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inámica 1" sheetId="1" r:id="rId4"/>
    <sheet state="visible" name="DASHBOARD" sheetId="2" r:id="rId5"/>
    <sheet state="visible" name="DATA" sheetId="3" r:id="rId6"/>
    <sheet state="visible" name="DATA PENDIENTES" sheetId="4" r:id="rId7"/>
    <sheet state="visible" name="PENDIENTES DETALLE" sheetId="5" r:id="rId8"/>
    <sheet state="visible" name="CONTROL INVENTARIO" sheetId="6" r:id="rId9"/>
    <sheet state="visible" name="PROVEEDORES" sheetId="7" r:id="rId10"/>
    <sheet state="visible" name="TOP 20 VALOR" sheetId="8" r:id="rId11"/>
    <sheet state="visible" name="TOP 20 CERO" sheetId="9" r:id="rId12"/>
    <sheet state="visible" name="DINAMICA" sheetId="10" r:id="rId13"/>
    <sheet state="hidden" name="CALCS" sheetId="11" r:id="rId14"/>
  </sheets>
  <definedNames>
    <definedName hidden="1" localSheetId="3" name="_xlnm._FilterDatabase">'DATA PENDIENTES'!$B$3:$T$412</definedName>
    <definedName hidden="1" localSheetId="4" name="_xlnm._FilterDatabase">'PENDIENTES DETALLE'!$A$3:$T$229</definedName>
  </definedNames>
  <calcPr/>
  <pivotCaches>
    <pivotCache cacheId="0" r:id="rId15"/>
  </pivotCaches>
  <extLst>
    <ext uri="GoogleSheetsCustomDataVersion2">
      <go:sheetsCustomData xmlns:go="http://customooxmlschemas.google.com/" r:id="rId16" roundtripDataChecksum="PRbegsVikNuIe52ajnGkTe+1L08QcPvt0eKCiQuIrSA="/>
    </ext>
  </extLst>
</workbook>
</file>

<file path=xl/sharedStrings.xml><?xml version="1.0" encoding="utf-8"?>
<sst xmlns="http://schemas.openxmlformats.org/spreadsheetml/2006/main" count="11586" uniqueCount="2573">
  <si>
    <t>CUENTA</t>
  </si>
  <si>
    <t>SUM de TOTAL STOCK</t>
  </si>
  <si>
    <t>CAJA</t>
  </si>
  <si>
    <t>CARROCERIA</t>
  </si>
  <si>
    <t>COMBUSTIBLE</t>
  </si>
  <si>
    <t>COMUNICACIONES</t>
  </si>
  <si>
    <t>ELECTRICIDAD</t>
  </si>
  <si>
    <t>LLANTAS</t>
  </si>
  <si>
    <t>LUBRICANTES</t>
  </si>
  <si>
    <t>PLATAFORMA</t>
  </si>
  <si>
    <t>Suma total</t>
  </si>
  <si>
    <t>SISTEMA INTELIGENTE JIT - CONTROL DE INVENTARIO Y ABASTECIMIENTO</t>
  </si>
  <si>
    <t>Gestion de Flota 260 Buses | Principios Logisticos Ballou | Repotenciado 2100 Refs</t>
  </si>
  <si>
    <t>Las formulas se alimentan de la hoja DATA (base de datos diaria) y DATA PENDIENTES (OC abiertas)</t>
  </si>
  <si>
    <t>NAVEGACION RAPIDA</t>
  </si>
  <si>
    <t>INDICADORES CLAVE DE RENDIMIENTO - KPI</t>
  </si>
  <si>
    <t>Total Referencias</t>
  </si>
  <si>
    <t>Valor Total Inventario ($)</t>
  </si>
  <si>
    <t>Productos Stock CERO</t>
  </si>
  <si>
    <t>Productos con Stock</t>
  </si>
  <si>
    <t>Ordenes Pendientes</t>
  </si>
  <si>
    <t>Clase A (Alto Valor)</t>
  </si>
  <si>
    <t>Clase B (Medio)</t>
  </si>
  <si>
    <t>Clase C (Normal)</t>
  </si>
  <si>
    <t>Stock Promedio/Ref</t>
  </si>
  <si>
    <t>Items Pendientes Detalle</t>
  </si>
  <si>
    <t>SEMAFORO DE ALERTAS - SISTEMA JIT (Punto de Reorden Dinamico - Ballou Cap. 9)</t>
  </si>
  <si>
    <t>TOTAL</t>
  </si>
  <si>
    <t>CRITICO - STOCK CERO
RIESGO PARADA DE FLOTA</t>
  </si>
  <si>
    <t>REORDEN INMEDIATO
Stock &lt;= Punto Reorden</t>
  </si>
  <si>
    <t>PROXIMO A MINIMO
Revisar en 48 horas</t>
  </si>
  <si>
    <t>STOCK SEGURO
Nivel Optimo JIT</t>
  </si>
  <si>
    <t>TOP 20 PRODUCTOS DE MAYOR VALOR EN INVENTARIO</t>
  </si>
  <si>
    <t>PRODUCTOS CRITICOS - STOCK CERO (RIESGO PARADA)</t>
  </si>
  <si>
    <t>#</t>
  </si>
  <si>
    <t>OC</t>
  </si>
  <si>
    <t>REFERENCIA</t>
  </si>
  <si>
    <t>DESCRIPCION</t>
  </si>
  <si>
    <t>PROVEEDOR</t>
  </si>
  <si>
    <t>STOCK</t>
  </si>
  <si>
    <t>COSTO UNIT.</t>
  </si>
  <si>
    <t>VALOR TOTAL</t>
  </si>
  <si>
    <t>ABC</t>
  </si>
  <si>
    <t>CONSUMO</t>
  </si>
  <si>
    <t>CONS. DIARIO</t>
  </si>
  <si>
    <t>PRINCIPIOS LOGISTICOS APLICADOS (Ballou - Logistica: Cadena de Suministro 5ta Ed.)</t>
  </si>
  <si>
    <t>Clasificacion ABC (Pareto 80/20)</t>
  </si>
  <si>
    <t>Productos A (alto valor), B (medio), C (bajo). Clase A = control estricto.</t>
  </si>
  <si>
    <t>Punto de Reorden (ROP)</t>
  </si>
  <si>
    <t>ROP = Consumo Diario x Lead Time + Stock Seguridad.</t>
  </si>
  <si>
    <t>Formula en CONTROL INVENTARIO</t>
  </si>
  <si>
    <t>Just In Time (JIT)</t>
  </si>
  <si>
    <t>Minimizar inventario manteniendo disponibilidad.</t>
  </si>
  <si>
    <t>Aplicado en todas las formulas</t>
  </si>
  <si>
    <t>EOQ - Cantidad Economica</t>
  </si>
  <si>
    <t>Equilibra costos de ordenar vs. mantener inventario.</t>
  </si>
  <si>
    <t>Stock de Seguridad</t>
  </si>
  <si>
    <t>Buffer para variabilidad en demanda y lead time.</t>
  </si>
  <si>
    <t>Rotacion de Inventario</t>
  </si>
  <si>
    <t>Consumo / Stock Promedio. Mayor rotacion = mejor gestion.</t>
  </si>
  <si>
    <t>LEYENDA DE COLORES - FORMATO CONDICIONAL (Cuando Pedir)</t>
  </si>
  <si>
    <t>ROJO - CRITICO</t>
  </si>
  <si>
    <t>Stock = 0 o Stock &lt; Punto de Reorden. PEDIR INMEDIATAMENTE.</t>
  </si>
  <si>
    <t>NARANJA - REORDEN</t>
  </si>
  <si>
    <t>Stock en punto de reorden. Generar OC en 24 horas.</t>
  </si>
  <si>
    <t>AMARILLO - PRECAUCION</t>
  </si>
  <si>
    <t>Stock entre 1x y 2x del punto de reorden. Monitorear.</t>
  </si>
  <si>
    <t>VERDE - OPTIMO</t>
  </si>
  <si>
    <t>Stock &gt; 2x Punto de Reorden. Nivel saludable JIT.</t>
  </si>
  <si>
    <t>MORADO - EXCESO</t>
  </si>
  <si>
    <t>Stock &gt; 5x Consumo mensual. Evaluar reduccion.</t>
  </si>
  <si>
    <t>DISTRIBUCION ABC</t>
  </si>
  <si>
    <t>Clase A</t>
  </si>
  <si>
    <t>Clase B</t>
  </si>
  <si>
    <t>Clase C</t>
  </si>
  <si>
    <t>ESTADO DE STOCK</t>
  </si>
  <si>
    <t>Stock Cero</t>
  </si>
  <si>
    <t>Con Stock</t>
  </si>
  <si>
    <t>DATA</t>
  </si>
  <si>
    <t>Base de datos principal - Pegue datos Mainsaver aqui</t>
  </si>
  <si>
    <t>DATA PENDIENTES</t>
  </si>
  <si>
    <t>Ordenes de compra pendientes por llegar</t>
  </si>
  <si>
    <t>PENDIENTES DETALLE</t>
  </si>
  <si>
    <t>Detalle automatico de entregas pendientes</t>
  </si>
  <si>
    <t>CONTROL INVENTARIO</t>
  </si>
  <si>
    <t>Control JIT con formulas Ballou</t>
  </si>
  <si>
    <t>PROVEEDORES</t>
  </si>
  <si>
    <t>Maestro de proveedores (NIT + Nombre)</t>
  </si>
  <si>
    <t>TOP 20 VALOR</t>
  </si>
  <si>
    <t>Top 20 productos de mayor valor</t>
  </si>
  <si>
    <t>TOP 20 CERO</t>
  </si>
  <si>
    <t>Top 20 productos en stock cero</t>
  </si>
  <si>
    <t>DINAMICA</t>
  </si>
  <si>
    <t>Tabla dinamica de valores por cuenta</t>
  </si>
  <si>
    <t>Sistema JIT - Ballou 5ta Ed. | Generado: 07/04/2026 | Repotenciado para 2100 referencias</t>
  </si>
  <si>
    <t>BASE DE DATOS DE INVENTARIO - DESCARGA DIARIA MAINSAVER</t>
  </si>
  <si>
    <t>Pegue aqui los datos de Mainsaver | Las hojas CONTROL INVENTARIO, DASHBOARD, TOP 20 se actualizan automaticamente</t>
  </si>
  <si>
    <t>PARTE FABRICANTE</t>
  </si>
  <si>
    <t>STOCK ACTUAL</t>
  </si>
  <si>
    <t>COSTO UNITARIO</t>
  </si>
  <si>
    <t>TOTAL STOCK</t>
  </si>
  <si>
    <t>PUNTO PEDIDO</t>
  </si>
  <si>
    <t>MINIMO</t>
  </si>
  <si>
    <t>MAXIMO</t>
  </si>
  <si>
    <t>UM EMISION</t>
  </si>
  <si>
    <t>CLASE ABC</t>
  </si>
  <si>
    <t>USO ANNO</t>
  </si>
  <si>
    <t>USO ANNO ANT.</t>
  </si>
  <si>
    <t>LEAD TIME PROM.</t>
  </si>
  <si>
    <t>ROTACION ANNO</t>
  </si>
  <si>
    <t>ROTACION ANT.</t>
  </si>
  <si>
    <t>QUIEBRES ANNO</t>
  </si>
  <si>
    <t>QUIEBRES ANT.</t>
  </si>
  <si>
    <t>COSTO PROM.</t>
  </si>
  <si>
    <t>ULTIMO COSTO</t>
  </si>
  <si>
    <t>NIT PROVEEDOR</t>
  </si>
  <si>
    <t>BODEGA</t>
  </si>
  <si>
    <t>TORNILLO FIJACION TAPAVALVULAS</t>
  </si>
  <si>
    <t>UND</t>
  </si>
  <si>
    <t>A</t>
  </si>
  <si>
    <t>SU01F0303</t>
  </si>
  <si>
    <t>PERNO BOLA</t>
  </si>
  <si>
    <t>C</t>
  </si>
  <si>
    <t>SU01F0204</t>
  </si>
  <si>
    <t>TUERCA HEXAGONAL</t>
  </si>
  <si>
    <t>SU01F0203</t>
  </si>
  <si>
    <t>ANILO TORICO</t>
  </si>
  <si>
    <t>SU01A0202</t>
  </si>
  <si>
    <t>ANILLO RETEN CAJA INTERMEDIA</t>
  </si>
  <si>
    <t>SU01F0202</t>
  </si>
  <si>
    <t>CASQUETE ARBOL DE LEVAS</t>
  </si>
  <si>
    <t>MANGUITO INYECTOR (CAMISILLA)</t>
  </si>
  <si>
    <t>SU01F0201</t>
  </si>
  <si>
    <t>ANILLO TORICO 26,2x3 mm</t>
  </si>
  <si>
    <t>JUNTA DE CULATA</t>
  </si>
  <si>
    <t>SU01E0107</t>
  </si>
  <si>
    <t>TAPA BANCADA ARBOL DE LEVAS</t>
  </si>
  <si>
    <t>RETEN MOLDURA TAPA DE DISTRIBUCIÓN</t>
  </si>
  <si>
    <t>RETEN VASTAGO VALVULA (SELLO)</t>
  </si>
  <si>
    <t>CIERRE VALVULA (SEGURO DE VALVULAS)</t>
  </si>
  <si>
    <t>VALVULA DE ADMISIÓN</t>
  </si>
  <si>
    <t>VALVULA DE ESCAPE</t>
  </si>
  <si>
    <t>ASIENTO DE ADMISIÓN</t>
  </si>
  <si>
    <t>ASIENTO DE ESCAPE</t>
  </si>
  <si>
    <t>GUIA DE VALVULA</t>
  </si>
  <si>
    <t>CAMISAS DE CILINDRO MOTOR</t>
  </si>
  <si>
    <t>SU01D0105</t>
  </si>
  <si>
    <t>ANILLO RETEN</t>
  </si>
  <si>
    <t>CASQUETE DE BANCADA STD</t>
  </si>
  <si>
    <t>ARANDELA AXIAL CIGUEÑAL</t>
  </si>
  <si>
    <t>CASQUETE DE BIELA STD</t>
  </si>
  <si>
    <t>PASTA LUBRICANTE</t>
  </si>
  <si>
    <t>SU01F0304</t>
  </si>
  <si>
    <t>JUNTA DE ENFRIADOR DE ACEITE MOTOR</t>
  </si>
  <si>
    <t>AGENTE SELLADOR DE SILICONA</t>
  </si>
  <si>
    <t>ANILLO RETEN CENTRAL MULTIPLE DE ESCAPE</t>
  </si>
  <si>
    <t>ANILLO RETEN MULTIPLE DE ESCAPE</t>
  </si>
  <si>
    <t>JUNTA MULTIPLE DE ESCAPE</t>
  </si>
  <si>
    <t>ARANDELA DE COBRE</t>
  </si>
  <si>
    <t>JUNTA PLANA MULTIPLE DE ESCAPE</t>
  </si>
  <si>
    <t>ABRAZADERA DE CINTA</t>
  </si>
  <si>
    <t>PENETRANTE ROST OFF</t>
  </si>
  <si>
    <t>LIJA DE AGUA</t>
  </si>
  <si>
    <t>ABRAZADERA</t>
  </si>
  <si>
    <t>PRODUCTO NEUTRALIZANTE</t>
  </si>
  <si>
    <t>B</t>
  </si>
  <si>
    <t>SU01F0206</t>
  </si>
  <si>
    <t>PRODUCTO DE LIMPIEZA</t>
  </si>
  <si>
    <t>CASQUILLO (BUJE DE BIELA)</t>
  </si>
  <si>
    <t>CAPÓ (CARTER SECO)</t>
  </si>
  <si>
    <t>12130022-R</t>
  </si>
  <si>
    <t>SU01C0203</t>
  </si>
  <si>
    <t>DEPOSITO ACEITE (CARTER DE FILTROS)</t>
  </si>
  <si>
    <t>12130023-R</t>
  </si>
  <si>
    <t>KIT DE RETENES DISTRIBUCIÓN</t>
  </si>
  <si>
    <t>ARANDELA AXIAL DE DISTRIBUCIÓN</t>
  </si>
  <si>
    <t>ARANDELA DE PRESIÓN DISTRIBUCIÓN</t>
  </si>
  <si>
    <t>RETENEDOR CIGÜEÑAL TRASERO</t>
  </si>
  <si>
    <t>JUNTA CHAPA DE DISTRIBUCIÓN</t>
  </si>
  <si>
    <t>JUNTA MEDIA TAPA DE DISTRIBUCION</t>
  </si>
  <si>
    <t>RETENEDOR CIGUEÑAL DELANTERO</t>
  </si>
  <si>
    <t>TAPON MAGNETICO CARTER MOTOR</t>
  </si>
  <si>
    <t>TAPON MAGNETICO CARTER</t>
  </si>
  <si>
    <t>SILICONA ULTRA GREY LOCTITE 300 ML</t>
  </si>
  <si>
    <t>SU01E0304</t>
  </si>
  <si>
    <t>ANILLO RETEN TUBO ACEITE</t>
  </si>
  <si>
    <t>MANGUERA BAYONETA DE ACEITE</t>
  </si>
  <si>
    <t>JUEGO DE RETENES CARTER DE ACEITE</t>
  </si>
  <si>
    <t>LISTON DE GOMA</t>
  </si>
  <si>
    <t>M</t>
  </si>
  <si>
    <t>SILICONA ULTRA GREY LOCTITE 50 ML</t>
  </si>
  <si>
    <t>TUBO PLASTICO DE COMBUSTIBLE 12MM</t>
  </si>
  <si>
    <t>SU01A0203</t>
  </si>
  <si>
    <t>ABRAZADERA ENCAUCHETADA 1 1/2" #40</t>
  </si>
  <si>
    <t>SU01D0303</t>
  </si>
  <si>
    <t>VALVULA DE AIREACION (DESFOGUE TANQUE COMB.)</t>
  </si>
  <si>
    <t>SU01C0204</t>
  </si>
  <si>
    <t>TUBO DESFOGUE TANQUE COMBUSTIBLE</t>
  </si>
  <si>
    <t>INYECTOR BOMBA</t>
  </si>
  <si>
    <t>SU01B0202</t>
  </si>
  <si>
    <t>12330007-R</t>
  </si>
  <si>
    <t>SENSOR NIVEL COMBUSTIBLE (PESCADOR)</t>
  </si>
  <si>
    <t>ELECTROVALVULA CIERRE COMBUSTIBLE</t>
  </si>
  <si>
    <t>JUNTA DE BOMBA DE COMBUSTIBLE</t>
  </si>
  <si>
    <t>BOMBA DE COMBUSTIBLE</t>
  </si>
  <si>
    <t>12330011-R</t>
  </si>
  <si>
    <t>SU01B0203</t>
  </si>
  <si>
    <t>MANGUERA 12 MM</t>
  </si>
  <si>
    <t>SU01D0204</t>
  </si>
  <si>
    <t>JUEGO DE ANILLO TORICO DE INYECTOR</t>
  </si>
  <si>
    <t>ANILLO RETEN DUCTOS DE COMBUSTIBLE</t>
  </si>
  <si>
    <t>ANILLO RETÉN</t>
  </si>
  <si>
    <t>TUBO DE COMBUSTIBLE</t>
  </si>
  <si>
    <t>ARANDELA CAMISILLA</t>
  </si>
  <si>
    <t>SENSOR DE PRESION COMBUSTIBLE Y ACEITE</t>
  </si>
  <si>
    <t>TORNILLO FLANJE 10 X 1 ½ PASO 1,5</t>
  </si>
  <si>
    <t>SU01E0203</t>
  </si>
  <si>
    <t>TORNILLO EMBUTIDO</t>
  </si>
  <si>
    <t>TORNILLO PERFORADO</t>
  </si>
  <si>
    <t>JUNTA</t>
  </si>
  <si>
    <t>MANGUERA ALIMENTACIÓN DE COMBUSTIBLE</t>
  </si>
  <si>
    <t>SU01F0301</t>
  </si>
  <si>
    <t>12330028-R</t>
  </si>
  <si>
    <t>TUBO CONEXIÓN ENTRETANQUES</t>
  </si>
  <si>
    <t>ABRAZADERA TUBO CONEXIÓN ENTRETANQUES</t>
  </si>
  <si>
    <t>MANGUERA TANQUE DE COMBUSTIBLE</t>
  </si>
  <si>
    <t>SOPORTE CONSOLA</t>
  </si>
  <si>
    <t>ABRAZADERA TUBO COMBUSTIBLE</t>
  </si>
  <si>
    <t>CAUCHO ABRAZADERA 16 MM</t>
  </si>
  <si>
    <t>TORNILLO EMBRIDADO MORDAZA FIJACION INYECTOR</t>
  </si>
  <si>
    <t>TERMINAL ESPIGA</t>
  </si>
  <si>
    <t>SU01E0102</t>
  </si>
  <si>
    <t>CONECTOR</t>
  </si>
  <si>
    <t>SELLADOR DE CABLE</t>
  </si>
  <si>
    <t>FILTRO DE PARTICULAS</t>
  </si>
  <si>
    <t>A1</t>
  </si>
  <si>
    <t>12540004-R</t>
  </si>
  <si>
    <t>SU01C0101</t>
  </si>
  <si>
    <t>TAPA FILTRO DE ADBLUE</t>
  </si>
  <si>
    <t>MANGUERA DE ADMISION SENSOR DE PRESION ATMOSFERICA</t>
  </si>
  <si>
    <t>12540006-R</t>
  </si>
  <si>
    <t>JUNTA METALICA TAPA FILTRO DE PARTICULAS</t>
  </si>
  <si>
    <t>TAPON TOMA DE PRESION FILTRO DE PARTICULAS</t>
  </si>
  <si>
    <t>PROSOMU01</t>
  </si>
  <si>
    <t>JUNTA TAPA FILTRO DE PARTICULAS</t>
  </si>
  <si>
    <t>SU01F0302</t>
  </si>
  <si>
    <t>ADAPTADOR DE UNIDAD BOMBA DE ADBLUE</t>
  </si>
  <si>
    <t>TAPON PEQUEÑO M10 TOMA PRESION FILTRO DE PARTICULAS</t>
  </si>
  <si>
    <t>ABRAZADERA DE MANGUERA CON TORNILLO SIN FIN Ø 160 MM</t>
  </si>
  <si>
    <t>MANGUERA DE ESCAPE</t>
  </si>
  <si>
    <t>ABRAZADERA TUBO DE ESCAPE</t>
  </si>
  <si>
    <t>SENSOR P Y T MULTIPLE ADMISIÓN</t>
  </si>
  <si>
    <t>TUERCA DE ACOPLAMIENTO</t>
  </si>
  <si>
    <t>CONO</t>
  </si>
  <si>
    <t>MANGUERA ENSAMBLADO</t>
  </si>
  <si>
    <t>TURBOCOMPRESOR</t>
  </si>
  <si>
    <t>12540019-R</t>
  </si>
  <si>
    <t>SU01C0202</t>
  </si>
  <si>
    <t>SENSOR NOX</t>
  </si>
  <si>
    <t>12540020-R</t>
  </si>
  <si>
    <t>SU01B0205</t>
  </si>
  <si>
    <t>SENSOR TEMPERATURA CATALIZADOR</t>
  </si>
  <si>
    <t>ESPARRAGO TURBO</t>
  </si>
  <si>
    <t>JUNTA PLANA EMPAQUE</t>
  </si>
  <si>
    <t>TUERCA EMBRIDADA TURBO</t>
  </si>
  <si>
    <t>SENSOR TEMPERATURA FILTRO PARTICULAS</t>
  </si>
  <si>
    <t>RACOR NIPLE CONUNTO EPG / COMPRESOR</t>
  </si>
  <si>
    <t>SENSOR PRESION AIRE</t>
  </si>
  <si>
    <t>ARANDELA</t>
  </si>
  <si>
    <t>SENSOR DE PRESION FILTRO PARTICULAS</t>
  </si>
  <si>
    <t>JUNTA RETORNO TURBO</t>
  </si>
  <si>
    <t>12540031-R</t>
  </si>
  <si>
    <t>CONJUNTO FILTRO DE PARTICULAS</t>
  </si>
  <si>
    <t>CO-AREA 1</t>
  </si>
  <si>
    <t>ABRAZADERA V</t>
  </si>
  <si>
    <t>12540032-R</t>
  </si>
  <si>
    <t>INTERCOOLER</t>
  </si>
  <si>
    <t>SU01B0206</t>
  </si>
  <si>
    <t>TORNILLO EMBRIDADO M10x40</t>
  </si>
  <si>
    <t>VALVULA EPG</t>
  </si>
  <si>
    <t>TUBO GASES DE ESCAPE</t>
  </si>
  <si>
    <t>12540035-R</t>
  </si>
  <si>
    <t>DEFENSA TERMICA</t>
  </si>
  <si>
    <t>ABRAZADERA U DUCTO DE ESCAPE</t>
  </si>
  <si>
    <t>MANGUERA DE FILTRO DE AIRE</t>
  </si>
  <si>
    <t>MANGUERA LUBRICACIÓN PRESIÓN TURBO</t>
  </si>
  <si>
    <t>PEDAL ACELERADOR</t>
  </si>
  <si>
    <t>MANGUITO DISTANCIADOR</t>
  </si>
  <si>
    <t>TAPA DE LLENADO COMBUSTIBLE</t>
  </si>
  <si>
    <t>CONSOLA L</t>
  </si>
  <si>
    <t>ABRADERA DE TUBO DE ESCAPE</t>
  </si>
  <si>
    <t>RACOR NIPLE SENSOR PRESION CRT</t>
  </si>
  <si>
    <t>TORNILLO BCC INOXIDABLE</t>
  </si>
  <si>
    <t>TUBO DE ESCAPE</t>
  </si>
  <si>
    <t>12540048-R</t>
  </si>
  <si>
    <t>MULTIPLE DE ESCAPE</t>
  </si>
  <si>
    <t>12540049-R</t>
  </si>
  <si>
    <t>MANGUERA CARGA AIRE</t>
  </si>
  <si>
    <t>CONSOLA SOPORTE FILTRO DE PARTICULAS</t>
  </si>
  <si>
    <t>SU01F0208</t>
  </si>
  <si>
    <t>12540052-R</t>
  </si>
  <si>
    <t>S23350603</t>
  </si>
  <si>
    <t>CAUCHO PEDAL ACELERADOR</t>
  </si>
  <si>
    <t>TORNILLO EMBRIDADO M10x90</t>
  </si>
  <si>
    <t>CATALIZADOR (SILENCIADOR)</t>
  </si>
  <si>
    <t>12540056-R</t>
  </si>
  <si>
    <t>ABRAZADERA V (FILTRO PARTICULAS)</t>
  </si>
  <si>
    <t>SU01F0207</t>
  </si>
  <si>
    <t>VALVULA DE AIRE</t>
  </si>
  <si>
    <t>TUBO ADMISIÓN AIRE</t>
  </si>
  <si>
    <t>12540059-R</t>
  </si>
  <si>
    <t>SU01B0102</t>
  </si>
  <si>
    <t>NIPLE REDUCTOR EN BRONCE 16MM CRT</t>
  </si>
  <si>
    <t>SENSOR ARBOL DE LEVAS</t>
  </si>
  <si>
    <t>SENSOR DE NIVEL DE HIDRAULICO</t>
  </si>
  <si>
    <t>T EN COBRE 3/8" MANGUERA DE REFRIGERACION</t>
  </si>
  <si>
    <t>SU01E0303</t>
  </si>
  <si>
    <t>MANGUERA LONADA 3/8 PARKER</t>
  </si>
  <si>
    <t>SU01F0401</t>
  </si>
  <si>
    <t>MANGUERA DE REFRIGERACION RADIADOR</t>
  </si>
  <si>
    <t>MANGUERA DE REFRIGERACION COMPRESOR ØEXT 17,5MM ØINT 13,5MM</t>
  </si>
  <si>
    <t>SU01D0201</t>
  </si>
  <si>
    <t>MANGUERA DE REFRIGERACION COMPRESOR ØEXT 18MM ØINT 13MM</t>
  </si>
  <si>
    <t>SU01D0301</t>
  </si>
  <si>
    <t>MANGUERA DE UNION LARGA</t>
  </si>
  <si>
    <t>MANGUERA DE UNION CORTA</t>
  </si>
  <si>
    <t>MANGUERA EN S TUBO DE REFRIGERACION</t>
  </si>
  <si>
    <t>MANGUERA EN S TANQUE DE EXPANSION</t>
  </si>
  <si>
    <t>ABRAZADERA DE MANGUERA CON TORNILLO SINFÍN Ø 70MM CON FUELLE</t>
  </si>
  <si>
    <t>ABRAZADERA DE MANGUERA CON TORNILLO SINFÍN Ø 75MM</t>
  </si>
  <si>
    <t>ABRAZADERA DE MANGUERA CON TORNILLO SINFÍN Ø 66MM</t>
  </si>
  <si>
    <t>ABRAZADERA DE MANGUERA CON TORNILLO SINFÍN Ø 15MM</t>
  </si>
  <si>
    <t>SU01B0103</t>
  </si>
  <si>
    <t>ABRAZADERA DE MANGUERA CON TORNILLO SINFÍN Ø 45MM</t>
  </si>
  <si>
    <t>ABRAZADERA DE MANGUERA CON TORNILLO SINFÍN Ø 22MM</t>
  </si>
  <si>
    <t>MANGUERA DE REFRIGERACION TURBO</t>
  </si>
  <si>
    <t>MANGUERA DE UNION SILICONADA LARGA</t>
  </si>
  <si>
    <t>TAPON DE GOMA REFRIGERACIÓN</t>
  </si>
  <si>
    <t>SU01A0304</t>
  </si>
  <si>
    <t>NIPLE RACOR DRENAJE REFRIGERANTE</t>
  </si>
  <si>
    <t>TANQUE DE EXPANSIÓN</t>
  </si>
  <si>
    <t>12630042-R</t>
  </si>
  <si>
    <t>SU01B0101</t>
  </si>
  <si>
    <t>GRIFO CIERRE (RACOR PURGA)</t>
  </si>
  <si>
    <t>ABRAZADERA OMEGA ZINCADA</t>
  </si>
  <si>
    <t>SCV 1839</t>
  </si>
  <si>
    <t>ANILLO TORICO SENSOR TEMPERATURA</t>
  </si>
  <si>
    <t>JUNTA SENSOR TEMP. REFRIGERANTE</t>
  </si>
  <si>
    <t>JUNTA SENSOR TEMP.</t>
  </si>
  <si>
    <t>BOMBA HIDRÁULICA</t>
  </si>
  <si>
    <t>SENSOR NIVEL TANQUE DE EXPANSIÓN</t>
  </si>
  <si>
    <t>NIPLE DE PURGA RADIADOR</t>
  </si>
  <si>
    <t>MANGUERA DE ALTA PRESIÓN ACCIONAMIENTO DE VENTILADORES</t>
  </si>
  <si>
    <t>12630051-R</t>
  </si>
  <si>
    <t>ANILLO SELLO TUBERIA DE REFRIGERACIÓN</t>
  </si>
  <si>
    <t>ANILLO TORICO BOMBA DE AGUA Y COMPRESOR</t>
  </si>
  <si>
    <t>MANGUERA HIDRÁULICA</t>
  </si>
  <si>
    <t>MANGUERA TANQUE HIDRAULICO</t>
  </si>
  <si>
    <t>RADIADOR</t>
  </si>
  <si>
    <t>12630056-R</t>
  </si>
  <si>
    <t>MOTOR VENTILADOR HIDRÁULICO</t>
  </si>
  <si>
    <t>12630057-R</t>
  </si>
  <si>
    <t>ABRAZADERA DE MANGUERA</t>
  </si>
  <si>
    <t>TAPA</t>
  </si>
  <si>
    <t>SU01E0201</t>
  </si>
  <si>
    <t>TORNILLO EMBRIDADO M8*35</t>
  </si>
  <si>
    <t>TUBO DE REFRIGERACIÓN</t>
  </si>
  <si>
    <t>SU01A0103</t>
  </si>
  <si>
    <t>12630061-R</t>
  </si>
  <si>
    <t>SU01A0205</t>
  </si>
  <si>
    <t>CONEXIÓN DE TUBO</t>
  </si>
  <si>
    <t>CAJA DE COJINETE</t>
  </si>
  <si>
    <t>ANILLO TORICO BOMBA DE AGUA</t>
  </si>
  <si>
    <t>ANILLO TORICO</t>
  </si>
  <si>
    <t>PIÑON BOMBA DE ALTA (BOMBA HIDRAULICA)</t>
  </si>
  <si>
    <t>ALTERNADOR</t>
  </si>
  <si>
    <t>13210008-R</t>
  </si>
  <si>
    <t>PATIN ACANALADO</t>
  </si>
  <si>
    <t>TORNILLO EMBRIADO FIJACION ALTERNADOR</t>
  </si>
  <si>
    <t>TUERCA EMBRIADO FIJACION ALTERNADOR</t>
  </si>
  <si>
    <t>MOTOR DE ARRANQUE</t>
  </si>
  <si>
    <t>SU01B0104</t>
  </si>
  <si>
    <t>13210013-R</t>
  </si>
  <si>
    <t>REGULADOR ALTERNADOR 24 VOLT BR28-N1</t>
  </si>
  <si>
    <t>SU01E0103</t>
  </si>
  <si>
    <t>TORNILLO IRIZADO FLANJE 12MM  30*1,75</t>
  </si>
  <si>
    <t>SCV 1840</t>
  </si>
  <si>
    <t>SU01D0103</t>
  </si>
  <si>
    <t>CUBO POLIGONAL ALTERNADOR</t>
  </si>
  <si>
    <t>RODAMIENTO CUBO POLIGONAL (COJINETE BOLAS)</t>
  </si>
  <si>
    <t>CRUCETA CARDAN ALTERNADORES</t>
  </si>
  <si>
    <t>TORNILLO DISTANCIADOR</t>
  </si>
  <si>
    <t>AUTOMATICO PRINCIPAL</t>
  </si>
  <si>
    <t>AUTOMATICO AUXILIAR</t>
  </si>
  <si>
    <t>ARBOL DE TRANSMISIÓN (CARDAN DE ALTERNADORES)</t>
  </si>
  <si>
    <t>13210022-R</t>
  </si>
  <si>
    <t>PIÑON BENDIX (MOTOR DE ARRANQUE)</t>
  </si>
  <si>
    <t>SU01E0104</t>
  </si>
  <si>
    <t>CUERPO DE FRENO (Caliper) DERECHO</t>
  </si>
  <si>
    <t>SU01B0201</t>
  </si>
  <si>
    <t>15100005-R</t>
  </si>
  <si>
    <t>CUERPO DE FRENO (Caliper) IZQUIERDO</t>
  </si>
  <si>
    <t>15100006-R</t>
  </si>
  <si>
    <t>SU01C0201</t>
  </si>
  <si>
    <t>CONTRATUERCA FRENO</t>
  </si>
  <si>
    <t>KIT REPARO DE CALIPER DE FRENO</t>
  </si>
  <si>
    <t>GUARDAPOLVOS PISTON CALIPER</t>
  </si>
  <si>
    <t>CAPERUZÓN DE GOMA (TAPÓN TRINQUETE) CALIPER</t>
  </si>
  <si>
    <t>TORNILLO M8*45 MM TAPA CALIPER</t>
  </si>
  <si>
    <t>TOR45</t>
  </si>
  <si>
    <t>CONJUNTO RODILLOS CALIPER</t>
  </si>
  <si>
    <t>KIT REPARACION (SENSOR MEC. DESGASTE)</t>
  </si>
  <si>
    <t>TRABAROSCAS FUERZA MEDIA AZUL</t>
  </si>
  <si>
    <t>LEVA FRENO CALIPER MERITOR</t>
  </si>
  <si>
    <t>BEST01</t>
  </si>
  <si>
    <t>TAPON CALIPER</t>
  </si>
  <si>
    <t>NIPLE M16 x 12 MM</t>
  </si>
  <si>
    <t>MANGUERA DE ALIMENTACION CAMARA DE FRENO</t>
  </si>
  <si>
    <t>NIPLE DE UNION MANGUERA SISTEMA NEUMATICO</t>
  </si>
  <si>
    <t>SU01A0204</t>
  </si>
  <si>
    <t>NIPLE ANGULAR DE UNION MANGUERA SISTEMA NEUMATICO</t>
  </si>
  <si>
    <t>MANGUERA FLEXOMETALICA DE AMORTIGUADOR DE AIRE</t>
  </si>
  <si>
    <t>NIPLE T BLOQUE DE SISTEMA NEUMATICO</t>
  </si>
  <si>
    <t>NIPLE DE UNION BLOQUE DE SISTEMA NEUMATICO</t>
  </si>
  <si>
    <t>JUEGO DE EMPAQUE SECADOR DE AIRE</t>
  </si>
  <si>
    <t>NIPLE ANGULAR MODULADORA</t>
  </si>
  <si>
    <t>JUEGO REGULADOR SECADOR</t>
  </si>
  <si>
    <t>BOQUILLA GIRATORIA</t>
  </si>
  <si>
    <t>RESORTE TENSIÓN</t>
  </si>
  <si>
    <t>TORNILLO EMBRIDADO FRENO</t>
  </si>
  <si>
    <t>VALVULA DE FRENO PIE</t>
  </si>
  <si>
    <t>SENSOR DE PRESION CIRCUITO DE FRENO</t>
  </si>
  <si>
    <t>PLACA PEDAL DE FRENO</t>
  </si>
  <si>
    <t>SALIDA DE ESCAPE CONCEP</t>
  </si>
  <si>
    <t>CAMARA DE FRENO TRASERA IZQUIERDA</t>
  </si>
  <si>
    <t>SU01G0101</t>
  </si>
  <si>
    <t>15610030-R</t>
  </si>
  <si>
    <t>SILENCIADOR</t>
  </si>
  <si>
    <t>PIN COMPRESOR</t>
  </si>
  <si>
    <t>VALVULA LIMITADORA DE PRESION</t>
  </si>
  <si>
    <t>NIPLE REDUCTOR</t>
  </si>
  <si>
    <t>SU01A0303</t>
  </si>
  <si>
    <t>NIPLE</t>
  </si>
  <si>
    <t>MANGUERA DE LUBRICACIÓN COMPRESOR</t>
  </si>
  <si>
    <t>NIPLE ANGULAR</t>
  </si>
  <si>
    <t>NIPLE DE VALVULAS DE SEGURIDAD</t>
  </si>
  <si>
    <t>MANGUERA NEUMATICA 16 MM</t>
  </si>
  <si>
    <t>KIT REPARO VALVULA FRENO ESTACIONAMIENTO</t>
  </si>
  <si>
    <t>VALVULA FRENO DE ESTACIONAMIENTO</t>
  </si>
  <si>
    <t>TORNILLO BRISTOL M6 GRADO 5 (CONCEP)</t>
  </si>
  <si>
    <t>VÁLVULA DE VACIADO</t>
  </si>
  <si>
    <t>VALVULA 4 VIAS</t>
  </si>
  <si>
    <t>15610045-R</t>
  </si>
  <si>
    <t>VALVULA RELE</t>
  </si>
  <si>
    <t>15610046-R</t>
  </si>
  <si>
    <t>CAUCHO PEDAL FRENO</t>
  </si>
  <si>
    <t>SU01C0103</t>
  </si>
  <si>
    <t>BOQUILLA GIRATORIA 4 VIAS</t>
  </si>
  <si>
    <t>BARRA DE UNION DE DIRECCION</t>
  </si>
  <si>
    <t>16430004-R</t>
  </si>
  <si>
    <t>BASE CAUCHO DIRECCIÓN</t>
  </si>
  <si>
    <t>SU01A0301</t>
  </si>
  <si>
    <t>FUELLE COLUMNA DIRECCIÓN</t>
  </si>
  <si>
    <t>TORNILLO EMBRIDADO DIRECCIÓN</t>
  </si>
  <si>
    <t>CONTRATUERCA</t>
  </si>
  <si>
    <t>JUEGO DE ACOPLAMIENTO</t>
  </si>
  <si>
    <t>TORNILLO HEXAGONAL</t>
  </si>
  <si>
    <t>CASQUILLO DIRECCIÓN</t>
  </si>
  <si>
    <t>RESORTE A GAS</t>
  </si>
  <si>
    <t>NIPLE DE PRUEBA PRESIÓN HIDRAULICO</t>
  </si>
  <si>
    <t>CUERPO DE DIRECCIÓN</t>
  </si>
  <si>
    <t>VOLANTE DE DIRECCIÓN</t>
  </si>
  <si>
    <t>16430021-R</t>
  </si>
  <si>
    <t>ARANDELA 13.5x34x3</t>
  </si>
  <si>
    <t>TORNILLO HEXAGONAL TOPE DIRECCIÓN</t>
  </si>
  <si>
    <t>MANGUITO DISTANCIADOR TOPE DE DIRECCIÓN</t>
  </si>
  <si>
    <t>ARANDELA 17x30x3</t>
  </si>
  <si>
    <t>CAJA DE DIRECCIÓN</t>
  </si>
  <si>
    <t>16430028-R</t>
  </si>
  <si>
    <t>COLUMNA DE DIRECCIÓN</t>
  </si>
  <si>
    <t>16430029-R</t>
  </si>
  <si>
    <t>CAJA ANGULAR</t>
  </si>
  <si>
    <t>CONSOLA ESTRUCTURA</t>
  </si>
  <si>
    <t>CONSOLA ESTRUCTURA LARGUERO</t>
  </si>
  <si>
    <t>CONSOLA ESTRUCTURA PARAL</t>
  </si>
  <si>
    <t>SERVOBOMBA HIDRAULICA</t>
  </si>
  <si>
    <t>16430034-R</t>
  </si>
  <si>
    <t>RÓTULA</t>
  </si>
  <si>
    <t>JUNTA UNIVERSAL</t>
  </si>
  <si>
    <t>TORNILLO HEXAGONAL DE SUSPENSION M16*1,5 GR8</t>
  </si>
  <si>
    <t>A1 VOLVO</t>
  </si>
  <si>
    <t>CONTRATUERCA EMBRIADA M14 GR10</t>
  </si>
  <si>
    <t>NIPLE ANGULAR FUELLE SUSPENSIÓN</t>
  </si>
  <si>
    <t>TOPE DE PLUMA SUSPENSIÓN</t>
  </si>
  <si>
    <t>PASADOR AMORTIGUADOR</t>
  </si>
  <si>
    <t>SOPORTE MOTOR</t>
  </si>
  <si>
    <t>SENSOR SUSPENSIÓN</t>
  </si>
  <si>
    <t>CUBO RUEDA EJE LIBRE</t>
  </si>
  <si>
    <t>17710010-R</t>
  </si>
  <si>
    <t>ORING DE CUBO RUEDA</t>
  </si>
  <si>
    <t>TORNILLO PRISIONERO DE TUERCA CUBO RUEDA</t>
  </si>
  <si>
    <t>CARTER CUBO REDUCTOR</t>
  </si>
  <si>
    <t>17710013-R</t>
  </si>
  <si>
    <t>TACO PARCHE 9MM</t>
  </si>
  <si>
    <t>SU01D0304</t>
  </si>
  <si>
    <t>PERNO DE RUEDA DELANTERO</t>
  </si>
  <si>
    <t>TORNILLO PRISIONERO BOCA DE SEIS PUNTAS EJE REMOLQUE</t>
  </si>
  <si>
    <t>BLOQUEADOR DE PERNO</t>
  </si>
  <si>
    <t>VRE-0032</t>
  </si>
  <si>
    <t>SU01F0402</t>
  </si>
  <si>
    <t>PIÑON SOLAR CONJUNTO REDUCTOR</t>
  </si>
  <si>
    <t>TAPA REDUCTOR</t>
  </si>
  <si>
    <t>ARANDELA CONJUNTO REDUCTOR</t>
  </si>
  <si>
    <t>PASADOR RANURADO DE PLANETARIO CONJUNTO REDUCTOR</t>
  </si>
  <si>
    <t>JUEGO DE CUBO COMPLETO EJE TRACCIÓN</t>
  </si>
  <si>
    <t>CUBO RUEDA EJE TRACCIÓN</t>
  </si>
  <si>
    <t>17710023-R</t>
  </si>
  <si>
    <t>CARTER CUBO REDUCTOR COMPLETO</t>
  </si>
  <si>
    <t>TOPE DE PLUMA</t>
  </si>
  <si>
    <t>BISAGRA TAPA DE INSPECCION ARTICULACION</t>
  </si>
  <si>
    <t>SU01G0404</t>
  </si>
  <si>
    <t>BRAZO MESA DE ARTICULACION</t>
  </si>
  <si>
    <t>SU01A0101</t>
  </si>
  <si>
    <t>17741002-R</t>
  </si>
  <si>
    <t>TORNILLO EMBRIADO M12</t>
  </si>
  <si>
    <t>ARANDELA PLANA M12</t>
  </si>
  <si>
    <t>ARANDELA JUNTA MANGUERA ARTICULACIÓN</t>
  </si>
  <si>
    <t>NIPLE MANGUERA ARTICULACIÓN</t>
  </si>
  <si>
    <t>ANILLO ACOPLAMIENTO ARTICULACIÓN</t>
  </si>
  <si>
    <t>TUERCA ACOPLAMIENTO ARTICULACIÓN</t>
  </si>
  <si>
    <t>TORNILLO HEXAGONAL M6*20</t>
  </si>
  <si>
    <t>CONTRATUERCA QUINTA RUEDA</t>
  </si>
  <si>
    <t>PASADOR TUBULAR QUINTA RUEDA</t>
  </si>
  <si>
    <t>TORNILLO EMBRIDADO</t>
  </si>
  <si>
    <t>CONTRATUERCA EMBRIDADA</t>
  </si>
  <si>
    <t>PIVOTE DE COJINETE QUINTA RUEDA</t>
  </si>
  <si>
    <t>ARANDELA DE PRESION QUINTA RUEDA</t>
  </si>
  <si>
    <t>CASQUILLO DE COJINETE QUINTA RUEDA</t>
  </si>
  <si>
    <t>MANGUITO DE COJINETE QUINTA RUEDA</t>
  </si>
  <si>
    <t>ARANDELA ELASTICA QUINTA RUEDA</t>
  </si>
  <si>
    <t>ARANDELA DE SEGURIDAD</t>
  </si>
  <si>
    <t>TUERCA REDONDA</t>
  </si>
  <si>
    <t>RIEL DESPLAZAMIENTO</t>
  </si>
  <si>
    <t>TORNILLO EMBRIDADO ARTICULACIÓN</t>
  </si>
  <si>
    <t>MANGUERA 4 MM</t>
  </si>
  <si>
    <t>CONDUCTO ARTICULACIÓN</t>
  </si>
  <si>
    <t>NIPLE ARTICULACIÓN</t>
  </si>
  <si>
    <t>PERNO PASADOR DE HORQUILLA</t>
  </si>
  <si>
    <t>PASADOR DE RESORTE TUBULAR</t>
  </si>
  <si>
    <t>VARILLA DE REGULACIÓN ARTICULACIÓN</t>
  </si>
  <si>
    <t>EXTREMO DE BARRA VARILLA SUP</t>
  </si>
  <si>
    <t>EXTREMO DE BARRA VARILLA INF</t>
  </si>
  <si>
    <t>TUERCA HEXAGONAL DERECHA</t>
  </si>
  <si>
    <t>CASQUILLOS ARTICULACION</t>
  </si>
  <si>
    <t>PERNO PASADOR HENDIDO</t>
  </si>
  <si>
    <t>TAPACUBOS</t>
  </si>
  <si>
    <t>ACEITE DIFERENCIAL SHEEL SPIRAX S2 85W 140</t>
  </si>
  <si>
    <t>GL</t>
  </si>
  <si>
    <t>LUBRICNTES</t>
  </si>
  <si>
    <t>GRASA MOBIL XHP 222 PAIL</t>
  </si>
  <si>
    <t>GR</t>
  </si>
  <si>
    <t>AREA 2</t>
  </si>
  <si>
    <t>GRASA DELVAC XTREME</t>
  </si>
  <si>
    <t>ACEITE MOTOR MOBIL M-DEL XHP 10W 40</t>
  </si>
  <si>
    <t>ACEITE MOTOR MOBIL DELVAC MODERN 15W 40</t>
  </si>
  <si>
    <t>VALVULA REDUCTORA</t>
  </si>
  <si>
    <t>CAPA</t>
  </si>
  <si>
    <t>BOMBA DE ACEITE MOTOR</t>
  </si>
  <si>
    <t>CUERPO VALVULAR</t>
  </si>
  <si>
    <t>JUNTA CUERPO VALVULAR</t>
  </si>
  <si>
    <t>SENSOR DE PRESION DE ACEITE MOTOR</t>
  </si>
  <si>
    <t>SOLENOIDE VALVULA ENFRIAMIENTO PISTONES</t>
  </si>
  <si>
    <t>VALVULA REDUCTORA (AMARILLA)</t>
  </si>
  <si>
    <t>SENSOR NIVEL ACEITE (NIVEL Y TEMP ACEITE)</t>
  </si>
  <si>
    <t>ARANDELA DE GOMA</t>
  </si>
  <si>
    <t>TUBO DESCARGA TURBO</t>
  </si>
  <si>
    <t>20220018-R</t>
  </si>
  <si>
    <t>EMPAQUE TAPA VALVULAS</t>
  </si>
  <si>
    <t>CASQUILLO DE TAPA VALVULAS</t>
  </si>
  <si>
    <t>TAPA VALVULAS</t>
  </si>
  <si>
    <t>21100003-R</t>
  </si>
  <si>
    <t>BIELA</t>
  </si>
  <si>
    <t>PIN TAPÓN</t>
  </si>
  <si>
    <t>CUBIERTA DEL ENGRANAJE DE DISTRIBUCIÓN</t>
  </si>
  <si>
    <t>TORNILLO HEXAGONO M12*70</t>
  </si>
  <si>
    <t>TORNILLO EMBRIDADO M10*65</t>
  </si>
  <si>
    <t>ESPARRAGO TREN DE BALANCINES</t>
  </si>
  <si>
    <t>ENGRANAJE (PIÑON ARBOL DE LEVAS)</t>
  </si>
  <si>
    <t>CIGUEÑAL</t>
  </si>
  <si>
    <t>21100012-R</t>
  </si>
  <si>
    <t>CULATA</t>
  </si>
  <si>
    <t>21100013-R</t>
  </si>
  <si>
    <t>SUCOA0101</t>
  </si>
  <si>
    <t>CASQUILLO</t>
  </si>
  <si>
    <t>21100014-R</t>
  </si>
  <si>
    <t>ACEITE HIDRAULICO ATF SHELL SPIRAX S3 MD3</t>
  </si>
  <si>
    <t>TORNILLO EMBRIDADO M10*80 MM</t>
  </si>
  <si>
    <t>ARANDELA DE COBRE Ø24 A Ø29 MM</t>
  </si>
  <si>
    <t>ARANDELA DE COBRE Ø24 A Ø31 MM</t>
  </si>
  <si>
    <t>ARANDELA ENCAUCHETADA Ø24 A Ø31 MM</t>
  </si>
  <si>
    <t>CARTER MOTOR (CARTER CIGÜEÑAL)</t>
  </si>
  <si>
    <t>21701114-R</t>
  </si>
  <si>
    <t>JUEGO DE AROS CAMISA</t>
  </si>
  <si>
    <t>JUEGO DE AROS PISTÓN</t>
  </si>
  <si>
    <t>ACEITE MOTOR SHEEL RIMULA R4 L 15 W 40</t>
  </si>
  <si>
    <t>GRASA SHEEL GADUS S3 V220C</t>
  </si>
  <si>
    <t>ACEITE MOTOR SHEEL RIMULA R5 LE 10 W 40</t>
  </si>
  <si>
    <t>TAPA LLENADO DE ACEITE</t>
  </si>
  <si>
    <t>JUNTA CUERPO FILTRO DE ACEITE</t>
  </si>
  <si>
    <t>ENFRIADOR ACEITE MOTOR</t>
  </si>
  <si>
    <t>22102005-R</t>
  </si>
  <si>
    <t>VARILLA MEDIDORA DE ACEITE</t>
  </si>
  <si>
    <t>SU01A0305</t>
  </si>
  <si>
    <t>FILTRO DE ACEITE MOTOR DE DERIVACION</t>
  </si>
  <si>
    <t>SU01G0203</t>
  </si>
  <si>
    <t>FILTRO DE ACEITE MOTOR LARGA DURACION</t>
  </si>
  <si>
    <t>SU01G0201</t>
  </si>
  <si>
    <t>FILTRO DE ACEITE DE TRANSMISION</t>
  </si>
  <si>
    <t>FILTRO DE COMBUSTIBLE SEPARADOR DE AGUA</t>
  </si>
  <si>
    <t>SU01G0103</t>
  </si>
  <si>
    <t>FILTRO DE COMBUSTIBLE</t>
  </si>
  <si>
    <t>SU01G0102</t>
  </si>
  <si>
    <t>MANGUERA CAUCHO LONA 1/2" 2.000 PSI</t>
  </si>
  <si>
    <t>CL 1/2 PAR</t>
  </si>
  <si>
    <t>FILTRO RESPIRADERO TANQUE DE COMBUSTIBLE</t>
  </si>
  <si>
    <t>BOTON DE PRESIÓN "BOMBIN"</t>
  </si>
  <si>
    <t>TAZA FILTRO SEPARADOR DE AGUA</t>
  </si>
  <si>
    <t>TUBO DE COMBUSTIBLE RETORNO</t>
  </si>
  <si>
    <t>TUBO DE PURGA</t>
  </si>
  <si>
    <t>BUJE FILTRO CRT</t>
  </si>
  <si>
    <t>TAPA DE LLENADO DE ADBLUE</t>
  </si>
  <si>
    <t>FILTRO DE LLENADO ADBLUE</t>
  </si>
  <si>
    <t>JUEGO DE FILTRO ADBLUE</t>
  </si>
  <si>
    <t>ADBLUE ARLA 32 AUTOMOTRIZ</t>
  </si>
  <si>
    <t>L</t>
  </si>
  <si>
    <t>UNIDAD BOMBA ADDBLUE</t>
  </si>
  <si>
    <t>INYECTOR ADDBLUE</t>
  </si>
  <si>
    <t>2540133-R</t>
  </si>
  <si>
    <t>SU01C0205</t>
  </si>
  <si>
    <t>CONDUCTO</t>
  </si>
  <si>
    <t>ABRAZADERAS DE ADBLUE</t>
  </si>
  <si>
    <t>KIT REPARACION BOMBA DE ADBLUE</t>
  </si>
  <si>
    <t>BOMBA DE ADDBLUE</t>
  </si>
  <si>
    <t>FILTRO DE AIRE MOTOR</t>
  </si>
  <si>
    <t>TAPA DE PRESION DEPOSITO DE EXPANSION</t>
  </si>
  <si>
    <t>TAPA DE DEPOSITO DE EXPANSION</t>
  </si>
  <si>
    <t>REFRIGERANTE VCS PREMEZCLADO</t>
  </si>
  <si>
    <t>QUIMICOS</t>
  </si>
  <si>
    <t>TERMOSTATO</t>
  </si>
  <si>
    <t>MANGUERA HIDRAULICA DE VENTILADOR</t>
  </si>
  <si>
    <t>FILTRO DE HIDRAULICO VENTILADOR</t>
  </si>
  <si>
    <t>TAPA DE LLENADO HIDRAULICO</t>
  </si>
  <si>
    <t>ABRAZADERA CREMALLERA 1/4"</t>
  </si>
  <si>
    <t>BOMBA DE AGUA</t>
  </si>
  <si>
    <t>SENSOR DE TEMPERATURA DEL REFRIGERANTE</t>
  </si>
  <si>
    <t>RACOR V DE 45° CON CONEXIÓN DE MANGUERA</t>
  </si>
  <si>
    <t>TAPON DE REFRIGERANTE BLOQUE MOTOR</t>
  </si>
  <si>
    <t>LISTON DE GOMA PARA TAPON DE BLOQUE</t>
  </si>
  <si>
    <t>TUBO DE REFRIGERACION ENTRADA CAJA TERMOSTATICA</t>
  </si>
  <si>
    <t>MANGUERA EN S ENFRIADOR DE CAJA</t>
  </si>
  <si>
    <t>MANGUERA RECTA ENFRIADOR DE CAJA</t>
  </si>
  <si>
    <t>SOPORTE H DE TUBOS DE REFRIGERACION</t>
  </si>
  <si>
    <t>ABRAZADERA SUJECION TUBO REFRIGERACION</t>
  </si>
  <si>
    <t>SENSOR DE TEMPERATURA DEL REFRIGERANTE EURO 3</t>
  </si>
  <si>
    <t>CAJA DE COJINETE (PIÑON DISTRIBUCIÓN BOMBA DE AGUA)</t>
  </si>
  <si>
    <t>ENFRIADOR DE ACEITE HIDRÁULICO</t>
  </si>
  <si>
    <t>26301276-R</t>
  </si>
  <si>
    <t>DEPOSITO ACEITE HIDRÁULICO</t>
  </si>
  <si>
    <t>JUEGO REPARACIÓN BOMBA DE AGUA</t>
  </si>
  <si>
    <t>V 3096918</t>
  </si>
  <si>
    <t>TORNILLO EMBRIDADO M12*30 MM</t>
  </si>
  <si>
    <t>BOMBILLO CUCUYO LED 24V</t>
  </si>
  <si>
    <t>ELEC001</t>
  </si>
  <si>
    <t>CONMUTADOR DE LUCES DIRECCIONALES</t>
  </si>
  <si>
    <t>30000030-R</t>
  </si>
  <si>
    <t>CONECTOR TRICETA BOMBILLO HALOGENO</t>
  </si>
  <si>
    <t>SOKET LUZ POSICION</t>
  </si>
  <si>
    <t>CONECTOR HEMBRA LUCES DE SALON</t>
  </si>
  <si>
    <t>SU01B0108</t>
  </si>
  <si>
    <t>TERMINAL MACHO LUCES DE SALON</t>
  </si>
  <si>
    <t>GOMA SELLADO</t>
  </si>
  <si>
    <t>ABRAZADERA DE MANGUERA Ø10-13</t>
  </si>
  <si>
    <t>TACOGRAFO BVDR DIGITAL</t>
  </si>
  <si>
    <t>30100005-R</t>
  </si>
  <si>
    <t>SU01B0204</t>
  </si>
  <si>
    <t>PARLANTE CONSOLA UL</t>
  </si>
  <si>
    <t>CONSOLA ADVANTECH SCREEN LCD</t>
  </si>
  <si>
    <t>SU01C0206</t>
  </si>
  <si>
    <t>TOUCH SCREEN CONSOLA TREK</t>
  </si>
  <si>
    <t>ACRILICO PIP INFORMADOR</t>
  </si>
  <si>
    <t>PARLANTE SISTEMA DE AUDIO</t>
  </si>
  <si>
    <t>MODULO TRANSPONDER</t>
  </si>
  <si>
    <t>MICROFONO FONESTAR CONDUCTOR</t>
  </si>
  <si>
    <t>CABLE EXTENSOR MICROFONO AMBIENTE FONESTAR</t>
  </si>
  <si>
    <t>PEDAL PTT</t>
  </si>
  <si>
    <t>TAPA POSTERIOR CONSOLA ADVANTECH</t>
  </si>
  <si>
    <t>TAPA SUPERIOR CONSOLA ADVANTECH</t>
  </si>
  <si>
    <t>BOTON DE PANICO</t>
  </si>
  <si>
    <t>TAG</t>
  </si>
  <si>
    <t>ANTENA BASE MAGNETICA</t>
  </si>
  <si>
    <t>ROLLO CINTA TACOGRAFO BVDR</t>
  </si>
  <si>
    <t>BATERIAS DE RESPALDO ATS</t>
  </si>
  <si>
    <t>SU01G0202</t>
  </si>
  <si>
    <t>ATS</t>
  </si>
  <si>
    <t>SU01A0209</t>
  </si>
  <si>
    <t>ARNES CAN MDVR LM9 (8 MTS)</t>
  </si>
  <si>
    <t>10PIN AIRCRAFT CARRIER CONNECTOR ADAPTER CABLE</t>
  </si>
  <si>
    <t>ALMACEN</t>
  </si>
  <si>
    <t>EXTERNAL SPEAKER IK015-1 XDEC-BOX57Y04T19NH08-D500-2</t>
  </si>
  <si>
    <t>TORNILLO HEXAGONAL INOXIDABLE M6*25 P10</t>
  </si>
  <si>
    <t>SU01D0202</t>
  </si>
  <si>
    <t>TUERCA DE SEGURIDAD INOXIDABLE M6</t>
  </si>
  <si>
    <t>BORNE DE BATERIA 24 V</t>
  </si>
  <si>
    <t>P900</t>
  </si>
  <si>
    <t>INTERRUPTOR MAESTRO</t>
  </si>
  <si>
    <t>CABLE DE BATERIAS</t>
  </si>
  <si>
    <t>CUBIERTA DE INTERRUPTOR BATERIA</t>
  </si>
  <si>
    <t>BATERIA 8D ÓPTIMA YELLOW</t>
  </si>
  <si>
    <t>BATERIA 8D MOURA</t>
  </si>
  <si>
    <t>CONECTOR DE MODULO SUSPENSION</t>
  </si>
  <si>
    <t>PLACA IMPRESA DE MODULO LCM</t>
  </si>
  <si>
    <t>CABLE AUTOMOTRIZ N. 14 COLOR VERDE</t>
  </si>
  <si>
    <t>CTP0477</t>
  </si>
  <si>
    <t>SU01E0101</t>
  </si>
  <si>
    <t>CABLE AUTOMOTRIZ N. 14 COLOR ROJO</t>
  </si>
  <si>
    <t>CTP0478</t>
  </si>
  <si>
    <t>SU01D0101</t>
  </si>
  <si>
    <t>PORTAFUSIBLE AEREO</t>
  </si>
  <si>
    <t>KTC240005</t>
  </si>
  <si>
    <t>SU01D0104</t>
  </si>
  <si>
    <t>KIT SENSOR DE REVERSA</t>
  </si>
  <si>
    <t>ALARMA SONORA</t>
  </si>
  <si>
    <t>TERMOENCOGIBLE DE 6MM</t>
  </si>
  <si>
    <t>ALARMA AVISO REVERSA</t>
  </si>
  <si>
    <t>SU01B0109</t>
  </si>
  <si>
    <t>TERMOENCOGIBLE NEGRO DE 30MM</t>
  </si>
  <si>
    <t>SIE010</t>
  </si>
  <si>
    <t>CONECTOR DE 2 VIAS CON SELLO</t>
  </si>
  <si>
    <t>CTP1474</t>
  </si>
  <si>
    <t>TERMINAL PARA CONECTOR RUTERO</t>
  </si>
  <si>
    <t>ELE045302</t>
  </si>
  <si>
    <t>PORTAFUSIBLE 80</t>
  </si>
  <si>
    <t>SU01D0107</t>
  </si>
  <si>
    <t>INTERRUPTOR TIPO MISIL S904</t>
  </si>
  <si>
    <t>SENSOR DE TEMPERATURA DE HABITACULO</t>
  </si>
  <si>
    <t>RELE DE POTENCIA 24 V / 40 A</t>
  </si>
  <si>
    <t>MICROSWITCH FINAL DE CARRERA (Articulacion)</t>
  </si>
  <si>
    <t>CAMARA DE REVERSA</t>
  </si>
  <si>
    <t>BRT CTP5420</t>
  </si>
  <si>
    <t>UNIDAD DE CONTACTO CENTRAL ELECTRICA</t>
  </si>
  <si>
    <t>CUERPO CONECTOR GBX</t>
  </si>
  <si>
    <t>FUSIBLE ELECTRONICO 15 AMPERIOS</t>
  </si>
  <si>
    <t>KTC215</t>
  </si>
  <si>
    <t>DIODO IN5408 PUERTAS</t>
  </si>
  <si>
    <t>INIBXE08</t>
  </si>
  <si>
    <t>INTERRUPTOR ALUMBRADO</t>
  </si>
  <si>
    <t>30500069-R</t>
  </si>
  <si>
    <t>CUERPO CENTRAL ELECTRICA</t>
  </si>
  <si>
    <t>TERMINAL 90 AMP</t>
  </si>
  <si>
    <t>ELECT90</t>
  </si>
  <si>
    <t>TERMINAL 100 AMP</t>
  </si>
  <si>
    <t>ELECT100</t>
  </si>
  <si>
    <t>UNIDAD DE MANDO ID-COUCHING</t>
  </si>
  <si>
    <t>30500073-R</t>
  </si>
  <si>
    <t>TERMINAL 70 AMP</t>
  </si>
  <si>
    <t>ELECT70</t>
  </si>
  <si>
    <t>TERMINAL 150 AMP</t>
  </si>
  <si>
    <t>ELECT150</t>
  </si>
  <si>
    <t>TERMINAL DE OJO PEQUEÑO AZUL</t>
  </si>
  <si>
    <t>TERMINAL DE OJO PEQUEÑO ROJA</t>
  </si>
  <si>
    <t>BOTON ARRANQUE</t>
  </si>
  <si>
    <t>CUBIERTA (TAPA DE FUSIBLES)</t>
  </si>
  <si>
    <t>TERMINAL BARRILETE 1/0 *5/16</t>
  </si>
  <si>
    <t>INTERRUPTOR LIMPIAPARABRISAS</t>
  </si>
  <si>
    <t>30500081-R</t>
  </si>
  <si>
    <t>TERMINAL DE OJO CABLE 00</t>
  </si>
  <si>
    <t>TERMINAL HEMBRA CONECTOR SELLO</t>
  </si>
  <si>
    <t>TERMINAL MACHO CONECTOR SELLO</t>
  </si>
  <si>
    <t>INTERRUPTOR PRINCIPAL</t>
  </si>
  <si>
    <t>30500085-R</t>
  </si>
  <si>
    <t>CUBIERTA DE INTERRUPTOR RETARDADOR</t>
  </si>
  <si>
    <t>MOTOR LIMPIAPARABRISAS</t>
  </si>
  <si>
    <t>SU01D0209</t>
  </si>
  <si>
    <t>RELE K8</t>
  </si>
  <si>
    <t>ADAPTADOR INTERRUPTOR ALUMBRADO</t>
  </si>
  <si>
    <t>CABLE DE ANTENA DE TELEMETRIA</t>
  </si>
  <si>
    <t>CONVERSOR DE VOLTAJE 24 - 12 V 10 A</t>
  </si>
  <si>
    <t>SU01C0110</t>
  </si>
  <si>
    <t>ANTENA GPS GPRS</t>
  </si>
  <si>
    <t>AMPLIFICADOR DE AUDIO</t>
  </si>
  <si>
    <t>30700010-R</t>
  </si>
  <si>
    <t>ANTENA TELEMETRIA</t>
  </si>
  <si>
    <t>AGUA DE BATERIA</t>
  </si>
  <si>
    <t>3100796BEG</t>
  </si>
  <si>
    <t>FUSIBLE PLANO DE 150 AMP</t>
  </si>
  <si>
    <t>SIE001</t>
  </si>
  <si>
    <t>CUBIERTA DE CONECTOR MODULO MOTOR</t>
  </si>
  <si>
    <t>CONECTOR MODULO MOTOR</t>
  </si>
  <si>
    <t>TERMINAL DE CABLE CONECTOR MODULO MOTOR</t>
  </si>
  <si>
    <t>SELLADOR DE CABLE TERMINAL CABLE MODULO MOTOR</t>
  </si>
  <si>
    <t>SERIGRAFIA DE TECLAS PANEL 19</t>
  </si>
  <si>
    <t>SU01D0302</t>
  </si>
  <si>
    <t>CONECTOR A14A AISLADOR</t>
  </si>
  <si>
    <t>CONECTOR RA1 AISLADOR</t>
  </si>
  <si>
    <t>MODULO AIC (TELEMETRIA) UNIDAD DE CONTROL</t>
  </si>
  <si>
    <t>32000011-R</t>
  </si>
  <si>
    <t>UNIDAD DE MANDO TELEMATICA TGW</t>
  </si>
  <si>
    <t>32000012-R</t>
  </si>
  <si>
    <t>UNIDAD DE MANDO MOTOR</t>
  </si>
  <si>
    <t>32000013-R</t>
  </si>
  <si>
    <t>UNIDAD DE MANDO TRANSMISIÓN</t>
  </si>
  <si>
    <t>32000014-R</t>
  </si>
  <si>
    <t>CUERPO CONECTOR OBD</t>
  </si>
  <si>
    <t>TERMINAL DE CABLE OBD</t>
  </si>
  <si>
    <t>TERMINAL DE CABLE</t>
  </si>
  <si>
    <t>UNIDAD DE MANDO MODULO BBM</t>
  </si>
  <si>
    <t>32000018-R</t>
  </si>
  <si>
    <t>UNIDAD DE MANDO MODULO EBS</t>
  </si>
  <si>
    <t>32000019-R</t>
  </si>
  <si>
    <t>UNIDAD DE MANDO MODULO LCM</t>
  </si>
  <si>
    <t>32000020-R</t>
  </si>
  <si>
    <t>CABLE DE RED TGW - AIC</t>
  </si>
  <si>
    <t>32000021-R</t>
  </si>
  <si>
    <t>ARNES TRAMO MOTOR - MODULO (INYECCION)</t>
  </si>
  <si>
    <t>TAPA OBD</t>
  </si>
  <si>
    <t>TARJETA X903</t>
  </si>
  <si>
    <t>32000024-R</t>
  </si>
  <si>
    <t>RODAMIENTO PATIN FIJO</t>
  </si>
  <si>
    <t>SU01D0102</t>
  </si>
  <si>
    <t>RODAMIENTO PATIN TENSOR</t>
  </si>
  <si>
    <t>PATIN LISO</t>
  </si>
  <si>
    <t>TENSOR DE CORREA</t>
  </si>
  <si>
    <t>TENSOR DE CORREA DAYCO</t>
  </si>
  <si>
    <t>TORNILLO ZINCADO PATIN 1,5 40 CON BUJE</t>
  </si>
  <si>
    <t>SU01E0202</t>
  </si>
  <si>
    <t>KIT POLEA ALTERNADOR</t>
  </si>
  <si>
    <t>SU01A0302</t>
  </si>
  <si>
    <t>CORREA EN V BIARTICULADO</t>
  </si>
  <si>
    <t>CORREA EN V ARTICULADO</t>
  </si>
  <si>
    <t>TUERCA DE SUJECION</t>
  </si>
  <si>
    <t>ABRAZADERA ENCAUCHETADA 1/2"</t>
  </si>
  <si>
    <t>ABRAZADERA ENCAUCHETADA 1/4"</t>
  </si>
  <si>
    <t>CABLE CONECTOR M12 DE 4 PINES AHD (5 METROS)</t>
  </si>
  <si>
    <t>SU01A0102</t>
  </si>
  <si>
    <t>CABLE CONECTOR M12 DE 4 PINES AHD (7 METROS)</t>
  </si>
  <si>
    <t>SU01A0208</t>
  </si>
  <si>
    <t>CABLE CONECTOR M12 DE 4 PINES AHD (23 METROS)</t>
  </si>
  <si>
    <t>CABLE CONECTOR M12 DE 4 PINES AHD (33 METROS)</t>
  </si>
  <si>
    <t>CABLE CONECTOR M12 DE 6 PINES IPC (3 METROS)</t>
  </si>
  <si>
    <t>CABLE CONECTOR M12 DE 6 PINES IPC (7 METROS)</t>
  </si>
  <si>
    <t>CABLE CONECTOR M12 DE 6 PINES IPC (9 METROS)</t>
  </si>
  <si>
    <t>CONECTOR USB PARA LLAVE OPERADOR</t>
  </si>
  <si>
    <t>CABLE DE CONECTOR USB TELEMETRIA</t>
  </si>
  <si>
    <t>SENSOR ABS IZQUIERDO</t>
  </si>
  <si>
    <t>SENSOR ABS DERECHO</t>
  </si>
  <si>
    <t>LIMPIA CONTACTOS ELÉCTRICO</t>
  </si>
  <si>
    <t>SENSOR DESGASTE DE FORRO DERECHO</t>
  </si>
  <si>
    <t>SENSOR DESGASTE DE FORRO IZQUIERDO</t>
  </si>
  <si>
    <t>DISCO DE ASPIRACIÓN 3M LIMPIA HK 6" P150</t>
  </si>
  <si>
    <t>SU01F0103</t>
  </si>
  <si>
    <t>DISCO DE ASPIRACIÓN 3M LIMPIA HK 6" P220</t>
  </si>
  <si>
    <t>CAPUCHON PROTECTOR BORNE BATERIA STS NEGRO</t>
  </si>
  <si>
    <t>CTP4750</t>
  </si>
  <si>
    <t>CAPUCHON PROTECTOR BORNE BATERIA STS ROJO</t>
  </si>
  <si>
    <t>CTP4751</t>
  </si>
  <si>
    <t>CABLE UTP 5E FLEXIBLE</t>
  </si>
  <si>
    <t>SIE009</t>
  </si>
  <si>
    <t>ACEITE CAJA MOBIL ATF LT 71141</t>
  </si>
  <si>
    <t>ACEITE DIFERENCIAL MOBIL DELVAC 1 GO</t>
  </si>
  <si>
    <t>ACEITE DIFERENCIAL MOBIL LUBE HD PLUS 85W140</t>
  </si>
  <si>
    <t>ACEITE DIFERENCIAL MOBIL LUBE HD 85W140</t>
  </si>
  <si>
    <t>ORING FILTRO ACEITE TRANSMISION</t>
  </si>
  <si>
    <t>ACEITE CAJA MOBIL ATF DELVAC DRUM</t>
  </si>
  <si>
    <t>ACEITE HIDRAULICO ATF D/M DRUM</t>
  </si>
  <si>
    <t>GRASERA CARDAN ALTERNADOR</t>
  </si>
  <si>
    <t>FT-18-1-001</t>
  </si>
  <si>
    <t>ELECTROVALVULA TRANSMISIÓN TB</t>
  </si>
  <si>
    <t>DEFLECTOR</t>
  </si>
  <si>
    <t>SELLO</t>
  </si>
  <si>
    <t>RETEN TUERCA</t>
  </si>
  <si>
    <t>COJINETE RODILLO DER</t>
  </si>
  <si>
    <t>COJINETE RODILLO IZQ</t>
  </si>
  <si>
    <t>COJINETE PIÑON</t>
  </si>
  <si>
    <t>COJINETE RODILLO SPEED</t>
  </si>
  <si>
    <t>DEFLECTOR RETEN ANTIGUO</t>
  </si>
  <si>
    <t>LAMINILLA DE AJUSTE 0.10</t>
  </si>
  <si>
    <t>LAMINILLA DE AJUSTE 0.15</t>
  </si>
  <si>
    <t>LAMINILLA DE AJUSTE 0.5</t>
  </si>
  <si>
    <t>CONECTOR MODULO TRANSMISIÓN (ENCHUFE)</t>
  </si>
  <si>
    <t>BLOQUE DE ELECTROVALVULA PB</t>
  </si>
  <si>
    <t>MODULO TIM</t>
  </si>
  <si>
    <t>GUASA DE PRESION FLANCHE DE SALIDA</t>
  </si>
  <si>
    <t>TORNILLO HEXAGONAL M10*50 GRADO 10.9</t>
  </si>
  <si>
    <t>EMPAQUE METALICO TAPA DE REVERSO</t>
  </si>
  <si>
    <t>ANILLO TORICO 48*5</t>
  </si>
  <si>
    <t>ORING MILIMETRICO VITON 3*12*18</t>
  </si>
  <si>
    <t>ORING MILIMETRICO VITON 108-V</t>
  </si>
  <si>
    <t>TERMINAL CONECTOR TRANSMISIÓN</t>
  </si>
  <si>
    <t>CUERPO (CONECTOR SENSOR VELOCIDAD)</t>
  </si>
  <si>
    <t>SELECTOR DE MARCHAS (CONMUTADOR 3 TECLAS)</t>
  </si>
  <si>
    <t>43000032-R</t>
  </si>
  <si>
    <t>H68314317</t>
  </si>
  <si>
    <t>JUEGO PIÑON (SPEED)</t>
  </si>
  <si>
    <t>CARCAZA ESCUALIZADORA</t>
  </si>
  <si>
    <t>43000034-R</t>
  </si>
  <si>
    <t>KIT ESCUALIZACIÓN</t>
  </si>
  <si>
    <t>ARANDELA DIFERENCIAL</t>
  </si>
  <si>
    <t>TUERCA AJUSTE</t>
  </si>
  <si>
    <t>TORNILLO HEXAGONO M16*70</t>
  </si>
  <si>
    <t>CONECTOR AZUL 18 PINES</t>
  </si>
  <si>
    <t>EMPAQUE TAPA CARTER DIWA 5</t>
  </si>
  <si>
    <t>EMPAQUE METALICO</t>
  </si>
  <si>
    <t>SENSOR VELOCIMETRO CAJA DE VELOCIDADES</t>
  </si>
  <si>
    <t>TAPA DE LLENADO CAJA DE VELOCIDADES</t>
  </si>
  <si>
    <t>FILTRO DESFOGUE CAJA DE VELOCIDADES</t>
  </si>
  <si>
    <t>HIDRODAMPER</t>
  </si>
  <si>
    <t>SU01F0205</t>
  </si>
  <si>
    <t>43000046-R</t>
  </si>
  <si>
    <t>ARBOL DE TRANSMISIÓN (CARDAN DE TRANSMISIÓN)</t>
  </si>
  <si>
    <t>43000047-R</t>
  </si>
  <si>
    <t>CAJA DE VELOCIDADES (TRANSMISIÓN)</t>
  </si>
  <si>
    <t>43000048-R</t>
  </si>
  <si>
    <t>ACEITE CAJA SHEEL ATF S4 HDX</t>
  </si>
  <si>
    <t>TORNILLO EMBRIDADO FLANCHE CARDAN DE TRANSMISIÓN</t>
  </si>
  <si>
    <t>TUERCA FLANCHE CARDAN DE TRANSMISIÓN</t>
  </si>
  <si>
    <t>ACEITE DIFERENCIAL SHEEL SPIRAX S6 75W 140</t>
  </si>
  <si>
    <t>TORNILLO TOPE M8X20</t>
  </si>
  <si>
    <t>TUERCA DE AJUSTE BANCADA DIFERENCIAL</t>
  </si>
  <si>
    <t>DISCO DE FRENO SOLIDO</t>
  </si>
  <si>
    <t>DISCO DE FRENO VENTILADO</t>
  </si>
  <si>
    <t>LIMPIADOR DE FRENOS</t>
  </si>
  <si>
    <t>JUEGO DE PASTILLAS DE DISCO DE FRENO</t>
  </si>
  <si>
    <t>SU01G0301</t>
  </si>
  <si>
    <t>TORNILLO HEXAGONAL DE PASTILLAS DE FRENO</t>
  </si>
  <si>
    <t>JUEGO DE RESORTES PARA PASTILLAS DE FRENO</t>
  </si>
  <si>
    <t>CINTA TEFLON INDUSTRIAL</t>
  </si>
  <si>
    <t>COMP002</t>
  </si>
  <si>
    <t>ELIMINADOR DE EMPAQUE</t>
  </si>
  <si>
    <t>COMP001</t>
  </si>
  <si>
    <t>BOBINA DE CONSEP</t>
  </si>
  <si>
    <t>TUBO REFRIGERACION DE AIRE COMPRESOR (9)</t>
  </si>
  <si>
    <t>TUBO SERPENTIN DE ENFRIAMIENTO AIRE COMPRESOR (14)</t>
  </si>
  <si>
    <t>TUBO SERPENTIN DE ENFRIAMIENTO AIRE COMPRESOR (15)</t>
  </si>
  <si>
    <t>ENFRIADOR DE AIRE COMPRESOR</t>
  </si>
  <si>
    <t>TUBO REFRIGERACION DE AIRE COMPRESOR (17)</t>
  </si>
  <si>
    <t>TUBO REFRIGERACION DE AIRE COMPRESOR (24)</t>
  </si>
  <si>
    <t>56100010-R</t>
  </si>
  <si>
    <t>TUBO REFRIGERACION DE AIRE COMPRESOR</t>
  </si>
  <si>
    <t>DEPOSITO AMORTIGUADOR DE AIRE</t>
  </si>
  <si>
    <t>FILTRO SECADOR</t>
  </si>
  <si>
    <t>SU01G0104</t>
  </si>
  <si>
    <t>SILENCIADOR DE AIRE VALVULA MODULADORA</t>
  </si>
  <si>
    <t>KIT DE REPARACIÓN CONCEP</t>
  </si>
  <si>
    <t>JUNTAS DE REPARACION CONSEP</t>
  </si>
  <si>
    <t>NIPLE 3 VÍAS</t>
  </si>
  <si>
    <t>CONDENSADOR (CONCEP)</t>
  </si>
  <si>
    <t>56103146-R</t>
  </si>
  <si>
    <t>UNIDAD COMPRESOR DE AIRE</t>
  </si>
  <si>
    <t>56103147-R</t>
  </si>
  <si>
    <t>VALVULA REMOLQUE RAPIDA</t>
  </si>
  <si>
    <t>VALVULA ANTIRETORNO</t>
  </si>
  <si>
    <t>RACOR SISTEMA NEUMATICO</t>
  </si>
  <si>
    <t>TUBO ADMISION AIRE COMPRESOR</t>
  </si>
  <si>
    <t>KIT ACOPLAMIENTO COMPRESOR (CONTRAPESA)</t>
  </si>
  <si>
    <t>CAMARA DE FRENO DELANTERA</t>
  </si>
  <si>
    <t>56103156-R</t>
  </si>
  <si>
    <t>DIAFRAGMA CAMARA DE FRENO TIPO 24</t>
  </si>
  <si>
    <t>SU01E0302</t>
  </si>
  <si>
    <t>NIPLE 3 VIAS</t>
  </si>
  <si>
    <t>CIGÜEÑAL COMPRESOR</t>
  </si>
  <si>
    <t>BARRA DE ACOPLAMIENTO DE DIRECCION</t>
  </si>
  <si>
    <t>SU01A0201</t>
  </si>
  <si>
    <t>ROTULA DE BARRA DE ACOPLAMIENTO ROSCA IZQUIERDA</t>
  </si>
  <si>
    <t>ROTULA DE BARRA DE ACOPLAMIENTO ROSCA DERECHA</t>
  </si>
  <si>
    <t>NIPLE RACOR PRESION ACEITE HIDRAULICO</t>
  </si>
  <si>
    <t>BARRA TENSORA INFERIOR FIJA</t>
  </si>
  <si>
    <t>6500107-R</t>
  </si>
  <si>
    <t>JUEGO DE REPARACION BARRAS TENSORAS</t>
  </si>
  <si>
    <t>PLATINA DERECHA AMARRE SANFONA</t>
  </si>
  <si>
    <t>PLATINA IZQUIERDA AMARRE SANFONA</t>
  </si>
  <si>
    <t>BARRA TENSORA SUPERIOR</t>
  </si>
  <si>
    <t>6500108-R</t>
  </si>
  <si>
    <t>BARRA TENSORA INFERIOR GRADUABLE</t>
  </si>
  <si>
    <t>6500200-R</t>
  </si>
  <si>
    <t>BARRA EN V EJE DELANTERO</t>
  </si>
  <si>
    <t>6500309-R</t>
  </si>
  <si>
    <t>JUEGO DE REPARACION DE BARRA TENSORA EJE DELANTERO</t>
  </si>
  <si>
    <t>JUEGO DE REPARACION DE BARRA EN V EJE DELANTERO</t>
  </si>
  <si>
    <t>BARRA TENSORA EJE DELANTERO</t>
  </si>
  <si>
    <t>6500314-R</t>
  </si>
  <si>
    <t>TUERCA EMBRIDADA</t>
  </si>
  <si>
    <t>BARRA ESTABILIZADORA</t>
  </si>
  <si>
    <t>6500321-R</t>
  </si>
  <si>
    <t>TUERCA BARRA ESTABILIZADORA</t>
  </si>
  <si>
    <t>TUERCA DE SUJECION FUELLE NEUMATICO</t>
  </si>
  <si>
    <t>CONSOLA SOPORTE BARRA INFERIOR</t>
  </si>
  <si>
    <t>72601009-R</t>
  </si>
  <si>
    <t>FUELLE NEUMATICO TRASERO</t>
  </si>
  <si>
    <t>SU01G0402</t>
  </si>
  <si>
    <t>BASE DE FUELLE NEUMATICO</t>
  </si>
  <si>
    <t>7260106-R</t>
  </si>
  <si>
    <t>FUELLE NEUMATICO EJE DE REMOLQUE</t>
  </si>
  <si>
    <t>FUELLE NEUMATICO DELANTERO</t>
  </si>
  <si>
    <t>SU01G0401</t>
  </si>
  <si>
    <t>BASE FUELLE SUSPENSION TRASERO</t>
  </si>
  <si>
    <t>AMORTIGUADOR DE SUSPENSION DELANTERO</t>
  </si>
  <si>
    <t>AMORTIGUADOR DE SUSPENSION EJE REMOLQUE</t>
  </si>
  <si>
    <t>AMORTIGUADOR DE SUSPENSION TRASERO</t>
  </si>
  <si>
    <t>BUJE DE GOMA DE BARRA ESTABILIZADORA DELANTERA</t>
  </si>
  <si>
    <t>ARTICULACION DE BARRA ANTIVUELCO EJE DELANTERO</t>
  </si>
  <si>
    <t>ARTICULACION DE BARRA ANTIVUELCO EJE REMOLQUE Y TRASERO</t>
  </si>
  <si>
    <t>7620201-R</t>
  </si>
  <si>
    <t>BUJE DE GOMA DE BARRA ESTABILIZADORA EJE DE REMOLQUE</t>
  </si>
  <si>
    <t>SENSOR NIVEL DE ALTURA EJE DELANTERO</t>
  </si>
  <si>
    <t>VARILLA DE REGULACION NIVEL ALTURA DELANTERA</t>
  </si>
  <si>
    <t>ROTULA DE VARILLA DE REGULACION DE NIVEL DE ALTURA</t>
  </si>
  <si>
    <t>VARILLA DE REGULACION NIVEL ALTURA EJE REMOLQUE</t>
  </si>
  <si>
    <t>ESPARRAGO</t>
  </si>
  <si>
    <t>TUERCA</t>
  </si>
  <si>
    <t>MODULADORA DE 1 CANAL</t>
  </si>
  <si>
    <t>7640204-R</t>
  </si>
  <si>
    <t>VARILLA DE REGULACION NIVEL ALTURA TRASERA</t>
  </si>
  <si>
    <t>BRAZO</t>
  </si>
  <si>
    <t>RUEDA SENSORA</t>
  </si>
  <si>
    <t>CUBIERTA DE PROTECCIÓN</t>
  </si>
  <si>
    <t>ORING MILIMETRICO EN NITRILO 1.5*10*14</t>
  </si>
  <si>
    <t>ORING MILIMETRICO EN NITRILO 2*10*14</t>
  </si>
  <si>
    <t>ORING MILIMETRICO EN NITRILO 2*8*12</t>
  </si>
  <si>
    <t>ORING MILIMETRICO EN NITRILO 1,5*8*11</t>
  </si>
  <si>
    <t>TORNILLO VARILLA NIVELADORA</t>
  </si>
  <si>
    <t>LAMINA VARILLA NIVELADORA IZQUIERDA</t>
  </si>
  <si>
    <t>LAMINA VARILLA NIVELADORA DERECHA</t>
  </si>
  <si>
    <t>MODULADORA DE 2 CANALES</t>
  </si>
  <si>
    <t>7640219-R</t>
  </si>
  <si>
    <t>VASTAGO PARA REPARACIÓN LLANTAS DIAMETRO 6MM (1/4")</t>
  </si>
  <si>
    <t>VASTAGO PARA REPARACIÓN LLANTAS DIAMETRO 8MM (5/16")</t>
  </si>
  <si>
    <t>VASTAGO PARA REPARACIÓN LLANTAS DIAMETRO 10MM (3/8")</t>
  </si>
  <si>
    <t>IMAN</t>
  </si>
  <si>
    <t>RETENEDOR SOPORTE</t>
  </si>
  <si>
    <t>RIN RUEDA DE DISCO 8.25X22.5 CON AVELLAN</t>
  </si>
  <si>
    <t>8.25X22.5</t>
  </si>
  <si>
    <t>77101000-R</t>
  </si>
  <si>
    <t>LLANTA NUEVA RADIAL 295/80-R22.5</t>
  </si>
  <si>
    <t>295/80-R22.5</t>
  </si>
  <si>
    <t>RAC 10 PARCHE LLANTA RAD 75x5 5 MM VIPAL</t>
  </si>
  <si>
    <t>RAC 12 PARCHE LLANTA RAD 115x70 MM VIPAL</t>
  </si>
  <si>
    <t>RAC 14 PARCHE LLANTA RAD 130x8 5 MM VIPAL</t>
  </si>
  <si>
    <t>CV00 SOLUCIÓN VULCANIZANTE 225ML VIPAL</t>
  </si>
  <si>
    <t>EMPAQUE VALVULA SERIE V-3 O´RING</t>
  </si>
  <si>
    <t>TIZA X 12 UNDS. AMARILLA VIPAL</t>
  </si>
  <si>
    <t>RAC 20 PARCHE LLANTA RAD 75x5 5 MM VIPAL</t>
  </si>
  <si>
    <t>LIMPIADOR RUB-0-MATIC 945 ML</t>
  </si>
  <si>
    <t>VALVULA SELLO MATIC ORING 27o85MM V3-204</t>
  </si>
  <si>
    <t>VALVULA SELLO MATIC ORING 27o110MM V3-206</t>
  </si>
  <si>
    <t>TAPA VALVULA TIPO DOMO</t>
  </si>
  <si>
    <t>SELLANTE VIPAL SV01 680G</t>
  </si>
  <si>
    <t>LUBRICANTE TECH</t>
  </si>
  <si>
    <t>PASTA MONTAJE/DESMONTAJE 3.63 KL</t>
  </si>
  <si>
    <t>GUSANILLO PARA VALVULA NORMAL</t>
  </si>
  <si>
    <t>TACO PARCHE UL6 UNI-SEAL ULTRA 6mm</t>
  </si>
  <si>
    <t>TACO PARCHE UL8 UNI-SEAL ULTRA 8mm</t>
  </si>
  <si>
    <t>77101026-R</t>
  </si>
  <si>
    <t>LLANTA REPARADA RADIAL 295/80-R22.5</t>
  </si>
  <si>
    <t>SU0302</t>
  </si>
  <si>
    <t>77101027-R</t>
  </si>
  <si>
    <t>LLANTA REENCAUCHADA RADIAL 295/80-R22.5</t>
  </si>
  <si>
    <t>SU03A1</t>
  </si>
  <si>
    <t>LLANTA RECAMBIO RADIAL 295/80-R22.5</t>
  </si>
  <si>
    <t>LLANTA U RECAMBIO RADIAL 295/80-R22.5</t>
  </si>
  <si>
    <t>SU01A1</t>
  </si>
  <si>
    <t>LLANTA NUEVA RADIAL 295/80-R22.5 HANKOOK</t>
  </si>
  <si>
    <t>LLANTA NUEVA RADIAL 295/80-R22.5 CONTINENTAL</t>
  </si>
  <si>
    <t>PERNO DE RUEDA</t>
  </si>
  <si>
    <t>TUERCA DE PERNO DE RUEDA</t>
  </si>
  <si>
    <t>TUERCA DE SUJECION EJE DELANTERO (CONTRATUERCA)</t>
  </si>
  <si>
    <t>ANILLO PROTECTOR DE RUEDA</t>
  </si>
  <si>
    <t>BASTIDOR SOPORTE H DE ARTICULACIÓN</t>
  </si>
  <si>
    <t>SOPORTE EN V DE ARTICUALACIÓN</t>
  </si>
  <si>
    <t>RODAMIENTO CUBO RUEDA DELANTERO</t>
  </si>
  <si>
    <t>ANILLO INTERNO DE CUBO RUEDA</t>
  </si>
  <si>
    <t>CIRCLIP DE CUBO RUEDA DE REMOLQUE Ø76,96 A Ø82 MM</t>
  </si>
  <si>
    <t>TUERCA HEXAGONAL DE CUBO RUEDA</t>
  </si>
  <si>
    <t>JUNTA TORICA DE CUBO RUEDA DE REMOLQUE</t>
  </si>
  <si>
    <t>ANILLO EXTERNO DE CUBO RUEDA DE REMOLQUE</t>
  </si>
  <si>
    <t>ARANDELA DE SEGURIDAD DE CUBO RUEDA DE REMOLQUE</t>
  </si>
  <si>
    <t>RODAMIENTO CUBO RUEDA DE REMOLQUE</t>
  </si>
  <si>
    <t>ARANDELA DE SEGURIDAD DE CUBO RUEDA</t>
  </si>
  <si>
    <t>TORNILLO DE HEXAGONO EMBUTIDO</t>
  </si>
  <si>
    <t>ABRAZADERA BRAZO MOVIL</t>
  </si>
  <si>
    <t>SU01D0208</t>
  </si>
  <si>
    <t>ACABADO FIJACION DE PASAMANOS VERTICALES</t>
  </si>
  <si>
    <t>SU01D0207</t>
  </si>
  <si>
    <t>ACRILICO PROTECTOR EXTINTOR</t>
  </si>
  <si>
    <t>SU01D0206</t>
  </si>
  <si>
    <t>ACRILICO LUMINARIA</t>
  </si>
  <si>
    <t>ACRILICO PROTECCION TABLERO</t>
  </si>
  <si>
    <t>ADHESIVO ISR 7008AP NEGRO</t>
  </si>
  <si>
    <t>ANB1791</t>
  </si>
  <si>
    <t>ADHESIVO VALVULA DE PUERTAS</t>
  </si>
  <si>
    <t>AMARRE PLASTICO DE 25 CM</t>
  </si>
  <si>
    <t>SU01D0203</t>
  </si>
  <si>
    <t>AMARRE PLASTICO DE 30 CM</t>
  </si>
  <si>
    <t>AMARRE PLASTICO DE 55 CM</t>
  </si>
  <si>
    <t>ARANDELA PLANA 3/16" ZINCADA</t>
  </si>
  <si>
    <t>ARANDELA PLANA 10MM BICROMAT</t>
  </si>
  <si>
    <t>ARO PASA RUEDA</t>
  </si>
  <si>
    <t>BRAZO RETRACTIL</t>
  </si>
  <si>
    <t>BRAZO LIMPIAPARABRISAS</t>
  </si>
  <si>
    <t>80110014-R</t>
  </si>
  <si>
    <t>BROCA DE 1/4" H.S.S</t>
  </si>
  <si>
    <t>BROCA DE 1/8" H.S.S</t>
  </si>
  <si>
    <t>BROCA DE 13/64" H.S.S</t>
  </si>
  <si>
    <t>BROCA DE 3/16" H.S.S</t>
  </si>
  <si>
    <t>BROCA DE 5/16" H.S.S</t>
  </si>
  <si>
    <t>BROCA DE 9/64" H.S.S</t>
  </si>
  <si>
    <t>CALCOMANIA SALIDA DE EMERGENCIA</t>
  </si>
  <si>
    <t>CALCOMANIA VALVULA SALIDA DE EMERGENCIA PERSIANA</t>
  </si>
  <si>
    <t>CALCOMANIA SALIDA DE EMERGENCIA VENTANA</t>
  </si>
  <si>
    <t>CHAPAS DE HABITACULOS</t>
  </si>
  <si>
    <t>CINTA AISLANTE NEGRA</t>
  </si>
  <si>
    <t>RLL</t>
  </si>
  <si>
    <t>CINTA ESPUMA TECHO</t>
  </si>
  <si>
    <t>CINTA ESPUMA LATERAL</t>
  </si>
  <si>
    <t>CINTA INSONORIZANTE DE 25 MM</t>
  </si>
  <si>
    <t>SU01F0104</t>
  </si>
  <si>
    <t>CINTA VHB 19MM*2MM*20MT TRANSPARENTE</t>
  </si>
  <si>
    <t>CINTURON DE SEGURIDAD RETRACTABLE 2 PUNTOS COMPLETO</t>
  </si>
  <si>
    <t>SU01D0205</t>
  </si>
  <si>
    <t>CINTURON DE SEGURIDAD RETRACTABLE LATERAL IZQUIERDO 3 PUNTOS COMPLETO</t>
  </si>
  <si>
    <t>CLARABOYA</t>
  </si>
  <si>
    <t>CONJUNTO LIMPIA PARA BRISA LATERAL DERECHO</t>
  </si>
  <si>
    <t>CONJUNTO LIMPIA PARA BRISA LATERAL IZQUIERDO</t>
  </si>
  <si>
    <t>CONJUNTO INSUFLADOR EXTRACTOR</t>
  </si>
  <si>
    <t>SU01D0109</t>
  </si>
  <si>
    <t>CONJUNTO RENOVADOR AIRE</t>
  </si>
  <si>
    <t>SU01A0206</t>
  </si>
  <si>
    <t>DIFUSOR AIRE TABLERO</t>
  </si>
  <si>
    <t>DIFUSOR DE AIRE EN TABLERO</t>
  </si>
  <si>
    <t>DISCO DE CORTE DW8062 4.5"</t>
  </si>
  <si>
    <t>DISCO DE PULIR</t>
  </si>
  <si>
    <t>ESPEJO INTERNO 397*113 MM</t>
  </si>
  <si>
    <t>ESPEJO RETROVISOR EXTERNO DERECHO</t>
  </si>
  <si>
    <t>80110042-R</t>
  </si>
  <si>
    <t>ESPEJO RETROVISOR EXTERNO IZQUIERDO</t>
  </si>
  <si>
    <t>SU01A0207</t>
  </si>
  <si>
    <t>80110043-R</t>
  </si>
  <si>
    <t>SU01C0102</t>
  </si>
  <si>
    <t>ESPEJO RETROVISOR REDONDO EXTERNO 160MM</t>
  </si>
  <si>
    <t>SU01D0108</t>
  </si>
  <si>
    <t>ESPEJO RETROVISOR INTERNO Ø215 MM</t>
  </si>
  <si>
    <t>ESPEJO RETROVISOR REDONDO AUXILIAR DERECHO</t>
  </si>
  <si>
    <t>EXTINTOR DE INCENDIO</t>
  </si>
  <si>
    <t>SU01B0107</t>
  </si>
  <si>
    <t>DURATREE GRIS PANTONE 422U 3*2440 MM</t>
  </si>
  <si>
    <t>LOGO BRT-S</t>
  </si>
  <si>
    <t>SU01C0107</t>
  </si>
  <si>
    <t>LUBRICANTE CRC</t>
  </si>
  <si>
    <t>SU01F0403</t>
  </si>
  <si>
    <t>MARTILLO PARA EMERGENCIA</t>
  </si>
  <si>
    <t>HOJA BISTURI</t>
  </si>
  <si>
    <t>PARED SEPARADOR ,PUERTA,PASAMANO,COLUMNA</t>
  </si>
  <si>
    <t>PASAMANO MURCIELAGO TECHO</t>
  </si>
  <si>
    <t>PEGANTE LOCCTITE 495</t>
  </si>
  <si>
    <t>PERFIL ACABADO TECHO CENTRAL</t>
  </si>
  <si>
    <t>PERFIL BOCEL VENTANA</t>
  </si>
  <si>
    <t>SU01G0304</t>
  </si>
  <si>
    <t>PERFIL DE ALUMINIO</t>
  </si>
  <si>
    <t>PERFIL DE ALUMINIO 1,5*29,6*31,75*6000 MM</t>
  </si>
  <si>
    <t>SU01B0105</t>
  </si>
  <si>
    <t>PERFIL RANURADO DE ALUMINIO 1/8"*1" PARA ROTULA DE SANFONA</t>
  </si>
  <si>
    <t>PERFIL DE ALUMINIO BASE VENTANA MILENIO 6500 MM</t>
  </si>
  <si>
    <t>PERFIL DE ALUMINIO BOCEL PESTAÑA</t>
  </si>
  <si>
    <t>PERFIL DE ALUMINIO BOTA AGUA</t>
  </si>
  <si>
    <t>PERFIL DE ALUMINIO CONTORNO VENTANA</t>
  </si>
  <si>
    <t>PERFIL DE ALUMINIO DE MARCO PUERTA 6000 MM</t>
  </si>
  <si>
    <t>PERFIL DE ALUMINIO EN U CAUCHO</t>
  </si>
  <si>
    <t>PERFIL DE ALUMINIO INSERTO PORTA</t>
  </si>
  <si>
    <t>PERFIL DE ALUMINIO PARA ACRILICO ILUMINACION</t>
  </si>
  <si>
    <t>PERFIL DE ALUMINIO ANCLAJE DE PASAMANOS</t>
  </si>
  <si>
    <t>PERFIL DE ALUMINIO SUPERIOR MOVIL DE VENTANA</t>
  </si>
  <si>
    <t>PERFIL DE ALUMINIO TAPA DE INSPECCION PEQUEÑA</t>
  </si>
  <si>
    <t>PERFIL DE ALUMINIO VENTANA</t>
  </si>
  <si>
    <t>PERFIL DE ALUMINIO VIDRIO VENTANA</t>
  </si>
  <si>
    <t>BOCEL LAMEVIDRIO</t>
  </si>
  <si>
    <t>PERFIL PVC EN H</t>
  </si>
  <si>
    <t>PERFILES DE CAUCHO MACIZO</t>
  </si>
  <si>
    <t>SU01E0204</t>
  </si>
  <si>
    <t>PERFILES DE CAUCHO MACIZO BOTA AGUA</t>
  </si>
  <si>
    <t>PLUMILLA LIMPIAPARABRISAS</t>
  </si>
  <si>
    <t>PUNTAS P2</t>
  </si>
  <si>
    <t>PUNTAS P3</t>
  </si>
  <si>
    <t>PUNTERA PERFIL</t>
  </si>
  <si>
    <t>REFLECTOR POSTERIOR REDONDO COLOR RUBI</t>
  </si>
  <si>
    <t>REJILLA ALTAVOZ</t>
  </si>
  <si>
    <t>REJILLA TOMA DE AIRE</t>
  </si>
  <si>
    <t>SU01C0106</t>
  </si>
  <si>
    <t>REJILLA DE EXTRACTORES</t>
  </si>
  <si>
    <t>REMACHE POP 1/8"*1"</t>
  </si>
  <si>
    <t>REMACHE POP 3/16"*1"</t>
  </si>
  <si>
    <t>REMACHES 3/16"*15/16"</t>
  </si>
  <si>
    <t>SILLA OPERADOR</t>
  </si>
  <si>
    <t>80110089-R</t>
  </si>
  <si>
    <t>SILLA PROMIURBAN PLUS AZUL BRT</t>
  </si>
  <si>
    <t>SUCOA0102</t>
  </si>
  <si>
    <t>SILLA PROMIURBAN PLUS ROJA</t>
  </si>
  <si>
    <t>SOPORTE DE EXTINTOR</t>
  </si>
  <si>
    <t>SU01B0110</t>
  </si>
  <si>
    <t>SOPORTE ESPEJO LADO DERECHO</t>
  </si>
  <si>
    <t>80110093-R</t>
  </si>
  <si>
    <t>SOPORTE FIJACION PASAMANO (VOLCANES)</t>
  </si>
  <si>
    <t>SOPORTE ESPEJO LADO IZQUIERDO</t>
  </si>
  <si>
    <t>SOPORTE FIJACION PASAMANO VERTICAL</t>
  </si>
  <si>
    <t>SOPORTE PASAMANOS</t>
  </si>
  <si>
    <t>TANQUE LIMPIABRISAS</t>
  </si>
  <si>
    <t>TAPA BOCEL VENTANA</t>
  </si>
  <si>
    <t>TAPA MARTILLO EMERGENCIA</t>
  </si>
  <si>
    <t>TAPON GRIS</t>
  </si>
  <si>
    <t>TIMBRE AZUL</t>
  </si>
  <si>
    <t>TOPE DE PUERTA</t>
  </si>
  <si>
    <t>TORNILLO CABEZA GARBANZO M8*3/4"</t>
  </si>
  <si>
    <t>TORNILLO HEXAGONAL M10*30 MM BICROMAT</t>
  </si>
  <si>
    <t>TORNILLO AVELLANADO M10*1" NEGRO</t>
  </si>
  <si>
    <t>TORNILLO LÁMINA PH M8*3/4" NEGRO</t>
  </si>
  <si>
    <t>TORNILLO EXTRAPLANO PHI PTA BROCA 8 X 1”</t>
  </si>
  <si>
    <t>TUBO PASAMANOS 6 MTS</t>
  </si>
  <si>
    <t>UNION PLASTICA T PARA PASAMANOS LARGA</t>
  </si>
  <si>
    <t>UNION PLASTICA T PARA PASAMANOS CORTA</t>
  </si>
  <si>
    <t>WASA NEGRA 10MM</t>
  </si>
  <si>
    <t>AMARRE PLASTICO DE 80 CM</t>
  </si>
  <si>
    <t>BROCHA 2"</t>
  </si>
  <si>
    <t>TORNILLO CABEZA DE GARBANZO M12*1"</t>
  </si>
  <si>
    <t>HEBILLA ANCLAJE CINTURON CON SENSOR</t>
  </si>
  <si>
    <t>CTP0493</t>
  </si>
  <si>
    <t>PASAMANOS COLGANTE TECHO</t>
  </si>
  <si>
    <t>BOOSTER DE PUERTA DE SERVICIO</t>
  </si>
  <si>
    <t>SU01C0109</t>
  </si>
  <si>
    <t>TORNILLO AVELLANADO M8*3/4"</t>
  </si>
  <si>
    <t>PUNTA TORX T30</t>
  </si>
  <si>
    <t>CUBIERTA MECANISMO EXPULSION PEQUEÑA</t>
  </si>
  <si>
    <t>ACABAMIENTO CONDUCTO LATERAL DERECHO</t>
  </si>
  <si>
    <t>ACABAMIENTO CONDUCTO LATERAL IZQUIERDO</t>
  </si>
  <si>
    <t>CONJUNTO LUMINARIA DE MANTENIMIENTO</t>
  </si>
  <si>
    <t>CUBIERTA FONDO LUCES DE SALON</t>
  </si>
  <si>
    <t>ACRÍLICO EMERGENCIA CLARABOYA TRANSTEC</t>
  </si>
  <si>
    <t>CUBIERTA VALVULA DESPRESURIZADORA TRANSLUCIDA</t>
  </si>
  <si>
    <t>JUEGO MACHO A CARBON X3 RO 3/8 SUPER</t>
  </si>
  <si>
    <t>TORNILLO HEXAGONAL 3/8"*1"</t>
  </si>
  <si>
    <t>TORNILLO KALAT M8*3/4" PUNTA AGUJA</t>
  </si>
  <si>
    <t>TORNILLO AVELLANADO M8*1"</t>
  </si>
  <si>
    <t>CORTINA PARASOL</t>
  </si>
  <si>
    <t>SELIGRAFIA INTERRUPTOR ANGEL GUARDIAN</t>
  </si>
  <si>
    <t>SELIGRAFIA DE TECLA INTERUPTOR PUERTAS DE SERVICIO</t>
  </si>
  <si>
    <t>SELIGRAFIA DE TECLA INTERUPTOR PUERTAS DE EMERGENCIA 1</t>
  </si>
  <si>
    <t>SELIGRAFIA DE TECLA INTERUPTOR PUERTAS DE EMERGENCIA 2</t>
  </si>
  <si>
    <t>CONJUNTO DEFROSTER</t>
  </si>
  <si>
    <t>80110139-R</t>
  </si>
  <si>
    <t>OTORGADA</t>
  </si>
  <si>
    <t>SOPORTE FIJACIÓN PASAMANO</t>
  </si>
  <si>
    <t>ACRILICO EXPULSION CLARABOYA</t>
  </si>
  <si>
    <t>RP-025</t>
  </si>
  <si>
    <t>ACRILICO SEÑALIZACION EXTINTORES</t>
  </si>
  <si>
    <t>RP-005</t>
  </si>
  <si>
    <t>80110144-R</t>
  </si>
  <si>
    <t>EMPAQUE GOMA VEDACION</t>
  </si>
  <si>
    <t>REJILLA DE VENTILACION DEL TECHO</t>
  </si>
  <si>
    <t>ACRILICO LUZ DE SALON</t>
  </si>
  <si>
    <t>PASADOR DE BUJE DE PUERTAS</t>
  </si>
  <si>
    <t>BZ163</t>
  </si>
  <si>
    <t>CIERRE PLASTICO GRANDE MANIJA</t>
  </si>
  <si>
    <t>CIERRE PLASTICO PEQUEÑO MANIJA</t>
  </si>
  <si>
    <t>SOPORTE INTERMEDIO PASAMANO</t>
  </si>
  <si>
    <t>SOPORTE BASE PASAMANO</t>
  </si>
  <si>
    <t>SOPORTE BASE OVALADA PASAMANO</t>
  </si>
  <si>
    <t>CONJUNTO PORTEZUELA ITEM1 1343*633</t>
  </si>
  <si>
    <t>PANEL REVESTIMIENTO FALDON ITEM 2 300*460</t>
  </si>
  <si>
    <t>CONJUNTO PORTEZUELA ITEM 3 1748*459</t>
  </si>
  <si>
    <t>PANEL REVESTIMIENTO FALDON ITEM 4 910*460</t>
  </si>
  <si>
    <t>CONJUNTO PORTEZUELA ITEM 5 986*460</t>
  </si>
  <si>
    <t>CONJUNTO PORTEZUELA ITEM 6 1202*460</t>
  </si>
  <si>
    <t>SU01F0307</t>
  </si>
  <si>
    <t>PANEL REVESTIMIENTO FALDON ITEM 8 400*520</t>
  </si>
  <si>
    <t>CONJUNTO PORTEZUELA ITEM 9 520*416</t>
  </si>
  <si>
    <t>PANEL REVESTIMIENTO FALDON ITEM 10 180*520</t>
  </si>
  <si>
    <t>PANEL REVESTIMIENTO FALDON ITEM 11 550*520</t>
  </si>
  <si>
    <t>CONJUNTO PORTEZUELA ITEM 13 648*788</t>
  </si>
  <si>
    <t>PANEL REVESTIMIENTO FALDON ITEM 14 80*520</t>
  </si>
  <si>
    <t>CONJUNTO PORTEZUELA ITEM 15 985*790</t>
  </si>
  <si>
    <t>PANEL REVESTIMIENTO FALDON ITEM 16 120*520</t>
  </si>
  <si>
    <t>CONJUNTO PORTEZUELA ITEM 17 826*515</t>
  </si>
  <si>
    <t>CONJUNTO PORTEZUELA ITEM 18 1088*515</t>
  </si>
  <si>
    <t>PANEL REVESTIMIENTO FALDON ITEM 19 550*520</t>
  </si>
  <si>
    <t>CONJUNTO PORTEZUELA ITEM 21 610*416</t>
  </si>
  <si>
    <t>PANEL REVESTIMIENTO FALDON ITEM 23 90*1050</t>
  </si>
  <si>
    <t>CONJUNTO PORTEZUELA ITEM 24 1500*515</t>
  </si>
  <si>
    <t>CONJUNTO PORTEZUELA ITEM 25 940*520</t>
  </si>
  <si>
    <t>PANEL REVESTIMIENTO FALDON ITEM 26 2000*540</t>
  </si>
  <si>
    <t>PANEL REVESTIMIENTO FALDON ITEM 27 750*540</t>
  </si>
  <si>
    <t>PANEL REVESTIMIENTO FALDON ITEM 28 1760*540</t>
  </si>
  <si>
    <t>PANEL REVESTIMIENTO FALDON ITEM 29 815*540</t>
  </si>
  <si>
    <t>PANEL REVESTIMIENTO FALDON ITEM 31 800*520</t>
  </si>
  <si>
    <t>PANEL REVESTIMIENTO FALDON ITEM 32 1420*520</t>
  </si>
  <si>
    <t>CONJUNTO BOQUILLA TANQUE DE COMBUSTIBLE ITEM 40 255*210</t>
  </si>
  <si>
    <t>PANEL REVESTIMIENTO FALDON ITEM 11 1870*570</t>
  </si>
  <si>
    <t>CONJUNTO PORTEZUELA ITEM 12 1386*520</t>
  </si>
  <si>
    <t>PANEL REVESTIMIENTO FALDON ITEM 13 550*520</t>
  </si>
  <si>
    <t>PANEL REVESTIMIENTO FALDON ITEM 14 950*520</t>
  </si>
  <si>
    <t>PANEL REVESTIMIENTO FALDON ITEM 15 1610*570</t>
  </si>
  <si>
    <t>PANEL REVESTIMIENTO FALDON ITEM 16 1435*570</t>
  </si>
  <si>
    <t>PANEL REVESTIMIENTO FALDON ITEM 17 1100*570</t>
  </si>
  <si>
    <t>CONJUNTO BOQUILLA TANQUE DE COMBUSTIBLE ITEM 41 255*210</t>
  </si>
  <si>
    <t>PANEL REVESTIMIENTO FALDON ITEM 28 830*570</t>
  </si>
  <si>
    <t>PANEL REVESTIMIENTO FALDON ITEM 30 1415*570</t>
  </si>
  <si>
    <t>PANEL REVESTIMIENTO FALDON ITEM 31 840*520</t>
  </si>
  <si>
    <t>CONJUNTO PORTEZUELA ITEM 32 1386*520</t>
  </si>
  <si>
    <t>PANEL REVESTIMIENTO FALDON ITEM 33 500*520</t>
  </si>
  <si>
    <t>PANEL REVESTIMIENTO FALDON ITEM 34 900*520</t>
  </si>
  <si>
    <t>PANEL REVESTIMIENTO FALDON ITEM 35 1300*200</t>
  </si>
  <si>
    <t>PANEL REVESTIMIENTO FALDON ITEM 36 1250*520</t>
  </si>
  <si>
    <t>SU01D0210</t>
  </si>
  <si>
    <t>PANEL REVESTIMIENTO FALDON ITEM 37 1480*520</t>
  </si>
  <si>
    <t>PANEL REVESTIMIENTO FALDON ITEM 38 1020*520</t>
  </si>
  <si>
    <t>PANEL REVESTIMIENTO FALDON ITEM 39 863*520</t>
  </si>
  <si>
    <t>PANEL REVESTIMIENTO FALDON ITEM 34 100*470</t>
  </si>
  <si>
    <t>PANEL REVESTIMIENTO FALDON ITEM 35 90*1660</t>
  </si>
  <si>
    <t>PANEL REVESTIMIENTO FALDON ITEM 36 90*1280</t>
  </si>
  <si>
    <t>CONJUNTO BOQUILLA TANQUE DE COMBUSTIBLE ITEM 39 255*182</t>
  </si>
  <si>
    <t>PANEL REVESTIMIENTO FALDON ITEM 47 1050*520</t>
  </si>
  <si>
    <t>PANEL REVESTIMIENTO FALDON ITEM 48 1415*520</t>
  </si>
  <si>
    <t>PANEL REVESTIMIENTO FALDON ITEM 50 863*570</t>
  </si>
  <si>
    <t>PERFIL ALUMINIO 1</t>
  </si>
  <si>
    <t>PERFIL ACABAMIENTO 1</t>
  </si>
  <si>
    <t>PERFIL ACABAMIENTO 2</t>
  </si>
  <si>
    <t>PERFIL DE ALUMINIO 2</t>
  </si>
  <si>
    <t>PERFIL MAMPARA 2</t>
  </si>
  <si>
    <t>PERFIL DE ALUMINIO 3</t>
  </si>
  <si>
    <t>vacio</t>
  </si>
  <si>
    <t>CONJUNTO MAMPARA PE1</t>
  </si>
  <si>
    <t>CONJUNTO MAMPARA SILLA 1 PREFERENCIAL IZQ</t>
  </si>
  <si>
    <t>CONJUNTO MAMPARA POS 2 SILLA USUARIO</t>
  </si>
  <si>
    <t>PARAL PASAMANOS PREFERENCIAL DER VAGON 1</t>
  </si>
  <si>
    <t>PARAL PASAMANOS ENTRE PS1 Y PS2</t>
  </si>
  <si>
    <t>CONJUNTO MAMPARA ENTRE DISCAPACITADOS Y MASCOTA</t>
  </si>
  <si>
    <t>PARAL PS2</t>
  </si>
  <si>
    <t>CONJUNTO MAMPARA PS2</t>
  </si>
  <si>
    <t>PARALES PS 1</t>
  </si>
  <si>
    <t>PARAL PASAMANOS SUPERIOR VAGON 1 POS 3Y4</t>
  </si>
  <si>
    <t>PASAMANOS SUPERIOR ARTICULACION</t>
  </si>
  <si>
    <t>PARAL PS3</t>
  </si>
  <si>
    <t>CONJUNTO MAMPARA PS3</t>
  </si>
  <si>
    <t>PARAL PE2</t>
  </si>
  <si>
    <t>PARAL ENTRE PUERTAS SERVICIO 4Y5 – 6Y7</t>
  </si>
  <si>
    <t>CONJUNTO MAMPARA PS5</t>
  </si>
  <si>
    <t>CONJUNTO MAMPARA 1</t>
  </si>
  <si>
    <t>CONJUNTO MAMPARA 2</t>
  </si>
  <si>
    <t>CONJUNTO MAMPARA 3</t>
  </si>
  <si>
    <t>CONJUNTO MAMPARA 4</t>
  </si>
  <si>
    <t>CAUCHO REDONDO ARTICULACIÓN</t>
  </si>
  <si>
    <t>SU01F0105</t>
  </si>
  <si>
    <t>CIERRES Y CERRADURAS</t>
  </si>
  <si>
    <t>PERFIL BUQUE PUERTAS</t>
  </si>
  <si>
    <t>ARANDELA PLANA 3/8"</t>
  </si>
  <si>
    <t>GUAZA 3/8</t>
  </si>
  <si>
    <t>UNION PLASTICA</t>
  </si>
  <si>
    <t>PUERTA PASAMANOS COLUMNA</t>
  </si>
  <si>
    <t>PIN GRIS DE 1/4 X 3 CABEZA REDONDA</t>
  </si>
  <si>
    <t>TUBO PASAMANOS CURVO</t>
  </si>
  <si>
    <t>ACRICILICO BUS N° PROHIBIDO FUMAR-HABLAR CON EL CONDUCTOR</t>
  </si>
  <si>
    <t>CA1040</t>
  </si>
  <si>
    <t>ACRILICO CAPACIDAD DE PASAJEROS</t>
  </si>
  <si>
    <t>CA1041</t>
  </si>
  <si>
    <t>ACRILICO NUMERO DE BUS</t>
  </si>
  <si>
    <t>ACRICLICO SUJETESE DE LOS PASAMANOS</t>
  </si>
  <si>
    <t>CA1043</t>
  </si>
  <si>
    <t>ACRILICO SILLA DE USO PRIORITARIO VERTICAL</t>
  </si>
  <si>
    <t>CA1045</t>
  </si>
  <si>
    <t>ACRILICO NO PARARSE EN LA FRANJA AMARILLA</t>
  </si>
  <si>
    <t>CA1046</t>
  </si>
  <si>
    <t>PRECINTOS DE BOLA</t>
  </si>
  <si>
    <t>ACRILICO SOBREPESO PUERTAS DE SERVICIO</t>
  </si>
  <si>
    <t>CA1047</t>
  </si>
  <si>
    <t>ACRILICO SEGURIDAD VEHICULO EN MARCA CON PUERTAS CERRADAS</t>
  </si>
  <si>
    <t>CA1049</t>
  </si>
  <si>
    <t>ACRILICO DISPOSITIVOS DE SEGURIDAD</t>
  </si>
  <si>
    <t>CA1050</t>
  </si>
  <si>
    <t>ACRILICO ESPACIO EXCLUSIVO PERRO DE ASISTENCIA</t>
  </si>
  <si>
    <t>CA1051</t>
  </si>
  <si>
    <t>ACRILICO SILLA DE USO PRIORITARIO HORIZONTAL</t>
  </si>
  <si>
    <t>CA1052</t>
  </si>
  <si>
    <t>ACRILICO NO COLOQUE LAS MANOS</t>
  </si>
  <si>
    <t>CA1054</t>
  </si>
  <si>
    <t>ACRILICO NO OBSTRUYA</t>
  </si>
  <si>
    <t>CA1055</t>
  </si>
  <si>
    <t>ACRILICO ATENCION DEJE LIBRE REGION DE PLATAFORMA</t>
  </si>
  <si>
    <t>CA1056</t>
  </si>
  <si>
    <t>ACRILICO NO SE SIENTE EN ESTA ZONA</t>
  </si>
  <si>
    <t>CA1057</t>
  </si>
  <si>
    <t>MANIJA DE CLARABOYA</t>
  </si>
  <si>
    <t>SU01D0106</t>
  </si>
  <si>
    <t>BOTON DE ELEVACION SILLA DE OPERADOR</t>
  </si>
  <si>
    <t>CANTONERA PUERTA DE SERVICIO IZQUIERDA</t>
  </si>
  <si>
    <t>CANTONERA PUERTA DE SERVICIO DERECHA</t>
  </si>
  <si>
    <t>MECANISMO CLARABOYA</t>
  </si>
  <si>
    <t>CTP4852</t>
  </si>
  <si>
    <t>ACRILICO TRANSPARENTE 0,21*0,135 2mm</t>
  </si>
  <si>
    <t>CTP4776</t>
  </si>
  <si>
    <t>REMACHE POP 1/8"*1/2"</t>
  </si>
  <si>
    <t>DEFLECTOR SALIDA DE AIRE DESEMPAÑADOR</t>
  </si>
  <si>
    <t>MOTOR DEPOSITO AGUA</t>
  </si>
  <si>
    <t>MANGUERA CAUCHO 1/8 LIMPIABRISAS</t>
  </si>
  <si>
    <t>CTP1695</t>
  </si>
  <si>
    <t>FLAMULA CAVERNA PARABRISAS (Cartabon arco capota)</t>
  </si>
  <si>
    <t>FLAMULA CAVERNA PARABRISAS</t>
  </si>
  <si>
    <t>REFUERZO ARCO CAPOTA FRENTE BRT IZQ</t>
  </si>
  <si>
    <t>REFUERZO ARCO CAPOTA FRENTE BRT DER</t>
  </si>
  <si>
    <t>CONJUNTO CAVERNA ARCO CAPOTA PARAGOLPES BRT</t>
  </si>
  <si>
    <t>CONJUNTO ARCO CAPOTA INFERIOR PARABRISA BRT</t>
  </si>
  <si>
    <t>BOMBONA SILLA OPERADOR</t>
  </si>
  <si>
    <t>ASPERSOR AGUA LIMPIABRISAS DERECHO</t>
  </si>
  <si>
    <t>ASPERSOR AGUA LIMPIABRISAS IZQUIERDO</t>
  </si>
  <si>
    <t>LUBRICANTE GRAFITO</t>
  </si>
  <si>
    <t>SOLDADURA ESTAÑO 60/40 (450 GR)</t>
  </si>
  <si>
    <t>PASTA PARA SOLDAR ESTAÑO</t>
  </si>
  <si>
    <t>PERFIL DE ALUMINIO 3/4 (ANGULO RANURADO)</t>
  </si>
  <si>
    <t>GABINETE EXTINTOR</t>
  </si>
  <si>
    <t>TORNILLO TRILOBULAR M8*25</t>
  </si>
  <si>
    <t>EMPAQUE ZUNCHO ACANALADO 2" 1/2</t>
  </si>
  <si>
    <t>REATA VELCRO</t>
  </si>
  <si>
    <t>VIDRIO TEMPLADO GABINETE EXTINTOR</t>
  </si>
  <si>
    <t>MARCO GABINETE EXTINTOR</t>
  </si>
  <si>
    <t>MARCO CLARABOYA</t>
  </si>
  <si>
    <t>BOCEL MARCO</t>
  </si>
  <si>
    <t>SU01C0104</t>
  </si>
  <si>
    <t>TUBO CUADRADO 3/4</t>
  </si>
  <si>
    <t>DADOS MARCO CONJUNTOS EXTERNOS</t>
  </si>
  <si>
    <t>CABECERO SILLA OPERADOR</t>
  </si>
  <si>
    <t>80110297-R</t>
  </si>
  <si>
    <t>EMPAQUE CLARABOYA</t>
  </si>
  <si>
    <t>SOPORTE TRAPECIO BRAZO LIMPIAPARABRISAS</t>
  </si>
  <si>
    <t>ACRILICO LUZ DE CORTESIA</t>
  </si>
  <si>
    <t>BROCA ACERO RAPIDO HSS 013 7/32"</t>
  </si>
  <si>
    <t>BROCA ACERO RAPIDO 11 6.00 MM</t>
  </si>
  <si>
    <t>TUBO CORTO ENCAPSULADO</t>
  </si>
  <si>
    <t>TUBO VERTICAL AMARILLO MAMPARA (DOBLEZ)</t>
  </si>
  <si>
    <t>TUBO CORTO SILLA USUARIOS</t>
  </si>
  <si>
    <t>TUBO CURVO PUERTA SERVICIO</t>
  </si>
  <si>
    <t>BOOSTER PUERTAS BMP SENSOR</t>
  </si>
  <si>
    <t>OJAL ROTULAR BOOSTER</t>
  </si>
  <si>
    <t>CUBIERTA ESCOTILLA CLARABOYA</t>
  </si>
  <si>
    <t>COJIN ZONA DE DISCAPACITADOS</t>
  </si>
  <si>
    <t>8011141-R</t>
  </si>
  <si>
    <t>LUNA PRINCIPAL IZQUIERDA</t>
  </si>
  <si>
    <t>MCPISGV</t>
  </si>
  <si>
    <t>LUNA PRINCIPAL</t>
  </si>
  <si>
    <t>MCDEGV</t>
  </si>
  <si>
    <t>8011151-R</t>
  </si>
  <si>
    <t>LUNA AUXILIAR</t>
  </si>
  <si>
    <t>MCPIIGV</t>
  </si>
  <si>
    <t>ACABADO EXTERNO SOBRE PUERTA</t>
  </si>
  <si>
    <t>SU01A0104</t>
  </si>
  <si>
    <t>ADHESIVO MARCOPOLO FRENTE INTERNO</t>
  </si>
  <si>
    <t>BISAGRA LATERAL DERECHA PERSIANA</t>
  </si>
  <si>
    <t>BISAGRA LATERAL IZQUIERDA PERSIANA</t>
  </si>
  <si>
    <t>CONJUNTO BISAGRA PLATAFORMA</t>
  </si>
  <si>
    <t>CONJUNTO PERNO ACOPLAMIENTO TRABA CERRAMIENTO</t>
  </si>
  <si>
    <t>FRANELA DE COLOR</t>
  </si>
  <si>
    <t>KG</t>
  </si>
  <si>
    <t>JAQUIMA CONTORNO PARABRISA</t>
  </si>
  <si>
    <t>JAQUIMA DE SELLADO PUERTA DELANTERA</t>
  </si>
  <si>
    <t>SU01A0210</t>
  </si>
  <si>
    <t>JAQUIMA DE SELLADO PUERTA POSTERIOR</t>
  </si>
  <si>
    <t>LAMINA DE ALUMINIO LISA 880*4800 E 1,25mm</t>
  </si>
  <si>
    <t>LETRERO FRONTAL MARCOPOLO</t>
  </si>
  <si>
    <t>COMPUERTA RADIADOR</t>
  </si>
  <si>
    <t>CO-AREA 2</t>
  </si>
  <si>
    <t>TOPE VENTANA</t>
  </si>
  <si>
    <t>MQ001</t>
  </si>
  <si>
    <t>CHAPA PUERTA DE INSPECCION FLUIDOS</t>
  </si>
  <si>
    <t>VIDRIO LATERAL BYD</t>
  </si>
  <si>
    <t>POLIURETANO AMARILLO PASAMANOS</t>
  </si>
  <si>
    <t>801200119-G</t>
  </si>
  <si>
    <t>SU01F0102</t>
  </si>
  <si>
    <t>LETRERO TRASERO MARCOPOLO</t>
  </si>
  <si>
    <t>FORRO DE COMPUERTA CATALIZADOR</t>
  </si>
  <si>
    <t>PASTA PARA PULIR 3M</t>
  </si>
  <si>
    <t>ALAMBRE MIG PARA SOLDAR DIAMETRO 0,35*15 KG</t>
  </si>
  <si>
    <t>SU01F0404</t>
  </si>
  <si>
    <t>RUBBING 1/1 BLANCO</t>
  </si>
  <si>
    <t>PHIL7001</t>
  </si>
  <si>
    <t>SU01F0101</t>
  </si>
  <si>
    <t>LACA NEGRO MATE</t>
  </si>
  <si>
    <t>LN270</t>
  </si>
  <si>
    <t>801200124-G</t>
  </si>
  <si>
    <t>AVISO MARCOPOLO (EVO 2)</t>
  </si>
  <si>
    <t>AVISO TRASERO FONDO NEGRO</t>
  </si>
  <si>
    <t>FELPA MOTORTOOL CON ESPIGO DIÁMETRO 50X25X1/4</t>
  </si>
  <si>
    <t>GRIS OSCURO MILLARE</t>
  </si>
  <si>
    <t>POLIURETANO GRIS CLARO INTERIORES</t>
  </si>
  <si>
    <t>LOGOTIPO MARCOPOLO</t>
  </si>
  <si>
    <t>MECANISMO ACIONAMIENTO PERSIANA</t>
  </si>
  <si>
    <t>PARACHOQUE DELANTERO</t>
  </si>
  <si>
    <t>A1 SUPERPO</t>
  </si>
  <si>
    <t>PARACHOQUES TRASERO</t>
  </si>
  <si>
    <t>PERSIANA DELANTERA</t>
  </si>
  <si>
    <t>PISTON ACCIONAMIENTO DE PERSIANA</t>
  </si>
  <si>
    <t>RETRO REFLECTOR LADO DERECHO COLOR ROJO</t>
  </si>
  <si>
    <t>RETRO REFLECTOR LADO IZQUIERDO COLOR ROJO</t>
  </si>
  <si>
    <t>SIKA BLANCA</t>
  </si>
  <si>
    <t>SIKA GRIS</t>
  </si>
  <si>
    <t>SIKA NEGRA 600ML</t>
  </si>
  <si>
    <t>TAPA ACABADO SUPERIOR PUERTA LATERAL DERECHO</t>
  </si>
  <si>
    <t>TAPA ACABADO SUPERIOR PUERTA LATERAL IZQUIERDO</t>
  </si>
  <si>
    <t>TRABA CERRAMIENTO PORTEZUELAS PEQUEÑO</t>
  </si>
  <si>
    <t>URETANO GRIS 600 ML</t>
  </si>
  <si>
    <t>VIDRIO CORREDERA PASAJEROS 383*468 MM</t>
  </si>
  <si>
    <t>VIDRIO CORREDERA PASAJEROS 383*498 MM</t>
  </si>
  <si>
    <t>VIDRIO CORREDERA PASAJEROS 383*689 MM</t>
  </si>
  <si>
    <t>VIDRIO DE LA PUERTA DE EMERGENCIA TRASERA 878*838 MM</t>
  </si>
  <si>
    <t>VIDRIO FIJO PUERTA EMERGENCIA 878*1463 MM</t>
  </si>
  <si>
    <t>VIDRIO MOVIL PUERTA EMERGENCIA 376*860 MM</t>
  </si>
  <si>
    <t>VIDRIO MOVIL TRASERO VENTANA CONDUCTOR 468*922 MM</t>
  </si>
  <si>
    <t>VIDRIO MOVIL TRASERO VENTANA CONDUCTOR 468*923</t>
  </si>
  <si>
    <t>VIDRIO MOVIL VENTANA CONDUCTOR 319*860 MM</t>
  </si>
  <si>
    <t>VIDRIO PARABRISA LADO DERECHO 1123*1326 MM</t>
  </si>
  <si>
    <t>VIDRIO PARABRISA LADO IZQUIERDO 1123*1326 MM</t>
  </si>
  <si>
    <t>VIDRIO PEGADO COMPARTIMIENTO PASAJEROS 1050*706 MM</t>
  </si>
  <si>
    <t>VIDRIO PEGADO COMPARTIMIENTO PASAJEROS 1188*1697 MM</t>
  </si>
  <si>
    <t>VIDRIO PEGADO COMPARTIMIENTO PASAJEROS 1449*1080 MM</t>
  </si>
  <si>
    <t>VIDRIO PEGADO COMPARTIMIENTO PASAJEROS 1536*619 MM</t>
  </si>
  <si>
    <t>VIDRIO PEGADO COMPARTIMIENTO PASAJEROS 1723*998 MM</t>
  </si>
  <si>
    <t>VIDRIO PEGADO COMPARTIMIENTO PASAJEROS 472*1080 MM</t>
  </si>
  <si>
    <t>VIDRIO PEGADO COMPARTIMIENTO PASAJEROS 548*1080 MM</t>
  </si>
  <si>
    <t>VIDRIO PEGADO COMPARTIMIENTO PASAJEROS 565*1080 MM</t>
  </si>
  <si>
    <t>VIDRIO PEGADO COMPARTIMIENTO PASAJEROS 567*1080 MM</t>
  </si>
  <si>
    <t>VIDRIO PEGADO COMPARTIMIENTO PASAJEROS 585*1080 MM</t>
  </si>
  <si>
    <t>VIDRIO PEGADO COMPARTIMIENTO PASAJEROS 586*1080 MM</t>
  </si>
  <si>
    <t>VIDRIO PEGADO COMPARTIMIENTO PASAJEROS 619*1008 MM</t>
  </si>
  <si>
    <t>VIDRIO PEGADO COMPARTIMIENTO PASAJEROS 619*145 MM</t>
  </si>
  <si>
    <t>VIDRIO PEGADO COMPARTIMIENTO PASAJEROS 670*1080 MM</t>
  </si>
  <si>
    <t>VIDRIO RUTERO 2209*351 MM</t>
  </si>
  <si>
    <t>VIDRIO TIPO LAGRIMA 1179*705 MM</t>
  </si>
  <si>
    <t>CINTA 3M DE ENMASCARADO 2"</t>
  </si>
  <si>
    <t>CINTA 3M DE ENMASCARADO 1/2"</t>
  </si>
  <si>
    <t>DISCO DE ASPIRACIÓN 3M LIMPIA HK 6" P80</t>
  </si>
  <si>
    <t>FITING HEMBRA 1/4"</t>
  </si>
  <si>
    <t>LCSFI0376</t>
  </si>
  <si>
    <t>PALATAL RESINA 5346 B 10003</t>
  </si>
  <si>
    <t>SU01E0301</t>
  </si>
  <si>
    <t>SOPORTE DE ASPIRACION LIMPIA 3M HK 6"</t>
  </si>
  <si>
    <t>THINNER CORRIENTE</t>
  </si>
  <si>
    <t>TUBO ESTRUCTURAL 4"*4"</t>
  </si>
  <si>
    <t>LCSTU0873</t>
  </si>
  <si>
    <t>VASO 3M COLAPSIBE PPS MEDIANO</t>
  </si>
  <si>
    <t>LIMPIADOR DESENGRASANTE INDUSTRIAL</t>
  </si>
  <si>
    <t>L846C</t>
  </si>
  <si>
    <t>CINTA 3M REFLECTIVA AMARILLA CONSPICUITY</t>
  </si>
  <si>
    <t>VIDRIO SUPERIOR DE PUERTA DE SERVICIO 990*549 MM</t>
  </si>
  <si>
    <t>VIDRIO MOVIL VENTANA COMPARTIMIENTO PASAJEROS 639*383 MM</t>
  </si>
  <si>
    <t>VIDRIO PEGADO COMPARTIMIENTO PASAJEROS 480*1080 MM</t>
  </si>
  <si>
    <t>VIDRIO PEGADO COMPARTIMIENTO PASAJEROS 803*1080 MM</t>
  </si>
  <si>
    <t>VIDRIO PEGADO COMPARTIMIENTO PASAJEROS 575*1080 MM</t>
  </si>
  <si>
    <t>VIDRIO PEGADO COMPARTIMIENTO PASAJEROS 1115*1080 MM</t>
  </si>
  <si>
    <t>VIDRIO PEGADO COMPARTIMIENTO PASAJEROS 1550*619 MM</t>
  </si>
  <si>
    <t>VIDRIO MOVIL VENTANA COMPARTIMIENTO PASAJEROS 739*383 MM</t>
  </si>
  <si>
    <t>VIDRIO PEGADO COMPARTIMIENTO PASAJEROS 876*1080 MM</t>
  </si>
  <si>
    <t>VIDRIO PEGADO COMPARTIMIENTO PASAJEROS 1450*1408 MM</t>
  </si>
  <si>
    <t>VIDRIO PEGADO COMPARTIMIENTO PASAJEROS 1005*1169 MM</t>
  </si>
  <si>
    <t>VIDRIO DE LA PUERTA 664*549 MM</t>
  </si>
  <si>
    <t>VIDRIO VIGIA 2146*792 MM</t>
  </si>
  <si>
    <t>SIKA ACTIVADOR-100 TARRO 250ML</t>
  </si>
  <si>
    <t>SIKA PRIMER-206 G+P TARRO 250ML</t>
  </si>
  <si>
    <t>CONJUNTO TRABA VENTANA</t>
  </si>
  <si>
    <t>SU01C0108</t>
  </si>
  <si>
    <t>GOMA SELLADO PUERTA</t>
  </si>
  <si>
    <t>SU01F0306</t>
  </si>
  <si>
    <t>ACOPLE RAPIDO TIPO ARO DE 1/4</t>
  </si>
  <si>
    <t>ACTIVADOR FONDO G27775</t>
  </si>
  <si>
    <t>80120085-G</t>
  </si>
  <si>
    <t>ACTIVADOR POLIURETANO 196S</t>
  </si>
  <si>
    <t>ACTIVADOR POLIURETANO IW205</t>
  </si>
  <si>
    <t>80120087-G</t>
  </si>
  <si>
    <t>CHROMASURFACER WHITE PRIMER VSI FONDO 7701S</t>
  </si>
  <si>
    <t>80120088-G</t>
  </si>
  <si>
    <t>COBALTO 2103 10094</t>
  </si>
  <si>
    <t>ESPATULA 3"</t>
  </si>
  <si>
    <t>ESPATULA PLASTICA PLANA</t>
  </si>
  <si>
    <t>FIBRA DE VIDRIO</t>
  </si>
  <si>
    <t>FITING MACHO 1/4"</t>
  </si>
  <si>
    <t>HOJA PARA SEGUETA</t>
  </si>
  <si>
    <t>LOGO TRANSMILENIO LATERAL</t>
  </si>
  <si>
    <t>CA1036</t>
  </si>
  <si>
    <t>MECK PEROX HIPEROX 20004</t>
  </si>
  <si>
    <t>POLIURETANO ROJO TRANSMILENIO</t>
  </si>
  <si>
    <t>80120097-G</t>
  </si>
  <si>
    <t>REDUCTOR TEMPERATURA MEDIA</t>
  </si>
  <si>
    <t>80120098-G</t>
  </si>
  <si>
    <t>VASO COLAPSIBLE PPS PEQUEÑO 180 ML</t>
  </si>
  <si>
    <t>VASO RIGIDO PPS MEDIANO 600 ML</t>
  </si>
  <si>
    <t>VASO RIGIDO PPS PEQUEÑO 180 ML</t>
  </si>
  <si>
    <t>AVISOS LATERALES NUMERO 0</t>
  </si>
  <si>
    <t>CA1002</t>
  </si>
  <si>
    <t>AVISOS LATERALES NUMERO 1</t>
  </si>
  <si>
    <t>CA1003</t>
  </si>
  <si>
    <t>AVISOS LATERALES NUMERO 3</t>
  </si>
  <si>
    <t>CA1005</t>
  </si>
  <si>
    <t>AVISOS LATERALES NUMERO 6 Y 9</t>
  </si>
  <si>
    <t>CA1008</t>
  </si>
  <si>
    <t>BROCHA 3"</t>
  </si>
  <si>
    <t>CHROMASURFACER WHITE PRIMER VSI FONDO 4401S</t>
  </si>
  <si>
    <t>80120107-G</t>
  </si>
  <si>
    <t>MASILLA NOVOLITE PREMIUM + CATALIZADOR 211SM</t>
  </si>
  <si>
    <t>80120108-G</t>
  </si>
  <si>
    <t>VIDRIO TIPO LAGRIMA</t>
  </si>
  <si>
    <t>CERA DE POLICHADO 3M</t>
  </si>
  <si>
    <t>ESTIRENO MONOMERO</t>
  </si>
  <si>
    <t>PAPEL KRAFT BEIGE 18"X230</t>
  </si>
  <si>
    <t>PLASTICO DE ENMASCARAR 2.4 MTS</t>
  </si>
  <si>
    <t>POMO LANA DOBLE CARA</t>
  </si>
  <si>
    <t>DISCO DE CORTE DW44820 4,5"</t>
  </si>
  <si>
    <t>VIDRIO PEGADO COMPARTIMIENTO PASAJEROS 1350*619 MM</t>
  </si>
  <si>
    <t>CONJUNTO MARCO VENTANA OPERADOR</t>
  </si>
  <si>
    <t>SPOILER TRASERO</t>
  </si>
  <si>
    <t>SU01F0308</t>
  </si>
  <si>
    <t>ACRILICO SEÑALIZACION CAMARA HABEAS DATA</t>
  </si>
  <si>
    <t>RP-0016</t>
  </si>
  <si>
    <t>GUAYA CALIBRE 16MM*50CM</t>
  </si>
  <si>
    <t>SER-030</t>
  </si>
  <si>
    <t>PUNTERA DE APROXIMACION DELANTERA</t>
  </si>
  <si>
    <t>CTP4260</t>
  </si>
  <si>
    <t>PUNTERA DE APROXIMACION TRASERA</t>
  </si>
  <si>
    <t>CTP2579</t>
  </si>
  <si>
    <t>AVISOS LATERALES NUMERO 4</t>
  </si>
  <si>
    <t>CA1006</t>
  </si>
  <si>
    <t>AVISOS LATERALES NUMERO 5</t>
  </si>
  <si>
    <t>CA1007</t>
  </si>
  <si>
    <t>AVISOS LATERALES NUMERO 2</t>
  </si>
  <si>
    <t>CA1004</t>
  </si>
  <si>
    <t>AVISOS LATERALES NUMERO 7</t>
  </si>
  <si>
    <t>CA1009</t>
  </si>
  <si>
    <t>AVISOS LATERALES NUMERO 8</t>
  </si>
  <si>
    <t>CA1010</t>
  </si>
  <si>
    <t>AVISOS LETRA U LATERALES</t>
  </si>
  <si>
    <t>CA1001</t>
  </si>
  <si>
    <t>AVISOS LETRA U PERSIANA</t>
  </si>
  <si>
    <t>CA1022</t>
  </si>
  <si>
    <t>AVISOS PERSIANA NUMERO 0</t>
  </si>
  <si>
    <t>CA1023</t>
  </si>
  <si>
    <t>AVISOS PERSIANA NUMERO 1</t>
  </si>
  <si>
    <t>CA1024</t>
  </si>
  <si>
    <t>AVISOS PERSIANA NUMERO 2</t>
  </si>
  <si>
    <t>CA1025</t>
  </si>
  <si>
    <t>AVISOS PERSIANA NUMERO 3</t>
  </si>
  <si>
    <t>CA1026</t>
  </si>
  <si>
    <t>AVISOS PERSIANA NUMERO 4</t>
  </si>
  <si>
    <t>CA1027</t>
  </si>
  <si>
    <t>AVISOS PERSIANA NUMERO 5</t>
  </si>
  <si>
    <t>CA1028</t>
  </si>
  <si>
    <t>AVISOS PERSIANA NUMERO 6</t>
  </si>
  <si>
    <t>CA1029</t>
  </si>
  <si>
    <t>AVISOS PERSIANA NUMERO 7</t>
  </si>
  <si>
    <t>CA1030</t>
  </si>
  <si>
    <t>AVISOS PERSIANA NUMERO 8</t>
  </si>
  <si>
    <t>CA1031</t>
  </si>
  <si>
    <t>AVISOS TAPA MOTOR NUMERO 0</t>
  </si>
  <si>
    <t>CA1012</t>
  </si>
  <si>
    <t>AVISOS SOMOS U S.A.S. LATERALES TAPA MOTOR</t>
  </si>
  <si>
    <t>CA1035</t>
  </si>
  <si>
    <t>AVISOS TAPA MOTOR NUMERO 2</t>
  </si>
  <si>
    <t>CA1014</t>
  </si>
  <si>
    <t>AVISOS TAPA MOTOR NUMERO 1</t>
  </si>
  <si>
    <t>CA1013</t>
  </si>
  <si>
    <t>AVISOS TAPA MOTOR NUMERO 4</t>
  </si>
  <si>
    <t>CA1016</t>
  </si>
  <si>
    <t>AVISOS TAPA MOTOR NUMERO 3</t>
  </si>
  <si>
    <t>CA1015</t>
  </si>
  <si>
    <t>AVISOS TAPA MOTOR NUMERO 6</t>
  </si>
  <si>
    <t>CA1018</t>
  </si>
  <si>
    <t>AVISOS TAPA MOTOR NUMERO 5</t>
  </si>
  <si>
    <t>CA1017</t>
  </si>
  <si>
    <t>AVISOS TAPA MOTOR NUMERO 8</t>
  </si>
  <si>
    <t>CA1020</t>
  </si>
  <si>
    <t>AVISOS TAPA MOTOR NUMERO 7</t>
  </si>
  <si>
    <t>CA1019</t>
  </si>
  <si>
    <t>AVISOS TRANSMILENIO LATERALES TAPA MOTOR</t>
  </si>
  <si>
    <t>CA1033</t>
  </si>
  <si>
    <t>CINTA ENMASCARAR 3/4"</t>
  </si>
  <si>
    <t>SUPLEMENTO CAUCHO CASCO TRASERO</t>
  </si>
  <si>
    <t>CA01</t>
  </si>
  <si>
    <t>PLACA TECHO</t>
  </si>
  <si>
    <t>CA1037</t>
  </si>
  <si>
    <t>DISOLVENTE VARSOL</t>
  </si>
  <si>
    <t>TENSOR PARA PERSIANA</t>
  </si>
  <si>
    <t>PLATINA 1*1/4"*1/8</t>
  </si>
  <si>
    <t>TORNILLO HEXAGONAL M8*25</t>
  </si>
  <si>
    <t>TUERCA DE SEGURIDAD M8</t>
  </si>
  <si>
    <t>POLIURETANO NEGRO MATE</t>
  </si>
  <si>
    <t>AVISO TRANSMILENIO PERSIANA</t>
  </si>
  <si>
    <t>CA1034</t>
  </si>
  <si>
    <t>PLACA LATERAL</t>
  </si>
  <si>
    <t>RETENEDOR PARA FILTRO 3M 5N11 3M 501</t>
  </si>
  <si>
    <t>MANIJA PLASTICA PUERTA BATERIA</t>
  </si>
  <si>
    <t>CTP0366</t>
  </si>
  <si>
    <t>INTERRUPTOR BIPOLAR 15AMP</t>
  </si>
  <si>
    <t>M14201</t>
  </si>
  <si>
    <t>BROCA DE 3/8</t>
  </si>
  <si>
    <t>BROCA DE 5/8</t>
  </si>
  <si>
    <t>BROCA 5/32</t>
  </si>
  <si>
    <t>450K</t>
  </si>
  <si>
    <t>BROCA DE 11/64</t>
  </si>
  <si>
    <t>500K</t>
  </si>
  <si>
    <t>RODAMIENTO PIVOTE LIMPIABRISAS</t>
  </si>
  <si>
    <t>HK1714 RS</t>
  </si>
  <si>
    <t>AVISO LATERAL NUMERO COMPLETO</t>
  </si>
  <si>
    <t>AVISO TRASERO NUMERO COMPLETO</t>
  </si>
  <si>
    <t>TUERCA CUADRADA</t>
  </si>
  <si>
    <t>PERNO ACOPLAMIENTO PISTON</t>
  </si>
  <si>
    <t>DISCO CORTE 7 PULGADAS</t>
  </si>
  <si>
    <t>DISCO PULIR 7 PULGADAS</t>
  </si>
  <si>
    <t>AVISOS LETRA U TRASERA</t>
  </si>
  <si>
    <t>WYPALL X-70</t>
  </si>
  <si>
    <t>PLATINA 1/4 * 1 1/2</t>
  </si>
  <si>
    <t>CATALIZADOR RAPIDO</t>
  </si>
  <si>
    <t>BROCA 1/2 H.S.S</t>
  </si>
  <si>
    <t>BROCA 9/32 H.S.S</t>
  </si>
  <si>
    <t>THINNER ACRILICO</t>
  </si>
  <si>
    <t>PAPEL TRANSFER</t>
  </si>
  <si>
    <t>SU01G0302</t>
  </si>
  <si>
    <t>AVISO LATERAL NUMERO COMPLETO IZQUIERDO</t>
  </si>
  <si>
    <t>TUBO 3*3 CALIBRE 12 GALVANIZADO</t>
  </si>
  <si>
    <t>WYPALL GRASAS Y ACEITES</t>
  </si>
  <si>
    <t>PASADOR SOPORTE CHASIS (GRUA)</t>
  </si>
  <si>
    <t>BROCA 7/32 H.S.S</t>
  </si>
  <si>
    <t>AVISO VENT LAT IZQ NUMERO 1</t>
  </si>
  <si>
    <t>AVISO VENT LAT IZQ NUMERO 2</t>
  </si>
  <si>
    <t>AVISO VENT LAT IZQ NUMERO 3</t>
  </si>
  <si>
    <t>AVISO VENT LAT IZQ NUMERO 4</t>
  </si>
  <si>
    <t>AVISO VENT LAT IZQ NUMERO 5</t>
  </si>
  <si>
    <t>AVISO VENT LAT IZQ NUMERO 6 Y 9</t>
  </si>
  <si>
    <t>AVISO VENT LAT IZQ NUMERO 7</t>
  </si>
  <si>
    <t>AVISO VENT LAT IZQ NUMERO 8</t>
  </si>
  <si>
    <t>AVISO VENT LAT IZQ NUMERO 0</t>
  </si>
  <si>
    <t>AVISO VENT LAT IZQ SOMOS U S.A.S.</t>
  </si>
  <si>
    <t>AVISO VENT LAT IZQ LETRA U</t>
  </si>
  <si>
    <t>LAMINA DE ACABAMIENTO REVESTIMIENTO LATERAL TRASERO</t>
  </si>
  <si>
    <t>SU01B0111</t>
  </si>
  <si>
    <t>CAUCHO TARAFLEX AMARILLO</t>
  </si>
  <si>
    <t>CAUCHO TARAFLEX GRIS</t>
  </si>
  <si>
    <t>EMPAQUE DE TAPAS DE INSPECCION</t>
  </si>
  <si>
    <t>JUMBOLON</t>
  </si>
  <si>
    <t>MADERA ENCHAPADA TIPO NAVAL</t>
  </si>
  <si>
    <t>PEGANTE BOXER MEGASPRAY CANECA X 5 GALONES</t>
  </si>
  <si>
    <t>LCSPE0158</t>
  </si>
  <si>
    <t>PERFIL PLASTICO AMARILLO</t>
  </si>
  <si>
    <t>PERFIL REFUERZO PUERTA 3,37*60*6000 MM</t>
  </si>
  <si>
    <t>SOLDADURA PVC TRIANGULAR AMARILLA</t>
  </si>
  <si>
    <t>SOLDADURA PVC TRIANGULO GRIS</t>
  </si>
  <si>
    <t>TORNILLO LAMINA M10*3/4</t>
  </si>
  <si>
    <t>CAZOLETA DE TAPAS DE INSPECCION</t>
  </si>
  <si>
    <t>TORNILLO HEXAGONAL M8*90MM IRIZADO GRADO 8</t>
  </si>
  <si>
    <t>TORNILLO HEXAGONAL M8*70MM IRIZADO GRADO 8</t>
  </si>
  <si>
    <t>TORNILLO AVELLANADO M8*1 1/2"</t>
  </si>
  <si>
    <t>JUEGO PERFIL TAPA PUERTA SERVICIO</t>
  </si>
  <si>
    <t>JUEGO PERFIL TAPA MOTOR</t>
  </si>
  <si>
    <t>OXIDO DE CERIO PARA PULIDO Y BRILLADO DE VIDRIO</t>
  </si>
  <si>
    <t>LIJA CIRCULAR DE 5" PARA DESVASTE DE VIDRIO GRANO 350</t>
  </si>
  <si>
    <t>LIJA CIRCULAR DE 5" PARA DESVASTE DE VIDRIO GRANO 60</t>
  </si>
  <si>
    <t>CANALETA ENTRE VIDRIOS</t>
  </si>
  <si>
    <t>AA588</t>
  </si>
  <si>
    <t>CABLE GUAYA EN ACERO DE 1/16"</t>
  </si>
  <si>
    <t>SIE004</t>
  </si>
  <si>
    <t>PRENSACABLE (PERRO) 1/8 GALVANIZADO PARA GUAYA DE 1/16"</t>
  </si>
  <si>
    <t>SIE005</t>
  </si>
  <si>
    <t>PERFIL DE PESTAÑA PARA PUERTA DE EMERGENCIA</t>
  </si>
  <si>
    <t>AVISO ¿COMO CONDUZCO?</t>
  </si>
  <si>
    <t>GGA-RP-088</t>
  </si>
  <si>
    <t>MANIJA DE PUERTA DE EMERGENCIA</t>
  </si>
  <si>
    <t>MANIJA DE PUERTA DE BATERIAS</t>
  </si>
  <si>
    <t>CILINDRO CIERRE Y CERRADURAS</t>
  </si>
  <si>
    <t>ACABAMIENTOS DE LA PUERTA DE SERVICIO</t>
  </si>
  <si>
    <t>SU01B0106</t>
  </si>
  <si>
    <t>PRENSACABLE CILINDRICO (PERRO) 1/8 GALVANIZADO PARA GUAYA DE 1/16"</t>
  </si>
  <si>
    <t>CB008</t>
  </si>
  <si>
    <t>TABIQUE BOTA AGUA LIMPIABRISAS</t>
  </si>
  <si>
    <t>DISCO DE ASPIRACIÓN 3M LIMPIA HK 6" P320</t>
  </si>
  <si>
    <t>AVISO GRAN VIALE BRT</t>
  </si>
  <si>
    <t>CTP4785</t>
  </si>
  <si>
    <t>FORRO DE COMPUERTA FILTRO DE PARTICULAS</t>
  </si>
  <si>
    <t>LOGO FRONTAL PERSIANA MARCOPOLO</t>
  </si>
  <si>
    <t>AGENTE ACELERANTE</t>
  </si>
  <si>
    <t>CONJUNTO ESTRUCTURA DE LA TRASERA</t>
  </si>
  <si>
    <t>CONJUNTO REVESTIMIENTO EXTERNO TRASERO</t>
  </si>
  <si>
    <t>CONJUNTO REVESTIMIENTO INTERNO TRASERO</t>
  </si>
  <si>
    <t>CONJUNTO ACABAMIENTO INTERNO FARO</t>
  </si>
  <si>
    <t>COMPONENTES Y ACABADOS REVESTIMINETO INTERNO</t>
  </si>
  <si>
    <t>RETRO REFLECTOR</t>
  </si>
  <si>
    <t>MAMPARA TRASERA LADO DERECHO</t>
  </si>
  <si>
    <t>REVESTIMENTO MEDIO</t>
  </si>
  <si>
    <t>CONJUNTO COBERTURA CAJA MECANISMO PUERTA</t>
  </si>
  <si>
    <t>SU01F0309</t>
  </si>
  <si>
    <t>80130266-G</t>
  </si>
  <si>
    <t>POLIURETANO GRIS CANTONERAS</t>
  </si>
  <si>
    <t>80130267-G</t>
  </si>
  <si>
    <t>POLIURETANO VERDE</t>
  </si>
  <si>
    <t>PLATINA 3/4""*1/8</t>
  </si>
  <si>
    <t>SIE100</t>
  </si>
  <si>
    <t>ANGULO 1" 1/2 * 1/8"</t>
  </si>
  <si>
    <t>SIE105</t>
  </si>
  <si>
    <t>LAMINA PROTECTOR CARDAN DE DIRECCION</t>
  </si>
  <si>
    <t>SOMO001</t>
  </si>
  <si>
    <t>LAMINA PROTECTOR INTERCOLLER</t>
  </si>
  <si>
    <t>80130271-G</t>
  </si>
  <si>
    <t>POLIURETANO NEGRO BRILLANTE</t>
  </si>
  <si>
    <t>80130271-R</t>
  </si>
  <si>
    <t>SERSOMU005</t>
  </si>
  <si>
    <t>LAMINA PROTECTOR MOTOR DELANTERA</t>
  </si>
  <si>
    <t>80130272-R</t>
  </si>
  <si>
    <t>LAMINA PROTECTOR MOTOR CENTRAL</t>
  </si>
  <si>
    <t>80130273-R</t>
  </si>
  <si>
    <t>LAMINA PROTECTOR MOTOR LATERAL</t>
  </si>
  <si>
    <t>LAMINA PROTECTOR CAJA DE VELOCIDADES</t>
  </si>
  <si>
    <t>80130275-R</t>
  </si>
  <si>
    <t>SERSOMU006</t>
  </si>
  <si>
    <t>LAMINA PROTECTOR FILTRO DE PARTICULAS</t>
  </si>
  <si>
    <t>80130276-R</t>
  </si>
  <si>
    <t>SERSOMU004</t>
  </si>
  <si>
    <t>POLIETILENO DE 60CM A 1,20</t>
  </si>
  <si>
    <t>80130277-G</t>
  </si>
  <si>
    <t>POLIURETANO AMARILLO 4200 gr</t>
  </si>
  <si>
    <t>REVESTIMIENTO DE PUERTA DE EMERGENCIA</t>
  </si>
  <si>
    <t>80130278-G</t>
  </si>
  <si>
    <t>CATALIZADOR RAPIDO 2790 GR</t>
  </si>
  <si>
    <t>LAMINA GALVANIZADA CALIBRE 22</t>
  </si>
  <si>
    <t>CTP2533</t>
  </si>
  <si>
    <t>80130279-G</t>
  </si>
  <si>
    <t>PRIMER PARA PLASTICO 850 GR</t>
  </si>
  <si>
    <t>PANEL REVESTIMIENTO FALDON VAGON TRASERO</t>
  </si>
  <si>
    <t>CONJUNTO BOQUILLA TANQUE DE COMBUSTIBLE</t>
  </si>
  <si>
    <t>CONJUNTO PORTEZUELA VAGON MEDIO</t>
  </si>
  <si>
    <t>PANEL REVESTIMIENTO FALDON VEGON MEDIO</t>
  </si>
  <si>
    <t>REVESTIMENTO MEDIO VAGON CENTRAL</t>
  </si>
  <si>
    <t>REVESTIMENTO MEDIO VAGON TRASERO</t>
  </si>
  <si>
    <t>CONJUNTO CONTORNO VENTANA PUERTA DE EMERGENCIA</t>
  </si>
  <si>
    <t>REVESTIMIENTO MEDIO</t>
  </si>
  <si>
    <t>DISCO DE ASPIRACIÓN LIMPIA 6" GRANO 1.000</t>
  </si>
  <si>
    <t>LIMPIADOR DESENGRASANTE INDUSTRIAL LM846</t>
  </si>
  <si>
    <t>PRIMER EPÓXICO PRIME N SEAL REF: 823SM</t>
  </si>
  <si>
    <t>ACTIVADOR PRIME EPÓXICO REF: VG16260</t>
  </si>
  <si>
    <t>PROMOTOR DE ADHERENCIA REF: 222 AXALTA</t>
  </si>
  <si>
    <t>ACABADO UNIFORMADOR REF: 7601 AXALTA</t>
  </si>
  <si>
    <t>SEGURO PICAPORTE ENGANCHE RAPIDO</t>
  </si>
  <si>
    <t>LAMINA PROTECTOR CATALIZADOR</t>
  </si>
  <si>
    <t>LIJA CIRCULAR DE 5" PARA DESVASTE DE VIDRIO GRANO 320</t>
  </si>
  <si>
    <t>LAMINA GALVANIZADA CALIBRE 14 1,22*2,44</t>
  </si>
  <si>
    <t>SERSUP113</t>
  </si>
  <si>
    <t>ALCOHOL INDUSTRIAL</t>
  </si>
  <si>
    <t>PERFIL EN U MANTA GALVANIZADO</t>
  </si>
  <si>
    <t>BISAGRA PORTEZUELA</t>
  </si>
  <si>
    <t>GRATA CIRCULAR PARA TALADRO</t>
  </si>
  <si>
    <t>ANGULO 3/4 * 1/8</t>
  </si>
  <si>
    <t>ANGULO 2 * 1/4</t>
  </si>
  <si>
    <t>ANGULO 2" * 1/8</t>
  </si>
  <si>
    <t>ARBOL DE PUERTA DE SERVICIO DERECHA</t>
  </si>
  <si>
    <t>ARBOL DE PUERTA DE SERVICIO IZQUIERDA</t>
  </si>
  <si>
    <t>ARBOL PUERTA PANTOGRAFICA</t>
  </si>
  <si>
    <t>BRAZO BARRA ESTABILIZADORA PUERTA DE EMERGENCIA</t>
  </si>
  <si>
    <t>COBERTURA ARBOL PUERTA DERECHA</t>
  </si>
  <si>
    <t>COBERTURA ARBOL PUERTA IZQUIERDA</t>
  </si>
  <si>
    <t>CONTROL DE APERTURA EXTERNO DE PUERTAS KAE</t>
  </si>
  <si>
    <t>EJE ACCIONAMIENTO ROTACION</t>
  </si>
  <si>
    <t>ELECTROVALVULA 5/2 VIA</t>
  </si>
  <si>
    <t>EMPAQUE CENTRAL PUERTA SERVICIO</t>
  </si>
  <si>
    <t>SU01F0305</t>
  </si>
  <si>
    <t>ESCOBILLA INFERIOR DE PUERTA DE SERVICIO</t>
  </si>
  <si>
    <t>ESCOBILLA SUPERIOR DE PUERTA DE SERVICIO</t>
  </si>
  <si>
    <t>GRASA DE LITIO ROJA</t>
  </si>
  <si>
    <t>MANGUERAS NEUMATICA AZUL 8 MM</t>
  </si>
  <si>
    <t>PRESSOSTATOS</t>
  </si>
  <si>
    <t>RACOR L M8*1/2" NPT</t>
  </si>
  <si>
    <t>CRL1428</t>
  </si>
  <si>
    <t>RACOR L M8*1/8" NPT</t>
  </si>
  <si>
    <t>QSLG8-1/8</t>
  </si>
  <si>
    <t>RACOR UNION RECTO 8 MM PLASTICO</t>
  </si>
  <si>
    <t>RACOR UNION T 8 MM PLASTICO</t>
  </si>
  <si>
    <t>CRT1424</t>
  </si>
  <si>
    <t>REPARO DE CILINDRO NEUMATICO</t>
  </si>
  <si>
    <t>SENSOR DE PELO</t>
  </si>
  <si>
    <t>SENSOR PRESION NEUMATICA DE PUERTAS</t>
  </si>
  <si>
    <t>SOPORTE FIJACION PIVOTE PUERTA</t>
  </si>
  <si>
    <t>SOPORTE GUIA CENTRAL DE PUERTAS</t>
  </si>
  <si>
    <t>SOPORTE CILINDRO RAMPA</t>
  </si>
  <si>
    <t>UNIDAD DE MANTENIMIENTO</t>
  </si>
  <si>
    <t>UNION TEE 8MM</t>
  </si>
  <si>
    <t>VALVULA NEUMATICA 3/2 VIAS</t>
  </si>
  <si>
    <t>VAL1446</t>
  </si>
  <si>
    <t>VALVULA DESPRESURIZADORA PUERTA DE SERVICO</t>
  </si>
  <si>
    <t>VALVULA NEUMATICA 2/2 VIAS</t>
  </si>
  <si>
    <t>VALVULA SENSIBILIZACIÓN DE PUERTAS</t>
  </si>
  <si>
    <t>BOOSTER DE PLATAFORMA PUERTA DE EMERGENCIA</t>
  </si>
  <si>
    <t>BOOSTER DE PUERTA DE EMERGENCIA</t>
  </si>
  <si>
    <t>MANGUERA NEUMATICA NEGRA 8MM</t>
  </si>
  <si>
    <t>RACOR L M8*1/4" NPT</t>
  </si>
  <si>
    <t>RACOR RECTO M8*1/8" NPT</t>
  </si>
  <si>
    <t>UNION NEUMATICA DE 6 A 8 MM</t>
  </si>
  <si>
    <t>BUJES DE TEFLON PUERTAS</t>
  </si>
  <si>
    <t>BUJE DE TEFLON INFERIOR PUERTA DE EMERGENCIA</t>
  </si>
  <si>
    <t>TORNILLO 5/32"*3/4"</t>
  </si>
  <si>
    <t>TUERCA PLANA 5/32"</t>
  </si>
  <si>
    <t>TUERCA CIEGA 5/32"</t>
  </si>
  <si>
    <t>ARANDELA 5/32"</t>
  </si>
  <si>
    <t>BUJE PUERTA DE SERVICIO</t>
  </si>
  <si>
    <t>CTP1555</t>
  </si>
  <si>
    <t>MANGUERA NEUMATICA NEGRA 6MM</t>
  </si>
  <si>
    <t>TAPA DE INSPECCION RUEDA</t>
  </si>
  <si>
    <t>PERFIL TAPA DE INSPECCIÓN</t>
  </si>
  <si>
    <t>RACOR RECTO 1/4 * 8mm</t>
  </si>
  <si>
    <t>COBERTURA VALVULA DE ALIVIO</t>
  </si>
  <si>
    <t>TERMINAL MODULO THOREB HEMBRA</t>
  </si>
  <si>
    <t>TERMINAL JUNIOR</t>
  </si>
  <si>
    <t>ARANDELA ROSCDA ARBOL PS</t>
  </si>
  <si>
    <t>ARNES ALIMENTACION 1 VAGON (CÁMARA REVERSA)</t>
  </si>
  <si>
    <t>ARNES ALIMENTACION 2 VAGON (CÁMARA REVERSA)</t>
  </si>
  <si>
    <t>ARNES ALIMENTACION 3 VAGON (CÁMARA REVERSA)</t>
  </si>
  <si>
    <t>BRAKE LIGHT ROJO</t>
  </si>
  <si>
    <t>CABLE VIDEO (35MTS) CÁMARA REVERSA</t>
  </si>
  <si>
    <t>CABLE VIDEO (30MTS) CÁMARA REVERSA</t>
  </si>
  <si>
    <t>CORAZA NEGRA 3/8"</t>
  </si>
  <si>
    <t>FARO DELANTERO LADO DERECHO</t>
  </si>
  <si>
    <t>FARO DELANTERO LADO IZQUIERDO</t>
  </si>
  <si>
    <t>LAMPARA LUZ LED SANFONA</t>
  </si>
  <si>
    <t>LUMINARIA DICROICA LED Ø65 MM COLOR BASE NEGRO</t>
  </si>
  <si>
    <t>LUMINARIA DICROICA LED Ø85 MM COLOR BLANCO</t>
  </si>
  <si>
    <t>LUMINARIA CENTRAL ELECTRICA</t>
  </si>
  <si>
    <t>LUZ LED LATERAL NARANJA</t>
  </si>
  <si>
    <t>LUZ SEÑALIZACIÓN PUERTA COLOR AMARILLO</t>
  </si>
  <si>
    <t>LUZ TRASERA COLOR AMBAR</t>
  </si>
  <si>
    <t>LUZ TRASERA LADO SUPERIOR DERECHO COLOR ROJO</t>
  </si>
  <si>
    <t>LUZ TRASERA LADO SUPERIOR IZQUIERDO COLOR ROJO</t>
  </si>
  <si>
    <t>LUZ TRASERA REDONDA COLOR CRISTAL</t>
  </si>
  <si>
    <t>LUZ ESCALERA Y PORTA PLACA</t>
  </si>
  <si>
    <t>LUZ COCUYO TRASERA ROJO</t>
  </si>
  <si>
    <t>LUZ CUCUYO DELANTERO BLANCO</t>
  </si>
  <si>
    <t>LUZ LATERAL DELIMITADORA</t>
  </si>
  <si>
    <t>LUZ SEÑALIZACION PUERTA COLOR ROJO</t>
  </si>
  <si>
    <t>MODULO K17 MULTIPLEX</t>
  </si>
  <si>
    <t>80150050-R</t>
  </si>
  <si>
    <t>MODULO K30 MULTIPLEX</t>
  </si>
  <si>
    <t>80150051-R</t>
  </si>
  <si>
    <t>MOTOR LIMPIA PARABRISA DERECHO COMPLETO</t>
  </si>
  <si>
    <t>80150052-R</t>
  </si>
  <si>
    <t>MOTOR LIMPIA PARA BRISA DERECHO</t>
  </si>
  <si>
    <t>MOTOR LIMPIAPARABRISA IZQUIERDO COMPLETO</t>
  </si>
  <si>
    <t>PANEL DE MULTIPLEX</t>
  </si>
  <si>
    <t>80150054-R</t>
  </si>
  <si>
    <t>PARLANTE</t>
  </si>
  <si>
    <t>PERFIL DE ALUMINIO 37,5*30*2 MM</t>
  </si>
  <si>
    <t>PROGRAMADOR RUTERO</t>
  </si>
  <si>
    <t>80150057-R</t>
  </si>
  <si>
    <t>RUTERO 1668*216 MM</t>
  </si>
  <si>
    <t>80150058-R</t>
  </si>
  <si>
    <t>RUTERO 839*216 MM</t>
  </si>
  <si>
    <t>SU01C0111</t>
  </si>
  <si>
    <t>80150059-R</t>
  </si>
  <si>
    <t>CONECTOR MOTOR LIMPIABRISAS</t>
  </si>
  <si>
    <t>TERCER STOP ROJO LED</t>
  </si>
  <si>
    <t>TERMINAL HEMBRA 8 MM*6,3 MM</t>
  </si>
  <si>
    <t>TERMINAL MACHO 8 MM*6,3 MM</t>
  </si>
  <si>
    <t>TUBO T8 25W BLANCO ESTRIADO 1200 MM</t>
  </si>
  <si>
    <t>TUBO T8 LED 9W BLANCO 450 MM</t>
  </si>
  <si>
    <t>AMARRE PLASTICO DE 15 CM</t>
  </si>
  <si>
    <t>BOMBILLO 24 H4 75/70W</t>
  </si>
  <si>
    <t>CABLE AUTOMOTRIZ N. 14 COLOR AMARILLO</t>
  </si>
  <si>
    <t>CABLE AUTOMOTRIZ N. 14 COLOR AZUL</t>
  </si>
  <si>
    <t>CABLE AUTOMOTIRZ N. 14 COLOR BLANCO</t>
  </si>
  <si>
    <t>CABLE AUTOMOTRIZ N. 14 COLOR CAFÉ</t>
  </si>
  <si>
    <t>CABLE AUTOMOTRIZ N. 14 COLOR GRIS</t>
  </si>
  <si>
    <t>CABLE AUTOMOTRIZ N. 14 COLOR NARANJA</t>
  </si>
  <si>
    <t>CORAZA DE 1/4"</t>
  </si>
  <si>
    <t>CORAZA DE 1/2"</t>
  </si>
  <si>
    <t>CORAZA DE 3/4"</t>
  </si>
  <si>
    <t>SOCKET CONECTOR 2 VÍAS HEMBRA - MACHO</t>
  </si>
  <si>
    <t>SOCKET CONECTOR 3 VÍAS HEMBRA - MACHO</t>
  </si>
  <si>
    <t>SOCKET CONECTOR 9 VÍAS HEMBRA - MACHO</t>
  </si>
  <si>
    <t>TERMINAL CILINDRICA HEMBRA</t>
  </si>
  <si>
    <t>TERMINAL CILINDRICA MACHO</t>
  </si>
  <si>
    <t>TERMOENCOGIBLE DE 4MM</t>
  </si>
  <si>
    <t>FUSIBLE ELECTRONICO 20 AMPERIOS</t>
  </si>
  <si>
    <t>FUSIBLE ELECTRONICO 10 AMPERIOS</t>
  </si>
  <si>
    <t>FUSIBLE ELECTRONICO DE 5 AMPERIOS</t>
  </si>
  <si>
    <t>TERMOENCOGIBLE NEGRO DE 3MM</t>
  </si>
  <si>
    <t>CONECTOR PARA RELE</t>
  </si>
  <si>
    <t>LUZ DIA DERECHA</t>
  </si>
  <si>
    <t>LUZ DIA IZQUIERDA</t>
  </si>
  <si>
    <t>LUZ DIRECCIONAL DELANTERA DERECHA</t>
  </si>
  <si>
    <t>LUZ DIRECCIONAL DELANTERA IZQUIERDA</t>
  </si>
  <si>
    <t>INTERRUPTOR DE ANGEL GUARDIAN</t>
  </si>
  <si>
    <t>INTERRUPTOR DE APERTURA Y CIERRE DE PUERTAS</t>
  </si>
  <si>
    <t>PANTALLA CAMARA DE REVERSA</t>
  </si>
  <si>
    <t>CONECTOR 2 VIAS MACHO EN T</t>
  </si>
  <si>
    <t>CONECTOR 3 VIAS MACHO PLANO</t>
  </si>
  <si>
    <t>BOCINA</t>
  </si>
  <si>
    <t>BATERIA 8D</t>
  </si>
  <si>
    <t>BOMBILLO LED 25W 24V</t>
  </si>
  <si>
    <t>FL3504</t>
  </si>
  <si>
    <t>INTERRUPTOR TABLERO DE INSTRUMENTOS SUSPENSION</t>
  </si>
  <si>
    <t>CUBIERTA DE INTERRUPTOR SUSPENSION ELEVADA</t>
  </si>
  <si>
    <t>PLACA IMPRESA POSTES DE ALIMENTACION</t>
  </si>
  <si>
    <t>TERMINAL CILINDRICA THOREB CONECTOR</t>
  </si>
  <si>
    <t>TERMINAL PLANA THOREB DE POTENCIA</t>
  </si>
  <si>
    <t>CONECTOR MACHO THOREB DE POTENCIA</t>
  </si>
  <si>
    <t>FUSIBLE 100 AMP</t>
  </si>
  <si>
    <t>ZZ519599</t>
  </si>
  <si>
    <t>BOMBILLO 24 V P43 75W</t>
  </si>
  <si>
    <t>TRI1662</t>
  </si>
  <si>
    <t>TORNILLO HEXAGONAL 8,8 M6*12 CON ARANDELA</t>
  </si>
  <si>
    <t>TORNILLO HEXAGONAL 8,8 M6*8 CON ARANDELA</t>
  </si>
  <si>
    <t>TORNILLO CABEZA GARBANZO M12*1 1/2"</t>
  </si>
  <si>
    <t>TORNILLO CABEZA TOR M14*1 1/2"</t>
  </si>
  <si>
    <t>RIBITE GRIS (PIN) 5/16*1"</t>
  </si>
  <si>
    <t>TORNILLO ARANDELADO AUTOPERFORANTE M8*1 1/2"</t>
  </si>
  <si>
    <t>TORNILLO CABEZA GARBANZO M10*2"</t>
  </si>
  <si>
    <t>TORNILLO AUTOPERFORANTE M12*1 1/2"</t>
  </si>
  <si>
    <t>TORNILLO AVELLANADO M12*1/2"</t>
  </si>
  <si>
    <t>TORNILLO AVELLANADO M14*1 1/2"</t>
  </si>
  <si>
    <t>TORNILLO CABEZA DE GARBANZO M10*1"</t>
  </si>
  <si>
    <t>TORNILLO CABEZA DE GARBANZO M10*1/2"</t>
  </si>
  <si>
    <t>TEFLON LIQUIDO 567</t>
  </si>
  <si>
    <t>TORNILLO AUTOPERFORANTE M10*3/4"</t>
  </si>
  <si>
    <t>TERMINAL DE OJO 1/4"</t>
  </si>
  <si>
    <t>VARILLA DOBLE DE PARASOL</t>
  </si>
  <si>
    <t>PROSOMU003</t>
  </si>
  <si>
    <t>KIT PARA SOPORTE BRAZO ESPEJO DERECHO ANTIVIBRACION</t>
  </si>
  <si>
    <t>PROSOMU007</t>
  </si>
  <si>
    <t>ACEITE DE LUBRICACION OFSW-32</t>
  </si>
  <si>
    <t>BUJE BRONCE MASTIL DE PUERTAS DE SERVICIO Ø 22mm*16</t>
  </si>
  <si>
    <t>TORNILLO HEXAGONAL M6*40MM IRIZADO GRADO 8</t>
  </si>
  <si>
    <t>TORNILLO TRILOBULAR M8*40MM</t>
  </si>
  <si>
    <t>GUASA 5/16</t>
  </si>
  <si>
    <t>TUERCA 6MM</t>
  </si>
  <si>
    <t>TORNILLO AVELLANADO M10*1 1/2"</t>
  </si>
  <si>
    <t>RIBITE GRIS (PIN) 5/16*1 1/2"</t>
  </si>
  <si>
    <t>INTERRUPTOR TABLERO DE INSTRUMENTOS DIFERENCIAL</t>
  </si>
  <si>
    <t>CORAZA DE 1 1/2"</t>
  </si>
  <si>
    <t>BS1245</t>
  </si>
  <si>
    <t>CERRADURA DE ARRANQUE</t>
  </si>
  <si>
    <t>80150136-R</t>
  </si>
  <si>
    <t>CABLE TIPO 0</t>
  </si>
  <si>
    <t>G999990</t>
  </si>
  <si>
    <t>RELE DE 5 PINES 24 V</t>
  </si>
  <si>
    <t>CONECTOR SUPER SELLO DE 3 PINES HEMBRA</t>
  </si>
  <si>
    <t>CONECTOR SUPER SELLO DE 3 PINES MACHO</t>
  </si>
  <si>
    <t>CONECTOR SUPER SELLO DE 2 PINES HEMBRA</t>
  </si>
  <si>
    <t>CONECTOR SUPER SELLO DE 2 PINES MACHO</t>
  </si>
  <si>
    <t>TABLERO DE INSTRUMENTOS</t>
  </si>
  <si>
    <t>80150143-R</t>
  </si>
  <si>
    <t>TERMINAL DE OJO 5/16</t>
  </si>
  <si>
    <t>RIBITE GRIS OSCURO (PIN) 5/16*1 1/2"</t>
  </si>
  <si>
    <t>CORAZA 3/4 ROJA</t>
  </si>
  <si>
    <t>CABLE CALIBRE 18 AWG MULTIFILAR TIPO AUTOMOTRIZ NEGRO</t>
  </si>
  <si>
    <t>CABLE CALIBRE 18 AWG MULTIFILAR TIPO AUTOMOTRIZ ROJO</t>
  </si>
  <si>
    <t>FARO LUZ MEDIA DERECHO</t>
  </si>
  <si>
    <t>FARO LUZ MEDIA IZQUIERDO</t>
  </si>
  <si>
    <t>PIN SEGGER EXTERIOR</t>
  </si>
  <si>
    <t>RESORTE</t>
  </si>
  <si>
    <t>PIN "R"</t>
  </si>
  <si>
    <t>TERMINAL MACHO PLANO 1/4</t>
  </si>
  <si>
    <t>CABLE DE AJUSTE VOLANTE DE DIRECCION</t>
  </si>
  <si>
    <t>COLA LORD VERSILOCK 510</t>
  </si>
  <si>
    <t>ACELERADOR 19 PARA COLA LORD</t>
  </si>
  <si>
    <t>ACABAMIENTO PARED DE SEPARACIÓN OPERADOR</t>
  </si>
  <si>
    <t>TORNILLO AVELLANADO THOR 8.8 M6*1*25</t>
  </si>
  <si>
    <t>TORNILLO TOR 30 AVELLANADO # 14 * 1 1/2 GOLOSO</t>
  </si>
  <si>
    <t>ACABAMIENTO PARED DE SEPARACIÓN</t>
  </si>
  <si>
    <t>ACABAMIENTO DE PUERTA DE SERVICIO DERECHO</t>
  </si>
  <si>
    <t>TORNILLO PARA MADERA AUTOPERFORANTE * 1 1/2</t>
  </si>
  <si>
    <t>ACABAMIENTO DE PUERTA DE SERVICIO IZQUIERDA</t>
  </si>
  <si>
    <t>EXTRACTOR DE TECHO</t>
  </si>
  <si>
    <t>801702001-R</t>
  </si>
  <si>
    <t>TAPA LATERAL IZQUIERDA SILLA OPERADOR</t>
  </si>
  <si>
    <t>BASE DE SOPORTE ESPEJO DERECHO</t>
  </si>
  <si>
    <t>CTP2600</t>
  </si>
  <si>
    <t>PASAMANOS HORIZONTAL ZONA DE DISCAPACITADOS</t>
  </si>
  <si>
    <t>TAPA LATERAL DERECHA SILLA OPERADOR</t>
  </si>
  <si>
    <t>ARANDELA PLANA ZN 1/4"</t>
  </si>
  <si>
    <t>CONJUNTO BRAZO GUIA FUELLE</t>
  </si>
  <si>
    <t>ARANDELA 5/16 ZINCADA</t>
  </si>
  <si>
    <t>SIE012</t>
  </si>
  <si>
    <t>TOPE DE SILLA OPERADOR</t>
  </si>
  <si>
    <t>CTP1223</t>
  </si>
  <si>
    <t>TORNILLO TOPE 30 MM</t>
  </si>
  <si>
    <t>CTP2329</t>
  </si>
  <si>
    <t>SOPORTE EN LAMINA PROGRAMADOR RUTERO</t>
  </si>
  <si>
    <t>PROSOMU015</t>
  </si>
  <si>
    <t>PERFIL DE ACABAMIENTO INTERNO</t>
  </si>
  <si>
    <t>PERFIL DE ACABAMIENTO INTERNO GRIS</t>
  </si>
  <si>
    <t>CHAPA TIPO MONEDA</t>
  </si>
  <si>
    <t>BOCEL PVC CENTRAL ELECTRICA</t>
  </si>
  <si>
    <t>T DE MANGUERA LIMPIABRISAS</t>
  </si>
  <si>
    <t>CINTURON DE SEGURIDAD 2 PUNTOS</t>
  </si>
  <si>
    <t>CTP0469</t>
  </si>
  <si>
    <t>PERFIL DE PVC</t>
  </si>
  <si>
    <t>ACABADO MECANISMO PUERTA DE EMERGENCIA</t>
  </si>
  <si>
    <t>CUBIERTA DE EMERGENCIA EXTERIOR</t>
  </si>
  <si>
    <t>CADENA PLASTICA AMARILLA 5/16 ESLABON ABIERTO</t>
  </si>
  <si>
    <t>CA4</t>
  </si>
  <si>
    <t>AGAMIX</t>
  </si>
  <si>
    <t>SOPORTE PASAMANOS VERTICAL LARGO</t>
  </si>
  <si>
    <t>CINTURON DE SEGURIDAD 3 PUNTOS</t>
  </si>
  <si>
    <t>CTP0465</t>
  </si>
  <si>
    <t>TUBO FLEXIBLE DEFROSTER</t>
  </si>
  <si>
    <t>MANIJA ZANFONA</t>
  </si>
  <si>
    <t>ALMA (LAMINA) CAUCHO REDONDO ARTICULACIÓN</t>
  </si>
  <si>
    <t>MILLARE HABITACULO OPERADOR</t>
  </si>
  <si>
    <t>OXIGENO</t>
  </si>
  <si>
    <t>COBERTURA ARNES ELECTRICO IZQUIERDO</t>
  </si>
  <si>
    <t>TORNILLO M6*20 PHILIPS CABEZA LENTEJA</t>
  </si>
  <si>
    <t>PERFIL DE CAUCHO MASISO</t>
  </si>
  <si>
    <t>PERFIL ALUMINIO MEDIA LUNA SANFONA</t>
  </si>
  <si>
    <t>CTP2699</t>
  </si>
  <si>
    <t>MECANISMO CLARABOYA TRANSTEC DERECHO</t>
  </si>
  <si>
    <t>KIT HERRAJE APERTURA IZQ TRANSTEC</t>
  </si>
  <si>
    <t>KIT HERRAJE APERTURA DER TRANSTEC</t>
  </si>
  <si>
    <t>MECANISMO CLARABOYA TRANSTEC IZQUIERDO</t>
  </si>
  <si>
    <t>MANGUERA SILLA OPERADOR</t>
  </si>
  <si>
    <t>BOS0001</t>
  </si>
  <si>
    <t>ABRAZADERA MECANISMO BOTON DE ELEVACIÓN</t>
  </si>
  <si>
    <t>BOS0002</t>
  </si>
  <si>
    <t>ACABADO ENTRE VENTANAS</t>
  </si>
  <si>
    <t>TERMOFORMADO PUERTA DE EMERGENCIA DOS</t>
  </si>
  <si>
    <t>REPARADOR PLASTICO</t>
  </si>
  <si>
    <t>ACABADO ESTRUCTURA SANFONA</t>
  </si>
  <si>
    <t>TORNILLO PALANCA</t>
  </si>
  <si>
    <t>ISOMETRICO SANFONA</t>
  </si>
  <si>
    <t>PORTADOCUMENTOS</t>
  </si>
  <si>
    <t>TORNILLO BRISTOL 3/8 * 1 1/2</t>
  </si>
  <si>
    <t>ACABADO ESTRUCTURA SANFONA SUPERIOR</t>
  </si>
  <si>
    <t>CADENA 3/16</t>
  </si>
  <si>
    <t>ACABAMIENTO ENTRE VENTANAS</t>
  </si>
  <si>
    <t>TORNILLO TOR 30 AVELLANADO # 14 * 2" GOLOSO</t>
  </si>
  <si>
    <t>ACETILENO</t>
  </si>
  <si>
    <t>MECANISMO DE AJUSTE ALTURA CINTURÓN DE OPERADOR</t>
  </si>
  <si>
    <t>PALANCA CIERRE CLARABOYAS</t>
  </si>
  <si>
    <t>ARANDELA CUADRADA ZN 2X2" LAMINA PROT</t>
  </si>
  <si>
    <t>CAMARA DE CONDUCTOR - C25 720P</t>
  </si>
  <si>
    <t>SU01D0305</t>
  </si>
  <si>
    <t>CAMARA INTERNA VAGÓN - C25 720P</t>
  </si>
  <si>
    <t>CAMARA INTERNA VAGÓN - C2 720P</t>
  </si>
  <si>
    <t>CAMARA FRONTAL Y TRASERA - CA2 1080P</t>
  </si>
  <si>
    <t>NVR -SREAMAX A8</t>
  </si>
  <si>
    <t>BATERIA FL12180GS</t>
  </si>
  <si>
    <t>ALCOHOL ISOPROPÍLICO</t>
  </si>
  <si>
    <t>CHAPA CAJA ENCLOUSURE (LENGUETA SEG.)</t>
  </si>
  <si>
    <t>CONECTOR AUTODESFORRE 14-16 AZUL</t>
  </si>
  <si>
    <t>CONECTOR MOLEX MINI FIT 2X2 HEMBRA PORTA MACHO</t>
  </si>
  <si>
    <t>CONECTOR MOLEX MINI FIT 2X2 MACHO PORTA HEMBRA</t>
  </si>
  <si>
    <t>FUSIBLE VEHICULAR MAXI 25A</t>
  </si>
  <si>
    <t>FUSIBLE VEHICULAR MAXI 3A</t>
  </si>
  <si>
    <t>FUSIBLE VEHICULAR MAXI 7,5A</t>
  </si>
  <si>
    <t>PORTAFUSIBLE HERMETICO 2 VIAS</t>
  </si>
  <si>
    <t>TERMINAL DE OJO AZUL CALIBRE 16-14_1/4</t>
  </si>
  <si>
    <t>BASE CAMARA FRONTAL STS</t>
  </si>
  <si>
    <t>TERMINAL MOLEX HEMBRA</t>
  </si>
  <si>
    <t>TERMINAL MOLEX MACHO</t>
  </si>
  <si>
    <t>TERMINAL STARFIX GRIS 12 AWG</t>
  </si>
  <si>
    <t>TERMINAL STARFIX ROJA 22 AWG</t>
  </si>
  <si>
    <t>TERMOENCOGIBLE 8MM</t>
  </si>
  <si>
    <t>TORNILLO CAMARA (CILINDRICO TIPO JIS4*8)</t>
  </si>
  <si>
    <t>DOMO CAMARA HABITACULO</t>
  </si>
  <si>
    <t>MDVR</t>
  </si>
  <si>
    <t>CAMARA IP</t>
  </si>
  <si>
    <t>CAMARA ANALOGA</t>
  </si>
  <si>
    <t>ADKIT</t>
  </si>
  <si>
    <t>80200028-R</t>
  </si>
  <si>
    <t>80200029-R</t>
  </si>
  <si>
    <t>CABLE INTERFAZ CP5</t>
  </si>
  <si>
    <t>BUJE BRONCE MASTIL DE PUERTAS DE SERVICIO Ø 25mm*12</t>
  </si>
  <si>
    <t>RETENEDOR INFERIOR PUERTA DE SERVICIO</t>
  </si>
  <si>
    <t>RODAMIENTO SUPERIOR PUERTA DE SERVICIO</t>
  </si>
  <si>
    <t>CTP4913</t>
  </si>
  <si>
    <t>ROTULA DE PUERTA DE EMERGENCIA</t>
  </si>
  <si>
    <t>PIN CHAVETERO</t>
  </si>
  <si>
    <t>RODAMIENTO PUERTAS DE EMERGENCIA</t>
  </si>
  <si>
    <t>RODAMIENTO INFERIOR PUERTA DE SERVICIO</t>
  </si>
  <si>
    <t>SILENCIADOR DE SONIDO ELECTROVALVULA</t>
  </si>
  <si>
    <t>TORNILLO PRISIONERO BRISTOL S CAB M6X6</t>
  </si>
  <si>
    <t>LEVA ACCIONAMIENTO ÁRBOL PUERTA</t>
  </si>
  <si>
    <t>UNION PLASTICA 6MM</t>
  </si>
  <si>
    <t>BOTON PERILLA VALVULA DESPRESURIZACION</t>
  </si>
  <si>
    <t>CONECTOR 15 VIAS MODULO THOREB</t>
  </si>
  <si>
    <t>PROTECTOR PET PARA MULTIPLEX</t>
  </si>
  <si>
    <t>RMS001</t>
  </si>
  <si>
    <t>BUJE HORQUILLA BOOSTER</t>
  </si>
  <si>
    <t>PROSOMU020</t>
  </si>
  <si>
    <t>TERMINAL BOOSTER</t>
  </si>
  <si>
    <t>ARANDELA LISA GOMA 20X13X2 FNA</t>
  </si>
  <si>
    <t>CTP5865</t>
  </si>
  <si>
    <t>CUERPO AMORTIGUADOR PLASTICO TRASERO FNA</t>
  </si>
  <si>
    <t>CTP5866</t>
  </si>
  <si>
    <t>CUERPO AMORTIGUADOR PLASTICO DELANTERO FNA</t>
  </si>
  <si>
    <t>CTP5867</t>
  </si>
  <si>
    <t>EJE COJINETE SUPERIOR PUERTA</t>
  </si>
  <si>
    <t>CULATA DELANTERA CILINDRO BOOSTER</t>
  </si>
  <si>
    <t>TAPA TRASERA DE MODULOS DE CARROCERIA</t>
  </si>
  <si>
    <t>RACOR UNION REDUCCION 8MM A 6 MM</t>
  </si>
  <si>
    <t>CTP0856</t>
  </si>
  <si>
    <t>CULATA TRASERA CILINDRO BOOSTER</t>
  </si>
  <si>
    <t>PUERTA EMERGENCIA DOS</t>
  </si>
  <si>
    <t>MONTAJE GUIA LATERAL PE</t>
  </si>
  <si>
    <t>GUIA LATERAL PE</t>
  </si>
  <si>
    <t>PUERTA EMERGENCIA UNO</t>
  </si>
  <si>
    <t>GRASERA ARBOL PUERTAS</t>
  </si>
  <si>
    <t>DISCO DURO SATA HDD</t>
  </si>
  <si>
    <t>CONTROL DE MATERIALES PENDIENTES POR LLEGAR - ORDENES DE COMPRA</t>
  </si>
  <si>
    <t>Ultima actualizacion: 07/04/2026 | Pegue aqui datos de OC pendientes</t>
  </si>
  <si>
    <t>ORDEN COMPRA</t>
  </si>
  <si>
    <t>QTY ORDENADA</t>
  </si>
  <si>
    <t>UM</t>
  </si>
  <si>
    <t>QTY RECIBIDA</t>
  </si>
  <si>
    <t>QTY PENDIENTE</t>
  </si>
  <si>
    <t>COMPRADOR</t>
  </si>
  <si>
    <t>MAINSAVER</t>
  </si>
  <si>
    <t>FECHA PROMESA</t>
  </si>
  <si>
    <t>FECHA REQUERIDA</t>
  </si>
  <si>
    <t>VALOR IMPUESTO</t>
  </si>
  <si>
    <t>VALOR PENDIENTE</t>
  </si>
  <si>
    <t>DIAS RETRASO</t>
  </si>
  <si>
    <t>ESTADO</t>
  </si>
  <si>
    <t>CUMPLIMIENTO</t>
  </si>
  <si>
    <t>PRIORIDAD</t>
  </si>
  <si>
    <t>SU114003</t>
  </si>
  <si>
    <t>VOLVO GROUP COLOMBIA S A S</t>
  </si>
  <si>
    <t>CRISTHIAN BENITEZ</t>
  </si>
  <si>
    <t>SU115774</t>
  </si>
  <si>
    <t>SU115845</t>
  </si>
  <si>
    <t>SU115897</t>
  </si>
  <si>
    <t>SU115905</t>
  </si>
  <si>
    <t>CHARLY HUERTAS</t>
  </si>
  <si>
    <t>SU115941</t>
  </si>
  <si>
    <t>SU115942</t>
  </si>
  <si>
    <t>SU115951</t>
  </si>
  <si>
    <t>SU115877</t>
  </si>
  <si>
    <t>UNIVERSAL DE PARTES Y REPUESTOS SAS</t>
  </si>
  <si>
    <t>SU115916</t>
  </si>
  <si>
    <t>SU115551</t>
  </si>
  <si>
    <t>TORNOHIMEC SAS</t>
  </si>
  <si>
    <t>SU115882</t>
  </si>
  <si>
    <t>SU115921</t>
  </si>
  <si>
    <t>SU115929</t>
  </si>
  <si>
    <t>SU115950</t>
  </si>
  <si>
    <t>SU111857</t>
  </si>
  <si>
    <t>TC IMPORTACIONES S.A.S</t>
  </si>
  <si>
    <t>SU115560</t>
  </si>
  <si>
    <t>SUPERPOLO S.A.S</t>
  </si>
  <si>
    <t>SU115924</t>
  </si>
  <si>
    <t>SU114738</t>
  </si>
  <si>
    <t>SUMILOGISTICA S.A.S.</t>
  </si>
  <si>
    <t>SU115064</t>
  </si>
  <si>
    <t>SU115070</t>
  </si>
  <si>
    <t>SU115136</t>
  </si>
  <si>
    <t>SU115575</t>
  </si>
  <si>
    <t>SU115857</t>
  </si>
  <si>
    <t>SU115913</t>
  </si>
  <si>
    <t>SU115933</t>
  </si>
  <si>
    <t>SU115946</t>
  </si>
  <si>
    <t>SU115947</t>
  </si>
  <si>
    <t>SU115554</t>
  </si>
  <si>
    <t>SOLUCIONES INTEGRALES PARA CARROCERIAS SOCIEDAD POR ACCIONES SIMPLIFICADA</t>
  </si>
  <si>
    <t>SU115880</t>
  </si>
  <si>
    <t>SCV369</t>
  </si>
  <si>
    <t>CTP1507</t>
  </si>
  <si>
    <t>SU115799</t>
  </si>
  <si>
    <t>SMIDT SUMINISTRO MANTENIMIENTO INDUSTRIAL DE TRANSPORTE SAS</t>
  </si>
  <si>
    <t>SU115883</t>
  </si>
  <si>
    <t>SU115898</t>
  </si>
  <si>
    <t>SU115948</t>
  </si>
  <si>
    <t>SERVIREENCAUCHE BOGOTA S.A.S.</t>
  </si>
  <si>
    <t>REEN295/80-R22.5</t>
  </si>
  <si>
    <t>SU115885</t>
  </si>
  <si>
    <t>REPUESTOS MANTENIMIENTO SERVICIOS SAS</t>
  </si>
  <si>
    <t>SU115358</t>
  </si>
  <si>
    <t>RECTIFICADORA DE MOTORES CONTINENTAL LTDA.</t>
  </si>
  <si>
    <t>SU115824</t>
  </si>
  <si>
    <t>SERVICIO DE RECTIFICACION</t>
  </si>
  <si>
    <t>SRV</t>
  </si>
  <si>
    <t>SU115825</t>
  </si>
  <si>
    <t>SU115956</t>
  </si>
  <si>
    <t>SU115912</t>
  </si>
  <si>
    <t>MASMOVIL SAS</t>
  </si>
  <si>
    <t>SU112988</t>
  </si>
  <si>
    <t>MAQUITECNICOS IMPORTADORES SAS</t>
  </si>
  <si>
    <t>DT8020005</t>
  </si>
  <si>
    <t>SU115863</t>
  </si>
  <si>
    <t>SU115945</t>
  </si>
  <si>
    <t>SU115860</t>
  </si>
  <si>
    <t>SERVICIO REP. FUELLE SANFONA</t>
  </si>
  <si>
    <t>LYC SERVITEC SAS</t>
  </si>
  <si>
    <t>SU115930</t>
  </si>
  <si>
    <t>LUCSAR SAS</t>
  </si>
  <si>
    <t>SU115530</t>
  </si>
  <si>
    <t>LLANTAS REPUESTOS Y SERVICIO SAS</t>
  </si>
  <si>
    <t>295/80-R22.5 Michelin</t>
  </si>
  <si>
    <t>SU114827</t>
  </si>
  <si>
    <t>INNOVATEQ S. A.S</t>
  </si>
  <si>
    <t>DT1115-2.21049</t>
  </si>
  <si>
    <t>SU115797</t>
  </si>
  <si>
    <t>INDUSTRIAS GRAFICAS Y TERMOPLASTICAS SAS</t>
  </si>
  <si>
    <t>SU115870</t>
  </si>
  <si>
    <t>CA1044</t>
  </si>
  <si>
    <t>SU115915</t>
  </si>
  <si>
    <t>SU114612</t>
  </si>
  <si>
    <t>HIDROTECNIK S A S</t>
  </si>
  <si>
    <t>SU115621</t>
  </si>
  <si>
    <t>SU115886</t>
  </si>
  <si>
    <t>GRUPO EMPRESARIAL PINEDA SAS</t>
  </si>
  <si>
    <t>SU115351</t>
  </si>
  <si>
    <t>GLOBAL VIDRIO SAS</t>
  </si>
  <si>
    <t>SU115940</t>
  </si>
  <si>
    <t>SU115469</t>
  </si>
  <si>
    <t>GLOBAL GREEN AMERICAS COLOMBIA SAS</t>
  </si>
  <si>
    <t>SU115664</t>
  </si>
  <si>
    <t>SU115746</t>
  </si>
  <si>
    <t>SU115884</t>
  </si>
  <si>
    <t>SU115873</t>
  </si>
  <si>
    <t>FERRETERIA LUIS PENAGOS SAS</t>
  </si>
  <si>
    <t>SU115894</t>
  </si>
  <si>
    <t>FEDERAL DIESEL IMPORTACIONES SAS</t>
  </si>
  <si>
    <t>SU115874</t>
  </si>
  <si>
    <t>ESFERA COLOR S.A.S</t>
  </si>
  <si>
    <t>SU115954</t>
  </si>
  <si>
    <t>SU115871</t>
  </si>
  <si>
    <t>EMPAQUETADURAS Y EMPAQUES S.A.</t>
  </si>
  <si>
    <t>SU115953</t>
  </si>
  <si>
    <t>SU115815</t>
  </si>
  <si>
    <t>SERVICIO TRANSMISIÓN</t>
  </si>
  <si>
    <t>ECOSISTEMAS JAFER SAS</t>
  </si>
  <si>
    <t>SU115862</t>
  </si>
  <si>
    <t>SU115918</t>
  </si>
  <si>
    <t>SU115949</t>
  </si>
  <si>
    <t>SU114595</t>
  </si>
  <si>
    <t>COMERCONZA SAS</t>
  </si>
  <si>
    <t>SU115872</t>
  </si>
  <si>
    <t>COMERCIALIZADORA INTERNACIONAL ATR REPRESENTACIONES S.A</t>
  </si>
  <si>
    <t>SU115628</t>
  </si>
  <si>
    <t>COMERCIALIZADORA DE AUTOPARTES E INDUSTRIAL UNIVERSAL SAS</t>
  </si>
  <si>
    <t>SU115742</t>
  </si>
  <si>
    <t>SU115773</t>
  </si>
  <si>
    <t>SU115858</t>
  </si>
  <si>
    <t>SU115902</t>
  </si>
  <si>
    <t>CTP0489</t>
  </si>
  <si>
    <t>CTP3232</t>
  </si>
  <si>
    <t>CTP3233</t>
  </si>
  <si>
    <t>SU115919</t>
  </si>
  <si>
    <t>CTP3694</t>
  </si>
  <si>
    <t>SU115955</t>
  </si>
  <si>
    <t>CTP3302</t>
  </si>
  <si>
    <t>SU115503</t>
  </si>
  <si>
    <t>COEXITO S.A.S.</t>
  </si>
  <si>
    <t>SU115914</t>
  </si>
  <si>
    <t>AUTOTRONICA MASTER SAS</t>
  </si>
  <si>
    <t>SU115926</t>
  </si>
  <si>
    <t>SU115888</t>
  </si>
  <si>
    <t>AREVALO MURIEL CRISTHIAN CAMILO</t>
  </si>
  <si>
    <t>DETALLE DE MATERIALES PENDIENTES POR LLEGAR</t>
  </si>
  <si>
    <t>Control de entregas | Se alimenta de DATA PENDIENTES automaticamente</t>
  </si>
  <si>
    <t>SOLICITADO</t>
  </si>
  <si>
    <t>RECIBIDO</t>
  </si>
  <si>
    <t>PENDIENTE</t>
  </si>
  <si>
    <t>ALERTA</t>
  </si>
  <si>
    <t>CONTROL DE INVENTARIO JIT - FORMULAS DINAMICAS (Ballou Cap. 9)</t>
  </si>
  <si>
    <t>Formato condicional indica cuando pedir | Se alimenta de DATA automaticamente</t>
  </si>
  <si>
    <t>FABRICANTES</t>
  </si>
  <si>
    <t>VALOR INVENTARIO</t>
  </si>
  <si>
    <t>CONSUMO ANUAL</t>
  </si>
  <si>
    <t>CONSUMO DIARIO</t>
  </si>
  <si>
    <t>LEAD TIME (dias)</t>
  </si>
  <si>
    <t>STOCK SEGURIDAD</t>
  </si>
  <si>
    <t>PUNTO REORDEN</t>
  </si>
  <si>
    <t>INVENTARIO (dias)</t>
  </si>
  <si>
    <t>ACCION REQUERIDA</t>
  </si>
  <si>
    <t>CANTIDAD A PEDIR</t>
  </si>
  <si>
    <t>VALOR A PEDIR</t>
  </si>
  <si>
    <t>CONSUMO SI CERO</t>
  </si>
  <si>
    <t>REF SI CERO</t>
  </si>
  <si>
    <t>supplier</t>
  </si>
  <si>
    <t>company</t>
  </si>
  <si>
    <t>dflt_tax_code</t>
  </si>
  <si>
    <t>dflt_freight_tax_code</t>
  </si>
  <si>
    <t>email_address</t>
  </si>
  <si>
    <t>plant_no</t>
  </si>
  <si>
    <t>CG GRUPO EMPRESARIAL INGENIERIA Y DISEÑOS SAS</t>
  </si>
  <si>
    <t>000</t>
  </si>
  <si>
    <t>RECAUDO BOGOTA SAS</t>
  </si>
  <si>
    <t>IVA19</t>
  </si>
  <si>
    <t>VOITH TURBO COLOMBIA S.A.S.</t>
  </si>
  <si>
    <t>CONTRATISTAS TECNICOS S.A.S</t>
  </si>
  <si>
    <t>GLOBAL GREEN AMERICAS SAS</t>
  </si>
  <si>
    <t>ICONTEC</t>
  </si>
  <si>
    <t>nvargas@icontec.org</t>
  </si>
  <si>
    <t>MANATEE S.A.S</t>
  </si>
  <si>
    <t>INGENIERIA APROPIADA S.A.S</t>
  </si>
  <si>
    <t>INVERSIONES Y ASESORIAS DE TRANSPORTES ANDINO S.A.</t>
  </si>
  <si>
    <t>LAVADO INDUSTRIAL COLOMBIANO SAS</t>
  </si>
  <si>
    <t>LUBRISABANA S.A.S</t>
  </si>
  <si>
    <t>APC INDUSTRIES S.A.S</t>
  </si>
  <si>
    <t>almir.parra@apc-industries.com</t>
  </si>
  <si>
    <t>FERRICENTROS S.A.S</t>
  </si>
  <si>
    <t>lorena.leon@ferricentro.com</t>
  </si>
  <si>
    <t>POR_DEFINIR</t>
  </si>
  <si>
    <t>POR DEFINIR</t>
  </si>
  <si>
    <t>BYD MOTOR COLOMBIA SAS</t>
  </si>
  <si>
    <t>ORGANIZACION TERPEL S.A.</t>
  </si>
  <si>
    <t>AUTOCOLORES G SAS</t>
  </si>
  <si>
    <t>SOLUCIONES TECNOLOGICAS EN MOVIMIENTO S.A.S SOLTECMO S.A.S</t>
  </si>
  <si>
    <t>CRUZAUTO COMERCIALIZADORA SAS</t>
  </si>
  <si>
    <t>MULTIPLES MECANIZADOS DE COLOMBIA S A S</t>
  </si>
  <si>
    <t>CUBILLOS BUENAVENTURA &amp; CIA LTDA</t>
  </si>
  <si>
    <t>FERREIMPORTACIONES GLOBAL S.A.S</t>
  </si>
  <si>
    <t>SISTEMAS OPERATIVOS MOVILES S.A</t>
  </si>
  <si>
    <t>RUEDATA SAS</t>
  </si>
  <si>
    <t>SISTEMAS DE CONTROL Y ADMINISTRACION DE FLOTAS S A S</t>
  </si>
  <si>
    <t>CAUCHOS BOSA D.C. SIMA S A S</t>
  </si>
  <si>
    <t>COMPONENTES DE AUTOPARTES, INDUSTRIA Y EPP SAS</t>
  </si>
  <si>
    <t>REENCAUCHADORA DE LA SABANA LTDA</t>
  </si>
  <si>
    <t>lycservitec@outlook.com</t>
  </si>
  <si>
    <t>RETECTIRE SAS</t>
  </si>
  <si>
    <t>TRANSMIREPUESTOS SAS</t>
  </si>
  <si>
    <t>DISTRIBUTION GLASS SAS</t>
  </si>
  <si>
    <t>RAYCAL S A S</t>
  </si>
  <si>
    <t>9 0 0 3 0 9 2 6 1</t>
  </si>
  <si>
    <t xml:space="preserve">COMERCIAL DE HERRAMIENTAS SAS
</t>
  </si>
  <si>
    <t xml:space="preserve">comhtas@hotmail.com
</t>
  </si>
  <si>
    <t>REMAX SAS</t>
  </si>
  <si>
    <t>UNIVERSAL DE PARTES S A S</t>
  </si>
  <si>
    <t>EMV IMPORT S.A.S.</t>
  </si>
  <si>
    <t>AUTOTOOLS SAS</t>
  </si>
  <si>
    <t>DISTRIBUIDORA JORGE MARIO URIBE G. S.A.</t>
  </si>
  <si>
    <t>BOTERO DIAZ JUAN GUILLERMO</t>
  </si>
  <si>
    <t>GRUPO GUERRERO GONZALEZ S.A. EN REORGANIZACION</t>
  </si>
  <si>
    <t>IVESUR COLOMBIA S.A</t>
  </si>
  <si>
    <t>SEGURIDAD INDUSTRIAL EL FARO S.A.S.</t>
  </si>
  <si>
    <t>SOLINDUTEC SAS</t>
  </si>
  <si>
    <t>INVERSIONES NIÑO ALVAREZ S A S</t>
  </si>
  <si>
    <t>REDISERV LIMITADA RED DE DISTRIBUCION Y SERVICIOS LIMITADA</t>
  </si>
  <si>
    <t>COLOMBIA TELECOMUNICACIONES S.A E.S.P</t>
  </si>
  <si>
    <t>dianac.prieto@telefonica.com</t>
  </si>
  <si>
    <t>CONTECNIEQUIPOS S A S</t>
  </si>
  <si>
    <t>ELECTROMOTORES DEL VALLE S.A.S.</t>
  </si>
  <si>
    <t>KARMATS SAS</t>
  </si>
  <si>
    <t>KELLER - R Y R SAS</t>
  </si>
  <si>
    <t>COMPAÑIA INTERNACIONAL DE MANTENIMIENTO CIMA</t>
  </si>
  <si>
    <t>UNIVERSAL DE CAUCHOS HURTADO SAS</t>
  </si>
  <si>
    <t>RACORES Y COMPONENTES METALMECANICOS SAS</t>
  </si>
  <si>
    <t>PERKAR S.A.S</t>
  </si>
  <si>
    <t>BANDTEK S.A.S</t>
  </si>
  <si>
    <t>ENERLOGICS S.A.S.</t>
  </si>
  <si>
    <t>PINZUAR S.A.S.</t>
  </si>
  <si>
    <t>RENOVADORA DE LLANTAS S A RENOBOY S A</t>
  </si>
  <si>
    <t>TORNIPLUS LIMITADA</t>
  </si>
  <si>
    <t>INNOVATEQ S.A.S</t>
  </si>
  <si>
    <t>ASEO A MIL SAS</t>
  </si>
  <si>
    <t>INGE-ROD COMERCIALIZADORA SOCIEDAD POR ACCIONES SIMPLIFICADA</t>
  </si>
  <si>
    <t>ELECTRIPARTES SAS</t>
  </si>
  <si>
    <t>CREAN2 AGENCIA GRAFICA SAS</t>
  </si>
  <si>
    <t>comunicacionvisualinteractiva@gmail.com</t>
  </si>
  <si>
    <t>ECOLOMBIA JUNTOS POR EL MEDIO AMBIENTE SAS</t>
  </si>
  <si>
    <t>INSTITUTO DE SOLDADURA WELDER SKILL S.A.S</t>
  </si>
  <si>
    <t>MASITEC SAS</t>
  </si>
  <si>
    <t>SOLUCIONES INDUSTRIALES ELECTRORED SIE S.A.S.</t>
  </si>
  <si>
    <t>RODAMUNDI SAS</t>
  </si>
  <si>
    <t>SALVALLANTAS DISTRIBUIDOR S. A. S.</t>
  </si>
  <si>
    <t>SOLUCIONES Y SERVICIOS EDS SAS</t>
  </si>
  <si>
    <t>RENTOKIL INITIAL COLOMBIA S A S</t>
  </si>
  <si>
    <t>FERRETERIA INDUSTRIAL S A S</t>
  </si>
  <si>
    <t>SION SOLUCIONES INTELIGENTES S.A.S.</t>
  </si>
  <si>
    <t>IMPORTADORES EXPORTADORES SOLMAQ S A S</t>
  </si>
  <si>
    <t>GMOVIL S.A.S</t>
  </si>
  <si>
    <t>CENTRO AUTOMOTOR DIESEL S.A CENTRODIESEL</t>
  </si>
  <si>
    <t>M GREEN SAS</t>
  </si>
  <si>
    <t>DIEMCO ELEC Y CIA LTDA</t>
  </si>
  <si>
    <t>ALTIPAL SAS</t>
  </si>
  <si>
    <t>sneither.rojas@masmovilsas.com.co</t>
  </si>
  <si>
    <t>SUMATEC S. A. S</t>
  </si>
  <si>
    <t>PETROLEOS DEL MILENIO S.A.S</t>
  </si>
  <si>
    <t>REPRESENTACIONES DIESEL Y TURBOS LTDA</t>
  </si>
  <si>
    <t>PLANTIDIESELES S.A.S</t>
  </si>
  <si>
    <t>OTC COLOMBIA S.A.S.</t>
  </si>
  <si>
    <t>EQUIPOS Y MEDICIONES TECNICAS S A S</t>
  </si>
  <si>
    <t>INSEPET S.A.S</t>
  </si>
  <si>
    <t>TRANSINNOVA USME SAS</t>
  </si>
  <si>
    <t>COLMETRO SAS</t>
  </si>
  <si>
    <t>ALFA CHEMICAL S.A.S.</t>
  </si>
  <si>
    <t>COMPAÑIA MULTINACIONAL DE TRANSPORTE MASIVO S.A.S</t>
  </si>
  <si>
    <t>IMPOACOPLES S.A.S.</t>
  </si>
  <si>
    <t>BTU DIESEL PERFORMANCE S.A.S</t>
  </si>
  <si>
    <t>WURTH COLOMBIA S.A.S.</t>
  </si>
  <si>
    <t>TECNO INGENIERIA LTDA</t>
  </si>
  <si>
    <t>GONZALEZ VARGAS JOSE ROBERTO</t>
  </si>
  <si>
    <t>MEJIA VISBAL JAVIER ENRIQUE</t>
  </si>
  <si>
    <t>mejia.visbal@gmail.com</t>
  </si>
  <si>
    <t>FTCAR S.A.S.</t>
  </si>
  <si>
    <t>GESOLTEC</t>
  </si>
  <si>
    <t>dianaroa@gesoltec.co</t>
  </si>
  <si>
    <t>INDUSTRIAS SAAD S.A.</t>
  </si>
  <si>
    <t>RC INDUSTRY SAS</t>
  </si>
  <si>
    <t>P&amp;P SUMINISTROS INDUSTRIALES S.A.S.</t>
  </si>
  <si>
    <t>HELICOIL SAS</t>
  </si>
  <si>
    <t>FREDMO INVERSIONES S.A.S.</t>
  </si>
  <si>
    <t>INDUSTRIA QUIMICA COLOMBIANA S.A.S</t>
  </si>
  <si>
    <t>PEÑA GALVIS VICTOR EDUARDO</t>
  </si>
  <si>
    <t>TOTALENERGIES MARKETING COLOMBIA S.A.S.</t>
  </si>
  <si>
    <t>REENCAUCHADORA METROLLANTAS BOGOTA SAS</t>
  </si>
  <si>
    <t>DIESEL REPUESTOS S . A . S .</t>
  </si>
  <si>
    <t>COMERCIALIZADORA COLOMBIANA DE REPUESTOS Y SERVICIOS REPCOL S A S</t>
  </si>
  <si>
    <t>HERRAMIENTAS UNIDAS SA</t>
  </si>
  <si>
    <t>COMPAÑIA IMPORTADORA Y EXPORTADORA DE COLOMBIA SAS</t>
  </si>
  <si>
    <t>TEMPEL COLOMBIA LTDA</t>
  </si>
  <si>
    <t>ALLIAN.S SAS</t>
  </si>
  <si>
    <t>GD GROUP COLOMBIA SAS</t>
  </si>
  <si>
    <t>DIESEL TODO S.A.S.</t>
  </si>
  <si>
    <t>GRAN ESTACION CENTRO COMERCIAL- PROPIEDAD HORIZONTAL</t>
  </si>
  <si>
    <t>TOBAR RUBIO ANDRES CAMILO</t>
  </si>
  <si>
    <t>PARQUEADEROS TEQUENDAMA SAS</t>
  </si>
  <si>
    <t>VARGAS PARRA WILSON ENRIQUE</t>
  </si>
  <si>
    <t>RICO GRILLO JORGE HERNANDO</t>
  </si>
  <si>
    <t>TOLOSA SUAREZ JUAN FERNANDO</t>
  </si>
  <si>
    <t>PEREZ LOPEZ ANGIE SHARITH</t>
  </si>
  <si>
    <t>PROVEEDORA DE SUMINISTROS INDUSTRIALES SAS</t>
  </si>
  <si>
    <t>INVERSIONES REYES REYES SAS</t>
  </si>
  <si>
    <t>TURBO PARTES DIESEL S.A.S.</t>
  </si>
  <si>
    <t>HIDROFRENOS S A S</t>
  </si>
  <si>
    <t>ECOLOGY COLOMBIA S A S</t>
  </si>
  <si>
    <t>TELLANTAS Y CIA SAS</t>
  </si>
  <si>
    <t>COMERCIALIZADORA Y FABRICANTE DE RADIADORES S. A .S</t>
  </si>
  <si>
    <t>ALFONSO PEREZ S.A.S</t>
  </si>
  <si>
    <t>RECTIFICADORA MODERNA S.A.S</t>
  </si>
  <si>
    <t>TURBO CENTRO SAS</t>
  </si>
  <si>
    <t>EUROTECKNICA S.L. S.A.S</t>
  </si>
  <si>
    <t>EFICAZ CERO POR CIENTO PLAGAS SAS</t>
  </si>
  <si>
    <t>MUNDIAL DE CAUCHOS JM SAS</t>
  </si>
  <si>
    <t>RONDON SANCHEZ OSCAR EDUARDO</t>
  </si>
  <si>
    <t>FOKUS GROUP SAS</t>
  </si>
  <si>
    <t>INDUSTRIA COLOMBIANA DE LLANTAS S.A.</t>
  </si>
  <si>
    <t>DISTRIBUIDORA LUGOR S. A. S.</t>
  </si>
  <si>
    <t>MOWIN TECHNOLOGIES SAS</t>
  </si>
  <si>
    <t>EUROPARTES IMPORTACIONES GAM SAS</t>
  </si>
  <si>
    <t>VECTORS AND WASTE SAS</t>
  </si>
  <si>
    <t>INVERSIONES N H EL TRIUNFO LIMITADA</t>
  </si>
  <si>
    <t>VACA BUITRAGO VICTOR ALEJANDRO</t>
  </si>
  <si>
    <t>PILAS Y BATERIAS S.A</t>
  </si>
  <si>
    <t>TKC FUMIGACIONES GROUP S.A.S.</t>
  </si>
  <si>
    <t>PROCOLDEXT SAS</t>
  </si>
  <si>
    <t>SOMOS DIESEL REPUESTOS E. U.</t>
  </si>
  <si>
    <t>EUROTECNICA COLOMBIA SAS</t>
  </si>
  <si>
    <t>AVISOS CARROPARTES TERMINAL BOGOTA SAS</t>
  </si>
  <si>
    <t>MAQUI-CARDAN S.A.S.</t>
  </si>
  <si>
    <t>ALTRA S.A.</t>
  </si>
  <si>
    <t>DEWAR SAS</t>
  </si>
  <si>
    <t>HANKOOK TIRE COLOMBIA LTDA</t>
  </si>
  <si>
    <t>ELECTROFRENORR S.A.S.</t>
  </si>
  <si>
    <t>CASTIBLANCO GUEVARA JESUS ALIRIO</t>
  </si>
  <si>
    <t>QUALITY CARWASH MASIVO &amp; ASOCIADOS SAS</t>
  </si>
  <si>
    <t>FERRETERIA RHINO S.A.S.</t>
  </si>
  <si>
    <t>Clasificacion automatica por valor (Stock x Costo) | Se alimenta de CONTROL INVENTARIO</t>
  </si>
  <si>
    <t>OC PENDIENTE</t>
  </si>
  <si>
    <t>TOP 20 PRODUCTOS EN STOCK CERO - RIESGO PARADA DE FLOTA</t>
  </si>
  <si>
    <t>Productos criticos sin inventario ordenados por consumo anual | Se alimenta de CONTROL INVENTARIO</t>
  </si>
  <si>
    <t>LEAD TIME</t>
  </si>
  <si>
    <t>ACCION</t>
  </si>
  <si>
    <t xml:space="preserve">AGAMIX </t>
  </si>
  <si>
    <t>FRANELA  DE  COLOR</t>
  </si>
  <si>
    <t xml:space="preserve">DISOLVENTE VARSOL
</t>
  </si>
  <si>
    <t>THINNER CORRIENTE</t>
  </si>
  <si>
    <t>TABLA DINAMICA POR CUENTA</t>
  </si>
  <si>
    <t>Suma de TOTAL</t>
  </si>
  <si>
    <t>Total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</si>
</sst>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#,##0.00"/>
    <numFmt numFmtId="165" formatCode="$#,##0"/>
    <numFmt numFmtId="166" formatCode="0.0000"/>
    <numFmt numFmtId="167" formatCode="yyyy-mm-dd h:mm:ss"/>
    <numFmt numFmtId="168" formatCode="0.0%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Calibri"/>
    </font>
    <font/>
    <font>
      <b/>
      <sz val="9.0"/>
      <color rgb="FFECF0F1"/>
      <name val="Calibri"/>
    </font>
    <font>
      <b/>
      <sz val="11.0"/>
      <color rgb="FFF39C12"/>
      <name val="Calibri"/>
    </font>
    <font>
      <b/>
      <sz val="10.0"/>
      <color rgb="FF1B2A4A"/>
      <name val="Calibri"/>
    </font>
    <font>
      <b/>
      <sz val="11.0"/>
      <color rgb="FFFFFFFF"/>
      <name val="Calibri"/>
    </font>
    <font>
      <b/>
      <sz val="22.0"/>
      <color rgb="FFFFFFFF"/>
      <name val="Calibri"/>
    </font>
    <font>
      <b/>
      <sz val="18.0"/>
      <color rgb="FFFFFFFF"/>
      <name val="Calibri"/>
    </font>
    <font>
      <b/>
      <sz val="8.0"/>
      <color rgb="FFFFFFFF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9.0"/>
      <color rgb="FFECF0F1"/>
      <name val="Calibri"/>
    </font>
    <font>
      <b/>
      <sz val="10.0"/>
      <color rgb="FFE74C3C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ECF0F1"/>
        <bgColor rgb="FFECF0F1"/>
      </patternFill>
    </fill>
    <fill>
      <patternFill patternType="solid">
        <fgColor rgb="FF2E86AB"/>
        <bgColor rgb="FF2E86AB"/>
      </patternFill>
    </fill>
    <fill>
      <patternFill patternType="solid">
        <fgColor rgb="FFE74C3C"/>
        <bgColor rgb="FFE74C3C"/>
      </patternFill>
    </fill>
    <fill>
      <patternFill patternType="solid">
        <fgColor rgb="FF27AE60"/>
        <bgColor rgb="FF27AE60"/>
      </patternFill>
    </fill>
    <fill>
      <patternFill patternType="solid">
        <fgColor rgb="FFE67E22"/>
        <bgColor rgb="FFE67E22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  <fill>
      <patternFill patternType="solid">
        <fgColor rgb="FF1ABC9C"/>
        <bgColor rgb="FF1ABC9C"/>
      </patternFill>
    </fill>
    <fill>
      <patternFill patternType="solid">
        <fgColor rgb="FF8E44AD"/>
        <bgColor rgb="FF8E44AD"/>
      </patternFill>
    </fill>
    <fill>
      <patternFill patternType="solid">
        <fgColor rgb="FFF8F9FA"/>
        <bgColor rgb="FFF8F9FA"/>
      </patternFill>
    </fill>
    <fill>
      <patternFill patternType="solid">
        <fgColor rgb="FFFDEDEC"/>
        <bgColor rgb="FFFDEDEC"/>
      </patternFill>
    </fill>
    <fill>
      <patternFill patternType="solid">
        <fgColor rgb="FFEBF5FB"/>
        <bgColor rgb="FFEBF5FB"/>
      </patternFill>
    </fill>
    <fill>
      <patternFill patternType="solid">
        <fgColor rgb="FFEAFAF1"/>
        <bgColor rgb="FFEAFAF1"/>
      </patternFill>
    </fill>
  </fills>
  <borders count="6">
    <border/>
    <border>
      <left/>
      <right/>
      <top/>
      <bottom/>
    </border>
    <border>
      <left style="thin">
        <color rgb="FFD5D8DC"/>
      </left>
      <top style="thin">
        <color rgb="FFD5D8DC"/>
      </top>
      <bottom style="thin">
        <color rgb="FFD5D8DC"/>
      </bottom>
    </border>
    <border>
      <top style="thin">
        <color rgb="FFD5D8DC"/>
      </top>
      <bottom style="thin">
        <color rgb="FFD5D8DC"/>
      </bottom>
    </border>
    <border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2" fontId="2" numFmtId="0" xfId="0" applyBorder="1" applyFill="1" applyFont="1"/>
    <xf borderId="2" fillId="2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2" fontId="5" numFmtId="0" xfId="0" applyAlignment="1" applyBorder="1" applyFont="1">
      <alignment horizontal="left" shrinkToFit="0" vertical="center" wrapText="1"/>
    </xf>
    <xf borderId="2" fillId="2" fontId="6" numFmtId="0" xfId="0" applyAlignment="1" applyBorder="1" applyFont="1">
      <alignment horizontal="left" shrinkToFit="0" vertical="center" wrapText="1"/>
    </xf>
    <xf borderId="2" fillId="3" fontId="7" numFmtId="0" xfId="0" applyAlignment="1" applyBorder="1" applyFill="1" applyFont="1">
      <alignment horizontal="left" shrinkToFit="0" vertical="center" wrapText="1"/>
    </xf>
    <xf borderId="2" fillId="2" fontId="8" numFmtId="0" xfId="0" applyAlignment="1" applyBorder="1" applyFont="1">
      <alignment horizontal="left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2" fillId="4" fontId="9" numFmtId="165" xfId="0" applyAlignment="1" applyBorder="1" applyFill="1" applyFont="1" applyNumberFormat="1">
      <alignment horizontal="center" shrinkToFit="0" vertical="center" wrapText="1"/>
    </xf>
    <xf borderId="2" fillId="5" fontId="9" numFmtId="0" xfId="0" applyAlignment="1" applyBorder="1" applyFill="1" applyFont="1">
      <alignment horizontal="center" shrinkToFit="0" vertical="center" wrapText="1"/>
    </xf>
    <xf borderId="2" fillId="6" fontId="9" numFmtId="0" xfId="0" applyAlignment="1" applyBorder="1" applyFill="1" applyFont="1">
      <alignment horizontal="center" shrinkToFit="0" vertical="center" wrapText="1"/>
    </xf>
    <xf borderId="2" fillId="7" fontId="9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2" fillId="5" fontId="5" numFmtId="0" xfId="0" applyAlignment="1" applyBorder="1" applyFont="1">
      <alignment horizontal="center" shrinkToFit="0" vertical="center" wrapText="1"/>
    </xf>
    <xf borderId="2" fillId="6" fontId="5" numFmtId="0" xfId="0" applyAlignment="1" applyBorder="1" applyFont="1">
      <alignment horizontal="center" shrinkToFit="0" vertical="center" wrapText="1"/>
    </xf>
    <xf borderId="2" fillId="7" fontId="5" numFmtId="0" xfId="0" applyAlignment="1" applyBorder="1" applyFont="1">
      <alignment horizontal="center" shrinkToFit="0" vertical="center" wrapText="1"/>
    </xf>
    <xf borderId="2" fillId="8" fontId="9" numFmtId="0" xfId="0" applyAlignment="1" applyBorder="1" applyFill="1" applyFont="1">
      <alignment horizontal="center" shrinkToFit="0" vertical="center" wrapText="1"/>
    </xf>
    <xf borderId="2" fillId="9" fontId="9" numFmtId="0" xfId="0" applyAlignment="1" applyBorder="1" applyFill="1" applyFont="1">
      <alignment horizontal="center" shrinkToFit="0" vertical="center" wrapText="1"/>
    </xf>
    <xf borderId="2" fillId="10" fontId="9" numFmtId="0" xfId="0" applyAlignment="1" applyBorder="1" applyFill="1" applyFont="1">
      <alignment horizontal="center" shrinkToFit="0" vertical="center" wrapText="1"/>
    </xf>
    <xf borderId="2" fillId="8" fontId="5" numFmtId="0" xfId="0" applyAlignment="1" applyBorder="1" applyFont="1">
      <alignment horizontal="center" shrinkToFit="0" vertical="center" wrapText="1"/>
    </xf>
    <xf borderId="2" fillId="9" fontId="5" numFmtId="0" xfId="0" applyAlignment="1" applyBorder="1" applyFont="1">
      <alignment horizontal="center" shrinkToFit="0" vertical="center" wrapText="1"/>
    </xf>
    <xf borderId="2" fillId="10" fontId="5" numFmtId="0" xfId="0" applyAlignment="1" applyBorder="1" applyFont="1">
      <alignment horizontal="center" shrinkToFit="0" vertical="center" wrapText="1"/>
    </xf>
    <xf borderId="2" fillId="5" fontId="10" numFmtId="165" xfId="0" applyAlignment="1" applyBorder="1" applyFont="1" applyNumberFormat="1">
      <alignment horizontal="center" shrinkToFit="0" vertical="center" wrapText="1"/>
    </xf>
    <xf borderId="5" fillId="8" fontId="10" numFmtId="165" xfId="0" applyAlignment="1" applyBorder="1" applyFont="1" applyNumberFormat="1">
      <alignment horizontal="center" shrinkToFit="0" vertical="center" wrapText="1"/>
    </xf>
    <xf borderId="5" fillId="6" fontId="10" numFmtId="165" xfId="0" applyAlignment="1" applyBorder="1" applyFont="1" applyNumberFormat="1">
      <alignment horizontal="center" shrinkToFit="0" vertical="center" wrapText="1"/>
    </xf>
    <xf borderId="5" fillId="9" fontId="10" numFmtId="165" xfId="0" applyAlignment="1" applyBorder="1" applyFont="1" applyNumberFormat="1">
      <alignment horizontal="center" shrinkToFit="0" vertical="center" wrapText="1"/>
    </xf>
    <xf borderId="5" fillId="10" fontId="10" numFmtId="165" xfId="0" applyAlignment="1" applyBorder="1" applyFont="1" applyNumberFormat="1">
      <alignment horizontal="center" shrinkToFit="0" vertical="center" wrapText="1"/>
    </xf>
    <xf borderId="2" fillId="9" fontId="10" numFmtId="165" xfId="0" applyAlignment="1" applyBorder="1" applyFont="1" applyNumberFormat="1">
      <alignment horizontal="center" shrinkToFit="0" vertical="center" wrapText="1"/>
    </xf>
    <xf borderId="2" fillId="11" fontId="10" numFmtId="165" xfId="0" applyAlignment="1" applyBorder="1" applyFill="1" applyFont="1" applyNumberFormat="1">
      <alignment horizontal="center" shrinkToFit="0" vertical="center" wrapText="1"/>
    </xf>
    <xf borderId="2" fillId="4" fontId="10" numFmtId="165" xfId="0" applyAlignment="1" applyBorder="1" applyFont="1" applyNumberFormat="1">
      <alignment horizontal="center" shrinkToFit="0" vertical="center" wrapText="1"/>
    </xf>
    <xf borderId="5" fillId="8" fontId="5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horizontal="center" shrinkToFit="0" vertical="center" wrapText="1"/>
    </xf>
    <xf borderId="5" fillId="9" fontId="5" numFmtId="0" xfId="0" applyAlignment="1" applyBorder="1" applyFont="1">
      <alignment horizontal="center" shrinkToFit="0" vertical="center" wrapText="1"/>
    </xf>
    <xf borderId="5" fillId="10" fontId="5" numFmtId="0" xfId="0" applyAlignment="1" applyBorder="1" applyFont="1">
      <alignment horizontal="center" shrinkToFit="0" vertical="center" wrapText="1"/>
    </xf>
    <xf borderId="2" fillId="11" fontId="5" numFmtId="0" xfId="0" applyAlignment="1" applyBorder="1" applyFont="1">
      <alignment horizontal="center" shrinkToFit="0" vertical="center" wrapText="1"/>
    </xf>
    <xf borderId="2" fillId="5" fontId="11" numFmtId="0" xfId="0" applyAlignment="1" applyBorder="1" applyFont="1">
      <alignment horizontal="center" shrinkToFit="0" vertical="center" wrapText="1"/>
    </xf>
    <xf borderId="2" fillId="7" fontId="11" numFmtId="0" xfId="0" applyAlignment="1" applyBorder="1" applyFont="1">
      <alignment horizontal="center" shrinkToFit="0" vertical="center" wrapText="1"/>
    </xf>
    <xf borderId="2" fillId="8" fontId="11" numFmtId="0" xfId="0" applyAlignment="1" applyBorder="1" applyFont="1">
      <alignment horizontal="center" shrinkToFit="0" vertical="center" wrapText="1"/>
    </xf>
    <xf borderId="2" fillId="6" fontId="11" numFmtId="0" xfId="0" applyAlignment="1" applyBorder="1" applyFont="1">
      <alignment horizontal="center" shrinkToFit="0" vertical="center" wrapText="1"/>
    </xf>
    <xf borderId="2" fillId="5" fontId="8" numFmtId="0" xfId="0" applyAlignment="1" applyBorder="1" applyFont="1">
      <alignment horizontal="left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5" fillId="12" fontId="12" numFmtId="0" xfId="0" applyAlignment="1" applyBorder="1" applyFill="1" applyFont="1">
      <alignment horizontal="center" shrinkToFit="0" vertical="center" wrapText="1"/>
    </xf>
    <xf borderId="5" fillId="12" fontId="12" numFmtId="164" xfId="0" applyAlignment="1" applyBorder="1" applyFont="1" applyNumberFormat="1">
      <alignment horizontal="center" shrinkToFit="0" vertical="center" wrapText="1"/>
    </xf>
    <xf borderId="5" fillId="13" fontId="12" numFmtId="0" xfId="0" applyAlignment="1" applyBorder="1" applyFill="1" applyFont="1">
      <alignment horizontal="center" shrinkToFit="0" vertical="center" wrapText="1"/>
    </xf>
    <xf borderId="5" fillId="13" fontId="12" numFmtId="3" xfId="0" applyAlignment="1" applyBorder="1" applyFont="1" applyNumberFormat="1">
      <alignment horizontal="center" shrinkToFit="0" vertical="center" wrapText="1"/>
    </xf>
    <xf borderId="5" fillId="13" fontId="12" numFmtId="166" xfId="0" applyAlignment="1" applyBorder="1" applyFont="1" applyNumberForma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5" fillId="0" fontId="12" numFmtId="164" xfId="0" applyAlignment="1" applyBorder="1" applyFont="1" applyNumberFormat="1">
      <alignment horizontal="center" shrinkToFit="0" vertical="center" wrapText="1"/>
    </xf>
    <xf borderId="2" fillId="12" fontId="13" numFmtId="0" xfId="0" applyAlignment="1" applyBorder="1" applyFont="1">
      <alignment horizontal="left" shrinkToFit="0" vertical="center" wrapText="1"/>
    </xf>
    <xf borderId="2" fillId="12" fontId="12" numFmtId="0" xfId="0" applyAlignment="1" applyBorder="1" applyFont="1">
      <alignment horizontal="left" shrinkToFit="0" vertical="center" wrapText="1"/>
    </xf>
    <xf borderId="2" fillId="12" fontId="7" numFmtId="0" xfId="0" applyAlignment="1" applyBorder="1" applyFont="1">
      <alignment horizontal="left" shrinkToFit="0" vertical="center" wrapText="1"/>
    </xf>
    <xf borderId="2" fillId="14" fontId="13" numFmtId="0" xfId="0" applyAlignment="1" applyBorder="1" applyFill="1" applyFont="1">
      <alignment horizontal="left" shrinkToFit="0" vertical="center" wrapText="1"/>
    </xf>
    <xf borderId="2" fillId="14" fontId="12" numFmtId="0" xfId="0" applyAlignment="1" applyBorder="1" applyFont="1">
      <alignment horizontal="left" shrinkToFit="0" vertical="center" wrapText="1"/>
    </xf>
    <xf borderId="2" fillId="14" fontId="7" numFmtId="0" xfId="0" applyAlignment="1" applyBorder="1" applyFont="1">
      <alignment horizontal="left" shrinkToFit="0" vertical="center" wrapText="1"/>
    </xf>
    <xf borderId="2" fillId="7" fontId="8" numFmtId="0" xfId="0" applyAlignment="1" applyBorder="1" applyFont="1">
      <alignment horizontal="left" shrinkToFit="0" vertical="center" wrapText="1"/>
    </xf>
    <xf borderId="2" fillId="8" fontId="8" numFmtId="0" xfId="0" applyAlignment="1" applyBorder="1" applyFont="1">
      <alignment horizontal="left" shrinkToFit="0" vertical="center" wrapText="1"/>
    </xf>
    <xf borderId="2" fillId="6" fontId="8" numFmtId="0" xfId="0" applyAlignment="1" applyBorder="1" applyFont="1">
      <alignment horizontal="left" shrinkToFit="0" vertical="center" wrapText="1"/>
    </xf>
    <xf borderId="2" fillId="11" fontId="8" numFmtId="0" xfId="0" applyAlignment="1" applyBorder="1" applyFont="1">
      <alignment horizontal="left" shrinkToFit="0" vertical="center" wrapText="1"/>
    </xf>
    <xf borderId="5" fillId="12" fontId="13" numFmtId="0" xfId="0" applyAlignment="1" applyBorder="1" applyFont="1">
      <alignment horizontal="left" shrinkToFit="0" vertical="center" wrapText="1"/>
    </xf>
    <xf borderId="5" fillId="12" fontId="12" numFmtId="3" xfId="0" applyAlignment="1" applyBorder="1" applyFont="1" applyNumberFormat="1">
      <alignment horizontal="center" shrinkToFit="0" vertical="center" wrapText="1"/>
    </xf>
    <xf borderId="5" fillId="14" fontId="13" numFmtId="0" xfId="0" applyAlignment="1" applyBorder="1" applyFont="1">
      <alignment horizontal="left" shrinkToFit="0" vertical="center" wrapText="1"/>
    </xf>
    <xf borderId="5" fillId="14" fontId="12" numFmtId="3" xfId="0" applyAlignment="1" applyBorder="1" applyFont="1" applyNumberFormat="1">
      <alignment horizontal="center" shrinkToFit="0" vertical="center" wrapText="1"/>
    </xf>
    <xf borderId="5" fillId="13" fontId="13" numFmtId="0" xfId="0" applyAlignment="1" applyBorder="1" applyFont="1">
      <alignment horizontal="left" shrinkToFit="0" vertical="center" wrapText="1"/>
    </xf>
    <xf borderId="5" fillId="15" fontId="13" numFmtId="0" xfId="0" applyAlignment="1" applyBorder="1" applyFill="1" applyFont="1">
      <alignment horizontal="left" shrinkToFit="0" vertical="center" wrapText="1"/>
    </xf>
    <xf borderId="5" fillId="15" fontId="12" numFmtId="3" xfId="0" applyAlignment="1" applyBorder="1" applyFont="1" applyNumberFormat="1">
      <alignment horizontal="center" shrinkToFit="0" vertical="center" wrapText="1"/>
    </xf>
    <xf borderId="2" fillId="2" fontId="14" numFmtId="0" xfId="0" applyAlignment="1" applyBorder="1" applyFont="1">
      <alignment horizontal="left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" fillId="12" fontId="12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horizontal="left" shrinkToFit="0" vertical="center" wrapText="1"/>
    </xf>
    <xf borderId="5" fillId="12" fontId="12" numFmtId="0" xfId="0" applyAlignment="1" applyBorder="1" applyFont="1">
      <alignment horizontal="left" shrinkToFit="0" vertical="center" wrapText="1"/>
    </xf>
    <xf borderId="5" fillId="12" fontId="12" numFmtId="167" xfId="0" applyAlignment="1" applyBorder="1" applyFont="1" applyNumberFormat="1">
      <alignment horizontal="center" shrinkToFit="0" vertical="center" wrapText="1"/>
    </xf>
    <xf borderId="5" fillId="12" fontId="12" numFmtId="168" xfId="0" applyAlignment="1" applyBorder="1" applyFont="1" applyNumberFormat="1">
      <alignment horizontal="center" shrinkToFit="0" vertical="center" wrapText="1"/>
    </xf>
    <xf borderId="5" fillId="0" fontId="12" numFmtId="0" xfId="0" applyAlignment="1" applyBorder="1" applyFont="1">
      <alignment horizontal="left" shrinkToFit="0" vertical="center" wrapText="1"/>
    </xf>
    <xf borderId="5" fillId="0" fontId="12" numFmtId="167" xfId="0" applyAlignment="1" applyBorder="1" applyFont="1" applyNumberFormat="1">
      <alignment horizontal="center" shrinkToFit="0" vertical="center" wrapText="1"/>
    </xf>
    <xf borderId="5" fillId="0" fontId="12" numFmtId="168" xfId="0" applyAlignment="1" applyBorder="1" applyFont="1" applyNumberFormat="1">
      <alignment horizontal="center" shrinkToFit="0" vertical="center" wrapText="1"/>
    </xf>
    <xf borderId="2" fillId="0" fontId="12" numFmtId="0" xfId="0" applyAlignment="1" applyBorder="1" applyFont="1">
      <alignment horizontal="left" shrinkToFit="0" vertical="center" wrapText="1"/>
    </xf>
    <xf borderId="0" fillId="12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/>
    </xf>
    <xf borderId="5" fillId="12" fontId="12" numFmtId="166" xfId="0" applyAlignment="1" applyBorder="1" applyFont="1" applyNumberFormat="1">
      <alignment horizontal="center" shrinkToFit="0" vertical="center" wrapText="1"/>
    </xf>
    <xf borderId="5" fillId="0" fontId="12" numFmtId="166" xfId="0" applyAlignment="1" applyBorder="1" applyFont="1" applyNumberFormat="1">
      <alignment horizontal="center" shrinkToFit="0" vertical="center" wrapText="1"/>
    </xf>
    <xf borderId="5" fillId="0" fontId="12" numFmtId="3" xfId="0" applyAlignment="1" applyBorder="1" applyFont="1" applyNumberFormat="1">
      <alignment horizontal="center" shrinkToFit="0" vertical="center" wrapText="1"/>
    </xf>
    <xf borderId="2" fillId="5" fontId="3" numFmtId="0" xfId="0" applyAlignment="1" applyBorder="1" applyFont="1">
      <alignment horizontal="left" shrinkToFit="0" vertical="center" wrapText="1"/>
    </xf>
    <xf borderId="2" fillId="5" fontId="14" numFmtId="0" xfId="0" applyAlignment="1" applyBorder="1" applyFont="1">
      <alignment horizontal="left" shrinkToFit="0" vertical="center" wrapText="1"/>
    </xf>
    <xf borderId="5" fillId="13" fontId="15" numFmtId="0" xfId="0" applyAlignment="1" applyBorder="1" applyFont="1">
      <alignment horizontal="center" shrinkToFit="0" vertical="center" wrapText="1"/>
    </xf>
    <xf borderId="5" fillId="12" fontId="12" numFmtId="164" xfId="0" applyAlignment="1" applyBorder="1" applyFont="1" applyNumberFormat="1">
      <alignment horizontal="right" vertical="center"/>
    </xf>
    <xf borderId="5" fillId="14" fontId="12" numFmtId="164" xfId="0" applyAlignment="1" applyBorder="1" applyFont="1" applyNumberFormat="1">
      <alignment horizontal="right" vertical="center"/>
    </xf>
    <xf borderId="5" fillId="2" fontId="8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Clasificacion ABC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DASHBOARD!$B$63:$B$65</c:f>
            </c:strRef>
          </c:cat>
          <c:val>
            <c:numRef>
              <c:f>DASHBOARD!$D$63:$D$65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Distribucion de Stock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2E86AB"/>
            </a:solidFill>
            <a:ln cmpd="sng">
              <a:solidFill>
                <a:srgbClr val="000000"/>
              </a:solidFill>
            </a:ln>
          </c:spPr>
          <c:cat>
            <c:strRef>
              <c:f>DASHBOARD!$B$68:$B$69</c:f>
            </c:strRef>
          </c:cat>
          <c:val>
            <c:numRef>
              <c:f>DASHBOARD!$D$68:$D$69</c:f>
              <c:numCache/>
            </c:numRef>
          </c:val>
        </c:ser>
        <c:axId val="389231405"/>
        <c:axId val="2084457580"/>
      </c:barChart>
      <c:catAx>
        <c:axId val="389231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457580"/>
      </c:catAx>
      <c:valAx>
        <c:axId val="2084457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231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70</xdr:row>
      <xdr:rowOff>0</xdr:rowOff>
    </xdr:from>
    <xdr:ext cx="6477000" cy="4314825"/>
    <xdr:graphicFrame>
      <xdr:nvGraphicFramePr>
        <xdr:cNvPr id="102102823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70</xdr:row>
      <xdr:rowOff>0</xdr:rowOff>
    </xdr:from>
    <xdr:ext cx="6477000" cy="4314825"/>
    <xdr:graphicFrame>
      <xdr:nvGraphicFramePr>
        <xdr:cNvPr id="109868353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X1831" sheet="DATA"/>
  </cacheSource>
  <cacheFields>
    <cacheField name="REFERENCIA">
      <sharedItems containsMixedTypes="1" containsNumber="1" containsInteger="1">
        <n v="1.2110002E7"/>
        <n v="1.2110003E7"/>
        <n v="1.2110004E7"/>
        <n v="1.2110005E7"/>
        <n v="1.2110006E7"/>
        <n v="1.2110007E7"/>
        <n v="1.2110008E7"/>
        <n v="1.2110009E7"/>
        <n v="1.211001E7"/>
        <n v="1.2110011E7"/>
        <n v="1.2110012E7"/>
        <n v="1.2110013E7"/>
        <n v="1.2110014E7"/>
        <n v="1.2110015E7"/>
        <n v="1.2110016E7"/>
        <n v="1.2110017E7"/>
        <n v="1.2110018E7"/>
        <n v="1.2110019E7"/>
        <n v="1.211002E7"/>
        <n v="1.2130001E7"/>
        <n v="1.2130003E7"/>
        <n v="1.2130004E7"/>
        <n v="1.2130005E7"/>
        <n v="1.2130006E7"/>
        <n v="1.2130007E7"/>
        <n v="1.2130008E7"/>
        <n v="1.2130009E7"/>
        <n v="1.213001E7"/>
        <n v="1.2130011E7"/>
        <n v="1.2130012E7"/>
        <n v="1.2130013E7"/>
        <n v="1.2130014E7"/>
        <n v="1.2130015E7"/>
        <n v="1.2130016E7"/>
        <n v="1.2130017E7"/>
        <n v="1.2130018E7"/>
        <n v="1.2130019E7"/>
        <n v="1.213002E7"/>
        <n v="1.2130021E7"/>
        <n v="1.2130022E7"/>
        <s v="12130022-R"/>
        <n v="1.2130023E7"/>
        <s v="12130023-R"/>
        <n v="1.214E7"/>
        <n v="1.2140001E7"/>
        <n v="1.2140002E7"/>
        <n v="1.2140003E7"/>
        <n v="1.2140004E7"/>
        <n v="1.2140005E7"/>
        <n v="1.2140006E7"/>
        <n v="1.2140007E7"/>
        <n v="1.2220007E7"/>
        <n v="1.2220008E7"/>
        <n v="1.2220009E7"/>
        <n v="1.222001E7"/>
        <n v="1.2220011E7"/>
        <n v="1.2220012E7"/>
        <n v="1.2220013E7"/>
        <n v="1.2220014E7"/>
        <n v="1.2330003E7"/>
        <n v="1.2330004E7"/>
        <n v="1.2330005E7"/>
        <n v="1.2330006E7"/>
        <n v="1.2330007E7"/>
        <s v="12330007-R"/>
        <n v="1.2330008E7"/>
        <n v="1.2330009E7"/>
        <n v="1.233001E7"/>
        <n v="1.2330011E7"/>
        <s v="12330011-R"/>
        <n v="1.2330012E7"/>
        <n v="1.2330013E7"/>
        <n v="1.2330014E7"/>
        <n v="1.2330015E7"/>
        <n v="1.2330016E7"/>
        <n v="1.2330017E7"/>
        <n v="1.2330018E7"/>
        <n v="1.2330019E7"/>
        <n v="1.233002E7"/>
        <n v="1.2330021E7"/>
        <n v="1.2330022E7"/>
        <n v="1.2330023E7"/>
        <n v="1.2330024E7"/>
        <n v="1.2330025E7"/>
        <n v="1.2330026E7"/>
        <n v="1.2330027E7"/>
        <n v="1.2330028E7"/>
        <s v="12330028-R"/>
        <n v="1.2330029E7"/>
        <n v="1.233003E7"/>
        <n v="1.2330031E7"/>
        <n v="1.2330032E7"/>
        <n v="1.2330033E7"/>
        <n v="1.2330034E7"/>
        <n v="1.2330035E7"/>
        <n v="1.2330036E7"/>
        <n v="1.2330037E7"/>
        <n v="1.2330038E7"/>
        <n v="1.2540004E7"/>
        <s v="12540004-R"/>
        <n v="1.2540005E7"/>
        <n v="1.2540006E7"/>
        <s v="12540006-R"/>
        <n v="1.2540007E7"/>
        <n v="1.2540008E7"/>
        <n v="1.2540009E7"/>
        <n v="1.254001E7"/>
        <n v="1.2540011E7"/>
        <n v="1.2540012E7"/>
        <n v="1.2540013E7"/>
        <n v="1.2540014E7"/>
        <n v="1.2540015E7"/>
        <n v="1.2540016E7"/>
        <n v="1.2540017E7"/>
        <n v="1.2540018E7"/>
        <n v="1.2540019E7"/>
        <s v="12540019-R"/>
        <n v="1.254002E7"/>
        <s v="12540020-R"/>
        <n v="1.2540021E7"/>
        <n v="1.2540022E7"/>
        <n v="1.2540023E7"/>
        <n v="1.2540024E7"/>
        <n v="1.2540025E7"/>
        <n v="1.2540026E7"/>
        <n v="1.2540027E7"/>
        <n v="1.2540028E7"/>
        <n v="1.2540029E7"/>
        <n v="1.254003E7"/>
        <n v="1.2540031E7"/>
        <s v="12540031-R"/>
        <n v="1.2540032E7"/>
        <s v="12540032-R"/>
        <n v="1.2540033E7"/>
        <n v="1.2540034E7"/>
        <n v="1.2540035E7"/>
        <s v="12540035-R"/>
        <n v="1.2540036E7"/>
        <n v="1.2540037E7"/>
        <n v="1.2540038E7"/>
        <n v="1.2540039E7"/>
        <n v="1.254004E7"/>
        <n v="1.2540041E7"/>
        <n v="1.2540042E7"/>
        <n v="1.2540043E7"/>
        <n v="1.2540044E7"/>
        <n v="1.2540045E7"/>
        <n v="1.2540046E7"/>
        <n v="1.2540047E7"/>
        <n v="1.2540048E7"/>
        <s v="12540048-R"/>
        <n v="1.2540049E7"/>
        <s v="12540049-R"/>
        <n v="1.254005E7"/>
        <n v="1.2540051E7"/>
        <n v="1.2540052E7"/>
        <s v="12540052-R"/>
        <n v="1.2540053E7"/>
        <n v="1.2540055E7"/>
        <n v="1.2540056E7"/>
        <s v="12540056-R"/>
        <n v="1.2540057E7"/>
        <n v="1.2540058E7"/>
        <n v="1.2540059E7"/>
        <s v="12540059-R"/>
        <n v="1.254006E7"/>
        <n v="1.2540061E7"/>
        <n v="1.2630021E7"/>
        <n v="1.2630022E7"/>
        <n v="1.2630023E7"/>
        <n v="1.2630024E7"/>
        <n v="1.2630025E7"/>
        <n v="1.2630026E7"/>
        <n v="1.2630027E7"/>
        <n v="1.2630028E7"/>
        <n v="1.2630029E7"/>
        <n v="1.263003E7"/>
        <n v="1.2630031E7"/>
        <n v="1.2630032E7"/>
        <n v="1.2630033E7"/>
        <n v="1.2630034E7"/>
        <n v="1.2630035E7"/>
        <n v="1.2630036E7"/>
        <n v="1.2630037E7"/>
        <n v="1.2630038E7"/>
        <n v="1.2630039E7"/>
        <n v="1.263004E7"/>
        <n v="1.2630041E7"/>
        <n v="1.2630042E7"/>
        <s v="12630042-R"/>
        <n v="1.2630043E7"/>
        <n v="1.2630044E7"/>
        <n v="1.2630045E7"/>
        <n v="1.2630046E7"/>
        <n v="1.2630047E7"/>
        <n v="1.2630048E7"/>
        <n v="1.2630049E7"/>
        <n v="1.263005E7"/>
        <n v="1.2630051E7"/>
        <s v="12630051-R"/>
        <n v="1.2630052E7"/>
        <n v="1.2630053E7"/>
        <n v="1.2630054E7"/>
        <n v="1.2630055E7"/>
        <n v="1.2630056E7"/>
        <s v="12630056-R"/>
        <n v="1.2630057E7"/>
        <s v="12630057-R"/>
        <n v="1.2630058E7"/>
        <n v="1.2630059E7"/>
        <n v="1.263006E7"/>
        <n v="1.2630061E7"/>
        <s v="12630061-R"/>
        <n v="1.2630062E7"/>
        <n v="1.2630063E7"/>
        <n v="1.2630064E7"/>
        <n v="1.2630065E7"/>
        <n v="1.2630066E7"/>
        <n v="1.2630067E7"/>
        <n v="1.2630068E7"/>
        <n v="1.3210008E7"/>
        <s v="13210008-R"/>
        <n v="1.3210009E7"/>
        <n v="1.321001E7"/>
        <n v="1.3210011E7"/>
        <n v="1.3210013E7"/>
        <s v="13210013-R"/>
        <n v="1.3210014E7"/>
        <n v="1.3210015E7"/>
        <n v="1.3210016E7"/>
        <n v="1.3210017E7"/>
        <n v="1.3210018E7"/>
        <n v="1.3210019E7"/>
        <n v="1.321002E7"/>
        <n v="1.3210021E7"/>
        <n v="1.3210022E7"/>
        <s v="13210022-R"/>
        <n v="1.3210023E7"/>
        <n v="1.5100005E7"/>
        <s v="15100005-R"/>
        <n v="1.5100006E7"/>
        <s v="15100006-R"/>
        <n v="1.5100007E7"/>
        <n v="1.5100008E7"/>
        <n v="1.5100009E7"/>
        <n v="1.510001E7"/>
        <n v="1.5100011E7"/>
        <n v="1.5100012E7"/>
        <n v="1.5100013E7"/>
        <n v="1.5100014E7"/>
        <n v="1.5100015E7"/>
        <n v="1.5100016E7"/>
        <n v="1.5610013E7"/>
        <n v="1.5610014E7"/>
        <n v="1.5610015E7"/>
        <n v="1.5610016E7"/>
        <n v="1.5610017E7"/>
        <n v="1.5610018E7"/>
        <n v="1.5610019E7"/>
        <n v="1.561002E7"/>
        <n v="1.5610021E7"/>
        <n v="1.5610022E7"/>
        <n v="1.5610023E7"/>
        <n v="1.5610024E7"/>
        <n v="1.5610025E7"/>
        <n v="1.5610026E7"/>
        <n v="1.5610027E7"/>
        <n v="1.5610028E7"/>
        <n v="1.5610029E7"/>
        <n v="1.561003E7"/>
        <s v="15610030-R"/>
        <n v="1.5610031E7"/>
        <n v="1.5610032E7"/>
        <n v="1.5610033E7"/>
        <n v="1.5610034E7"/>
        <n v="1.5610035E7"/>
        <n v="1.5610036E7"/>
        <n v="1.5610037E7"/>
        <n v="1.5610038E7"/>
        <n v="1.5610039E7"/>
        <n v="1.561004E7"/>
        <n v="1.5610041E7"/>
        <n v="1.5610042E7"/>
        <n v="1.5610043E7"/>
        <n v="1.5610044E7"/>
        <n v="1.5610045E7"/>
        <s v="15610045-R"/>
        <n v="1.5610046E7"/>
        <s v="15610046-R"/>
        <n v="1.5610047E7"/>
        <n v="1.5610048E7"/>
        <n v="1.6430004E7"/>
        <s v="16430004-R"/>
        <n v="1.6430009E7"/>
        <n v="1.643001E7"/>
        <n v="1.6430011E7"/>
        <n v="1.6430012E7"/>
        <n v="1.6430013E7"/>
        <n v="1.6430014E7"/>
        <n v="1.6430015E7"/>
        <n v="1.6430016E7"/>
        <n v="1.6430017E7"/>
        <n v="1.643002E7"/>
        <n v="1.6430021E7"/>
        <s v="16430021-R"/>
        <n v="1.6430022E7"/>
        <n v="1.6430023E7"/>
        <n v="1.6430024E7"/>
        <n v="1.6430025E7"/>
        <n v="1.6430026E7"/>
        <n v="1.6430027E7"/>
        <n v="1.6430028E7"/>
        <s v="16430028-R"/>
        <n v="1.6430029E7"/>
        <s v="16430029-R"/>
        <n v="1.643003E7"/>
        <n v="1.6430031E7"/>
        <n v="1.6430032E7"/>
        <n v="1.6430033E7"/>
        <n v="1.6430034E7"/>
        <s v="16430034-R"/>
        <n v="1.6430035E7"/>
        <n v="1.6430036E7"/>
        <n v="1.6430037E7"/>
        <n v="1.6500005E7"/>
        <n v="1.6500006E7"/>
        <n v="1.6500017E7"/>
        <n v="1.6500018E7"/>
        <n v="1.6500019E7"/>
        <n v="1.650002E7"/>
        <n v="1.6500021E7"/>
        <n v="1.771001E7"/>
        <s v="17710010-R"/>
        <n v="1.7710011E7"/>
        <n v="1.7710012E7"/>
        <n v="1.7710013E7"/>
        <s v="17710013-R"/>
        <n v="1.7710014E7"/>
        <n v="1.7710015E7"/>
        <n v="1.7710016E7"/>
        <n v="1.7710017E7"/>
        <n v="1.7710018E7"/>
        <n v="1.7710019E7"/>
        <n v="1.771002E7"/>
        <n v="1.7710021E7"/>
        <n v="1.7710022E7"/>
        <n v="1.7710023E7"/>
        <s v="17710023-R"/>
        <n v="1.7710024E7"/>
        <n v="1.7741E7"/>
        <n v="1.7741001E7"/>
        <n v="1.7741002E7"/>
        <s v="17741002-R"/>
        <n v="1.7741003E7"/>
        <n v="1.7741004E7"/>
        <n v="1.7741005E7"/>
        <n v="1.7741006E7"/>
        <n v="1.7741007E7"/>
        <n v="1.7741008E7"/>
        <n v="1.7741009E7"/>
        <n v="1.774101E7"/>
        <n v="1.7741011E7"/>
        <n v="1.7741012E7"/>
        <n v="1.7741013E7"/>
        <n v="1.7741014E7"/>
        <n v="1.7741015E7"/>
        <n v="1.7741016E7"/>
        <n v="1.7741017E7"/>
        <n v="1.7741018E7"/>
        <n v="1.7741019E7"/>
        <n v="1.774102E7"/>
        <n v="1.7741021E7"/>
        <n v="1.7741022E7"/>
        <n v="1.7741023E7"/>
        <n v="1.7741024E7"/>
        <n v="1.7741025E7"/>
        <n v="1.7741026E7"/>
        <n v="1.7741027E7"/>
        <n v="1.7741028E7"/>
        <n v="1.7741029E7"/>
        <n v="1.774103E7"/>
        <n v="1.7741031E7"/>
        <n v="1.7741032E7"/>
        <n v="1.7741033E7"/>
        <n v="1.7741034E7"/>
        <n v="1.7741035E7"/>
        <n v="1.7741036E7"/>
        <n v="1.7741037E7"/>
        <n v="1.7741038E7"/>
        <n v="1.7741039E7"/>
        <n v="1.774104E7"/>
        <n v="1.7741041E7"/>
        <n v="1.7741042E7"/>
        <n v="1.7741043E7"/>
        <n v="2.0110002E7"/>
        <n v="2.0210002E7"/>
        <n v="2.0210003E7"/>
        <n v="2.0220002E7"/>
        <n v="2.0220003E7"/>
        <n v="2.0220004E7"/>
        <n v="2.0220005E7"/>
        <n v="2.0220006E7"/>
        <n v="2.0220007E7"/>
        <n v="2.0220008E7"/>
        <n v="2.0220009E7"/>
        <n v="2.022001E7"/>
        <n v="2.0220011E7"/>
        <n v="2.0220012E7"/>
        <n v="2.0220013E7"/>
        <n v="2.0220014E7"/>
        <n v="2.0220015E7"/>
        <n v="2.0220016E7"/>
        <n v="2.0220017E7"/>
        <n v="2.0220018E7"/>
        <s v="20220018-R"/>
        <n v="2.1100001E7"/>
        <n v="2.1100002E7"/>
        <n v="2.1100003E7"/>
        <s v="21100003-R"/>
        <n v="2.1100004E7"/>
        <n v="2.1100005E7"/>
        <n v="2.1100006E7"/>
        <n v="2.1100007E7"/>
        <n v="2.1100008E7"/>
        <n v="2.1100009E7"/>
        <n v="2.110001E7"/>
        <n v="2.1100011E7"/>
        <n v="2.1100012E7"/>
        <s v="21100012-R"/>
        <n v="2.1100013E7"/>
        <s v="21100013-R"/>
        <n v="2.1100014E7"/>
        <s v="21100014-R"/>
        <n v="211004.0"/>
        <n v="2150209.0"/>
        <n v="2.1701111E7"/>
        <n v="2.1701112E7"/>
        <n v="2.1701113E7"/>
        <n v="2.1701114E7"/>
        <s v="21701114-R"/>
        <n v="2.1701115E7"/>
        <n v="2.1701116E7"/>
        <n v="2210100.0"/>
        <n v="2210101.0"/>
        <n v="2210102.0"/>
        <n v="2.2102003E7"/>
        <n v="2.2102004E7"/>
        <n v="2.2102005E7"/>
        <s v="22102005-R"/>
        <n v="2210210.0"/>
        <n v="2220200.0"/>
        <n v="2220201.0"/>
        <n v="2220202.0"/>
        <n v="2220203.0"/>
        <n v="2330201.0"/>
        <n v="2330207.0"/>
        <n v="2330208.0"/>
        <n v="2330209.0"/>
        <n v="2330210.0"/>
        <n v="2330211.0"/>
        <n v="2330212.0"/>
        <n v="2330213.0"/>
        <n v="2.5200001E7"/>
        <n v="2540101.0"/>
        <n v="2540102.0"/>
        <n v="2.54010201E8"/>
        <n v="2540131.0"/>
        <n v="2540132.0"/>
        <n v="2540133.0"/>
        <s v="2540133-R"/>
        <n v="2540134.0"/>
        <n v="2540135.0"/>
        <n v="2540136.0"/>
        <n v="2540137.0"/>
        <n v="2.5601002E7"/>
        <n v="2.6101021E7"/>
        <n v="2.6101025E7"/>
        <n v="2610222.0"/>
        <n v="2620201.0"/>
        <n v="2630112.0"/>
        <n v="2630125.0"/>
        <n v="2.6301262E7"/>
        <n v="2.6301263E7"/>
        <n v="2.6301264E7"/>
        <n v="2.6301265E7"/>
        <n v="2.6301266E7"/>
        <n v="2.6301267E7"/>
        <n v="2.6301268E7"/>
        <n v="2.6301269E7"/>
        <n v="2.630127E7"/>
        <n v="2.6301271E7"/>
        <n v="2.6301272E7"/>
        <n v="2.6301273E7"/>
        <n v="2.6301274E7"/>
        <n v="2.6301275E7"/>
        <n v="2.6301276E7"/>
        <s v="26301276-R"/>
        <n v="2.6301278E7"/>
        <n v="2.6301279E7"/>
        <n v="2630132.0"/>
        <n v="3.0000028E7"/>
        <n v="3.000003E7"/>
        <s v="30000030-R"/>
        <n v="3.0000031E7"/>
        <n v="3.0000032E7"/>
        <n v="3.0000033E7"/>
        <n v="3.0000034E7"/>
        <n v="3.0000035E7"/>
        <n v="3000106.0"/>
        <n v="3.0100005E7"/>
        <s v="30100005-R"/>
        <n v="3.0100006E7"/>
        <n v="3.0100007E7"/>
        <n v="3.0100008E7"/>
        <n v="3.0100009E7"/>
        <n v="3.010001E7"/>
        <n v="3.0100011E7"/>
        <n v="3.0100012E7"/>
        <n v="3.0100013E7"/>
        <n v="3.0100014E7"/>
        <n v="3.0100015E7"/>
        <n v="3.0100016E7"/>
        <n v="3.0100017E7"/>
        <n v="3.0100018E7"/>
        <n v="3.0100019E7"/>
        <n v="3.010002E7"/>
        <n v="3.0100021E7"/>
        <n v="3.0100022E7"/>
        <n v="3.0100023E7"/>
        <n v="3.0100024E7"/>
        <n v="3.0100025E7"/>
        <n v="3.0110002E7"/>
        <n v="3.0110003E7"/>
        <n v="3.0110004E7"/>
        <n v="3.0110005E7"/>
        <n v="3.0110006E7"/>
        <n v="3.0110007E7"/>
        <n v="3.0110008E7"/>
        <n v="3.0110009E7"/>
        <n v="3.0200006E7"/>
        <n v="3.0200007E7"/>
        <n v="3.0500027E7"/>
        <n v="3.0500028E7"/>
        <n v="3.0500029E7"/>
        <n v="3.0500052E7"/>
        <n v="3.0500053E7"/>
        <n v="3.0500054E7"/>
        <n v="3.0500055E7"/>
        <n v="3.0500056E7"/>
        <n v="3.0500057E7"/>
        <n v="3.0500058E7"/>
        <n v="3.0500059E7"/>
        <n v="3.050006E7"/>
        <n v="3.0500061E7"/>
        <n v="3.0500062E7"/>
        <n v="3.0500063E7"/>
        <n v="3.0500064E7"/>
        <n v="3.0500065E7"/>
        <n v="3.0500066E7"/>
        <n v="3.0500067E7"/>
        <n v="3.0500068E7"/>
        <n v="3.0500069E7"/>
        <s v="30500069-R"/>
        <n v="3.050007E7"/>
        <n v="3.0500071E7"/>
        <n v="3.0500072E7"/>
        <n v="3.0500073E7"/>
        <s v="30500073-R"/>
        <n v="3.0500074E7"/>
        <n v="3.0500075E7"/>
        <n v="3.0500076E7"/>
        <n v="3.0500077E7"/>
        <n v="3.0500078E7"/>
        <n v="3.0500079E7"/>
        <n v="3.050008E7"/>
        <n v="3.0500081E7"/>
        <s v="30500081-R"/>
        <n v="3.0500082E7"/>
        <n v="3.0500083E7"/>
        <n v="3.0500084E7"/>
        <n v="3.0500085E7"/>
        <s v="30500085-R"/>
        <n v="3.0500086E7"/>
        <n v="3.0500087E7"/>
        <n v="3.0500088E7"/>
        <n v="3.0500089E7"/>
        <n v="3.0700007E7"/>
        <n v="3.0700008E7"/>
        <n v="3.0700009E7"/>
        <n v="3.070001E7"/>
        <s v="30700010-R"/>
        <n v="3.0700011E7"/>
        <n v="3110102.0"/>
        <n v="3110103.0"/>
        <n v="3.2000004E7"/>
        <n v="3.2000005E7"/>
        <n v="3.2000006E7"/>
        <n v="3.2000007E7"/>
        <n v="3.2000008E7"/>
        <n v="3.2000009E7"/>
        <n v="3.200001E7"/>
        <n v="3.2000011E7"/>
        <s v="32000011-R"/>
        <n v="3.2000012E7"/>
        <s v="32000012-R"/>
        <n v="3.2000013E7"/>
        <s v="32000013-R"/>
        <n v="3.2000014E7"/>
        <s v="32000014-R"/>
        <n v="3.2000015E7"/>
        <n v="3.2000016E7"/>
        <n v="3.2000017E7"/>
        <n v="3.2000018E7"/>
        <s v="32000018-R"/>
        <n v="3.2000019E7"/>
        <s v="32000019-R"/>
        <n v="3.200002E7"/>
        <s v="32000020-R"/>
        <n v="3.2000021E7"/>
        <s v="32000021-R"/>
        <n v="3.2000022E7"/>
        <n v="3.2000023E7"/>
        <n v="3.2000024E7"/>
        <s v="32000024-R"/>
        <n v="3.2100007E7"/>
        <n v="3.2100008E7"/>
        <n v="3210108.0"/>
        <n v="3210113.0"/>
        <n v="3210114.0"/>
        <n v="3210115.0"/>
        <n v="3210122.0"/>
        <n v="3210140.0"/>
        <n v="3210141.0"/>
        <n v="3210142.0"/>
        <n v="3210143.0"/>
        <n v="3210144.0"/>
        <n v="3210145.0"/>
        <n v="3710518.0"/>
        <n v="3710519.0"/>
        <n v="3.7800001E7"/>
        <n v="3.7800002E7"/>
        <n v="3.7800003E7"/>
        <n v="3.7800004E7"/>
        <n v="3.7800005E7"/>
        <n v="3.7800006E7"/>
        <n v="3.7800007E7"/>
        <n v="3.8000008E7"/>
        <n v="3.8000009E7"/>
        <n v="3860200.0"/>
        <n v="3860201.0"/>
        <n v="3860202.0"/>
        <n v="3860300.0"/>
        <n v="3860301.0"/>
        <n v="3860302.0"/>
        <n v="3860303.0"/>
        <n v="3.9100006E7"/>
        <n v="3.9100007E7"/>
        <n v="3.9100008E7"/>
        <n v="4.3000001E7"/>
        <n v="4.3000002E7"/>
        <n v="4.3000003E7"/>
        <n v="4.3000004E7"/>
        <n v="4.3000005E7"/>
        <n v="4.3000006E7"/>
        <n v="4.3000007E7"/>
        <n v="4.3000008E7"/>
        <n v="4.3000009E7"/>
        <n v="4.300001E7"/>
        <n v="4.3000011E7"/>
        <n v="4.3000012E7"/>
        <n v="4.3000013E7"/>
        <n v="4.3000014E7"/>
        <n v="4.3000015E7"/>
        <n v="4.3000016E7"/>
        <n v="4.3000017E7"/>
        <n v="4.3000018E7"/>
        <n v="4.3000019E7"/>
        <n v="4.300002E7"/>
        <n v="4.3000021E7"/>
        <n v="4.3000022E7"/>
        <n v="4.3000023E7"/>
        <n v="4.3000024E7"/>
        <n v="4.3000025E7"/>
        <n v="4.3000026E7"/>
        <n v="4.3000027E7"/>
        <n v="4.3000028E7"/>
        <n v="4.3000029E7"/>
        <n v="4.300003E7"/>
        <n v="4.3000031E7"/>
        <n v="4.3000032E7"/>
        <s v="43000032-R"/>
        <n v="4.3000033E7"/>
        <n v="4.3000034E7"/>
        <s v="43000034-R"/>
        <n v="4.3000035E7"/>
        <n v="4.3000036E7"/>
        <n v="4.3000038E7"/>
        <n v="4.3000039E7"/>
        <n v="4.300004E7"/>
        <n v="4.3000041E7"/>
        <n v="4.3000042E7"/>
        <n v="4.3000043E7"/>
        <n v="4.3000044E7"/>
        <n v="4.3000045E7"/>
        <n v="4.3000046E7"/>
        <s v="43000046-R"/>
        <n v="4.3000047E7"/>
        <s v="43000047-R"/>
        <n v="4.3000048E7"/>
        <s v="43000048-R"/>
        <n v="4370100.0"/>
        <n v="4.5100001E7"/>
        <n v="4.5100002E7"/>
        <n v="4650100.0"/>
        <n v="4.6501001E7"/>
        <n v="4.6501002E7"/>
        <n v="5100100.0"/>
        <n v="5100101.0"/>
        <n v="5100103.0"/>
        <n v="5100200.0"/>
        <n v="5100202.0"/>
        <n v="5100203.0"/>
        <n v="5.1110003E7"/>
        <n v="5.1110004E7"/>
        <n v="5.6100004E7"/>
        <n v="5.6100005E7"/>
        <n v="5.6100006E7"/>
        <n v="5.6100007E7"/>
        <n v="5.6100008E7"/>
        <n v="5.6100009E7"/>
        <n v="5.610001E7"/>
        <s v="56100010-R"/>
        <n v="5.6100011E7"/>
        <n v="5.6102003E7"/>
        <n v="5610222.0"/>
        <n v="5.6103143E7"/>
        <n v="5.6103144E7"/>
        <n v="5.6103145E7"/>
        <n v="5.6103146E7"/>
        <s v="56103146-R"/>
        <n v="5.6103147E7"/>
        <s v="56103147-R"/>
        <n v="5.6103148E7"/>
        <n v="5.6103149E7"/>
        <n v="5.610315E7"/>
        <n v="5.6103151E7"/>
        <n v="5.6103152E7"/>
        <n v="5.6103153E7"/>
        <n v="5.6103154E7"/>
        <n v="5.6103155E7"/>
        <n v="5.6103156E7"/>
        <s v="56103156-R"/>
        <n v="5.6103157E7"/>
        <n v="5.6103158E7"/>
        <n v="5.6103159E7"/>
        <n v="6430200.0"/>
        <n v="6430201.0"/>
        <n v="6430202.0"/>
        <n v="6430203.0"/>
        <n v="6500107.0"/>
        <s v="6500107-R"/>
        <n v="6.5001072E7"/>
        <n v="6.5001073E7"/>
        <n v="6.5001074E7"/>
        <n v="6500108.0"/>
        <s v="6500108-R"/>
        <n v="6500200.0"/>
        <s v="6500200-R"/>
        <n v="6500309.0"/>
        <s v="6500309-R"/>
        <n v="6.5003091E7"/>
        <n v="6.5003092E7"/>
        <n v="6500314.0"/>
        <s v="6500314-R"/>
        <n v="6500315.0"/>
        <n v="6500316.0"/>
        <n v="6500317.0"/>
        <n v="6500318.0"/>
        <n v="6500319.0"/>
        <n v="6500320.0"/>
        <n v="6500321.0"/>
        <s v="6500321-R"/>
        <n v="6500322.0"/>
        <n v="7.2601008E7"/>
        <n v="7.2601009E7"/>
        <s v="72601009-R"/>
        <n v="7260105.0"/>
        <n v="7260106.0"/>
        <s v="7260106-R"/>
        <n v="7260108.0"/>
        <n v="7260200.0"/>
        <n v="7260201.0"/>
        <n v="7610100.0"/>
        <n v="7610102.0"/>
        <n v="7610200.0"/>
        <n v="7620101.0"/>
        <n v="7620103.0"/>
        <n v="7620201.0"/>
        <s v="7620201-R"/>
        <n v="7620211.0"/>
        <n v="7640100.0"/>
        <n v="7640102.0"/>
        <n v="7640103.0"/>
        <n v="7640201.0"/>
        <n v="7640202.0"/>
        <n v="7640203.0"/>
        <n v="7640204.0"/>
        <s v="7640204-R"/>
        <n v="7640205.0"/>
        <n v="7640206.0"/>
        <n v="7640207.0"/>
        <n v="7640208.0"/>
        <n v="7640209.0"/>
        <n v="7640210.0"/>
        <n v="7640211.0"/>
        <n v="7640212.0"/>
        <n v="7640213.0"/>
        <n v="7640214.0"/>
        <n v="7640215.0"/>
        <n v="7640216.0"/>
        <n v="7640217.0"/>
        <n v="7640218.0"/>
        <n v="7640219.0"/>
        <s v="7640219-R"/>
        <n v="7.7100026E7"/>
        <n v="7.7100027E7"/>
        <n v="7.7100028E7"/>
        <n v="7.7100029E7"/>
        <n v="7.710003E7"/>
        <n v="7.7101E7"/>
        <s v="77101000-R"/>
        <n v="7.7101008E7"/>
        <n v="7.7101009E7"/>
        <n v="7.710101E7"/>
        <n v="7.7101011E7"/>
        <n v="7.7101012E7"/>
        <n v="7.7101013E7"/>
        <n v="7.7101014E7"/>
        <n v="7.7101015E7"/>
        <n v="7.7101016E7"/>
        <n v="7.7101017E7"/>
        <n v="7.7101018E7"/>
        <n v="7.7101019E7"/>
        <n v="7.710102E7"/>
        <n v="7.7101021E7"/>
        <n v="7.7101022E7"/>
        <n v="7.7101023E7"/>
        <n v="7.7101024E7"/>
        <n v="7.7101025E7"/>
        <s v="77101026-R"/>
        <s v="77101027-R"/>
        <n v="7.7101028E7"/>
        <n v="7.7101029E7"/>
        <n v="7.710103E7"/>
        <n v="7.7101031E7"/>
        <n v="7.7101032E7"/>
        <n v="7.7101033E7"/>
        <n v="7.7101034E7"/>
        <n v="7710107.0"/>
        <n v="7.7140001E7"/>
        <n v="7.7140002E7"/>
        <n v="7730103.0"/>
        <n v="7.73020014E8"/>
        <n v="7730300.0"/>
        <n v="7730302.0"/>
        <n v="7730303.0"/>
        <n v="7730304.0"/>
        <n v="7730305.0"/>
        <n v="7730306.0"/>
        <n v="7730308.0"/>
        <n v="7730309.0"/>
        <n v="8.011E7"/>
        <n v="8.0110001E7"/>
        <n v="8.0110002E7"/>
        <n v="8.0110003E7"/>
        <n v="8.0110004E7"/>
        <n v="8.0110005E7"/>
        <n v="8.0110006E7"/>
        <n v="8.0110007E7"/>
        <n v="8.0110008E7"/>
        <n v="8.0110009E7"/>
        <n v="8.011001E7"/>
        <n v="8.0110011E7"/>
        <n v="8.0110012E7"/>
        <n v="8.0110013E7"/>
        <n v="8.0110014E7"/>
        <s v="80110014-R"/>
        <n v="8.0110015E7"/>
        <n v="8.0110016E7"/>
        <n v="8.0110017E7"/>
        <n v="8.0110018E7"/>
        <n v="8.0110019E7"/>
        <n v="8.011002E7"/>
        <n v="8.0110021E7"/>
        <n v="8.0110022E7"/>
        <n v="8.0110023E7"/>
        <n v="8.0110024E7"/>
        <n v="8.0110025E7"/>
        <n v="8.0110026E7"/>
        <n v="8.0110027E7"/>
        <n v="8.0110028E7"/>
        <n v="8.0110029E7"/>
        <n v="8.011003E7"/>
        <n v="8.0110031E7"/>
        <n v="8.0110032E7"/>
        <n v="8.0110033E7"/>
        <n v="8.0110034E7"/>
        <n v="8.0110035E7"/>
        <n v="8.0110036E7"/>
        <n v="8.0110037E7"/>
        <n v="8.0110038E7"/>
        <n v="8.0110039E7"/>
        <n v="8.011004E7"/>
        <n v="8.0110041E7"/>
        <n v="8.0110042E7"/>
        <s v="80110042-R"/>
        <n v="8.0110043E7"/>
        <s v="80110043-R"/>
        <n v="8.0110044E7"/>
        <n v="8.0110045E7"/>
        <n v="8.0110046E7"/>
        <n v="8.0110047E7"/>
        <n v="8.0110048E7"/>
        <n v="8.0110049E7"/>
        <n v="8.011005E7"/>
        <n v="8.0110051E7"/>
        <n v="8.0110052E7"/>
        <n v="8.0110053E7"/>
        <n v="8.0110054E7"/>
        <n v="8.0110055E7"/>
        <n v="8.0110056E7"/>
        <n v="8.0110057E7"/>
        <n v="8.0110058E7"/>
        <n v="8.0110059E7"/>
        <n v="8.011006E7"/>
        <n v="8.0110061E7"/>
        <n v="8.0110062E7"/>
        <n v="8.0110063E7"/>
        <n v="8.0110064E7"/>
        <n v="8.0110065E7"/>
        <n v="8.0110066E7"/>
        <n v="8.0110067E7"/>
        <n v="8.0110068E7"/>
        <n v="8.0110069E7"/>
        <n v="8.011007E7"/>
        <n v="8.0110071E7"/>
        <n v="8.0110072E7"/>
        <n v="8.0110073E7"/>
        <n v="8.0110074E7"/>
        <n v="8.0110075E7"/>
        <n v="8.0110076E7"/>
        <n v="8.0110077E7"/>
        <n v="8.0110078E7"/>
        <n v="8.0110079E7"/>
        <n v="8.011008E7"/>
        <n v="8.0110081E7"/>
        <n v="8.0110082E7"/>
        <n v="8.0110083E7"/>
        <n v="8.0110084E7"/>
        <n v="8.0110085E7"/>
        <n v="8.0110086E7"/>
        <n v="8.0110087E7"/>
        <n v="8.0110088E7"/>
        <n v="8.0110089E7"/>
        <s v="80110089-R"/>
        <n v="8.011009E7"/>
        <n v="8.0110091E7"/>
        <n v="8.0110092E7"/>
        <n v="8.0110093E7"/>
        <s v="80110093-R"/>
        <n v="8.0110094E7"/>
        <n v="8.0110095E7"/>
        <n v="8.0110096E7"/>
        <n v="8.0110097E7"/>
        <n v="8.0110098E7"/>
        <n v="8.0110099E7"/>
        <n v="8.01101E7"/>
        <n v="8.0110101E7"/>
        <n v="8.0110102E7"/>
        <n v="8.0110103E7"/>
        <n v="8.0110104E7"/>
        <n v="8.0110105E7"/>
        <n v="8.0110106E7"/>
        <n v="8.0110107E7"/>
        <n v="8.0110108E7"/>
        <n v="8.0110109E7"/>
        <n v="8.011011E7"/>
        <n v="8.0110111E7"/>
        <n v="8.0110112E7"/>
        <n v="8.0110113E7"/>
        <n v="8.0110114E7"/>
        <n v="8.0110115E7"/>
        <n v="8.0110116E7"/>
        <n v="8.0110117E7"/>
        <n v="8.0110118E7"/>
        <n v="8.0110119E7"/>
        <n v="8.011012E7"/>
        <n v="8.0110121E7"/>
        <n v="8.0110122E7"/>
        <n v="8.0110123E7"/>
        <n v="8.0110124E7"/>
        <n v="8.0110125E7"/>
        <n v="8.0110126E7"/>
        <n v="8.0110127E7"/>
        <n v="8.0110128E7"/>
        <n v="8.0110129E7"/>
        <n v="8.011013E7"/>
        <n v="8.0110131E7"/>
        <n v="8.0110133E7"/>
        <n v="8.0110134E7"/>
        <n v="8.0110135E7"/>
        <n v="8.0110136E7"/>
        <n v="8.0110137E7"/>
        <n v="8.0110138E7"/>
        <n v="8.0110139E7"/>
        <s v="80110139-R"/>
        <n v="8.011014E7"/>
        <n v="8.0110142E7"/>
        <n v="8.0110143E7"/>
        <s v="80110144-R"/>
        <n v="8.0110145E7"/>
        <n v="8.0110146E7"/>
        <n v="8.0110147E7"/>
        <n v="8.0110148E7"/>
        <n v="8.0110149E7"/>
        <n v="8.011015E7"/>
        <n v="8.0110152E7"/>
        <n v="8.0110153E7"/>
        <n v="8.0110154E7"/>
        <n v="8.0110155E7"/>
        <n v="8.0110156E7"/>
        <n v="8.0110157E7"/>
        <n v="8.0110158E7"/>
        <n v="8.0110159E7"/>
        <n v="8.011016E7"/>
        <n v="8.0110161E7"/>
        <n v="8.0110162E7"/>
        <n v="8.0110163E7"/>
        <n v="8.0110164E7"/>
        <n v="8.0110165E7"/>
        <n v="8.0110166E7"/>
        <n v="8.0110167E7"/>
        <n v="8.0110168E7"/>
        <n v="8.0110169E7"/>
        <n v="8.011017E7"/>
        <n v="8.0110171E7"/>
        <n v="8.0110172E7"/>
        <n v="8.0110173E7"/>
        <n v="8.0110174E7"/>
        <n v="8.0110175E7"/>
        <n v="8.0110176E7"/>
        <n v="8.0110177E7"/>
        <n v="8.0110178E7"/>
        <n v="8.0110179E7"/>
        <n v="8.011018E7"/>
        <n v="8.0110181E7"/>
        <n v="8.0110182E7"/>
        <n v="8.0110183E7"/>
        <n v="8.0110184E7"/>
        <n v="8.0110185E7"/>
        <n v="8.0110186E7"/>
        <n v="8.0110187E7"/>
        <n v="8.0110188E7"/>
        <n v="8.0110189E7"/>
        <n v="8.011019E7"/>
        <n v="8.0110191E7"/>
        <n v="8.0110192E7"/>
        <n v="8.0110193E7"/>
        <n v="8.0110194E7"/>
        <n v="8.0110195E7"/>
        <n v="8.0110196E7"/>
        <n v="8.0110197E7"/>
        <n v="8.0110198E7"/>
        <n v="8.0110199E7"/>
        <n v="8.01102E7"/>
        <n v="8.0110201E7"/>
        <n v="8.0110202E7"/>
        <n v="8.0110203E7"/>
        <n v="8.0110204E7"/>
        <n v="8.0110205E7"/>
        <n v="8.0110206E7"/>
        <n v="8.0110207E7"/>
        <n v="8.0110208E7"/>
        <n v="8.0110209E7"/>
        <n v="8.011021E7"/>
        <n v="8.0110211E7"/>
        <n v="8.0110212E7"/>
        <n v="8.0110213E7"/>
        <n v="8.0110214E7"/>
        <n v="8.0110215E7"/>
        <n v="8.0110216E7"/>
        <n v="8.0110217E7"/>
        <n v="8.0110218E7"/>
        <n v="8.0110219E7"/>
        <n v="8.011022E7"/>
        <n v="8.0110221E7"/>
        <n v="8.0110222E7"/>
        <n v="8.0110223E7"/>
        <n v="8.0110224E7"/>
        <n v="8.0110225E7"/>
        <n v="8.0110226E7"/>
        <n v="8.0110227E7"/>
        <n v="8.0110228E7"/>
        <n v="8.0110229E7"/>
        <n v="8.011023E7"/>
        <n v="8.0110231E7"/>
        <n v="8.0110232E7"/>
        <n v="8.0110233E7"/>
        <n v="8.0110234E7"/>
        <n v="8.0110235E7"/>
        <n v="8.0110236E7"/>
        <n v="8.0110237E7"/>
        <n v="8.0110238E7"/>
        <n v="8.0110239E7"/>
        <n v="8.011024E7"/>
        <n v="8.0110241E7"/>
        <n v="8.0110242E7"/>
        <n v="8.0110243E7"/>
        <n v="8.0110244E7"/>
        <n v="8.0110245E7"/>
        <n v="8.0110246E7"/>
        <n v="8.0110247E7"/>
        <n v="8.0110248E7"/>
        <n v="8.0110249E7"/>
        <n v="8.011025E7"/>
        <n v="8.0110251E7"/>
        <n v="8.0110252E7"/>
        <n v="8.0110253E7"/>
        <n v="8.0110254E7"/>
        <n v="8.0110255E7"/>
        <n v="8.0110256E7"/>
        <n v="8.0110257E7"/>
        <n v="8.0110258E7"/>
        <n v="8.0110259E7"/>
        <n v="8.011026E7"/>
        <n v="8.0110261E7"/>
        <n v="8.0110262E7"/>
        <n v="8.0110263E7"/>
        <n v="8.0110264E7"/>
        <n v="8.0110265E7"/>
        <n v="8.0110266E7"/>
        <n v="8.0110267E7"/>
        <n v="8.0110268E7"/>
        <n v="8.0110269E7"/>
        <n v="8.011027E7"/>
        <n v="8.0110271E7"/>
        <n v="8.0110272E7"/>
        <n v="8.0110273E7"/>
        <n v="8.0110274E7"/>
        <n v="8.0110275E7"/>
        <n v="8.0110276E7"/>
        <n v="8.0110277E7"/>
        <n v="8.0110278E7"/>
        <n v="8.0110279E7"/>
        <n v="8.011028E7"/>
        <n v="8.0110281E7"/>
        <n v="8.0110282E7"/>
        <n v="8.0110283E7"/>
        <n v="8.0110284E7"/>
        <n v="8.0110285E7"/>
        <n v="8.0110286E7"/>
        <n v="8.0110287E7"/>
        <n v="8.0110288E7"/>
        <n v="8.0110289E7"/>
        <n v="8.011029E7"/>
        <n v="8.0110292E7"/>
        <n v="8.0110293E7"/>
        <n v="8.0110294E7"/>
        <n v="8.0110295E7"/>
        <n v="8.0110296E7"/>
        <n v="8.0110297E7"/>
        <s v="80110297-R"/>
        <n v="8.0110298E7"/>
        <n v="8.0110299E7"/>
        <n v="8.01103E7"/>
        <n v="8.0110301E7"/>
        <n v="8.0110302E7"/>
        <n v="8.0110303E7"/>
        <n v="8.0110304E7"/>
        <n v="8.0110305E7"/>
        <n v="8.0110306E7"/>
        <n v="8.0110307E7"/>
        <n v="8.0110308E7"/>
        <n v="8.0110309E7"/>
        <n v="8011141.0"/>
        <s v="8011141-R"/>
        <n v="8011149.0"/>
        <n v="8011150.0"/>
        <s v="8011151-R"/>
        <n v="8.012E7"/>
        <n v="8.0120001E7"/>
        <n v="8.0120002E7"/>
        <n v="8.0120003E7"/>
        <n v="8.0120004E7"/>
        <n v="8.0120005E7"/>
        <n v="8.0120006E7"/>
        <n v="8.0120007E7"/>
        <n v="8.0120008E7"/>
        <n v="8.0120009E7"/>
        <n v="8.012001E7"/>
        <n v="8.0120011E7"/>
        <n v="8.01200115E8"/>
        <n v="8.01200116E8"/>
        <n v="8.01200117E8"/>
        <n v="8.01200118E8"/>
        <n v="8.01200119E8"/>
        <s v="801200119-G"/>
        <n v="8.0120012E7"/>
        <n v="8.0120012E8"/>
        <n v="8.01200121E8"/>
        <n v="8.01200122E8"/>
        <n v="8.01200123E8"/>
        <n v="8.01200124E8"/>
        <s v="801200124-G"/>
        <n v="8.01200125E8"/>
        <n v="8.01200126E8"/>
        <n v="8.01200127E8"/>
        <n v="8.01200128E8"/>
        <n v="8.01200129E8"/>
        <n v="8.0120013E7"/>
        <n v="8.0120014E7"/>
        <n v="8.0120015E7"/>
        <n v="8.0120016E7"/>
        <n v="8.0120017E7"/>
        <n v="8.0120018E7"/>
        <n v="8.0120019E7"/>
        <n v="8.012002E7"/>
        <n v="8.0120021E7"/>
        <n v="8.0120022E7"/>
        <n v="8.0120023E7"/>
        <n v="8.0120024E7"/>
        <n v="8.0120025E7"/>
        <n v="8.0120026E7"/>
        <n v="8.0120027E7"/>
        <n v="8.0120028E7"/>
        <n v="8.0120029E7"/>
        <n v="8.012003E7"/>
        <n v="8.0120031E7"/>
        <n v="8.0120032E7"/>
        <n v="8.0120033E7"/>
        <n v="8.0120034E7"/>
        <n v="8.0120035E7"/>
        <n v="8.0120036E7"/>
        <n v="8.0120037E7"/>
        <n v="8.0120038E7"/>
        <n v="8.0120039E7"/>
        <n v="8.012004E7"/>
        <n v="8.0120041E7"/>
        <n v="8.0120042E7"/>
        <n v="8.0120043E7"/>
        <n v="8.0120044E7"/>
        <n v="8.0120045E7"/>
        <n v="8.0120046E7"/>
        <n v="8.0120047E7"/>
        <n v="8.0120048E7"/>
        <n v="8.0120049E7"/>
        <n v="8.012005E7"/>
        <n v="8.0120051E7"/>
        <n v="8.0120052E7"/>
        <n v="8.0120053E7"/>
        <n v="8.0120054E7"/>
        <n v="8.0120055E7"/>
        <n v="8.0120056E7"/>
        <n v="8.0120057E7"/>
        <n v="8.0120058E7"/>
        <n v="8.0120059E7"/>
        <n v="8.012006E7"/>
        <n v="8.0120061E7"/>
        <n v="8.0120062E7"/>
        <n v="8.0120063E7"/>
        <n v="8.0120064E7"/>
        <n v="8.0120065E7"/>
        <n v="8.0120066E7"/>
        <n v="8.0120067E7"/>
        <n v="8.0120068E7"/>
        <n v="8.0120069E7"/>
        <n v="8.012007E7"/>
        <n v="8.0120071E7"/>
        <n v="8.0120072E7"/>
        <n v="8.0120073E7"/>
        <n v="8.0120074E7"/>
        <n v="8.0120075E7"/>
        <n v="8.0120076E7"/>
        <n v="8.0120077E7"/>
        <n v="8.0120078E7"/>
        <n v="8.0120079E7"/>
        <n v="8.012008E7"/>
        <n v="8.0120081E7"/>
        <n v="8.0120082E7"/>
        <n v="8.0120083E7"/>
        <n v="8.0120084E7"/>
        <n v="8.0120085E7"/>
        <s v="80120085-G"/>
        <n v="8.0120086E7"/>
        <n v="8.0120087E7"/>
        <s v="80120087-G"/>
        <n v="8.0120088E7"/>
        <s v="80120088-G"/>
        <n v="8.0120089E7"/>
        <n v="8.012009E7"/>
        <n v="8.0120091E7"/>
        <n v="8.0120092E7"/>
        <n v="8.0120093E7"/>
        <n v="8.0120094E7"/>
        <n v="8.0120095E7"/>
        <n v="8.0120096E7"/>
        <n v="8.0120097E7"/>
        <s v="80120097-G"/>
        <n v="8.0120098E7"/>
        <s v="80120098-G"/>
        <n v="8.0120099E7"/>
        <n v="8.01201E7"/>
        <n v="8.0120101E7"/>
        <n v="8.0120102E7"/>
        <n v="8.0120103E7"/>
        <n v="8.0120104E7"/>
        <n v="8.0120105E7"/>
        <n v="8.0120106E7"/>
        <n v="8.0120107E7"/>
        <s v="80120107-G"/>
        <n v="8.0120108E7"/>
        <s v="80120108-G"/>
        <n v="8.0120109E7"/>
        <n v="8.012011E7"/>
        <n v="8.0120111E7"/>
        <n v="8.0120112E7"/>
        <n v="8.0120113E7"/>
        <n v="8.0120114E7"/>
        <n v="8.0120115E7"/>
        <n v="8.0120116E7"/>
        <n v="8.0120117E7"/>
        <n v="8.0120118E7"/>
        <n v="8.0120119E7"/>
        <n v="8.012012E7"/>
        <n v="8.0120121E7"/>
        <n v="8.0120122E7"/>
        <n v="8.0120124E7"/>
        <n v="8.0120125E7"/>
        <n v="8.0120126E7"/>
        <n v="8.0120127E7"/>
        <n v="8.0120128E7"/>
        <n v="8.0120129E7"/>
        <n v="8.012013E7"/>
        <n v="8.0120131E7"/>
        <n v="8.0120132E7"/>
        <n v="8.0120133E7"/>
        <n v="8.0120134E7"/>
        <n v="8.0120135E7"/>
        <n v="8.0120136E7"/>
        <n v="8.0120137E7"/>
        <n v="8.0120138E7"/>
        <n v="8.0120139E7"/>
        <n v="8.012014E7"/>
        <n v="8.0120141E7"/>
        <n v="8.0120142E7"/>
        <n v="8.0120143E7"/>
        <n v="8.0120144E7"/>
        <n v="8.0120145E7"/>
        <n v="8.0120146E7"/>
        <n v="8.0120147E7"/>
        <n v="8.0120148E7"/>
        <n v="8.0120149E7"/>
        <n v="8.012015E7"/>
        <n v="8.0120151E7"/>
        <n v="8.0120152E7"/>
        <n v="8.0120153E7"/>
        <n v="8.0120154E7"/>
        <n v="8.0120155E7"/>
        <n v="8.0120156E7"/>
        <n v="8.0120157E7"/>
        <n v="8.0120158E7"/>
        <n v="8.0120159E7"/>
        <n v="8.012016E7"/>
        <n v="8.0120161E7"/>
        <n v="8.0120162E7"/>
        <n v="8.0120163E7"/>
        <n v="8.0120164E7"/>
        <n v="8.0120165E7"/>
        <n v="8.0120166E7"/>
        <n v="8.0120167E7"/>
        <n v="8.0120168E7"/>
        <n v="8.0120169E7"/>
        <n v="8.012017E7"/>
        <n v="8.0120171E7"/>
        <n v="8.0120172E7"/>
        <n v="8.0120173E7"/>
        <n v="8.0120174E7"/>
        <n v="8.0120175E7"/>
        <n v="8.0120176E7"/>
        <n v="8.0120177E7"/>
        <n v="8.0120178E7"/>
        <n v="8.0120179E7"/>
        <n v="8.012018E7"/>
        <n v="8.0120181E7"/>
        <n v="8.0120182E7"/>
        <n v="8.0120183E7"/>
        <n v="8.0120184E7"/>
        <n v="8.0120186E7"/>
        <n v="8.0120187E7"/>
        <n v="8.0120188E7"/>
        <n v="8.0120189E7"/>
        <n v="8.012019E7"/>
        <n v="8.0120191E7"/>
        <n v="8.0120192E7"/>
        <n v="8.0120193E7"/>
        <n v="8.0120194E7"/>
        <n v="8.0120195E7"/>
        <n v="8.0120196E7"/>
        <n v="8.0120197E7"/>
        <n v="8.0120198E7"/>
        <n v="8.0120199E7"/>
        <n v="8.01202E7"/>
        <n v="8.0120201E7"/>
        <n v="8012123.0"/>
        <n v="8.0130004E7"/>
        <n v="8.0130005E7"/>
        <n v="8.0130006E7"/>
        <n v="8.0130007E7"/>
        <n v="8.0130008E7"/>
        <n v="8.0130009E7"/>
        <n v="8.013001E7"/>
        <n v="8.0130011E7"/>
        <n v="8.0130012E7"/>
        <n v="8.0130013E7"/>
        <n v="8.0130014E7"/>
        <n v="8.0130015E7"/>
        <n v="8.0130016E7"/>
        <n v="8.0130017E7"/>
        <n v="8.0130018E7"/>
        <n v="8.0130019E7"/>
        <n v="8.013002E7"/>
        <n v="8.0130234E7"/>
        <n v="8.0130235E7"/>
        <n v="8.0130236E7"/>
        <n v="8.0130237E7"/>
        <n v="8.0130238E7"/>
        <n v="8.0130239E7"/>
        <n v="8.013024E7"/>
        <n v="8.0130241E7"/>
        <n v="8.0130242E7"/>
        <n v="8.0130243E7"/>
        <n v="8.0130244E7"/>
        <n v="8.0130245E7"/>
        <n v="8.0130246E7"/>
        <n v="8.0130247E7"/>
        <n v="8.0130248E7"/>
        <n v="8.0130249E7"/>
        <n v="8.013025E7"/>
        <n v="8.0130252E7"/>
        <n v="8.0130255E7"/>
        <n v="8.0130256E7"/>
        <n v="8.0130257E7"/>
        <n v="8.0130258E7"/>
        <n v="8.0130259E7"/>
        <n v="8.013026E7"/>
        <n v="8.0130261E7"/>
        <n v="8.0130262E7"/>
        <n v="8.0130263E7"/>
        <n v="8.0130264E7"/>
        <n v="8.0130265E7"/>
        <n v="8.0130266E7"/>
        <s v="80130266-G"/>
        <s v="80130267-G"/>
        <n v="8.0130268E7"/>
        <n v="8.0130269E7"/>
        <n v="8.013027E7"/>
        <n v="8.0130271E7"/>
        <s v="80130271-G"/>
        <s v="80130271-R"/>
        <n v="8.0130272E7"/>
        <s v="80130272-R"/>
        <n v="8.0130273E7"/>
        <s v="80130273-R"/>
        <n v="8.0130274E7"/>
        <n v="8.0130275E7"/>
        <s v="80130275-R"/>
        <n v="8.0130276E7"/>
        <s v="80130276-R"/>
        <n v="8.0130277E7"/>
        <s v="80130277-G"/>
        <n v="8.0130278E7"/>
        <s v="80130278-G"/>
        <n v="8.0130279E7"/>
        <s v="80130279-G"/>
        <n v="8.013028E7"/>
        <n v="8.0130281E7"/>
        <n v="8.0130282E7"/>
        <n v="8.0130283E7"/>
        <n v="8.0130284E7"/>
        <n v="8.0130285E7"/>
        <n v="8.0130286E7"/>
        <n v="8.0130287E7"/>
        <n v="8.0130288E7"/>
        <n v="8.0130289E7"/>
        <n v="8.013029E7"/>
        <n v="8.0130291E7"/>
        <n v="8.0130292E7"/>
        <n v="8.0130293E7"/>
        <n v="8.0130294E7"/>
        <n v="8.0130295E7"/>
        <n v="8.0130296E7"/>
        <n v="8.0130297E7"/>
        <n v="8.0130298E7"/>
        <n v="8.0130299E7"/>
        <n v="8.01303E7"/>
        <n v="8.0130301E7"/>
        <n v="8.0130302E7"/>
        <n v="8.0130303E7"/>
        <n v="8.0130304E7"/>
        <n v="8.0130305E7"/>
        <n v="8.0140011E7"/>
        <n v="8.0140012E7"/>
        <n v="8.0140013E7"/>
        <n v="8.0140014E7"/>
        <n v="8.0140015E7"/>
        <n v="8.0140016E7"/>
        <n v="8.0140017E7"/>
        <n v="8.0140018E7"/>
        <n v="8.0140019E7"/>
        <n v="8.014002E7"/>
        <n v="8.0140021E7"/>
        <n v="8.0140022E7"/>
        <n v="8.0140023E7"/>
        <n v="8.0140024E7"/>
        <n v="8.0140025E7"/>
        <n v="8.0140026E7"/>
        <n v="8.0140027E7"/>
        <n v="8.0140028E7"/>
        <n v="8.0140029E7"/>
        <n v="8.014003E7"/>
        <n v="8.0140031E7"/>
        <n v="8.0140032E7"/>
        <n v="8.0140033E7"/>
        <n v="8.0140034E7"/>
        <n v="8.0140035E7"/>
        <n v="8.0140036E7"/>
        <n v="8.0140037E7"/>
        <n v="8.0140038E7"/>
        <n v="8.0140039E7"/>
        <n v="8.014004E7"/>
        <n v="8.0140041E7"/>
        <n v="8.0140042E7"/>
        <n v="8.0140043E7"/>
        <n v="8.0140044E7"/>
        <n v="8.0140045E7"/>
        <n v="8.0140046E7"/>
        <n v="8.0140047E7"/>
        <n v="8.0140048E7"/>
        <n v="8.0140049E7"/>
        <n v="8.014005E7"/>
        <n v="8.0140051E7"/>
        <n v="8.0140052E7"/>
        <n v="8.0140053E7"/>
        <n v="8.0140054E7"/>
        <n v="8.0140055E7"/>
        <n v="8.0140056E7"/>
        <n v="8.0140057E7"/>
        <n v="8.0140058E7"/>
        <n v="8.0140059E7"/>
        <n v="8.014006E7"/>
        <n v="8.0140061E7"/>
        <n v="8.0140062E7"/>
        <n v="8.0140063E7"/>
        <n v="8.0150026E7"/>
        <n v="8.0150027E7"/>
        <n v="8.0150028E7"/>
        <n v="8.0150029E7"/>
        <n v="8.015003E7"/>
        <n v="8.0150031E7"/>
        <n v="8.0150032E7"/>
        <n v="8.0150033E7"/>
        <n v="8.0150034E7"/>
        <n v="8.0150035E7"/>
        <n v="8.0150036E7"/>
        <n v="8.0150037E7"/>
        <n v="8.0150038E7"/>
        <n v="8.0150039E7"/>
        <n v="8.015004E7"/>
        <n v="8.0150041E7"/>
        <n v="8.0150042E7"/>
        <n v="8.0150043E7"/>
        <n v="8.0150044E7"/>
        <n v="8.0150045E7"/>
        <n v="8.0150046E7"/>
        <n v="8.0150047E7"/>
        <n v="8.0150048E7"/>
        <n v="8.0150049E7"/>
        <n v="8.015005E7"/>
        <s v="80150050-R"/>
        <n v="8.0150051E7"/>
        <s v="80150051-R"/>
        <n v="8.0150052E7"/>
        <s v="80150052-R"/>
        <n v="8.0150053E7"/>
        <n v="8.0150054E7"/>
        <s v="80150054-R"/>
        <n v="8.0150055E7"/>
        <n v="8.0150056E7"/>
        <n v="8.0150057E7"/>
        <s v="80150057-R"/>
        <n v="8.0150058E7"/>
        <s v="80150058-R"/>
        <n v="8.0150059E7"/>
        <s v="80150059-R"/>
        <n v="8.015006E7"/>
        <n v="8.0150062E7"/>
        <n v="8.0150063E7"/>
        <n v="8.0150064E7"/>
        <n v="8.0150065E7"/>
        <n v="8.0150066E7"/>
        <n v="8.0150067E7"/>
        <n v="8.0150068E7"/>
        <n v="8.0150069E7"/>
        <n v="8.015007E7"/>
        <n v="8.0150071E7"/>
        <n v="8.0150072E7"/>
        <n v="8.0150073E7"/>
        <n v="8.0150074E7"/>
        <n v="8.0150075E7"/>
        <n v="8.0150076E7"/>
        <n v="8.0150077E7"/>
        <n v="8.0150078E7"/>
        <n v="8.0150079E7"/>
        <n v="8.015008E7"/>
        <n v="8.0150081E7"/>
        <n v="8.0150082E7"/>
        <n v="8.0150083E7"/>
        <n v="8.0150084E7"/>
        <n v="8.0150085E7"/>
        <n v="8.0150086E7"/>
        <n v="8.0150087E7"/>
        <n v="8.0150088E7"/>
        <n v="8.0150089E7"/>
        <n v="8.015009E7"/>
        <n v="8.0150091E7"/>
        <n v="8.0150092E7"/>
        <n v="8.0150093E7"/>
        <n v="8.0150094E7"/>
        <n v="8.0150095E7"/>
        <n v="8.0150096E7"/>
        <n v="8.0150097E7"/>
        <n v="8.0150098E7"/>
        <n v="8.0150099E7"/>
        <n v="8.01501E7"/>
        <n v="8.0150101E7"/>
        <n v="8.0150102E7"/>
        <n v="8.0150103E7"/>
        <n v="8.0150104E7"/>
        <n v="8.0150105E7"/>
        <n v="8.0150106E7"/>
        <n v="8.0150107E7"/>
        <n v="8.0150108E7"/>
        <n v="8.0150109E7"/>
        <n v="8.015011E7"/>
        <n v="8.0150111E7"/>
        <n v="8.0150112E7"/>
        <n v="8.0150113E7"/>
        <n v="8.0150114E7"/>
        <n v="8.0150115E7"/>
        <n v="8.0150116E7"/>
        <n v="8.0150117E7"/>
        <n v="8.0150118E7"/>
        <n v="8.0150119E7"/>
        <n v="8.015012E7"/>
        <n v="8.0150121E7"/>
        <n v="8.0150122E7"/>
        <n v="8.0150123E7"/>
        <n v="8.0150124E7"/>
        <n v="8.0150125E7"/>
        <n v="8.0150126E7"/>
        <n v="8.0150127E7"/>
        <n v="8.0150128E7"/>
        <n v="8.0150129E7"/>
        <n v="8.015013E7"/>
        <n v="8.0150131E7"/>
        <n v="8.0150132E7"/>
        <n v="8.0150133E7"/>
        <n v="8.0150134E7"/>
        <n v="8.0150135E7"/>
        <n v="8.0150136E7"/>
        <s v="80150136-R"/>
        <n v="8.0150137E7"/>
        <n v="8.0150138E7"/>
        <n v="8.0150139E7"/>
        <n v="8.015014E7"/>
        <n v="8.0150141E7"/>
        <n v="8.0150142E7"/>
        <n v="8.0150143E7"/>
        <s v="80150143-R"/>
        <n v="8.0150144E7"/>
        <n v="8.0150145E7"/>
        <n v="8.0150146E7"/>
        <n v="8.0150147E7"/>
        <n v="8.0150148E7"/>
        <n v="8.0150149E7"/>
        <n v="8.015015E7"/>
        <n v="8.0150151E7"/>
        <n v="8.0150152E7"/>
        <n v="8.0150153E7"/>
        <n v="8.0150154E7"/>
        <n v="8.0170194E7"/>
        <n v="8.0170195E7"/>
        <n v="8.0170196E7"/>
        <n v="8.0170197E7"/>
        <n v="8.0170198E7"/>
        <n v="8.0170199E7"/>
        <n v="8.01701998E8"/>
        <n v="8.01701999E8"/>
        <n v="8.01702E7"/>
        <n v="8.01702E8"/>
        <n v="8.01702001E8"/>
        <s v="801702001-R"/>
        <n v="8.01702002E8"/>
        <n v="8.01702003E8"/>
        <n v="8.01702004E8"/>
        <n v="8.01702005E8"/>
        <n v="8.01702006E8"/>
        <n v="8.01702007E8"/>
        <n v="8.01702008E8"/>
        <n v="8.01702009E8"/>
        <n v="8.0170201E7"/>
        <n v="8.0170201E8"/>
        <n v="8.01702011E8"/>
        <n v="8.01702012E8"/>
        <n v="8.01702013E8"/>
        <n v="8.01702014E8"/>
        <n v="8.01702015E8"/>
        <n v="8.01702016E8"/>
        <n v="8.01702017E8"/>
        <n v="8.01702018E8"/>
        <n v="8.01702019E8"/>
        <n v="8.0170202E8"/>
        <n v="8.01702021E8"/>
        <n v="8.01702022E8"/>
        <n v="8.01702023E8"/>
        <n v="8.01702024E8"/>
        <n v="8.01702025E8"/>
        <n v="8.01702026E8"/>
        <n v="8.01702027E8"/>
        <n v="8.01702028E8"/>
        <n v="8.01702029E8"/>
        <n v="8.0170203E7"/>
        <n v="8.0170203E8"/>
        <n v="8.01702031E8"/>
        <n v="8.01702032E8"/>
        <n v="8.01702033E8"/>
        <n v="8.01702034E8"/>
        <n v="8.01702035E8"/>
        <n v="8.01702036E8"/>
        <n v="8.01702037E8"/>
        <n v="8.01702038E8"/>
        <n v="8.01702039E8"/>
        <n v="8.0170204E7"/>
        <n v="8.0170204E8"/>
        <n v="8.01702041E8"/>
        <n v="8.01702042E8"/>
        <n v="8.01702043E8"/>
        <n v="8.01702044E8"/>
        <n v="8.01702045E8"/>
        <n v="8.01702046E8"/>
        <n v="8.01702047E8"/>
        <n v="8.01702048E8"/>
        <n v="8.01702049E8"/>
        <n v="8.0170205E7"/>
        <n v="8.0170205E8"/>
        <n v="8.01702051E8"/>
        <n v="8.01702052E8"/>
        <n v="8.01702053E8"/>
        <n v="8.0200001E7"/>
        <n v="8.0200002E7"/>
        <n v="8.0200003E7"/>
        <n v="8.0200004E7"/>
        <n v="8.0200005E7"/>
        <n v="8.0200006E7"/>
        <n v="8.0200007E7"/>
        <n v="8.0200008E7"/>
        <n v="8.0200009E7"/>
        <n v="8.020001E7"/>
        <n v="8.0200011E7"/>
        <n v="8.0200012E7"/>
        <n v="8.0200013E7"/>
        <n v="8.0200014E7"/>
        <n v="8.0200015E7"/>
        <n v="8.0200016E7"/>
        <n v="8.0200017E7"/>
        <n v="8.0200018E7"/>
        <n v="8.0200019E7"/>
        <n v="8.020002E7"/>
        <n v="8.0200021E7"/>
        <n v="8.0200022E7"/>
        <n v="8.0200023E7"/>
        <n v="8.0200024E7"/>
        <n v="8.0200025E7"/>
        <n v="8.0200026E7"/>
        <n v="8.0200027E7"/>
        <n v="8.0200028E7"/>
        <s v="80200028-R"/>
        <s v="80200029-R"/>
        <n v="8.0200055E7"/>
        <n v="8.0200056E7"/>
        <n v="8.0200057E7"/>
        <n v="8.0200058E7"/>
        <n v="8.0200059E7"/>
        <n v="8.020006E7"/>
        <n v="8.0200061E7"/>
        <n v="8.0200062E7"/>
        <n v="8.0200063E7"/>
        <n v="8.0200064E7"/>
        <n v="8.0200065E7"/>
        <n v="8.0200066E7"/>
        <n v="8.0200067E7"/>
        <n v="8.0200068E7"/>
        <n v="8.0200069E7"/>
        <n v="8.020007E7"/>
        <n v="8.0200071E7"/>
        <n v="8.0200072E7"/>
        <n v="8.0200073E7"/>
        <n v="8.0200074E7"/>
        <n v="8.0200075E7"/>
        <n v="8.0200076E7"/>
        <n v="8.0200077E7"/>
        <n v="8.0200078E7"/>
        <n v="8.0200079E7"/>
        <n v="8.020008E7"/>
        <n v="8.0200081E7"/>
        <n v="8.0200082E7"/>
        <n v="8.0200083E7"/>
        <n v="910104.0"/>
      </sharedItems>
    </cacheField>
    <cacheField name="DESCRIPCION" numFmtId="0">
      <sharedItems>
        <s v="TORNILLO FIJACION TAPAVALVULAS"/>
        <s v="PERNO BOLA"/>
        <s v="TUERCA HEXAGONAL"/>
        <s v="ANILO TORICO"/>
        <s v="ANILLO RETEN CAJA INTERMEDIA"/>
        <s v="CASQUETE ARBOL DE LEVAS"/>
        <s v="MANGUITO INYECTOR (CAMISILLA)"/>
        <s v="ANILLO TORICO 26,2x3 mm"/>
        <s v="JUNTA DE CULATA"/>
        <s v="TAPA BANCADA ARBOL DE LEVAS"/>
        <s v="RETEN MOLDURA TAPA DE DISTRIBUCIÓN"/>
        <s v="RETEN VASTAGO VALVULA (SELLO)"/>
        <s v="CIERRE VALVULA (SEGURO DE VALVULAS)"/>
        <s v="VALVULA DE ADMISIÓN"/>
        <s v="VALVULA DE ESCAPE"/>
        <s v="ASIENTO DE ADMISIÓN"/>
        <s v="ASIENTO DE ESCAPE"/>
        <s v="GUIA DE VALVULA"/>
        <s v="CAMISAS DE CILINDRO MOTOR"/>
        <s v="ANILLO RETEN"/>
        <s v="CASQUETE DE BANCADA STD"/>
        <s v="ARANDELA AXIAL CIGUEÑAL"/>
        <s v="CASQUETE DE BIELA STD"/>
        <s v="PASTA LUBRICANTE"/>
        <s v="JUNTA DE ENFRIADOR DE ACEITE MOTOR"/>
        <s v="AGENTE SELLADOR DE SILICONA"/>
        <s v="ANILLO RETEN CENTRAL MULTIPLE DE ESCAPE"/>
        <s v="ANILLO RETEN MULTIPLE DE ESCAPE"/>
        <s v="JUNTA MULTIPLE DE ESCAPE"/>
        <s v="ARANDELA DE COBRE"/>
        <s v="JUNTA PLANA MULTIPLE DE ESCAPE"/>
        <s v="ABRAZADERA DE CINTA"/>
        <s v="PENETRANTE ROST OFF"/>
        <s v="LIJA DE AGUA"/>
        <s v="ABRAZADERA"/>
        <s v="PRODUCTO NEUTRALIZANTE"/>
        <s v="PRODUCTO DE LIMPIEZA"/>
        <s v="CASQUILLO (BUJE DE BIELA)"/>
        <s v="CAPÓ (CARTER SECO)"/>
        <s v="DEPOSITO ACEITE (CARTER DE FILTROS)"/>
        <s v="KIT DE RETENES DISTRIBUCIÓN"/>
        <s v="ARANDELA AXIAL DE DISTRIBUCIÓN"/>
        <s v="ARANDELA DE PRESIÓN DISTRIBUCIÓN"/>
        <s v="RETENEDOR CIGÜEÑAL TRASERO"/>
        <s v="JUNTA CHAPA DE DISTRIBUCIÓN"/>
        <s v="JUNTA MEDIA TAPA DE DISTRIBUCION"/>
        <s v="RETENEDOR CIGUEÑAL DELANTERO"/>
        <s v="TAPON MAGNETICO CARTER MOTOR"/>
        <s v="TAPON MAGNETICO CARTER"/>
        <s v="SILICONA ULTRA GREY LOCTITE 300 ML"/>
        <s v="ANILLO RETEN TUBO ACEITE"/>
        <s v="MANGUERA BAYONETA DE ACEITE"/>
        <s v="JUEGO DE RETENES CARTER DE ACEITE"/>
        <s v="LISTON DE GOMA"/>
        <s v="SILICONA ULTRA GREY LOCTITE 50 ML"/>
        <s v="TUBO PLASTICO DE COMBUSTIBLE 12MM"/>
        <s v="ABRAZADERA ENCAUCHETADA 1 1/2&quot; #40"/>
        <s v="VALVULA DE AIREACION (DESFOGUE TANQUE COMB.)"/>
        <s v="TUBO DESFOGUE TANQUE COMBUSTIBLE"/>
        <s v="INYECTOR BOMBA"/>
        <s v="SENSOR NIVEL COMBUSTIBLE (PESCADOR)"/>
        <s v="ELECTROVALVULA CIERRE COMBUSTIBLE"/>
        <s v="JUNTA DE BOMBA DE COMBUSTIBLE"/>
        <s v="BOMBA DE COMBUSTIBLE"/>
        <s v="MANGUERA 12 MM"/>
        <s v="JUEGO DE ANILLO TORICO DE INYECTOR"/>
        <s v="ANILLO RETEN DUCTOS DE COMBUSTIBLE"/>
        <s v="ANILLO RETÉN"/>
        <s v="TUBO DE COMBUSTIBLE"/>
        <s v="ARANDELA CAMISILLA"/>
        <s v="SENSOR DE PRESION COMBUSTIBLE Y ACEITE"/>
        <s v="TORNILLO FLANJE 10 X 1 ½ PASO 1,5"/>
        <s v="TORNILLO EMBUTIDO"/>
        <s v="TORNILLO PERFORADO"/>
        <s v="JUNTA"/>
        <s v="MANGUERA ALIMENTACIÓN DE COMBUSTIBLE"/>
        <s v="TUBO CONEXIÓN ENTRETANQUES"/>
        <s v="ABRAZADERA TUBO CONEXIÓN ENTRETANQUES"/>
        <s v="MANGUERA TANQUE DE COMBUSTIBLE"/>
        <s v="SOPORTE CONSOLA"/>
        <s v="ABRAZADERA TUBO COMBUSTIBLE"/>
        <s v="CAUCHO ABRAZADERA 16 MM"/>
        <s v="TORNILLO EMBRIDADO MORDAZA FIJACION INYECTOR"/>
        <s v="TERMINAL ESPIGA"/>
        <s v="CONECTOR"/>
        <s v="SELLADOR DE CABLE"/>
        <s v="FILTRO DE PARTICULAS"/>
        <s v="TAPA FILTRO DE ADBLUE"/>
        <s v="MANGUERA DE ADMISION SENSOR DE PRESION ATMOSFERICA"/>
        <s v="JUNTA METALICA TAPA FILTRO DE PARTICULAS"/>
        <s v="TAPON TOMA DE PRESION FILTRO DE PARTICULAS"/>
        <s v="JUNTA TAPA FILTRO DE PARTICULAS"/>
        <s v="ADAPTADOR DE UNIDAD BOMBA DE ADBLUE"/>
        <s v="TAPON PEQUEÑO M10 TOMA PRESION FILTRO DE PARTICULAS"/>
        <s v="ABRAZADERA DE MANGUERA CON TORNILLO SIN FIN Ø 160 MM"/>
        <s v="MANGUERA DE ESCAPE"/>
        <s v="ABRAZADERA TUBO DE ESCAPE"/>
        <s v="SENSOR P Y T MULTIPLE ADMISIÓN"/>
        <s v="TUERCA DE ACOPLAMIENTO"/>
        <s v="CONO"/>
        <s v="MANGUERA ENSAMBLADO"/>
        <s v="TURBOCOMPRESOR"/>
        <s v="SENSOR NOX"/>
        <s v="SENSOR TEMPERATURA CATALIZADOR"/>
        <s v="ESPARRAGO TURBO"/>
        <s v="JUNTA PLANA EMPAQUE"/>
        <s v="TUERCA EMBRIDADA TURBO"/>
        <s v="SENSOR TEMPERATURA FILTRO PARTICULAS"/>
        <s v="RACOR NIPLE CONUNTO EPG / COMPRESOR"/>
        <s v="SENSOR PRESION AIRE"/>
        <s v="ARANDELA"/>
        <s v="SENSOR DE PRESION FILTRO PARTICULAS"/>
        <s v="JUNTA RETORNO TURBO"/>
        <s v="CONJUNTO FILTRO DE PARTICULAS"/>
        <s v="ABRAZADERA V"/>
        <s v="INTERCOOLER"/>
        <s v="TORNILLO EMBRIDADO M10x40"/>
        <s v="VALVULA EPG"/>
        <s v="TUBO GASES DE ESCAPE"/>
        <s v="DEFENSA TERMICA"/>
        <s v="ABRAZADERA U DUCTO DE ESCAPE"/>
        <s v="MANGUERA DE FILTRO DE AIRE"/>
        <s v="MANGUERA LUBRICACIÓN PRESIÓN TURBO"/>
        <s v="PEDAL ACELERADOR"/>
        <s v="MANGUITO DISTANCIADOR"/>
        <s v="TAPA DE LLENADO COMBUSTIBLE"/>
        <s v="CONSOLA L"/>
        <s v="ABRADERA DE TUBO DE ESCAPE"/>
        <s v="RACOR NIPLE SENSOR PRESION CRT"/>
        <s v="TORNILLO BCC INOXIDABLE"/>
        <s v="TUBO DE ESCAPE"/>
        <s v="MULTIPLE DE ESCAPE"/>
        <s v="MANGUERA CARGA AIRE"/>
        <s v="CONSOLA SOPORTE FILTRO DE PARTICULAS"/>
        <s v="CAUCHO PEDAL ACELERADOR"/>
        <s v="TORNILLO EMBRIDADO M10x90"/>
        <s v="CATALIZADOR (SILENCIADOR)"/>
        <s v="ABRAZADERA V (FILTRO PARTICULAS)"/>
        <s v="VALVULA DE AIRE"/>
        <s v="TUBO ADMISIÓN AIRE"/>
        <s v="NIPLE REDUCTOR EN BRONCE 16MM CRT"/>
        <s v="SENSOR ARBOL DE LEVAS"/>
        <s v="SENSOR DE NIVEL DE HIDRAULICO"/>
        <s v="T EN COBRE 3/8&quot; MANGUERA DE REFRIGERACION"/>
        <s v="MANGUERA LONADA 3/8 PARKER"/>
        <s v="MANGUERA DE REFRIGERACION RADIADOR"/>
        <s v="MANGUERA DE REFRIGERACION COMPRESOR ØEXT 17,5MM ØINT 13,5MM"/>
        <s v="MANGUERA DE REFRIGERACION COMPRESOR ØEXT 18MM ØINT 13MM"/>
        <s v="MANGUERA DE UNION LARGA"/>
        <s v="MANGUERA DE UNION CORTA"/>
        <s v="MANGUERA EN S TUBO DE REFRIGERACION"/>
        <s v="MANGUERA EN S TANQUE DE EXPANSION"/>
        <s v="ABRAZADERA DE MANGUERA CON TORNILLO SINFÍN Ø 70MM CON FUELLE"/>
        <s v="ABRAZADERA DE MANGUERA CON TORNILLO SINFÍN Ø 75MM"/>
        <s v="ABRAZADERA DE MANGUERA CON TORNILLO SINFÍN Ø 66MM"/>
        <s v="ABRAZADERA DE MANGUERA CON TORNILLO SINFÍN Ø 15MM"/>
        <s v="ABRAZADERA DE MANGUERA CON TORNILLO SINFÍN Ø 45MM"/>
        <s v="ABRAZADERA DE MANGUERA CON TORNILLO SINFÍN Ø 22MM"/>
        <s v="MANGUERA DE REFRIGERACION TURBO"/>
        <s v="MANGUERA DE UNION SILICONADA LARGA"/>
        <s v="TAPON DE GOMA REFRIGERACIÓN"/>
        <s v="NIPLE RACOR DRENAJE REFRIGERANTE"/>
        <s v="TANQUE DE EXPANSIÓN"/>
        <s v="GRIFO CIERRE (RACOR PURGA)"/>
        <s v="ABRAZADERA OMEGA ZINCADA"/>
        <s v="ANILLO TORICO SENSOR TEMPERATURA"/>
        <s v="JUNTA SENSOR TEMP. REFRIGERANTE"/>
        <s v="JUNTA SENSOR TEMP."/>
        <s v="BOMBA HIDRÁULICA"/>
        <s v="SENSOR NIVEL TANQUE DE EXPANSIÓN"/>
        <s v="NIPLE DE PURGA RADIADOR"/>
        <s v="MANGUERA DE ALTA PRESIÓN ACCIONAMIENTO DE VENTILADORES"/>
        <s v="ANILLO SELLO TUBERIA DE REFRIGERACIÓN"/>
        <s v="ANILLO TORICO BOMBA DE AGUA Y COMPRESOR"/>
        <s v="MANGUERA HIDRÁULICA"/>
        <s v="MANGUERA TANQUE HIDRAULICO"/>
        <s v="RADIADOR"/>
        <s v="MOTOR VENTILADOR HIDRÁULICO"/>
        <s v="ABRAZADERA DE MANGUERA"/>
        <s v="TAPA"/>
        <s v="TORNILLO EMBRIDADO M8*35"/>
        <s v="TUBO DE REFRIGERACIÓN"/>
        <s v="CONEXIÓN DE TUBO"/>
        <s v="CAJA DE COJINETE"/>
        <s v="ANILLO TORICO BOMBA DE AGUA"/>
        <s v="ANILLO TORICO"/>
        <s v="PIÑON BOMBA DE ALTA (BOMBA HIDRAULICA)"/>
        <s v="ALTERNADOR"/>
        <s v="PATIN ACANALADO"/>
        <s v="TORNILLO EMBRIADO FIJACION ALTERNADOR"/>
        <s v="TUERCA EMBRIADO FIJACION ALTERNADOR"/>
        <s v="MOTOR DE ARRANQUE"/>
        <s v="REGULADOR ALTERNADOR 24 VOLT BR28-N1"/>
        <s v="TORNILLO IRIZADO FLANJE 12MM  30*1,75"/>
        <s v="CUBO POLIGONAL ALTERNADOR"/>
        <s v="RODAMIENTO CUBO POLIGONAL (COJINETE BOLAS)"/>
        <s v="CRUCETA CARDAN ALTERNADORES"/>
        <s v="TORNILLO DISTANCIADOR"/>
        <s v="AUTOMATICO PRINCIPAL"/>
        <s v="AUTOMATICO AUXILIAR"/>
        <s v="ARBOL DE TRANSMISIÓN (CARDAN DE ALTERNADORES)"/>
        <s v="PIÑON BENDIX (MOTOR DE ARRANQUE)"/>
        <s v="CUERPO DE FRENO (Caliper) DERECHO"/>
        <s v="CUERPO DE FRENO (Caliper) IZQUIERDO"/>
        <s v="CONTRATUERCA FRENO"/>
        <s v="KIT REPARO DE CALIPER DE FRENO"/>
        <s v="GUARDAPOLVOS PISTON CALIPER"/>
        <s v="CAPERUZÓN DE GOMA (TAPÓN TRINQUETE) CALIPER"/>
        <s v="TORNILLO M8*45 MM TAPA CALIPER"/>
        <s v="CONJUNTO RODILLOS CALIPER"/>
        <s v="KIT REPARACION (SENSOR MEC. DESGASTE)"/>
        <s v="TRABAROSCAS FUERZA MEDIA AZUL"/>
        <s v="LEVA FRENO CALIPER MERITOR"/>
        <s v="TAPON CALIPER"/>
        <s v="NIPLE M16 x 12 MM"/>
        <s v="MANGUERA DE ALIMENTACION CAMARA DE FRENO"/>
        <s v="NIPLE DE UNION MANGUERA SISTEMA NEUMATICO"/>
        <s v="NIPLE ANGULAR DE UNION MANGUERA SISTEMA NEUMATICO"/>
        <s v="MANGUERA FLEXOMETALICA DE AMORTIGUADOR DE AIRE"/>
        <s v="NIPLE T BLOQUE DE SISTEMA NEUMATICO"/>
        <s v="NIPLE DE UNION BLOQUE DE SISTEMA NEUMATICO"/>
        <s v="JUEGO DE EMPAQUE SECADOR DE AIRE"/>
        <s v="NIPLE ANGULAR MODULADORA"/>
        <s v="JUEGO REGULADOR SECADOR"/>
        <s v="BOQUILLA GIRATORIA"/>
        <s v="RESORTE TENSIÓN"/>
        <s v="TORNILLO EMBRIDADO FRENO"/>
        <s v="VALVULA DE FRENO PIE"/>
        <s v="SENSOR DE PRESION CIRCUITO DE FRENO"/>
        <s v="PLACA PEDAL DE FRENO"/>
        <s v="SALIDA DE ESCAPE CONCEP"/>
        <s v="CAMARA DE FRENO TRASERA IZQUIERDA"/>
        <s v="SILENCIADOR"/>
        <s v="PIN COMPRESOR"/>
        <s v="VALVULA LIMITADORA DE PRESION"/>
        <s v="NIPLE REDUCTOR"/>
        <s v="NIPLE"/>
        <s v="MANGUERA DE LUBRICACIÓN COMPRESOR"/>
        <s v="NIPLE ANGULAR"/>
        <s v="NIPLE DE VALVULAS DE SEGURIDAD"/>
        <s v="MANGUERA NEUMATICA 16 MM"/>
        <s v="KIT REPARO VALVULA FRENO ESTACIONAMIENTO"/>
        <s v="VALVULA FRENO DE ESTACIONAMIENTO"/>
        <s v="TORNILLO BRISTOL M6 GRADO 5 (CONCEP)"/>
        <s v="VÁLVULA DE VACIADO"/>
        <s v="VALVULA 4 VIAS"/>
        <s v="VALVULA RELE"/>
        <s v="CAUCHO PEDAL FRENO"/>
        <s v="BOQUILLA GIRATORIA 4 VIAS"/>
        <s v="BARRA DE UNION DE DIRECCION"/>
        <s v="BASE CAUCHO DIRECCIÓN"/>
        <s v="FUELLE COLUMNA DIRECCIÓN"/>
        <s v="TORNILLO EMBRIDADO DIRECCIÓN"/>
        <s v="CONTRATUERCA"/>
        <s v="JUEGO DE ACOPLAMIENTO"/>
        <s v="TORNILLO HEXAGONAL"/>
        <s v="CASQUILLO DIRECCIÓN"/>
        <s v="RESORTE A GAS"/>
        <s v="NIPLE DE PRUEBA PRESIÓN HIDRAULICO"/>
        <s v="CUERPO DE DIRECCIÓN"/>
        <s v="VOLANTE DE DIRECCIÓN"/>
        <s v="ARANDELA 13.5x34x3"/>
        <s v="TORNILLO HEXAGONAL TOPE DIRECCIÓN"/>
        <s v="MANGUITO DISTANCIADOR TOPE DE DIRECCIÓN"/>
        <s v="ARANDELA 17x30x3"/>
        <s v="CAJA DE DIRECCIÓN"/>
        <s v="COLUMNA DE DIRECCIÓN"/>
        <s v="CAJA ANGULAR"/>
        <s v="CONSOLA ESTRUCTURA"/>
        <s v="CONSOLA ESTRUCTURA LARGUERO"/>
        <s v="CONSOLA ESTRUCTURA PARAL"/>
        <s v="SERVOBOMBA HIDRAULICA"/>
        <s v="RÓTULA"/>
        <s v="JUNTA UNIVERSAL"/>
        <s v="TORNILLO HEXAGONAL DE SUSPENSION M16*1,5 GR8"/>
        <s v="CONTRATUERCA EMBRIADA M14 GR10"/>
        <s v="NIPLE ANGULAR FUELLE SUSPENSIÓN"/>
        <s v="TOPE DE PLUMA SUSPENSIÓN"/>
        <s v="PASADOR AMORTIGUADOR"/>
        <s v="SOPORTE MOTOR"/>
        <s v="SENSOR SUSPENSIÓN"/>
        <s v="CUBO RUEDA EJE LIBRE"/>
        <s v="ORING DE CUBO RUEDA"/>
        <s v="TORNILLO PRISIONERO DE TUERCA CUBO RUEDA"/>
        <s v="CARTER CUBO REDUCTOR"/>
        <s v="TACO PARCHE 9MM"/>
        <s v="PERNO DE RUEDA DELANTERO"/>
        <s v="TORNILLO PRISIONERO BOCA DE SEIS PUNTAS EJE REMOLQUE"/>
        <s v="BLOQUEADOR DE PERNO"/>
        <s v="PIÑON SOLAR CONJUNTO REDUCTOR"/>
        <s v="TAPA REDUCTOR"/>
        <s v="ARANDELA CONJUNTO REDUCTOR"/>
        <s v="PASADOR RANURADO DE PLANETARIO CONJUNTO REDUCTOR"/>
        <s v="JUEGO DE CUBO COMPLETO EJE TRACCIÓN"/>
        <s v="CUBO RUEDA EJE TRACCIÓN"/>
        <s v="CARTER CUBO REDUCTOR COMPLETO"/>
        <s v="TOPE DE PLUMA"/>
        <s v="BISAGRA TAPA DE INSPECCION ARTICULACION"/>
        <s v="BRAZO MESA DE ARTICULACION"/>
        <s v="TORNILLO EMBRIADO M12"/>
        <s v="ARANDELA PLANA M12"/>
        <s v="ARANDELA JUNTA MANGUERA ARTICULACIÓN"/>
        <s v="NIPLE MANGUERA ARTICULACIÓN"/>
        <s v="ANILLO ACOPLAMIENTO ARTICULACIÓN"/>
        <s v="TUERCA ACOPLAMIENTO ARTICULACIÓN"/>
        <s v="TORNILLO HEXAGONAL M6*20"/>
        <s v="CONTRATUERCA QUINTA RUEDA"/>
        <s v="PASADOR TUBULAR QUINTA RUEDA"/>
        <s v="TORNILLO EMBRIDADO"/>
        <s v="CONTRATUERCA EMBRIDADA"/>
        <s v="PIVOTE DE COJINETE QUINTA RUEDA"/>
        <s v="ARANDELA DE PRESION QUINTA RUEDA"/>
        <s v="CASQUILLO DE COJINETE QUINTA RUEDA"/>
        <s v="MANGUITO DE COJINETE QUINTA RUEDA"/>
        <s v="ARANDELA ELASTICA QUINTA RUEDA"/>
        <s v="ARANDELA DE SEGURIDAD"/>
        <s v="TUERCA REDONDA"/>
        <s v="RIEL DESPLAZAMIENTO"/>
        <s v="TORNILLO EMBRIDADO ARTICULACIÓN"/>
        <s v="MANGUERA 4 MM"/>
        <s v="CONDUCTO ARTICULACIÓN"/>
        <s v="NIPLE ARTICULACIÓN"/>
        <s v="PERNO PASADOR DE HORQUILLA"/>
        <s v="PASADOR DE RESORTE TUBULAR"/>
        <s v="VARILLA DE REGULACIÓN ARTICULACIÓN"/>
        <s v="EXTREMO DE BARRA VARILLA SUP"/>
        <s v="EXTREMO DE BARRA VARILLA INF"/>
        <s v="TUERCA HEXAGONAL DERECHA"/>
        <s v="CASQUILLOS ARTICULACION"/>
        <s v="PERNO PASADOR HENDIDO"/>
        <s v="TAPACUBOS"/>
        <s v="ACEITE DIFERENCIAL SHEEL SPIRAX S2 85W 140"/>
        <s v="GRASA MOBIL XHP 222 PAIL"/>
        <s v="GRASA DELVAC XTREME"/>
        <s v="ACEITE MOTOR MOBIL M-DEL XHP 10W 40"/>
        <s v="ACEITE MOTOR MOBIL DELVAC MODERN 15W 40"/>
        <s v="VALVULA REDUCTORA"/>
        <s v="CAPA"/>
        <s v="BOMBA DE ACEITE MOTOR"/>
        <s v="CUERPO VALVULAR"/>
        <s v="JUNTA CUERPO VALVULAR"/>
        <s v="SENSOR DE PRESION DE ACEITE MOTOR"/>
        <s v="SOLENOIDE VALVULA ENFRIAMIENTO PISTONES"/>
        <s v="VALVULA REDUCTORA (AMARILLA)"/>
        <s v="SENSOR NIVEL ACEITE (NIVEL Y TEMP ACEITE)"/>
        <s v="ARANDELA DE GOMA"/>
        <s v="TUBO DESCARGA TURBO"/>
        <s v="EMPAQUE TAPA VALVULAS"/>
        <s v="CASQUILLO DE TAPA VALVULAS"/>
        <s v="TAPA VALVULAS"/>
        <s v="BIELA"/>
        <s v="PIN TAPÓN"/>
        <s v="CUBIERTA DEL ENGRANAJE DE DISTRIBUCIÓN"/>
        <s v="TORNILLO HEXAGONO M12*70"/>
        <s v="TORNILLO EMBRIDADO M10*65"/>
        <s v="ESPARRAGO TREN DE BALANCINES"/>
        <s v="ENGRANAJE (PIÑON ARBOL DE LEVAS)"/>
        <s v="CIGUEÑAL"/>
        <s v="CULATA"/>
        <s v="CASQUILLO"/>
        <s v="ACEITE HIDRAULICO ATF SHELL SPIRAX S3 MD3"/>
        <s v="TORNILLO EMBRIDADO M10*80 MM"/>
        <s v="ARANDELA DE COBRE Ø24 A Ø29 MM"/>
        <s v="ARANDELA DE COBRE Ø24 A Ø31 MM"/>
        <s v="ARANDELA ENCAUCHETADA Ø24 A Ø31 MM"/>
        <s v="CARTER MOTOR (CARTER CIGÜEÑAL)"/>
        <s v="JUEGO DE AROS CAMISA"/>
        <s v="JUEGO DE AROS PISTÓN"/>
        <s v="ACEITE MOTOR SHEEL RIMULA R4 L 15 W 40"/>
        <s v="GRASA SHEEL GADUS S3 V220C"/>
        <s v="ACEITE MOTOR SHEEL RIMULA R5 LE 10 W 40"/>
        <s v="TAPA LLENADO DE ACEITE"/>
        <s v="JUNTA CUERPO FILTRO DE ACEITE"/>
        <s v="ENFRIADOR ACEITE MOTOR"/>
        <s v="VARILLA MEDIDORA DE ACEITE"/>
        <s v="FILTRO DE ACEITE MOTOR DE DERIVACION"/>
        <s v="FILTRO DE ACEITE MOTOR LARGA DURACION"/>
        <s v="FILTRO DE ACEITE DE TRANSMISION"/>
        <s v="FILTRO DE COMBUSTIBLE SEPARADOR DE AGUA"/>
        <s v="FILTRO DE COMBUSTIBLE"/>
        <s v="MANGUERA CAUCHO LONA 1/2&quot; 2.000 PSI"/>
        <s v="FILTRO RESPIRADERO TANQUE DE COMBUSTIBLE"/>
        <s v="BOTON DE PRESIÓN &quot;BOMBIN&quot;"/>
        <s v="TAZA FILTRO SEPARADOR DE AGUA"/>
        <s v="TUBO DE COMBUSTIBLE RETORNO"/>
        <s v="TUBO DE PURGA"/>
        <s v="BUJE FILTRO CRT"/>
        <s v="TAPA DE LLENADO DE ADBLUE"/>
        <s v="FILTRO DE LLENADO ADBLUE"/>
        <s v="JUEGO DE FILTRO ADBLUE"/>
        <s v="ADBLUE ARLA 32 AUTOMOTRIZ"/>
        <s v="UNIDAD BOMBA ADDBLUE"/>
        <s v="INYECTOR ADDBLUE"/>
        <s v="CONDUCTO"/>
        <s v="ABRAZADERAS DE ADBLUE"/>
        <s v="KIT REPARACION BOMBA DE ADBLUE"/>
        <s v="BOMBA DE ADDBLUE"/>
        <s v="FILTRO DE AIRE MOTOR"/>
        <s v="TAPA DE PRESION DEPOSITO DE EXPANSION"/>
        <s v="TAPA DE DEPOSITO DE EXPANSION"/>
        <s v="REFRIGERANTE VCS PREMEZCLADO"/>
        <s v="TERMOSTATO"/>
        <s v="MANGUERA HIDRAULICA DE VENTILADOR"/>
        <s v="FILTRO DE HIDRAULICO VENTILADOR"/>
        <s v="TAPA DE LLENADO HIDRAULICO"/>
        <s v="ABRAZADERA CREMALLERA 1/4&quot;"/>
        <s v="BOMBA DE AGUA"/>
        <s v="SENSOR DE TEMPERATURA DEL REFRIGERANTE"/>
        <s v="RACOR V DE 45° CON CONEXIÓN DE MANGUERA"/>
        <s v="TAPON DE REFRIGERANTE BLOQUE MOTOR"/>
        <s v="LISTON DE GOMA PARA TAPON DE BLOQUE"/>
        <s v="TUBO DE REFRIGERACION ENTRADA CAJA TERMOSTATICA"/>
        <s v="MANGUERA EN S ENFRIADOR DE CAJA"/>
        <s v="MANGUERA RECTA ENFRIADOR DE CAJA"/>
        <s v="SOPORTE H DE TUBOS DE REFRIGERACION"/>
        <s v="ABRAZADERA SUJECION TUBO REFRIGERACION"/>
        <s v="SENSOR DE TEMPERATURA DEL REFRIGERANTE EURO 3"/>
        <s v="CAJA DE COJINETE (PIÑON DISTRIBUCIÓN BOMBA DE AGUA)"/>
        <s v="ENFRIADOR DE ACEITE HIDRÁULICO"/>
        <s v="DEPOSITO ACEITE HIDRÁULICO"/>
        <s v="JUEGO REPARACIÓN BOMBA DE AGUA"/>
        <s v="TORNILLO EMBRIDADO M12*30 MM"/>
        <s v="BOMBILLO CUCUYO LED 24V"/>
        <s v="CONMUTADOR DE LUCES DIRECCIONALES"/>
        <s v="CONECTOR TRICETA BOMBILLO HALOGENO"/>
        <s v="SOKET LUZ POSICION"/>
        <s v="CONECTOR HEMBRA LUCES DE SALON"/>
        <s v="TERMINAL MACHO LUCES DE SALON"/>
        <s v="GOMA SELLADO"/>
        <s v="ABRAZADERA DE MANGUERA Ø10-13"/>
        <s v="TACOGRAFO BVDR DIGITAL"/>
        <s v="PARLANTE CONSOLA UL"/>
        <s v="CONSOLA ADVANTECH SCREEN LCD"/>
        <s v="TOUCH SCREEN CONSOLA TREK"/>
        <s v="ACRILICO PIP INFORMADOR"/>
        <s v="PARLANTE SISTEMA DE AUDIO"/>
        <s v="MODULO TRANSPONDER"/>
        <s v="MICROFONO FONESTAR CONDUCTOR"/>
        <s v="CABLE EXTENSOR MICROFONO AMBIENTE FONESTAR"/>
        <s v="PEDAL PTT"/>
        <s v="TAPA POSTERIOR CONSOLA ADVANTECH"/>
        <s v="TAPA SUPERIOR CONSOLA ADVANTECH"/>
        <s v="BOTON DE PANICO"/>
        <s v="TAG"/>
        <s v="ANTENA BASE MAGNETICA"/>
        <s v="ROLLO CINTA TACOGRAFO BVDR"/>
        <s v="BATERIAS DE RESPALDO ATS"/>
        <s v="ATS"/>
        <s v="ARNES CAN MDVR LM9 (8 MTS)"/>
        <s v="10PIN AIRCRAFT CARRIER CONNECTOR ADAPTER CABLE"/>
        <s v="EXTERNAL SPEAKER IK015-1 XDEC-BOX57Y04T19NH08-D500-2"/>
        <s v="TORNILLO HEXAGONAL INOXIDABLE M6*25 P10"/>
        <s v="TUERCA DE SEGURIDAD INOXIDABLE M6"/>
        <s v="BORNE DE BATERIA 24 V"/>
        <s v="INTERRUPTOR MAESTRO"/>
        <s v="CABLE DE BATERIAS"/>
        <s v="CUBIERTA DE INTERRUPTOR BATERIA"/>
        <s v="BATERIA 8D ÓPTIMA YELLOW"/>
        <s v="BATERIA 8D MOURA"/>
        <s v="CONECTOR DE MODULO SUSPENSION"/>
        <s v="PLACA IMPRESA DE MODULO LCM"/>
        <s v="CABLE AUTOMOTRIZ N. 14 COLOR VERDE"/>
        <s v="CABLE AUTOMOTRIZ N. 14 COLOR ROJO"/>
        <s v="PORTAFUSIBLE AEREO"/>
        <s v="KIT SENSOR DE REVERSA"/>
        <s v="ALARMA SONORA"/>
        <s v="TERMOENCOGIBLE DE 6MM"/>
        <s v="ALARMA AVISO REVERSA"/>
        <s v="TERMOENCOGIBLE NEGRO DE 30MM"/>
        <s v="CONECTOR DE 2 VIAS CON SELLO"/>
        <s v="TERMINAL PARA CONECTOR RUTERO"/>
        <s v="PORTAFUSIBLE 80"/>
        <s v="INTERRUPTOR TIPO MISIL S904"/>
        <s v="SENSOR DE TEMPERATURA DE HABITACULO"/>
        <s v="RELE DE POTENCIA 24 V / 40 A"/>
        <s v="MICROSWITCH FINAL DE CARRERA (Articulacion)"/>
        <s v="CAMARA DE REVERSA"/>
        <s v="UNIDAD DE CONTACTO CENTRAL ELECTRICA"/>
        <s v="CUERPO CONECTOR GBX"/>
        <s v="FUSIBLE ELECTRONICO 15 AMPERIOS"/>
        <s v="DIODO IN5408 PUERTAS"/>
        <s v="INTERRUPTOR ALUMBRADO"/>
        <s v="CUERPO CENTRAL ELECTRICA"/>
        <s v="TERMINAL 90 AMP"/>
        <s v="TERMINAL 100 AMP"/>
        <s v="UNIDAD DE MANDO ID-COUCHING"/>
        <s v="TERMINAL 70 AMP"/>
        <s v="TERMINAL 150 AMP"/>
        <s v="TERMINAL DE OJO PEQUEÑO AZUL"/>
        <s v="TERMINAL DE OJO PEQUEÑO ROJA"/>
        <s v="BOTON ARRANQUE"/>
        <s v="CUBIERTA (TAPA DE FUSIBLES)"/>
        <s v="TERMINAL BARRILETE 1/0 *5/16"/>
        <s v="INTERRUPTOR LIMPIAPARABRISAS"/>
        <s v="TERMINAL DE OJO CABLE 00"/>
        <s v="TERMINAL HEMBRA CONECTOR SELLO"/>
        <s v="TERMINAL MACHO CONECTOR SELLO"/>
        <s v="INTERRUPTOR PRINCIPAL"/>
        <s v="CUBIERTA DE INTERRUPTOR RETARDADOR"/>
        <s v="MOTOR LIMPIAPARABRISAS"/>
        <s v="RELE K8"/>
        <s v="ADAPTADOR INTERRUPTOR ALUMBRADO"/>
        <s v="CABLE DE ANTENA DE TELEMETRIA"/>
        <s v="CONVERSOR DE VOLTAJE 24 - 12 V 10 A"/>
        <s v="ANTENA GPS GPRS"/>
        <s v="AMPLIFICADOR DE AUDIO"/>
        <s v="ANTENA TELEMETRIA"/>
        <s v="AGUA DE BATERIA"/>
        <s v="FUSIBLE PLANO DE 150 AMP"/>
        <s v="CUBIERTA DE CONECTOR MODULO MOTOR"/>
        <s v="CONECTOR MODULO MOTOR"/>
        <s v="TERMINAL DE CABLE CONECTOR MODULO MOTOR"/>
        <s v="SELLADOR DE CABLE TERMINAL CABLE MODULO MOTOR"/>
        <s v="SERIGRAFIA DE TECLAS PANEL 19"/>
        <s v="CONECTOR A14A AISLADOR"/>
        <s v="CONECTOR RA1 AISLADOR"/>
        <s v="MODULO AIC (TELEMETRIA) UNIDAD DE CONTROL"/>
        <s v="UNIDAD DE MANDO TELEMATICA TGW"/>
        <s v="UNIDAD DE MANDO MOTOR"/>
        <s v="UNIDAD DE MANDO TRANSMISIÓN"/>
        <s v="CUERPO CONECTOR OBD"/>
        <s v="TERMINAL DE CABLE OBD"/>
        <s v="TERMINAL DE CABLE"/>
        <s v="UNIDAD DE MANDO MODULO BBM"/>
        <s v="UNIDAD DE MANDO MODULO EBS"/>
        <s v="UNIDAD DE MANDO MODULO LCM"/>
        <s v="CABLE DE RED TGW - AIC"/>
        <s v="ARNES TRAMO MOTOR - MODULO (INYECCION)"/>
        <s v="TAPA OBD"/>
        <s v="TARJETA X903"/>
        <s v="RODAMIENTO PATIN FIJO"/>
        <s v="RODAMIENTO PATIN TENSOR"/>
        <s v="PATIN LISO"/>
        <s v="TENSOR DE CORREA"/>
        <s v="TENSOR DE CORREA DAYCO"/>
        <s v="TORNILLO ZINCADO PATIN 1,5 40 CON BUJE"/>
        <s v="KIT POLEA ALTERNADOR"/>
        <s v="CORREA EN V BIARTICULADO"/>
        <s v="CORREA EN V ARTICULADO"/>
        <s v="TUERCA DE SUJECION"/>
        <s v="ABRAZADERA ENCAUCHETADA 1/2&quot;"/>
        <s v="ABRAZADERA ENCAUCHETADA 1/4&quot;"/>
        <s v="CABLE CONECTOR M12 DE 4 PINES AHD (5 METROS)"/>
        <s v="CABLE CONECTOR M12 DE 4 PINES AHD (7 METROS)"/>
        <s v="CABLE CONECTOR M12 DE 4 PINES AHD (23 METROS)"/>
        <s v="CABLE CONECTOR M12 DE 4 PINES AHD (33 METROS)"/>
        <s v="CABLE CONECTOR M12 DE 6 PINES IPC (3 METROS)"/>
        <s v="CABLE CONECTOR M12 DE 6 PINES IPC (7 METROS)"/>
        <s v="CABLE CONECTOR M12 DE 6 PINES IPC (9 METROS)"/>
        <s v="CONECTOR USB PARA LLAVE OPERADOR"/>
        <s v="CABLE DE CONECTOR USB TELEMETRIA"/>
        <s v="SENSOR ABS IZQUIERDO"/>
        <s v="SENSOR ABS DERECHO"/>
        <s v="LIMPIA CONTACTOS ELÉCTRICO"/>
        <s v="SENSOR DESGASTE DE FORRO DERECHO"/>
        <s v="SENSOR DESGASTE DE FORRO IZQUIERDO"/>
        <s v="DISCO DE ASPIRACIÓN 3M LIMPIA HK 6&quot; P150"/>
        <s v="DISCO DE ASPIRACIÓN 3M LIMPIA HK 6&quot; P220"/>
        <s v="CAPUCHON PROTECTOR BORNE BATERIA STS NEGRO"/>
        <s v="CAPUCHON PROTECTOR BORNE BATERIA STS ROJO"/>
        <s v="CABLE UTP 5E FLEXIBLE"/>
        <s v="ACEITE CAJA MOBIL ATF LT 71141"/>
        <s v="ACEITE DIFERENCIAL MOBIL DELVAC 1 GO"/>
        <s v="ACEITE DIFERENCIAL MOBIL LUBE HD PLUS 85W140"/>
        <s v="ACEITE DIFERENCIAL MOBIL LUBE HD 85W140"/>
        <s v="ORING FILTRO ACEITE TRANSMISION"/>
        <s v="ACEITE CAJA MOBIL ATF DELVAC DRUM"/>
        <s v="ACEITE HIDRAULICO ATF D/M DRUM"/>
        <s v="GRASERA CARDAN ALTERNADOR"/>
        <s v="ELECTROVALVULA TRANSMISIÓN TB"/>
        <s v="DEFLECTOR"/>
        <s v="SELLO"/>
        <s v="RETEN TUERCA"/>
        <s v="COJINETE RODILLO DER"/>
        <s v="COJINETE RODILLO IZQ"/>
        <s v="COJINETE PIÑON"/>
        <s v="COJINETE RODILLO SPEED"/>
        <s v="DEFLECTOR RETEN ANTIGUO"/>
        <s v="LAMINILLA DE AJUSTE 0.10"/>
        <s v="LAMINILLA DE AJUSTE 0.15"/>
        <s v="LAMINILLA DE AJUSTE 0.5"/>
        <s v="CONECTOR MODULO TRANSMISIÓN (ENCHUFE)"/>
        <s v="BLOQUE DE ELECTROVALVULA PB"/>
        <s v="MODULO TIM"/>
        <s v="GUASA DE PRESION FLANCHE DE SALIDA"/>
        <s v="TORNILLO HEXAGONAL M10*50 GRADO 10.9"/>
        <s v="EMPAQUE METALICO TAPA DE REVERSO"/>
        <s v="ANILLO TORICO 48*5"/>
        <s v="ORING MILIMETRICO VITON 3*12*18"/>
        <s v="ORING MILIMETRICO VITON 108-V"/>
        <s v="TERMINAL CONECTOR TRANSMISIÓN"/>
        <s v="CUERPO (CONECTOR SENSOR VELOCIDAD)"/>
        <s v="SELECTOR DE MARCHAS (CONMUTADOR 3 TECLAS)"/>
        <s v="JUEGO PIÑON (SPEED)"/>
        <s v="CARCAZA ESCUALIZADORA"/>
        <s v="KIT ESCUALIZACIÓN"/>
        <s v="ARANDELA DIFERENCIAL"/>
        <s v="TUERCA AJUSTE"/>
        <s v="TORNILLO HEXAGONO M16*70"/>
        <s v="CONECTOR AZUL 18 PINES"/>
        <s v="EMPAQUE TAPA CARTER DIWA 5"/>
        <s v="EMPAQUE METALICO"/>
        <s v="SENSOR VELOCIMETRO CAJA DE VELOCIDADES"/>
        <s v="TAPA DE LLENADO CAJA DE VELOCIDADES"/>
        <s v="FILTRO DESFOGUE CAJA DE VELOCIDADES"/>
        <s v="HIDRODAMPER"/>
        <s v="ARBOL DE TRANSMISIÓN (CARDAN DE TRANSMISIÓN)"/>
        <s v="CAJA DE VELOCIDADES (TRANSMISIÓN)"/>
        <s v="ACEITE CAJA SHEEL ATF S4 HDX"/>
        <s v="TORNILLO EMBRIDADO FLANCHE CARDAN DE TRANSMISIÓN"/>
        <s v="TUERCA FLANCHE CARDAN DE TRANSMISIÓN"/>
        <s v="ACEITE DIFERENCIAL SHEEL SPIRAX S6 75W 140"/>
        <s v="TORNILLO TOPE M8X20"/>
        <s v="TUERCA DE AJUSTE BANCADA DIFERENCIAL"/>
        <s v="DISCO DE FRENO SOLIDO"/>
        <s v="DISCO DE FRENO VENTILADO"/>
        <s v="LIMPIADOR DE FRENOS"/>
        <s v="JUEGO DE PASTILLAS DE DISCO DE FRENO"/>
        <s v="TORNILLO HEXAGONAL DE PASTILLAS DE FRENO"/>
        <s v="JUEGO DE RESORTES PARA PASTILLAS DE FRENO"/>
        <s v="CINTA TEFLON INDUSTRIAL"/>
        <s v="ELIMINADOR DE EMPAQUE"/>
        <s v="BOBINA DE CONSEP"/>
        <s v="TUBO REFRIGERACION DE AIRE COMPRESOR (9)"/>
        <s v="TUBO SERPENTIN DE ENFRIAMIENTO AIRE COMPRESOR (14)"/>
        <s v="TUBO SERPENTIN DE ENFRIAMIENTO AIRE COMPRESOR (15)"/>
        <s v="ENFRIADOR DE AIRE COMPRESOR"/>
        <s v="TUBO REFRIGERACION DE AIRE COMPRESOR (17)"/>
        <s v="TUBO REFRIGERACION DE AIRE COMPRESOR (24)"/>
        <s v="TUBO REFRIGERACION DE AIRE COMPRESOR"/>
        <s v="DEPOSITO AMORTIGUADOR DE AIRE"/>
        <s v="FILTRO SECADOR"/>
        <s v="SILENCIADOR DE AIRE VALVULA MODULADORA"/>
        <s v="KIT DE REPARACIÓN CONCEP"/>
        <s v="JUNTAS DE REPARACION CONSEP"/>
        <s v="NIPLE 3 VÍAS"/>
        <s v="CONDENSADOR (CONCEP)"/>
        <s v="UNIDAD COMPRESOR DE AIRE"/>
        <s v="VALVULA REMOLQUE RAPIDA"/>
        <s v="VALVULA ANTIRETORNO"/>
        <s v="RACOR SISTEMA NEUMATICO"/>
        <s v="TUBO ADMISION AIRE COMPRESOR"/>
        <s v="KIT ACOPLAMIENTO COMPRESOR (CONTRAPESA)"/>
        <s v="CAMARA DE FRENO DELANTERA"/>
        <s v="DIAFRAGMA CAMARA DE FRENO TIPO 24"/>
        <s v="NIPLE 3 VIAS"/>
        <s v="CIGÜEÑAL COMPRESOR"/>
        <s v="BARRA DE ACOPLAMIENTO DE DIRECCION"/>
        <s v="ROTULA DE BARRA DE ACOPLAMIENTO ROSCA IZQUIERDA"/>
        <s v="ROTULA DE BARRA DE ACOPLAMIENTO ROSCA DERECHA"/>
        <s v="NIPLE RACOR PRESION ACEITE HIDRAULICO"/>
        <s v="BARRA TENSORA INFERIOR FIJA"/>
        <s v="JUEGO DE REPARACION BARRAS TENSORAS"/>
        <s v="PLATINA DERECHA AMARRE SANFONA"/>
        <s v="PLATINA IZQUIERDA AMARRE SANFONA"/>
        <s v="BARRA TENSORA SUPERIOR"/>
        <s v="BARRA TENSORA INFERIOR GRADUABLE"/>
        <s v="BARRA EN V EJE DELANTERO"/>
        <s v="JUEGO DE REPARACION DE BARRA TENSORA EJE DELANTERO"/>
        <s v="JUEGO DE REPARACION DE BARRA EN V EJE DELANTERO"/>
        <s v="BARRA TENSORA EJE DELANTERO"/>
        <s v="TUERCA EMBRIDADA"/>
        <s v="BARRA ESTABILIZADORA"/>
        <s v="TUERCA BARRA ESTABILIZADORA"/>
        <s v="TUERCA DE SUJECION FUELLE NEUMATICO"/>
        <s v="CONSOLA SOPORTE BARRA INFERIOR"/>
        <s v="FUELLE NEUMATICO TRASERO"/>
        <s v="BASE DE FUELLE NEUMATICO"/>
        <s v="FUELLE NEUMATICO EJE DE REMOLQUE"/>
        <s v="FUELLE NEUMATICO DELANTERO"/>
        <s v="BASE FUELLE SUSPENSION TRASERO"/>
        <s v="AMORTIGUADOR DE SUSPENSION DELANTERO"/>
        <s v="AMORTIGUADOR DE SUSPENSION EJE REMOLQUE"/>
        <s v="AMORTIGUADOR DE SUSPENSION TRASERO"/>
        <s v="BUJE DE GOMA DE BARRA ESTABILIZADORA DELANTERA"/>
        <s v="ARTICULACION DE BARRA ANTIVUELCO EJE DELANTERO"/>
        <s v="ARTICULACION DE BARRA ANTIVUELCO EJE REMOLQUE Y TRASERO"/>
        <s v="BUJE DE GOMA DE BARRA ESTABILIZADORA EJE DE REMOLQUE"/>
        <s v="SENSOR NIVEL DE ALTURA EJE DELANTERO"/>
        <s v="VARILLA DE REGULACION NIVEL ALTURA DELANTERA"/>
        <s v="ROTULA DE VARILLA DE REGULACION DE NIVEL DE ALTURA"/>
        <s v="VARILLA DE REGULACION NIVEL ALTURA EJE REMOLQUE"/>
        <s v="ESPARRAGO"/>
        <s v="TUERCA"/>
        <s v="MODULADORA DE 1 CANAL"/>
        <s v="VARILLA DE REGULACION NIVEL ALTURA TRASERA"/>
        <s v="BRAZO"/>
        <s v="RUEDA SENSORA"/>
        <s v="CUBIERTA DE PROTECCIÓN"/>
        <s v="ORING MILIMETRICO EN NITRILO 1.5*10*14"/>
        <s v="ORING MILIMETRICO EN NITRILO 2*10*14"/>
        <s v="ORING MILIMETRICO EN NITRILO 2*8*12"/>
        <s v="ORING MILIMETRICO EN NITRILO 1,5*8*11"/>
        <s v="TORNILLO VARILLA NIVELADORA"/>
        <s v="LAMINA VARILLA NIVELADORA IZQUIERDA"/>
        <s v="LAMINA VARILLA NIVELADORA DERECHA"/>
        <s v="MODULADORA DE 2 CANALES"/>
        <s v="VASTAGO PARA REPARACIÓN LLANTAS DIAMETRO 6MM (1/4&quot;)"/>
        <s v="VASTAGO PARA REPARACIÓN LLANTAS DIAMETRO 8MM (5/16&quot;)"/>
        <s v="VASTAGO PARA REPARACIÓN LLANTAS DIAMETRO 10MM (3/8&quot;)"/>
        <s v="IMAN"/>
        <s v="RETENEDOR SOPORTE"/>
        <s v="RIN RUEDA DE DISCO 8.25X22.5 CON AVELLAN"/>
        <s v="LLANTA NUEVA RADIAL 295/80-R22.5"/>
        <s v="RAC 10 PARCHE LLANTA RAD 75x5 5 MM VIPAL"/>
        <s v="RAC 12 PARCHE LLANTA RAD 115x70 MM VIPAL"/>
        <s v="RAC 14 PARCHE LLANTA RAD 130x8 5 MM VIPAL"/>
        <s v="CV00 SOLUCIÓN VULCANIZANTE 225ML VIPAL"/>
        <s v="EMPAQUE VALVULA SERIE V-3 O´RING"/>
        <s v="TIZA X 12 UNDS. AMARILLA VIPAL"/>
        <s v="RAC 20 PARCHE LLANTA RAD 75x5 5 MM VIPAL"/>
        <s v="LIMPIADOR RUB-0-MATIC 945 ML"/>
        <s v="VALVULA SELLO MATIC ORING 27o85MM V3-204"/>
        <s v="VALVULA SELLO MATIC ORING 27o110MM V3-206"/>
        <s v="TAPA VALVULA TIPO DOMO"/>
        <s v="SELLANTE VIPAL SV01 680G"/>
        <s v="LUBRICANTE TECH"/>
        <s v="PASTA MONTAJE/DESMONTAJE 3.63 KL"/>
        <s v="GUSANILLO PARA VALVULA NORMAL"/>
        <s v="TACO PARCHE UL6 UNI-SEAL ULTRA 6mm"/>
        <s v="TACO PARCHE UL8 UNI-SEAL ULTRA 8mm"/>
        <s v="LLANTA REPARADA RADIAL 295/80-R22.5"/>
        <s v="LLANTA REENCAUCHADA RADIAL 295/80-R22.5"/>
        <s v="LLANTA RECAMBIO RADIAL 295/80-R22.5"/>
        <s v="LLANTA U RECAMBIO RADIAL 295/80-R22.5"/>
        <s v="LLANTA NUEVA RADIAL 295/80-R22.5 HANKOOK"/>
        <s v="LLANTA NUEVA RADIAL 295/80-R22.5 CONTINENTAL"/>
        <s v="PERNO DE RUEDA"/>
        <s v="TUERCA DE PERNO DE RUEDA"/>
        <s v="TUERCA DE SUJECION EJE DELANTERO (CONTRATUERCA)"/>
        <s v="ANILLO PROTECTOR DE RUEDA"/>
        <s v="BASTIDOR SOPORTE H DE ARTICULACIÓN"/>
        <s v="SOPORTE EN V DE ARTICUALACIÓN"/>
        <s v="RODAMIENTO CUBO RUEDA DELANTERO"/>
        <s v="ANILLO INTERNO DE CUBO RUEDA"/>
        <s v="CIRCLIP DE CUBO RUEDA DE REMOLQUE Ø76,96 A Ø82 MM"/>
        <s v="TUERCA HEXAGONAL DE CUBO RUEDA"/>
        <s v="JUNTA TORICA DE CUBO RUEDA DE REMOLQUE"/>
        <s v="ANILLO EXTERNO DE CUBO RUEDA DE REMOLQUE"/>
        <s v="ARANDELA DE SEGURIDAD DE CUBO RUEDA DE REMOLQUE"/>
        <s v="RODAMIENTO CUBO RUEDA DE REMOLQUE"/>
        <s v="ARANDELA DE SEGURIDAD DE CUBO RUEDA"/>
        <s v="TORNILLO DE HEXAGONO EMBUTIDO"/>
        <s v="ABRAZADERA BRAZO MOVIL"/>
        <s v="ACABADO FIJACION DE PASAMANOS VERTICALES"/>
        <s v="ACRILICO PROTECTOR EXTINTOR"/>
        <s v="ACRILICO LUMINARIA"/>
        <s v="ACRILICO PROTECCION TABLERO"/>
        <s v="ADHESIVO ISR 7008AP NEGRO"/>
        <s v="ADHESIVO VALVULA DE PUERTAS"/>
        <s v="AMARRE PLASTICO DE 25 CM"/>
        <s v="AMARRE PLASTICO DE 30 CM"/>
        <s v="AMARRE PLASTICO DE 55 CM"/>
        <s v="ARANDELA PLANA 3/16&quot; ZINCADA"/>
        <s v="ARANDELA PLANA 10MM BICROMAT"/>
        <s v="ARO PASA RUEDA"/>
        <s v="BRAZO RETRACTIL"/>
        <s v="BRAZO LIMPIAPARABRISAS"/>
        <s v="BROCA DE 1/4&quot; H.S.S"/>
        <s v="BROCA DE 1/8&quot; H.S.S"/>
        <s v="BROCA DE 13/64&quot; H.S.S"/>
        <s v="BROCA DE 3/16&quot; H.S.S"/>
        <s v="BROCA DE 5/16&quot; H.S.S"/>
        <s v="BROCA DE 9/64&quot; H.S.S"/>
        <s v="CALCOMANIA SALIDA DE EMERGENCIA"/>
        <s v="CALCOMANIA VALVULA SALIDA DE EMERGENCIA PERSIANA"/>
        <s v="CALCOMANIA SALIDA DE EMERGENCIA VENTANA"/>
        <s v="CHAPAS DE HABITACULOS"/>
        <s v="CINTA AISLANTE NEGRA"/>
        <s v="CINTA ESPUMA TECHO"/>
        <s v="CINTA ESPUMA LATERAL"/>
        <s v="CINTA INSONORIZANTE DE 25 MM"/>
        <s v="CINTA VHB 19MM*2MM*20MT TRANSPARENTE"/>
        <s v="CINTURON DE SEGURIDAD RETRACTABLE 2 PUNTOS COMPLETO"/>
        <s v="CINTURON DE SEGURIDAD RETRACTABLE LATERAL IZQUIERDO 3 PUNTOS COMPLETO"/>
        <s v="CLARABOYA"/>
        <s v="CONJUNTO LIMPIA PARA BRISA LATERAL DERECHO"/>
        <s v="CONJUNTO LIMPIA PARA BRISA LATERAL IZQUIERDO"/>
        <s v="CONJUNTO INSUFLADOR EXTRACTOR"/>
        <s v="CONJUNTO RENOVADOR AIRE"/>
        <s v="DIFUSOR AIRE TABLERO"/>
        <s v="DIFUSOR DE AIRE EN TABLERO"/>
        <s v="DISCO DE CORTE DW8062 4.5&quot;"/>
        <s v="DISCO DE PULIR"/>
        <s v="ESPEJO INTERNO 397*113 MM"/>
        <s v="ESPEJO RETROVISOR EXTERNO DERECHO"/>
        <s v="ESPEJO RETROVISOR EXTERNO IZQUIERDO"/>
        <s v="ESPEJO RETROVISOR REDONDO EXTERNO 160MM"/>
        <s v="ESPEJO RETROVISOR INTERNO Ø215 MM"/>
        <s v="ESPEJO RETROVISOR REDONDO AUXILIAR DERECHO"/>
        <s v="EXTINTOR DE INCENDIO"/>
        <s v="DURATREE GRIS PANTONE 422U 3*2440 MM"/>
        <s v="LOGO BRT-S"/>
        <s v="LUBRICANTE CRC"/>
        <s v="MARTILLO PARA EMERGENCIA"/>
        <s v="HOJA BISTURI"/>
        <s v="PARED SEPARADOR ,PUERTA,PASAMANO,COLUMNA"/>
        <s v="PASAMANO MURCIELAGO TECHO"/>
        <s v="PEGANTE LOCCTITE 495"/>
        <s v="PERFIL ACABADO TECHO CENTRAL"/>
        <s v="PERFIL BOCEL VENTANA"/>
        <s v="PERFIL DE ALUMINIO"/>
        <s v="PERFIL DE ALUMINIO 1,5*29,6*31,75*6000 MM"/>
        <s v="PERFIL RANURADO DE ALUMINIO 1/8&quot;*1&quot; PARA ROTULA DE SANFONA"/>
        <s v="PERFIL DE ALUMINIO BASE VENTANA MILENIO 6500 MM"/>
        <s v="PERFIL DE ALUMINIO BOCEL PESTAÑA"/>
        <s v="PERFIL DE ALUMINIO BOTA AGUA"/>
        <s v="PERFIL DE ALUMINIO CONTORNO VENTANA"/>
        <s v="PERFIL DE ALUMINIO DE MARCO PUERTA 6000 MM"/>
        <s v="PERFIL DE ALUMINIO EN U CAUCHO"/>
        <s v="PERFIL DE ALUMINIO INSERTO PORTA"/>
        <s v="PERFIL DE ALUMINIO PARA ACRILICO ILUMINACION"/>
        <s v="PERFIL DE ALUMINIO ANCLAJE DE PASAMANOS"/>
        <s v="PERFIL DE ALUMINIO SUPERIOR MOVIL DE VENTANA"/>
        <s v="PERFIL DE ALUMINIO TAPA DE INSPECCION PEQUEÑA"/>
        <s v="PERFIL DE ALUMINIO VENTANA"/>
        <s v="PERFIL DE ALUMINIO VIDRIO VENTANA"/>
        <s v="BOCEL LAMEVIDRIO"/>
        <s v="PERFIL PVC EN H"/>
        <s v="PERFILES DE CAUCHO MACIZO"/>
        <s v="PERFILES DE CAUCHO MACIZO BOTA AGUA"/>
        <s v="PLUMILLA LIMPIAPARABRISAS"/>
        <s v="PUNTAS P2"/>
        <s v="PUNTAS P3"/>
        <s v="PUNTERA PERFIL"/>
        <s v="REFLECTOR POSTERIOR REDONDO COLOR RUBI"/>
        <s v="REJILLA ALTAVOZ"/>
        <s v="REJILLA TOMA DE AIRE"/>
        <s v="REJILLA DE EXTRACTORES"/>
        <s v="REMACHE POP 1/8&quot;*1&quot;"/>
        <s v="REMACHE POP 3/16&quot;*1&quot;"/>
        <s v="REMACHES 3/16&quot;*15/16&quot;"/>
        <s v="SILLA OPERADOR"/>
        <s v="SILLA PROMIURBAN PLUS AZUL BRT"/>
        <s v="SILLA PROMIURBAN PLUS ROJA"/>
        <s v="SOPORTE DE EXTINTOR"/>
        <s v="SOPORTE ESPEJO LADO DERECHO"/>
        <s v="SOPORTE FIJACION PASAMANO (VOLCANES)"/>
        <s v="SOPORTE ESPEJO LADO IZQUIERDO"/>
        <s v="SOPORTE FIJACION PASAMANO VERTICAL"/>
        <s v="SOPORTE PASAMANOS"/>
        <s v="TANQUE LIMPIABRISAS"/>
        <s v="TAPA BOCEL VENTANA"/>
        <s v="TAPA MARTILLO EMERGENCIA"/>
        <s v="TAPON GRIS"/>
        <s v="TIMBRE AZUL"/>
        <s v="TOPE DE PUERTA"/>
        <s v="TORNILLO CABEZA GARBANZO M8*3/4&quot;"/>
        <s v="TORNILLO HEXAGONAL M10*30 MM BICROMAT"/>
        <s v="TORNILLO AVELLANADO M10*1&quot; NEGRO"/>
        <s v="TORNILLO LÁMINA PH M8*3/4&quot; NEGRO"/>
        <s v="TORNILLO EXTRAPLANO PHI PTA BROCA 8 X 1”"/>
        <s v="TUBO PASAMANOS 6 MTS"/>
        <s v="UNION PLASTICA T PARA PASAMANOS LARGA"/>
        <s v="UNION PLASTICA T PARA PASAMANOS CORTA"/>
        <s v="WASA NEGRA 10MM"/>
        <s v="AMARRE PLASTICO DE 80 CM"/>
        <s v="BROCHA 2&quot;"/>
        <s v="TORNILLO CABEZA DE GARBANZO M12*1&quot;"/>
        <s v="HEBILLA ANCLAJE CINTURON CON SENSOR"/>
        <s v="PASAMANOS COLGANTE TECHO"/>
        <s v="BOOSTER DE PUERTA DE SERVICIO"/>
        <s v="TORNILLO AVELLANADO M8*3/4&quot;"/>
        <s v="PUNTA TORX T30"/>
        <s v="CUBIERTA MECANISMO EXPULSION PEQUEÑA"/>
        <s v="ACABAMIENTO CONDUCTO LATERAL DERECHO"/>
        <s v="ACABAMIENTO CONDUCTO LATERAL IZQUIERDO"/>
        <s v="CONJUNTO LUMINARIA DE MANTENIMIENTO"/>
        <s v="CUBIERTA FONDO LUCES DE SALON"/>
        <s v="ACRÍLICO EMERGENCIA CLARABOYA TRANSTEC"/>
        <s v="CUBIERTA VALVULA DESPRESURIZADORA TRANSLUCIDA"/>
        <s v="JUEGO MACHO A CARBON X3 RO 3/8 SUPER"/>
        <s v="TORNILLO HEXAGONAL 3/8&quot;*1&quot;"/>
        <s v="TORNILLO KALAT M8*3/4&quot; PUNTA AGUJA"/>
        <s v="TORNILLO AVELLANADO M8*1&quot;"/>
        <s v="CORTINA PARASOL"/>
        <s v="SELIGRAFIA INTERRUPTOR ANGEL GUARDIAN"/>
        <s v="SELIGRAFIA DE TECLA INTERUPTOR PUERTAS DE SERVICIO"/>
        <s v="SELIGRAFIA DE TECLA INTERUPTOR PUERTAS DE EMERGENCIA 1"/>
        <s v="SELIGRAFIA DE TECLA INTERUPTOR PUERTAS DE EMERGENCIA 2"/>
        <s v="CONJUNTO DEFROSTER"/>
        <s v="SOPORTE FIJACIÓN PASAMANO"/>
        <s v="ACRILICO EXPULSION CLARABOYA"/>
        <s v="ACRILICO SEÑALIZACION EXTINTORES"/>
        <s v="EMPAQUE GOMA VEDACION"/>
        <s v="REJILLA DE VENTILACION DEL TECHO"/>
        <s v="ACRILICO LUZ DE SALON"/>
        <s v="PASADOR DE BUJE DE PUERTAS"/>
        <s v="CIERRE PLASTICO GRANDE MANIJA"/>
        <s v="CIERRE PLASTICO PEQUEÑO MANIJA"/>
        <s v="SOPORTE INTERMEDIO PASAMANO"/>
        <s v="SOPORTE BASE PASAMANO"/>
        <s v="SOPORTE BASE OVALADA PASAMANO"/>
        <s v="CONJUNTO PORTEZUELA ITEM1 1343*633"/>
        <s v="PANEL REVESTIMIENTO FALDON ITEM 2 300*460"/>
        <s v="CONJUNTO PORTEZUELA ITEM 3 1748*459"/>
        <s v="PANEL REVESTIMIENTO FALDON ITEM 4 910*460"/>
        <s v="CONJUNTO PORTEZUELA ITEM 5 986*460"/>
        <s v="CONJUNTO PORTEZUELA ITEM 6 1202*460"/>
        <s v="PANEL REVESTIMIENTO FALDON ITEM 8 400*520"/>
        <s v="CONJUNTO PORTEZUELA ITEM 9 520*416"/>
        <s v="PANEL REVESTIMIENTO FALDON ITEM 10 180*520"/>
        <s v="PANEL REVESTIMIENTO FALDON ITEM 11 550*520"/>
        <s v="CONJUNTO PORTEZUELA ITEM 13 648*788"/>
        <s v="PANEL REVESTIMIENTO FALDON ITEM 14 80*520"/>
        <s v="CONJUNTO PORTEZUELA ITEM 15 985*790"/>
        <s v="PANEL REVESTIMIENTO FALDON ITEM 16 120*520"/>
        <s v="CONJUNTO PORTEZUELA ITEM 17 826*515"/>
        <s v="CONJUNTO PORTEZUELA ITEM 18 1088*515"/>
        <s v="PANEL REVESTIMIENTO FALDON ITEM 19 550*520"/>
        <s v="CONJUNTO PORTEZUELA ITEM 21 610*416"/>
        <s v="PANEL REVESTIMIENTO FALDON ITEM 23 90*1050"/>
        <s v="CONJUNTO PORTEZUELA ITEM 24 1500*515"/>
        <s v="CONJUNTO PORTEZUELA ITEM 25 940*520"/>
        <s v="PANEL REVESTIMIENTO FALDON ITEM 26 2000*540"/>
        <s v="PANEL REVESTIMIENTO FALDON ITEM 27 750*540"/>
        <s v="PANEL REVESTIMIENTO FALDON ITEM 28 1760*540"/>
        <s v="PANEL REVESTIMIENTO FALDON ITEM 29 815*540"/>
        <s v="PANEL REVESTIMIENTO FALDON ITEM 31 800*520"/>
        <s v="PANEL REVESTIMIENTO FALDON ITEM 32 1420*520"/>
        <s v="CONJUNTO BOQUILLA TANQUE DE COMBUSTIBLE ITEM 40 255*210"/>
        <s v="PANEL REVESTIMIENTO FALDON ITEM 11 1870*570"/>
        <s v="CONJUNTO PORTEZUELA ITEM 12 1386*520"/>
        <s v="PANEL REVESTIMIENTO FALDON ITEM 13 550*520"/>
        <s v="PANEL REVESTIMIENTO FALDON ITEM 14 950*520"/>
        <s v="PANEL REVESTIMIENTO FALDON ITEM 15 1610*570"/>
        <s v="PANEL REVESTIMIENTO FALDON ITEM 16 1435*570"/>
        <s v="PANEL REVESTIMIENTO FALDON ITEM 17 1100*570"/>
        <s v="CONJUNTO BOQUILLA TANQUE DE COMBUSTIBLE ITEM 41 255*210"/>
        <s v="PANEL REVESTIMIENTO FALDON ITEM 28 830*570"/>
        <s v="PANEL REVESTIMIENTO FALDON ITEM 30 1415*570"/>
        <s v="PANEL REVESTIMIENTO FALDON ITEM 31 840*520"/>
        <s v="CONJUNTO PORTEZUELA ITEM 32 1386*520"/>
        <s v="PANEL REVESTIMIENTO FALDON ITEM 33 500*520"/>
        <s v="PANEL REVESTIMIENTO FALDON ITEM 34 900*520"/>
        <s v="PANEL REVESTIMIENTO FALDON ITEM 35 1300*200"/>
        <s v="PANEL REVESTIMIENTO FALDON ITEM 36 1250*520"/>
        <s v="PANEL REVESTIMIENTO FALDON ITEM 37 1480*520"/>
        <s v="PANEL REVESTIMIENTO FALDON ITEM 38 1020*520"/>
        <s v="PANEL REVESTIMIENTO FALDON ITEM 39 863*520"/>
        <s v="PANEL REVESTIMIENTO FALDON ITEM 34 100*470"/>
        <s v="PANEL REVESTIMIENTO FALDON ITEM 35 90*1660"/>
        <s v="PANEL REVESTIMIENTO FALDON ITEM 36 90*1280"/>
        <s v="CONJUNTO BOQUILLA TANQUE DE COMBUSTIBLE ITEM 39 255*182"/>
        <s v="PANEL REVESTIMIENTO FALDON ITEM 47 1050*520"/>
        <s v="PANEL REVESTIMIENTO FALDON ITEM 48 1415*520"/>
        <s v="PANEL REVESTIMIENTO FALDON ITEM 50 863*570"/>
        <s v="PERFIL ALUMINIO 1"/>
        <s v="PERFIL ACABAMIENTO 1"/>
        <s v="PERFIL ACABAMIENTO 2"/>
        <s v="PERFIL DE ALUMINIO 2"/>
        <s v="PERFIL MAMPARA 2"/>
        <s v="PERFIL DE ALUMINIO 3"/>
        <s v="vacio"/>
        <s v="CONJUNTO MAMPARA PE1"/>
        <s v="CONJUNTO MAMPARA SILLA 1 PREFERENCIAL IZQ"/>
        <s v="CONJUNTO MAMPARA POS 2 SILLA USUARIO"/>
        <s v="PARAL PASAMANOS PREFERENCIAL DER VAGON 1"/>
        <s v="PARAL PASAMANOS ENTRE PS1 Y PS2"/>
        <s v="CONJUNTO MAMPARA ENTRE DISCAPACITADOS Y MASCOTA"/>
        <s v="PARAL PS2"/>
        <s v="CONJUNTO MAMPARA PS2"/>
        <s v="PARALES PS 1"/>
        <s v="PARAL PASAMANOS SUPERIOR VAGON 1 POS 3Y4"/>
        <s v="PASAMANOS SUPERIOR ARTICULACION"/>
        <s v="PARAL PS3"/>
        <s v="CONJUNTO MAMPARA PS3"/>
        <s v="PARAL PE2"/>
        <s v="PARAL ENTRE PUERTAS SERVICIO 4Y5 – 6Y7"/>
        <s v="CONJUNTO MAMPARA PS5"/>
        <s v="CONJUNTO MAMPARA 1"/>
        <s v="CONJUNTO MAMPARA 2"/>
        <s v="CONJUNTO MAMPARA 3"/>
        <s v="CONJUNTO MAMPARA 4"/>
        <s v="CAUCHO REDONDO ARTICULACIÓN"/>
        <s v="CIERRES Y CERRADURAS"/>
        <s v="PERFIL BUQUE PUERTAS"/>
        <s v="ARANDELA PLANA 3/8&quot;"/>
        <s v="GUAZA 3/8"/>
        <s v="UNION PLASTICA"/>
        <s v="PUERTA PASAMANOS COLUMNA"/>
        <s v="PIN GRIS DE 1/4 X 3 CABEZA REDONDA"/>
        <s v="TUBO PASAMANOS CURVO"/>
        <s v="ACRICILICO BUS N° PROHIBIDO FUMAR-HABLAR CON EL CONDUCTOR"/>
        <s v="ACRILICO CAPACIDAD DE PASAJEROS"/>
        <s v="ACRILICO NUMERO DE BUS"/>
        <s v="ACRICLICO SUJETESE DE LOS PASAMANOS"/>
        <s v="ACRILICO SILLA DE USO PRIORITARIO VERTICAL"/>
        <s v="ACRILICO NO PARARSE EN LA FRANJA AMARILLA"/>
        <s v="PRECINTOS DE BOLA"/>
        <s v="ACRILICO SOBREPESO PUERTAS DE SERVICIO"/>
        <s v="ACRILICO SEGURIDAD VEHICULO EN MARCA CON PUERTAS CERRADAS"/>
        <s v="ACRILICO DISPOSITIVOS DE SEGURIDAD"/>
        <s v="ACRILICO ESPACIO EXCLUSIVO PERRO DE ASISTENCIA"/>
        <s v="ACRILICO SILLA DE USO PRIORITARIO HORIZONTAL"/>
        <s v="ACRILICO NO COLOQUE LAS MANOS"/>
        <s v="ACRILICO NO OBSTRUYA"/>
        <s v="ACRILICO ATENCION DEJE LIBRE REGION DE PLATAFORMA"/>
        <s v="ACRILICO NO SE SIENTE EN ESTA ZONA"/>
        <s v="MANIJA DE CLARABOYA"/>
        <s v="BOTON DE ELEVACION SILLA DE OPERADOR"/>
        <s v="CANTONERA PUERTA DE SERVICIO IZQUIERDA"/>
        <s v="CANTONERA PUERTA DE SERVICIO DERECHA"/>
        <s v="MECANISMO CLARABOYA"/>
        <s v="ACRILICO TRANSPARENTE 0,21*0,135 2mm"/>
        <s v="REMACHE POP 1/8&quot;*1/2&quot;"/>
        <s v="DEFLECTOR SALIDA DE AIRE DESEMPAÑADOR"/>
        <s v="MOTOR DEPOSITO AGUA"/>
        <s v="MANGUERA CAUCHO 1/8 LIMPIABRISAS"/>
        <s v="FLAMULA CAVERNA PARABRISAS (Cartabon arco capota)"/>
        <s v="FLAMULA CAVERNA PARABRISAS"/>
        <s v="REFUERZO ARCO CAPOTA FRENTE BRT IZQ"/>
        <s v="REFUERZO ARCO CAPOTA FRENTE BRT DER"/>
        <s v="CONJUNTO CAVERNA ARCO CAPOTA PARAGOLPES BRT"/>
        <s v="CONJUNTO ARCO CAPOTA INFERIOR PARABRISA BRT"/>
        <s v="BOMBONA SILLA OPERADOR"/>
        <s v="ASPERSOR AGUA LIMPIABRISAS DERECHO"/>
        <s v="ASPERSOR AGUA LIMPIABRISAS IZQUIERDO"/>
        <s v="LUBRICANTE GRAFITO"/>
        <s v="SOLDADURA ESTAÑO 60/40 (450 GR)"/>
        <s v="PASTA PARA SOLDAR ESTAÑO"/>
        <s v="PERFIL DE ALUMINIO 3/4 (ANGULO RANURADO)"/>
        <s v="GABINETE EXTINTOR"/>
        <s v="TORNILLO TRILOBULAR M8*25"/>
        <s v="EMPAQUE ZUNCHO ACANALADO 2&quot; 1/2"/>
        <s v="REATA VELCRO"/>
        <s v="VIDRIO TEMPLADO GABINETE EXTINTOR"/>
        <s v="MARCO GABINETE EXTINTOR"/>
        <s v="MARCO CLARABOYA"/>
        <s v="BOCEL MARCO"/>
        <s v="TUBO CUADRADO 3/4"/>
        <s v="DADOS MARCO CONJUNTOS EXTERNOS"/>
        <s v="CABECERO SILLA OPERADOR"/>
        <s v="EMPAQUE CLARABOYA"/>
        <s v="SOPORTE TRAPECIO BRAZO LIMPIAPARABRISAS"/>
        <s v="ACRILICO LUZ DE CORTESIA"/>
        <s v="BROCA ACERO RAPIDO HSS 013 7/32&quot;"/>
        <s v="BROCA ACERO RAPIDO 11 6.00 MM"/>
        <s v="TUBO CORTO ENCAPSULADO"/>
        <s v="TUBO VERTICAL AMARILLO MAMPARA (DOBLEZ)"/>
        <s v="TUBO CORTO SILLA USUARIOS"/>
        <s v="TUBO CURVO PUERTA SERVICIO"/>
        <s v="BOOSTER PUERTAS BMP SENSOR"/>
        <s v="OJAL ROTULAR BOOSTER"/>
        <s v="CUBIERTA ESCOTILLA CLARABOYA"/>
        <s v="COJIN ZONA DE DISCAPACITADOS"/>
        <s v="LUNA PRINCIPAL IZQUIERDA"/>
        <s v="LUNA PRINCIPAL"/>
        <s v="LUNA AUXILIAR"/>
        <s v="ACABADO EXTERNO SOBRE PUERTA"/>
        <s v="ADHESIVO MARCOPOLO FRENTE INTERNO"/>
        <s v="BISAGRA LATERAL DERECHA PERSIANA"/>
        <s v="BISAGRA LATERAL IZQUIERDA PERSIANA"/>
        <s v="CONJUNTO BISAGRA PLATAFORMA"/>
        <s v="CONJUNTO PERNO ACOPLAMIENTO TRABA CERRAMIENTO"/>
        <s v="FRANELA DE COLOR"/>
        <s v="JAQUIMA CONTORNO PARABRISA"/>
        <s v="JAQUIMA DE SELLADO PUERTA DELANTERA"/>
        <s v="JAQUIMA DE SELLADO PUERTA POSTERIOR"/>
        <s v="LAMINA DE ALUMINIO LISA 880*4800 E 1,25mm"/>
        <s v="LETRERO FRONTAL MARCOPOLO"/>
        <s v="COMPUERTA RADIADOR"/>
        <s v="TOPE VENTANA"/>
        <s v="CHAPA PUERTA DE INSPECCION FLUIDOS"/>
        <s v="VIDRIO LATERAL BYD"/>
        <s v="POLIURETANO AMARILLO PASAMANOS"/>
        <s v="LETRERO TRASERO MARCOPOLO"/>
        <s v="FORRO DE COMPUERTA CATALIZADOR"/>
        <s v="PASTA PARA PULIR 3M"/>
        <s v="ALAMBRE MIG PARA SOLDAR DIAMETRO 0,35*15 KG"/>
        <s v="RUBBING 1/1 BLANCO"/>
        <s v="LACA NEGRO MATE"/>
        <s v="AVISO MARCOPOLO (EVO 2)"/>
        <s v="AVISO TRASERO FONDO NEGRO"/>
        <s v="FELPA MOTORTOOL CON ESPIGO DIÁMETRO 50X25X1/4"/>
        <s v="GRIS OSCURO MILLARE"/>
        <s v="POLIURETANO GRIS CLARO INTERIORES"/>
        <s v="LOGOTIPO MARCOPOLO"/>
        <s v="MECANISMO ACIONAMIENTO PERSIANA"/>
        <s v="PARACHOQUE DELANTERO"/>
        <s v="PARACHOQUES TRASERO"/>
        <s v="PERSIANA DELANTERA"/>
        <s v="PISTON ACCIONAMIENTO DE PERSIANA"/>
        <s v="RETRO REFLECTOR LADO DERECHO COLOR ROJO"/>
        <s v="RETRO REFLECTOR LADO IZQUIERDO COLOR ROJO"/>
        <s v="SIKA BLANCA"/>
        <s v="SIKA GRIS"/>
        <s v="SIKA NEGRA 600ML"/>
        <s v="TAPA ACABADO SUPERIOR PUERTA LATERAL DERECHO"/>
        <s v="TAPA ACABADO SUPERIOR PUERTA LATERAL IZQUIERDO"/>
        <s v="TRABA CERRAMIENTO PORTEZUELAS PEQUEÑO"/>
        <s v="URETANO GRIS 600 ML"/>
        <s v="VIDRIO CORREDERA PASAJEROS 383*468 MM"/>
        <s v="VIDRIO CORREDERA PASAJEROS 383*498 MM"/>
        <s v="VIDRIO CORREDERA PASAJEROS 383*689 MM"/>
        <s v="VIDRIO DE LA PUERTA DE EMERGENCIA TRASERA 878*838 MM"/>
        <s v="VIDRIO FIJO PUERTA EMERGENCIA 878*1463 MM"/>
        <s v="VIDRIO MOVIL PUERTA EMERGENCIA 376*860 MM"/>
        <s v="VIDRIO MOVIL TRASERO VENTANA CONDUCTOR 468*922 MM"/>
        <s v="VIDRIO MOVIL TRASERO VENTANA CONDUCTOR 468*923"/>
        <s v="VIDRIO MOVIL VENTANA CONDUCTOR 319*860 MM"/>
        <s v="VIDRIO PARABRISA LADO DERECHO 1123*1326 MM"/>
        <s v="VIDRIO PARABRISA LADO IZQUIERDO 1123*1326 MM"/>
        <s v="VIDRIO PEGADO COMPARTIMIENTO PASAJEROS 1050*706 MM"/>
        <s v="VIDRIO PEGADO COMPARTIMIENTO PASAJEROS 1188*1697 MM"/>
        <s v="VIDRIO PEGADO COMPARTIMIENTO PASAJEROS 1449*1080 MM"/>
        <s v="VIDRIO PEGADO COMPARTIMIENTO PASAJEROS 1536*619 MM"/>
        <s v="VIDRIO PEGADO COMPARTIMIENTO PASAJEROS 1723*998 MM"/>
        <s v="VIDRIO PEGADO COMPARTIMIENTO PASAJEROS 472*1080 MM"/>
        <s v="VIDRIO PEGADO COMPARTIMIENTO PASAJEROS 548*1080 MM"/>
        <s v="VIDRIO PEGADO COMPARTIMIENTO PASAJEROS 565*1080 MM"/>
        <s v="VIDRIO PEGADO COMPARTIMIENTO PASAJEROS 567*1080 MM"/>
        <s v="VIDRIO PEGADO COMPARTIMIENTO PASAJEROS 585*1080 MM"/>
        <s v="VIDRIO PEGADO COMPARTIMIENTO PASAJEROS 586*1080 MM"/>
        <s v="VIDRIO PEGADO COMPARTIMIENTO PASAJEROS 619*1008 MM"/>
        <s v="VIDRIO PEGADO COMPARTIMIENTO PASAJEROS 619*145 MM"/>
        <s v="VIDRIO PEGADO COMPARTIMIENTO PASAJEROS 670*1080 MM"/>
        <s v="VIDRIO RUTERO 2209*351 MM"/>
        <s v="VIDRIO TIPO LAGRIMA 1179*705 MM"/>
        <s v="CINTA 3M DE ENMASCARADO 2&quot;"/>
        <s v="CINTA 3M DE ENMASCARADO 1/2&quot;"/>
        <s v="DISCO DE ASPIRACIÓN 3M LIMPIA HK 6&quot; P80"/>
        <s v="FITING HEMBRA 1/4&quot;"/>
        <s v="PALATAL RESINA 5346 B 10003"/>
        <s v="SOPORTE DE ASPIRACION LIMPIA 3M HK 6&quot;"/>
        <s v="THINNER CORRIENTE"/>
        <s v="TUBO ESTRUCTURAL 4&quot;*4&quot;"/>
        <s v="VASO 3M COLAPSIBE PPS MEDIANO"/>
        <s v="LIMPIADOR DESENGRASANTE INDUSTRIAL"/>
        <s v="CINTA 3M REFLECTIVA AMARILLA CONSPICUITY"/>
        <s v="VIDRIO SUPERIOR DE PUERTA DE SERVICIO 990*549 MM"/>
        <s v="VIDRIO MOVIL VENTANA COMPARTIMIENTO PASAJEROS 639*383 MM"/>
        <s v="VIDRIO PEGADO COMPARTIMIENTO PASAJEROS 480*1080 MM"/>
        <s v="VIDRIO PEGADO COMPARTIMIENTO PASAJEROS 803*1080 MM"/>
        <s v="VIDRIO PEGADO COMPARTIMIENTO PASAJEROS 575*1080 MM"/>
        <s v="VIDRIO PEGADO COMPARTIMIENTO PASAJEROS 1115*1080 MM"/>
        <s v="VIDRIO PEGADO COMPARTIMIENTO PASAJEROS 1550*619 MM"/>
        <s v="VIDRIO MOVIL VENTANA COMPARTIMIENTO PASAJEROS 739*383 MM"/>
        <s v="VIDRIO PEGADO COMPARTIMIENTO PASAJEROS 876*1080 MM"/>
        <s v="VIDRIO PEGADO COMPARTIMIENTO PASAJEROS 1450*1408 MM"/>
        <s v="VIDRIO PEGADO COMPARTIMIENTO PASAJEROS 1005*1169 MM"/>
        <s v="VIDRIO DE LA PUERTA 664*549 MM"/>
        <s v="VIDRIO VIGIA 2146*792 MM"/>
        <s v="SIKA ACTIVADOR-100 TARRO 250ML"/>
        <s v="SIKA PRIMER-206 G+P TARRO 250ML"/>
        <s v="CONJUNTO TRABA VENTANA"/>
        <s v="GOMA SELLADO PUERTA"/>
        <s v="ACOPLE RAPIDO TIPO ARO DE 1/4"/>
        <s v="ACTIVADOR FONDO G27775"/>
        <s v="ACTIVADOR POLIURETANO 196S"/>
        <s v="ACTIVADOR POLIURETANO IW205"/>
        <s v="CHROMASURFACER WHITE PRIMER VSI FONDO 7701S"/>
        <s v="COBALTO 2103 10094"/>
        <s v="ESPATULA 3&quot;"/>
        <s v="ESPATULA PLASTICA PLANA"/>
        <s v="FIBRA DE VIDRIO"/>
        <s v="FITING MACHO 1/4&quot;"/>
        <s v="HOJA PARA SEGUETA"/>
        <s v="LOGO TRANSMILENIO LATERAL"/>
        <s v="MECK PEROX HIPEROX 20004"/>
        <s v="POLIURETANO ROJO TRANSMILENIO"/>
        <s v="REDUCTOR TEMPERATURA MEDIA"/>
        <s v="VASO COLAPSIBLE PPS PEQUEÑO 180 ML"/>
        <s v="VASO RIGIDO PPS MEDIANO 600 ML"/>
        <s v="VASO RIGIDO PPS PEQUEÑO 180 ML"/>
        <s v="AVISOS LATERALES NUMERO 0"/>
        <s v="AVISOS LATERALES NUMERO 1"/>
        <s v="AVISOS LATERALES NUMERO 3"/>
        <s v="AVISOS LATERALES NUMERO 6 Y 9"/>
        <s v="BROCHA 3&quot;"/>
        <s v="CHROMASURFACER WHITE PRIMER VSI FONDO 4401S"/>
        <s v="MASILLA NOVOLITE PREMIUM + CATALIZADOR 211SM"/>
        <s v="VIDRIO TIPO LAGRIMA"/>
        <s v="CERA DE POLICHADO 3M"/>
        <s v="ESTIRENO MONOMERO"/>
        <s v="PAPEL KRAFT BEIGE 18&quot;X230"/>
        <s v="PLASTICO DE ENMASCARAR 2.4 MTS"/>
        <s v="POMO LANA DOBLE CARA"/>
        <s v="DISCO DE CORTE DW44820 4,5&quot;"/>
        <s v="VIDRIO PEGADO COMPARTIMIENTO PASAJEROS 1350*619 MM"/>
        <s v="CONJUNTO MARCO VENTANA OPERADOR"/>
        <s v="SPOILER TRASERO"/>
        <s v="ACRILICO SEÑALIZACION CAMARA HABEAS DATA"/>
        <s v="GUAYA CALIBRE 16MM*50CM"/>
        <s v="PUNTERA DE APROXIMACION DELANTERA"/>
        <s v="PUNTERA DE APROXIMACION TRASERA"/>
        <s v="AVISOS LATERALES NUMERO 4"/>
        <s v="AVISOS LATERALES NUMERO 5"/>
        <s v="AVISOS LATERALES NUMERO 2"/>
        <s v="AVISOS LATERALES NUMERO 7"/>
        <s v="AVISOS LATERALES NUMERO 8"/>
        <s v="AVISOS LETRA U LATERALES"/>
        <s v="AVISOS LETRA U PERSIANA"/>
        <s v="AVISOS PERSIANA NUMERO 0"/>
        <s v="AVISOS PERSIANA NUMERO 1"/>
        <s v="AVISOS PERSIANA NUMERO 2"/>
        <s v="AVISOS PERSIANA NUMERO 3"/>
        <s v="AVISOS PERSIANA NUMERO 4"/>
        <s v="AVISOS PERSIANA NUMERO 5"/>
        <s v="AVISOS PERSIANA NUMERO 6"/>
        <s v="AVISOS PERSIANA NUMERO 7"/>
        <s v="AVISOS PERSIANA NUMERO 8"/>
        <s v="AVISOS TAPA MOTOR NUMERO 0"/>
        <s v="AVISOS SOMOS U S.A.S. LATERALES TAPA MOTOR"/>
        <s v="AVISOS TAPA MOTOR NUMERO 2"/>
        <s v="AVISOS TAPA MOTOR NUMERO 1"/>
        <s v="AVISOS TAPA MOTOR NUMERO 4"/>
        <s v="AVISOS TAPA MOTOR NUMERO 3"/>
        <s v="AVISOS TAPA MOTOR NUMERO 6"/>
        <s v="AVISOS TAPA MOTOR NUMERO 5"/>
        <s v="AVISOS TAPA MOTOR NUMERO 8"/>
        <s v="AVISOS TAPA MOTOR NUMERO 7"/>
        <s v="AVISOS TRANSMILENIO LATERALES TAPA MOTOR"/>
        <s v="CINTA ENMASCARAR 3/4&quot;"/>
        <s v="SUPLEMENTO CAUCHO CASCO TRASERO"/>
        <s v="PLACA TECHO"/>
        <s v="DISOLVENTE VARSOL"/>
        <s v="TENSOR PARA PERSIANA"/>
        <s v="PLATINA 1*1/4&quot;*1/8"/>
        <s v="TORNILLO HEXAGONAL M8*25"/>
        <s v="TUERCA DE SEGURIDAD M8"/>
        <s v="POLIURETANO NEGRO MATE"/>
        <s v="AVISO TRANSMILENIO PERSIANA"/>
        <s v="PLACA LATERAL"/>
        <s v="RETENEDOR PARA FILTRO 3M 5N11 3M 501"/>
        <s v="MANIJA PLASTICA PUERTA BATERIA"/>
        <s v="INTERRUPTOR BIPOLAR 15AMP"/>
        <s v="BROCA DE 3/8"/>
        <s v="BROCA DE 5/8"/>
        <s v="BROCA 5/32"/>
        <s v="BROCA DE 11/64"/>
        <s v="RODAMIENTO PIVOTE LIMPIABRISAS"/>
        <s v="AVISO LATERAL NUMERO COMPLETO"/>
        <s v="AVISO TRASERO NUMERO COMPLETO"/>
        <s v="TUERCA CUADRADA"/>
        <s v="PERNO ACOPLAMIENTO PISTON"/>
        <s v="DISCO CORTE 7 PULGADAS"/>
        <s v="DISCO PULIR 7 PULGADAS"/>
        <s v="AVISOS LETRA U TRASERA"/>
        <s v="WYPALL X-70"/>
        <s v="PLATINA 1/4 * 1 1/2"/>
        <s v="CATALIZADOR RAPIDO"/>
        <s v="BROCA 1/2 H.S.S"/>
        <s v="BROCA 9/32 H.S.S"/>
        <s v="THINNER ACRILICO"/>
        <s v="PAPEL TRANSFER"/>
        <s v="AVISO LATERAL NUMERO COMPLETO IZQUIERDO"/>
        <s v="TUBO 3*3 CALIBRE 12 GALVANIZADO"/>
        <s v="WYPALL GRASAS Y ACEITES"/>
        <s v="PASADOR SOPORTE CHASIS (GRUA)"/>
        <s v="BROCA 7/32 H.S.S"/>
        <s v="AVISO VENT LAT IZQ NUMERO 1"/>
        <s v="AVISO VENT LAT IZQ NUMERO 2"/>
        <s v="AVISO VENT LAT IZQ NUMERO 3"/>
        <s v="AVISO VENT LAT IZQ NUMERO 4"/>
        <s v="AVISO VENT LAT IZQ NUMERO 5"/>
        <s v="AVISO VENT LAT IZQ NUMERO 6 Y 9"/>
        <s v="AVISO VENT LAT IZQ NUMERO 7"/>
        <s v="AVISO VENT LAT IZQ NUMERO 8"/>
        <s v="AVISO VENT LAT IZQ NUMERO 0"/>
        <s v="AVISO VENT LAT IZQ SOMOS U S.A.S."/>
        <s v="AVISO VENT LAT IZQ LETRA U"/>
        <s v="LAMINA DE ACABAMIENTO REVESTIMIENTO LATERAL TRASERO"/>
        <s v="CAUCHO TARAFLEX AMARILLO"/>
        <s v="CAUCHO TARAFLEX GRIS"/>
        <s v="EMPAQUE DE TAPAS DE INSPECCION"/>
        <s v="JUMBOLON"/>
        <s v="MADERA ENCHAPADA TIPO NAVAL"/>
        <s v="PEGANTE BOXER MEGASPRAY CANECA X 5 GALONES"/>
        <s v="PERFIL PLASTICO AMARILLO"/>
        <s v="PERFIL REFUERZO PUERTA 3,37*60*6000 MM"/>
        <s v="SOLDADURA PVC TRIANGULAR AMARILLA"/>
        <s v="SOLDADURA PVC TRIANGULO GRIS"/>
        <s v="TORNILLO LAMINA M10*3/4"/>
        <s v="CAZOLETA DE TAPAS DE INSPECCION"/>
        <s v="TORNILLO HEXAGONAL M8*90MM IRIZADO GRADO 8"/>
        <s v="TORNILLO HEXAGONAL M8*70MM IRIZADO GRADO 8"/>
        <s v="TORNILLO AVELLANADO M8*1 1/2&quot;"/>
        <s v="JUEGO PERFIL TAPA PUERTA SERVICIO"/>
        <s v="JUEGO PERFIL TAPA MOTOR"/>
        <s v="OXIDO DE CERIO PARA PULIDO Y BRILLADO DE VIDRIO"/>
        <s v="LIJA CIRCULAR DE 5&quot; PARA DESVASTE DE VIDRIO GRANO 350"/>
        <s v="LIJA CIRCULAR DE 5&quot; PARA DESVASTE DE VIDRIO GRANO 60"/>
        <s v="CANALETA ENTRE VIDRIOS"/>
        <s v="CABLE GUAYA EN ACERO DE 1/16&quot;"/>
        <s v="PRENSACABLE (PERRO) 1/8 GALVANIZADO PARA GUAYA DE 1/16&quot;"/>
        <s v="PERFIL DE PESTAÑA PARA PUERTA DE EMERGENCIA"/>
        <s v="AVISO ¿COMO CONDUZCO?"/>
        <s v="MANIJA DE PUERTA DE EMERGENCIA"/>
        <s v="MANIJA DE PUERTA DE BATERIAS"/>
        <s v="CILINDRO CIERRE Y CERRADURAS"/>
        <s v="ACABAMIENTOS DE LA PUERTA DE SERVICIO"/>
        <s v="PRENSACABLE CILINDRICO (PERRO) 1/8 GALVANIZADO PARA GUAYA DE 1/16&quot;"/>
        <s v="TABIQUE BOTA AGUA LIMPIABRISAS"/>
        <s v="DISCO DE ASPIRACIÓN 3M LIMPIA HK 6&quot; P320"/>
        <s v="AVISO GRAN VIALE BRT"/>
        <s v="FORRO DE COMPUERTA FILTRO DE PARTICULAS"/>
        <s v="LOGO FRONTAL PERSIANA MARCOPOLO"/>
        <s v="AGENTE ACELERANTE"/>
        <s v="CONJUNTO ESTRUCTURA DE LA TRASERA"/>
        <s v="CONJUNTO REVESTIMIENTO EXTERNO TRASERO"/>
        <s v="CONJUNTO REVESTIMIENTO INTERNO TRASERO"/>
        <s v="CONJUNTO ACABAMIENTO INTERNO FARO"/>
        <s v="COMPONENTES Y ACABADOS REVESTIMINETO INTERNO"/>
        <s v="RETRO REFLECTOR"/>
        <s v="MAMPARA TRASERA LADO DERECHO"/>
        <s v="REVESTIMENTO MEDIO"/>
        <s v="CONJUNTO COBERTURA CAJA MECANISMO PUERTA"/>
        <s v="POLIURETANO GRIS CANTONERAS"/>
        <s v="POLIURETANO VERDE"/>
        <s v="PLATINA 3/4&quot;&quot;*1/8"/>
        <s v="ANGULO 1&quot; 1/2 * 1/8&quot;"/>
        <s v="LAMINA PROTECTOR CARDAN DE DIRECCION"/>
        <s v="LAMINA PROTECTOR INTERCOLLER"/>
        <s v="POLIURETANO NEGRO BRILLANTE"/>
        <s v="LAMINA PROTECTOR MOTOR DELANTERA"/>
        <s v="LAMINA PROTECTOR MOTOR CENTRAL"/>
        <s v="LAMINA PROTECTOR MOTOR LATERAL"/>
        <s v="LAMINA PROTECTOR CAJA DE VELOCIDADES"/>
        <s v="LAMINA PROTECTOR FILTRO DE PARTICULAS"/>
        <s v="POLIETILENO DE 60CM A 1,20"/>
        <s v="POLIURETANO AMARILLO 4200 gr"/>
        <s v="REVESTIMIENTO DE PUERTA DE EMERGENCIA"/>
        <s v="CATALIZADOR RAPIDO 2790 GR"/>
        <s v="LAMINA GALVANIZADA CALIBRE 22"/>
        <s v="PRIMER PARA PLASTICO 850 GR"/>
        <s v="PANEL REVESTIMIENTO FALDON VAGON TRASERO"/>
        <s v="CONJUNTO BOQUILLA TANQUE DE COMBUSTIBLE"/>
        <s v="CONJUNTO PORTEZUELA VAGON MEDIO"/>
        <s v="PANEL REVESTIMIENTO FALDON VEGON MEDIO"/>
        <s v="REVESTIMENTO MEDIO VAGON CENTRAL"/>
        <s v="REVESTIMENTO MEDIO VAGON TRASERO"/>
        <s v="CONJUNTO CONTORNO VENTANA PUERTA DE EMERGENCIA"/>
        <s v="REVESTIMIENTO MEDIO"/>
        <s v="DISCO DE ASPIRACIÓN LIMPIA 6&quot; GRANO 1.000"/>
        <s v="LIMPIADOR DESENGRASANTE INDUSTRIAL LM846"/>
        <s v="PRIMER EPÓXICO PRIME N SEAL REF: 823SM"/>
        <s v="ACTIVADOR PRIME EPÓXICO REF: VG16260"/>
        <s v="PROMOTOR DE ADHERENCIA REF: 222 AXALTA"/>
        <s v="ACABADO UNIFORMADOR REF: 7601 AXALTA"/>
        <s v="SEGURO PICAPORTE ENGANCHE RAPIDO"/>
        <s v="LAMINA PROTECTOR CATALIZADOR"/>
        <s v="LIJA CIRCULAR DE 5&quot; PARA DESVASTE DE VIDRIO GRANO 320"/>
        <s v="LAMINA GALVANIZADA CALIBRE 14 1,22*2,44"/>
        <s v="ALCOHOL INDUSTRIAL"/>
        <s v="PERFIL EN U MANTA GALVANIZADO"/>
        <s v="BISAGRA PORTEZUELA"/>
        <s v="GRATA CIRCULAR PARA TALADRO"/>
        <s v="ANGULO 3/4 * 1/8"/>
        <s v="ANGULO 2 * 1/4"/>
        <s v="ANGULO 2&quot; * 1/8"/>
        <s v="ARBOL DE PUERTA DE SERVICIO DERECHA"/>
        <s v="ARBOL DE PUERTA DE SERVICIO IZQUIERDA"/>
        <s v="ARBOL PUERTA PANTOGRAFICA"/>
        <s v="BRAZO BARRA ESTABILIZADORA PUERTA DE EMERGENCIA"/>
        <s v="COBERTURA ARBOL PUERTA DERECHA"/>
        <s v="COBERTURA ARBOL PUERTA IZQUIERDA"/>
        <s v="CONTROL DE APERTURA EXTERNO DE PUERTAS KAE"/>
        <s v="EJE ACCIONAMIENTO ROTACION"/>
        <s v="ELECTROVALVULA 5/2 VIA"/>
        <s v="EMPAQUE CENTRAL PUERTA SERVICIO"/>
        <s v="ESCOBILLA INFERIOR DE PUERTA DE SERVICIO"/>
        <s v="ESCOBILLA SUPERIOR DE PUERTA DE SERVICIO"/>
        <s v="GRASA DE LITIO ROJA"/>
        <s v="MANGUERAS NEUMATICA AZUL 8 MM"/>
        <s v="PRESSOSTATOS"/>
        <s v="RACOR L M8*1/2&quot; NPT"/>
        <s v="RACOR L M8*1/8&quot; NPT"/>
        <s v="RACOR UNION RECTO 8 MM PLASTICO"/>
        <s v="RACOR UNION T 8 MM PLASTICO"/>
        <s v="REPARO DE CILINDRO NEUMATICO"/>
        <s v="SENSOR DE PELO"/>
        <s v="SENSOR PRESION NEUMATICA DE PUERTAS"/>
        <s v="SOPORTE FIJACION PIVOTE PUERTA"/>
        <s v="SOPORTE GUIA CENTRAL DE PUERTAS"/>
        <s v="SOPORTE CILINDRO RAMPA"/>
        <s v="UNIDAD DE MANTENIMIENTO"/>
        <s v="UNION TEE 8MM"/>
        <s v="VALVULA NEUMATICA 3/2 VIAS"/>
        <s v="VALVULA DESPRESURIZADORA PUERTA DE SERVICO"/>
        <s v="VALVULA NEUMATICA 2/2 VIAS"/>
        <s v="VALVULA SENSIBILIZACIÓN DE PUERTAS"/>
        <s v="BOOSTER DE PLATAFORMA PUERTA DE EMERGENCIA"/>
        <s v="BOOSTER DE PUERTA DE EMERGENCIA"/>
        <s v="MANGUERA NEUMATICA NEGRA 8MM"/>
        <s v="RACOR L M8*1/4&quot; NPT"/>
        <s v="RACOR RECTO M8*1/8&quot; NPT"/>
        <s v="UNION NEUMATICA DE 6 A 8 MM"/>
        <s v="BUJES DE TEFLON PUERTAS"/>
        <s v="BUJE DE TEFLON INFERIOR PUERTA DE EMERGENCIA"/>
        <s v="TORNILLO 5/32&quot;*3/4&quot;"/>
        <s v="TUERCA PLANA 5/32&quot;"/>
        <s v="TUERCA CIEGA 5/32&quot;"/>
        <s v="ARANDELA 5/32&quot;"/>
        <s v="BUJE PUERTA DE SERVICIO"/>
        <s v="MANGUERA NEUMATICA NEGRA 6MM"/>
        <s v="TAPA DE INSPECCION RUEDA"/>
        <s v="PERFIL TAPA DE INSPECCIÓN"/>
        <s v="RACOR RECTO 1/4 * 8mm"/>
        <s v="COBERTURA VALVULA DE ALIVIO"/>
        <s v="TERMINAL MODULO THOREB HEMBRA"/>
        <s v="TERMINAL JUNIOR"/>
        <s v="ARANDELA ROSCDA ARBOL PS"/>
        <s v="ARNES ALIMENTACION 1 VAGON (CÁMARA REVERSA)"/>
        <s v="ARNES ALIMENTACION 2 VAGON (CÁMARA REVERSA)"/>
        <s v="ARNES ALIMENTACION 3 VAGON (CÁMARA REVERSA)"/>
        <s v="BRAKE LIGHT ROJO"/>
        <s v="CABLE VIDEO (35MTS) CÁMARA REVERSA"/>
        <s v="CABLE VIDEO (30MTS) CÁMARA REVERSA"/>
        <s v="CORAZA NEGRA 3/8&quot;"/>
        <s v="FARO DELANTERO LADO DERECHO"/>
        <s v="FARO DELANTERO LADO IZQUIERDO"/>
        <s v="LAMPARA LUZ LED SANFONA"/>
        <s v="LUMINARIA DICROICA LED Ø65 MM COLOR BASE NEGRO"/>
        <s v="LUMINARIA DICROICA LED Ø85 MM COLOR BLANCO"/>
        <s v="LUMINARIA CENTRAL ELECTRICA"/>
        <s v="LUZ LED LATERAL NARANJA"/>
        <s v="LUZ SEÑALIZACIÓN PUERTA COLOR AMARILLO"/>
        <s v="LUZ TRASERA COLOR AMBAR"/>
        <s v="LUZ TRASERA LADO SUPERIOR DERECHO COLOR ROJO"/>
        <s v="LUZ TRASERA LADO SUPERIOR IZQUIERDO COLOR ROJO"/>
        <s v="LUZ TRASERA REDONDA COLOR CRISTAL"/>
        <s v="LUZ ESCALERA Y PORTA PLACA"/>
        <s v="LUZ COCUYO TRASERA ROJO"/>
        <s v="LUZ CUCUYO DELANTERO BLANCO"/>
        <s v="LUZ LATERAL DELIMITADORA"/>
        <s v="LUZ SEÑALIZACION PUERTA COLOR ROJO"/>
        <s v="MODULO K17 MULTIPLEX"/>
        <s v="MODULO K30 MULTIPLEX"/>
        <s v="MOTOR LIMPIA PARABRISA DERECHO COMPLETO"/>
        <s v="MOTOR LIMPIA PARA BRISA DERECHO"/>
        <s v="MOTOR LIMPIAPARABRISA IZQUIERDO COMPLETO"/>
        <s v="PANEL DE MULTIPLEX"/>
        <s v="PARLANTE"/>
        <s v="PERFIL DE ALUMINIO 37,5*30*2 MM"/>
        <s v="PROGRAMADOR RUTERO"/>
        <s v="RUTERO 1668*216 MM"/>
        <s v="RUTERO 839*216 MM"/>
        <s v="CONECTOR MOTOR LIMPIABRISAS"/>
        <s v="TERCER STOP ROJO LED"/>
        <s v="TERMINAL HEMBRA 8 MM*6,3 MM"/>
        <s v="TERMINAL MACHO 8 MM*6,3 MM"/>
        <s v="TUBO T8 25W BLANCO ESTRIADO 1200 MM"/>
        <s v="TUBO T8 LED 9W BLANCO 450 MM"/>
        <s v="AMARRE PLASTICO DE 15 CM"/>
        <s v="BOMBILLO 24 H4 75/70W"/>
        <s v="CABLE AUTOMOTRIZ N. 14 COLOR AMARILLO"/>
        <s v="CABLE AUTOMOTRIZ N. 14 COLOR AZUL"/>
        <s v="CABLE AUTOMOTIRZ N. 14 COLOR BLANCO"/>
        <s v="CABLE AUTOMOTRIZ N. 14 COLOR CAFÉ"/>
        <s v="CABLE AUTOMOTRIZ N. 14 COLOR GRIS"/>
        <s v="CABLE AUTOMOTRIZ N. 14 COLOR NARANJA"/>
        <s v="CORAZA DE 1/4&quot;"/>
        <s v="CORAZA DE 1/2&quot;"/>
        <s v="CORAZA DE 3/4&quot;"/>
        <s v="SOCKET CONECTOR 2 VÍAS HEMBRA - MACHO"/>
        <s v="SOCKET CONECTOR 3 VÍAS HEMBRA - MACHO"/>
        <s v="SOCKET CONECTOR 9 VÍAS HEMBRA - MACHO"/>
        <s v="TERMINAL CILINDRICA HEMBRA"/>
        <s v="TERMINAL CILINDRICA MACHO"/>
        <s v="TERMOENCOGIBLE DE 4MM"/>
        <s v="FUSIBLE ELECTRONICO 20 AMPERIOS"/>
        <s v="FUSIBLE ELECTRONICO 10 AMPERIOS"/>
        <s v="FUSIBLE ELECTRONICO DE 5 AMPERIOS"/>
        <s v="TERMOENCOGIBLE NEGRO DE 3MM"/>
        <s v="CONECTOR PARA RELE"/>
        <s v="LUZ DIA DERECHA"/>
        <s v="LUZ DIA IZQUIERDA"/>
        <s v="LUZ DIRECCIONAL DELANTERA DERECHA"/>
        <s v="LUZ DIRECCIONAL DELANTERA IZQUIERDA"/>
        <s v="INTERRUPTOR DE ANGEL GUARDIAN"/>
        <s v="INTERRUPTOR DE APERTURA Y CIERRE DE PUERTAS"/>
        <s v="PANTALLA CAMARA DE REVERSA"/>
        <s v="CONECTOR 2 VIAS MACHO EN T"/>
        <s v="CONECTOR 3 VIAS MACHO PLANO"/>
        <s v="BOCINA"/>
        <s v="BATERIA 8D"/>
        <s v="BOMBILLO LED 25W 24V"/>
        <s v="INTERRUPTOR TABLERO DE INSTRUMENTOS SUSPENSION"/>
        <s v="CUBIERTA DE INTERRUPTOR SUSPENSION ELEVADA"/>
        <s v="PLACA IMPRESA POSTES DE ALIMENTACION"/>
        <s v="TERMINAL CILINDRICA THOREB CONECTOR"/>
        <s v="TERMINAL PLANA THOREB DE POTENCIA"/>
        <s v="CONECTOR MACHO THOREB DE POTENCIA"/>
        <s v="FUSIBLE 100 AMP"/>
        <s v="BOMBILLO 24 V P43 75W"/>
        <s v="TORNILLO HEXAGONAL 8,8 M6*12 CON ARANDELA"/>
        <s v="TORNILLO HEXAGONAL 8,8 M6*8 CON ARANDELA"/>
        <s v="TORNILLO CABEZA GARBANZO M12*1 1/2&quot;"/>
        <s v="TORNILLO CABEZA TOR M14*1 1/2&quot;"/>
        <s v="RIBITE GRIS (PIN) 5/16*1&quot;"/>
        <s v="TORNILLO ARANDELADO AUTOPERFORANTE M8*1 1/2&quot;"/>
        <s v="TORNILLO CABEZA GARBANZO M10*2&quot;"/>
        <s v="TORNILLO AUTOPERFORANTE M12*1 1/2&quot;"/>
        <s v="TORNILLO AVELLANADO M12*1/2&quot;"/>
        <s v="TORNILLO AVELLANADO M14*1 1/2&quot;"/>
        <s v="TORNILLO CABEZA DE GARBANZO M10*1&quot;"/>
        <s v="TORNILLO CABEZA DE GARBANZO M10*1/2&quot;"/>
        <s v="TEFLON LIQUIDO 567"/>
        <s v="TORNILLO AUTOPERFORANTE M10*3/4&quot;"/>
        <s v="TERMINAL DE OJO 1/4&quot;"/>
        <s v="VARILLA DOBLE DE PARASOL"/>
        <s v="KIT PARA SOPORTE BRAZO ESPEJO DERECHO ANTIVIBRACION"/>
        <s v="ACEITE DE LUBRICACION OFSW-32"/>
        <s v="BUJE BRONCE MASTIL DE PUERTAS DE SERVICIO Ø 22mm*16"/>
        <s v="TORNILLO HEXAGONAL M6*40MM IRIZADO GRADO 8"/>
        <s v="TORNILLO TRILOBULAR M8*40MM"/>
        <s v="GUASA 5/16"/>
        <s v="TUERCA 6MM"/>
        <s v="TORNILLO AVELLANADO M10*1 1/2&quot;"/>
        <s v="RIBITE GRIS (PIN) 5/16*1 1/2&quot;"/>
        <s v="INTERRUPTOR TABLERO DE INSTRUMENTOS DIFERENCIAL"/>
        <s v="CORAZA DE 1 1/2&quot;"/>
        <s v="CERRADURA DE ARRANQUE"/>
        <s v="CABLE TIPO 0"/>
        <s v="RELE DE 5 PINES 24 V"/>
        <s v="CONECTOR SUPER SELLO DE 3 PINES HEMBRA"/>
        <s v="CONECTOR SUPER SELLO DE 3 PINES MACHO"/>
        <s v="CONECTOR SUPER SELLO DE 2 PINES HEMBRA"/>
        <s v="CONECTOR SUPER SELLO DE 2 PINES MACHO"/>
        <s v="TABLERO DE INSTRUMENTOS"/>
        <s v="TERMINAL DE OJO 5/16"/>
        <s v="RIBITE GRIS OSCURO (PIN) 5/16*1 1/2&quot;"/>
        <s v="CORAZA 3/4 ROJA"/>
        <s v="CABLE CALIBRE 18 AWG MULTIFILAR TIPO AUTOMOTRIZ NEGRO"/>
        <s v="CABLE CALIBRE 18 AWG MULTIFILAR TIPO AUTOMOTRIZ ROJO"/>
        <s v="FARO LUZ MEDIA DERECHO"/>
        <s v="FARO LUZ MEDIA IZQUIERDO"/>
        <s v="PIN SEGGER EXTERIOR"/>
        <s v="RESORTE"/>
        <s v="PIN &quot;R&quot;"/>
        <s v="TERMINAL MACHO PLANO 1/4"/>
        <s v="CABLE DE AJUSTE VOLANTE DE DIRECCION"/>
        <s v="COLA LORD VERSILOCK 510"/>
        <s v="ACELERADOR 19 PARA COLA LORD"/>
        <s v="ACABAMIENTO PARED DE SEPARACIÓN OPERADOR"/>
        <s v="TORNILLO AVELLANADO THOR 8.8 M6*1*25"/>
        <s v="TORNILLO TOR 30 AVELLANADO # 14 * 1 1/2 GOLOSO"/>
        <s v="ACABAMIENTO PARED DE SEPARACIÓN"/>
        <s v="ACABAMIENTO DE PUERTA DE SERVICIO DERECHO"/>
        <s v="TORNILLO PARA MADERA AUTOPERFORANTE * 1 1/2"/>
        <s v="ACABAMIENTO DE PUERTA DE SERVICIO IZQUIERDA"/>
        <s v="EXTRACTOR DE TECHO"/>
        <s v="TAPA LATERAL IZQUIERDA SILLA OPERADOR"/>
        <s v="BASE DE SOPORTE ESPEJO DERECHO"/>
        <s v="PASAMANOS HORIZONTAL ZONA DE DISCAPACITADOS"/>
        <s v="TAPA LATERAL DERECHA SILLA OPERADOR"/>
        <s v="ARANDELA PLANA ZN 1/4&quot;"/>
        <s v="CONJUNTO BRAZO GUIA FUELLE"/>
        <s v="ARANDELA 5/16 ZINCADA"/>
        <s v="TOPE DE SILLA OPERADOR"/>
        <s v="TORNILLO TOPE 30 MM"/>
        <s v="SOPORTE EN LAMINA PROGRAMADOR RUTERO"/>
        <s v="PERFIL DE ACABAMIENTO INTERNO"/>
        <s v="PERFIL DE ACABAMIENTO INTERNO GRIS"/>
        <s v="CHAPA TIPO MONEDA"/>
        <s v="BOCEL PVC CENTRAL ELECTRICA"/>
        <s v="T DE MANGUERA LIMPIABRISAS"/>
        <s v="CINTURON DE SEGURIDAD 2 PUNTOS"/>
        <s v="PERFIL DE PVC"/>
        <s v="ACABADO MECANISMO PUERTA DE EMERGENCIA"/>
        <s v="CUBIERTA DE EMERGENCIA EXTERIOR"/>
        <s v="CADENA PLASTICA AMARILLA 5/16 ESLABON ABIERTO"/>
        <s v="AGAMIX"/>
        <s v="SOPORTE PASAMANOS VERTICAL LARGO"/>
        <s v="CINTURON DE SEGURIDAD 3 PUNTOS"/>
        <s v="TUBO FLEXIBLE DEFROSTER"/>
        <s v="MANIJA ZANFONA"/>
        <s v="ALMA (LAMINA) CAUCHO REDONDO ARTICULACIÓN"/>
        <s v="MILLARE HABITACULO OPERADOR"/>
        <s v="OXIGENO"/>
        <s v="COBERTURA ARNES ELECTRICO IZQUIERDO"/>
        <s v="TORNILLO M6*20 PHILIPS CABEZA LENTEJA"/>
        <s v="PERFIL DE CAUCHO MASISO"/>
        <s v="PERFIL ALUMINIO MEDIA LUNA SANFONA"/>
        <s v="MECANISMO CLARABOYA TRANSTEC DERECHO"/>
        <s v="KIT HERRAJE APERTURA IZQ TRANSTEC"/>
        <s v="KIT HERRAJE APERTURA DER TRANSTEC"/>
        <s v="MECANISMO CLARABOYA TRANSTEC IZQUIERDO"/>
        <s v="MANGUERA SILLA OPERADOR"/>
        <s v="ABRAZADERA MECANISMO BOTON DE ELEVACIÓN"/>
        <s v="ACABADO ENTRE VENTANAS"/>
        <s v="TERMOFORMADO PUERTA DE EMERGENCIA DOS"/>
        <s v="REPARADOR PLASTICO"/>
        <s v="ACABADO ESTRUCTURA SANFONA"/>
        <s v="TORNILLO PALANCA"/>
        <s v="ISOMETRICO SANFONA"/>
        <s v="PORTADOCUMENTOS"/>
        <s v="TORNILLO BRISTOL 3/8 * 1 1/2"/>
        <s v="ACABADO ESTRUCTURA SANFONA SUPERIOR"/>
        <s v="CADENA 3/16"/>
        <s v="ACABAMIENTO ENTRE VENTANAS"/>
        <s v="TORNILLO TOR 30 AVELLANADO # 14 * 2&quot; GOLOSO"/>
        <s v="ACETILENO"/>
        <s v="MECANISMO DE AJUSTE ALTURA CINTURÓN DE OPERADOR"/>
        <s v="PALANCA CIERRE CLARABOYAS"/>
        <s v="ARANDELA CUADRADA ZN 2X2&quot; LAMINA PROT"/>
        <s v="CAMARA DE CONDUCTOR - C25 720P"/>
        <s v="CAMARA INTERNA VAGÓN - C25 720P"/>
        <s v="CAMARA INTERNA VAGÓN - C2 720P"/>
        <s v="CAMARA FRONTAL Y TRASERA - CA2 1080P"/>
        <s v="NVR -SREAMAX A8"/>
        <s v="BATERIA FL12180GS"/>
        <s v="ALCOHOL ISOPROPÍLICO"/>
        <s v="CHAPA CAJA ENCLOUSURE (LENGUETA SEG.)"/>
        <s v="CONECTOR AUTODESFORRE 14-16 AZUL"/>
        <s v="CONECTOR MOLEX MINI FIT 2X2 HEMBRA PORTA MACHO"/>
        <s v="CONECTOR MOLEX MINI FIT 2X2 MACHO PORTA HEMBRA"/>
        <s v="FUSIBLE VEHICULAR MAXI 25A"/>
        <s v="FUSIBLE VEHICULAR MAXI 3A"/>
        <s v="FUSIBLE VEHICULAR MAXI 7,5A"/>
        <s v="PORTAFUSIBLE HERMETICO 2 VIAS"/>
        <s v="TERMINAL DE OJO AZUL CALIBRE 16-14_1/4"/>
        <s v="BASE CAMARA FRONTAL STS"/>
        <s v="TERMINAL MOLEX HEMBRA"/>
        <s v="TERMINAL MOLEX MACHO"/>
        <s v="TERMINAL STARFIX GRIS 12 AWG"/>
        <s v="TERMINAL STARFIX ROJA 22 AWG"/>
        <s v="TERMOENCOGIBLE 8MM"/>
        <s v="TORNILLO CAMARA (CILINDRICO TIPO JIS4*8)"/>
        <s v="DOMO CAMARA HABITACULO"/>
        <s v="MDVR"/>
        <s v="CAMARA IP"/>
        <s v="CAMARA ANALOGA"/>
        <s v="ADKIT"/>
        <s v="CABLE INTERFAZ CP5"/>
        <s v="BUJE BRONCE MASTIL DE PUERTAS DE SERVICIO Ø 25mm*12"/>
        <s v="RETENEDOR INFERIOR PUERTA DE SERVICIO"/>
        <s v="RODAMIENTO SUPERIOR PUERTA DE SERVICIO"/>
        <s v="ROTULA DE PUERTA DE EMERGENCIA"/>
        <s v="PIN CHAVETERO"/>
        <s v="RODAMIENTO PUERTAS DE EMERGENCIA"/>
        <s v="RODAMIENTO INFERIOR PUERTA DE SERVICIO"/>
        <s v="SILENCIADOR DE SONIDO ELECTROVALVULA"/>
        <s v="TORNILLO PRISIONERO BRISTOL S CAB M6X6"/>
        <s v="LEVA ACCIONAMIENTO ÁRBOL PUERTA"/>
        <s v="UNION PLASTICA 6MM"/>
        <s v="BOTON PERILLA VALVULA DESPRESURIZACION"/>
        <s v="CONECTOR 15 VIAS MODULO THOREB"/>
        <s v="PROTECTOR PET PARA MULTIPLEX"/>
        <s v="BUJE HORQUILLA BOOSTER"/>
        <s v="TERMINAL BOOSTER"/>
        <s v="ARANDELA LISA GOMA 20X13X2 FNA"/>
        <s v="CUERPO AMORTIGUADOR PLASTICO TRASERO FNA"/>
        <s v="CUERPO AMORTIGUADOR PLASTICO DELANTERO FNA"/>
        <s v="EJE COJINETE SUPERIOR PUERTA"/>
        <s v="CULATA DELANTERA CILINDRO BOOSTER"/>
        <s v="TAPA TRASERA DE MODULOS DE CARROCERIA"/>
        <s v="RACOR UNION REDUCCION 8MM A 6 MM"/>
        <s v="CULATA TRASERA CILINDRO BOOSTER"/>
        <s v="PUERTA EMERGENCIA DOS"/>
        <s v="MONTAJE GUIA LATERAL PE"/>
        <s v="GUIA LATERAL PE"/>
        <s v="PUERTA EMERGENCIA UNO"/>
        <s v="GRASERA ARBOL PUERTAS"/>
        <s v="DISCO DURO SATA HDD"/>
      </sharedItems>
    </cacheField>
    <cacheField name="PARTE FABRICANTE">
      <sharedItems containsBlank="1" containsMixedTypes="1" containsNumber="1">
        <n v="3169658.0"/>
        <n v="2.0501055E7"/>
        <n v="6.0111964E7"/>
        <n v="944364.0"/>
        <n v="2.0526428E7"/>
        <n v="2.05032E7"/>
        <n v="2.1351717E7"/>
        <n v="949721.0"/>
        <n v="3099100.0"/>
        <n v="276630.0"/>
        <n v="3165309.0"/>
        <n v="2.0714247E7"/>
        <n v="2.1501189E7"/>
        <n v="1677875.0"/>
        <n v="2.0459326E7"/>
        <n v="2.0441486E7"/>
        <n v="2.1484829E7"/>
        <n v="2.1484834E7"/>
        <n v="2.0919484E7"/>
        <n v="2.0777934E7"/>
        <n v="2.0551483E7"/>
        <n v="2.3624058E7"/>
        <n v="2.4124156E7"/>
        <n v="276134.0"/>
        <n v="1161929.0"/>
        <n v="2.0712545E7"/>
        <n v="1161231.0"/>
        <n v="2.088345E7"/>
        <n v="2.1433769E7"/>
        <n v="8170959.0"/>
        <n v="11996.0"/>
        <n v="2.2206133E7"/>
        <n v="991964.0"/>
        <n v="1.7909E10"/>
        <n v="258917.0"/>
        <n v="980464.0"/>
        <n v="2.3995586E7"/>
        <n v="8.5121014E7"/>
        <n v="2.0381185E7"/>
        <n v="2.170404E7"/>
        <n v="2.3416531E7"/>
        <n v="8.5104153E7"/>
        <n v="8170220.0"/>
        <n v="3184865.0"/>
        <n v="2.481725E7"/>
        <n v="2.0489341E7"/>
        <n v="3830184.0"/>
        <n v="2.0509433E7"/>
        <n v="2.1347087E7"/>
        <n v="949175.0"/>
        <n v="2.0556987E7"/>
        <m/>
        <n v="1677370.0"/>
        <n v="8149606.0"/>
        <n v="8.5104152E7"/>
        <n v="8192235.0"/>
        <n v="6581.0"/>
        <n v="980833.0"/>
        <n v="1.01030007E8"/>
        <n v="2.0572888E7"/>
        <n v="980832.0"/>
        <n v="2.0569291E7"/>
        <n v="2.2098806E7"/>
        <n v="2.2463597E7"/>
        <n v="3964833.0"/>
        <n v="2.1539988E7"/>
        <n v="2.1327788E7"/>
        <n v="276948.0"/>
        <n v="2.0883435E7"/>
        <n v="2.0852764E7"/>
        <n v="2.0852765E7"/>
        <n v="2.1123193E7"/>
        <n v="2.0852762E7"/>
        <n v="8148471.0"/>
        <n v="1547951.0"/>
        <n v="2.132947E7"/>
        <n v="2.1261987E7"/>
        <n v="2.2899626E7"/>
        <n v="6.0113537E7"/>
        <n v="991048.0"/>
        <n v="2.0725116E7"/>
        <n v="2.244656E7"/>
        <n v="2.0924258E7"/>
        <n v="947457.0"/>
        <n v="2.0929351E7"/>
        <n v="965545.0"/>
        <n v="942810.0"/>
        <n v="2.1344774E7"/>
        <n v="2.1336484E7"/>
        <n v="2.0429371E7"/>
        <n v="2.0734499E7"/>
        <n v="8.5112568E7"/>
        <n v="2.1068809E7"/>
        <n v="2.0877939E7"/>
        <n v="9955984.0"/>
        <n v="3183660.0"/>
        <s v="PROSOMU01"/>
        <n v="3183659.0"/>
        <n v="2.1333211E7"/>
        <n v="6.0114887E7"/>
        <n v="2.2456989E7"/>
        <n v="2.1408723E7"/>
        <n v="2.0912144E7"/>
        <n v="954356.0"/>
        <n v="954364.0"/>
        <n v="6.0113714E7"/>
        <n v="2.082485E7"/>
        <n v="2.2827995E7"/>
        <n v="2.1412472E7"/>
        <n v="2.1345127E7"/>
        <n v="2.0784537E7"/>
        <n v="1543499.0"/>
        <n v="2.088928E7"/>
        <n v="977639.0"/>
        <n v="2.3307415E7"/>
        <n v="7.0351721E7"/>
        <n v="2.0733099E7"/>
        <n v="2.1393575E7"/>
        <n v="420643.0"/>
        <n v="2.0430627E7"/>
        <n v="1629499.0"/>
        <n v="2.2149822E7"/>
        <n v="984755.0"/>
        <n v="2.4122364E7"/>
        <n v="2.3332309E7"/>
        <n v="2.4358801E7"/>
        <n v="2.1759974E7"/>
        <n v="2.3118505E7"/>
        <n v="2.0565893E7"/>
        <n v="2.4224949E7"/>
        <n v="420500.0"/>
        <n v="2.0356838E7"/>
        <n v="2.3349752E7"/>
        <n v="1581047.0"/>
        <n v="2.0592783E7"/>
        <n v="2.3355141E7"/>
        <n v="2.1092815E7"/>
        <n v="3183658.0"/>
        <n v="2.1312237E7"/>
        <n v="2.3350603E7"/>
        <s v="S23350603"/>
        <n v="984760.0"/>
        <n v="2.2526127E7"/>
        <n v="3183657.0"/>
        <n v="2.3616961E7"/>
        <n v="2.1109317E7"/>
        <n v="2.1426987E7"/>
        <n v="2.0717041E7"/>
        <n v="7.0305663E7"/>
        <n v="943367.0"/>
        <n v="2.2129907E7"/>
        <n v="2.212912E7"/>
        <n v="946652.0"/>
        <n v="2.1339891E7"/>
        <n v="2.2417892E7"/>
        <n v="2.4288019E7"/>
        <n v="2.3030055E7"/>
        <n v="2.2420663E7"/>
        <n v="2.07578E7"/>
        <n v="994565.0"/>
        <n v="994564.0"/>
        <n v="994557.0"/>
        <n v="984996.0"/>
        <n v="984993.0"/>
        <n v="425940.0"/>
        <n v="2.146183E7"/>
        <n v="424543.0"/>
        <n v="1676622.0"/>
        <n v="1676400.0"/>
        <n v="974320.0"/>
        <s v="SCV 1839"/>
        <n v="925073.0"/>
        <n v="8170519.0"/>
        <n v="8130185.0"/>
        <n v="2.3024611E7"/>
        <n v="2.1399626E7"/>
        <n v="9957419.0"/>
        <n v="2.1044151E7"/>
        <n v="471637.0"/>
        <n v="948983.0"/>
        <n v="9519876.0"/>
        <n v="961198.0"/>
        <n v="2.2928662E7"/>
        <n v="2.1027059E7"/>
        <n v="3027546.0"/>
        <n v="2.0557875E7"/>
        <n v="984737.0"/>
        <n v="2.3792726E7"/>
        <n v="994848.0"/>
        <n v="2.1503575E7"/>
        <n v="2.0747918E7"/>
        <n v="2.0879116E7"/>
        <n v="948980.0"/>
        <n v="948700.0"/>
        <n v="1549574.0"/>
        <n v="2.1561402E7"/>
        <n v="2.0851842E7"/>
        <n v="984826.0"/>
        <n v="990952.0"/>
        <n v="2.2804728E7"/>
        <n v="2.0523391E7"/>
        <s v="SCV 1840"/>
        <n v="2.1657202E7"/>
        <n v="2.114666E7"/>
        <n v="2.2482278E7"/>
        <n v="990827.0"/>
        <n v="2.2482272E7"/>
        <n v="2.0706903E7"/>
        <n v="2.0713402E7"/>
        <n v="6.0112018E7"/>
        <n v="8.510989E7"/>
        <n v="8.5107913E7"/>
        <n v="3092282.0"/>
        <s v="TOR45"/>
        <n v="820912.0"/>
        <n v="8.5109893E7"/>
        <n v="9999.0"/>
        <s v="BEST01"/>
        <n v="991092.0"/>
        <n v="2.2938293E7"/>
        <n v="994180.0"/>
        <n v="2.1840318E7"/>
        <n v="991980.0"/>
        <n v="991080.0"/>
        <n v="2.2672351E7"/>
        <n v="992026.0"/>
        <n v="7.0369132E7"/>
        <n v="992247.0"/>
        <n v="1586922.0"/>
        <n v="984825.0"/>
        <n v="2.3856221E7"/>
        <n v="2.0829689E7"/>
        <n v="2.2683275E7"/>
        <n v="2.0745327E7"/>
        <n v="2.3232641E7"/>
        <n v="2.0467891E7"/>
        <n v="977177.0"/>
        <n v="2.1339179E7"/>
        <n v="966459.0"/>
        <n v="9519339.0"/>
        <n v="2.1985443E7"/>
        <n v="991083.0"/>
        <n v="977772.0"/>
        <n v="991975.0"/>
        <n v="980834.0"/>
        <n v="272790.0"/>
        <n v="2.3506035E7"/>
        <n v="2.3640316E7"/>
        <n v="3197588.0"/>
        <n v="8.5003978E7"/>
        <n v="8.5110623E7"/>
        <n v="992018.0"/>
        <n v="2.2627684E7"/>
        <n v="9520949.0"/>
        <n v="2.0716536E7"/>
        <n v="984756.0"/>
        <n v="990951.0"/>
        <n v="3098401.0"/>
        <n v="2.0924949E7"/>
        <n v="1585504.0"/>
        <n v="9523792.0"/>
        <n v="7.0343526E7"/>
        <n v="2.0575171E7"/>
        <n v="2.0562477E7"/>
        <n v="994878.0"/>
        <n v="949656.0"/>
        <n v="994829.0"/>
        <n v="994411.0"/>
        <n v="2.0375108E7"/>
        <n v="994873.0"/>
        <n v="2.0727244E7"/>
        <n v="2.0722945E7"/>
        <n v="8196553.0"/>
        <n v="2.0583954E7"/>
        <n v="2.0587274E7"/>
        <n v="2.1113699E7"/>
        <n v="2.0586625E7"/>
        <n v="2.1263821E7"/>
        <n v="2.058236E7"/>
        <n v="6.0111935E7"/>
        <n v="990996.0"/>
        <n v="990953.0"/>
        <n v="992025.0"/>
        <n v="9522937.0"/>
        <n v="1197500.0"/>
        <n v="2.408443E7"/>
        <n v="2.080365E7"/>
        <n v="2.0516957E7"/>
        <n v="982108.0"/>
        <n v="8172776.0"/>
        <n v="2503.0"/>
        <n v="2.0515514E7"/>
        <n v="994935.0"/>
        <s v="VRE-0032"/>
        <n v="2.1302576E7"/>
        <n v="3192819.0"/>
        <n v="6.0113294E7"/>
        <n v="1523115.0"/>
        <n v="8.5109244E7"/>
        <n v="2.1302564E7"/>
        <n v="1134566.0"/>
        <n v="9519493.0"/>
        <n v="1195619.0"/>
        <n v="984818.0"/>
        <n v="994870.0"/>
        <n v="947620.0"/>
        <n v="948969.0"/>
        <n v="963507.0"/>
        <n v="963508.0"/>
        <n v="969817.0"/>
        <n v="990990.0"/>
        <n v="952008.0"/>
        <n v="984866.0"/>
        <n v="990961.0"/>
        <n v="994872.0"/>
        <n v="1137536.0"/>
        <n v="1139692.0"/>
        <n v="948304.0"/>
        <n v="1137534.0"/>
        <n v="994893.0"/>
        <n v="984733.0"/>
        <n v="966213.0"/>
        <n v="907023.0"/>
        <n v="1139913.0"/>
        <n v="984822.0"/>
        <n v="980830.0"/>
        <n v="967607.0"/>
        <n v="966418.0"/>
        <n v="1195532.0"/>
        <n v="951960.0"/>
        <n v="984817.0"/>
        <n v="990784.0"/>
        <n v="990960.0"/>
        <n v="906633.0"/>
        <n v="1137547.0"/>
        <n v="6.0113491E7"/>
        <n v="1139690.0"/>
        <n v="1137540.0"/>
        <n v="990971.0"/>
        <n v="949086.0"/>
        <n v="1195533.0"/>
        <n v="2.1302471E7"/>
        <n v="600439.0"/>
        <n v="600342.0"/>
        <n v="600096.0"/>
        <n v="601377.0"/>
        <n v="471706.0"/>
        <n v="948610.0"/>
        <n v="469846.0"/>
        <n v="2.1604032E7"/>
        <n v="2.2508781E7"/>
        <n v="2.0779217E7"/>
        <n v="8170534.0"/>
        <n v="2.1634024E7"/>
        <n v="8194424.0"/>
        <n v="1526474.0"/>
        <n v="2.2416685E7"/>
        <n v="2.3285701E7"/>
        <n v="468947.0"/>
        <n v="2.1940615E7"/>
        <n v="2.1043068E7"/>
        <n v="2.1123014E7"/>
        <n v="3964604.0"/>
        <n v="2.0549115E7"/>
        <n v="2.120549115E9"/>
        <n v="2.04122E7"/>
        <n v="422426.0"/>
        <n v="2.0560727E7"/>
        <n v="981428.0"/>
        <n v="981968.0"/>
        <n v="981377.0"/>
        <n v="2.1344812E7"/>
        <n v="2.0450344E7"/>
        <n v="2.2528289E7"/>
        <n v="2.2012779E7"/>
        <n v="1546681.0"/>
        <n v="6811333.0"/>
        <n v="984759.0"/>
        <n v="949329.0"/>
        <n v="18813.0"/>
        <n v="2.057969E7"/>
        <n v="2.1043132E7"/>
        <n v="270950.0"/>
        <n v="2.0777935E7"/>
        <n v="8101543.0"/>
        <n v="8270934.0"/>
        <n v="8108646.0"/>
        <n v="2.080751E7"/>
        <n v="957185.0"/>
        <n v="2.0749399E7"/>
        <n v="2.2913964E7"/>
        <n v="2.1707132E7"/>
        <n v="2.3658092E7"/>
        <n v="2.2925076E7"/>
        <n v="2.2925096E7"/>
        <n v="2.0998367E7"/>
        <n v="2.2480372E7"/>
        <s v="CL 1/2 PAR"/>
        <n v="2.1743197E7"/>
        <n v="3169580.0"/>
        <n v="2.1333413E7"/>
        <n v="2.1329493E7"/>
        <n v="2.1328815E7"/>
        <n v="2.3699346E7"/>
        <n v="2.0703186E7"/>
        <n v="2.3251838E7"/>
        <n v="2.1333097E7"/>
        <n v="400205.0"/>
        <n v="2.266889E7"/>
        <n v="2.1318199E7"/>
        <n v="981415.0"/>
        <n v="8.5131664E7"/>
        <n v="8.5130512E7"/>
        <n v="1544449.0"/>
        <n v="1674083.0"/>
        <n v="3979593.0"/>
        <n v="2.4754666E7"/>
        <n v="2.1412639E7"/>
        <n v="2.1043819E7"/>
        <n v="2.0801559E7"/>
        <n v="3193824.0"/>
        <n v="3231.0"/>
        <n v="2.4533079E7"/>
        <n v="2.0576617E7"/>
        <n v="976553.0"/>
        <n v="2.0381177E7"/>
        <n v="471708.0"/>
        <n v="1549565.0"/>
        <n v="2.2129842E7"/>
        <n v="2.2144024E7"/>
        <n v="9959466.0"/>
        <n v="949273.0"/>
        <n v="2.0576621E7"/>
        <n v="2.4533081E7"/>
        <n v="9522850.0"/>
        <n v="2.0728985E7"/>
        <s v="V 3096918"/>
        <n v="984815.0"/>
        <s v="ELEC001"/>
        <n v="7.0351744E7"/>
        <n v="3.3201324E7"/>
        <n v="3.3201339E7"/>
        <n v="3.320134E7"/>
        <n v="943469.0"/>
        <n v="4047.0"/>
        <n v="1.50807247E8"/>
        <n v="1.70408007E8"/>
        <n v="1.70408005E8"/>
        <n v="1.50408334E8"/>
        <n v="1.5090726E8"/>
        <n v="2633079.0"/>
        <n v="1.308081257E9"/>
        <n v="1.20808363E8"/>
        <n v="1.30808616E8"/>
        <n v="1.30808617E8"/>
        <n v="1.20408064E8"/>
        <n v="1.30408981E8"/>
        <n v="2.007290003E9"/>
        <n v="2.007290002E9"/>
        <s v="P900"/>
        <n v="2.1243844E7"/>
        <n v="1593504.0"/>
        <n v="7.036972E7"/>
        <n v="9148266.0"/>
        <n v="7.0376607E7"/>
        <s v="CTP0477"/>
        <s v="CTP0478"/>
        <s v="KTC240005"/>
        <n v="1.1273342E7"/>
        <n v="2.7201033E7"/>
        <n v="1613.0"/>
        <n v="9.9200562E7"/>
        <s v="SIE010"/>
        <s v="CTP1474"/>
        <s v="ELE045302"/>
        <n v="9.9200831E7"/>
        <n v="1190556.0"/>
        <n v="2.0717624E7"/>
        <n v="2.1244698E7"/>
        <n v="1.146469E7"/>
        <s v="BRT CTP5420"/>
        <n v="9162006.0"/>
        <n v="9148220.0"/>
        <s v="KTC215"/>
        <s v="INIBXE08"/>
        <n v="2.0953569E7"/>
        <n v="9162008.0"/>
        <s v="ELECT90"/>
        <s v="ELECT100"/>
        <n v="2.2254343E7"/>
        <s v="ELECT70"/>
        <s v="ELECT150"/>
        <n v="2.1827826E7"/>
        <n v="2.1637604E7"/>
        <n v="2.055374E7"/>
        <n v="7.0369725E7"/>
        <n v="2.1244697E7"/>
        <n v="2.056368E7"/>
        <n v="2.1385255E7"/>
        <n v="2.720121E7"/>
        <n v="1.303081226E9"/>
        <n v="1.20808337E8"/>
        <n v="2.0940658E7"/>
        <s v="3100796BEG"/>
        <s v="SIE001"/>
        <n v="2.0554674E7"/>
        <n v="2.0429842E7"/>
        <n v="983014.0"/>
        <n v="2.5617877E7"/>
        <n v="2.9E10"/>
        <n v="3944540.0"/>
        <n v="9148267.0"/>
        <n v="2.1641458E7"/>
        <n v="2.3558486E7"/>
        <n v="2.2555753E7"/>
        <n v="2.2346791E7"/>
        <n v="2.3242056E7"/>
        <n v="2.0576321E7"/>
        <n v="2.0707431E7"/>
        <n v="8155901.0"/>
        <n v="2.1720464E7"/>
        <n v="8.5013356E7"/>
        <n v="2.0393784E7"/>
        <n v="2.2437743E7"/>
        <n v="2.2432626E7"/>
        <n v="2.0576323E7"/>
        <n v="6304.0"/>
        <n v="6203.0"/>
        <n v="2.1574656E7"/>
        <n v="2.1719386E7"/>
        <n v="2.1454749E7"/>
        <n v="2.2520192E7"/>
        <n v="2.0459724E7"/>
        <n v="6.0113532E7"/>
        <n v="990985.0"/>
        <n v="6.0110468E7"/>
        <n v="984758.0"/>
        <n v="952627.0"/>
        <n v="2481.0"/>
        <n v="2.1396625E7"/>
        <n v="2.187526E7"/>
        <n v="2.1247147E7"/>
        <n v="2.1247154E7"/>
        <n v="1350.0"/>
        <n v="2.1390375E7"/>
        <n v="2.1390376E7"/>
        <n v="501.0"/>
        <n v="96.0"/>
        <s v="CTP4750"/>
        <s v="CTP4751"/>
        <s v="SIE009"/>
        <n v="601333.0"/>
        <n v="600352.0"/>
        <n v="600304.0"/>
        <n v="600056.0"/>
        <n v="5.6492316E7"/>
        <n v="600357.0"/>
        <n v="600038.0"/>
        <s v="FT-18-1-001"/>
        <n v="1.5E10"/>
        <n v="2.0907634E7"/>
        <n v="2.1448461E7"/>
        <n v="8171338.0"/>
        <n v="1524857.0"/>
        <n v="184623.0"/>
        <n v="1524926.0"/>
        <n v="1673537.0"/>
        <n v="1672045.0"/>
        <n v="1524922.0"/>
        <n v="1524923.0"/>
        <n v="1524925.0"/>
        <n v="1.51E10"/>
        <n v="1.5001E10"/>
        <n v="1061219.0"/>
        <n v="1026593.0"/>
        <n v="1030758.0"/>
        <n v="1004166.0"/>
        <n v="1034663.0"/>
        <n v="970776.0"/>
        <n v="2.0383198E7"/>
        <n v="2.3603115E7"/>
        <s v="H68314317"/>
        <n v="2.0551555E7"/>
        <n v="1522259.0"/>
        <n v="2.0523491E7"/>
        <n v="1524861.0"/>
        <n v="1673664.0"/>
        <n v="6.0112813E7"/>
        <n v="6.415491E7"/>
        <n v="2.2881998E7"/>
        <n v="1.9E10"/>
        <n v="1.56E10"/>
        <n v="2.3700167E7"/>
        <n v="6814043.0"/>
        <n v="2.2901068E7"/>
        <n v="996742.0"/>
        <n v="6912943.0"/>
        <n v="1069782.0"/>
        <n v="1673663.0"/>
        <n v="3092710.0"/>
        <n v="2.1575071E7"/>
        <n v="1487.0"/>
        <n v="2.1024702E7"/>
        <n v="3092277.0"/>
        <n v="3092254.0"/>
        <s v="COMP002"/>
        <s v="COMP001"/>
        <n v="2.1415241E7"/>
        <n v="2.2230648E7"/>
        <n v="2.0557275E7"/>
        <n v="2.0557269E7"/>
        <n v="2.0764696E7"/>
        <n v="2.1056384E7"/>
        <n v="2.1056387E7"/>
        <n v="2.041554E7"/>
        <n v="2.0773824E7"/>
        <n v="2.3144853E7"/>
        <n v="3098075.0"/>
        <n v="3098076.0"/>
        <n v="994117.0"/>
        <n v="2.141504E7"/>
        <n v="2.1635621E7"/>
        <n v="991968.0"/>
        <n v="991972.0"/>
        <n v="992249.0"/>
        <n v="2.1943511E7"/>
        <n v="2.1386775E7"/>
        <n v="976031.0"/>
        <n v="2.360289E7"/>
        <n v="2.0441977E7"/>
        <n v="8.5006863E7"/>
        <n v="992258.0"/>
        <n v="3177938.0"/>
        <n v="3092471.0"/>
        <n v="3092472.0"/>
        <n v="1594061.0"/>
        <n v="2.1461311E7"/>
        <n v="2.2445502E7"/>
        <n v="2.1461309E7"/>
        <n v="2.2612809E7"/>
        <n v="7.0376894E7"/>
        <n v="2.2445499E7"/>
        <n v="7.0392314E7"/>
        <n v="2.083799E7"/>
        <n v="993907.0"/>
        <n v="994882.0"/>
        <n v="984838.0"/>
        <n v="990944.0"/>
        <n v="990962.0"/>
        <n v="984869.0"/>
        <n v="2.1176258E7"/>
        <n v="6.0112753E7"/>
        <n v="990943.0"/>
        <n v="2.3140369E7"/>
        <n v="2.1836531E7"/>
        <n v="2.142671E7"/>
        <n v="2.1836533E7"/>
        <n v="2.0573311E7"/>
        <n v="2.1415151E7"/>
        <n v="2.2738369E7"/>
        <n v="2.2738371E7"/>
        <n v="7.0371256E7"/>
        <n v="9959304.0"/>
        <n v="7.0376892E7"/>
        <n v="2.2877661E7"/>
        <n v="2.0493701E7"/>
        <n v="2.2194741E7"/>
        <n v="2.1186378E7"/>
        <n v="1079319.0"/>
        <n v="2.1250076E7"/>
        <n v="3171328.0"/>
        <n v="990991.0"/>
        <n v="2222550.0"/>
        <n v="2.118638E7"/>
        <n v="2.3616927E7"/>
        <n v="993924.0"/>
        <n v="990940.0"/>
        <n v="990950.0"/>
        <n v="2.2537018E7"/>
        <n v="2.1858337E7"/>
        <n v="6.0113395E7"/>
        <n v="2.0524512E7"/>
        <n v="2.4379821E7"/>
        <n v="1482.0"/>
        <n v="1483.0"/>
        <n v="8171169.0"/>
        <n v="967581.0"/>
        <s v="8.25X22.5"/>
        <s v="295/80-R22.5"/>
        <n v="573.0"/>
        <n v="574.0"/>
        <n v="575.0"/>
        <n v="577.0"/>
        <n v="578.0"/>
        <n v="579.0"/>
        <n v="587.0"/>
        <n v="666.0"/>
        <n v="878.0"/>
        <n v="879.0"/>
        <n v="880.0"/>
        <n v="911.0"/>
        <n v="1031.0"/>
        <n v="1320.0"/>
        <n v="1321.0"/>
        <n v="1399.0"/>
        <n v="1400.0"/>
        <n v="3.1E12"/>
        <n v="2.0515517E7"/>
        <n v="2.1303956E7"/>
        <n v="2.1671923E7"/>
        <n v="2.2738727E7"/>
        <n v="2.294269E7"/>
        <n v="2.3422646E7"/>
        <n v="2.0967831E7"/>
        <n v="1078356.0"/>
        <n v="945506.0"/>
        <n v="1076335.0"/>
        <n v="1076656.0"/>
        <n v="3199066.0"/>
        <n v="8157714.0"/>
        <n v="2.103605E7"/>
        <n v="2.2087339E7"/>
        <n v="2.125041E7"/>
        <n v="2.6295137E7"/>
        <n v="1.0326775E7"/>
        <n v="1.0732216E7"/>
        <n v="1.0748745E7"/>
        <n v="1.1413185E7"/>
        <s v="ANB1791"/>
        <n v="1.1421965E7"/>
        <n v="958.0"/>
        <n v="1912.0"/>
        <n v="1908.0"/>
        <n v="734.0"/>
        <n v="73852.0"/>
        <n v="9.8130293E7"/>
        <n v="1.1378682E7"/>
        <n v="1.0945387E7"/>
        <n v="1386.0"/>
        <n v="510.0"/>
        <n v="446.0"/>
        <n v="509.0"/>
        <n v="353.0"/>
        <n v="321.0"/>
        <n v="1.0747791E7"/>
        <n v="1.0741328E7"/>
        <n v="1.074521E7"/>
        <n v="1.0153802E7"/>
        <n v="325.0"/>
        <n v="1.0796675E7"/>
        <n v="1.0796678E7"/>
        <n v="2462.0"/>
        <n v="2461.0"/>
        <n v="1.0700937E7"/>
        <n v="1.0642457E7"/>
        <n v="1.0729823E7"/>
        <n v="1.1288085E7"/>
        <n v="1.1288084E7"/>
        <n v="1.0748293E7"/>
        <n v="1.0744175E7"/>
        <n v="1.7191511E7"/>
        <n v="1.0125073E7"/>
        <n v="674.0"/>
        <n v="380.0"/>
        <n v="1.0707381E7"/>
        <n v="1.128982E7"/>
        <n v="1.1289738E7"/>
        <n v="1.1290919E7"/>
        <n v="1.0748681E7"/>
        <n v="1.1294635E7"/>
        <n v="1.0653481E7"/>
        <n v="2401.0"/>
        <n v="1.0743255E7"/>
        <n v="512.0"/>
        <n v="1.0747983E7"/>
        <n v="2460.0"/>
        <n v="2.6182523E7"/>
        <n v="1.138469E7"/>
        <n v="158.0"/>
        <n v="9.8020143E7"/>
        <n v="3.98080427E8"/>
        <n v="1.1376478E7"/>
        <n v="1.0722525E7"/>
        <n v="1.066258E7"/>
        <n v="1.0689544E7"/>
        <n v="1.0747972E7"/>
        <n v="1.074877E7"/>
        <n v="1.0681197E7"/>
        <n v="1.0751914E7"/>
        <n v="1.0748771E7"/>
        <n v="1.0747613E7"/>
        <n v="1.0748776E7"/>
        <n v="1.0748775E7"/>
        <n v="1.0743128E7"/>
        <n v="9.8020119E7"/>
        <n v="9.8020349E7"/>
        <n v="9.80204E7"/>
        <n v="9.8130313E7"/>
        <n v="1.0649281E7"/>
        <n v="9.8130157E7"/>
        <n v="9.8130666E7"/>
        <n v="1.1053382E7"/>
        <n v="178.0"/>
        <n v="875.0"/>
        <n v="1.137539E7"/>
        <n v="2.6200679E7"/>
        <n v="1.0645532E7"/>
        <n v="1.0934717E7"/>
        <n v="2413.0"/>
        <n v="2412.0"/>
        <n v="2459.0"/>
        <n v="1.1273487E7"/>
        <n v="1.1375689E7"/>
        <n v="1.1375685E7"/>
        <n v="1.0705367E7"/>
        <n v="1.1290915E7"/>
        <n v="1.1373795E7"/>
        <n v="1.1289822E7"/>
        <n v="1.1373793E7"/>
        <n v="1.1373792E7"/>
        <n v="1.0932944E7"/>
        <n v="1.0747922E7"/>
        <n v="1.0730049E7"/>
        <n v="1.3330053E7"/>
        <n v="1.0748559E7"/>
        <n v="1.0207717E7"/>
        <n v="721.0"/>
        <n v="2409.0"/>
        <n v="2419.0"/>
        <n v="2414.0"/>
        <n v="2411.0"/>
        <n v="1.0864348E7"/>
        <n v="1.1373769E7"/>
        <n v="1.1373791E7"/>
        <n v="2418.0"/>
        <n v="2403.0"/>
        <n v="354.0"/>
        <n v="725.0"/>
        <s v="CTP0493"/>
        <n v="1.2100004E7"/>
        <n v="2.6246687E7"/>
        <n v="2.6246688E7"/>
        <n v="2428.0"/>
        <n v="179.0"/>
        <n v="1.0953503E7"/>
        <n v="1.0945976E7"/>
        <n v="1.0945978E7"/>
        <n v="1.7201079E7"/>
        <n v="1.12577537E8"/>
        <n v="1.0895849E7"/>
        <n v="1.073965E7"/>
        <n v="2417.0"/>
        <n v="2432.0"/>
        <n v="2250.0"/>
        <n v="1495.0"/>
        <n v="1.2040036E7"/>
        <n v="1.0971199E7"/>
        <n v="1.0869661E7"/>
        <n v="1.0869655E7"/>
        <n v="1.0869656E7"/>
        <n v="1.1268248E7"/>
        <n v="1.0748656E7"/>
        <s v="RP-025"/>
        <s v="RP-005"/>
        <n v="9.8130452E7"/>
        <n v="4.5030909E7"/>
        <n v="1.0742637E7"/>
        <s v="BZ163"/>
        <n v="1.533077E7"/>
        <n v="1.0739911E7"/>
        <n v="1.0739912E7"/>
        <n v="1.1282261E7"/>
        <n v="1.1271958E7"/>
        <n v="1.1282335E7"/>
        <n v="1.1271961E7"/>
        <n v="1.1282559E7"/>
        <n v="1.1282417E7"/>
        <n v="1.1271964E7"/>
        <n v="1.1282639E7"/>
        <n v="1.1271968E7"/>
        <n v="1.1271959E7"/>
        <n v="1.128347E7"/>
        <n v="1.1271965E7"/>
        <n v="1.1306357E7"/>
        <n v="1.127199E7"/>
        <n v="1.1285587E7"/>
        <n v="1.1284413E7"/>
        <n v="1.1272109E7"/>
        <n v="1.1285962E7"/>
        <n v="1.1334761E7"/>
        <n v="1.1338055E7"/>
        <n v="1.1338123E7"/>
        <n v="1.1338124E7"/>
        <n v="1.1338125E7"/>
        <n v="1.1272108E7"/>
        <n v="1.1338126E7"/>
        <n v="1.1480584E7"/>
        <n v="1.1339779E7"/>
        <n v="1.0537033E7"/>
        <n v="1.1271969E7"/>
        <n v="1.1286436E7"/>
        <n v="1.1272045E7"/>
        <n v="1.1272101E7"/>
        <n v="1.127196E7"/>
        <n v="1.1272105E7"/>
        <n v="1.1422492E7"/>
        <n v="1.0540083E7"/>
        <n v="1.1422491E7"/>
        <n v="1.1422493E7"/>
        <n v="1.1272131E7"/>
        <n v="1.1286826E7"/>
        <n v="1.1272155E7"/>
        <n v="1.1272158E7"/>
        <n v="1.1272241E7"/>
        <n v="1.1272248E7"/>
        <n v="1.127233E7"/>
        <n v="1.1272332E7"/>
        <n v="1.1272333E7"/>
        <n v="1.1392265E7"/>
        <n v="1.1392284E7"/>
        <n v="1.13923E7"/>
        <n v="2.6231002E7"/>
        <n v="1.1422495E7"/>
        <n v="1.1422497E7"/>
        <n v="1.1437444E7"/>
        <n v="1.0748764E7"/>
        <n v="1.1108923E7"/>
        <n v="1.1109361E7"/>
        <n v="1.1396427E7"/>
        <n v="1.1399295E7"/>
        <n v="1.1277269E7"/>
        <n v="1.1275215E7"/>
        <n v="1.1275305E7"/>
        <n v="1.1316279E7"/>
        <n v="1.1280199E7"/>
        <n v="1.1319827E7"/>
        <n v="1.1320829E7"/>
        <n v="1.1317874E7"/>
        <n v="1.1320996E7"/>
        <n v="1.1312045E7"/>
        <n v="1.1320518E7"/>
        <n v="1.1314455E7"/>
        <n v="1.1317876E7"/>
        <n v="1.132256E7"/>
        <n v="1.1320433E7"/>
        <n v="1.1317749E7"/>
        <n v="1.1460226E7"/>
        <n v="1.1442285E7"/>
        <n v="1.1413389E7"/>
        <n v="1.1412583E7"/>
        <n v="2.6295143E7"/>
        <n v="1.1417528E7"/>
        <n v="1.0638888E7"/>
        <n v="1857.0"/>
        <n v="2465.0"/>
        <n v="1.1377773E7"/>
        <n v="673.0"/>
        <n v="1413388.0"/>
        <s v="CA1040"/>
        <s v="CA1041"/>
        <s v="CA1043"/>
        <s v="CA1045"/>
        <s v="CA1046"/>
        <n v="1008.0"/>
        <s v="CA1047"/>
        <s v="CA1049"/>
        <s v="CA1050"/>
        <s v="CA1051"/>
        <s v="CA1052"/>
        <s v="CA1054"/>
        <s v="CA1055"/>
        <s v="CA1056"/>
        <s v="CA1057"/>
        <n v="1.1651165E7"/>
        <n v="1.1641394E7"/>
        <n v="1.1431971E7"/>
        <n v="1.1431972E7"/>
        <s v="CTP4852"/>
        <s v="CTP4776"/>
        <n v="-156291.0"/>
        <n v="1.2330174E7"/>
        <n v="1.167312E7"/>
        <s v="CTP1695"/>
        <n v="1.127117E7"/>
        <n v="1.1270855E7"/>
        <n v="1.1272983E7"/>
        <n v="1.1273011E7"/>
        <n v="1.1273012E7"/>
        <n v="1.1331245E7"/>
        <n v="1.0229321E7"/>
        <n v="1.0747968E7"/>
        <n v="1.000100014E9"/>
        <n v="1.0772794E7"/>
        <n v="1077294.0"/>
        <s v="MCPISGV"/>
        <s v="MCDEGV"/>
        <s v="MCPIIGV"/>
        <n v="1.129844E7"/>
        <n v="1.0145734E7"/>
        <n v="1.0857958E7"/>
        <n v="1.0858071E7"/>
        <n v="1.0748744E7"/>
        <n v="1.0144055E7"/>
        <n v="952.0"/>
        <n v="1.1299633E7"/>
        <n v="1.0129866E7"/>
        <n v="1.0364026E7"/>
        <n v="1822.0"/>
        <n v="1.0008418E7"/>
        <s v="MQ001"/>
        <n v="2.4140015E7"/>
        <n v="2025280.0"/>
        <n v="1489.0"/>
        <n v="2491.0"/>
        <n v="1.0008417E7"/>
        <n v="1.1283473E7"/>
        <n v="2470.0"/>
        <n v="310.0"/>
        <s v="PHIL7001"/>
        <s v="LN270"/>
        <n v="1460.0"/>
        <n v="2488.0"/>
        <n v="2489.0"/>
        <n v="2490.0"/>
        <n v="1.0008419E7"/>
        <n v="1.0873934E7"/>
        <n v="1.1296632E7"/>
        <n v="1.1304196E7"/>
        <n v="1.1315309E7"/>
        <n v="1.6210018E7"/>
        <n v="1.0372092E7"/>
        <n v="1.0372094E7"/>
        <n v="1.0748616E7"/>
        <n v="1.0796458E7"/>
        <n v="1.0845813E7"/>
        <n v="1.1297505E7"/>
        <n v="1.1297629E7"/>
        <n v="1.1520758E7"/>
        <n v="595.0"/>
        <n v="1.1269336E7"/>
        <n v="1.1270095E7"/>
        <n v="1.1267504E7"/>
        <n v="1.1299634E7"/>
        <n v="1.1297956E7"/>
        <n v="1.1298041E7"/>
        <n v="1.1298204E7"/>
        <n v="1.1298206E7"/>
        <n v="1.1298042E7"/>
        <n v="1.1299631E7"/>
        <n v="1.1299632E7"/>
        <n v="1.1297998E7"/>
        <n v="1.1298201E7"/>
        <n v="1.1258814E7"/>
        <n v="1.1298043E7"/>
        <n v="1.1297959E7"/>
        <n v="1.1259822E7"/>
        <n v="1.1258817E7"/>
        <n v="1.1258816E7"/>
        <n v="1.1259824E7"/>
        <n v="1.1259821E7"/>
        <n v="1.1258818E7"/>
        <n v="1.1269256E7"/>
        <n v="1.12675E7"/>
        <n v="1.1258819E7"/>
        <n v="1.128912E7"/>
        <n v="1.1297995E7"/>
        <n v="88.0"/>
        <n v="89.0"/>
        <n v="99.0"/>
        <s v="LCSFI0376"/>
        <n v="194.0"/>
        <n v="203.0"/>
        <n v="21106.0"/>
        <s v="LCSTU0873"/>
        <n v="220.0"/>
        <s v="L846C"/>
        <n v="2429.0"/>
        <n v="1.134212E7"/>
        <n v="1.1340193E7"/>
        <n v="1.1341561E7"/>
        <n v="1.1341546E7"/>
        <n v="1.1341547E7"/>
        <n v="1.1341654E7"/>
        <n v="1.1341258E7"/>
        <n v="1.1341259E7"/>
        <n v="1.1341548E7"/>
        <n v="1.134154E7"/>
        <n v="1.1341543E7"/>
        <n v="1.1334379E7"/>
        <n v="1.134311E7"/>
        <n v="1.0796446E7"/>
        <n v="1.0796448E7"/>
        <n v="1.1375137E7"/>
        <n v="1.711631E7"/>
        <n v="1.1520755E7"/>
        <n v="605.0"/>
        <n v="2451.0"/>
        <n v="2495.0"/>
        <n v="7.0"/>
        <n v="1807.0"/>
        <n v="2494.0"/>
        <n v="115.0"/>
        <n v="92.0"/>
        <n v="106.0"/>
        <n v="107.0"/>
        <n v="111.0"/>
        <n v="377.0"/>
        <n v="407.0"/>
        <s v="CA1036"/>
        <n v="151.0"/>
        <n v="2450.0"/>
        <n v="1068.0"/>
        <n v="222.0"/>
        <n v="224.0"/>
        <n v="225.0"/>
        <s v="CA1002"/>
        <s v="CA1003"/>
        <s v="CA1005"/>
        <s v="CA1008"/>
        <n v="400.0"/>
        <n v="149.0"/>
        <n v="1.139722E7"/>
        <n v="1522.0"/>
        <n v="108.0"/>
        <n v="156.0"/>
        <n v="169.0"/>
        <n v="173.0"/>
        <n v="511.0"/>
        <n v="1.134019E7"/>
        <n v="1.1299968E7"/>
        <n v="1.1309836E7"/>
        <s v="RP-0016"/>
        <s v="SER-030"/>
        <s v="CTP4260"/>
        <s v="CTP2579"/>
        <s v="CA1006"/>
        <s v="CA1007"/>
        <s v="CA1004"/>
        <s v="CA1009"/>
        <s v="CA1010"/>
        <s v="CA1001"/>
        <s v="CA1022"/>
        <s v="CA1023"/>
        <s v="CA1024"/>
        <s v="CA1025"/>
        <s v="CA1026"/>
        <s v="CA1027"/>
        <s v="CA1028"/>
        <s v="CA1029"/>
        <s v="CA1030"/>
        <s v="CA1031"/>
        <s v="CA1012"/>
        <s v="CA1035"/>
        <s v="CA1014"/>
        <s v="CA1013"/>
        <s v="CA1016"/>
        <s v="CA1015"/>
        <s v="CA1018"/>
        <s v="CA1017"/>
        <s v="CA1020"/>
        <s v="CA1019"/>
        <s v="CA1033"/>
        <n v="1518.0"/>
        <s v="CA01"/>
        <s v="CA1037"/>
        <n v="2381.0"/>
        <n v="2323.0"/>
        <n v="1005.0"/>
        <n v="1006.0"/>
        <n v="1007.0"/>
        <n v="1812.0"/>
        <s v="CA1034"/>
        <n v="196.0"/>
        <s v="CTP0366"/>
        <s v="M14201"/>
        <s v="450K"/>
        <s v="500K"/>
        <s v="HK1714 RS"/>
        <n v="1.0780965E7"/>
        <n v="2.7142959E7"/>
        <n v="2587.0"/>
        <n v="3.0243063E7"/>
        <n v="922136.0"/>
        <n v="2.608585464E9"/>
        <n v="2.60858545E9"/>
        <n v="1.1334875E7"/>
        <n v="1.1375135E7"/>
        <n v="1.1375133E7"/>
        <n v="9.813043E7"/>
        <n v="1.138495E7"/>
        <n v="1.0636128E7"/>
        <s v="LCSPE0158"/>
        <n v="1.1375131E7"/>
        <n v="1.0692889E7"/>
        <n v="1.0748753E7"/>
        <n v="9.8080075E7"/>
        <n v="2305.0"/>
        <n v="2.6190102E7"/>
        <n v="21494.0"/>
        <n v="21144.0"/>
        <n v="20877.0"/>
        <n v="2485.0"/>
        <n v="2486.0"/>
        <n v="2487.0"/>
        <s v="AA588"/>
        <s v="SIE004"/>
        <s v="SIE005"/>
        <n v="1.0733806E7"/>
        <s v="GGA-RP-088"/>
        <n v="2.7242733E7"/>
        <n v="1.0308391E7"/>
        <n v="1.0154402E7"/>
        <n v="1.1457176E7"/>
        <s v="CB008"/>
        <n v="1.1325991E7"/>
        <n v="97.0"/>
        <s v="CTP4785"/>
        <n v="1.128241E7"/>
        <n v="2500.0"/>
        <n v="1.1735693E7"/>
        <n v="1.1297621E7"/>
        <n v="1.1301374E7"/>
        <n v="1.0922364E7"/>
        <n v="1.0922363E7"/>
        <n v="1.1520751E7"/>
        <n v="1.1505856E7"/>
        <n v="1.1506063E7"/>
        <n v="1.1442141E7"/>
        <n v="1.1271951E7"/>
        <n v="1.1334164E7"/>
        <n v="2501.0"/>
        <n v="2502.0"/>
        <s v="SIE100"/>
        <s v="SIE105"/>
        <s v="SOMO001"/>
        <n v="2510.0"/>
        <s v="SERSOMU005"/>
        <n v="2.5170178E7"/>
        <s v="SERSOMU006"/>
        <s v="SERSOMU004"/>
        <n v="2511.0"/>
        <n v="1.1293845E7"/>
        <s v="CTP2533"/>
        <n v="1.1271932E7"/>
        <n v="1.1271937E7"/>
        <n v="1.1301097E7"/>
        <n v="1.1271938E7"/>
        <n v="2513.0"/>
        <n v="2514.0"/>
        <n v="2515.0"/>
        <n v="2516.0"/>
        <n v="2517.0"/>
        <n v="2518.0"/>
        <n v="9.8240004E7"/>
        <n v="2519.0"/>
        <s v="SERSUP113"/>
        <n v="1.1142992E7"/>
        <n v="1.0762095E7"/>
        <n v="1.076194E7"/>
        <n v="1.1379127E7"/>
        <n v="1.0366533E7"/>
        <n v="1.1321968E7"/>
        <n v="1.1321966E7"/>
        <n v="1.0903017E7"/>
        <n v="1.0758264E7"/>
        <n v="3.3260074E7"/>
        <n v="1.0750341E7"/>
        <n v="1.0740624E7"/>
        <n v="1.0740057E7"/>
        <n v="2415.0"/>
        <n v="1.0748609E7"/>
        <n v="1.1394389E7"/>
        <s v="CRL1428"/>
        <s v="QSLG8-1/8"/>
        <n v="2404.0"/>
        <s v="CRT1424"/>
        <n v="1.1405201E7"/>
        <n v="1.1464691E7"/>
        <n v="1.1059342E7"/>
        <n v="1.0757448E7"/>
        <n v="1.0757011E7"/>
        <n v="3.3241994E7"/>
        <n v="1.0748313E7"/>
        <n v="1.0749586E7"/>
        <s v="VAL1446"/>
        <n v="3.3210033E7"/>
        <n v="1.0748636E7"/>
        <n v="1.1249794E7"/>
        <n v="2.6246525E7"/>
        <n v="2.6246524E7"/>
        <n v="2425.0"/>
        <n v="2405.0"/>
        <n v="1.1944787E7"/>
        <n v="1565.0"/>
        <n v="1.0757018E7"/>
        <n v="1.1734519E7"/>
        <n v="1001.0"/>
        <n v="1002.0"/>
        <n v="1003.0"/>
        <n v="1004.0"/>
        <s v="CTP1555"/>
        <n v="1.3001E11"/>
        <n v="2.7190751E7"/>
        <n v="9.8020623E7"/>
        <n v="1241396.0"/>
        <n v="927768.0"/>
        <n v="1.1278645E7"/>
        <n v="1.1278647E7"/>
        <n v="1.1278731E7"/>
        <n v="1.0334504E7"/>
        <n v="1.1338224E7"/>
        <n v="1.1273343E7"/>
        <n v="1.1194096E7"/>
        <n v="1.039235E7"/>
        <n v="1.0392375E7"/>
        <n v="1.0732586E7"/>
        <n v="1.0732983E7"/>
        <n v="1.0745004E7"/>
        <n v="1.0359912E7"/>
        <n v="1.0664624E7"/>
        <n v="1.0735841E7"/>
        <n v="1.0745743E7"/>
        <n v="1.0745741E7"/>
        <n v="1.0745742E7"/>
        <n v="1.0989504E7"/>
        <n v="1.073232E7"/>
        <n v="1.0334496E7"/>
        <n v="1.0008604E7"/>
        <n v="1.0671635E7"/>
        <n v="1.0732259E7"/>
        <n v="1.1372498E7"/>
        <n v="1.137263E7"/>
        <n v="1.1649293E7"/>
        <n v="1.1649294E7"/>
        <n v="1.1372634E7"/>
        <n v="1.0670037E7"/>
        <n v="1.069056E7"/>
        <n v="1.0740368E7"/>
        <n v="1.1359745E7"/>
        <n v="1.1359747E7"/>
        <n v="1.0202915E7"/>
        <n v="1573.0"/>
        <n v="1600.0"/>
        <n v="1.1271783E7"/>
        <n v="1.1271782E7"/>
        <n v="2230.0"/>
        <n v="2426.0"/>
        <n v="2439.0"/>
        <n v="2438.0"/>
        <n v="2443.0"/>
        <n v="2442.0"/>
        <n v="2441.0"/>
        <n v="2440.0"/>
        <n v="959.0"/>
        <n v="2234.0"/>
        <n v="2242.0"/>
        <n v="2444.0"/>
        <n v="2445.0"/>
        <n v="2446.0"/>
        <n v="2447.0"/>
        <n v="2448.0"/>
        <n v="2469.0"/>
        <n v="1611.0"/>
        <n v="1870.0"/>
        <n v="1853.0"/>
        <n v="1574.0"/>
        <n v="939.0"/>
        <n v="1.0334533E7"/>
        <n v="1.0334534E7"/>
        <n v="1.0334445E7"/>
        <n v="1.0334447E7"/>
        <n v="1.0869668E7"/>
        <n v="1.0978492E7"/>
        <n v="1.085951E7"/>
        <n v="2279.0"/>
        <n v="1598.0"/>
        <n v="2.3430743E7"/>
        <n v="2.2813727E7"/>
        <s v="FL3504"/>
        <n v="7.03697E7"/>
        <n v="7.0369723E7"/>
        <n v="7.0376611E7"/>
        <n v="1.9001E10"/>
        <s v="ZZ519599"/>
        <s v="TRI1662"/>
        <n v="2467.0"/>
        <n v="2468.0"/>
        <n v="0.248"/>
        <n v="2471.0"/>
        <n v="2472.0"/>
        <n v="2473.0"/>
        <n v="2474.0"/>
        <n v="2475.0"/>
        <n v="2476.0"/>
        <n v="2477.0"/>
        <n v="2478.0"/>
        <n v="2479.0"/>
        <n v="953.0"/>
        <n v="2483.0"/>
        <n v="2484.0"/>
        <s v="PROSOMU003"/>
        <s v="PROSOMU007"/>
        <n v="1.0757079E7"/>
        <n v="21493.0"/>
        <n v="7.0369707E7"/>
        <s v="BS1245"/>
        <n v="2.2765475E7"/>
        <s v="G999990"/>
        <n v="2.2205475E7"/>
        <n v="3176909.0"/>
        <n v="1.1566431E7"/>
        <n v="9.8060062E7"/>
        <n v="1.1352953E7"/>
        <n v="1.0795731E7"/>
        <n v="1.1352853E7"/>
        <n v="1.1457019E7"/>
        <n v="1.0742213E7"/>
        <n v="1.01330024E8"/>
        <n v="1.1449158E7"/>
        <s v="CTP2600"/>
        <n v="1.1507988E7"/>
        <n v="1.1449159E7"/>
        <n v="1.05070001E8"/>
        <n v="1.0379409E7"/>
        <s v="SIE012"/>
        <s v="CTP1223"/>
        <s v="CTP2329"/>
        <s v="PROSOMU015"/>
        <n v="9.8020564E7"/>
        <n v="9.8080324E7"/>
        <n v="2.6045026E7"/>
        <n v="9.8080362E7"/>
        <n v="1.1325994E7"/>
        <s v="CTP0469"/>
        <n v="1.0704111E7"/>
        <n v="1.1335242E7"/>
        <n v="1.1803143E7"/>
        <s v="CA4"/>
        <n v="1.0784177E7"/>
        <n v="1.1537595E7"/>
        <s v="CTP0465"/>
        <n v="9.8082049E7"/>
        <n v="2.6242542E7"/>
        <n v="1.1304533E7"/>
        <n v="1.1301424E7"/>
        <n v="1.0784197E7"/>
        <n v="1.1328011E7"/>
        <n v="1.1722447E7"/>
        <n v="9.8130382E7"/>
        <s v="CTP2699"/>
        <n v="1.1760608E7"/>
        <n v="1.1765922E7"/>
        <n v="1.1765923E7"/>
        <n v="1.1765927E7"/>
        <s v="BOS0001"/>
        <s v="BOS0002"/>
        <n v="1.0946253E7"/>
        <n v="1.130207E7"/>
        <n v="1.1335816E7"/>
        <n v="9.9010531E7"/>
        <n v="1.1334504E7"/>
        <n v="1.1541241E7"/>
        <n v="1.1329308E7"/>
        <n v="2.7134568E7"/>
        <n v="90010.0"/>
        <n v="900102.0"/>
        <n v="900103.0"/>
        <n v="900201.0"/>
        <n v="9101101.0"/>
        <n v="920101.0"/>
        <n v="1.0755397E7"/>
        <n v="1.1729019E7"/>
        <s v="CTP4913"/>
        <n v="1.1403545E7"/>
        <n v="1.1735196E7"/>
        <n v="1.1744313E7"/>
        <n v="1.1734518E7"/>
        <n v="1.1726887E7"/>
        <n v="1.0759402E7"/>
        <n v="7.000100016E9"/>
        <n v="1.1726883E7"/>
        <n v="1.0901866E7"/>
        <s v="RMS001"/>
        <s v="PROSOMU020"/>
        <n v="1.196095E7"/>
        <s v="CTP5865"/>
        <s v="CTP5866"/>
        <s v="CTP5867"/>
        <n v="1075129.0"/>
        <n v="1.1334762E7"/>
        <s v="CTP0856"/>
        <n v="1.1294256E7"/>
        <n v="2.7241671E7"/>
        <n v="2.724106E7"/>
        <n v="1.128929E7"/>
      </sharedItems>
    </cacheField>
    <cacheField name="STOCK ACTUAL" numFmtId="0">
      <sharedItems containsSemiMixedTypes="0" containsString="0" containsNumber="1">
        <n v="6.0"/>
        <n v="3.0"/>
        <n v="4.0"/>
        <n v="5.0"/>
        <n v="8.0"/>
        <n v="87.0"/>
        <n v="9.0"/>
        <n v="0.0"/>
        <n v="11.0"/>
        <n v="96.0"/>
        <n v="56.0"/>
        <n v="48.0"/>
        <n v="40.0"/>
        <n v="24.0"/>
        <n v="1.0"/>
        <n v="15.0"/>
        <n v="60.0"/>
        <n v="30.0"/>
        <n v="14.0"/>
        <n v="20.0"/>
        <n v="144.0"/>
        <n v="2.0"/>
        <n v="12.0"/>
        <n v="13.0"/>
        <n v="19.0"/>
        <n v="7.0"/>
        <n v="23.0"/>
        <n v="10.0"/>
        <n v="146.0"/>
        <n v="18.0"/>
        <n v="26.0"/>
        <n v="82.0"/>
        <n v="17.0"/>
        <n v="17.3"/>
        <n v="481.0"/>
        <n v="47.0"/>
        <n v="71.0"/>
        <n v="97.0"/>
        <n v="38.0"/>
        <n v="51.0"/>
        <n v="27.0"/>
        <n v="105.0"/>
        <n v="64.0"/>
        <n v="66.0"/>
        <n v="388.0"/>
        <n v="42.0"/>
        <n v="31.0"/>
        <n v="189974.0"/>
        <n v="152432.0"/>
        <n v="1171.1"/>
        <n v="80.0"/>
        <n v="52.0"/>
        <n v="16.0"/>
        <n v="150.0"/>
        <n v="83.0"/>
        <n v="58.0"/>
        <n v="16174.9"/>
        <n v="35.0"/>
        <n v="679.0"/>
        <n v="246.0"/>
        <n v="263.0"/>
        <n v="131.0"/>
        <n v="963.0"/>
        <n v="50.0"/>
        <n v="59.0"/>
        <n v="21.0"/>
        <n v="61.0"/>
        <n v="68.0"/>
        <n v="121.0"/>
        <n v="328.0"/>
        <n v="25.0"/>
        <n v="39.0"/>
        <n v="343.0"/>
        <n v="376.0"/>
        <n v="44.0"/>
        <n v="4.5"/>
        <n v="451.07"/>
        <n v="236.31"/>
        <n v="152.05"/>
        <n v="54.0"/>
        <n v="122.0"/>
        <n v="99.0"/>
        <n v="49.0"/>
        <n v="169.0"/>
        <n v="36.0"/>
        <n v="75.0"/>
        <n v="63.0"/>
        <n v="62.0"/>
        <n v="72.0"/>
        <n v="202.0"/>
        <n v="46.0"/>
        <n v="33.0"/>
        <n v="28.0"/>
        <n v="45.0"/>
        <n v="192.0"/>
        <n v="79.0"/>
        <n v="1359.0"/>
        <n v="1425.0"/>
        <n v="1315.0"/>
        <n v="310.0"/>
        <n v="221.0"/>
        <n v="222.0"/>
        <n v="189.0"/>
        <n v="128.0"/>
        <n v="69.0"/>
        <n v="614.0"/>
        <n v="37.0"/>
        <n v="29.0"/>
        <n v="32.0"/>
        <n v="116.0"/>
        <n v="6477.0"/>
        <n v="100.0"/>
        <n v="76.0"/>
        <n v="533.0"/>
        <n v="353.0"/>
        <n v="57.0"/>
        <n v="380.0"/>
        <n v="893.0"/>
        <n v="91.0"/>
        <n v="34.0"/>
        <n v="967.0"/>
        <n v="102.0"/>
        <n v="1916.0"/>
        <n v="219.0"/>
        <n v="870.0"/>
        <n v="316.0"/>
        <n v="118.0"/>
        <n v="882.0"/>
        <n v="513.0"/>
        <n v="894.0"/>
        <n v="1055.0"/>
        <n v="960.0"/>
        <n v="107.0"/>
        <n v="3188.3"/>
        <n v="2085.0"/>
        <n v="12174.4"/>
        <n v="11802.1"/>
        <n v="55.0"/>
        <n v="90.0"/>
        <n v="197.0"/>
        <n v="287.7"/>
        <n v="13901.3"/>
        <n v="12478.2"/>
        <n v="9799.38"/>
        <n v="6290.0"/>
        <n v="12596.0"/>
        <n v="20000.0"/>
        <n v="598.0"/>
        <n v="198.0"/>
        <n v="195.0"/>
        <n v="92.0"/>
        <n v="53.0"/>
        <n v="1460.0"/>
        <n v="86.0"/>
        <n v="625.0"/>
        <n v="46.2"/>
        <n v="38.5"/>
        <n v="93.0"/>
        <n v="22.0"/>
        <n v="1541.0"/>
        <n v="525.0"/>
        <n v="200.0"/>
        <n v="287.0"/>
        <n v="2440.0"/>
        <n v="185.88"/>
        <n v="1019.0"/>
        <n v="10091.1"/>
        <n v="10408.6"/>
        <n v="8076.0"/>
        <n v="11429.0"/>
        <n v="850.0"/>
        <n v="5550.0"/>
        <n v="900.0"/>
        <n v="1786.0"/>
        <n v="3458.5"/>
        <n v="110.0"/>
        <n v="336.0"/>
        <n v="41.0"/>
        <n v="113.0"/>
        <n v="257.0"/>
        <n v="437.0"/>
        <n v="1248.0"/>
        <n v="134.0"/>
        <n v="604.0"/>
        <n v="5.7"/>
        <n v="74.0"/>
        <n v="1087.0"/>
        <n v="175.0"/>
        <n v="1117.0"/>
        <n v="78.0"/>
        <n v="39.5"/>
        <n v="135.0"/>
        <n v="73.0"/>
        <n v="20.5"/>
        <n v="138.0"/>
        <n v="768.0"/>
        <n v="174.0"/>
        <n v="95.0"/>
        <n v="2506.0"/>
        <n v="123.0"/>
        <n v="329.0"/>
        <n v="250.0"/>
        <n v="161.0"/>
        <n v="2.78"/>
        <n v="675.0"/>
        <n v="364.0"/>
        <n v="187.0"/>
        <n v="560.0"/>
        <n v="84.0"/>
        <n v="164.0"/>
        <n v="77.0"/>
        <n v="441.0"/>
        <n v="402.0"/>
        <n v="881.0"/>
        <n v="1031.0"/>
        <n v="173.0"/>
        <n v="115.0"/>
        <n v="112.0"/>
        <n v="293.0"/>
        <n v="632.0"/>
        <n v="88.0"/>
        <n v="724.0"/>
        <n v="191.0"/>
        <n v="188.0"/>
      </sharedItems>
    </cacheField>
    <cacheField name="COSTO UNITARIO" numFmtId="164">
      <sharedItems containsSemiMixedTypes="0" containsString="0" containsNumber="1">
        <n v="92885.63"/>
        <n v="26069.17"/>
        <n v="45754.34"/>
        <n v="2620.185"/>
        <n v="12974.52"/>
        <n v="132652.4"/>
        <n v="121057.9"/>
        <n v="12783.38"/>
        <n v="1148356.0"/>
        <n v="107001.6"/>
        <n v="1.1987543E7"/>
        <n v="76313.15"/>
        <n v="12050.92"/>
        <n v="5766.997"/>
        <n v="134583.2"/>
        <n v="209351.7"/>
        <n v="111493.0"/>
        <n v="128645.7"/>
        <n v="73888.84"/>
        <n v="2636836.0"/>
        <n v="41600.72"/>
        <n v="100629.7"/>
        <n v="311608.6"/>
        <n v="110833.2"/>
        <n v="201215.1"/>
        <n v="337614.8"/>
        <n v="126226.8"/>
        <n v="52345.73"/>
        <n v="35161.72"/>
        <n v="32454.36"/>
        <n v="4190.947"/>
        <n v="14857.58"/>
        <n v="1806.144"/>
        <n v="34525.91"/>
        <n v="2842.077"/>
        <n v="1351.04"/>
        <n v="154057.2"/>
        <n v="91778.77"/>
        <n v="105600.9"/>
        <n v="522.75"/>
        <n v="181594.0"/>
        <n v="1933.5"/>
        <n v="214021.5"/>
        <n v="612221.8"/>
        <n v="88909.0"/>
        <n v="84838.65"/>
        <n v="451909.4"/>
        <n v="92361.04"/>
        <n v="50138.85"/>
        <n v="36944.42"/>
        <n v="360383.4"/>
        <n v="70010.96"/>
        <n v="0.0"/>
        <n v="143076.1"/>
        <n v="8480.923"/>
        <n v="132911.1"/>
        <n v="1142638.0"/>
        <n v="102916.6"/>
        <n v="19456.5"/>
        <n v="19648.68"/>
        <n v="4385.15"/>
        <n v="114568.5"/>
        <n v="3278355.0"/>
        <n v="570465.2"/>
        <n v="1287252.0"/>
        <n v="654568.4"/>
        <n v="86048.6"/>
        <n v="1134123.0"/>
        <n v="478975.0"/>
        <n v="11024.16"/>
        <n v="23036.26"/>
        <n v="16167.97"/>
        <n v="12390.89"/>
        <n v="15894.27"/>
        <n v="15864.97"/>
        <n v="79590.97"/>
        <n v="30904.96"/>
        <n v="314162.7"/>
        <n v="34591.4"/>
        <n v="377386.3"/>
        <n v="2243.15"/>
        <n v="2.05"/>
        <n v="15228.12"/>
        <n v="2316.064"/>
        <n v="683168.8"/>
        <n v="119000.0"/>
        <n v="432711.8"/>
        <n v="11635.14"/>
        <n v="46877.12"/>
        <n v="16421.94"/>
        <n v="5950.0"/>
        <n v="10710.0"/>
        <n v="6446.361"/>
        <n v="5027.81"/>
        <n v="57570.4"/>
        <n v="2034.15"/>
        <n v="1.7497663E7"/>
        <n v="749700.0"/>
        <n v="220168.9"/>
        <n v="714394.5"/>
        <n v="118118.2"/>
        <n v="351140.8"/>
        <n v="125925.8"/>
        <n v="355551.7"/>
        <n v="2610173.0"/>
        <n v="11900.0"/>
        <n v="24255.82"/>
        <n v="479446.5"/>
        <n v="95711.02"/>
        <n v="1130846.0"/>
        <n v="7793.28"/>
        <n v="17570.67"/>
        <n v="432671.4"/>
        <n v="7889700.0"/>
        <n v="565250.0"/>
        <n v="1899260.0"/>
        <n v="142800.0"/>
        <n v="527606.5"/>
        <n v="26775.0"/>
        <n v="23592.86"/>
        <n v="8663.644"/>
        <n v="561093.3"/>
        <n v="50362.45"/>
        <n v="238563.4"/>
        <n v="14843.35"/>
        <n v="983344.0"/>
        <n v="173724.1"/>
        <n v="4883.688"/>
        <n v="1666000.0"/>
        <n v="155366.4"/>
        <n v="595000.0"/>
        <n v="7105.194"/>
        <n v="1353403.0"/>
        <n v="380.25"/>
        <n v="207536.0"/>
        <n v="202300.0"/>
        <n v="98334.4"/>
        <n v="583144.7"/>
        <n v="384998.6"/>
        <n v="1668439.0"/>
        <n v="17955.08"/>
        <n v="137143.9"/>
        <n v="62278.46"/>
        <n v="155116.5"/>
        <n v="100593.7"/>
        <n v="29982.05"/>
        <n v="6128.5"/>
        <n v="392.25"/>
        <n v="238000.0"/>
        <n v="1383.75"/>
        <n v="518840.0"/>
        <n v="741177.7"/>
        <n v="728131.1"/>
        <n v="311017.0"/>
        <n v="154700.0"/>
        <n v="47124.0"/>
        <n v="13280.94"/>
        <n v="3942392.0"/>
        <n v="500000.0"/>
        <n v="491270.4"/>
        <n v="1699320.0"/>
        <n v="178500.0"/>
        <n v="33320.0"/>
        <n v="268954.9"/>
        <n v="557228.3"/>
        <n v="83979.49"/>
        <n v="13494.6"/>
        <n v="183267.5"/>
        <n v="175108.5"/>
        <n v="81337.2"/>
        <n v="91292.04"/>
        <n v="123876.9"/>
        <n v="99526.25"/>
        <n v="822731.2"/>
        <n v="108031.8"/>
        <n v="6430.202"/>
        <n v="8867.095"/>
        <n v="7830.498"/>
        <n v="5584.146"/>
        <n v="9564.872"/>
        <n v="6614.639"/>
        <n v="45656.73"/>
        <n v="199636.2"/>
        <n v="33862.01"/>
        <n v="79166.61"/>
        <n v="484841.8"/>
        <n v="57593.03"/>
        <n v="13863.5"/>
        <n v="26556.7"/>
        <n v="14200.66"/>
        <n v="18657.17"/>
        <n v="1.7215443E7"/>
        <n v="70805.0"/>
        <n v="29750.0"/>
        <n v="1138809.0"/>
        <n v="71400.0"/>
        <n v="4702.384"/>
        <n v="23808.54"/>
        <n v="252295.2"/>
        <n v="291060.3"/>
        <n v="4670750.0"/>
        <n v="892500.0"/>
        <n v="3722642.0"/>
        <n v="447864.8"/>
        <n v="23860.04"/>
        <n v="131112.5"/>
        <n v="2498.655"/>
        <n v="640373.6"/>
        <n v="103768.0"/>
        <n v="3100.505"/>
        <n v="17028.93"/>
        <n v="27.75"/>
        <n v="1835441.0"/>
        <n v="22849.54"/>
        <n v="13798.37"/>
        <n v="1566091.0"/>
        <n v="1487533.0"/>
        <n v="568917.7"/>
        <n v="304836.6"/>
        <n v="22455.63"/>
        <n v="6014.046"/>
        <n v="1917090.0"/>
        <n v="649027.8"/>
        <n v="209440.0"/>
        <n v="1291.15"/>
        <n v="2153331.0"/>
        <n v="495078.7"/>
        <n v="419841.4"/>
        <n v="7134.05"/>
        <n v="293335.0"/>
        <n v="181296.5"/>
        <n v="713.25"/>
        <n v="2230768.0"/>
        <n v="1219750.0"/>
        <n v="1007644.0"/>
        <n v="957813.7"/>
        <n v="11123.1"/>
        <n v="329653.9"/>
        <n v="96193.66"/>
        <n v="23521.8"/>
        <n v="1154.3"/>
        <n v="102453.1"/>
        <n v="35996.23"/>
        <n v="59976.0"/>
        <n v="301200.0"/>
        <n v="3570.0"/>
        <n v="47090.34"/>
        <n v="188968.1"/>
        <n v="38780.28"/>
        <n v="53012.45"/>
        <n v="353401.4"/>
        <n v="48945.43"/>
        <n v="44960.58"/>
        <n v="230107.5"/>
        <n v="47431.89"/>
        <n v="1298014.0"/>
        <n v="57233.33"/>
        <n v="38286.97"/>
        <n v="18303.31"/>
        <n v="2654291.0"/>
        <n v="701452.1"/>
        <n v="385612.3"/>
        <n v="1954712.0"/>
        <n v="333200.0"/>
        <n v="107540.5"/>
        <n v="13598.09"/>
        <n v="596907.9"/>
        <n v="55978.85"/>
        <n v="39403.69"/>
        <n v="335602.3"/>
        <n v="66440.38"/>
        <n v="67938.89"/>
        <n v="85862.07"/>
        <n v="55810.35"/>
        <n v="48.0"/>
        <n v="1276483.0"/>
        <n v="1785.0"/>
        <n v="39631.38"/>
        <n v="326060.0"/>
        <n v="226100.0"/>
        <n v="539000.0"/>
        <n v="119884.0"/>
        <n v="60690.0"/>
        <n v="87590.84"/>
        <n v="1970735.0"/>
        <n v="476000.0"/>
        <n v="77325.86"/>
        <n v="25305.0"/>
        <n v="7461.902"/>
        <n v="6069.286"/>
        <n v="92017.34"/>
        <n v="11367.45"/>
        <n v="18545.03"/>
        <n v="174938.9"/>
        <n v="1859406.0"/>
        <n v="1408145.0"/>
        <n v="3473.832"/>
        <n v="10994.34"/>
        <n v="3703.935"/>
        <n v="22691.58"/>
        <n v="5.025"/>
        <n v="0.435"/>
        <n v="2634.0"/>
        <n v="1249193.0"/>
        <n v="1738668.0"/>
        <n v="934745.0"/>
        <n v="6371960.0"/>
        <n v="1254454.0"/>
        <n v="312.0"/>
        <n v="1495375.0"/>
        <n v="3557594.0"/>
        <n v="714000.0"/>
        <n v="823267.0"/>
        <n v="725936.3"/>
        <n v="23385.97"/>
        <n v="30470.22"/>
        <n v="8056.11"/>
        <n v="42881.91"/>
        <n v="182336.7"/>
        <n v="354591.2"/>
        <n v="1146263.0"/>
        <n v="547747.6"/>
        <n v="3912720.0"/>
        <n v="1166200.0"/>
        <n v="49358.56"/>
        <n v="2818698.0"/>
        <n v="1547000.0"/>
        <n v="2899.309"/>
        <n v="69157.01"/>
        <n v="5326.892"/>
        <n v="18999.54"/>
        <n v="1009988.0"/>
        <n v="434625.2"/>
        <n v="393.7972"/>
        <n v="24848.27"/>
        <n v="1138.5"/>
        <n v="5357128.0"/>
        <n v="1428000.0"/>
        <n v="6098000.0"/>
        <n v="152915.0"/>
        <n v="176152.1"/>
        <n v="1839573.0"/>
        <n v="171214.8"/>
        <n v="18548.54"/>
        <n v="1938.022"/>
        <n v="1194.825"/>
        <n v="37786.03"/>
        <n v="12677.53"/>
        <n v="39635.1"/>
        <n v="2797.274"/>
        <n v="2357.454"/>
        <n v="10712.36"/>
        <n v="28174.39"/>
        <n v="10017.02"/>
        <n v="1837.316"/>
        <n v="1632762.0"/>
        <n v="106240.0"/>
        <n v="131071.4"/>
        <n v="559457.4"/>
        <n v="1274.704"/>
        <n v="1929.418"/>
        <n v="29318.66"/>
        <n v="24481.79"/>
        <n v="33729.02"/>
        <n v="312544.8"/>
        <n v="26573.5"/>
        <n v="20098.33"/>
        <n v="309844.1"/>
        <n v="52445.01"/>
        <n v="76065.94"/>
        <n v="2641.21"/>
        <n v="18233.97"/>
        <n v="13118.87"/>
        <n v="28185.7"/>
        <n v="8227.231"/>
        <n v="31471.49"/>
        <n v="79149.58"/>
        <n v="11082.27"/>
        <n v="224246.0"/>
        <n v="344273.0"/>
        <n v="4105.233"/>
        <n v="122198.3"/>
        <n v="92341.62"/>
        <n v="121494.2"/>
        <n v="35.11664"/>
        <n v="44.93738"/>
        <n v="55835.24"/>
        <n v="56520.99"/>
        <n v="245416.5"/>
        <n v="12622.68"/>
        <n v="8731.474"/>
        <n v="118749.9"/>
        <n v="1.153473E7"/>
        <n v="4224101.0"/>
        <n v="136298.6"/>
        <n v="437125.1"/>
        <n v="1494259.0"/>
        <n v="5029.515"/>
        <n v="344146.0"/>
        <n v="378622.9"/>
        <n v="13986.11"/>
        <n v="6.8306"/>
        <n v="284999.8"/>
        <n v="5761.575"/>
        <n v="3238204.0"/>
        <n v="3522202.0"/>
        <n v="47600.0"/>
        <n v="1343903.0"/>
        <n v="19944.36"/>
        <n v="15343.0"/>
        <n v="33523.69"/>
        <n v="59021.38"/>
        <n v="833000.0"/>
        <n v="2.0E7"/>
        <n v="452200.0"/>
        <n v="5.0E7"/>
        <n v="1.19E7"/>
        <n v="48000.0"/>
        <n v="30000.0"/>
        <n v="13052.74"/>
        <n v="2326.283"/>
        <n v="4719.742"/>
        <n v="14277.63"/>
        <n v="1.7713025E7"/>
        <n v="1.4884895E7"/>
        <n v="75101.14"/>
        <n v="196469.0"/>
        <n v="23.991"/>
        <n v="36855.28"/>
        <n v="45760.73"/>
        <n v="4284.3"/>
        <n v="2000000.0"/>
        <n v="100000.0"/>
        <n v="272163.7"/>
        <n v="57120.0"/>
        <n v="263019.8"/>
        <n v="42842.98"/>
        <n v="80276.21"/>
        <n v="11526.3"/>
        <n v="110518.3"/>
        <n v="138019.1"/>
        <n v="313912.9"/>
        <n v="313459.1"/>
        <n v="282853.6"/>
        <n v="131228.7"/>
        <n v="141840.2"/>
        <n v="156644.8"/>
        <n v="264183.6"/>
        <n v="3094.0"/>
        <n v="9630426.0"/>
        <n v="2493449.0"/>
        <n v="90797.0"/>
        <n v="356936.5"/>
        <n v="4165.0"/>
        <n v="757.5"/>
        <n v="321300.3"/>
        <n v="126263.4"/>
        <n v="42804.67"/>
        <n v="17485.79"/>
        <n v="429328.2"/>
        <n v="453987.8"/>
        <n v="228979.8"/>
        <n v="44938.42"/>
        <n v="2605901.0"/>
        <n v="270214.0"/>
        <n v="9266.53"/>
        <n v="753002.2"/>
        <n v="161684.3"/>
        <n v="84960.65"/>
        <n v="17850.0"/>
        <n v="288447.6"/>
        <n v="2027516.0"/>
        <n v="3061981.0"/>
        <n v="2573093.0"/>
        <n v="321300.0"/>
        <n v="8914.921"/>
        <n v="1130.5"/>
        <n v="285600.0"/>
        <n v="56889.99"/>
        <n v="16422.0"/>
        <n v="2249.1"/>
        <n v="2300.27"/>
        <n v="499.8"/>
        <n v="199.92"/>
        <n v="3800702.0"/>
        <n v="499800.0"/>
        <n v="330107.2"/>
        <n v="829833.4"/>
        <n v="189885.9"/>
        <n v="157656.0"/>
        <n v="3186058.0"/>
        <n v="414553.2"/>
        <n v="420995.8"/>
        <n v="319148.5"/>
        <n v="28934.85"/>
        <n v="25834.9"/>
        <n v="252615.6"/>
        <n v="123124.5"/>
        <n v="140063.0"/>
        <n v="68659.43"/>
        <n v="222829.4"/>
        <n v="416500.0"/>
        <n v="214.2"/>
        <n v="220.15"/>
        <n v="8925.0"/>
        <n v="301703.1"/>
        <n v="130900.0"/>
        <n v="75344.85"/>
        <n v="1632052.0"/>
        <n v="282431.2"/>
        <n v="1068.62"/>
        <n v="4345.029"/>
        <n v="344200.4"/>
        <n v="11662.0"/>
        <n v="1606.5"/>
        <n v="75798.0"/>
        <n v="7378.0"/>
        <n v="2867.9"/>
        <n v="380.8"/>
        <n v="35400.12"/>
        <n v="339653.4"/>
        <n v="167678.4"/>
        <n v="96035.82"/>
        <n v="107100.0"/>
        <n v="23423.54"/>
        <n v="76741.65"/>
        <n v="416.5"/>
        <n v="452.2"/>
        <n v="42339.41"/>
        <n v="3153.5"/>
        <n v="2915.5"/>
        <n v="1913382.0"/>
        <n v="2499.0"/>
        <n v="4403.0"/>
        <n v="336.77"/>
        <n v="204532.2"/>
        <n v="452562.8"/>
        <n v="614027.5"/>
        <n v="10003.14"/>
        <n v="630.7"/>
        <n v="333611.3"/>
        <n v="73782.62"/>
        <n v="261800.0"/>
        <n v="16150.0"/>
        <n v="14422.37"/>
        <n v="85057.7"/>
        <n v="323194.2"/>
        <n v="1117377.0"/>
        <n v="670684.0"/>
        <n v="362898.5"/>
        <n v="16660.0"/>
        <n v="61919.0"/>
        <n v="140920.5"/>
        <n v="1108.01"/>
        <n v="590.94"/>
        <n v="77350.0"/>
        <n v="30596.35"/>
        <n v="7143.967"/>
        <n v="9023201.0"/>
        <n v="3583714.0"/>
        <n v="963900.0"/>
        <n v="1.364138E7"/>
        <n v="2130100.0"/>
        <n v="4414.5"/>
        <n v="1404200.0"/>
        <n v="55722.83"/>
        <n v="11996.79"/>
        <n v="0.74"/>
        <n v="622.5"/>
        <n v="941.25"/>
        <n v="750000.0"/>
        <n v="463934.4"/>
        <n v="3347237.0"/>
        <n v="88500.97"/>
        <n v="380000.0"/>
        <n v="24956.68"/>
        <n v="14058.66"/>
        <n v="631735.8"/>
        <n v="974849.3"/>
        <n v="526999.8"/>
        <n v="19867.05"/>
        <n v="548944.1"/>
        <n v="204993.5"/>
        <n v="186533.5"/>
        <n v="10011.09"/>
        <n v="39136.13"/>
        <n v="18310.28"/>
        <n v="11367.34"/>
        <n v="4278.728"/>
        <n v="2093.21"/>
        <n v="63989.55"/>
        <n v="102488.8"/>
        <n v="257355.7"/>
        <n v="1034083.0"/>
        <n v="172017.3"/>
        <n v="161751.1"/>
        <n v="19545.75"/>
        <n v="301607.3"/>
        <n v="316499.8"/>
        <n v="3873.45"/>
        <n v="4016.25"/>
        <n v="1632.09"/>
        <n v="69553.1"/>
        <n v="102938.6"/>
        <n v="85083.15"/>
        <n v="64801.64"/>
        <n v="156917.6"/>
        <n v="56524.09"/>
        <n v="1077685.0"/>
        <n v="142544.2"/>
        <n v="308178.7"/>
        <n v="194793.1"/>
        <n v="782557.2"/>
        <n v="658642.7"/>
        <n v="1629965.0"/>
        <n v="1452493.0"/>
        <n v="36913.56"/>
        <n v="30287.88"/>
        <n v="23127.06"/>
        <n v="33867.45"/>
        <n v="940423.7"/>
        <n v="2999395.0"/>
        <n v="2020263.0"/>
        <n v="1081.71"/>
        <n v="17315.69"/>
        <n v="126414.9"/>
        <n v="19300.61"/>
        <n v="5904.78"/>
        <n v="1674.33"/>
        <n v="1597.06"/>
        <n v="170595.0"/>
        <n v="1645462.0"/>
        <n v="4051950.0"/>
        <n v="5208313.0"/>
        <n v="5216759.0"/>
        <n v="76157.92"/>
        <n v="606333.3"/>
        <n v="11688.5"/>
        <n v="190400.0"/>
        <n v="460618.1"/>
        <n v="49066.08"/>
        <n v="991427.3"/>
        <n v="210732.3"/>
        <n v="764218.0"/>
        <n v="9462880.0"/>
        <n v="2975000.0"/>
        <n v="8000000.0"/>
        <n v="4406588.0"/>
        <n v="3.50328E7"/>
        <n v="2.9075132E7"/>
        <n v="71553.1"/>
        <n v="6547.166"/>
        <n v="12533.14"/>
        <n v="296484.0"/>
        <n v="1356600.0"/>
        <n v="1193464.0"/>
        <n v="15470.0"/>
        <n v="500272.0"/>
        <n v="6118.243"/>
        <n v="53959.99"/>
        <n v="2198.215"/>
        <n v="82110.0"/>
        <n v="956869.4"/>
        <n v="220038.0"/>
        <n v="95200.0"/>
        <n v="564120.0"/>
        <n v="454258.2"/>
        <n v="176062.5"/>
        <n v="110800.8"/>
        <n v="191319.3"/>
        <n v="47238.07"/>
        <n v="922250.0"/>
        <n v="6664000.0"/>
        <n v="3886826.0"/>
        <n v="149547.3"/>
        <n v="47140.73"/>
        <n v="45889.39"/>
        <n v="265686.7"/>
        <n v="69009.53"/>
        <n v="55207.62"/>
        <n v="214200.0"/>
        <n v="5006501.0"/>
        <n v="61880.0"/>
        <n v="57740.29"/>
        <n v="934150.0"/>
        <n v="2254685.0"/>
        <n v="724932.7"/>
        <n v="101089.0"/>
        <n v="2793547.0"/>
        <n v="956708.8"/>
        <n v="420415.2"/>
        <n v="41650.0"/>
        <n v="1362478.0"/>
        <n v="954242.0"/>
        <n v="1264385.0"/>
        <n v="959249.7"/>
        <n v="4196322.0"/>
        <n v="233732.7"/>
        <n v="459306.3"/>
        <n v="1138700.0"/>
        <n v="2464912.0"/>
        <n v="25605.11"/>
        <n v="19976.04"/>
        <n v="22531.61"/>
        <n v="9912.451"/>
        <n v="10632.8"/>
        <n v="29603.79"/>
        <n v="240000.0"/>
        <n v="20688.41"/>
        <n v="7669.606"/>
        <n v="249900.0"/>
        <n v="729225.1"/>
        <n v="250099.9"/>
        <n v="205857.2"/>
        <n v="690200.0"/>
        <n v="725241.9"/>
        <n v="1091546.0"/>
        <n v="663512.1"/>
        <n v="856720.9"/>
        <n v="312310.5"/>
        <n v="689550.3"/>
        <n v="1038604.0"/>
        <n v="447937.4"/>
        <n v="433932.9"/>
        <n v="427567.0"/>
        <n v="67736.22"/>
        <n v="39574.52"/>
        <n v="83469.94"/>
        <n v="31739.31"/>
        <n v="9699.619"/>
        <n v="2002770.0"/>
        <n v="440300.0"/>
        <n v="94402.28"/>
        <n v="106068.0"/>
        <n v="73630.06"/>
        <n v="1348.967"/>
        <n v="2736.01"/>
        <n v="122756.1"/>
        <n v="52462.33"/>
        <n v="190.4"/>
        <n v="622.37"/>
        <n v="509.32"/>
        <n v="5000.0"/>
        <n v="2201500.0"/>
        <n v="571963.4"/>
        <n v="2939.3"/>
        <n v="3656.011"/>
        <n v="65007.42"/>
        <n v="4824.07"/>
        <n v="1750000.0"/>
        <n v="42016.0"/>
        <n v="2354430.0"/>
        <n v="3473.61"/>
        <n v="6404.58"/>
        <n v="11082.4"/>
        <n v="33600.84"/>
        <n v="628.6731"/>
        <n v="1974.728"/>
        <n v="9603.248"/>
        <n v="79887.68"/>
        <n v="5250.28"/>
        <n v="4761.677"/>
        <n v="439.11"/>
        <n v="46365.82"/>
        <n v="69383.27"/>
        <n v="66419.85"/>
        <n v="157.08"/>
        <n v="3511.583"/>
        <n v="149999.5"/>
        <n v="635669.3"/>
        <n v="925300.7"/>
        <n v="1720205.0"/>
        <n v="1858384.0"/>
        <n v="78345.37"/>
        <n v="35346.1"/>
        <n v="111165.3"/>
        <n v="8837431.0"/>
        <n v="1309000.0"/>
        <n v="1383237.0"/>
        <n v="121659.3"/>
        <n v="21015.22"/>
        <n v="374432.8"/>
        <n v="58355.09"/>
        <n v="37376.8"/>
        <n v="37783.07"/>
        <n v="1849900.0"/>
        <n v="64486.07"/>
        <n v="9354.59"/>
        <n v="15769.21"/>
        <n v="17969.46"/>
        <n v="50575.13"/>
        <n v="43617.16"/>
        <n v="96.51557"/>
        <n v="110.67"/>
        <n v="412.93"/>
        <n v="27.4406"/>
        <n v="22500.52"/>
        <n v="99110.34"/>
        <n v="568699.8"/>
        <n v="5872.65"/>
        <n v="3998.4"/>
        <n v="3183.922"/>
        <n v="9870.993"/>
        <n v="3436.72"/>
        <n v="2142.0"/>
        <n v="2737.0"/>
        <n v="61879.32"/>
        <n v="6297.48"/>
        <n v="5583.48"/>
        <n v="2138.24"/>
        <n v="30899.54"/>
        <n v="127000.4"/>
        <n v="665871.6"/>
        <n v="456800.5"/>
        <n v="200084.0"/>
        <n v="17967.94"/>
        <n v="26715.5"/>
        <n v="4436.32"/>
        <n v="4854.01"/>
        <n v="49800.31"/>
        <n v="56359.59"/>
        <n v="41161.63"/>
        <n v="56982.66"/>
        <n v="20999.93"/>
        <n v="59874.85"/>
        <n v="32869.72"/>
        <n v="74999.75"/>
        <n v="67830.0"/>
        <n v="52017.0"/>
        <n v="19731.65"/>
        <n v="7600.53"/>
        <n v="1255.45"/>
        <n v="20291.88"/>
        <n v="12039.07"/>
        <n v="21873.93"/>
        <n v="4700.5"/>
        <n v="6902.0"/>
        <n v="12247.72"/>
        <n v="8992.0"/>
        <n v="5387.0"/>
        <n v="2198.26"/>
        <n v="4500.58"/>
        <n v="3599.75"/>
        <n v="38080.0"/>
        <n v="2099.701"/>
        <n v="5172.93"/>
        <n v="16099.51"/>
        <n v="8452.57"/>
        <n v="9199.89"/>
        <n v="85603.06"/>
        <n v="11126.5"/>
        <n v="154.7494"/>
        <n v="1536832.0"/>
        <n v="404600.0"/>
        <n v="131914.9"/>
        <n v="180113.9"/>
        <n v="40500.46"/>
        <n v="389130.0"/>
        <n v="105286.4"/>
        <n v="39663.39"/>
        <n v="102316.5"/>
        <n v="6440.62"/>
        <n v="137399.5"/>
        <n v="3399.547"/>
        <n v="3439.1"/>
        <n v="599.76"/>
        <n v="7009.1"/>
        <n v="54.74"/>
        <n v="73.78"/>
        <n v="135006.1"/>
        <n v="3808.472"/>
        <n v="4343.5"/>
        <n v="1212.61"/>
        <n v="4707.64"/>
        <n v="88.10112"/>
        <n v="46291.0"/>
        <n v="15708.0"/>
        <n v="382018.6"/>
        <n v="375142.7"/>
        <n v="113.0458"/>
        <n v="5163.792"/>
        <n v="999.6"/>
        <n v="39951.87"/>
        <n v="23621.5"/>
        <n v="9247.0"/>
        <n v="3799.67"/>
        <n v="1535.1"/>
        <n v="562.87"/>
        <n v="47.6"/>
        <n v="216000.5"/>
        <n v="6447.0"/>
        <n v="17521.58"/>
        <n v="17934.04"/>
        <n v="625898.4"/>
        <n v="58130.31"/>
        <n v="41276.0"/>
        <n v="2380.0"/>
        <n v="17255.0"/>
        <n v="11710.79"/>
        <n v="114240.0"/>
        <n v="278.5812"/>
        <n v="7259.0"/>
        <n v="6069.0"/>
        <n v="6204.0"/>
        <n v="3099.95"/>
        <n v="562400.0"/>
        <n v="569399.5"/>
        <n v="105800.5"/>
        <n v="139500.1"/>
        <n v="6799.66"/>
        <n v="17414.0"/>
        <n v="22720.0"/>
        <n v="90440.0"/>
        <n v="23324.0"/>
        <n v="14300.23"/>
        <n v="164.22"/>
        <n v="63.07"/>
        <n v="3213.0"/>
        <n v="680.0"/>
        <n v="64498.0"/>
        <n v="18755.54"/>
        <n v="3689.0"/>
        <n v="61.12"/>
        <n v="5355.0"/>
        <n v="21182.0"/>
        <n v="6925.499"/>
        <n v="108369.7"/>
        <n v="36413.21"/>
        <n v="31099.46"/>
        <n v="27001.1"/>
        <n v="6664.0"/>
        <n v="45.22"/>
        <n v="2000.39"/>
        <n v="93534.0"/>
        <n v="1428.0"/>
        <n v="6999.58"/>
        <n v="57670.97"/>
        <n v="59273.9"/>
        <n v="130430.0"/>
        <n v="561965.6"/>
        <n v="297500.0"/>
        <n v="35670.25"/>
        <n v="43595.65"/>
        <n v="109999.6"/>
        <n v="9401.0"/>
        <n v="919.6819"/>
        <n v="14161.0"/>
        <n v="1248.596"/>
        <n v="37128.0"/>
        <n v="21420.0"/>
        <n v="26477.5"/>
        <n v="9520.0"/>
        <n v="120000.0"/>
        <n v="59500.0"/>
        <n v="8676.29"/>
        <n v="5014.136"/>
        <n v="6426.0"/>
        <n v="59381.0"/>
        <n v="20798.34"/>
        <n v="73780.0"/>
        <n v="80920.0"/>
        <n v="15400.98"/>
        <n v="46859.95"/>
        <n v="162132.3"/>
        <n v="4748.1"/>
        <n v="208925.0"/>
        <n v="73586.0"/>
        <n v="73371.0"/>
        <n v="952000.0"/>
        <n v="128399.8"/>
        <n v="708599.8"/>
        <n v="4303.04"/>
        <n v="13700.47"/>
        <n v="90.82373"/>
        <n v="372228.5"/>
        <n v="41309.66"/>
        <n v="206167.5"/>
        <n v="53999.67"/>
        <n v="27.37"/>
        <n v="129500.6"/>
        <n v="71221.5"/>
        <n v="102.34"/>
        <n v="103.685"/>
        <n v="185499.6"/>
        <n v="420199.7"/>
        <n v="574399.9"/>
        <n v="1261000.0"/>
        <n v="1232300.0"/>
        <n v="24615.36"/>
        <n v="45961.06"/>
        <n v="66899.42"/>
        <n v="35234.78"/>
        <n v="16673.95"/>
        <n v="13347.71"/>
        <n v="59351.25"/>
        <n v="18030.82"/>
        <n v="19218.01"/>
        <n v="39371.15"/>
        <n v="121431.2"/>
        <n v="308127.9"/>
        <n v="37842.0"/>
        <n v="55921.93"/>
        <n v="59661.05"/>
        <n v="39258.5"/>
        <n v="621599.5"/>
        <n v="614879.0"/>
        <n v="114286.6"/>
        <n v="612706.4"/>
        <n v="470165.4"/>
        <n v="145199.5"/>
        <n v="263227.3"/>
        <n v="59177.25"/>
        <n v="68013.36"/>
        <n v="97454.8"/>
        <n v="104299.9"/>
        <n v="96553.07"/>
        <n v="73034.89"/>
        <n v="96893.96"/>
        <n v="158031.0"/>
        <n v="146573.1"/>
        <n v="299700.3"/>
        <n v="326774.0"/>
        <n v="18817.14"/>
        <n v="5401.41"/>
        <n v="22933.68"/>
        <n v="174185.1"/>
        <n v="23740.5"/>
        <n v="8104.257"/>
        <n v="374216.9"/>
        <n v="13700.04"/>
        <n v="98134.64"/>
        <n v="23744.42"/>
        <n v="86870.0"/>
        <n v="107525.7"/>
        <n v="71534.05"/>
        <n v="357917.6"/>
        <n v="148169.0"/>
        <n v="40897.0"/>
        <n v="99934.09"/>
        <n v="559052.1"/>
        <n v="352700.5"/>
        <n v="68683.97"/>
        <n v="477619.8"/>
        <n v="58078.96"/>
        <n v="119000.2"/>
        <n v="199920.0"/>
        <n v="3028.621"/>
        <n v="31482.0"/>
        <n v="106.2075"/>
        <n v="143.4096"/>
        <n v="339150.0"/>
        <n v="68.3536"/>
        <n v="96426.44"/>
        <n v="4943.26"/>
        <n v="683.2556"/>
        <n v="4311.37"/>
        <n v="4561.224"/>
        <n v="16172.1"/>
        <n v="36584.57"/>
        <n v="189.924"/>
        <n v="35.7"/>
        <n v="5436.647"/>
        <n v="30925.13"/>
        <n v="18815.0"/>
        <n v="8078.541"/>
        <n v="337067.5"/>
        <n v="65.94558"/>
        <n v="34.986"/>
        <n v="198310.4"/>
        <n v="15013.04"/>
        <n v="51408.0"/>
        <n v="642600.0"/>
        <n v="108023.3"/>
        <n v="106661.6"/>
        <n v="226935.8"/>
        <n v="73115.64"/>
        <n v="10710.02"/>
        <n v="68425.0"/>
        <n v="1190.0"/>
        <n v="1186.724"/>
        <n v="1210.329"/>
        <n v="1790.774"/>
        <n v="2938.415"/>
        <n v="1785.004"/>
        <n v="1785.235"/>
        <n v="1840.535"/>
        <n v="1885.803"/>
        <n v="1868.302"/>
        <n v="2833.559"/>
        <n v="1930.448"/>
        <n v="6514.06"/>
        <n v="22578.98"/>
        <n v="9399.661"/>
        <n v="3106.13"/>
        <n v="434.35"/>
        <n v="120.19"/>
        <n v="15670.65"/>
        <n v="5405.0"/>
        <n v="23205.0"/>
        <n v="35353.26"/>
        <n v="2975.0"/>
        <n v="4882.624"/>
        <n v="17097.14"/>
        <n v="435.54"/>
        <n v="11600.12"/>
        <n v="28610.75"/>
        <n v="198.73"/>
        <n v="129.71"/>
        <n v="37009.0"/>
        <n v="11349.03"/>
        <n v="70965.65"/>
        <n v="4950.4"/>
        <n v="18190.0"/>
        <n v="16858.33"/>
        <n v="484.33"/>
        <n v="85680.0"/>
        <n v="5831.0"/>
        <n v="20024.13"/>
        <n v="91016.98"/>
        <n v="95203.1"/>
        <n v="19099.5"/>
        <n v="309400.0"/>
        <n v="399823.3"/>
        <n v="5593.0"/>
        <n v="1399.44"/>
        <n v="77.35"/>
        <n v="399.84"/>
        <n v="1712.41"/>
        <n v="615.1529"/>
        <n v="105.91"/>
        <n v="109956.0"/>
        <n v="3610.222"/>
        <n v="4367.3"/>
        <n v="24735.14"/>
        <n v="840.7639"/>
        <n v="404.4644"/>
        <n v="16208.99"/>
        <n v="19635.0"/>
        <n v="1176.0"/>
        <n v="24699.64"/>
        <n v="23200.24"/>
        <n v="39099.83"/>
        <n v="2719.15"/>
        <n v="9299.85"/>
        <n v="324899.8"/>
        <n v="53750.0"/>
        <n v="2600700.0"/>
        <n v="12857.0"/>
        <n v="21423.0"/>
        <n v="423866.0"/>
        <n v="123.9582"/>
        <n v="74.91"/>
        <n v="14280.0"/>
        <n v="8726.663"/>
        <n v="217458.2"/>
        <n v="490528.7"/>
        <n v="128.52"/>
        <n v="50000.0"/>
        <n v="458665.3"/>
        <n v="60000.0"/>
        <n v="78562.5"/>
        <n v="532049.0"/>
        <n v="500752.0"/>
        <n v="45000.0"/>
        <n v="170.1849"/>
        <n v="161.9689"/>
        <n v="152.0683"/>
        <n v="181635.7"/>
        <n v="60.33586"/>
        <n v="138733.8"/>
        <n v="63854.21"/>
        <n v="261015.8"/>
        <n v="59298.89"/>
        <n v="539026.0"/>
        <n v="673956.5"/>
        <n v="294500.0"/>
        <n v="22015.0"/>
        <n v="38.08"/>
        <n v="42.84"/>
        <n v="96.76979"/>
        <n v="140.6946"/>
        <n v="45220.0"/>
        <n v="19367.25"/>
        <n v="28474.32"/>
        <n v="11328.8"/>
        <n v="13685.0"/>
        <n v="30146.67"/>
        <n v="499135.0"/>
        <n v="624400.1"/>
        <n v="116980.4"/>
        <n v="80723.8"/>
        <n v="10500.56"/>
        <n v="271925.7"/>
        <n v="66743.71"/>
        <n v="39782.74"/>
        <n v="55017.19"/>
        <n v="17191.19"/>
        <n v="3588.899"/>
        <n v="92895.35"/>
        <n v="15632.01"/>
        <n v="19025.72"/>
        <n v="31535.0"/>
        <n v="113050.0"/>
        <n v="91575.0"/>
        <n v="38404.74"/>
        <n v="8800.05"/>
        <n v="10093.6"/>
        <n v="182396.2"/>
        <n v="5946.6"/>
        <n v="66640.0"/>
        <n v="68100.13"/>
        <n v="252000.4"/>
        <n v="184999.8"/>
        <n v="146194.3"/>
        <n v="3867.5"/>
        <n v="15648.5"/>
        <n v="14914.16"/>
        <n v="20906.81"/>
        <n v="13708.33"/>
        <n v="18992.29"/>
        <n v="65.45"/>
        <n v="29.75"/>
        <n v="163.03"/>
        <n v="33.32"/>
        <n v="18435.76"/>
        <n v="3928.527"/>
        <n v="46410.0"/>
        <n v="20210.33"/>
        <n v="19873.0"/>
        <n v="19444.6"/>
        <n v="2618.0"/>
        <n v="507099.5"/>
        <n v="117810.0"/>
        <n v="100150.4"/>
        <n v="1053150.0"/>
        <n v="1055019.0"/>
        <n v="283599.6"/>
        <n v="66773.89"/>
        <n v="78599.5"/>
        <n v="37800.35"/>
        <n v="20527.5"/>
        <n v="19536.0"/>
        <n v="102303.6"/>
        <n v="173499.6"/>
        <n v="167566.6"/>
        <n v="62951.0"/>
        <n v="45199.77"/>
        <n v="53550.0"/>
        <n v="24811.2"/>
        <n v="1011314.0"/>
        <n v="158666.7"/>
        <n v="1380949.0"/>
        <n v="175575.5"/>
        <n v="2276470.0"/>
        <n v="599297.6"/>
        <n v="178476.7"/>
        <n v="40700.38"/>
        <n v="413697.0"/>
        <n v="3338938.0"/>
        <n v="231098.0"/>
        <n v="1655941.0"/>
        <n v="166600.0"/>
        <n v="33082.0"/>
        <n v="44206.78"/>
        <n v="107.2549"/>
        <n v="297.5"/>
        <n v="58066.87"/>
        <n v="124002.2"/>
        <n v="80.93385"/>
        <n v="1728.05"/>
        <n v="1710.56"/>
        <n v="1687.42"/>
        <n v="1730.14"/>
        <n v="1877.4"/>
        <n v="1709.54"/>
        <n v="952.0"/>
        <n v="1840.93"/>
        <n v="3391.5"/>
        <n v="2437.12"/>
        <n v="15618.75"/>
        <n v="1011.5"/>
        <n v="1249.5"/>
        <n v="380.0836"/>
        <n v="267.7942"/>
        <n v="1573.18"/>
        <n v="5176.5"/>
        <n v="204680.0"/>
        <n v="215700.6"/>
        <n v="121252.4"/>
        <n v="116847.7"/>
        <n v="22336.0"/>
        <n v="86899.75"/>
        <n v="334335.3"/>
        <n v="170255.7"/>
        <n v="152448.6"/>
        <n v="175884.4"/>
        <n v="76897.8"/>
        <n v="442359.2"/>
        <n v="833.0"/>
        <n v="21852.73"/>
        <n v="20230.0"/>
        <n v="10698.1"/>
        <n v="437.92"/>
        <n v="256.8417"/>
        <n v="174.93"/>
        <n v="349.86"/>
        <n v="96.38984"/>
        <n v="113.0477"/>
        <n v="112.598"/>
        <n v="149.1571"/>
        <n v="78.54"/>
        <n v="74.97"/>
        <n v="66178.28"/>
        <n v="85.68"/>
        <n v="737.5343"/>
        <n v="45864.98"/>
        <n v="11186.0"/>
        <n v="267.7558"/>
        <n v="41.65"/>
        <n v="57.12"/>
        <n v="144.3682"/>
        <n v="600.95"/>
        <n v="275336.3"/>
        <n v="872917.7"/>
        <n v="289583.3"/>
        <n v="4415.0"/>
        <n v="25585.0"/>
        <n v="13090.0"/>
        <n v="8900.0"/>
        <n v="600.0"/>
        <n v="606900.0"/>
        <n v="333.2"/>
        <n v="4046.0"/>
        <n v="1338.75"/>
        <n v="267750.0"/>
        <n v="595.0"/>
        <n v="310.0"/>
        <n v="117148.2"/>
        <n v="153529.0"/>
        <n v="124024.0"/>
        <n v="92444.86"/>
        <n v="110799.7"/>
        <n v="43500.45"/>
        <n v="183.26"/>
        <n v="110929.8"/>
        <n v="4493.876"/>
        <n v="59476.2"/>
        <n v="30345.69"/>
        <n v="7199.5"/>
        <n v="97996.5"/>
        <n v="91.63"/>
        <n v="3712.8"/>
        <n v="2082.5"/>
        <n v="7735.0"/>
        <n v="2023.0"/>
        <n v="2483.53"/>
        <n v="17311.0"/>
        <n v="3733.466"/>
        <n v="3199.91"/>
        <n v="23562.0"/>
        <n v="2800.07"/>
        <n v="83488.02"/>
        <n v="3332.0"/>
        <n v="12.8996"/>
        <n v="2639.42"/>
        <n v="70162.4"/>
        <n v="61500.39"/>
        <n v="51786.57"/>
        <n v="26180.0"/>
        <n v="17.4573"/>
        <n v="207500.3"/>
        <n v="799.5311"/>
        <n v="4600.54"/>
        <n v="54371.1"/>
        <n v="21799.61"/>
        <n v="14999.95"/>
        <n v="37600.43"/>
        <n v="153500.5"/>
        <n v="73720.5"/>
        <n v="54578.03"/>
        <n v="3499.79"/>
        <n v="61800.27"/>
        <n v="21211.75"/>
        <n v="1317.233"/>
        <n v="153900.3"/>
        <n v="10115.0"/>
        <n v="92599.85"/>
        <n v="535442.9"/>
        <n v="158.27"/>
        <n v="83300.0"/>
        <n v="565570.1"/>
        <n v="455332.1"/>
        <n v="8725736.0"/>
        <n v="39984.0"/>
        <n v="10200.68"/>
        <n v="1166.2"/>
        <n v="1568.42"/>
        <n v="1578.707"/>
        <n v="1499.4"/>
        <n v="20573.91"/>
        <n v="610.1455"/>
        <n v="493.0045"/>
        <n v="490.7127"/>
        <n v="166.6"/>
        <n v="182.07"/>
        <n v="2061.08"/>
        <n v="357.0"/>
        <n v="98550.0"/>
        <n v="11007.5"/>
        <n v="4099.55"/>
        <n v="20825.0"/>
        <n v="31864.63"/>
        <n v="232.05"/>
        <n v="52585.41"/>
        <n v="10671.29"/>
        <n v="7815.0"/>
        <n v="104.72"/>
        <n v="30840.0"/>
        <n v="15113.0"/>
        <n v="3022.6"/>
        <n v="7883.75"/>
        <n v="10650.5"/>
        <n v="17009.4"/>
        <n v="4498.2"/>
        <n v="4980.15"/>
        <n v="49087.5"/>
        <n v="215376.9"/>
        <n v="11106.67"/>
        <n v="47302.5"/>
        <n v="1737300.0"/>
        <n v="18199.86"/>
        <n v="2170434.0"/>
      </sharedItems>
    </cacheField>
    <cacheField name="TOTAL STOCK" numFmtId="164">
      <sharedItems containsSemiMixedTypes="0" containsString="0" containsNumber="1">
        <n v="557313.78"/>
        <n v="78207.51"/>
        <n v="183017.36"/>
        <n v="13100.925"/>
        <n v="103796.16"/>
        <n v="795914.3999999999"/>
        <n v="1.0532037299999999E7"/>
        <n v="115050.42"/>
        <n v="4593424.0"/>
        <n v="0.0"/>
        <n v="839444.6499999999"/>
        <n v="1156888.32"/>
        <n v="322951.832"/>
        <n v="6459993.600000001"/>
        <n v="1.0048881600000001E7"/>
        <n v="5351664.0"/>
        <n v="6174993.6"/>
        <n v="7093328.64"/>
        <n v="1.5821016E7"/>
        <n v="166402.88"/>
        <n v="4025188.0"/>
        <n v="1246434.4"/>
        <n v="2659996.8"/>
        <n v="201215.1"/>
        <n v="337614.8"/>
        <n v="378680.4"/>
        <n v="785185.9500000001"/>
        <n v="527425.8"/>
        <n v="1947261.6"/>
        <n v="125728.41"/>
        <n v="208006.12"/>
        <n v="36122.88"/>
        <n v="194549.76"/>
        <n v="308114.4"/>
        <n v="183557.54"/>
        <n v="1267210.7999999998"/>
        <n v="214021.5"/>
        <n v="2448887.2"/>
        <n v="1355728.2000000002"/>
        <n v="369444.16"/>
        <n v="200555.4"/>
        <n v="147777.68"/>
        <n v="1801917.0"/>
        <n v="140021.92"/>
        <n v="143076.1"/>
        <n v="110251.99900000001"/>
        <n v="132911.1"/>
        <n v="4570552.0"/>
        <n v="926249.4"/>
        <n v="175108.5"/>
        <n v="98243.4"/>
        <n v="35081.2"/>
        <n v="1.0838838799999999E7"/>
        <n v="1287252.0"/>
        <n v="602340.2000000001"/>
        <n v="55120.8"/>
        <n v="529833.98"/>
        <n v="161679.69999999998"/>
        <n v="12390.89"/>
        <n v="15894.27"/>
        <n v="48503.909999999996"/>
        <n v="158649.69999999998"/>
        <n v="318363.88"/>
        <n v="370859.52"/>
        <n v="314162.7"/>
        <n v="5050344.4"/>
        <n v="754772.6"/>
        <n v="33647.25"/>
        <n v="20.5"/>
        <n v="30456.24"/>
        <n v="18528.512"/>
        <n v="683168.8"/>
        <n v="357000.0"/>
        <n v="32843.88"/>
        <n v="107100.0"/>
        <n v="53550.0"/>
        <n v="167605.386"/>
        <n v="60333.72"/>
        <n v="115140.8"/>
        <n v="4068.3"/>
        <n v="660506.7"/>
        <n v="354354.6"/>
        <n v="2106844.8"/>
        <n v="251851.6"/>
        <n v="1066655.1"/>
        <n v="11900.0"/>
        <n v="24255.82"/>
        <n v="958893.0"/>
        <n v="287133.06"/>
        <n v="2261692.0"/>
        <n v="23379.84"/>
        <n v="52712.009999999995"/>
        <n v="1130500.0"/>
        <n v="1899260.0"/>
        <n v="1055213.0"/>
        <n v="240975.0"/>
        <n v="117964.3"/>
        <n v="259909.32"/>
        <n v="561093.3"/>
        <n v="477126.8"/>
        <n v="118746.8"/>
        <n v="173724.1"/>
        <n v="63487.944"/>
        <n v="310732.8"/>
        <n v="595000.0"/>
        <n v="35525.97"/>
        <n v="1353403.0"/>
        <n v="207536.0"/>
        <n v="404600.0"/>
        <n v="98334.4"/>
        <n v="384998.6"/>
        <n v="125685.56000000001"/>
        <n v="411431.69999999995"/>
        <n v="62278.46"/>
        <n v="155116.5"/>
        <n v="201187.4"/>
        <n v="299820.5"/>
        <n v="6128.5"/>
        <n v="238000.0"/>
        <n v="518840.0"/>
        <n v="1482355.4"/>
        <n v="309400.0"/>
        <n v="66404.7"/>
        <n v="491270.4"/>
        <n v="466480.0"/>
        <n v="557228.3"/>
        <n v="1106557.2"/>
        <n v="3115547.5"/>
        <n v="4027495.5"/>
        <n v="1579352.292"/>
        <n v="3220799.4"/>
        <n v="2388630.0"/>
        <n v="1645462.4"/>
        <n v="2484731.4"/>
        <n v="3092927.162"/>
        <n v="416753.46499999997"/>
        <n v="396474.366"/>
        <n v="927792.5839999999"/>
        <n v="251356.282"/>
        <n v="1095761.52"/>
        <n v="5989086.0"/>
        <n v="79166.61"/>
        <n v="2424209.0"/>
        <n v="57593.03"/>
        <n v="55454.0"/>
        <n v="610804.1"/>
        <n v="42601.979999999996"/>
        <n v="242543.20999999996"/>
        <n v="283220.0"/>
        <n v="208250.0"/>
        <n v="71400.0"/>
        <n v="14107.152"/>
        <n v="476170.80000000005"/>
        <n v="291060.3"/>
        <n v="892500.0"/>
        <n v="119300.20000000001"/>
        <n v="131112.5"/>
        <n v="24986.550000000003"/>
        <n v="40306.565"/>
        <n v="510867.9"/>
        <n v="137097.24"/>
        <n v="96588.59000000001"/>
        <n v="7.5864183E7"/>
        <n v="3413506.1999999997"/>
        <n v="304836.6"/>
        <n v="112278.15000000001"/>
        <n v="24056.184"/>
        <n v="418880.0"/>
        <n v="16784.95"/>
        <n v="2153331.0"/>
        <n v="71340.5"/>
        <n v="1760010.0"/>
        <n v="543889.5"/>
        <n v="214200.0"/>
        <n v="9068796.0"/>
        <n v="2873441.0999999996"/>
        <n v="384774.64"/>
        <n v="635088.6"/>
        <n v="121201.5"/>
        <n v="299880.0"/>
        <n v="188361.36"/>
        <n v="377936.2"/>
        <n v="38780.28"/>
        <n v="106024.9"/>
        <n v="353401.4"/>
        <n v="48945.43"/>
        <n v="44960.58"/>
        <n v="460215.0"/>
        <n v="47431.89"/>
        <n v="1298014.0"/>
        <n v="228933.32"/>
        <n v="76573.94"/>
        <n v="732132.4"/>
        <n v="701452.1"/>
        <n v="999600.0"/>
        <n v="107540.5"/>
        <n v="67990.45"/>
        <n v="1193815.8"/>
        <n v="55978.85"/>
        <n v="118211.07"/>
        <n v="335602.3"/>
        <n v="66440.38"/>
        <n v="135877.78"/>
        <n v="111620.7"/>
        <n v="35700.0"/>
        <n v="121380.0"/>
        <n v="476000.0"/>
        <n v="77325.86"/>
        <n v="25305.0"/>
        <n v="74619.02"/>
        <n v="6069.286"/>
        <n v="113674.5"/>
        <n v="154057.2"/>
        <n v="21988.68"/>
        <n v="70374.765"/>
        <n v="1089195.84"/>
        <n v="1428000.0"/>
        <n v="823267.0"/>
        <n v="725936.3"/>
        <n v="23385.97"/>
        <n v="60940.44"/>
        <n v="16112.22"/>
        <n v="257291.46000000002"/>
        <n v="1094020.2000000002"/>
        <n v="354591.2"/>
        <n v="2292526.0"/>
        <n v="1095495.2"/>
        <n v="3158947.84"/>
        <n v="2818698.0"/>
        <n v="191354.394"/>
        <n v="414942.05999999994"/>
        <n v="106537.84"/>
        <n v="7371821.5200000005"/>
        <n v="393.7972"/>
        <n v="611660.0"/>
        <n v="528456.3"/>
        <n v="513644.39999999997"/>
        <n v="92742.70000000001"/>
        <n v="17442.198"/>
        <n v="9558.6"/>
        <n v="302288.24"/>
        <n v="101420.24"/>
        <n v="475621.19999999995"/>
        <n v="63651.258"/>
        <n v="32137.08"/>
        <n v="1183324.38"/>
        <n v="310527.62"/>
        <n v="106240.0"/>
        <n v="131071.4"/>
        <n v="559457.4"/>
        <n v="10197.632"/>
        <n v="1929.418"/>
        <n v="117274.64"/>
        <n v="122408.95000000001"/>
        <n v="106294.0"/>
        <n v="261278.29000000004"/>
        <n v="1859064.5999999999"/>
        <n v="104890.02"/>
        <n v="380329.7"/>
        <n v="13206.05"/>
        <n v="36467.94"/>
        <n v="131188.7"/>
        <n v="225485.6"/>
        <n v="16454.462"/>
        <n v="125885.96"/>
        <n v="79149.58"/>
        <n v="44329.08"/>
        <n v="224246.0"/>
        <n v="344273.0"/>
        <n v="4105.233"/>
        <n v="1221983.0"/>
        <n v="6671248.56736"/>
        <n v="6849894.70816"/>
        <n v="6.619173138899999E7"/>
        <n v="981666.0"/>
        <n v="25245.36"/>
        <n v="34925.896"/>
        <n v="474999.6"/>
        <n v="4.613892E7"/>
        <n v="408895.80000000005"/>
        <n v="437125.1"/>
        <n v="5029.515"/>
        <n v="344146.0"/>
        <n v="378622.9"/>
        <n v="27972.22"/>
        <n v="54.6448"/>
        <n v="142800.0"/>
        <n v="1424999.0"/>
        <n v="460926.0"/>
        <n v="99721.8"/>
        <n v="92058.0"/>
        <n v="67047.38"/>
        <n v="295106.89999999997"/>
        <n v="53504.509"/>
        <n v="245426.584"/>
        <n v="228442.08"/>
        <n v="1.4884895E7"/>
        <n v="75101.14"/>
        <n v="196469.0"/>
        <n v="45760.73"/>
        <n v="642645.0"/>
        <n v="1632982.2000000002"/>
        <n v="4740960.0"/>
        <n v="1578118.7999999998"/>
        <n v="2570578.8000000003"/>
        <n v="4656020.180000001"/>
        <n v="4141200.0"/>
        <n v="663109.8"/>
        <n v="138019.1"/>
        <n v="282853.6"/>
        <n v="262457.4"/>
        <n v="709201.0"/>
        <n v="156644.8"/>
        <n v="2113468.8"/>
        <n v="5.00451406E7"/>
        <n v="20825.0"/>
        <n v="1.12455105E7"/>
        <n v="631317.0"/>
        <n v="299632.69"/>
        <n v="1.187285141E7"/>
        <n v="6869251.2"/>
        <n v="3177914.6"/>
        <n v="1373878.7999999998"/>
        <n v="134815.26"/>
        <n v="1.0423604E7"/>
        <n v="1080856.0"/>
        <n v="9266.53"/>
        <n v="753002.2"/>
        <n v="2101895.9"/>
        <n v="1104488.45"/>
        <n v="285600.0"/>
        <n v="288447.6"/>
        <n v="35659.684"/>
        <n v="278103.0"/>
        <n v="227559.96"/>
        <n v="312018.0"/>
        <n v="22491.0"/>
        <n v="13801.619999999999"/>
        <n v="4998.0"/>
        <n v="1599.36"/>
        <n v="549275.44"/>
        <n v="5793564.399999999"/>
        <n v="1249500.0"/>
        <n v="28060.199999999997"/>
        <n v="212004.45"/>
        <n v="392700.0"/>
        <n v="75344.85"/>
        <n v="1.3056416E7"/>
        <n v="282431.2"/>
        <n v="217251.45"/>
        <n v="344200.4"/>
        <n v="688058.0"/>
        <n v="89964.0"/>
        <n v="1136970.0"/>
        <n v="110670.0"/>
        <n v="60225.9"/>
        <n v="11424.0"/>
        <n v="339653.4"/>
        <n v="167678.4"/>
        <n v="96035.82"/>
        <n v="46847.08"/>
        <n v="1249.5"/>
        <n v="47600.0"/>
        <n v="42339.41"/>
        <n v="15767.5"/>
        <n v="55394.5"/>
        <n v="9996.0"/>
        <n v="70448.0"/>
        <n v="1683.85"/>
        <n v="8756.02"/>
        <n v="10710.0"/>
        <n v="10003.14"/>
        <n v="8829.800000000001"/>
        <n v="4414.900000000001"/>
        <n v="333611.3"/>
        <n v="73782.62"/>
        <n v="1047200.0"/>
        <n v="14422.37"/>
        <n v="85057.7"/>
        <n v="323194.2"/>
        <n v="254065.0"/>
        <n v="61919.0"/>
        <n v="140920.5"/>
        <n v="26592.239999999998"/>
        <n v="11227.86"/>
        <n v="122385.4"/>
        <n v="7143.967"/>
        <n v="167168.49"/>
        <n v="359903.7"/>
        <n v="14.8"/>
        <n v="380000.0"/>
        <n v="1697054.24"/>
        <n v="1701097.8599999999"/>
        <n v="6317358.0"/>
        <n v="7798794.4"/>
        <n v="218537.55"/>
        <n v="409987.0"/>
        <n v="746134.0"/>
        <n v="40044.36"/>
        <n v="78272.26"/>
        <n v="36620.56"/>
        <n v="113673.4"/>
        <n v="98410.744"/>
        <n v="686572.88"/>
        <n v="1151811.9000000001"/>
        <n v="1947287.2"/>
        <n v="257355.7"/>
        <n v="516051.89999999997"/>
        <n v="485253.30000000005"/>
        <n v="742738.5"/>
        <n v="301607.3"/>
        <n v="316499.8"/>
        <n v="1328593.3499999999"/>
        <n v="1456417.2"/>
        <n v="160650.0"/>
        <n v="176715.0"/>
        <n v="7344.405"/>
        <n v="3.83784564705E7"/>
        <n v="3.7081198056E7"/>
        <n v="8594487.8845"/>
        <n v="285088.4"/>
        <n v="616357.4"/>
        <n v="389586.2"/>
        <n v="2347671.5999999996"/>
        <n v="1317285.4"/>
        <n v="4889895.0"/>
        <n v="4357479.0"/>
        <n v="73827.12"/>
        <n v="30287.88"/>
        <n v="69381.18000000001"/>
        <n v="33867.45"/>
        <n v="363629.49"/>
        <n v="31941.199999999997"/>
        <n v="170595.0"/>
        <n v="4051950.0"/>
        <n v="5208313.0"/>
        <n v="152315.84"/>
        <n v="606333.3"/>
        <n v="128573.5"/>
        <n v="190400.0"/>
        <n v="210732.3"/>
        <n v="1.892576E7"/>
        <n v="52377.328"/>
        <n v="100265.12"/>
        <n v="60690.0"/>
        <n v="2.44188E7"/>
        <n v="6.4447056E7"/>
        <n v="15470.0"/>
        <n v="6.1033184E7"/>
        <n v="152956.075"/>
        <n v="431679.92"/>
        <n v="10991.075"/>
        <n v="492660.0"/>
        <n v="1913738.8"/>
        <n v="440076.0"/>
        <n v="95200.0"/>
        <n v="1128240.0"/>
        <n v="704250.0"/>
        <n v="997207.2000000001"/>
        <n v="1.89406107E7"/>
        <n v="94476.14"/>
        <n v="7773652.0"/>
        <n v="149547.3"/>
        <n v="47140.73"/>
        <n v="45889.39"/>
        <n v="265686.7"/>
        <n v="138019.06"/>
        <n v="110415.24"/>
        <n v="5006501.0"/>
        <n v="742560.0"/>
        <n v="115480.58"/>
        <n v="934150.0"/>
        <n v="2899730.8"/>
        <n v="3624663.5"/>
        <n v="101089.0"/>
        <n v="3826835.2"/>
        <n v="166600.0"/>
        <n v="5755498.199999999"/>
        <n v="701198.1000000001"/>
        <n v="4554800.0"/>
        <n v="102420.44"/>
        <n v="139832.28"/>
        <n v="112658.05"/>
        <n v="29737.352999999996"/>
        <n v="31898.399999999998"/>
        <n v="148018.95"/>
        <n v="289637.74"/>
        <n v="23008.818"/>
        <n v="1.22451E7"/>
        <n v="500199.8"/>
        <n v="8646002.4"/>
        <n v="1.31138E7"/>
        <n v="1091546.0"/>
        <n v="1873863.0"/>
        <n v="1379100.6"/>
        <n v="1343812.2000000002"/>
        <n v="2603597.4000000004"/>
        <n v="135472.44"/>
        <n v="6688093.88"/>
        <n v="2002770.0"/>
        <n v="566413.6799999999"/>
        <n v="73630.06"/>
        <n v="2697.934"/>
        <n v="5472.02"/>
        <n v="4419219.600000001"/>
        <n v="14280.0"/>
        <n v="31487.4"/>
        <n v="36719.83"/>
        <n v="30049.88"/>
        <n v="2201500.0"/>
        <n v="1143926.8"/>
        <n v="47028.8"/>
        <n v="182236.6"/>
        <n v="263232.792"/>
        <n v="130014.84"/>
        <n v="9648.14"/>
        <n v="3.535E8"/>
        <n v="1.0830378E8"/>
        <n v="114629.13"/>
        <n v="781358.76"/>
        <n v="531955.2"/>
        <n v="100802.51999999999"/>
        <n v="15088.1544"/>
        <n v="55292.384000000005"/>
        <n v="432146.16"/>
        <n v="319550.72"/>
        <n v="126006.72"/>
        <n v="57140.123999999996"/>
        <n v="84309.12"/>
        <n v="185463.28"/>
        <n v="624449.43"/>
        <n v="199259.55000000002"/>
        <n v="12409.320000000002"/>
        <n v="56185.328"/>
        <n v="1.1150304E7"/>
        <n v="470072.22"/>
        <n v="141384.4"/>
        <n v="222330.6"/>
        <n v="2766474.0"/>
        <n v="973274.4"/>
        <n v="168121.76"/>
        <n v="2995462.4"/>
        <n v="299014.4"/>
        <n v="302264.56"/>
        <n v="1.10994E8"/>
        <n v="257944.28"/>
        <n v="56127.54"/>
        <n v="883075.76"/>
        <n v="215633.52"/>
        <n v="1264378.25"/>
        <n v="131164.65963"/>
        <n v="157704.75"/>
        <n v="543002.95"/>
        <n v="8506.586"/>
        <n v="67501.56"/>
        <n v="99110.34"/>
        <n v="510920.55"/>
        <n v="99960.0"/>
        <n v="315873.60000000003"/>
        <n v="703646.762"/>
        <n v="266516.811"/>
        <n v="185582.87999999998"/>
        <n v="49266.0"/>
        <n v="92820.0"/>
        <n v="607614.0"/>
        <n v="247517.28"/>
        <n v="56677.31999999999"/>
        <n v="1055277.72"/>
        <n v="273694.72"/>
        <n v="665871.6"/>
        <n v="1370401.5"/>
        <n v="179679.4"/>
        <n v="1202197.5"/>
        <n v="332724.0"/>
        <n v="58248.12"/>
        <n v="99600.62"/>
        <n v="450876.72"/>
        <n v="1139653.2000000002"/>
        <n v="119749.7"/>
        <n v="131478.88"/>
        <n v="224999.25"/>
        <n v="156051.0"/>
        <n v="1361483.85"/>
        <n v="770846.3"/>
        <n v="750799.56"/>
        <n v="216703.26"/>
        <n v="131243.58000000002"/>
        <n v="136314.5"/>
        <n v="41412.0"/>
        <n v="134724.91999999998"/>
        <n v="179840.0"/>
        <n v="64644.0"/>
        <n v="70344.32"/>
        <n v="18002.32"/>
        <n v="7199.5"/>
        <n v="34510.0"/>
        <n v="456960.0"/>
        <n v="306556.346"/>
        <n v="600059.88"/>
        <n v="64398.04"/>
        <n v="156398.13"/>
        <n v="342412.24"/>
        <n v="11126.5"/>
        <n v="1002311.8638"/>
        <n v="809200.0"/>
        <n v="395744.69999999995"/>
        <n v="720455.6"/>
        <n v="40500.46"/>
        <n v="389130.0"/>
        <n v="198316.95"/>
        <n v="2046330.0"/>
        <n v="644062.0"/>
        <n v="274799.0"/>
        <n v="23796.829"/>
        <n v="261371.6"/>
        <n v="5997.6"/>
        <n v="203263.90000000002"/>
        <n v="29176.420000000002"/>
        <n v="26044.34"/>
        <n v="7695347.7"/>
        <n v="1447219.36"/>
        <n v="13030.5"/>
        <n v="1082860.73"/>
        <n v="32953.48"/>
        <n v="8017.2019199999995"/>
        <n v="1573894.0"/>
        <n v="62832.0"/>
        <n v="109315.2886"/>
        <n v="526706.784"/>
        <n v="1915233.6"/>
        <n v="47243.0"/>
        <n v="462350.0"/>
        <n v="144387.46"/>
        <n v="336186.89999999997"/>
        <n v="489696.9"/>
        <n v="15041.6"/>
        <n v="864002.0"/>
        <n v="290115.0"/>
        <n v="140172.64"/>
        <n v="71736.16"/>
        <n v="373926.0"/>
        <n v="280840.0"/>
        <n v="117107.90000000001"/>
        <n v="913920.0"/>
        <n v="245708.6184"/>
        <n v="370209.0"/>
        <n v="78897.0"/>
        <n v="80652.0"/>
        <n v="37199.399999999994"/>
        <n v="562400.0"/>
        <n v="139500.1"/>
        <n v="20398.98"/>
        <n v="139312.0"/>
        <n v="181760.0"/>
        <n v="2532320.0"/>
        <n v="583100.0"/>
        <n v="85801.38"/>
        <n v="84244.86"/>
        <n v="56384.58"/>
        <n v="379134.0"/>
        <n v="10880.0"/>
        <n v="149940.0"/>
        <n v="243822.02000000002"/>
        <n v="42840.0"/>
        <n v="14756.0"/>
        <n v="64481.6"/>
        <n v="36890.0"/>
        <n v="63546.0"/>
        <n v="117810.0"/>
        <n v="85680.0"/>
        <n v="26775.0"/>
        <n v="41552.994"/>
        <n v="108369.7"/>
        <n v="93298.38"/>
        <n v="119952.0"/>
        <n v="43411.2"/>
        <n v="2000.39"/>
        <n v="374136.0"/>
        <n v="5712.0"/>
        <n v="285362.0"/>
        <n v="249691.75"/>
        <n v="109999.6"/>
        <n v="37604.0"/>
        <n v="64260.0"/>
        <n v="119000.0"/>
        <n v="98405.9633"/>
        <n v="538118.0"/>
        <n v="6242.98"/>
        <n v="154700.0"/>
        <n v="26477.5"/>
        <n v="171360.0"/>
        <n v="333200.0"/>
        <n v="128282.0"/>
        <n v="571200.0"/>
        <n v="208230.96000000002"/>
        <n v="290819.88800000004"/>
        <n v="1662668.0"/>
        <n v="1123110.36"/>
        <n v="1770720.0"/>
        <n v="93719.9"/>
        <n v="810661.5"/>
        <n v="417850.0"/>
        <n v="147172.0"/>
        <n v="73371.0"/>
        <n v="128399.8"/>
        <n v="628243.84"/>
        <n v="27400.94"/>
        <n v="289573.298359"/>
        <n v="744457.0"/>
        <n v="107999.34"/>
        <n v="57066.450000000004"/>
        <n v="71221.5"/>
        <n v="1245928.096"/>
        <n v="1223700.7385"/>
        <n v="185499.6"/>
        <n v="574399.9"/>
        <n v="1232300.0"/>
        <n v="123076.8"/>
        <n v="229805.3"/>
        <n v="66899.42"/>
        <n v="1374156.42"/>
        <n v="16673.95"/>
        <n v="40043.13"/>
        <n v="523600.0"/>
        <n v="534161.25"/>
        <n v="144246.56"/>
        <n v="38436.02"/>
        <n v="121431.2"/>
        <n v="924383.7000000001"/>
        <n v="75684.0"/>
        <n v="111843.86"/>
        <n v="119322.1"/>
        <n v="78517.0"/>
        <n v="1243199.0"/>
        <n v="1229758.0"/>
        <n v="228573.2"/>
        <n v="1225412.8"/>
        <n v="470165.4"/>
        <n v="290399.0"/>
        <n v="526454.6"/>
        <n v="177531.75"/>
        <n v="408080.16000000003"/>
        <n v="194909.6"/>
        <n v="208599.8"/>
        <n v="193106.14"/>
        <n v="73034.89"/>
        <n v="193787.92"/>
        <n v="948186.0"/>
        <n v="439719.30000000005"/>
        <n v="899100.8999999999"/>
        <n v="653548.0"/>
        <n v="1693542.5999999999"/>
        <n v="1064077.77"/>
        <n v="406712.25"/>
        <n v="174185.1"/>
        <n v="3941501.508"/>
        <n v="392538.56"/>
        <n v="261188.62"/>
        <n v="86870.0"/>
        <n v="107525.7"/>
        <n v="572272.4"/>
        <n v="357917.6"/>
        <n v="296338.0"/>
        <n v="81794.0"/>
        <n v="799472.72"/>
        <n v="1118104.2"/>
        <n v="705401.0"/>
        <n v="274735.88"/>
        <n v="1432859.4"/>
        <n v="232315.84"/>
        <n v="599760.0"/>
        <n v="106001.735"/>
        <n v="377784.0"/>
        <n v="1993579.8724800001"/>
        <n v="852929.8915200001"/>
        <n v="289279.32"/>
        <n v="34602.82"/>
        <n v="22547.4348"/>
        <n v="73293.29"/>
        <n v="13683.672"/>
        <n v="323442.0"/>
        <n v="512183.98"/>
        <n v="1861137.44712"/>
        <n v="224553.00000000003"/>
        <n v="163099.41"/>
        <n v="154625.65"/>
        <n v="19635.0"/>
        <n v="7140.0"/>
        <n v="12495.0"/>
        <n v="21420.0"/>
        <n v="210042.066"/>
        <n v="830650.5256800001"/>
        <n v="699720.0"/>
        <n v="396620.8"/>
        <n v="45039.12"/>
        <n v="51408.0"/>
        <n v="1188256.3"/>
        <n v="106661.6"/>
        <n v="804272.04"/>
        <n v="3010700.0"/>
        <n v="766360.0"/>
        <n v="5355.0"/>
        <n v="17850.0"/>
        <n v="24990.0"/>
        <n v="10680.516"/>
        <n v="2380.0"/>
        <n v="8330.0"/>
        <n v="4841.316"/>
        <n v="3570.0"/>
        <n v="34024.706"/>
        <n v="133280.0"/>
        <n v="17630.489999999998"/>
        <n v="14280.032"/>
        <n v="17852.35"/>
        <n v="18405.350000000002"/>
        <n v="5657.409000000001"/>
        <n v="16814.718"/>
        <n v="14167.795000000002"/>
        <n v="7721.792"/>
        <n v="57120.0"/>
        <n v="380800.0"/>
        <n v="118032.94"/>
        <n v="259741.30000000002"/>
        <n v="23797.62"/>
        <n v="76160.0"/>
        <n v="2052855.15"/>
        <n v="48645.0"/>
        <n v="151606.0"/>
        <n v="208845.0"/>
        <n v="41650.0"/>
        <n v="70706.52"/>
        <n v="92769.856"/>
        <n v="1740375.0"/>
        <n v="273554.24"/>
        <n v="40069.68"/>
        <n v="8687.0"/>
        <n v="8925.0"/>
        <n v="1516369.75"/>
        <n v="290145.8"/>
        <n v="185045.0"/>
        <n v="68094.18000000001"/>
        <n v="212896.94999999998"/>
        <n v="425734.39999999997"/>
        <n v="109140.0"/>
        <n v="302706.25"/>
        <n v="514080.0"/>
        <n v="5474.0"/>
        <n v="8211.0"/>
        <n v="10948.0"/>
        <n v="2737.0"/>
        <n v="4204984.476"/>
        <n v="3665319.35"/>
        <n v="114597.0"/>
        <n v="618800.0"/>
        <n v="1199469.9"/>
        <n v="520149.0"/>
        <n v="30787.68"/>
        <n v="41383.44"/>
        <n v="119196.34999999999"/>
        <n v="209916.0"/>
        <n v="342482.0"/>
        <n v="176548.88230000003"/>
        <n v="258420.4"/>
        <n v="261800.0"/>
        <n v="156281.193732"/>
        <n v="412149.2236"/>
        <n v="145880.91"/>
        <n v="8232.0"/>
        <n v="24699.64"/>
        <n v="69600.72"/>
        <n v="39099.83"/>
        <n v="59821.3"/>
        <n v="18599.7"/>
        <n v="782436.8999999999"/>
        <n v="649799.6"/>
        <n v="12857.0"/>
        <n v="21423.0"/>
        <n v="423866.0"/>
        <n v="1250874.59202"/>
        <n v="1337713.272"/>
        <n v="500752.0"/>
        <n v="1374413.2523999999"/>
        <n v="1851142.5580999998"/>
        <n v="51285.481"/>
        <n v="105800.5"/>
        <n v="22015.0"/>
        <n v="123450.6"/>
        <n v="198135.00000000003"/>
        <n v="38556.0"/>
        <n v="172830.84494"/>
        <n v="486592.27410000004"/>
        <n v="19992.0"/>
        <n v="416500.0"/>
        <n v="34861.049999999996"/>
        <n v="406980.0"/>
        <n v="58101.75"/>
        <n v="199320.24"/>
        <n v="79301.59999999999"/>
        <n v="82110.0"/>
        <n v="1497405.0"/>
        <n v="998270.0"/>
        <n v="467921.6"/>
        <n v="80723.8"/>
        <n v="21001.12"/>
        <n v="1359628.5"/>
        <n v="133487.42"/>
        <n v="4376101.399999999"/>
        <n v="2090653.2200000002"/>
        <n v="172267.152"/>
        <n v="922288.59"/>
        <n v="456617.28"/>
        <n v="1.059576E7"/>
        <n v="1808800.0"/>
        <n v="1382570.64"/>
        <n v="8800.05"/>
        <n v="100936.0"/>
        <n v="547188.6000000001"/>
        <n v="65412.600000000006"/>
        <n v="1666000.0"/>
        <n v="544801.04"/>
        <n v="2520004.0"/>
        <n v="184999.8"/>
        <n v="730971.5"/>
        <n v="158567.5"/>
        <n v="907613.0"/>
        <n v="1058905.36"/>
        <n v="62720.43000000001"/>
        <n v="1549041.29"/>
        <n v="4881018.53"/>
        <n v="28601.65"/>
        <n v="37128.0"/>
        <n v="21846.02"/>
        <n v="20125.28"/>
        <n v="479329.75999999995"/>
        <n v="22392.603900000002"/>
        <n v="46410.0"/>
        <n v="323365.28"/>
        <n v="158984.0"/>
        <n v="240856.0"/>
        <n v="30940.0"/>
        <n v="209440.0"/>
        <n v="507099.5"/>
        <n v="235620.0"/>
        <n v="200300.8"/>
        <n v="1053150.0"/>
        <n v="1055019.0"/>
        <n v="200321.66999999998"/>
        <n v="157199.0"/>
        <n v="1209611.2"/>
        <n v="1868002.5"/>
        <n v="97680.0"/>
        <n v="2659893.6"/>
        <n v="335133.2"/>
        <n v="125902.0"/>
        <n v="90399.54"/>
        <n v="374850.0"/>
        <n v="1204875.0"/>
        <n v="49622.4"/>
        <n v="476000.10000000003"/>
        <n v="526726.5"/>
        <n v="713906.8"/>
        <n v="40700.38"/>
        <n v="462196.0"/>
        <n v="499800.0"/>
        <n v="330820.0"/>
        <n v="3271301.7199999997"/>
        <n v="116586.0763"/>
        <n v="52062.5"/>
        <n v="929069.92"/>
        <n v="3100055.0"/>
        <n v="90403.11045000001"/>
        <n v="1687.42"/>
        <n v="74256.0"/>
        <n v="44654.75"/>
        <n v="158319.98"/>
        <n v="457852.5"/>
        <n v="202280.96"/>
        <n v="1718062.5"/>
        <n v="10115.0"/>
        <n v="16184.0"/>
        <n v="48730.5"/>
        <n v="5831.0"/>
        <n v="5321.1704"/>
        <n v="19548.976599999998"/>
        <n v="32250.190000000002"/>
        <n v="212236.5"/>
        <n v="204680.0"/>
        <n v="215700.6"/>
        <n v="485009.6"/>
        <n v="467390.8"/>
        <n v="201024.0"/>
        <n v="347599.0"/>
        <n v="334335.3"/>
        <n v="681022.8"/>
        <n v="1676934.6"/>
        <n v="608296.5"/>
        <n v="76897.8"/>
        <n v="31654.0"/>
        <n v="131116.38"/>
        <n v="141610.0"/>
        <n v="23324.0"/>
        <n v="1476337.8"/>
        <n v="336322.56"/>
        <n v="44690.4558"/>
        <n v="67872.84"/>
        <n v="33236.700000000004"/>
        <n v="241552.93904000003"/>
        <n v="101742.93000000001"/>
        <n v="23038.4"/>
        <n v="13849.554"/>
        <n v="49072.685900000004"/>
        <n v="12070.17"/>
        <n v="132356.56"/>
        <n v="6854.400000000001"/>
        <n v="90716.7189"/>
        <n v="127504.6444"/>
        <n v="7550550.0"/>
        <n v="97463.11120000001"/>
        <n v="1915.8999999999999"/>
        <n v="10681.439999999999"/>
        <n v="80846.192"/>
        <n v="50479.8"/>
        <n v="872917.7"/>
        <n v="844305.0"/>
        <n v="77350.0"/>
        <n v="52360.0"/>
        <n v="54644.799999999996"/>
        <n v="9615.2"/>
        <n v="161988.75"/>
        <n v="247401.0"/>
        <n v="267750.0"/>
        <n v="23800.0"/>
        <n v="820505.0"/>
        <n v="351444.6"/>
        <n v="92444.86"/>
        <n v="629748.0"/>
        <n v="200919.6"/>
        <n v="221599.4"/>
        <n v="87000.9"/>
        <n v="5497.799999999999"/>
        <n v="78199.66"/>
        <n v="2662315.2"/>
        <n v="116260.62"/>
        <n v="13481.628"/>
        <n v="178428.59999999998"/>
        <n v="910370.7"/>
        <n v="14399.0"/>
        <n v="50322.72"/>
        <n v="195993.0"/>
        <n v="94470.53"/>
        <n v="3712.8"/>
        <n v="360272.5"/>
        <n v="123760.0"/>
        <n v="12138.0"/>
        <n v="7450.59"/>
        <n v="34622.0"/>
        <n v="48535.058"/>
        <n v="95997.29999999999"/>
        <n v="259182.0"/>
        <n v="16800.420000000002"/>
        <n v="83488.02"/>
        <n v="104401.08"/>
        <n v="229629.54"/>
        <n v="771786.3999999999"/>
        <n v="246001.56"/>
        <n v="517865.7"/>
        <n v="26384.5263"/>
        <n v="9201.08"/>
        <n v="65398.83"/>
        <n v="14999.95"/>
        <n v="37600.43"/>
        <n v="307001.0"/>
        <n v="147441.0"/>
        <n v="272890.15"/>
        <n v="20998.739999999998"/>
        <n v="61800.27"/>
        <n v="63635.25"/>
        <n v="151481.79499999998"/>
        <n v="307800.6"/>
        <n v="92599.85"/>
        <n v="535442.9"/>
        <n v="690200.0"/>
        <n v="83300.0"/>
        <n v="413168.0"/>
        <n v="6221271.1"/>
        <n v="3.33686359E7"/>
        <n v="2.91412544E7"/>
        <n v="1.0472638299999999E7"/>
        <n v="6.1080152E7"/>
        <n v="122408.16"/>
        <n v="13994.400000000001"/>
        <n v="17252.620000000003"/>
        <n v="7842.1"/>
        <n v="23680.605000000003"/>
        <n v="2998.8"/>
        <n v="11995.2"/>
        <n v="61721.729999999996"/>
        <n v="6711.6005"/>
        <n v="26180.0"/>
        <n v="13311.121500000001"/>
        <n v="12267.8175"/>
        <n v="2665.6"/>
        <n v="2184.84"/>
        <n v="103054.0"/>
        <n v="836570.0"/>
        <n v="1201168.1500000001"/>
        <n v="1749300.0"/>
        <n v="732886.49"/>
        <n v="146655.6"/>
        <n v="4627516.08"/>
        <n v="3660252.47"/>
        <n v="23445.0"/>
        <n v="75817.28"/>
        <n v="277560.0"/>
        <n v="831215.0"/>
        <n v="187401.19999999998"/>
        <n v="31535.0"/>
        <n v="362117.0"/>
        <n v="136075.2"/>
        <n v="859156.2"/>
        <n v="941248.35"/>
        <n v="936268.2"/>
        <n v="303450.0"/>
        <n v="147262.5"/>
        <n v="215376.9"/>
        <n v="55533.35"/>
        <n v="47302.5"/>
        <n v="36399.72"/>
      </sharedItems>
    </cacheField>
    <cacheField name="CUENTA" numFmtId="0">
      <sharedItems>
        <s v="PLATAFORMA"/>
        <s v="ELECTRICIDAD"/>
        <s v="LLANTAS"/>
        <s v="LUBRICANTES"/>
        <s v="CAJA"/>
        <s v="COMBUSTIBLE"/>
        <s v="COMUNICACIONES"/>
        <s v="CARROCERIA"/>
      </sharedItems>
    </cacheField>
    <cacheField name="PUNTO PEDIDO" numFmtId="0">
      <sharedItems containsSemiMixedTypes="0" containsString="0" containsNumber="1">
        <n v="3.0"/>
        <n v="0.0"/>
        <n v="60.0"/>
        <n v="5.0"/>
        <n v="1.0"/>
        <n v="24.0"/>
        <n v="12.0"/>
        <n v="6.0"/>
        <n v="7.0"/>
        <n v="4.0"/>
        <n v="10.0"/>
        <n v="30.0"/>
        <n v="40.0"/>
        <n v="2.0"/>
        <n v="8.0"/>
        <n v="20.0"/>
        <n v="120.0"/>
        <n v="123.0"/>
        <n v="50.0"/>
        <n v="32.0"/>
        <n v="16.0"/>
        <n v="16000.0"/>
        <n v="41.0"/>
        <n v="150.0"/>
        <n v="100.0"/>
        <n v="80.0"/>
        <n v="70.0"/>
        <n v="17086.0"/>
        <n v="34.0"/>
        <n v="210.0"/>
        <n v="15.0"/>
        <n v="200.0"/>
        <n v="170.0"/>
        <n v="173.0"/>
        <n v="55.0"/>
        <n v="25.0"/>
        <n v="11.0"/>
        <n v="2000.0"/>
        <n v="1300.0"/>
        <n v="14.0"/>
        <n v="45.0"/>
        <n v="13.0"/>
        <n v="65.0"/>
        <n v="4000.0"/>
        <n v="500.0"/>
        <n v="180.0"/>
        <n v="650.0"/>
        <n v="880.0"/>
        <n v="90.0"/>
        <n v="400.0"/>
        <n v="820.0"/>
        <n v="450.0"/>
        <n v="7570.0"/>
        <n v="3690.0"/>
        <n v="3600.0"/>
        <n v="48.0"/>
        <n v="35.0"/>
        <n v="137.1"/>
        <n v="990.0"/>
        <n v="6150.0"/>
        <n v="10400.0"/>
        <n v="28.0"/>
        <n v="20500.0"/>
        <n v="6608.0"/>
        <n v="20000.0"/>
        <n v="717.0"/>
        <n v="51.0"/>
        <n v="600.0"/>
        <n v="4060.0"/>
        <n v="7800.0"/>
        <n v="1500.0"/>
        <n v="160.0"/>
        <n v="1000.0"/>
        <n v="250.0"/>
        <n v="380.0"/>
        <n v="110.0"/>
        <n v="134.0"/>
        <n v="140.0"/>
        <n v="130.0"/>
      </sharedItems>
    </cacheField>
    <cacheField name="MINIMO" numFmtId="0">
      <sharedItems containsSemiMixedTypes="0" containsString="0" containsNumber="1" containsInteger="1">
        <n v="5.0"/>
        <n v="0.0"/>
        <n v="50.0"/>
        <n v="1.0"/>
        <n v="6.0"/>
        <n v="24.0"/>
        <n v="12.0"/>
        <n v="10.0"/>
        <n v="30.0"/>
        <n v="20.0"/>
        <n v="2.0"/>
        <n v="4.0"/>
        <n v="3.0"/>
        <n v="15.0"/>
        <n v="7.0"/>
        <n v="82.0"/>
        <n v="8.0"/>
        <n v="123.0"/>
        <n v="32.0"/>
        <n v="16.0"/>
        <n v="14.0"/>
        <n v="60.0"/>
        <n v="16067.0"/>
        <n v="41.0"/>
        <n v="18.0"/>
        <n v="80.0"/>
        <n v="40.0"/>
        <n v="70.0"/>
        <n v="17086.0"/>
        <n v="34.0"/>
        <n v="210.0"/>
        <n v="150.0"/>
        <n v="9.0"/>
        <n v="170.0"/>
        <n v="173.0"/>
        <n v="55.0"/>
        <n v="62.0"/>
        <n v="25.0"/>
        <n v="11.0"/>
        <n v="2000.0"/>
        <n v="1200.0"/>
        <n v="100.0"/>
        <n v="145.0"/>
        <n v="65.0"/>
        <n v="4450.0"/>
        <n v="800.0"/>
        <n v="29.0"/>
        <n v="180.0"/>
        <n v="550.0"/>
        <n v="700.0"/>
        <n v="90.0"/>
        <n v="297.0"/>
        <n v="300.0"/>
        <n v="730.0"/>
        <n v="286.0"/>
        <n v="250.0"/>
        <n v="219.0"/>
        <n v="4000.0"/>
        <n v="3785.0"/>
        <n v="3690.0"/>
        <n v="3600.0"/>
        <n v="48.0"/>
        <n v="990.0"/>
        <n v="4100.0"/>
        <n v="5200.0"/>
        <n v="23.0"/>
        <n v="20500.0"/>
        <n v="6608.0"/>
        <n v="20000.0"/>
        <n v="400.0"/>
        <n v="53.0"/>
        <n v="446.0"/>
        <n v="120.0"/>
        <n v="1156.0"/>
        <n v="4060.0"/>
        <n v="3900.0"/>
        <n v="898.0"/>
        <n v="196.0"/>
        <n v="117.0"/>
        <n v="200.0"/>
        <n v="19.0"/>
        <n v="45.0"/>
        <n v="927.0"/>
        <n v="283.0"/>
        <n v="134.0"/>
        <n v="130.0"/>
        <n v="35.0"/>
        <n v="272.0"/>
        <n v="94.0"/>
      </sharedItems>
    </cacheField>
    <cacheField name="MAXIMO" numFmtId="0">
      <sharedItems containsSemiMixedTypes="0" containsString="0" containsNumber="1">
        <n v="10.0"/>
        <n v="0.0"/>
        <n v="100.0"/>
        <n v="2.0"/>
        <n v="48.0"/>
        <n v="24.0"/>
        <n v="14.0"/>
        <n v="12.0"/>
        <n v="20.0"/>
        <n v="60.0"/>
        <n v="4.0"/>
        <n v="6.0"/>
        <n v="3.0"/>
        <n v="8.0"/>
        <n v="5.0"/>
        <n v="15.0"/>
        <n v="36.0"/>
        <n v="50.0"/>
        <n v="40.0"/>
        <n v="7.0"/>
        <n v="200.0"/>
        <n v="30.0"/>
        <n v="400.0"/>
        <n v="22.0"/>
        <n v="1.0"/>
        <n v="80333.0"/>
        <n v="32000.0"/>
        <n v="203.0"/>
        <n v="300.0"/>
        <n v="120.0"/>
        <n v="80.0"/>
        <n v="85429.0"/>
        <n v="70.0"/>
        <n v="420.0"/>
        <n v="25.0"/>
        <n v="16.0"/>
        <n v="150.0"/>
        <n v="863.0"/>
        <n v="158.0"/>
        <n v="165.0"/>
        <n v="11.0"/>
        <n v="3000.0"/>
        <n v="828.0"/>
        <n v="140.0"/>
        <n v="563.0"/>
        <n v="253.0"/>
        <n v="17670.0"/>
        <n v="90.0"/>
        <n v="500.0"/>
        <n v="1200.0"/>
        <n v="151.0"/>
        <n v="250.0"/>
        <n v="1000.0"/>
        <n v="18.0"/>
        <n v="2000.0"/>
        <n v="1500.0"/>
        <n v="45.0"/>
        <n v="9.0"/>
        <n v="12000.0"/>
        <n v="41635.0"/>
        <n v="7380.0"/>
        <n v="7200.0"/>
        <n v="234.0"/>
        <n v="55.0"/>
        <n v="228.5"/>
        <n v="6400.0"/>
        <n v="12300.0"/>
        <n v="52000.0"/>
        <n v="184500.0"/>
        <n v="6608.0"/>
        <n v="96000.0"/>
        <n v="110.0"/>
        <n v="600.0"/>
        <n v="2151.0"/>
        <n v="8348.0"/>
        <n v="450.0"/>
        <n v="8120.0"/>
        <n v="11700.0"/>
        <n v="3500.0"/>
        <n v="1820.0"/>
        <n v="934.0"/>
        <n v="650.0"/>
        <n v="225.0"/>
        <n v="366.0"/>
        <n v="554.0"/>
        <n v="800.0"/>
      </sharedItems>
    </cacheField>
    <cacheField name="UM EMISION" numFmtId="0">
      <sharedItems>
        <s v="UND"/>
        <s v="M"/>
        <s v="GL"/>
        <s v="GR"/>
        <s v="L"/>
        <s v="RLL"/>
        <s v="KG"/>
      </sharedItems>
    </cacheField>
    <cacheField name="CLASE ABC" numFmtId="0">
      <sharedItems>
        <s v="A"/>
        <s v="C"/>
        <s v="B"/>
      </sharedItems>
    </cacheField>
    <cacheField name="USO ANNO" numFmtId="0">
      <sharedItems containsSemiMixedTypes="0" containsString="0" containsNumber="1">
        <n v="125.0"/>
        <n v="5.0"/>
        <n v="4.0"/>
        <n v="1.0"/>
        <n v="65.0"/>
        <n v="3631.0"/>
        <n v="40.0"/>
        <n v="102.0"/>
        <n v="2.0"/>
        <n v="20.0"/>
        <n v="744.0"/>
        <n v="52.0"/>
        <n v="372.0"/>
        <n v="361.0"/>
        <n v="360.0"/>
        <n v="720.0"/>
        <n v="78.0"/>
        <n v="12.0"/>
        <n v="343.0"/>
        <n v="46.0"/>
        <n v="300.0"/>
        <n v="13.0"/>
        <n v="7.0"/>
        <n v="149.0"/>
        <n v="388.0"/>
        <n v="387.0"/>
        <n v="2346.0"/>
        <n v="1059.0"/>
        <n v="28.0"/>
        <n v="44.0"/>
        <n v="31.0"/>
        <n v="0.0"/>
        <n v="43.0"/>
        <n v="49.0"/>
        <n v="39.0"/>
        <n v="75.0"/>
        <n v="77.0"/>
        <n v="10.0"/>
        <n v="34.0"/>
        <n v="111.0"/>
        <n v="196.0"/>
        <n v="18.0"/>
        <n v="68.0"/>
        <n v="240.0"/>
        <n v="270.0"/>
        <n v="451.0"/>
        <n v="8.0"/>
        <n v="2451.0"/>
        <n v="272.0"/>
        <n v="33.0"/>
        <n v="61.0"/>
        <n v="15.0"/>
        <n v="17.0"/>
        <n v="16.0"/>
        <n v="290.0"/>
        <n v="144.0"/>
        <n v="23.0"/>
        <n v="1071.0"/>
        <n v="26.0"/>
        <n v="167.0"/>
        <n v="3.0"/>
        <n v="25.0"/>
        <n v="249.0"/>
        <n v="22.0"/>
        <n v="1123.0"/>
        <n v="55.0"/>
        <n v="58.0"/>
        <n v="229.0"/>
        <n v="63.0"/>
        <n v="9.0"/>
        <n v="60.0"/>
        <n v="186.0"/>
        <n v="37.0"/>
        <n v="47.0"/>
        <n v="288.0"/>
        <n v="98.0"/>
        <n v="298.0"/>
        <n v="1192.0"/>
        <n v="6.0"/>
        <n v="137.0"/>
        <n v="76.0"/>
        <n v="579.0"/>
        <n v="11.0"/>
        <n v="54.0"/>
        <n v="24.0"/>
        <n v="165.0"/>
        <n v="29.0"/>
        <n v="546.0"/>
        <n v="8107.0"/>
        <n v="777.0"/>
        <n v="1781.0"/>
        <n v="218.5"/>
        <n v="1179.0"/>
        <n v="825.0"/>
        <n v="1952.0"/>
        <n v="1768.0"/>
        <n v="643.0"/>
        <n v="2144.0"/>
        <n v="13517.0"/>
        <n v="8371.0"/>
        <n v="3719.0"/>
        <n v="14803.0"/>
        <n v="1933.0"/>
        <n v="220.0"/>
        <n v="83.0"/>
        <n v="307.0"/>
        <n v="21.0"/>
        <n v="82.0"/>
        <n v="573.0"/>
        <n v="122.0"/>
        <n v="94.0"/>
        <n v="281.0"/>
        <n v="14.0"/>
        <n v="42.0"/>
        <n v="217.0"/>
        <n v="148.0"/>
        <n v="364.0"/>
        <n v="2645.0"/>
        <n v="84.0"/>
        <n v="740.0"/>
        <n v="541.0"/>
        <n v="101.0"/>
        <n v="201.0"/>
        <n v="35.0"/>
        <n v="1974.0"/>
        <n v="1977.0"/>
        <n v="334.0"/>
        <n v="911.0"/>
        <n v="828.0"/>
        <n v="1049.0"/>
        <n v="189.0"/>
        <n v="140.0"/>
        <n v="105.0"/>
        <n v="110.0"/>
        <n v="74.0"/>
        <n v="38.0"/>
        <n v="71.0"/>
        <n v="202.0"/>
        <n v="327.0"/>
        <n v="36.0"/>
        <n v="299.0"/>
        <n v="70.0"/>
        <n v="187.0"/>
        <n v="330.0"/>
        <n v="2321.0"/>
        <n v="198.0"/>
        <n v="116.0"/>
        <n v="4180.0"/>
        <n v="223.0"/>
        <n v="130.0"/>
        <n v="19.0"/>
        <n v="227.0"/>
        <n v="216.0"/>
        <n v="108.0"/>
        <n v="175.0"/>
        <n v="50.0"/>
        <n v="260.0"/>
        <n v="880.0"/>
        <n v="1416737.0"/>
        <n v="119568.0"/>
        <n v="15675.01"/>
        <n v="30063.48"/>
        <n v="100.0"/>
        <n v="103.0"/>
        <n v="97.0"/>
        <n v="56.0"/>
        <n v="1489.0"/>
        <n v="23685.0"/>
        <n v="41.0"/>
        <n v="21912.0"/>
        <n v="9066.0"/>
        <n v="255.0"/>
        <n v="1930.0"/>
        <n v="213338.7"/>
        <n v="9347.991"/>
        <n v="4608.0"/>
        <n v="13818.0"/>
        <n v="1215.0"/>
        <n v="7558.0"/>
        <n v="115.0"/>
        <n v="1167.0"/>
        <n v="339.0"/>
        <n v="1173.0"/>
        <n v="1859667.0"/>
        <n v="2903.0"/>
        <n v="142.0"/>
        <n v="141.0"/>
        <n v="24040.0"/>
        <n v="163.0"/>
        <n v="730.0"/>
        <n v="155.0"/>
        <n v="295.0"/>
        <n v="1101.0"/>
        <n v="248.0"/>
        <n v="2632.0"/>
        <n v="99.0"/>
        <n v="32.0"/>
        <n v="164.0"/>
        <n v="3802.0"/>
        <n v="24861.0"/>
        <n v="107.0"/>
        <n v="500.0"/>
        <n v="600.0"/>
        <n v="3344.0"/>
        <n v="363.0"/>
        <n v="57.0"/>
        <n v="778.0"/>
        <n v="170.0"/>
        <n v="27.0"/>
        <n v="134.0"/>
        <n v="670.0"/>
        <n v="45.0"/>
        <n v="124.0"/>
        <n v="62.0"/>
        <n v="2972.0"/>
        <n v="87.0"/>
        <n v="5372.0"/>
        <n v="7451.0"/>
        <n v="463.0"/>
        <n v="370.0"/>
        <n v="178.0"/>
        <n v="435.0"/>
        <n v="30.0"/>
        <n v="253.0"/>
        <n v="1099.0"/>
        <n v="950.0"/>
        <n v="1482.0"/>
        <n v="214.0"/>
        <n v="16967.0"/>
        <n v="16843.0"/>
        <n v="477.0"/>
        <n v="1206.5"/>
        <n v="1045.0"/>
        <n v="4377.675"/>
        <n v="10130.38"/>
        <n v="13695.0"/>
        <n v="4174.99"/>
        <n v="3813.98"/>
        <n v="1980.0"/>
        <n v="2805.0"/>
        <n v="156.0"/>
        <n v="558.0"/>
        <n v="151.0"/>
        <n v="4739.0"/>
        <n v="86.0"/>
        <n v="1783.0"/>
        <n v="3448.0"/>
        <n v="230.0"/>
        <n v="717.0"/>
        <n v="2889.0"/>
        <n v="3022.0"/>
        <n v="2177.0"/>
        <n v="271.0"/>
        <n v="470.0"/>
        <n v="499.0"/>
        <n v="153.0"/>
        <n v="1006.0"/>
        <n v="448.0"/>
        <n v="4702.0"/>
        <n v="246.0"/>
        <n v="939.0"/>
        <n v="1060.0"/>
        <n v="120.0"/>
        <n v="385.0"/>
        <n v="171.0"/>
        <n v="106.0"/>
        <n v="296.0"/>
        <n v="5225.0"/>
        <n v="5367.0"/>
        <n v="184.0"/>
        <n v="241.0"/>
        <n v="159.0"/>
        <n v="182.0"/>
        <n v="2138.0"/>
        <n v="747.0"/>
        <n v="80.0"/>
        <n v="26660.0"/>
        <n v="141524.0"/>
        <n v="114846.0"/>
        <n v="17263.0"/>
        <n v="1000.0"/>
        <n v="93.5"/>
        <n v="90.0"/>
        <n v="780.0"/>
        <n v="2232.0"/>
        <n v="561.0"/>
        <n v="5980.0"/>
        <n v="454.0"/>
        <n v="7972.0"/>
        <n v="349.0"/>
        <n v="67.0"/>
        <n v="6140.0"/>
        <n v="117.0"/>
        <n v="1965.0"/>
        <n v="3672.0"/>
        <n v="3722.0"/>
        <n v="1126.0"/>
        <n v="172.0"/>
        <n v="647.0"/>
        <n v="1790.0"/>
        <n v="417.0"/>
        <n v="51.0"/>
        <n v="1001.0"/>
        <n v="766.0"/>
        <n v="59.0"/>
        <n v="160.0"/>
        <n v="233.0"/>
        <n v="1037.0"/>
        <n v="4353.0"/>
        <n v="380.0"/>
        <n v="12051.0"/>
        <n v="953.0"/>
        <n v="96.0"/>
        <n v="602.0"/>
        <n v="183.0"/>
        <n v="180.0"/>
        <n v="501.0"/>
        <n v="318.25"/>
        <n v="5929.0"/>
        <n v="862.0"/>
        <n v="211.0"/>
        <n v="258.0"/>
        <n v="401240.0"/>
        <n v="863.0"/>
        <n v="48.0"/>
        <n v="228.0"/>
        <n v="805.0"/>
        <n v="132.0"/>
        <n v="620.0"/>
        <n v="119.0"/>
        <n v="1869.0"/>
        <n v="700.0"/>
        <n v="22558.0"/>
        <n v="200.0"/>
        <n v="6123.0"/>
        <n v="315.0"/>
        <n v="4460.0"/>
        <n v="1212.0"/>
        <n v="37609.0"/>
        <n v="2243.0"/>
        <n v="12793.0"/>
        <n v="1321.0"/>
        <n v="53.0"/>
        <n v="69.0"/>
        <n v="68824.0"/>
        <n v="1214.0"/>
        <n v="84671.0"/>
        <n v="72.0"/>
        <n v="3117.0"/>
        <n v="9225.0"/>
        <n v="36752.0"/>
        <n v="39930.0"/>
        <n v="254.0"/>
        <n v="426.0"/>
        <n v="6145.0"/>
        <n v="73718.0"/>
        <n v="139.0"/>
        <n v="1517.0"/>
        <n v="793.0"/>
        <n v="994.0"/>
        <n v="266.0"/>
        <n v="36390.0"/>
        <n v="36634.0"/>
        <n v="557.0"/>
        <n v="85.0"/>
        <n v="3412.0"/>
        <n v="483.0"/>
        <n v="147.0"/>
        <n v="95.0"/>
        <n v="367.0"/>
        <n v="713.0"/>
        <n v="22502.0"/>
        <n v="118.0"/>
        <n v="262.0"/>
        <n v="2723.0"/>
        <n v="150.0"/>
        <n v="654.0"/>
        <n v="219.0"/>
        <n v="419.0"/>
        <n v="484.0"/>
        <n v="18937.0"/>
        <n v="18898.0"/>
        <n v="550811.7"/>
        <n v="195.0"/>
        <n v="353097.0"/>
        <n v="28895.6"/>
        <n v="457561.9"/>
        <n v="6153.0"/>
        <n v="2826.0"/>
        <n v="239.0"/>
        <n v="225.0"/>
        <n v="79.0"/>
        <n v="338.0"/>
        <n v="7871.0"/>
        <n v="3881.0"/>
        <n v="17029.0"/>
        <n v="577.0"/>
        <n v="3900.0"/>
        <n v="2825.0"/>
        <n v="224.0"/>
        <n v="11413.7"/>
        <n v="401.0"/>
        <n v="376.0"/>
        <n v="565.0"/>
        <n v="1314.0"/>
        <n v="460.0"/>
        <n v="86412.0"/>
        <n v="1411714.0"/>
        <n v="448737.8"/>
        <n v="352.0"/>
        <n v="1903.0"/>
        <n v="158.0"/>
        <n v="1920.0"/>
        <n v="3245451.0"/>
        <n v="9435.0"/>
        <n v="715.0"/>
        <n v="226.0"/>
        <n v="412.0"/>
        <n v="40268.0"/>
        <n v="1783160.0"/>
        <n v="251.0"/>
        <n v="1600.0"/>
        <n v="1201.0"/>
        <n v="133.0"/>
        <n v="608.0"/>
        <n v="400.0"/>
        <n v="81.0"/>
        <n v="418.0"/>
        <n v="478.0"/>
        <n v="4908.0"/>
        <n v="605.0"/>
        <n v="16848.0"/>
        <n v="7188.0"/>
        <n v="89.0"/>
        <n v="874.0"/>
        <n v="263.0"/>
        <n v="775.0"/>
        <n v="961.0"/>
        <n v="2257.0"/>
        <n v="6680.0"/>
        <n v="5588.0"/>
        <n v="174.0"/>
        <n v="35942.0"/>
        <n v="1322.3"/>
        <n v="1698.0"/>
        <n v="161.0"/>
        <n v="243.0"/>
        <n v="135.0"/>
        <n v="5138.0"/>
        <n v="429.0"/>
        <n v="4201.0"/>
        <n v="29759.0"/>
        <n v="10812.0"/>
        <n v="10948.0"/>
        <n v="4705.0"/>
        <n v="91413.0"/>
        <n v="131.0"/>
        <n v="2743.62"/>
        <n v="3689.0"/>
        <n v="146.0"/>
        <n v="91.0"/>
        <n v="2255.0"/>
        <n v="12677.0"/>
        <n v="62988.9"/>
        <n v="12000.0"/>
        <n v="290491.4"/>
        <n v="128.0"/>
        <n v="82126.0"/>
        <n v="5371.0"/>
        <n v="2790.0"/>
        <n v="2550.0"/>
        <n v="320.0"/>
        <n v="5240.0"/>
        <n v="19950.0"/>
        <n v="9144.0"/>
        <n v="1672.0"/>
        <n v="84487.5"/>
        <n v="179.0"/>
        <n v="422.0"/>
        <n v="438.0"/>
        <n v="1330.02"/>
        <n v="1944.0"/>
        <n v="324.0"/>
        <n v="1852.0"/>
        <n v="830.0"/>
        <n v="18946.0"/>
        <n v="790.0"/>
        <n v="1297.0"/>
        <n v="612.0"/>
        <n v="623.0"/>
        <n v="4891.0"/>
        <n v="12508.0"/>
        <n v="8290.0"/>
        <n v="28178.0"/>
        <n v="17415.0"/>
        <n v="10379.0"/>
        <n v="6426.0"/>
        <n v="156.3"/>
        <n v="908.0"/>
        <n v="348.0"/>
        <n v="834.0"/>
        <n v="4835.0"/>
        <n v="976.0"/>
        <n v="505.0"/>
        <n v="113.0"/>
        <n v="93.0"/>
        <n v="10534.0"/>
        <n v="10339.0"/>
        <n v="39900.0"/>
        <n v="486.0"/>
        <n v="316.0"/>
        <n v="114.0"/>
        <n v="491.0"/>
        <n v="1009.0"/>
        <n v="312.0"/>
        <n v="2895.5"/>
        <n v="842.0"/>
        <n v="6035.0"/>
        <n v="3668.0"/>
        <n v="289.0"/>
        <n v="581.0"/>
        <n v="304.0"/>
        <n v="465.0"/>
        <n v="257.0"/>
        <n v="332.0"/>
        <n v="207.0"/>
        <n v="269.0"/>
        <n v="127.0"/>
        <n v="121.0"/>
        <n v="564.0"/>
        <n v="231.0"/>
        <n v="66.0"/>
        <n v="4216.0"/>
        <n v="9664.0"/>
        <n v="2479.0"/>
        <n v="5747.0"/>
        <n v="4259.0"/>
        <n v="61348.0"/>
        <n v="16405.0"/>
        <n v="314.0"/>
        <n v="2329.0"/>
        <n v="40371.0"/>
        <n v="2841.0"/>
        <n v="7061.0"/>
        <n v="1355.0"/>
        <n v="523.0"/>
        <n v="273.0"/>
        <n v="57.36"/>
        <n v="37236.0"/>
        <n v="8855.0"/>
        <n v="2634.0"/>
        <n v="11884.0"/>
        <n v="9774.0"/>
        <n v="274.0"/>
        <n v="284.0"/>
        <n v="143.0"/>
        <n v="3238.0"/>
        <n v="5770.0"/>
        <n v="745.0"/>
        <n v="4110.0"/>
        <n v="11242.0"/>
        <n v="14389.0"/>
        <n v="210.0"/>
        <n v="2694.0"/>
        <n v="244.0"/>
        <n v="1310.0"/>
        <n v="87200.0"/>
        <n v="397.0"/>
        <n v="516.0"/>
        <n v="64.0"/>
        <n v="960.0"/>
        <n v="31800.0"/>
        <n v="637.0"/>
        <n v="371.0"/>
        <n v="123.0"/>
        <n v="2095.0"/>
        <n v="538.0"/>
        <n v="331.0"/>
        <n v="268.0"/>
        <n v="9094.0"/>
        <n v="1066.0"/>
        <n v="530.0"/>
        <n v="24078.0"/>
        <n v="199.0"/>
        <n v="9139.0"/>
        <n v="12220.0"/>
        <n v="803.0"/>
        <n v="1016.0"/>
        <n v="1516.0"/>
      </sharedItems>
    </cacheField>
    <cacheField name="USO ANNO ANT." numFmtId="0">
      <sharedItems containsSemiMixedTypes="0" containsString="0" containsNumber="1" containsInteger="1">
        <n v="0.0"/>
      </sharedItems>
    </cacheField>
    <cacheField name="LEAD TIME PROM." numFmtId="0">
      <sharedItems containsSemiMixedTypes="0" containsString="0" containsNumber="1" containsInteger="1">
        <n v="0.0"/>
        <n v="8.0"/>
      </sharedItems>
    </cacheField>
    <cacheField name="ROTACION ANNO" numFmtId="0">
      <sharedItems containsSemiMixedTypes="0" containsString="0" containsNumber="1" containsInteger="1">
        <n v="1.0"/>
        <n v="0.0"/>
        <n v="2.0"/>
        <n v="3.0"/>
        <n v="4.0"/>
      </sharedItems>
    </cacheField>
    <cacheField name="ROTACION ANT." numFmtId="0">
      <sharedItems containsSemiMixedTypes="0" containsString="0" containsNumber="1" containsInteger="1">
        <n v="0.0"/>
      </sharedItems>
    </cacheField>
    <cacheField name="QUIEBRES ANNO" numFmtId="0">
      <sharedItems containsSemiMixedTypes="0" containsString="0" containsNumber="1" containsInteger="1">
        <n v="8.0"/>
        <n v="0.0"/>
        <n v="2.0"/>
        <n v="3.0"/>
        <n v="6.0"/>
        <n v="13.0"/>
        <n v="1.0"/>
        <n v="7.0"/>
        <n v="9.0"/>
        <n v="25.0"/>
        <n v="23.0"/>
        <n v="26.0"/>
        <n v="10.0"/>
        <n v="4.0"/>
        <n v="14.0"/>
        <n v="43.0"/>
        <n v="12.0"/>
        <n v="16.0"/>
        <n v="22.0"/>
        <n v="19.0"/>
        <n v="62.0"/>
        <n v="446.0"/>
        <n v="24.0"/>
        <n v="15.0"/>
        <n v="177.0"/>
        <n v="45.0"/>
        <n v="5.0"/>
        <n v="18.0"/>
        <n v="11.0"/>
        <n v="75.0"/>
        <n v="28.0"/>
        <n v="228.0"/>
        <n v="303.0"/>
        <n v="60.0"/>
        <n v="110.0"/>
        <n v="101.0"/>
        <n v="17.0"/>
        <n v="20.0"/>
        <n v="96.0"/>
        <n v="27.0"/>
        <n v="30.0"/>
        <n v="29.0"/>
        <n v="35.0"/>
        <n v="51.0"/>
        <n v="95.0"/>
        <n v="100.0"/>
        <n v="37.0"/>
        <n v="72.0"/>
        <n v="259.0"/>
        <n v="138.0"/>
        <n v="21.0"/>
        <n v="111.0"/>
        <n v="32.0"/>
        <n v="33.0"/>
        <n v="48.0"/>
        <n v="235.0"/>
      </sharedItems>
    </cacheField>
    <cacheField name="QUIEBRES ANT." numFmtId="0">
      <sharedItems containsSemiMixedTypes="0" containsString="0" containsNumber="1" containsInteger="1">
        <n v="0.0"/>
      </sharedItems>
    </cacheField>
    <cacheField name="COSTO PROM." numFmtId="164">
      <sharedItems containsSemiMixedTypes="0" containsString="0" containsNumber="1">
        <n v="92885.6"/>
        <n v="26069.2"/>
        <n v="45754.3"/>
        <n v="2620.18"/>
        <n v="12974.5"/>
        <n v="132652.0"/>
        <n v="121058.0"/>
        <n v="12783.4"/>
        <n v="1148356.0"/>
        <n v="107002.0"/>
        <n v="1.2E7"/>
        <n v="76313.2"/>
        <n v="12050.9"/>
        <n v="5767.0"/>
        <n v="134583.0"/>
        <n v="209352.0"/>
        <n v="111493.0"/>
        <n v="128646.0"/>
        <n v="73888.8"/>
        <n v="2636836.0"/>
        <n v="41600.7"/>
        <n v="100630.0"/>
        <n v="311609.0"/>
        <n v="110833.0"/>
        <n v="201215.0"/>
        <n v="337615.0"/>
        <n v="126227.0"/>
        <n v="52345.7"/>
        <n v="35161.7"/>
        <n v="32454.4"/>
        <n v="4190.95"/>
        <n v="14857.6"/>
        <n v="1806.14"/>
        <n v="34525.9"/>
        <n v="2842.08"/>
        <n v="1351.04"/>
        <n v="154057.0"/>
        <n v="91778.8"/>
        <n v="105601.0"/>
        <n v="522.75"/>
        <n v="181594.0"/>
        <n v="1933.5"/>
        <n v="214022.0"/>
        <n v="612222.0"/>
        <n v="88909.0"/>
        <n v="84838.6"/>
        <n v="451909.0"/>
        <n v="92361.0"/>
        <n v="50138.9"/>
        <n v="36944.4"/>
        <n v="360383.0"/>
        <n v="70011.0"/>
        <n v="0.0"/>
        <n v="143076.0"/>
        <n v="8480.92"/>
        <n v="132911.0"/>
        <n v="1142638.0"/>
        <n v="102917.0"/>
        <n v="19456.5"/>
        <n v="19648.7"/>
        <n v="4385.15"/>
        <n v="114568.0"/>
        <n v="3278355.0"/>
        <n v="570465.0"/>
        <n v="1287252.0"/>
        <n v="654568.0"/>
        <n v="86048.6"/>
        <n v="1134123.0"/>
        <n v="478975.0"/>
        <n v="11024.2"/>
        <n v="23036.3"/>
        <n v="16168.0"/>
        <n v="12390.9"/>
        <n v="15894.3"/>
        <n v="15865.0"/>
        <n v="79591.0"/>
        <n v="30905.0"/>
        <n v="314163.0"/>
        <n v="34591.4"/>
        <n v="377386.0"/>
        <n v="2243.15"/>
        <n v="2.05"/>
        <n v="15228.1"/>
        <n v="2316.06"/>
        <n v="683169.0"/>
        <n v="119000.0"/>
        <n v="432712.0"/>
        <n v="11635.1"/>
        <n v="46877.1"/>
        <n v="16421.9"/>
        <n v="5950.0"/>
        <n v="10710.0"/>
        <n v="6446.36"/>
        <n v="5027.81"/>
        <n v="57570.4"/>
        <n v="2034.15"/>
        <n v="1.7E7"/>
        <n v="749700.0"/>
        <n v="220169.0"/>
        <n v="714394.0"/>
        <n v="118118.0"/>
        <n v="351141.0"/>
        <n v="125926.0"/>
        <n v="355552.0"/>
        <n v="2610173.0"/>
        <n v="11900.0"/>
        <n v="24255.8"/>
        <n v="479446.0"/>
        <n v="95711.0"/>
        <n v="1130846.0"/>
        <n v="7793.28"/>
        <n v="17570.7"/>
        <n v="432671.0"/>
        <n v="7889700.0"/>
        <n v="565250.0"/>
        <n v="1899260.0"/>
        <n v="142800.0"/>
        <n v="527607.0"/>
        <n v="26775.0"/>
        <n v="23592.9"/>
        <n v="8663.64"/>
        <n v="561093.0"/>
        <n v="50362.4"/>
        <n v="238563.0"/>
        <n v="14843.4"/>
        <n v="983344.0"/>
        <n v="173724.0"/>
        <n v="4883.69"/>
        <n v="1666000.0"/>
        <n v="155366.0"/>
        <n v="595000.0"/>
        <n v="7105.19"/>
        <n v="1353403.0"/>
        <n v="380.25"/>
        <n v="207536.0"/>
        <n v="202300.0"/>
        <n v="98334.4"/>
        <n v="583145.0"/>
        <n v="384999.0"/>
        <n v="1668439.0"/>
        <n v="17955.1"/>
        <n v="137144.0"/>
        <n v="62278.5"/>
        <n v="155117.0"/>
        <n v="100594.0"/>
        <n v="29982.1"/>
        <n v="6128.5"/>
        <n v="392.25"/>
        <n v="238000.0"/>
        <n v="1383.75"/>
        <n v="518840.0"/>
        <n v="741178.0"/>
        <n v="728131.0"/>
        <n v="311017.0"/>
        <n v="154700.0"/>
        <n v="47124.0"/>
        <n v="13280.9"/>
        <n v="3942392.0"/>
        <n v="500000.0"/>
        <n v="491270.0"/>
        <n v="1699320.0"/>
        <n v="178500.0"/>
        <n v="33320.0"/>
        <n v="268955.0"/>
        <n v="557228.0"/>
        <n v="83979.5"/>
        <n v="13494.6"/>
        <n v="183268.0"/>
        <n v="175109.0"/>
        <n v="81337.2"/>
        <n v="91292.0"/>
        <n v="123877.0"/>
        <n v="99526.2"/>
        <n v="822731.0"/>
        <n v="108032.0"/>
        <n v="6430.2"/>
        <n v="8867.09"/>
        <n v="7830.5"/>
        <n v="5584.15"/>
        <n v="9564.87"/>
        <n v="6614.64"/>
        <n v="45656.7"/>
        <n v="199636.0"/>
        <n v="33862.0"/>
        <n v="79166.6"/>
        <n v="484842.0"/>
        <n v="57593.0"/>
        <n v="13863.5"/>
        <n v="26556.7"/>
        <n v="14200.7"/>
        <n v="18657.2"/>
        <n v="70805.0"/>
        <n v="29750.0"/>
        <n v="1138809.0"/>
        <n v="71400.0"/>
        <n v="4702.38"/>
        <n v="23808.5"/>
        <n v="252295.0"/>
        <n v="291060.0"/>
        <n v="4670750.0"/>
        <n v="892500.0"/>
        <n v="3722642.0"/>
        <n v="447865.0"/>
        <n v="23860.0"/>
        <n v="131113.0"/>
        <n v="2498.65"/>
        <n v="640374.0"/>
        <n v="103768.0"/>
        <n v="3100.51"/>
        <n v="17028.9"/>
        <n v="27.75"/>
        <n v="1835441.0"/>
        <n v="22849.5"/>
        <n v="13798.4"/>
        <n v="1566091.0"/>
        <n v="1487533.0"/>
        <n v="568918.0"/>
        <n v="304837.0"/>
        <n v="22455.6"/>
        <n v="6014.05"/>
        <n v="1917090.0"/>
        <n v="649028.0"/>
        <n v="209440.0"/>
        <n v="1291.15"/>
        <n v="2153331.0"/>
        <n v="495079.0"/>
        <n v="419841.0"/>
        <n v="7134.05"/>
        <n v="293335.0"/>
        <n v="181297.0"/>
        <n v="713.25"/>
        <n v="2230768.0"/>
        <n v="1219750.0"/>
        <n v="1007644.0"/>
        <n v="957814.0"/>
        <n v="11123.1"/>
        <n v="329654.0"/>
        <n v="96193.7"/>
        <n v="23521.8"/>
        <n v="1154.3"/>
        <n v="102453.0"/>
        <n v="35996.2"/>
        <n v="59976.0"/>
        <n v="301200.0"/>
        <n v="3570.0"/>
        <n v="47090.3"/>
        <n v="188968.0"/>
        <n v="38780.3"/>
        <n v="53012.5"/>
        <n v="353401.0"/>
        <n v="48945.4"/>
        <n v="44960.6"/>
        <n v="230108.0"/>
        <n v="47431.9"/>
        <n v="1298014.0"/>
        <n v="57233.3"/>
        <n v="38287.0"/>
        <n v="18303.3"/>
        <n v="2654291.0"/>
        <n v="701452.0"/>
        <n v="385612.0"/>
        <n v="1954712.0"/>
        <n v="333200.0"/>
        <n v="107540.0"/>
        <n v="13598.1"/>
        <n v="596908.0"/>
        <n v="55978.8"/>
        <n v="39403.7"/>
        <n v="335602.0"/>
        <n v="66440.4"/>
        <n v="67938.9"/>
        <n v="85862.1"/>
        <n v="55810.3"/>
        <n v="48.0"/>
        <n v="1276483.0"/>
        <n v="1785.0"/>
        <n v="39631.4"/>
        <n v="326060.0"/>
        <n v="226100.0"/>
        <n v="539000.0"/>
        <n v="119884.0"/>
        <n v="60690.0"/>
        <n v="87590.8"/>
        <n v="1970735.0"/>
        <n v="476000.0"/>
        <n v="77325.9"/>
        <n v="25305.0"/>
        <n v="7461.9"/>
        <n v="6069.29"/>
        <n v="92017.3"/>
        <n v="11367.5"/>
        <n v="18545.0"/>
        <n v="174939.0"/>
        <n v="1859406.0"/>
        <n v="1408145.0"/>
        <n v="3473.83"/>
        <n v="10994.3"/>
        <n v="3703.93"/>
        <n v="22691.6"/>
        <n v="5.025"/>
        <n v="0.435"/>
        <n v="2634.0"/>
        <n v="1249193.0"/>
        <n v="1738668.0"/>
        <n v="934745.0"/>
        <n v="6371960.0"/>
        <n v="1254454.0"/>
        <n v="312.0"/>
        <n v="1495375.0"/>
        <n v="3557594.0"/>
        <n v="714000.0"/>
        <n v="823267.0"/>
        <n v="725936.0"/>
        <n v="23386.0"/>
        <n v="30470.2"/>
        <n v="8056.11"/>
        <n v="42881.9"/>
        <n v="182337.0"/>
        <n v="354591.0"/>
        <n v="1146263.0"/>
        <n v="547748.0"/>
        <n v="3912720.0"/>
        <n v="1166200.0"/>
        <n v="49358.6"/>
        <n v="12483.6"/>
        <n v="2818698.0"/>
        <n v="1547000.0"/>
        <n v="2899.31"/>
        <n v="69157.0"/>
        <n v="5326.89"/>
        <n v="18999.5"/>
        <n v="1009988.0"/>
        <n v="434625.0"/>
        <n v="393.797"/>
        <n v="24848.3"/>
        <n v="1138.5"/>
        <n v="5357128.0"/>
        <n v="1428000.0"/>
        <n v="6098000.0"/>
        <n v="152915.0"/>
        <n v="176152.0"/>
        <n v="1839573.0"/>
        <n v="171215.0"/>
        <n v="18548.5"/>
        <n v="1938.02"/>
        <n v="1194.83"/>
        <n v="37786.0"/>
        <n v="12677.5"/>
        <n v="39635.1"/>
        <n v="2797.27"/>
        <n v="2357.45"/>
        <n v="10712.4"/>
        <n v="28174.4"/>
        <n v="10017.0"/>
        <n v="1837.32"/>
        <n v="1632762.0"/>
        <n v="106240.0"/>
        <n v="131071.0"/>
        <n v="559457.0"/>
        <n v="1274.7"/>
        <n v="1929.42"/>
        <n v="29318.7"/>
        <n v="24481.8"/>
        <n v="33729.0"/>
        <n v="312545.0"/>
        <n v="26573.5"/>
        <n v="20098.3"/>
        <n v="309844.0"/>
        <n v="52445.0"/>
        <n v="76065.9"/>
        <n v="2641.21"/>
        <n v="18234.0"/>
        <n v="13118.9"/>
        <n v="28185.7"/>
        <n v="8227.23"/>
        <n v="31471.5"/>
        <n v="79149.6"/>
        <n v="11082.3"/>
        <n v="224246.0"/>
        <n v="344273.0"/>
        <n v="4105.23"/>
        <n v="122198.0"/>
        <n v="92341.6"/>
        <n v="121494.0"/>
        <n v="35.1166"/>
        <n v="44.9374"/>
        <n v="55835.2"/>
        <n v="56521.0"/>
        <n v="245416.0"/>
        <n v="12622.7"/>
        <n v="8731.47"/>
        <n v="118750.0"/>
        <n v="4224101.0"/>
        <n v="136299.0"/>
        <n v="437125.0"/>
        <n v="1494259.0"/>
        <n v="5029.52"/>
        <n v="344146.0"/>
        <n v="378623.0"/>
        <n v="13986.1"/>
        <n v="6.8306"/>
        <n v="285000.0"/>
        <n v="5761.58"/>
        <n v="3238204.0"/>
        <n v="3522202.0"/>
        <n v="47600.0"/>
        <n v="1343903.0"/>
        <n v="19944.4"/>
        <n v="15343.0"/>
        <n v="33523.7"/>
        <n v="59021.4"/>
        <n v="833000.0"/>
        <n v="2.0E7"/>
        <n v="452200.0"/>
        <n v="5.0E7"/>
        <n v="48000.0"/>
        <n v="30000.0"/>
        <n v="13052.7"/>
        <n v="2326.28"/>
        <n v="4719.74"/>
        <n v="14277.6"/>
        <n v="1.8E7"/>
        <n v="1.5E7"/>
        <n v="75101.1"/>
        <n v="196469.0"/>
        <n v="23.991"/>
        <n v="36855.3"/>
        <n v="45760.7"/>
        <n v="4284.3"/>
        <n v="2000000.0"/>
        <n v="100000.0"/>
        <n v="272164.0"/>
        <n v="57120.0"/>
        <n v="263020.0"/>
        <n v="42843.0"/>
        <n v="80276.2"/>
        <n v="11526.3"/>
        <n v="110518.0"/>
        <n v="138019.0"/>
        <n v="313913.0"/>
        <n v="313459.0"/>
        <n v="282854.0"/>
        <n v="131229.0"/>
        <n v="141840.0"/>
        <n v="156645.0"/>
        <n v="264184.0"/>
        <n v="3094.0"/>
        <n v="9630426.0"/>
        <n v="2493449.0"/>
        <n v="90797.0"/>
        <n v="356936.0"/>
        <n v="4165.0"/>
        <n v="757.5"/>
        <n v="1120980.0"/>
        <n v="321300.0"/>
        <n v="126263.0"/>
        <n v="42804.7"/>
        <n v="17485.8"/>
        <n v="429328.0"/>
        <n v="453988.0"/>
        <n v="228980.0"/>
        <n v="44938.4"/>
        <n v="2605901.0"/>
        <n v="270214.0"/>
        <n v="9266.53"/>
        <n v="753002.0"/>
        <n v="161684.0"/>
        <n v="84960.6"/>
        <n v="17850.0"/>
        <n v="288448.0"/>
        <n v="2027516.0"/>
        <n v="3061981.0"/>
        <n v="2573093.0"/>
        <n v="8914.92"/>
        <n v="1130.5"/>
        <n v="285600.0"/>
        <n v="56890.0"/>
        <n v="16422.0"/>
        <n v="2249.1"/>
        <n v="2300.27"/>
        <n v="499.8"/>
        <n v="199.92"/>
        <n v="3800702.0"/>
        <n v="499800.0"/>
        <n v="330107.0"/>
        <n v="829833.0"/>
        <n v="189886.0"/>
        <n v="157656.0"/>
        <n v="3186058.0"/>
        <n v="414553.0"/>
        <n v="420996.0"/>
        <n v="319148.0"/>
        <n v="28934.9"/>
        <n v="25834.9"/>
        <n v="252616.0"/>
        <n v="123125.0"/>
        <n v="140063.0"/>
        <n v="68659.4"/>
        <n v="222829.0"/>
        <n v="416500.0"/>
        <n v="214.2"/>
        <n v="220.15"/>
        <n v="8925.0"/>
        <n v="301703.0"/>
        <n v="130900.0"/>
        <n v="75344.9"/>
        <n v="1632052.0"/>
        <n v="282431.0"/>
        <n v="1068.62"/>
        <n v="4345.03"/>
        <n v="344200.0"/>
        <n v="11662.0"/>
        <n v="1606.5"/>
        <n v="75798.0"/>
        <n v="7378.0"/>
        <n v="2867.9"/>
        <n v="380.8"/>
        <n v="35400.1"/>
        <n v="339653.0"/>
        <n v="167678.0"/>
        <n v="96035.8"/>
        <n v="107100.0"/>
        <n v="23423.5"/>
        <n v="76741.6"/>
        <n v="416.5"/>
        <n v="452.2"/>
        <n v="42339.4"/>
        <n v="3153.5"/>
        <n v="2915.5"/>
        <n v="1913382.0"/>
        <n v="2499.0"/>
        <n v="4403.0"/>
        <n v="336.77"/>
        <n v="204532.0"/>
        <n v="452563.0"/>
        <n v="614028.0"/>
        <n v="10003.1"/>
        <n v="630.7"/>
        <n v="333611.0"/>
        <n v="73782.6"/>
        <n v="261800.0"/>
        <n v="16150.0"/>
        <n v="14422.4"/>
        <n v="85057.7"/>
        <n v="323194.0"/>
        <n v="1117377.0"/>
        <n v="670684.0"/>
        <n v="362898.0"/>
        <n v="16660.0"/>
        <n v="61919.0"/>
        <n v="140921.0"/>
        <n v="1108.01"/>
        <n v="590.94"/>
        <n v="77350.0"/>
        <n v="30596.4"/>
        <n v="7143.97"/>
        <n v="9023201.0"/>
        <n v="3583714.0"/>
        <n v="963900.0"/>
        <n v="1.4E7"/>
        <n v="2130100.0"/>
        <n v="4414.5"/>
        <n v="1404200.0"/>
        <n v="55722.8"/>
        <n v="11996.8"/>
        <n v="0.74"/>
        <n v="622.5"/>
        <n v="941.25"/>
        <n v="750000.0"/>
        <n v="463934.0"/>
        <n v="3347237.0"/>
        <n v="88501.0"/>
        <n v="380000.0"/>
        <n v="24956.7"/>
        <n v="14058.7"/>
        <n v="631736.0"/>
        <n v="974849.0"/>
        <n v="527000.0"/>
        <n v="19867.1"/>
        <n v="548944.0"/>
        <n v="204993.0"/>
        <n v="186533.0"/>
        <n v="10011.1"/>
        <n v="39136.1"/>
        <n v="18310.3"/>
        <n v="11367.3"/>
        <n v="4278.73"/>
        <n v="2093.21"/>
        <n v="63989.5"/>
        <n v="102489.0"/>
        <n v="257356.0"/>
        <n v="1034083.0"/>
        <n v="172017.0"/>
        <n v="161751.0"/>
        <n v="19545.8"/>
        <n v="301607.0"/>
        <n v="316500.0"/>
        <n v="3873.45"/>
        <n v="4016.25"/>
        <n v="1632.09"/>
        <n v="69553.1"/>
        <n v="102939.0"/>
        <n v="85083.2"/>
        <n v="64801.6"/>
        <n v="156918.0"/>
        <n v="56524.1"/>
        <n v="1077685.0"/>
        <n v="142544.0"/>
        <n v="308179.0"/>
        <n v="194793.0"/>
        <n v="782557.0"/>
        <n v="658643.0"/>
        <n v="1629965.0"/>
        <n v="1452493.0"/>
        <n v="36913.6"/>
        <n v="30287.9"/>
        <n v="23127.1"/>
        <n v="33867.5"/>
        <n v="940424.0"/>
        <n v="2999395.0"/>
        <n v="2020263.0"/>
        <n v="1081.71"/>
        <n v="17315.7"/>
        <n v="126415.0"/>
        <n v="19300.6"/>
        <n v="5904.78"/>
        <n v="1674.33"/>
        <n v="1597.06"/>
        <n v="170595.0"/>
        <n v="1645462.0"/>
        <n v="4051950.0"/>
        <n v="5208313.0"/>
        <n v="5216759.0"/>
        <n v="76157.9"/>
        <n v="606333.0"/>
        <n v="11688.5"/>
        <n v="190400.0"/>
        <n v="460618.0"/>
        <n v="49066.1"/>
        <n v="991427.0"/>
        <n v="210732.0"/>
        <n v="764218.0"/>
        <n v="9462880.0"/>
        <n v="2975000.0"/>
        <n v="8000000.0"/>
        <n v="4406588.0"/>
        <n v="3.5E7"/>
        <n v="2.9E7"/>
        <n v="71553.1"/>
        <n v="6547.17"/>
        <n v="12533.1"/>
        <n v="296484.0"/>
        <n v="1356600.0"/>
        <n v="1193464.0"/>
        <n v="15470.0"/>
        <n v="500272.0"/>
        <n v="6118.24"/>
        <n v="53960.0"/>
        <n v="2198.22"/>
        <n v="82110.0"/>
        <n v="956869.0"/>
        <n v="220038.0"/>
        <n v="95200.0"/>
        <n v="564120.0"/>
        <n v="454258.0"/>
        <n v="176062.0"/>
        <n v="110801.0"/>
        <n v="191319.0"/>
        <n v="47238.1"/>
        <n v="922250.0"/>
        <n v="6664000.0"/>
        <n v="3886826.0"/>
        <n v="149547.0"/>
        <n v="47140.7"/>
        <n v="45889.4"/>
        <n v="265687.0"/>
        <n v="69009.5"/>
        <n v="55207.6"/>
        <n v="214200.0"/>
        <n v="5006501.0"/>
        <n v="61880.0"/>
        <n v="57740.3"/>
        <n v="934150.0"/>
        <n v="2254685.0"/>
        <n v="724933.0"/>
        <n v="101089.0"/>
        <n v="2793547.0"/>
        <n v="956709.0"/>
        <n v="420415.0"/>
        <n v="41650.0"/>
        <n v="1362478.0"/>
        <n v="954242.0"/>
        <n v="1264385.0"/>
        <n v="959250.0"/>
        <n v="4196322.0"/>
        <n v="233733.0"/>
        <n v="459306.0"/>
        <n v="1138700.0"/>
        <n v="2464912.0"/>
        <n v="25605.1"/>
        <n v="19976.0"/>
        <n v="22531.6"/>
        <n v="9912.45"/>
        <n v="10632.8"/>
        <n v="29603.8"/>
        <n v="240000.0"/>
        <n v="20688.4"/>
        <n v="7669.61"/>
        <n v="249900.0"/>
        <n v="729225.0"/>
        <n v="250100.0"/>
        <n v="205857.0"/>
        <n v="690200.0"/>
        <n v="725242.0"/>
        <n v="1091546.0"/>
        <n v="663512.0"/>
        <n v="856721.0"/>
        <n v="312311.0"/>
        <n v="689550.0"/>
        <n v="1038604.0"/>
        <n v="447937.0"/>
        <n v="433933.0"/>
        <n v="427567.0"/>
        <n v="67736.2"/>
        <n v="39574.5"/>
        <n v="83469.9"/>
        <n v="31739.3"/>
        <n v="9699.62"/>
        <n v="2002770.0"/>
        <n v="440300.0"/>
        <n v="94402.3"/>
        <n v="106068.0"/>
        <n v="73630.1"/>
        <n v="1348.97"/>
        <n v="2736.01"/>
        <n v="122756.0"/>
        <n v="52462.3"/>
        <n v="190.4"/>
        <n v="622.37"/>
        <n v="509.32"/>
        <n v="5000.0"/>
        <n v="2201500.0"/>
        <n v="571963.0"/>
        <n v="2939.3"/>
        <n v="3656.01"/>
        <n v="65007.4"/>
        <n v="4824.07"/>
        <n v="1750000.0"/>
        <n v="42016.0"/>
        <n v="2354430.0"/>
        <n v="3473.61"/>
        <n v="6404.58"/>
        <n v="11082.4"/>
        <n v="33600.8"/>
        <n v="628.673"/>
        <n v="1974.73"/>
        <n v="9603.25"/>
        <n v="79887.7"/>
        <n v="5250.28"/>
        <n v="4761.68"/>
        <n v="439.11"/>
        <n v="46365.8"/>
        <n v="69383.3"/>
        <n v="66419.9"/>
        <n v="157.08"/>
        <n v="3511.58"/>
        <n v="150000.0"/>
        <n v="635669.0"/>
        <n v="925301.0"/>
        <n v="1720205.0"/>
        <n v="1858384.0"/>
        <n v="78345.4"/>
        <n v="35346.1"/>
        <n v="111165.0"/>
        <n v="8837431.0"/>
        <n v="1309000.0"/>
        <n v="1383237.0"/>
        <n v="121659.0"/>
        <n v="21015.2"/>
        <n v="374433.0"/>
        <n v="58355.1"/>
        <n v="37376.8"/>
        <n v="37783.1"/>
        <n v="1849900.0"/>
        <n v="64486.1"/>
        <n v="9354.59"/>
        <n v="15769.2"/>
        <n v="17969.5"/>
        <n v="50575.1"/>
        <n v="43617.2"/>
        <n v="96.5156"/>
        <n v="110.67"/>
        <n v="412.93"/>
        <n v="27.4406"/>
        <n v="22500.5"/>
        <n v="99110.3"/>
        <n v="568700.0"/>
        <n v="5872.65"/>
        <n v="3998.4"/>
        <n v="3183.92"/>
        <n v="9870.99"/>
        <n v="3436.72"/>
        <n v="2142.0"/>
        <n v="2737.0"/>
        <n v="61879.3"/>
        <n v="6297.48"/>
        <n v="5583.48"/>
        <n v="2138.24"/>
        <n v="30899.5"/>
        <n v="127000.0"/>
        <n v="665872.0"/>
        <n v="456801.0"/>
        <n v="200084.0"/>
        <n v="17967.9"/>
        <n v="26715.5"/>
        <n v="4436.32"/>
        <n v="4854.01"/>
        <n v="49800.3"/>
        <n v="56359.6"/>
        <n v="41161.6"/>
        <n v="56982.7"/>
        <n v="20999.9"/>
        <n v="59874.9"/>
        <n v="32869.7"/>
        <n v="74999.8"/>
        <n v="67830.0"/>
        <n v="52017.0"/>
        <n v="19731.7"/>
        <n v="7600.53"/>
        <n v="1255.45"/>
        <n v="20291.9"/>
        <n v="12039.1"/>
        <n v="21873.9"/>
        <n v="4700.5"/>
        <n v="6902.0"/>
        <n v="12247.7"/>
        <n v="8992.0"/>
        <n v="5387.0"/>
        <n v="2198.26"/>
        <n v="4500.58"/>
        <n v="3599.75"/>
        <n v="38080.0"/>
        <n v="2099.7"/>
        <n v="5172.93"/>
        <n v="16099.5"/>
        <n v="8452.57"/>
        <n v="9199.89"/>
        <n v="85603.1"/>
        <n v="11126.5"/>
        <n v="154.749"/>
        <n v="1536832.0"/>
        <n v="404600.0"/>
        <n v="131915.0"/>
        <n v="180114.0"/>
        <n v="40500.5"/>
        <n v="389130.0"/>
        <n v="105286.0"/>
        <n v="39663.4"/>
        <n v="102317.0"/>
        <n v="6440.62"/>
        <n v="137399.0"/>
        <n v="3399.55"/>
        <n v="3439.1"/>
        <n v="599.76"/>
        <n v="7009.1"/>
        <n v="54.74"/>
        <n v="73.78"/>
        <n v="135006.0"/>
        <n v="3808.47"/>
        <n v="4343.5"/>
        <n v="1212.61"/>
        <n v="4707.64"/>
        <n v="88.1011"/>
        <n v="46291.0"/>
        <n v="15708.0"/>
        <n v="382019.0"/>
        <n v="375143.0"/>
        <n v="113.046"/>
        <n v="5163.79"/>
        <n v="999.6"/>
        <n v="39951.9"/>
        <n v="23621.5"/>
        <n v="9247.0"/>
        <n v="3799.67"/>
        <n v="1535.1"/>
        <n v="562.87"/>
        <n v="47.6"/>
        <n v="216000.0"/>
        <n v="6447.0"/>
        <n v="17521.6"/>
        <n v="17934.0"/>
        <n v="625898.0"/>
        <n v="58130.3"/>
        <n v="41276.0"/>
        <n v="2380.0"/>
        <n v="17255.0"/>
        <n v="11710.8"/>
        <n v="114240.0"/>
        <n v="278.581"/>
        <n v="7259.0"/>
        <n v="6069.0"/>
        <n v="6204.0"/>
        <n v="3099.95"/>
        <n v="562400.0"/>
        <n v="569400.0"/>
        <n v="105801.0"/>
        <n v="139500.0"/>
        <n v="6799.66"/>
        <n v="17414.0"/>
        <n v="22720.0"/>
        <n v="90440.0"/>
        <n v="23324.0"/>
        <n v="14300.2"/>
        <n v="164.22"/>
        <n v="63.07"/>
        <n v="3213.0"/>
        <n v="680.0"/>
        <n v="64498.0"/>
        <n v="18755.5"/>
        <n v="3689.0"/>
        <n v="61.12"/>
        <n v="5355.0"/>
        <n v="21182.0"/>
        <n v="6925.5"/>
        <n v="108370.0"/>
        <n v="36413.2"/>
        <n v="31099.5"/>
        <n v="27001.1"/>
        <n v="6664.0"/>
        <n v="45.22"/>
        <n v="2000.39"/>
        <n v="93534.0"/>
        <n v="1428.0"/>
        <n v="6999.58"/>
        <n v="57671.0"/>
        <n v="59273.9"/>
        <n v="130430.0"/>
        <n v="561966.0"/>
        <n v="297500.0"/>
        <n v="35670.3"/>
        <n v="43595.7"/>
        <n v="110000.0"/>
        <n v="9401.0"/>
        <n v="919.682"/>
        <n v="14161.0"/>
        <n v="1248.6"/>
        <n v="37128.0"/>
        <n v="21420.0"/>
        <n v="26477.5"/>
        <n v="9520.0"/>
        <n v="120000.0"/>
        <n v="59500.0"/>
        <n v="8676.29"/>
        <n v="5014.14"/>
        <n v="6426.0"/>
        <n v="59381.0"/>
        <n v="20798.3"/>
        <n v="73780.0"/>
        <n v="80920.0"/>
        <n v="144276.0"/>
        <n v="15401.0"/>
        <n v="46860.0"/>
        <n v="162132.0"/>
        <n v="4748.1"/>
        <n v="208925.0"/>
        <n v="73586.0"/>
        <n v="73371.0"/>
        <n v="952000.0"/>
        <n v="128400.0"/>
        <n v="708600.0"/>
        <n v="4303.04"/>
        <n v="13700.5"/>
        <n v="90.8237"/>
        <n v="372228.0"/>
        <n v="41309.7"/>
        <n v="206168.0"/>
        <n v="53999.7"/>
        <n v="27.37"/>
        <n v="129501.0"/>
        <n v="71221.5"/>
        <n v="102.34"/>
        <n v="103.685"/>
        <n v="185500.0"/>
        <n v="420200.0"/>
        <n v="574400.0"/>
        <n v="1261000.0"/>
        <n v="1232300.0"/>
        <n v="24615.4"/>
        <n v="45961.1"/>
        <n v="66899.4"/>
        <n v="35234.8"/>
        <n v="16674.0"/>
        <n v="13347.7"/>
        <n v="59351.3"/>
        <n v="18030.8"/>
        <n v="19218.0"/>
        <n v="39371.2"/>
        <n v="121431.0"/>
        <n v="308128.0"/>
        <n v="37842.0"/>
        <n v="55921.9"/>
        <n v="59661.0"/>
        <n v="39258.5"/>
        <n v="621599.0"/>
        <n v="614879.0"/>
        <n v="114287.0"/>
        <n v="612706.0"/>
        <n v="470165.0"/>
        <n v="145200.0"/>
        <n v="263227.0"/>
        <n v="59177.3"/>
        <n v="68013.4"/>
        <n v="97454.8"/>
        <n v="104300.0"/>
        <n v="96553.1"/>
        <n v="73034.9"/>
        <n v="96894.0"/>
        <n v="158031.0"/>
        <n v="146573.0"/>
        <n v="299700.0"/>
        <n v="326774.0"/>
        <n v="18817.1"/>
        <n v="5401.41"/>
        <n v="22933.7"/>
        <n v="174185.0"/>
        <n v="23740.5"/>
        <n v="8104.26"/>
        <n v="374217.0"/>
        <n v="13700.0"/>
        <n v="98134.6"/>
        <n v="23744.4"/>
        <n v="86870.0"/>
        <n v="107526.0"/>
        <n v="71534.1"/>
        <n v="357918.0"/>
        <n v="148169.0"/>
        <n v="40897.0"/>
        <n v="99934.1"/>
        <n v="559052.0"/>
        <n v="352701.0"/>
        <n v="68684.0"/>
        <n v="477620.0"/>
        <n v="58079.0"/>
        <n v="199920.0"/>
        <n v="3028.62"/>
        <n v="31482.0"/>
        <n v="106.208"/>
        <n v="143.41"/>
        <n v="339150.0"/>
        <n v="68.3536"/>
        <n v="96426.4"/>
        <n v="4943.26"/>
        <n v="683.256"/>
        <n v="4311.37"/>
        <n v="4561.22"/>
        <n v="16172.1"/>
        <n v="36584.6"/>
        <n v="189.924"/>
        <n v="35.7"/>
        <n v="5436.65"/>
        <n v="30925.1"/>
        <n v="18815.0"/>
        <n v="8078.54"/>
        <n v="337068.0"/>
        <n v="65.9456"/>
        <n v="34.986"/>
        <n v="198310.0"/>
        <n v="15013.0"/>
        <n v="51408.0"/>
        <n v="642600.0"/>
        <n v="108023.0"/>
        <n v="106662.0"/>
        <n v="226936.0"/>
        <n v="73115.6"/>
        <n v="68425.0"/>
        <n v="1190.0"/>
        <n v="1186.72"/>
        <n v="1210.33"/>
        <n v="1790.77"/>
        <n v="2938.42"/>
        <n v="1785.23"/>
        <n v="1840.53"/>
        <n v="1885.8"/>
        <n v="1868.3"/>
        <n v="2833.56"/>
        <n v="1930.45"/>
        <n v="6514.06"/>
        <n v="22579.0"/>
        <n v="9399.66"/>
        <n v="3106.13"/>
        <n v="434.35"/>
        <n v="120.19"/>
        <n v="15670.6"/>
        <n v="5405.0"/>
        <n v="23205.0"/>
        <n v="35353.3"/>
        <n v="2975.0"/>
        <n v="4882.62"/>
        <n v="17097.1"/>
        <n v="435.54"/>
        <n v="11600.1"/>
        <n v="28610.7"/>
        <n v="198.73"/>
        <n v="129.71"/>
        <n v="37009.0"/>
        <n v="11349.0"/>
        <n v="70965.7"/>
        <n v="4950.4"/>
        <n v="18190.0"/>
        <n v="16858.3"/>
        <n v="484.33"/>
        <n v="85680.0"/>
        <n v="5831.0"/>
        <n v="20024.1"/>
        <n v="91017.0"/>
        <n v="95203.1"/>
        <n v="19099.5"/>
        <n v="309400.0"/>
        <n v="399823.0"/>
        <n v="5593.0"/>
        <n v="1399.44"/>
        <n v="77.35"/>
        <n v="399.84"/>
        <n v="1712.41"/>
        <n v="615.153"/>
        <n v="105.91"/>
        <n v="109956.0"/>
        <n v="3610.22"/>
        <n v="4367.3"/>
        <n v="24735.1"/>
        <n v="840.764"/>
        <n v="404.464"/>
        <n v="16209.0"/>
        <n v="19635.0"/>
        <n v="1176.0"/>
        <n v="24699.6"/>
        <n v="23200.2"/>
        <n v="39099.8"/>
        <n v="2719.15"/>
        <n v="9299.85"/>
        <n v="324900.0"/>
        <n v="53750.0"/>
        <n v="2600700.0"/>
        <n v="12857.0"/>
        <n v="21423.0"/>
        <n v="423866.0"/>
        <n v="123.958"/>
        <n v="74.91"/>
        <n v="14280.0"/>
        <n v="8726.66"/>
        <n v="217458.0"/>
        <n v="490529.0"/>
        <n v="128.52"/>
        <n v="50000.0"/>
        <n v="458665.0"/>
        <n v="60000.0"/>
        <n v="78562.5"/>
        <n v="532049.0"/>
        <n v="500752.0"/>
        <n v="45000.0"/>
        <n v="170.185"/>
        <n v="161.969"/>
        <n v="152.068"/>
        <n v="181636.0"/>
        <n v="60.3359"/>
        <n v="138734.0"/>
        <n v="63854.2"/>
        <n v="261016.0"/>
        <n v="59298.9"/>
        <n v="539026.0"/>
        <n v="673957.0"/>
        <n v="294500.0"/>
        <n v="22015.0"/>
        <n v="38.08"/>
        <n v="42.84"/>
        <n v="96.7698"/>
        <n v="140.695"/>
        <n v="45220.0"/>
        <n v="19367.3"/>
        <n v="28474.3"/>
        <n v="11328.8"/>
        <n v="13685.0"/>
        <n v="30146.7"/>
        <n v="499135.0"/>
        <n v="624400.0"/>
        <n v="116980.0"/>
        <n v="80723.8"/>
        <n v="10500.6"/>
        <n v="271926.0"/>
        <n v="66743.7"/>
        <n v="39782.7"/>
        <n v="55017.2"/>
        <n v="17191.2"/>
        <n v="3588.9"/>
        <n v="92895.3"/>
        <n v="15632.0"/>
        <n v="19025.7"/>
        <n v="31535.0"/>
        <n v="113050.0"/>
        <n v="91575.0"/>
        <n v="38404.7"/>
        <n v="8800.05"/>
        <n v="10093.6"/>
        <n v="182396.0"/>
        <n v="5946.6"/>
        <n v="66640.0"/>
        <n v="68100.1"/>
        <n v="252000.0"/>
        <n v="185000.0"/>
        <n v="146194.0"/>
        <n v="3867.5"/>
        <n v="15648.5"/>
        <n v="14914.2"/>
        <n v="20906.8"/>
        <n v="13708.3"/>
        <n v="18992.3"/>
        <n v="65.45"/>
        <n v="29.75"/>
        <n v="163.03"/>
        <n v="33.32"/>
        <n v="18435.8"/>
        <n v="3928.53"/>
        <n v="46410.0"/>
        <n v="20210.3"/>
        <n v="19873.0"/>
        <n v="19444.6"/>
        <n v="2618.0"/>
        <n v="507099.0"/>
        <n v="117810.0"/>
        <n v="100150.0"/>
        <n v="1053150.0"/>
        <n v="1055019.0"/>
        <n v="283600.0"/>
        <n v="66773.9"/>
        <n v="78599.5"/>
        <n v="37800.4"/>
        <n v="20527.5"/>
        <n v="19536.0"/>
        <n v="102304.0"/>
        <n v="173500.0"/>
        <n v="167567.0"/>
        <n v="62951.0"/>
        <n v="45199.8"/>
        <n v="53550.0"/>
        <n v="24811.2"/>
        <n v="1011314.0"/>
        <n v="158667.0"/>
        <n v="1380949.0"/>
        <n v="175575.0"/>
        <n v="2276470.0"/>
        <n v="599298.0"/>
        <n v="178477.0"/>
        <n v="40700.4"/>
        <n v="413697.0"/>
        <n v="3338938.0"/>
        <n v="231098.0"/>
        <n v="1655941.0"/>
        <n v="166600.0"/>
        <n v="33082.0"/>
        <n v="44206.8"/>
        <n v="107.255"/>
        <n v="297.5"/>
        <n v="58066.9"/>
        <n v="124002.0"/>
        <n v="80.9338"/>
        <n v="1728.05"/>
        <n v="1710.56"/>
        <n v="1687.42"/>
        <n v="1730.14"/>
        <n v="1877.4"/>
        <n v="1709.54"/>
        <n v="952.0"/>
        <n v="1840.93"/>
        <n v="3391.5"/>
        <n v="2437.12"/>
        <n v="15618.8"/>
        <n v="1011.5"/>
        <n v="1249.5"/>
        <n v="380.084"/>
        <n v="267.794"/>
        <n v="1573.18"/>
        <n v="5176.5"/>
        <n v="204680.0"/>
        <n v="215701.0"/>
        <n v="121252.0"/>
        <n v="116848.0"/>
        <n v="22336.0"/>
        <n v="86899.8"/>
        <n v="334335.0"/>
        <n v="170256.0"/>
        <n v="152449.0"/>
        <n v="175884.0"/>
        <n v="76897.8"/>
        <n v="442359.0"/>
        <n v="833.0"/>
        <n v="21852.7"/>
        <n v="20230.0"/>
        <n v="10698.1"/>
        <n v="437.92"/>
        <n v="256.842"/>
        <n v="174.93"/>
        <n v="349.86"/>
        <n v="96.3898"/>
        <n v="113.048"/>
        <n v="112.598"/>
        <n v="149.157"/>
        <n v="78.54"/>
        <n v="74.97"/>
        <n v="66178.3"/>
        <n v="85.68"/>
        <n v="737.534"/>
        <n v="45865.0"/>
        <n v="11186.0"/>
        <n v="267.756"/>
        <n v="41.65"/>
        <n v="57.12"/>
        <n v="144.368"/>
        <n v="600.95"/>
        <n v="275336.0"/>
        <n v="872918.0"/>
        <n v="289583.0"/>
        <n v="4415.0"/>
        <n v="25585.0"/>
        <n v="13090.0"/>
        <n v="8900.0"/>
        <n v="600.0"/>
        <n v="606900.0"/>
        <n v="333.2"/>
        <n v="4046.0"/>
        <n v="1338.75"/>
        <n v="267750.0"/>
        <n v="595.0"/>
        <n v="310.0"/>
        <n v="117148.0"/>
        <n v="153529.0"/>
        <n v="124024.0"/>
        <n v="92444.9"/>
        <n v="110800.0"/>
        <n v="43500.5"/>
        <n v="183.26"/>
        <n v="110930.0"/>
        <n v="4493.88"/>
        <n v="59476.2"/>
        <n v="30345.7"/>
        <n v="7199.5"/>
        <n v="97996.5"/>
        <n v="91.63"/>
        <n v="3712.8"/>
        <n v="2082.5"/>
        <n v="7735.0"/>
        <n v="2023.0"/>
        <n v="2483.53"/>
        <n v="17311.0"/>
        <n v="3733.47"/>
        <n v="3199.91"/>
        <n v="23562.0"/>
        <n v="2800.07"/>
        <n v="83488.0"/>
        <n v="3332.0"/>
        <n v="12.8996"/>
        <n v="2639.42"/>
        <n v="70162.4"/>
        <n v="61500.4"/>
        <n v="51786.6"/>
        <n v="26180.0"/>
        <n v="17.4573"/>
        <n v="207500.0"/>
        <n v="799.531"/>
        <n v="4600.54"/>
        <n v="54371.1"/>
        <n v="21799.6"/>
        <n v="15000.0"/>
        <n v="37600.4"/>
        <n v="153500.0"/>
        <n v="73720.5"/>
        <n v="54578.0"/>
        <n v="3499.79"/>
        <n v="61800.3"/>
        <n v="21211.8"/>
        <n v="1317.23"/>
        <n v="153900.0"/>
        <n v="10115.0"/>
        <n v="92599.9"/>
        <n v="535443.0"/>
        <n v="158.27"/>
        <n v="83300.0"/>
        <n v="565570.0"/>
        <n v="455332.0"/>
        <n v="8725736.0"/>
        <n v="39984.0"/>
        <n v="10200.7"/>
        <n v="1166.2"/>
        <n v="1568.42"/>
        <n v="1578.71"/>
        <n v="1499.4"/>
        <n v="20573.9"/>
        <n v="610.145"/>
        <n v="493.004"/>
        <n v="490.713"/>
        <n v="166.6"/>
        <n v="182.07"/>
        <n v="2061.08"/>
        <n v="357.0"/>
        <n v="98550.0"/>
        <n v="11007.5"/>
        <n v="4099.55"/>
        <n v="20825.0"/>
        <n v="31864.6"/>
        <n v="232.05"/>
        <n v="52585.4"/>
        <n v="10671.3"/>
        <n v="7815.0"/>
        <n v="104.72"/>
        <n v="30840.0"/>
        <n v="15113.0"/>
        <n v="3022.6"/>
        <n v="7883.75"/>
        <n v="10650.5"/>
        <n v="17009.4"/>
        <n v="4498.2"/>
        <n v="4980.15"/>
        <n v="49087.5"/>
        <n v="215377.0"/>
        <n v="11106.7"/>
        <n v="47302.5"/>
        <n v="1737300.0"/>
        <n v="18199.9"/>
        <n v="2170434.0"/>
      </sharedItems>
    </cacheField>
    <cacheField name="ULTIMO COSTO" numFmtId="164">
      <sharedItems containsSemiMixedTypes="0" containsString="0" containsNumber="1">
        <n v="92361.04"/>
        <n v="26517.51"/>
        <n v="45889.39"/>
        <n v="2620.185"/>
        <n v="12974.52"/>
        <n v="119312.0"/>
        <n v="120069.4"/>
        <n v="10863.41"/>
        <n v="1148356.0"/>
        <n v="108306.7"/>
        <n v="1.1987543E7"/>
        <n v="65972.17"/>
        <n v="12050.92"/>
        <n v="5769.491"/>
        <n v="134583.2"/>
        <n v="209351.7"/>
        <n v="111493.0"/>
        <n v="128645.7"/>
        <n v="73888.84"/>
        <n v="2650762.0"/>
        <n v="40265.27"/>
        <n v="113912.0"/>
        <n v="311608.6"/>
        <n v="110833.2"/>
        <n v="201215.1"/>
        <n v="337614.8"/>
        <n v="126226.8"/>
        <n v="51458.29"/>
        <n v="34305.53"/>
        <n v="31666.64"/>
        <n v="4156.242"/>
        <n v="15235.9"/>
        <n v="1892.1"/>
        <n v="34525.91"/>
        <n v="2842.077"/>
        <n v="1310.845"/>
        <n v="154057.2"/>
        <n v="91778.77"/>
        <n v="108887.7"/>
        <n v="0.0"/>
        <n v="181594.0"/>
        <n v="214021.5"/>
        <n v="612221.8"/>
        <n v="89150.93"/>
        <n v="86790.27"/>
        <n v="451909.4"/>
        <n v="50138.85"/>
        <n v="36944.42"/>
        <n v="376936.7"/>
        <n v="74801.57"/>
        <n v="143076.1"/>
        <n v="8224.53"/>
        <n v="132911.1"/>
        <n v="1142638.0"/>
        <n v="102916.6"/>
        <n v="19456.5"/>
        <n v="5.32"/>
        <n v="4385.15"/>
        <n v="114568.5"/>
        <n v="3278355.0"/>
        <n v="1785000.0"/>
        <n v="1287252.0"/>
        <n v="654568.4"/>
        <n v="83124.94"/>
        <n v="1134123.0"/>
        <n v="478975.0"/>
        <n v="11024.16"/>
        <n v="22111.89"/>
        <n v="16167.97"/>
        <n v="12390.89"/>
        <n v="15894.27"/>
        <n v="15864.97"/>
        <n v="72569.39"/>
        <n v="30611.08"/>
        <n v="314162.7"/>
        <n v="34591.4"/>
        <n v="373670.7"/>
        <n v="2243.15"/>
        <n v="15228.12"/>
        <n v="20810.17"/>
        <n v="683168.8"/>
        <n v="119000.0"/>
        <n v="432711.8"/>
        <n v="11635.14"/>
        <n v="46877.12"/>
        <n v="16421.94"/>
        <n v="5950.0"/>
        <n v="10710.0"/>
        <n v="6289.352"/>
        <n v="5027.81"/>
        <n v="57570.4"/>
        <n v="2034.15"/>
        <n v="1.7497663E7"/>
        <n v="749700.0"/>
        <n v="214409.6"/>
        <n v="714394.5"/>
        <n v="118118.2"/>
        <n v="339756.7"/>
        <n v="125925.8"/>
        <n v="349652.5"/>
        <n v="2610173.0"/>
        <n v="11900.0"/>
        <n v="24255.82"/>
        <n v="475282.9"/>
        <n v="95056.59"/>
        <n v="1130846.0"/>
        <n v="7619.784"/>
        <n v="17020.82"/>
        <n v="432671.4"/>
        <n v="7889700.0"/>
        <n v="1130500.0"/>
        <n v="1436211.0"/>
        <n v="142800.0"/>
        <n v="514582.9"/>
        <n v="26775.0"/>
        <n v="23057.27"/>
        <n v="8444.442"/>
        <n v="561093.3"/>
        <n v="50830.55"/>
        <n v="232724.8"/>
        <n v="14843.35"/>
        <n v="983344.0"/>
        <n v="173724.1"/>
        <n v="4793.975"/>
        <n v="1666000.0"/>
        <n v="155366.4"/>
        <n v="595000.0"/>
        <n v="7105.194"/>
        <n v="1353403.0"/>
        <n v="207536.0"/>
        <n v="202300.0"/>
        <n v="98334.4"/>
        <n v="583144.7"/>
        <n v="384998.6"/>
        <n v="1668439.0"/>
        <n v="17086.79"/>
        <n v="136864.5"/>
        <n v="62278.46"/>
        <n v="155116.5"/>
        <n v="100593.7"/>
        <n v="26180.0"/>
        <n v="6128.5"/>
        <n v="238000.0"/>
        <n v="518840.0"/>
        <n v="725693.9"/>
        <n v="728131.1"/>
        <n v="311017.0"/>
        <n v="154700.0"/>
        <n v="47124.0"/>
        <n v="13280.94"/>
        <n v="491270.4"/>
        <n v="1699320.0"/>
        <n v="178500.0"/>
        <n v="33320.0"/>
        <n v="268954.9"/>
        <n v="557228.3"/>
        <n v="83979.49"/>
        <n v="13494.6"/>
        <n v="183269.5"/>
        <n v="175108.5"/>
        <n v="81367.73"/>
        <n v="91292.04"/>
        <n v="123877.2"/>
        <n v="99526.25"/>
        <n v="822731.2"/>
        <n v="108031.8"/>
        <n v="7267.226"/>
        <n v="8886.361"/>
        <n v="7830.498"/>
        <n v="5584.146"/>
        <n v="9564.994"/>
        <n v="6614.639"/>
        <n v="45656.73"/>
        <n v="201697.3"/>
        <n v="33862.01"/>
        <n v="79166.61"/>
        <n v="487900.0"/>
        <n v="57593.03"/>
        <n v="13863.5"/>
        <n v="25993.04"/>
        <n v="13766.19"/>
        <n v="17850.0"/>
        <n v="1.7215443E7"/>
        <n v="70805.0"/>
        <n v="29750.0"/>
        <n v="1138809.0"/>
        <n v="71400.0"/>
        <n v="4618.057"/>
        <n v="20099.52"/>
        <n v="252295.2"/>
        <n v="291060.3"/>
        <n v="4670750.0"/>
        <n v="892500.0"/>
        <n v="3722642.0"/>
        <n v="447864.8"/>
        <n v="71550.12"/>
        <n v="131112.5"/>
        <n v="2392.804"/>
        <n v="640373.6"/>
        <n v="103768.0"/>
        <n v="3100.505"/>
        <n v="17028.93"/>
        <n v="1835441.0"/>
        <n v="22562.48"/>
        <n v="13798.37"/>
        <n v="1566091.0"/>
        <n v="1487500.0"/>
        <n v="570231.3"/>
        <n v="304836.6"/>
        <n v="6.08"/>
        <n v="5772.571"/>
        <n v="1917090.0"/>
        <n v="817695.4"/>
        <n v="209440.0"/>
        <n v="1291.15"/>
        <n v="2153331.0"/>
        <n v="495078.7"/>
        <n v="419841.4"/>
        <n v="7134.05"/>
        <n v="293335.0"/>
        <n v="181296.5"/>
        <n v="2756201.0"/>
        <n v="1219750.0"/>
        <n v="915010.0"/>
        <n v="11123.1"/>
        <n v="327250.0"/>
        <n v="95659.65"/>
        <n v="23521.93"/>
        <n v="1154.3"/>
        <n v="102453.1"/>
        <n v="35996.23"/>
        <n v="59976.0"/>
        <n v="3570.0"/>
        <n v="12.75"/>
        <n v="188968.1"/>
        <n v="10.5"/>
        <n v="61704.59"/>
        <n v="353401.4"/>
        <n v="47803.11"/>
        <n v="44960.58"/>
        <n v="227604.0"/>
        <n v="47431.89"/>
        <n v="1298014.0"/>
        <n v="56076.35"/>
        <n v="38286.97"/>
        <n v="17887.53"/>
        <n v="2654291.0"/>
        <n v="701452.1"/>
        <n v="385612.3"/>
        <n v="1954712.0"/>
        <n v="333200.0"/>
        <n v="107540.5"/>
        <n v="13598.09"/>
        <n v="619713.2"/>
        <n v="55978.85"/>
        <n v="335602.3"/>
        <n v="66440.38"/>
        <n v="67938.89"/>
        <n v="85862.07"/>
        <n v="55810.35"/>
        <n v="1276483.0"/>
        <n v="1785.0"/>
        <n v="39631.38"/>
        <n v="326060.0"/>
        <n v="226100.0"/>
        <n v="119884.0"/>
        <n v="60690.0"/>
        <n v="87590.84"/>
        <n v="1970735.0"/>
        <n v="476000.0"/>
        <n v="77325.86"/>
        <n v="18245.2"/>
        <n v="6641.2"/>
        <n v="6069.286"/>
        <n v="92017.34"/>
        <n v="11367.45"/>
        <n v="18545.03"/>
        <n v="174938.9"/>
        <n v="1859406.0"/>
        <n v="1408145.0"/>
        <n v="3048.233"/>
        <n v="9593.663"/>
        <n v="3703.935"/>
        <n v="22354.69"/>
        <n v="1249193.0"/>
        <n v="1738668.0"/>
        <n v="934745.0"/>
        <n v="6371960.0"/>
        <n v="1254454.0"/>
        <n v="1495375.0"/>
        <n v="3557594.0"/>
        <n v="714000.0"/>
        <n v="823267.0"/>
        <n v="725936.3"/>
        <n v="23385.97"/>
        <n v="31204.55"/>
        <n v="8056.11"/>
        <n v="42881.91"/>
        <n v="178124.9"/>
        <n v="354591.2"/>
        <n v="702100.0"/>
        <n v="221340.0"/>
        <n v="3912720.0"/>
        <n v="1166200.0"/>
        <n v="49479.13"/>
        <n v="12784.41"/>
        <n v="2818698.0"/>
        <n v="1547000.0"/>
        <n v="2309.79"/>
        <n v="69157.01"/>
        <n v="5310.756"/>
        <n v="18999.54"/>
        <n v="1009988.0"/>
        <n v="434625.2"/>
        <n v="393.7972"/>
        <n v="24848.27"/>
        <n v="2448.0"/>
        <n v="5357128.0"/>
        <n v="1428000.0"/>
        <n v="152915.0"/>
        <n v="176152.1"/>
        <n v="1839573.0"/>
        <n v="171217.2"/>
        <n v="17634.63"/>
        <n v="1938.022"/>
        <n v="1143.519"/>
        <n v="39865.57"/>
        <n v="12677.25"/>
        <n v="2797.274"/>
        <n v="2337.304"/>
        <n v="10712.36"/>
        <n v="27236.75"/>
        <n v="10017.02"/>
        <n v="1812.603"/>
        <n v="1632762.0"/>
        <n v="103845.5"/>
        <n v="131071.4"/>
        <n v="559457.4"/>
        <n v="1274.704"/>
        <n v="1849.891"/>
        <n v="28578.28"/>
        <n v="24244.77"/>
        <n v="33729.02"/>
        <n v="312544.8"/>
        <n v="26573.5"/>
        <n v="20098.33"/>
        <n v="306770.6"/>
        <n v="52445.01"/>
        <n v="75868.0"/>
        <n v="2638.885"/>
        <n v="12849.15"/>
        <n v="26916.75"/>
        <n v="8271.75"/>
        <n v="31303.12"/>
        <n v="79149.58"/>
        <n v="10598.67"/>
        <n v="224246.0"/>
        <n v="344273.0"/>
        <n v="4105.233"/>
        <n v="122048.5"/>
        <n v="92341.62"/>
        <n v="121494.2"/>
        <n v="35855.0"/>
        <n v="34.0221"/>
        <n v="44.93738"/>
        <n v="52933.58"/>
        <n v="56500.01"/>
        <n v="245416.5"/>
        <n v="12622.68"/>
        <n v="7432.859"/>
        <n v="118749.9"/>
        <n v="1.140351E7"/>
        <n v="4204276.0"/>
        <n v="135515.8"/>
        <n v="437125.1"/>
        <n v="1494259.0"/>
        <n v="5029.515"/>
        <n v="344146.0"/>
        <n v="378622.9"/>
        <n v="13986.11"/>
        <n v="6.8306"/>
        <n v="284999.8"/>
        <n v="5761.575"/>
        <n v="3238204.0"/>
        <n v="3522202.0"/>
        <n v="47600.0"/>
        <n v="1343903.0"/>
        <n v="19830.1"/>
        <n v="15343.0"/>
        <n v="45220.0"/>
        <n v="62634.94"/>
        <n v="833000.0"/>
        <n v="452200.0"/>
        <n v="1.19E7"/>
        <n v="12455.69"/>
        <n v="2326.283"/>
        <n v="4719.742"/>
        <n v="13326.38"/>
        <n v="1.7713025E7"/>
        <n v="74970.0"/>
        <n v="196469.0"/>
        <n v="32200.0"/>
        <n v="23.598"/>
        <n v="36898.0"/>
        <n v="4005.0"/>
        <n v="57120.0"/>
        <n v="263019.8"/>
        <n v="41760.0"/>
        <n v="80276.21"/>
        <n v="10591.0"/>
        <n v="110518.3"/>
        <n v="138019.1"/>
        <n v="313912.9"/>
        <n v="313459.1"/>
        <n v="282853.6"/>
        <n v="131228.7"/>
        <n v="141840.2"/>
        <n v="158415.8"/>
        <n v="264183.6"/>
        <n v="3094.0"/>
        <n v="9630426.0"/>
        <n v="2493449.0"/>
        <n v="90797.0"/>
        <n v="356936.5"/>
        <n v="4165.0"/>
        <n v="1120980.0"/>
        <n v="321300.0"/>
        <n v="17515.61"/>
        <n v="429328.2"/>
        <n v="460864.0"/>
        <n v="228979.8"/>
        <n v="45099.73"/>
        <n v="2605901.0"/>
        <n v="270214.0"/>
        <n v="55189.0"/>
        <n v="9949.59"/>
        <n v="7752.0"/>
        <n v="667136.0"/>
        <n v="161684.4"/>
        <n v="84960.65"/>
        <n v="55199.15"/>
        <n v="288447.6"/>
        <n v="2027516.0"/>
        <n v="3061981.0"/>
        <n v="8914.921"/>
        <n v="1130.5"/>
        <n v="285600.0"/>
        <n v="59500.0"/>
        <n v="16422.0"/>
        <n v="2249.1"/>
        <n v="2300.27"/>
        <n v="499.8"/>
        <n v="199.92"/>
        <n v="3800702.0"/>
        <n v="499800.0"/>
        <n v="330107.2"/>
        <n v="829833.4"/>
        <n v="189885.9"/>
        <n v="157656.0"/>
        <n v="3186058.0"/>
        <n v="414553.2"/>
        <n v="420995.8"/>
        <n v="319148.5"/>
        <n v="28934.85"/>
        <n v="25834.9"/>
        <n v="252615.6"/>
        <n v="123124.5"/>
        <n v="140063.0"/>
        <n v="68659.43"/>
        <n v="223460.6"/>
        <n v="416500.0"/>
        <n v="214.2"/>
        <n v="220.15"/>
        <n v="8925.0"/>
        <n v="301703.1"/>
        <n v="130900.0"/>
        <n v="75344.85"/>
        <n v="1632052.0"/>
        <n v="1463700.0"/>
        <n v="2.02"/>
        <n v="285969.5"/>
        <n v="898.0"/>
        <n v="344200.4"/>
        <n v="11662.0"/>
        <n v="1606.5"/>
        <n v="75798.0"/>
        <n v="7378.0"/>
        <n v="2867.9"/>
        <n v="380.8"/>
        <n v="35400.12"/>
        <n v="339653.4"/>
        <n v="167678.4"/>
        <n v="96035.82"/>
        <n v="107100.0"/>
        <n v="23423.54"/>
        <n v="76741.65"/>
        <n v="416.5"/>
        <n v="452.2"/>
        <n v="42339.41"/>
        <n v="3153.5"/>
        <n v="2915.5"/>
        <n v="1913382.0"/>
        <n v="2499.0"/>
        <n v="4403.0"/>
        <n v="336.77"/>
        <n v="204532.2"/>
        <n v="452562.8"/>
        <n v="614027.5"/>
        <n v="10003.14"/>
        <n v="630.7"/>
        <n v="333611.3"/>
        <n v="73782.62"/>
        <n v="261800.0"/>
        <n v="14422.37"/>
        <n v="73756.22"/>
        <n v="299300.5"/>
        <n v="1117377.0"/>
        <n v="670684.0"/>
        <n v="359314.3"/>
        <n v="14000.0"/>
        <n v="55914.01"/>
        <n v="30.75"/>
        <n v="0.3"/>
        <n v="0.16"/>
        <n v="77350.0"/>
        <n v="30596.35"/>
        <n v="7143.967"/>
        <n v="9023201.0"/>
        <n v="3590475.0"/>
        <n v="963900.0"/>
        <n v="1.364138E7"/>
        <n v="2130100.0"/>
        <n v="1404200.0"/>
        <n v="55722.83"/>
        <n v="11996.79"/>
        <n v="3347237.0"/>
        <n v="88500.97"/>
        <n v="24956.68"/>
        <n v="14058.66"/>
        <n v="633332.9"/>
        <n v="976388.1"/>
        <n v="526999.8"/>
        <n v="19867.05"/>
        <n v="136850.0"/>
        <n v="10325.8"/>
        <n v="39136.13"/>
        <n v="18310.28"/>
        <n v="11367.34"/>
        <n v="4278.728"/>
        <n v="2093.21"/>
        <n v="70388.5"/>
        <n v="245973.0"/>
        <n v="57.0"/>
        <n v="953157.2"/>
        <n v="135779.0"/>
        <n v="16362.5"/>
        <n v="214200.0"/>
        <n v="3873.45"/>
        <n v="3375.0"/>
        <n v="1371.5"/>
        <n v="71650.78"/>
        <n v="102938.6"/>
        <n v="84809.16"/>
        <n v="64781.91"/>
        <n v="155574.0"/>
        <n v="55929.76"/>
        <n v="1077685.0"/>
        <n v="137668.2"/>
        <n v="298281.0"/>
        <n v="186835.4"/>
        <n v="757174.9"/>
        <n v="658642.7"/>
        <n v="1566795.0"/>
        <n v="1409460.0"/>
        <n v="37955.24"/>
        <n v="30287.88"/>
        <n v="23243.51"/>
        <n v="34594.14"/>
        <n v="940423.7"/>
        <n v="2999395.0"/>
        <n v="2020263.0"/>
        <n v="1081.71"/>
        <n v="17315.69"/>
        <n v="126414.9"/>
        <n v="19300.61"/>
        <n v="5904.78"/>
        <n v="1674.33"/>
        <n v="1597.06"/>
        <n v="170595.0"/>
        <n v="1645462.0"/>
        <n v="4051950.0"/>
        <n v="5208313.0"/>
        <n v="5201336.0"/>
        <n v="79352.0"/>
        <n v="606333.3"/>
        <n v="21420.0"/>
        <n v="190400.0"/>
        <n v="460618.1"/>
        <n v="49066.08"/>
        <n v="991427.3"/>
        <n v="210732.3"/>
        <n v="764218.0"/>
        <n v="9462880.0"/>
        <n v="2975000.0"/>
        <n v="4406588.0"/>
        <n v="2.9075132E7"/>
        <n v="71682.55"/>
        <n v="6547.166"/>
        <n v="12533.14"/>
        <n v="78095.22"/>
        <n v="296484.0"/>
        <n v="1356600.0"/>
        <n v="1193464.0"/>
        <n v="15470.0"/>
        <n v="500157.0"/>
        <n v="4999.384"/>
        <n v="47807.0"/>
        <n v="2130.1"/>
        <n v="82110.0"/>
        <n v="959895.1"/>
        <n v="196129.7"/>
        <n v="243275.0"/>
        <n v="49.0"/>
        <n v="104.0"/>
        <n v="67.0"/>
        <n v="29.0"/>
        <n v="95200.0"/>
        <n v="129.0"/>
        <n v="454258.2"/>
        <n v="113471.1"/>
        <n v="191319.3"/>
        <n v="35000.0"/>
        <n v="922250.0"/>
        <n v="6664000.0"/>
        <n v="3886826.0"/>
        <n v="149547.3"/>
        <n v="47140.73"/>
        <n v="265686.7"/>
        <n v="69009.53"/>
        <n v="55207.62"/>
        <n v="5006501.0"/>
        <n v="61880.0"/>
        <n v="57740.29"/>
        <n v="934150.0"/>
        <n v="101089.0"/>
        <n v="954242.0"/>
        <n v="41650.0"/>
        <n v="1362478.0"/>
        <n v="1136.18"/>
        <n v="233732.7"/>
        <n v="667.39"/>
        <n v="25605.11"/>
        <n v="20323.52"/>
        <n v="22531.61"/>
        <n v="9971.879"/>
        <n v="11148.88"/>
        <n v="27543.38"/>
        <n v="9520.0"/>
        <n v="7685.758"/>
        <n v="249900.0"/>
        <n v="729225.1"/>
        <n v="250099.9"/>
        <n v="205870.0"/>
        <n v="690200.0"/>
        <n v="725241.9"/>
        <n v="1039200.0"/>
        <n v="939345.0"/>
        <n v="1038604.0"/>
        <n v="452692.7"/>
        <n v="427567.0"/>
        <n v="39333.76"/>
        <n v="31739.31"/>
        <n v="9699.619"/>
        <n v="2002770.0"/>
        <n v="440300.0"/>
        <n v="106068.0"/>
        <n v="73630.06"/>
        <n v="1348.967"/>
        <n v="2736.01"/>
        <n v="122833.0"/>
        <n v="52462.33"/>
        <n v="190.4"/>
        <n v="622.37"/>
        <n v="509.32"/>
        <n v="2201500.0"/>
        <n v="2939.3"/>
        <n v="3779.44"/>
        <n v="65007.42"/>
        <n v="4824.07"/>
        <n v="1750000.0"/>
        <n v="42016.0"/>
        <n v="2354430.0"/>
        <n v="3473.61"/>
        <n v="6404.58"/>
        <n v="10084.06"/>
        <n v="33600.84"/>
        <n v="624.75"/>
        <n v="1995.63"/>
        <n v="9291.52"/>
        <n v="86465.4"/>
        <n v="5250.28"/>
        <n v="4724.3"/>
        <n v="369.0"/>
        <n v="45975.65"/>
        <n v="60850.65"/>
        <n v="157.08"/>
        <n v="2100.35"/>
        <n v="5009.0"/>
        <n v="149999.5"/>
        <n v="517206.1"/>
        <n v="280167.0"/>
        <n v="1720205.0"/>
        <n v="1858384.0"/>
        <n v="77406.31"/>
        <n v="32778.13"/>
        <n v="111165.3"/>
        <n v="8837431.0"/>
        <n v="1309000.0"/>
        <n v="1383237.0"/>
        <n v="1849900.0"/>
        <n v="9354.59"/>
        <n v="15053.5"/>
        <n v="17255.0"/>
        <n v="50575.0"/>
        <n v="36750.0"/>
        <n v="96.39"/>
        <n v="110.67"/>
        <n v="412.93"/>
        <n v="27.37"/>
        <n v="22500.52"/>
        <n v="99110.34"/>
        <n v="568699.8"/>
        <n v="5872.65"/>
        <n v="3998.4"/>
        <n v="2558.5"/>
        <n v="9871.05"/>
        <n v="3436.72"/>
        <n v="2142.0"/>
        <n v="2737.0"/>
        <n v="61879.32"/>
        <n v="6297.48"/>
        <n v="5583.48"/>
        <n v="2156.28"/>
        <n v="30899.54"/>
        <n v="127000.4"/>
        <n v="665871.6"/>
        <n v="456800.5"/>
        <n v="200084.0"/>
        <n v="17911.94"/>
        <n v="26715.5"/>
        <n v="4436.32"/>
        <n v="4854.01"/>
        <n v="49800.31"/>
        <n v="56359.59"/>
        <n v="41161.63"/>
        <n v="56981.96"/>
        <n v="20999.93"/>
        <n v="59874.85"/>
        <n v="33445.0"/>
        <n v="74999.75"/>
        <n v="67830.0"/>
        <n v="52017.0"/>
        <n v="19731.65"/>
        <n v="7600.53"/>
        <n v="1255.45"/>
        <n v="3588.0"/>
        <n v="10669.0"/>
        <n v="20291.88"/>
        <n v="21873.93"/>
        <n v="4700.5"/>
        <n v="6902.0"/>
        <n v="13124.51"/>
        <n v="8992.0"/>
        <n v="5387.0"/>
        <n v="2198.0"/>
        <n v="4500.58"/>
        <n v="3599.75"/>
        <n v="38080.0"/>
        <n v="1904.0"/>
        <n v="5172.93"/>
        <n v="16099.51"/>
        <n v="8452.57"/>
        <n v="9199.89"/>
        <n v="11126.5"/>
        <n v="155.89"/>
        <n v="1536832.0"/>
        <n v="404600.0"/>
        <n v="130662.0"/>
        <n v="177127.3"/>
        <n v="40500.46"/>
        <n v="389130.0"/>
        <n v="105286.4"/>
        <n v="39508.0"/>
        <n v="102317.0"/>
        <n v="2185.0"/>
        <n v="5355.0"/>
        <n v="141199.5"/>
        <n v="3399.83"/>
        <n v="3439.1"/>
        <n v="599.76"/>
        <n v="7009.1"/>
        <n v="54.74"/>
        <n v="73.78"/>
        <n v="133218.1"/>
        <n v="3808.0"/>
        <n v="4343.5"/>
        <n v="1212.61"/>
        <n v="4707.64"/>
        <n v="88.06"/>
        <n v="46291.0"/>
        <n v="15708.0"/>
        <n v="382018.6"/>
        <n v="375142.7"/>
        <n v="113.05"/>
        <n v="5057.5"/>
        <n v="999.6"/>
        <n v="39951.87"/>
        <n v="23621.5"/>
        <n v="9247.0"/>
        <n v="3799.67"/>
        <n v="1535.1"/>
        <n v="562.87"/>
        <n v="47.6"/>
        <n v="216000.5"/>
        <n v="6447.0"/>
        <n v="17390.68"/>
        <n v="625898.4"/>
        <n v="58130.31"/>
        <n v="41276.0"/>
        <n v="2000.0"/>
        <n v="7116.2"/>
        <n v="4719.0"/>
        <n v="114240.0"/>
        <n v="278.8884"/>
        <n v="7259.0"/>
        <n v="6069.0"/>
        <n v="6204.0"/>
        <n v="2449.0"/>
        <n v="3099.95"/>
        <n v="562400.0"/>
        <n v="569399.5"/>
        <n v="105800.5"/>
        <n v="139500.1"/>
        <n v="6799.66"/>
        <n v="17414.0"/>
        <n v="22720.0"/>
        <n v="20673.0"/>
        <n v="23402.0"/>
        <n v="401597.0"/>
        <n v="90440.0"/>
        <n v="23324.0"/>
        <n v="14300.23"/>
        <n v="164.22"/>
        <n v="63.07"/>
        <n v="3213.0"/>
        <n v="680.0"/>
        <n v="64498.0"/>
        <n v="18574.71"/>
        <n v="3689.0"/>
        <n v="50.0"/>
        <n v="21182.0"/>
        <n v="6788.498"/>
        <n v="108369.7"/>
        <n v="33199.81"/>
        <n v="31099.46"/>
        <n v="27001.1"/>
        <n v="6664.0"/>
        <n v="45.22"/>
        <n v="2000.39"/>
        <n v="93534.0"/>
        <n v="1428.0"/>
        <n v="6999.58"/>
        <n v="57670.97"/>
        <n v="59273.9"/>
        <n v="130430.0"/>
        <n v="561965.6"/>
        <n v="297500.0"/>
        <n v="35670.25"/>
        <n v="43595.65"/>
        <n v="113645.0"/>
        <n v="9401.0"/>
        <n v="833.0"/>
        <n v="14161.0"/>
        <n v="1248.596"/>
        <n v="37128.0"/>
        <n v="26477.5"/>
        <n v="8676.29"/>
        <n v="4581.5"/>
        <n v="6426.0"/>
        <n v="59381.0"/>
        <n v="20494.18"/>
        <n v="73780.0"/>
        <n v="80920.0"/>
        <n v="144275.6"/>
        <n v="264000.3"/>
        <n v="15400.98"/>
        <n v="4748.1"/>
        <n v="208925.0"/>
        <n v="73586.0"/>
        <n v="73371.0"/>
        <n v="952000.0"/>
        <n v="128399.8"/>
        <n v="708599.8"/>
        <n v="4303.04"/>
        <n v="13700.47"/>
        <n v="101400.0"/>
        <n v="236250.0"/>
        <n v="85.9061"/>
        <n v="372228.4"/>
        <n v="41309.66"/>
        <n v="206167.5"/>
        <n v="45378.0"/>
        <n v="55000.0"/>
        <n v="129500.6"/>
        <n v="71221.5"/>
        <n v="102.34"/>
        <n v="103.7085"/>
        <n v="185499.6"/>
        <n v="420199.7"/>
        <n v="574399.9"/>
        <n v="1261000.0"/>
        <n v="1232300.0"/>
        <n v="80335.71"/>
        <n v="66899.42"/>
        <n v="34510.0"/>
        <n v="20000.33"/>
        <n v="13348.0"/>
        <n v="59351.25"/>
        <n v="18499.74"/>
        <n v="19218.0"/>
        <n v="39371.15"/>
        <n v="121431.2"/>
        <n v="308127.9"/>
        <n v="37842.0"/>
        <n v="58300.48"/>
        <n v="58400.44"/>
        <n v="38899.91"/>
        <n v="614879.0"/>
        <n v="114499.4"/>
        <n v="612850.0"/>
        <n v="475620.4"/>
        <n v="143999.5"/>
        <n v="257800.4"/>
        <n v="59177.0"/>
        <n v="68013.0"/>
        <n v="99609.64"/>
        <n v="104299.9"/>
        <n v="98399.91"/>
        <n v="73035.0"/>
        <n v="97300.35"/>
        <n v="158211.7"/>
        <n v="146573.0"/>
        <n v="299700.3"/>
        <n v="326774.0"/>
        <n v="18867.45"/>
        <n v="5401.41"/>
        <n v="22933.68"/>
        <n v="174185.1"/>
        <n v="23740.5"/>
        <n v="8104.257"/>
        <n v="374216.9"/>
        <n v="13685.0"/>
        <n v="98213.08"/>
        <n v="23744.0"/>
        <n v="86870.0"/>
        <n v="124000.4"/>
        <n v="71534.0"/>
        <n v="368100.3"/>
        <n v="145999.9"/>
        <n v="41794.53"/>
        <n v="99934.0"/>
        <n v="561329.0"/>
        <n v="352700.5"/>
        <n v="69258.0"/>
        <n v="478585.9"/>
        <n v="58191.0"/>
        <n v="199920.0"/>
        <n v="2975.916"/>
        <n v="31482.0"/>
        <n v="6557.0"/>
        <n v="48944.0"/>
        <n v="106.2075"/>
        <n v="56063.0"/>
        <n v="144.942"/>
        <n v="339150.0"/>
        <n v="68.3536"/>
        <n v="97835.85"/>
        <n v="4943.26"/>
        <n v="687.225"/>
        <n v="4311.37"/>
        <n v="4561.27"/>
        <n v="16172.1"/>
        <n v="36860.25"/>
        <n v="269769.0"/>
        <n v="189.924"/>
        <n v="88279.0"/>
        <n v="35.7"/>
        <n v="5631.08"/>
        <n v="30925.13"/>
        <n v="8084.86"/>
        <n v="337067.5"/>
        <n v="67.473"/>
        <n v="80058.0"/>
        <n v="34.986"/>
        <n v="203487.6"/>
        <n v="85590.0"/>
        <n v="15013.04"/>
        <n v="51408.0"/>
        <n v="642600.0"/>
        <n v="108605.4"/>
        <n v="414423.0"/>
        <n v="127900.0"/>
        <n v="227479.0"/>
        <n v="79965.0"/>
        <n v="68425.0"/>
        <n v="1190.0"/>
        <n v="6514.06"/>
        <n v="24633.0"/>
        <n v="9371.25"/>
        <n v="2609.0"/>
        <n v="434.35"/>
        <n v="120.19"/>
        <n v="4542.0"/>
        <n v="9800.0"/>
        <n v="19500.0"/>
        <n v="35354.9"/>
        <n v="2975.0"/>
        <n v="4882.57"/>
        <n v="19635.0"/>
        <n v="435.54"/>
        <n v="11600.12"/>
        <n v="16660.0"/>
        <n v="28113.75"/>
        <n v="198.73"/>
        <n v="129.71"/>
        <n v="37009.0"/>
        <n v="11349.03"/>
        <n v="70965.65"/>
        <n v="4950.4"/>
        <n v="13090.0"/>
        <n v="16858.33"/>
        <n v="484.33"/>
        <n v="85680.0"/>
        <n v="5831.0"/>
        <n v="20024.13"/>
        <n v="91189.7"/>
        <n v="100439.7"/>
        <n v="19099.5"/>
        <n v="309400.0"/>
        <n v="399823.3"/>
        <n v="5593.0"/>
        <n v="1399.44"/>
        <n v="77.35"/>
        <n v="399.84"/>
        <n v="1712.41"/>
        <n v="511.7"/>
        <n v="105.91"/>
        <n v="109956.0"/>
        <n v="3623.55"/>
        <n v="4367.3"/>
        <n v="6436.71"/>
        <n v="844.9"/>
        <n v="404.6"/>
        <n v="16208.99"/>
        <n v="1176.0"/>
        <n v="24699.64"/>
        <n v="23200.24"/>
        <n v="39099.83"/>
        <n v="2719.15"/>
        <n v="9299.85"/>
        <n v="324899.8"/>
        <n v="45000.0"/>
        <n v="2600700.0"/>
        <n v="1679412.0"/>
        <n v="109076.0"/>
        <n v="12857.0"/>
        <n v="21345.0"/>
        <n v="21423.0"/>
        <n v="423866.0"/>
        <n v="128.6985"/>
        <n v="62.95"/>
        <n v="14280.0"/>
        <n v="8726.663"/>
        <n v="217458.2"/>
        <n v="491428.4"/>
        <n v="128.52"/>
        <n v="50000.0"/>
        <n v="458665.3"/>
        <n v="60000.0"/>
        <n v="89250.0"/>
        <n v="532049.0"/>
        <n v="500752.0"/>
        <n v="176.1795"/>
        <n v="161.9689"/>
        <n v="112575.0"/>
        <n v="152.0683"/>
        <n v="181635.7"/>
        <n v="60.33586"/>
        <n v="138733.8"/>
        <n v="63854.21"/>
        <n v="261015.8"/>
        <n v="59298.89"/>
        <n v="539026.0"/>
        <n v="673956.5"/>
        <n v="294500.0"/>
        <n v="22015.0"/>
        <n v="38.08"/>
        <n v="42.84"/>
        <n v="139.23"/>
        <n v="19367.25"/>
        <n v="28474.32"/>
        <n v="11328.8"/>
        <n v="30146.67"/>
        <n v="499135.0"/>
        <n v="624400.1"/>
        <n v="116977.0"/>
        <n v="80723.8"/>
        <n v="10500.56"/>
        <n v="271925.7"/>
        <n v="70100.52"/>
        <n v="36807.0"/>
        <n v="51345.0"/>
        <n v="17275.23"/>
        <n v="3582.388"/>
        <n v="93900.52"/>
        <n v="15648.5"/>
        <n v="19025.72"/>
        <n v="31535.0"/>
        <n v="113050.0"/>
        <n v="91575.0"/>
        <n v="38405.0"/>
        <n v="8800.05"/>
        <n v="165798.0"/>
        <n v="66640.0"/>
        <n v="68100.13"/>
        <n v="252000.4"/>
        <n v="184999.8"/>
        <n v="166974.8"/>
        <n v="3867.5"/>
        <n v="14875.0"/>
        <n v="17433.5"/>
        <n v="21093.94"/>
        <n v="65.45"/>
        <n v="29.75"/>
        <n v="163.03"/>
        <n v="33.32"/>
        <n v="18445.0"/>
        <n v="3927.0"/>
        <n v="46410.0"/>
        <n v="22064.49"/>
        <n v="19873.0"/>
        <n v="19444.6"/>
        <n v="2618.0"/>
        <n v="2380.0"/>
        <n v="507099.5"/>
        <n v="117810.0"/>
        <n v="100150.4"/>
        <n v="1053150.0"/>
        <n v="1055019.0"/>
        <n v="283599.6"/>
        <n v="66773.85"/>
        <n v="78599.5"/>
        <n v="37800.35"/>
        <n v="20527.5"/>
        <n v="102304.0"/>
        <n v="173499.6"/>
        <n v="161633.5"/>
        <n v="62951.0"/>
        <n v="45199.77"/>
        <n v="53550.0"/>
        <n v="24999.52"/>
        <n v="1011314.0"/>
        <n v="1472521.0"/>
        <n v="2276470.0"/>
        <n v="609831.9"/>
        <n v="40700.38"/>
        <n v="413697.0"/>
        <n v="3436639.0"/>
        <n v="231098.0"/>
        <n v="1833277.0"/>
        <n v="166600.0"/>
        <n v="33082.0"/>
        <n v="92991.0"/>
        <n v="103.53"/>
        <n v="297.5"/>
        <n v="58067.0"/>
        <n v="124002.0"/>
        <n v="80.92"/>
        <n v="1460.0"/>
        <n v="1418.0"/>
        <n v="1595.0"/>
        <n v="952.0"/>
        <n v="1840.93"/>
        <n v="3391.5"/>
        <n v="2048.0"/>
        <n v="13125.0"/>
        <n v="1011.5"/>
        <n v="1249.5"/>
        <n v="85.0"/>
        <n v="1573.18"/>
        <n v="5176.5"/>
        <n v="204680.0"/>
        <n v="215700.6"/>
        <n v="121195.6"/>
        <n v="116610.5"/>
        <n v="22336.0"/>
        <n v="86899.75"/>
        <n v="334335.3"/>
        <n v="170255.7"/>
        <n v="1092825.0"/>
        <n v="175884.4"/>
        <n v="109383.9"/>
        <n v="76897.8"/>
        <n v="442359.2"/>
        <n v="700.0"/>
        <n v="22610.0"/>
        <n v="20230.0"/>
        <n v="10698.1"/>
        <n v="437.92"/>
        <n v="274.89"/>
        <n v="174.93"/>
        <n v="149.0"/>
        <n v="349.86"/>
        <n v="114.954"/>
        <n v="158.27"/>
        <n v="78.54"/>
        <n v="74.97"/>
        <n v="66178.28"/>
        <n v="85.68"/>
        <n v="737.8"/>
        <n v="23205.0"/>
        <n v="45864.98"/>
        <n v="11186.0"/>
        <n v="267.75"/>
        <n v="35.0"/>
        <n v="57.12"/>
        <n v="130.9"/>
        <n v="600.95"/>
        <n v="275336.3"/>
        <n v="872917.7"/>
        <n v="25585.0"/>
        <n v="606900.0"/>
        <n v="333.2"/>
        <n v="4046.0"/>
        <n v="1338.75"/>
        <n v="267750.0"/>
        <n v="595.0"/>
        <n v="153529.0"/>
        <n v="124024.0"/>
        <n v="92444.86"/>
        <n v="110799.7"/>
        <n v="43500.45"/>
        <n v="110908.0"/>
        <n v="4800.46"/>
        <n v="59476.2"/>
        <n v="30345.0"/>
        <n v="7199.5"/>
        <n v="97996.5"/>
        <n v="91.63"/>
        <n v="3712.8"/>
        <n v="2082.5"/>
        <n v="6500.0"/>
        <n v="2023.0"/>
        <n v="2500.19"/>
        <n v="17311.0"/>
        <n v="3719.619"/>
        <n v="3199.91"/>
        <n v="23562.0"/>
        <n v="2800.07"/>
        <n v="83488.02"/>
        <n v="3332.0"/>
        <n v="12.8996"/>
        <n v="2639.42"/>
        <n v="70162.4"/>
        <n v="61500.39"/>
        <n v="51765.0"/>
        <n v="17.4573"/>
        <n v="207500.3"/>
        <n v="799.68"/>
        <n v="4600.54"/>
        <n v="54371.1"/>
        <n v="21799.61"/>
        <n v="14999.95"/>
        <n v="37600.43"/>
        <n v="153500.5"/>
        <n v="73720.5"/>
        <n v="53599.98"/>
        <n v="3499.79"/>
        <n v="61800.27"/>
        <n v="21211.75"/>
        <n v="1314.95"/>
        <n v="153900.3"/>
        <n v="10115.0"/>
        <n v="92599.85"/>
        <n v="535442.9"/>
        <n v="83300.0"/>
        <n v="565570.0"/>
        <n v="455322.0"/>
        <n v="455332.0"/>
        <n v="8725736.0"/>
        <n v="450538.7"/>
        <n v="39984.0"/>
        <n v="10200.68"/>
        <n v="1166.2"/>
        <n v="1568.42"/>
        <n v="1577.94"/>
        <n v="1499.4"/>
        <n v="20573.91"/>
        <n v="612.85"/>
        <n v="508.13"/>
        <n v="166.6"/>
        <n v="182.07"/>
        <n v="2061.08"/>
        <n v="357.0"/>
        <n v="8221710.0"/>
        <n v="813008.0"/>
        <n v="522291.0"/>
        <n v="1106700.0"/>
        <n v="9250.0"/>
        <n v="4099.55"/>
        <n v="20825.0"/>
        <n v="31864.63"/>
        <n v="232.05"/>
        <n v="61511.1"/>
        <n v="10670.73"/>
        <n v="7815.0"/>
        <n v="104.72"/>
        <n v="30840.0"/>
        <n v="15113.0"/>
        <n v="3022.6"/>
        <n v="7883.75"/>
        <n v="10650.5"/>
        <n v="17000.34"/>
        <n v="4498.2"/>
        <n v="4980.15"/>
        <n v="49087.5"/>
        <n v="215376.9"/>
        <n v="11067.0"/>
        <n v="47302.5"/>
        <n v="1737300.0"/>
        <n v="18199.86"/>
        <n v="2170434.0"/>
      </sharedItems>
    </cacheField>
    <cacheField name="NIT PROVEEDOR" numFmtId="0">
      <sharedItems containsSemiMixedTypes="0" containsString="0" containsNumber="1" containsInteger="1">
        <n v="9.00315569E8"/>
        <n v="9.01327111E8"/>
        <n v="8.11025549E8"/>
        <n v="9.00057383E8"/>
        <n v="8.26003816E8"/>
        <n v="9.00559647E8"/>
        <n v="9.00449648E8"/>
        <n v="9.00603232E8"/>
        <n v="9.00664298E8"/>
        <n v="9.01299713E8"/>
        <n v="8.30074603E8"/>
        <n v="9.01563039E8"/>
        <n v="8.30140144E8"/>
        <n v="9.00971262E8"/>
        <n v="9.00396484E8"/>
        <n v="9.00749145E8"/>
        <n v="9.01319175E8"/>
        <n v="9.00377936E8"/>
        <n v="8.3007357E8"/>
        <n v="9.00441201E8"/>
        <n v="8.30017419E8"/>
        <n v="9.01181698E8"/>
        <n v="9.00239627E8"/>
        <n v="8.90915475E8"/>
        <n v="8.05019449E8"/>
        <n v="9.00789008E8"/>
        <n v="8.30111317E8"/>
        <n v="9.00693598E8"/>
        <n v="9.0168824E8"/>
        <n v="8.60508826E8"/>
        <n v="9.01558136E8"/>
        <n v="8.0018696E8"/>
        <n v="8.30095213E8"/>
        <n v="8.60509748E8"/>
        <n v="9.00977426E8"/>
        <n v="9.00071031E8"/>
        <n v="9.0042691E8"/>
        <n v="1.015477307E9"/>
        <n v="9.00624922E8"/>
        <n v="8.60050977E8"/>
        <n v="8.30092963E8"/>
        <n v="9.00084087E8"/>
        <n v="9.00453688E8"/>
        <n v="9.00567363E8"/>
        <n v="9.01535375E8"/>
        <n v="8.90300225E8"/>
        <n v="9.00695767E8"/>
        <n v="9.00479084E8"/>
        <n v="9.00340506E8"/>
        <n v="9.00559347E8"/>
        <n v="8.3011525E8"/>
        <n v="9.00412568E8"/>
        <n v="9.00942907E8"/>
        <n v="8.30136884E8"/>
        <n v="9.00176171E8"/>
        <n v="9.00322487E8"/>
        <n v="9.00771744E8"/>
        <n v="8.00058793E8"/>
        <n v="8.30092153E8"/>
        <n v="9.00268222E8"/>
        <n v="8.30129239E8"/>
        <n v="9.00472952E8"/>
        <n v="8.30135709E8"/>
        <n v="8.00105847E8"/>
        <n v="9.01100688E8"/>
        <n v="8.30037039E8"/>
        <n v="9.00730034E8"/>
        <n v="9.00922557E8"/>
        <n v="8.30011686E8"/>
        <n v="9.00522878E8"/>
        <n v="9.00508894E8"/>
        <n v="9.00026627E8"/>
        <n v="9.00650852E8"/>
        <n v="8.30145954E8"/>
        <n v="8.30066009E8"/>
        <n v="9.0119438E8"/>
        <n v="8.30122566E8"/>
        <n v="9.01176294E8"/>
        <n v="9.01028951E8"/>
        <n v="9.00839808E8"/>
      </sharedItems>
    </cacheField>
    <cacheField name="BODEGA" numFmtId="0">
      <sharedItems>
        <s v="SU01F0303"/>
        <s v="SU01F0204"/>
        <s v="SU01F0203"/>
        <s v="SU01A0202"/>
        <s v="SU01F0202"/>
        <s v="SU01F0201"/>
        <s v="SU01E0107"/>
        <s v="SU01D0105"/>
        <s v="SU01F0304"/>
        <s v="SU01F0206"/>
        <s v="SU01C0203"/>
        <s v="SU01E0304"/>
        <s v="SU01A0203"/>
        <s v="SU01D0303"/>
        <s v="SU01C0204"/>
        <s v="SU01B0202"/>
        <s v="SU01B0203"/>
        <s v="SU01D0204"/>
        <s v="SU01E0203"/>
        <s v="SU01F0301"/>
        <s v="SU01E0102"/>
        <s v="A1"/>
        <s v="SU01C0101"/>
        <s v="SU01F0302"/>
        <s v="SU01C0202"/>
        <s v="SU01B0205"/>
        <s v="CO-AREA 1"/>
        <s v="SU01B0206"/>
        <s v="SU01F0208"/>
        <s v="SU01F0207"/>
        <s v="SU01B0102"/>
        <s v="SU01E0303"/>
        <s v="SU01F0401"/>
        <s v="SU01D0201"/>
        <s v="SU01D0301"/>
        <s v="SU01B0103"/>
        <s v="SU01A0304"/>
        <s v="SU01B0101"/>
        <s v="SU01E0201"/>
        <s v="SU01A0103"/>
        <s v="SU01A0205"/>
        <s v="SU01B0104"/>
        <s v="SU01E0103"/>
        <s v="SU01D0103"/>
        <s v="SU01E0104"/>
        <s v="SU01B0201"/>
        <s v="SU01C0201"/>
        <s v="SU01A0204"/>
        <s v="SU01G0101"/>
        <s v="SU01A0303"/>
        <s v="SU01C0103"/>
        <s v="SU01A0301"/>
        <s v="A1 VOLVO"/>
        <s v="SU01D0304"/>
        <s v="SU01F0402"/>
        <s v="SU01G0404"/>
        <s v="SU01A0101"/>
        <s v="LUBRICNTES"/>
        <s v="AREA 2"/>
        <s v="SUCOA0101"/>
        <s v="SU01A0305"/>
        <s v="SU01G0203"/>
        <s v="SU01G0201"/>
        <s v="SU01G0103"/>
        <s v="SU01G0102"/>
        <s v="SU01C0205"/>
        <s v="QUIMICOS"/>
        <s v="SU01B0108"/>
        <s v="SU01B0204"/>
        <s v="SU01C0206"/>
        <s v="SU01G0202"/>
        <s v="SU01A0209"/>
        <s v="ALMACEN"/>
        <s v="SU01D0202"/>
        <s v="SU01E0101"/>
        <s v="SU01D0101"/>
        <s v="SU01D0104"/>
        <s v="SU01B0109"/>
        <s v="SU01D0107"/>
        <s v="SU01D0209"/>
        <s v="SU01C0110"/>
        <s v="SU01D0302"/>
        <s v="SU01D0102"/>
        <s v="SU01E0202"/>
        <s v="SU01A0302"/>
        <s v="SU01A0102"/>
        <s v="SU01A0208"/>
        <s v="SU01F0103"/>
        <s v="SU01F0205"/>
        <s v="SU01G0301"/>
        <s v="SU01G0104"/>
        <s v="SU01E0302"/>
        <s v="SU01A0201"/>
        <s v="SU01G0402"/>
        <s v="SU01G0401"/>
        <s v="LLANTAS"/>
        <s v="SU0302"/>
        <s v="SU03A1"/>
        <s v="SU01A1"/>
        <s v="SU01D0208"/>
        <s v="SU01D0207"/>
        <s v="SU01D0206"/>
        <s v="SU01D0203"/>
        <s v="SU01F0104"/>
        <s v="SU01D0205"/>
        <s v="SU01D0109"/>
        <s v="SU01A0206"/>
        <s v="SU01A0207"/>
        <s v="SU01C0102"/>
        <s v="SU01D0108"/>
        <s v="SU01B0107"/>
        <s v="SU01C0107"/>
        <s v="SU01F0403"/>
        <s v="SU01G0304"/>
        <s v="SU01B0105"/>
        <s v="SU01E0204"/>
        <s v="SU01C0106"/>
        <s v="SUCOA0102"/>
        <s v="SU01B0110"/>
        <s v="SU01C0109"/>
        <s v="OTORGADA"/>
        <s v="SU01F0307"/>
        <s v="SU01D0210"/>
        <s v="SU01F0105"/>
        <s v="SU01D0106"/>
        <s v="SU01C0104"/>
        <s v="SU01A0104"/>
        <s v="SU01A0210"/>
        <s v="CO-AREA 2"/>
        <s v="SU01F0102"/>
        <s v="SU01F0404"/>
        <s v="SU01F0101"/>
        <s v="A1 SUPERPO"/>
        <s v="SU01E0301"/>
        <s v="SU01C0108"/>
        <s v="SU01F0306"/>
        <s v="SU01F0308"/>
        <s v="SU01G0302"/>
        <s v="SU01B0111"/>
        <s v="SU01B0106"/>
        <s v="SU01F0309"/>
        <s v="SU01F0305"/>
        <s v="SU01C0111"/>
        <s v="SU01D030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B10" firstHeaderRow="0" firstDataRow="1" firstDataCol="0"/>
  <pivotFields>
    <pivotField name="REFER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t="default"/>
      </items>
    </pivotField>
    <pivotField name="DESCRIP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t="default"/>
      </items>
    </pivotField>
    <pivotField name="PARTE FABRIC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t="default"/>
      </items>
    </pivotField>
    <pivotField name="STOCK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COSTO UNITARI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t="default"/>
      </items>
    </pivotField>
    <pivotField name="TOTAL STOCK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t="default"/>
      </items>
    </pivotField>
    <pivotField name="CUENTA" axis="axisRow" compact="0" outline="0" multipleItemSelectionAllowed="1" showAll="0" sortType="ascending">
      <items>
        <item x="4"/>
        <item x="7"/>
        <item x="5"/>
        <item x="6"/>
        <item x="1"/>
        <item x="2"/>
        <item x="3"/>
        <item x="0"/>
        <item t="default"/>
      </items>
    </pivotField>
    <pivotField name="PUNTO 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MINIM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MAXIM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UM EMIS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ASE ABC" compact="0" outline="0" multipleItemSelectionAllowed="1" showAll="0">
      <items>
        <item x="0"/>
        <item x="1"/>
        <item x="2"/>
        <item t="default"/>
      </items>
    </pivotField>
    <pivotField name="USO AN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t="default"/>
      </items>
    </pivotField>
    <pivotField name="USO ANNO ANT." compact="0" outline="0" multipleItemSelectionAllowed="1" showAll="0">
      <items>
        <item x="0"/>
        <item t="default"/>
      </items>
    </pivotField>
    <pivotField name="LEAD TIME PROM." compact="0" outline="0" multipleItemSelectionAllowed="1" showAll="0">
      <items>
        <item x="0"/>
        <item x="1"/>
        <item t="default"/>
      </items>
    </pivotField>
    <pivotField name="ROTACION AN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OTACION ANT." compact="0" outline="0" multipleItemSelectionAllowed="1" showAll="0">
      <items>
        <item x="0"/>
        <item t="default"/>
      </items>
    </pivotField>
    <pivotField name="QUIEBRES AN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QUIEBRES ANT." compact="0" outline="0" multipleItemSelectionAllowed="1" showAll="0">
      <items>
        <item x="0"/>
        <item t="default"/>
      </items>
    </pivotField>
    <pivotField name="COSTO PROM.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ULTIMO COS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t="default"/>
      </items>
    </pivotField>
    <pivotField name="NIT 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BODEG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</pivotFields>
  <rowFields>
    <field x="6"/>
  </rowFields>
  <dataFields>
    <dataField name="SUM of TOTAL STOCK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49.43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AE6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8.71"/>
    <col customWidth="1" min="2" max="2" width="16.0"/>
    <col customWidth="1" min="3" max="3" width="12.0"/>
    <col customWidth="1" min="4" max="4" width="16.0"/>
    <col customWidth="1" min="5" max="5" width="30.0"/>
    <col customWidth="1" min="6" max="6" width="25.86"/>
    <col customWidth="1" min="7" max="7" width="16.0"/>
    <col customWidth="1" min="8" max="8" width="27.86"/>
    <col customWidth="1" min="9" max="9" width="29.57"/>
    <col customWidth="1" min="10" max="11" width="16.0"/>
    <col customWidth="1" min="12" max="12" width="25.0"/>
    <col customWidth="1" min="13" max="15" width="16.0"/>
    <col customWidth="1" min="16" max="26" width="8.71"/>
  </cols>
  <sheetData>
    <row r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B2" s="4" t="s">
        <v>11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>
      <c r="B3" s="7" t="s">
        <v>12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>
      <c r="B4" s="8" t="s">
        <v>13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ht="4.5" customHeight="1"/>
    <row r="6">
      <c r="B6" s="9" t="s">
        <v>14</v>
      </c>
      <c r="C6" s="5"/>
      <c r="D6" s="6"/>
    </row>
    <row r="9">
      <c r="B9" s="10" t="s">
        <v>15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</row>
    <row r="10">
      <c r="B10" s="11">
        <f>COUNTA(DATA!B4:B2103)</f>
        <v>1828</v>
      </c>
      <c r="C10" s="5"/>
      <c r="D10" s="6"/>
      <c r="E10" s="12">
        <f>'Tabla dinámica 1'!B10</f>
        <v>2067844421</v>
      </c>
      <c r="F10" s="6"/>
      <c r="G10" s="13">
        <v>636.0</v>
      </c>
      <c r="H10" s="6"/>
      <c r="I10" s="14">
        <v>1192.0</v>
      </c>
      <c r="J10" s="6"/>
      <c r="K10" s="15">
        <f>COUNTA('DATA PENDIENTES'!B4:B2103)</f>
        <v>264</v>
      </c>
      <c r="L10" s="6"/>
    </row>
    <row r="11">
      <c r="B11" s="16" t="s">
        <v>16</v>
      </c>
      <c r="C11" s="5"/>
      <c r="D11" s="6"/>
      <c r="E11" s="17" t="s">
        <v>17</v>
      </c>
      <c r="F11" s="6"/>
      <c r="G11" s="18" t="s">
        <v>18</v>
      </c>
      <c r="H11" s="6"/>
      <c r="I11" s="19" t="s">
        <v>19</v>
      </c>
      <c r="J11" s="6"/>
      <c r="K11" s="20" t="s">
        <v>20</v>
      </c>
      <c r="L11" s="6"/>
    </row>
    <row r="12" ht="4.5" customHeight="1"/>
    <row r="13">
      <c r="B13" s="13">
        <v>1144.0</v>
      </c>
      <c r="C13" s="5"/>
      <c r="D13" s="6"/>
      <c r="E13" s="21">
        <v>335.0</v>
      </c>
      <c r="F13" s="6"/>
      <c r="G13" s="14">
        <v>349.0</v>
      </c>
      <c r="H13" s="6"/>
      <c r="I13" s="22">
        <f>IFERROR(AVERAGE(DATA!E4:E2103),0)</f>
        <v>323.3265153</v>
      </c>
      <c r="J13" s="6"/>
      <c r="K13" s="23">
        <f>COUNTA('DATA PENDIENTES'!B4:B2103)</f>
        <v>264</v>
      </c>
      <c r="L13" s="6"/>
    </row>
    <row r="14">
      <c r="B14" s="18" t="s">
        <v>21</v>
      </c>
      <c r="C14" s="5"/>
      <c r="D14" s="6"/>
      <c r="E14" s="24" t="s">
        <v>22</v>
      </c>
      <c r="F14" s="6"/>
      <c r="G14" s="19" t="s">
        <v>23</v>
      </c>
      <c r="H14" s="6"/>
      <c r="I14" s="25" t="s">
        <v>24</v>
      </c>
      <c r="J14" s="6"/>
      <c r="K14" s="26" t="s">
        <v>25</v>
      </c>
      <c r="L14" s="6"/>
    </row>
    <row r="15" ht="4.5" customHeight="1"/>
    <row r="16" ht="27.75" customHeight="1">
      <c r="B16" s="10" t="s">
        <v>26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</row>
    <row r="17" ht="30.0" customHeight="1">
      <c r="B17" s="27">
        <f>'Tabla dinámica 1'!B2</f>
        <v>21471176.79</v>
      </c>
      <c r="C17" s="5"/>
      <c r="D17" s="6"/>
      <c r="E17" s="28">
        <f>'Tabla dinámica 1'!B3</f>
        <v>233425547.6</v>
      </c>
      <c r="F17" s="29">
        <f>'Tabla dinámica 1'!B4</f>
        <v>50045140.6</v>
      </c>
      <c r="G17" s="30">
        <f>'Tabla dinámica 1'!B5</f>
        <v>153762018</v>
      </c>
      <c r="H17" s="31">
        <f>'Tabla dinámica 1'!B6</f>
        <v>142872971.5</v>
      </c>
      <c r="I17" s="29">
        <f>'Tabla dinámica 1'!B7</f>
        <v>477333982.5</v>
      </c>
      <c r="J17" s="32">
        <f>'Tabla dinámica 1'!B8</f>
        <v>163767017.1</v>
      </c>
      <c r="K17" s="6"/>
      <c r="L17" s="33">
        <f>'Tabla dinámica 1'!B9</f>
        <v>825166567.1</v>
      </c>
      <c r="M17" s="6"/>
      <c r="N17" s="34">
        <f>SUM(B17:M17)</f>
        <v>2067844421</v>
      </c>
      <c r="O17" s="6"/>
    </row>
    <row r="18" ht="19.5" customHeight="1">
      <c r="B18" s="18" t="s">
        <v>2</v>
      </c>
      <c r="C18" s="5"/>
      <c r="D18" s="6"/>
      <c r="E18" s="35" t="s">
        <v>3</v>
      </c>
      <c r="F18" s="36" t="s">
        <v>4</v>
      </c>
      <c r="G18" s="37" t="s">
        <v>5</v>
      </c>
      <c r="H18" s="38" t="s">
        <v>6</v>
      </c>
      <c r="I18" s="36" t="s">
        <v>7</v>
      </c>
      <c r="J18" s="25" t="s">
        <v>8</v>
      </c>
      <c r="K18" s="6"/>
      <c r="L18" s="39" t="s">
        <v>9</v>
      </c>
      <c r="M18" s="6"/>
      <c r="N18" s="17" t="s">
        <v>27</v>
      </c>
      <c r="O18" s="6"/>
    </row>
    <row r="19" ht="49.5" customHeight="1">
      <c r="B19" s="13">
        <f>COUNTIF('CONTROL INVENTARIO'!$Q$4:$Q$2103,"CRITICO")</f>
        <v>632</v>
      </c>
      <c r="C19" s="5"/>
      <c r="D19" s="5"/>
      <c r="E19" s="6"/>
      <c r="F19" s="15">
        <f>COUNTIF('CONTROL INVENTARIO'!$Q$4:$Q$2103,"REORDEN INMEDIATO")</f>
        <v>303</v>
      </c>
      <c r="G19" s="5"/>
      <c r="H19" s="6"/>
      <c r="I19" s="21">
        <f>COUNTIF('CONTROL INVENTARIO'!$Q$4:$Q$2103,"PRECAUCION")</f>
        <v>165</v>
      </c>
      <c r="J19" s="5"/>
      <c r="K19" s="6"/>
      <c r="L19" s="14">
        <f>COUNTIF('CONTROL INVENTARIO'!$Q$4:$Q$2103,"OPTIMO")+COUNTIF('CONTROL INVENTARIO'!$Q$4:$Q$2103,"EXCESO")</f>
        <v>728</v>
      </c>
      <c r="M19" s="5"/>
      <c r="N19" s="5"/>
      <c r="O19" s="6"/>
    </row>
    <row r="20" ht="34.5" customHeight="1">
      <c r="B20" s="40" t="s">
        <v>28</v>
      </c>
      <c r="C20" s="5"/>
      <c r="D20" s="5"/>
      <c r="E20" s="6"/>
      <c r="F20" s="41" t="s">
        <v>29</v>
      </c>
      <c r="G20" s="5"/>
      <c r="H20" s="6"/>
      <c r="I20" s="42" t="s">
        <v>30</v>
      </c>
      <c r="J20" s="5"/>
      <c r="K20" s="6"/>
      <c r="L20" s="43" t="s">
        <v>31</v>
      </c>
      <c r="M20" s="5"/>
      <c r="N20" s="5"/>
      <c r="O20" s="6"/>
    </row>
    <row r="21" ht="4.5" customHeight="1"/>
    <row r="22" ht="15.75" customHeight="1">
      <c r="B22" s="10" t="s">
        <v>32</v>
      </c>
      <c r="C22" s="5"/>
      <c r="D22" s="5"/>
      <c r="E22" s="5"/>
      <c r="F22" s="5"/>
      <c r="G22" s="5"/>
      <c r="H22" s="5"/>
      <c r="I22" s="5"/>
      <c r="J22" s="6"/>
      <c r="K22" s="44" t="s">
        <v>33</v>
      </c>
      <c r="L22" s="5"/>
      <c r="M22" s="5"/>
      <c r="N22" s="5"/>
      <c r="O22" s="6"/>
    </row>
    <row r="23" ht="15.75" customHeight="1">
      <c r="B23" s="45" t="s">
        <v>34</v>
      </c>
      <c r="C23" s="45" t="s">
        <v>35</v>
      </c>
      <c r="D23" s="45" t="s">
        <v>36</v>
      </c>
      <c r="E23" s="45" t="s">
        <v>37</v>
      </c>
      <c r="F23" s="45" t="s">
        <v>38</v>
      </c>
      <c r="G23" s="45" t="s">
        <v>39</v>
      </c>
      <c r="H23" s="45" t="s">
        <v>40</v>
      </c>
      <c r="I23" s="45" t="s">
        <v>41</v>
      </c>
      <c r="J23" s="45" t="s">
        <v>42</v>
      </c>
      <c r="K23" s="46" t="s">
        <v>36</v>
      </c>
      <c r="L23" s="46" t="s">
        <v>37</v>
      </c>
      <c r="M23" s="46" t="s">
        <v>38</v>
      </c>
      <c r="N23" s="46" t="s">
        <v>43</v>
      </c>
      <c r="O23" s="46" t="s">
        <v>44</v>
      </c>
    </row>
    <row r="24" ht="15.75" customHeight="1">
      <c r="B24" s="47">
        <v>1.0</v>
      </c>
      <c r="C24" s="47" t="str">
        <f>IFERROR('TOP 20 VALOR'!C4,"")</f>
        <v/>
      </c>
      <c r="D24" s="47">
        <f>IFERROR('TOP 20 VALOR'!D4,"")</f>
        <v>77101000</v>
      </c>
      <c r="E24" s="47" t="str">
        <f>IFERROR('TOP 20 VALOR'!E4,"")</f>
        <v>RIN RUEDA DE DISCO 8.25X22.5 CON AVELLAN</v>
      </c>
      <c r="F24" s="47" t="str">
        <f>IFERROR('TOP 20 VALOR'!F4,"")</f>
        <v>LLANTAS REPUESTOS Y SERVICIO SAS</v>
      </c>
      <c r="G24" s="47">
        <f>IFERROR('TOP 20 VALOR'!G4,"")</f>
        <v>202</v>
      </c>
      <c r="H24" s="48">
        <f>IFERROR('TOP 20 VALOR'!H4,"")</f>
        <v>1750000</v>
      </c>
      <c r="I24" s="48">
        <f>IFERROR('TOP 20 VALOR'!I4,"")</f>
        <v>353500000</v>
      </c>
      <c r="J24" s="47" t="str">
        <f>IFERROR('TOP 20 VALOR'!J4,"")</f>
        <v>A</v>
      </c>
      <c r="K24" s="49">
        <f>IFERROR('TOP 20 CERO'!C4,"")</f>
        <v>2210101</v>
      </c>
      <c r="L24" s="49" t="str">
        <f>IFERROR('TOP 20 CERO'!D4,"")</f>
        <v>GRASA SHEEL GADUS S3 V220C</v>
      </c>
      <c r="M24" s="49">
        <f>IFERROR('TOP 20 CERO'!E4,"")</f>
        <v>800186960</v>
      </c>
      <c r="N24" s="50">
        <f>IFERROR('TOP 20 CERO'!F4,"")</f>
        <v>213338.7</v>
      </c>
      <c r="O24" s="51">
        <f>IFERROR('TOP 20 CERO'!G4,"")</f>
        <v>584.489589</v>
      </c>
    </row>
    <row r="25" ht="15.75" customHeight="1">
      <c r="B25" s="52">
        <v>2.0</v>
      </c>
      <c r="C25" s="52" t="str">
        <f>IFERROR('TOP 20 VALOR'!C5,"")</f>
        <v>SU114003</v>
      </c>
      <c r="D25" s="52">
        <f>IFERROR('TOP 20 VALOR'!D5,"")</f>
        <v>7730306</v>
      </c>
      <c r="E25" s="52" t="str">
        <f>IFERROR('TOP 20 VALOR'!E5,"")</f>
        <v>RODAMIENTO CUBO RUEDA DE REMOLQUE</v>
      </c>
      <c r="F25" s="52" t="str">
        <f>IFERROR('TOP 20 VALOR'!F5,"")</f>
        <v>VOLVO GROUP COLOMBIA S A S</v>
      </c>
      <c r="G25" s="52">
        <f>IFERROR('TOP 20 VALOR'!G5,"")</f>
        <v>60</v>
      </c>
      <c r="H25" s="53">
        <f>IFERROR('TOP 20 VALOR'!H5,"")</f>
        <v>1849900</v>
      </c>
      <c r="I25" s="53">
        <f>IFERROR('TOP 20 VALOR'!I5,"")</f>
        <v>110994000</v>
      </c>
      <c r="J25" s="52" t="str">
        <f>IFERROR('TOP 20 VALOR'!J5,"")</f>
        <v>A</v>
      </c>
      <c r="K25" s="49">
        <f>IFERROR('TOP 20 CERO'!C5,"")</f>
        <v>801702021</v>
      </c>
      <c r="L25" s="49" t="str">
        <f>IFERROR('TOP 20 CERO'!D5,"")</f>
        <v>AGAMIX </v>
      </c>
      <c r="M25" s="49">
        <f>IFERROR('TOP 20 CERO'!E5,"")</f>
        <v>901319175</v>
      </c>
      <c r="N25" s="50">
        <f>IFERROR('TOP 20 CERO'!F5,"")</f>
        <v>87200</v>
      </c>
      <c r="O25" s="51">
        <f>IFERROR('TOP 20 CERO'!G5,"")</f>
        <v>238.9041096</v>
      </c>
    </row>
    <row r="26" ht="15.75" customHeight="1">
      <c r="B26" s="47">
        <v>3.0</v>
      </c>
      <c r="C26" s="47" t="str">
        <f>IFERROR('TOP 20 VALOR'!C6,"")</f>
        <v>SU115530</v>
      </c>
      <c r="D26" s="47">
        <f>IFERROR('TOP 20 VALOR'!D6,"")</f>
        <v>77101008</v>
      </c>
      <c r="E26" s="47" t="str">
        <f>IFERROR('TOP 20 VALOR'!E6,"")</f>
        <v>LLANTA NUEVA RADIAL 295/80-R22.5</v>
      </c>
      <c r="F26" s="47" t="str">
        <f>IFERROR('TOP 20 VALOR'!F6,"")</f>
        <v>LLANTAS REPUESTOS Y SERVICIO SAS</v>
      </c>
      <c r="G26" s="47">
        <f>IFERROR('TOP 20 VALOR'!G6,"")</f>
        <v>46</v>
      </c>
      <c r="H26" s="48">
        <f>IFERROR('TOP 20 VALOR'!H6,"")</f>
        <v>2354430</v>
      </c>
      <c r="I26" s="48">
        <f>IFERROR('TOP 20 VALOR'!I6,"")</f>
        <v>108303780</v>
      </c>
      <c r="J26" s="47" t="str">
        <f>IFERROR('TOP 20 VALOR'!J6,"")</f>
        <v>A</v>
      </c>
      <c r="K26" s="49">
        <f>IFERROR('TOP 20 CERO'!C6,"")</f>
        <v>801702028</v>
      </c>
      <c r="L26" s="49" t="str">
        <f>IFERROR('TOP 20 CERO'!D6,"")</f>
        <v>OXIGENO</v>
      </c>
      <c r="M26" s="49">
        <f>IFERROR('TOP 20 CERO'!E6,"")</f>
        <v>901319175</v>
      </c>
      <c r="N26" s="50">
        <f>IFERROR('TOP 20 CERO'!F6,"")</f>
        <v>31800</v>
      </c>
      <c r="O26" s="51">
        <f>IFERROR('TOP 20 CERO'!G6,"")</f>
        <v>87.12328767</v>
      </c>
    </row>
    <row r="27" ht="15.75" customHeight="1">
      <c r="B27" s="52">
        <v>4.0</v>
      </c>
      <c r="C27" s="52" t="str">
        <f>IFERROR('TOP 20 VALOR'!C7,"")</f>
        <v>SU114827</v>
      </c>
      <c r="D27" s="52">
        <f>IFERROR('TOP 20 VALOR'!D7,"")</f>
        <v>13210008</v>
      </c>
      <c r="E27" s="52" t="str">
        <f>IFERROR('TOP 20 VALOR'!E7,"")</f>
        <v>ALTERNADOR</v>
      </c>
      <c r="F27" s="52" t="str">
        <f>IFERROR('TOP 20 VALOR'!F7,"")</f>
        <v>INNOVATEQ S.A.S</v>
      </c>
      <c r="G27" s="52">
        <f>IFERROR('TOP 20 VALOR'!G7,"")</f>
        <v>51</v>
      </c>
      <c r="H27" s="53">
        <f>IFERROR('TOP 20 VALOR'!H7,"")</f>
        <v>1487533</v>
      </c>
      <c r="I27" s="53">
        <f>IFERROR('TOP 20 VALOR'!I7,"")</f>
        <v>75864183</v>
      </c>
      <c r="J27" s="52" t="str">
        <f>IFERROR('TOP 20 VALOR'!J7,"")</f>
        <v>A</v>
      </c>
      <c r="K27" s="49">
        <f>IFERROR('TOP 20 CERO'!C7,"")</f>
        <v>21100002</v>
      </c>
      <c r="L27" s="49" t="str">
        <f>IFERROR('TOP 20 CERO'!D7,"")</f>
        <v>CASQUILLO DE TAPA VALVULAS</v>
      </c>
      <c r="M27" s="49">
        <f>IFERROR('TOP 20 CERO'!E7,"")</f>
        <v>900315569</v>
      </c>
      <c r="N27" s="50">
        <f>IFERROR('TOP 20 CERO'!F7,"")</f>
        <v>23653</v>
      </c>
      <c r="O27" s="51">
        <f>IFERROR('TOP 20 CERO'!G7,"")</f>
        <v>64.80273973</v>
      </c>
    </row>
    <row r="28" ht="15.75" customHeight="1">
      <c r="B28" s="47">
        <v>5.0</v>
      </c>
      <c r="C28" s="47" t="str">
        <f>IFERROR('TOP 20 VALOR'!C8,"")</f>
        <v/>
      </c>
      <c r="D28" s="47">
        <f>IFERROR('TOP 20 VALOR'!D8,"")</f>
        <v>20220003</v>
      </c>
      <c r="E28" s="47" t="str">
        <f>IFERROR('TOP 20 VALOR'!E8,"")</f>
        <v>ACEITE MOTOR MOBIL DELVAC MODERN 15W 40</v>
      </c>
      <c r="F28" s="47" t="str">
        <f>IFERROR('TOP 20 VALOR'!F8,"")</f>
        <v>ORGANIZACION TERPEL S.A.</v>
      </c>
      <c r="G28" s="47">
        <f>IFERROR('TOP 20 VALOR'!G8,"")</f>
        <v>1171.1</v>
      </c>
      <c r="H28" s="48">
        <f>IFERROR('TOP 20 VALOR'!H8,"")</f>
        <v>56520.99</v>
      </c>
      <c r="I28" s="48">
        <f>IFERROR('TOP 20 VALOR'!I8,"")</f>
        <v>66191731.39</v>
      </c>
      <c r="J28" s="47" t="str">
        <f>IFERROR('TOP 20 VALOR'!J8,"")</f>
        <v>A</v>
      </c>
      <c r="K28" s="49">
        <f>IFERROR('TOP 20 CERO'!C8,"")</f>
        <v>80120006</v>
      </c>
      <c r="L28" s="49" t="str">
        <f>IFERROR('TOP 20 CERO'!D8,"")</f>
        <v>FRANELA  DE  COLOR</v>
      </c>
      <c r="M28" s="49">
        <f>IFERROR('TOP 20 CERO'!E8,"")</f>
        <v>900449648</v>
      </c>
      <c r="N28" s="50">
        <f>IFERROR('TOP 20 CERO'!F8,"")</f>
        <v>18937</v>
      </c>
      <c r="O28" s="51">
        <f>IFERROR('TOP 20 CERO'!G8,"")</f>
        <v>51.88219178</v>
      </c>
    </row>
    <row r="29" ht="15.75" customHeight="1">
      <c r="B29" s="52">
        <v>6.0</v>
      </c>
      <c r="C29" s="52" t="str">
        <f>IFERROR('TOP 20 VALOR'!C9,"")</f>
        <v>SU114003</v>
      </c>
      <c r="D29" s="52">
        <f>IFERROR('TOP 20 VALOR'!D9,"")</f>
        <v>5100101</v>
      </c>
      <c r="E29" s="52" t="str">
        <f>IFERROR('TOP 20 VALOR'!E9,"")</f>
        <v>DISCO DE FRENO VENTILADO</v>
      </c>
      <c r="F29" s="52" t="str">
        <f>IFERROR('TOP 20 VALOR'!F9,"")</f>
        <v>VOLVO GROUP COLOMBIA S A S</v>
      </c>
      <c r="G29" s="52">
        <f>IFERROR('TOP 20 VALOR'!G9,"")</f>
        <v>54</v>
      </c>
      <c r="H29" s="53">
        <f>IFERROR('TOP 20 VALOR'!H9,"")</f>
        <v>1193464</v>
      </c>
      <c r="I29" s="53">
        <f>IFERROR('TOP 20 VALOR'!I9,"")</f>
        <v>64447056</v>
      </c>
      <c r="J29" s="52" t="str">
        <f>IFERROR('TOP 20 VALOR'!J9,"")</f>
        <v>A</v>
      </c>
      <c r="K29" s="49">
        <f>IFERROR('TOP 20 CERO'!C9,"")</f>
        <v>20220002</v>
      </c>
      <c r="L29" s="49" t="str">
        <f>IFERROR('TOP 20 CERO'!D9,"")</f>
        <v>ACEITE MOTOR MOBIL M-DEL XHP 10W 40</v>
      </c>
      <c r="M29" s="49">
        <f>IFERROR('TOP 20 CERO'!E9,"")</f>
        <v>830095213</v>
      </c>
      <c r="N29" s="50">
        <f>IFERROR('TOP 20 CERO'!F9,"")</f>
        <v>15675.01</v>
      </c>
      <c r="O29" s="51">
        <f>IFERROR('TOP 20 CERO'!G9,"")</f>
        <v>42.94523288</v>
      </c>
    </row>
    <row r="30" ht="15.75" customHeight="1">
      <c r="B30" s="47">
        <v>7.0</v>
      </c>
      <c r="C30" s="47" t="str">
        <f>IFERROR('TOP 20 VALOR'!C10,"")</f>
        <v/>
      </c>
      <c r="D30" s="47">
        <f>IFERROR('TOP 20 VALOR'!D10,"")</f>
        <v>80200005</v>
      </c>
      <c r="E30" s="47" t="str">
        <f>IFERROR('TOP 20 VALOR'!E10,"")</f>
        <v>NVR -SREAMAX A8</v>
      </c>
      <c r="F30" s="47" t="str">
        <f>IFERROR('TOP 20 VALOR'!F10,"")</f>
        <v>COLOMBIA TELECOMUNICACIONES S.A E.S.P</v>
      </c>
      <c r="G30" s="47">
        <f>IFERROR('TOP 20 VALOR'!G10,"")</f>
        <v>7</v>
      </c>
      <c r="H30" s="48">
        <f>IFERROR('TOP 20 VALOR'!H10,"")</f>
        <v>8725736</v>
      </c>
      <c r="I30" s="48">
        <f>IFERROR('TOP 20 VALOR'!I10,"")</f>
        <v>61080152</v>
      </c>
      <c r="J30" s="47" t="str">
        <f>IFERROR('TOP 20 VALOR'!J10,"")</f>
        <v>A</v>
      </c>
      <c r="K30" s="49">
        <f>IFERROR('TOP 20 CERO'!C10,"")</f>
        <v>43000004</v>
      </c>
      <c r="L30" s="49" t="str">
        <f>IFERROR('TOP 20 CERO'!D10,"")</f>
        <v>ACEITE DIFERENCIAL MOBIL LUBE HD 85W140</v>
      </c>
      <c r="M30" s="49">
        <f>IFERROR('TOP 20 CERO'!E10,"")</f>
        <v>830095213</v>
      </c>
      <c r="N30" s="50">
        <f>IFERROR('TOP 20 CERO'!F10,"")</f>
        <v>13695</v>
      </c>
      <c r="O30" s="51">
        <f>IFERROR('TOP 20 CERO'!G10,"")</f>
        <v>37.52054795</v>
      </c>
    </row>
    <row r="31" ht="15.75" customHeight="1">
      <c r="B31" s="52">
        <v>8.0</v>
      </c>
      <c r="C31" s="52" t="str">
        <f>IFERROR('TOP 20 VALOR'!C11,"")</f>
        <v>SU114595</v>
      </c>
      <c r="D31" s="52">
        <f>IFERROR('TOP 20 VALOR'!D11,"")</f>
        <v>5100200</v>
      </c>
      <c r="E31" s="52" t="str">
        <f>IFERROR('TOP 20 VALOR'!E11,"")</f>
        <v>JUEGO DE PASTILLAS DE DISCO DE FRENO</v>
      </c>
      <c r="F31" s="52" t="str">
        <f>IFERROR('TOP 20 VALOR'!F11,"")</f>
        <v>COMERCONZA SAS</v>
      </c>
      <c r="G31" s="52">
        <f>IFERROR('TOP 20 VALOR'!G11,"")</f>
        <v>122</v>
      </c>
      <c r="H31" s="53">
        <f>IFERROR('TOP 20 VALOR'!H11,"")</f>
        <v>500272</v>
      </c>
      <c r="I31" s="53">
        <f>IFERROR('TOP 20 VALOR'!I11,"")</f>
        <v>61033184</v>
      </c>
      <c r="J31" s="52" t="str">
        <f>IFERROR('TOP 20 VALOR'!J11,"")</f>
        <v>A</v>
      </c>
      <c r="K31" s="49" t="str">
        <f>IFERROR('TOP 20 CERO'!C11,"")</f>
        <v>80130267-G</v>
      </c>
      <c r="L31" s="49" t="str">
        <f>IFERROR('TOP 20 CERO'!D11,"")</f>
        <v>POLIURETANO VERDE</v>
      </c>
      <c r="M31" s="49">
        <f>IFERROR('TOP 20 CERO'!E11,"")</f>
        <v>900449648</v>
      </c>
      <c r="N31" s="50">
        <f>IFERROR('TOP 20 CERO'!F11,"")</f>
        <v>12000</v>
      </c>
      <c r="O31" s="51">
        <f>IFERROR('TOP 20 CERO'!G11,"")</f>
        <v>32.87671233</v>
      </c>
    </row>
    <row r="32" ht="15.75" customHeight="1">
      <c r="B32" s="47">
        <v>9.0</v>
      </c>
      <c r="C32" s="47" t="str">
        <f>IFERROR('TOP 20 VALOR'!C12,"")</f>
        <v>SU114612</v>
      </c>
      <c r="D32" s="47">
        <f>IFERROR('TOP 20 VALOR'!D12,"")</f>
        <v>2540131</v>
      </c>
      <c r="E32" s="47" t="str">
        <f>IFERROR('TOP 20 VALOR'!E12,"")</f>
        <v>ADBLUE ARLA 32 AUTOMOTRIZ</v>
      </c>
      <c r="F32" s="47" t="str">
        <f>IFERROR('TOP 20 VALOR'!F12,"")</f>
        <v>HIDROTECNIK S A S</v>
      </c>
      <c r="G32" s="47">
        <f>IFERROR('TOP 20 VALOR'!G12,"")</f>
        <v>16174.9</v>
      </c>
      <c r="H32" s="48">
        <f>IFERROR('TOP 20 VALOR'!H12,"")</f>
        <v>3094</v>
      </c>
      <c r="I32" s="48">
        <f>IFERROR('TOP 20 VALOR'!I12,"")</f>
        <v>50045140.6</v>
      </c>
      <c r="J32" s="47" t="str">
        <f>IFERROR('TOP 20 VALOR'!J12,"")</f>
        <v>A</v>
      </c>
      <c r="K32" s="49">
        <f>IFERROR('TOP 20 CERO'!C12,"")</f>
        <v>2210102</v>
      </c>
      <c r="L32" s="49" t="str">
        <f>IFERROR('TOP 20 CERO'!D12,"")</f>
        <v>ACEITE MOTOR SHEEL RIMULA R5 LE 10 W 40</v>
      </c>
      <c r="M32" s="49">
        <f>IFERROR('TOP 20 CERO'!E12,"")</f>
        <v>800186960</v>
      </c>
      <c r="N32" s="50">
        <f>IFERROR('TOP 20 CERO'!F12,"")</f>
        <v>9347.991</v>
      </c>
      <c r="O32" s="51">
        <f>IFERROR('TOP 20 CERO'!G12,"")</f>
        <v>25.61093425</v>
      </c>
    </row>
    <row r="33" ht="15.75" customHeight="1">
      <c r="B33" s="52">
        <v>10.0</v>
      </c>
      <c r="C33" s="52" t="str">
        <f>IFERROR('TOP 20 VALOR'!C13,"")</f>
        <v/>
      </c>
      <c r="D33" s="52">
        <f>IFERROR('TOP 20 VALOR'!D13,"")</f>
        <v>20220008</v>
      </c>
      <c r="E33" s="52" t="str">
        <f>IFERROR('TOP 20 VALOR'!E13,"")</f>
        <v>BOMBA DE ACEITE MOTOR</v>
      </c>
      <c r="F33" s="52" t="str">
        <f>IFERROR('TOP 20 VALOR'!F13,"")</f>
        <v>VOLVO GROUP COLOMBIA S A S</v>
      </c>
      <c r="G33" s="52">
        <f>IFERROR('TOP 20 VALOR'!G13,"")</f>
        <v>4</v>
      </c>
      <c r="H33" s="53">
        <f>IFERROR('TOP 20 VALOR'!H13,"")</f>
        <v>11534730</v>
      </c>
      <c r="I33" s="53">
        <f>IFERROR('TOP 20 VALOR'!I13,"")</f>
        <v>46138920</v>
      </c>
      <c r="J33" s="52" t="str">
        <f>IFERROR('TOP 20 VALOR'!J13,"")</f>
        <v>A</v>
      </c>
      <c r="K33" s="49" t="str">
        <f>IFERROR('TOP 20 CERO'!C13,"")</f>
        <v>80110144-R</v>
      </c>
      <c r="L33" s="49" t="str">
        <f>IFERROR('TOP 20 CERO'!D13,"")</f>
        <v>EXTINTOR DE INCENDIO</v>
      </c>
      <c r="M33" s="49">
        <f>IFERROR('TOP 20 CERO'!E13,"")</f>
        <v>800105847</v>
      </c>
      <c r="N33" s="50">
        <f>IFERROR('TOP 20 CERO'!F13,"")</f>
        <v>6145</v>
      </c>
      <c r="O33" s="51">
        <f>IFERROR('TOP 20 CERO'!G13,"")</f>
        <v>16.83561644</v>
      </c>
    </row>
    <row r="34" ht="15.75" customHeight="1">
      <c r="B34" s="47">
        <v>11.0</v>
      </c>
      <c r="C34" s="47" t="str">
        <f>IFERROR('TOP 20 VALOR'!C14,"")</f>
        <v/>
      </c>
      <c r="D34" s="47">
        <f>IFERROR('TOP 20 VALOR'!D14,"")</f>
        <v>43000003</v>
      </c>
      <c r="E34" s="47" t="str">
        <f>IFERROR('TOP 20 VALOR'!E14,"")</f>
        <v>ACEITE DIFERENCIAL MOBIL LUBE HD PLUS 85W140</v>
      </c>
      <c r="F34" s="47" t="str">
        <f>IFERROR('TOP 20 VALOR'!F14,"")</f>
        <v>ORGANIZACION TERPEL S.A.</v>
      </c>
      <c r="G34" s="47">
        <f>IFERROR('TOP 20 VALOR'!G14,"")</f>
        <v>451.07</v>
      </c>
      <c r="H34" s="48">
        <f>IFERROR('TOP 20 VALOR'!H14,"")</f>
        <v>85083.15</v>
      </c>
      <c r="I34" s="48">
        <f>IFERROR('TOP 20 VALOR'!I14,"")</f>
        <v>38378456.47</v>
      </c>
      <c r="J34" s="47" t="str">
        <f>IFERROR('TOP 20 VALOR'!J14,"")</f>
        <v>A</v>
      </c>
      <c r="K34" s="49">
        <f>IFERROR('TOP 20 CERO'!C14,"")</f>
        <v>80120180</v>
      </c>
      <c r="L34" s="49" t="str">
        <f>IFERROR('TOP 20 CERO'!D14,"")</f>
        <v>CATALIZADOR RAPIDO</v>
      </c>
      <c r="M34" s="49">
        <f>IFERROR('TOP 20 CERO'!E14,"")</f>
        <v>900449648</v>
      </c>
      <c r="N34" s="50">
        <f>IFERROR('TOP 20 CERO'!F14,"")</f>
        <v>5588</v>
      </c>
      <c r="O34" s="51">
        <f>IFERROR('TOP 20 CERO'!G14,"")</f>
        <v>15.30958904</v>
      </c>
    </row>
    <row r="35" ht="15.75" customHeight="1">
      <c r="B35" s="52">
        <v>12.0</v>
      </c>
      <c r="C35" s="52" t="str">
        <f>IFERROR('TOP 20 VALOR'!C15,"")</f>
        <v/>
      </c>
      <c r="D35" s="52">
        <f>IFERROR('TOP 20 VALOR'!D15,"")</f>
        <v>43000006</v>
      </c>
      <c r="E35" s="52" t="str">
        <f>IFERROR('TOP 20 VALOR'!E15,"")</f>
        <v>ACEITE CAJA MOBIL ATF DELVAC DRUM</v>
      </c>
      <c r="F35" s="52" t="str">
        <f>IFERROR('TOP 20 VALOR'!F15,"")</f>
        <v>ORGANIZACION TERPEL S.A.</v>
      </c>
      <c r="G35" s="52">
        <f>IFERROR('TOP 20 VALOR'!G15,"")</f>
        <v>236.31</v>
      </c>
      <c r="H35" s="53">
        <f>IFERROR('TOP 20 VALOR'!H15,"")</f>
        <v>156917.6</v>
      </c>
      <c r="I35" s="53">
        <f>IFERROR('TOP 20 VALOR'!I15,"")</f>
        <v>37081198.06</v>
      </c>
      <c r="J35" s="52" t="str">
        <f>IFERROR('TOP 20 VALOR'!J15,"")</f>
        <v>A</v>
      </c>
      <c r="K35" s="49" t="str">
        <f>IFERROR('TOP 20 CERO'!C15,"")</f>
        <v>77101027-R</v>
      </c>
      <c r="L35" s="49" t="str">
        <f>IFERROR('TOP 20 CERO'!D15,"")</f>
        <v>LLANTA REENCAUCHADA RADIAL 295/80-R22.5</v>
      </c>
      <c r="M35" s="49">
        <f>IFERROR('TOP 20 CERO'!E15,"")</f>
        <v>900268222</v>
      </c>
      <c r="N35" s="50">
        <f>IFERROR('TOP 20 CERO'!F15,"")</f>
        <v>5367</v>
      </c>
      <c r="O35" s="51">
        <f>IFERROR('TOP 20 CERO'!G15,"")</f>
        <v>14.70410959</v>
      </c>
    </row>
    <row r="36" ht="15.75" customHeight="1">
      <c r="B36" s="47">
        <v>13.0</v>
      </c>
      <c r="C36" s="47" t="str">
        <f>IFERROR('TOP 20 VALOR'!C16,"")</f>
        <v/>
      </c>
      <c r="D36" s="47">
        <f>IFERROR('TOP 20 VALOR'!D16,"")</f>
        <v>80200002</v>
      </c>
      <c r="E36" s="47" t="str">
        <f>IFERROR('TOP 20 VALOR'!E16,"")</f>
        <v>CAMARA INTERNA VAGÓN - C25 720P</v>
      </c>
      <c r="F36" s="47" t="str">
        <f>IFERROR('TOP 20 VALOR'!F16,"")</f>
        <v>COLOMBIA TELECOMUNICACIONES S.A E.S.P</v>
      </c>
      <c r="G36" s="47">
        <f>IFERROR('TOP 20 VALOR'!G16,"")</f>
        <v>59</v>
      </c>
      <c r="H36" s="48">
        <f>IFERROR('TOP 20 VALOR'!H16,"")</f>
        <v>565570.1</v>
      </c>
      <c r="I36" s="48">
        <f>IFERROR('TOP 20 VALOR'!I16,"")</f>
        <v>33368635.9</v>
      </c>
      <c r="J36" s="47" t="str">
        <f>IFERROR('TOP 20 VALOR'!J16,"")</f>
        <v>B</v>
      </c>
      <c r="K36" s="49">
        <f>IFERROR('TOP 20 CERO'!C16,"")</f>
        <v>80130290</v>
      </c>
      <c r="L36" s="49" t="str">
        <f>IFERROR('TOP 20 CERO'!D16,"")</f>
        <v>LIMPIADOR DESENGRASANTE INDUSTRIAL LM846</v>
      </c>
      <c r="M36" s="49">
        <f>IFERROR('TOP 20 CERO'!E16,"")</f>
        <v>900449648</v>
      </c>
      <c r="N36" s="50">
        <f>IFERROR('TOP 20 CERO'!F16,"")</f>
        <v>5240</v>
      </c>
      <c r="O36" s="51">
        <f>IFERROR('TOP 20 CERO'!G16,"")</f>
        <v>14.35616438</v>
      </c>
    </row>
    <row r="37" ht="15.75" customHeight="1">
      <c r="B37" s="52">
        <v>14.0</v>
      </c>
      <c r="C37" s="52" t="str">
        <f>IFERROR('TOP 20 VALOR'!C17,"")</f>
        <v/>
      </c>
      <c r="D37" s="52">
        <f>IFERROR('TOP 20 VALOR'!D17,"")</f>
        <v>80200003</v>
      </c>
      <c r="E37" s="52" t="str">
        <f>IFERROR('TOP 20 VALOR'!E17,"")</f>
        <v>CAMARA INTERNA VAGÓN - C2 720P</v>
      </c>
      <c r="F37" s="52" t="str">
        <f>IFERROR('TOP 20 VALOR'!F17,"")</f>
        <v>COLOMBIA TELECOMUNICACIONES S.A E.S.P</v>
      </c>
      <c r="G37" s="52">
        <f>IFERROR('TOP 20 VALOR'!G17,"")</f>
        <v>64</v>
      </c>
      <c r="H37" s="53">
        <f>IFERROR('TOP 20 VALOR'!H17,"")</f>
        <v>455332.1</v>
      </c>
      <c r="I37" s="53">
        <f>IFERROR('TOP 20 VALOR'!I17,"")</f>
        <v>29141254.4</v>
      </c>
      <c r="J37" s="52" t="str">
        <f>IFERROR('TOP 20 VALOR'!J17,"")</f>
        <v>A</v>
      </c>
      <c r="K37" s="49">
        <f>IFERROR('TOP 20 CERO'!C17,"")</f>
        <v>80120154</v>
      </c>
      <c r="L37" s="49" t="str">
        <f>IFERROR('TOP 20 CERO'!D17,"")</f>
        <v>DISOLVENTE VARSOL
</v>
      </c>
      <c r="M37" s="49">
        <f>IFERROR('TOP 20 CERO'!E17,"")</f>
        <v>900449648</v>
      </c>
      <c r="N37" s="50">
        <f>IFERROR('TOP 20 CERO'!F17,"")</f>
        <v>4908</v>
      </c>
      <c r="O37" s="51">
        <f>IFERROR('TOP 20 CERO'!G17,"")</f>
        <v>13.44657534</v>
      </c>
    </row>
    <row r="38" ht="15.75" customHeight="1">
      <c r="B38" s="47">
        <v>15.0</v>
      </c>
      <c r="C38" s="47" t="str">
        <f>IFERROR('TOP 20 VALOR'!C18,"")</f>
        <v>SU114003</v>
      </c>
      <c r="D38" s="47">
        <f>IFERROR('TOP 20 VALOR'!D18,"")</f>
        <v>5100100</v>
      </c>
      <c r="E38" s="47" t="str">
        <f>IFERROR('TOP 20 VALOR'!E18,"")</f>
        <v>DISCO DE FRENO SOLIDO</v>
      </c>
      <c r="F38" s="47" t="str">
        <f>IFERROR('TOP 20 VALOR'!F18,"")</f>
        <v>VOLVO GROUP COLOMBIA S A S</v>
      </c>
      <c r="G38" s="47">
        <f>IFERROR('TOP 20 VALOR'!G18,"")</f>
        <v>18</v>
      </c>
      <c r="H38" s="48">
        <f>IFERROR('TOP 20 VALOR'!H18,"")</f>
        <v>1356600</v>
      </c>
      <c r="I38" s="48">
        <f>IFERROR('TOP 20 VALOR'!I18,"")</f>
        <v>24418800</v>
      </c>
      <c r="J38" s="47" t="str">
        <f>IFERROR('TOP 20 VALOR'!J18,"")</f>
        <v>B</v>
      </c>
      <c r="K38" s="49">
        <f>IFERROR('TOP 20 CERO'!C18,"")</f>
        <v>77101008</v>
      </c>
      <c r="L38" s="49" t="str">
        <f>IFERROR('TOP 20 CERO'!D18,"")</f>
        <v>LLANTA NUEVA RADIAL 295/80-R22.5</v>
      </c>
      <c r="M38" s="49">
        <f>IFERROR('TOP 20 CERO'!E18,"")</f>
        <v>800058793</v>
      </c>
      <c r="N38" s="50">
        <f>IFERROR('TOP 20 CERO'!F18,"")</f>
        <v>4684</v>
      </c>
      <c r="O38" s="51">
        <f>IFERROR('TOP 20 CERO'!G18,"")</f>
        <v>12.83287671</v>
      </c>
    </row>
    <row r="39" ht="15.75" customHeight="1">
      <c r="B39" s="52">
        <v>16.0</v>
      </c>
      <c r="C39" s="52" t="str">
        <f>IFERROR('TOP 20 VALOR'!C19,"")</f>
        <v/>
      </c>
      <c r="D39" s="52">
        <f>IFERROR('TOP 20 VALOR'!D19,"")</f>
        <v>56103144</v>
      </c>
      <c r="E39" s="52" t="str">
        <f>IFERROR('TOP 20 VALOR'!E19,"")</f>
        <v>JUNTAS DE REPARACION CONSEP</v>
      </c>
      <c r="F39" s="52" t="str">
        <f>IFERROR('TOP 20 VALOR'!F19,"")</f>
        <v>VOLVO GROUP COLOMBIA S A S</v>
      </c>
      <c r="G39" s="52">
        <f>IFERROR('TOP 20 VALOR'!G19,"")</f>
        <v>99</v>
      </c>
      <c r="H39" s="53">
        <f>IFERROR('TOP 20 VALOR'!H19,"")</f>
        <v>191319.3</v>
      </c>
      <c r="I39" s="53">
        <f>IFERROR('TOP 20 VALOR'!I19,"")</f>
        <v>18940610.7</v>
      </c>
      <c r="J39" s="52" t="str">
        <f>IFERROR('TOP 20 VALOR'!J19,"")</f>
        <v>A</v>
      </c>
      <c r="K39" s="49">
        <f>IFERROR('TOP 20 CERO'!C19,"")</f>
        <v>43000002</v>
      </c>
      <c r="L39" s="49" t="str">
        <f>IFERROR('TOP 20 CERO'!D19,"")</f>
        <v>ACEITE DIFERENCIAL MOBIL DELVAC 1 GO</v>
      </c>
      <c r="M39" s="49">
        <f>IFERROR('TOP 20 CERO'!E19,"")</f>
        <v>830095213</v>
      </c>
      <c r="N39" s="50">
        <f>IFERROR('TOP 20 CERO'!F19,"")</f>
        <v>4377.675</v>
      </c>
      <c r="O39" s="51">
        <f>IFERROR('TOP 20 CERO'!G19,"")</f>
        <v>11.99363014</v>
      </c>
    </row>
    <row r="40" ht="15.75" customHeight="1">
      <c r="B40" s="47">
        <v>17.0</v>
      </c>
      <c r="C40" s="47" t="str">
        <f>IFERROR('TOP 20 VALOR'!C20,"")</f>
        <v/>
      </c>
      <c r="D40" s="47">
        <f>IFERROR('TOP 20 VALOR'!D20,"")</f>
        <v>43000046</v>
      </c>
      <c r="E40" s="47" t="str">
        <f>IFERROR('TOP 20 VALOR'!E20,"")</f>
        <v>HIDRODAMPER</v>
      </c>
      <c r="F40" s="47" t="str">
        <f>IFERROR('TOP 20 VALOR'!F20,"")</f>
        <v>VOITH TURBO COLOMBIA S.A.S.</v>
      </c>
      <c r="G40" s="47">
        <f>IFERROR('TOP 20 VALOR'!G20,"")</f>
        <v>2</v>
      </c>
      <c r="H40" s="48">
        <f>IFERROR('TOP 20 VALOR'!H20,"")</f>
        <v>9462880</v>
      </c>
      <c r="I40" s="48">
        <f>IFERROR('TOP 20 VALOR'!I20,"")</f>
        <v>18925760</v>
      </c>
      <c r="J40" s="47" t="str">
        <f>IFERROR('TOP 20 VALOR'!J20,"")</f>
        <v>C</v>
      </c>
      <c r="K40" s="49">
        <f>IFERROR('TOP 20 CERO'!C20,"")</f>
        <v>80120061</v>
      </c>
      <c r="L40" s="49" t="str">
        <f>IFERROR('TOP 20 CERO'!D20,"")</f>
        <v>THINNER CORRIENTE</v>
      </c>
      <c r="M40" s="49">
        <f>IFERROR('TOP 20 CERO'!E20,"")</f>
        <v>900449648</v>
      </c>
      <c r="N40" s="50">
        <f>IFERROR('TOP 20 CERO'!F20,"")</f>
        <v>3900</v>
      </c>
      <c r="O40" s="51">
        <f>IFERROR('TOP 20 CERO'!G20,"")</f>
        <v>10.68493151</v>
      </c>
    </row>
    <row r="41" ht="15.75" customHeight="1">
      <c r="B41" s="52">
        <v>18.0</v>
      </c>
      <c r="C41" s="52" t="str">
        <f>IFERROR('TOP 20 VALOR'!C21,"")</f>
        <v/>
      </c>
      <c r="D41" s="52">
        <f>IFERROR('TOP 20 VALOR'!D21,"")</f>
        <v>12130001</v>
      </c>
      <c r="E41" s="52" t="str">
        <f>IFERROR('TOP 20 VALOR'!E21,"")</f>
        <v>CAMISAS DE CILINDRO MOTOR</v>
      </c>
      <c r="F41" s="52" t="str">
        <f>IFERROR('TOP 20 VALOR'!F21,"")</f>
        <v>VOLVO GROUP COLOMBIA S A S</v>
      </c>
      <c r="G41" s="52">
        <f>IFERROR('TOP 20 VALOR'!G21,"")</f>
        <v>6</v>
      </c>
      <c r="H41" s="53">
        <f>IFERROR('TOP 20 VALOR'!H21,"")</f>
        <v>2636836</v>
      </c>
      <c r="I41" s="53">
        <f>IFERROR('TOP 20 VALOR'!I21,"")</f>
        <v>15821016</v>
      </c>
      <c r="J41" s="52" t="str">
        <f>IFERROR('TOP 20 VALOR'!J21,"")</f>
        <v>A</v>
      </c>
      <c r="K41" s="49">
        <f>IFERROR('TOP 20 CERO'!C21,"")</f>
        <v>4650100</v>
      </c>
      <c r="L41" s="49" t="str">
        <f>IFERROR('TOP 20 CERO'!D21,"")</f>
        <v>ACEITE DIFERENCIAL SHEEL SPIRAX S6 75W 140</v>
      </c>
      <c r="M41" s="49">
        <f>IFERROR('TOP 20 CERO'!E21,"")</f>
        <v>800186960</v>
      </c>
      <c r="N41" s="50">
        <f>IFERROR('TOP 20 CERO'!F21,"")</f>
        <v>2805</v>
      </c>
      <c r="O41" s="51">
        <f>IFERROR('TOP 20 CERO'!G21,"")</f>
        <v>7.684931507</v>
      </c>
    </row>
    <row r="42" ht="15.75" customHeight="1">
      <c r="B42" s="47">
        <v>19.0</v>
      </c>
      <c r="C42" s="47" t="str">
        <f>IFERROR('TOP 20 VALOR'!C22,"")</f>
        <v/>
      </c>
      <c r="D42" s="47" t="str">
        <f>IFERROR('TOP 20 VALOR'!D22,"")</f>
        <v>21701114-R</v>
      </c>
      <c r="E42" s="47" t="str">
        <f>IFERROR('TOP 20 VALOR'!E22,"")</f>
        <v>CARTER MOTOR (CARTER CIGÜEÑAL)</v>
      </c>
      <c r="F42" s="47" t="str">
        <f>IFERROR('TOP 20 VALOR'!F22,"")</f>
        <v>VOLVO GROUP COLOMBIA S A S</v>
      </c>
      <c r="G42" s="47">
        <f>IFERROR('TOP 20 VALOR'!G22,"")</f>
        <v>1</v>
      </c>
      <c r="H42" s="48">
        <f>IFERROR('TOP 20 VALOR'!H22,"")</f>
        <v>14884895</v>
      </c>
      <c r="I42" s="48">
        <f>IFERROR('TOP 20 VALOR'!I22,"")</f>
        <v>14884895</v>
      </c>
      <c r="J42" s="47" t="str">
        <f>IFERROR('TOP 20 VALOR'!J22,"")</f>
        <v>C</v>
      </c>
      <c r="K42" s="49" t="str">
        <f>IFERROR('TOP 20 CERO'!C22,"")</f>
        <v>80130278-G</v>
      </c>
      <c r="L42" s="49" t="str">
        <f>IFERROR('TOP 20 CERO'!D22,"")</f>
        <v>CATALIZADOR RAPIDO 2790 GR</v>
      </c>
      <c r="M42" s="49">
        <f>IFERROR('TOP 20 CERO'!E22,"")</f>
        <v>830011686</v>
      </c>
      <c r="N42" s="50">
        <f>IFERROR('TOP 20 CERO'!F22,"")</f>
        <v>2790</v>
      </c>
      <c r="O42" s="51">
        <f>IFERROR('TOP 20 CERO'!G22,"")</f>
        <v>7.643835616</v>
      </c>
    </row>
    <row r="43" ht="15.75" customHeight="1">
      <c r="B43" s="52">
        <v>20.0</v>
      </c>
      <c r="C43" s="52" t="str">
        <f>IFERROR('TOP 20 VALOR'!C23,"")</f>
        <v>SU111857</v>
      </c>
      <c r="D43" s="52">
        <f>IFERROR('TOP 20 VALOR'!D23,"")</f>
        <v>7260200</v>
      </c>
      <c r="E43" s="52" t="str">
        <f>IFERROR('TOP 20 VALOR'!E23,"")</f>
        <v>FUELLE NEUMATICO DELANTERO</v>
      </c>
      <c r="F43" s="52" t="str">
        <f>IFERROR('TOP 20 VALOR'!F23,"")</f>
        <v>VOLVO GROUP COLOMBIA S A S</v>
      </c>
      <c r="G43" s="52">
        <f>IFERROR('TOP 20 VALOR'!G23,"")</f>
        <v>19</v>
      </c>
      <c r="H43" s="53">
        <f>IFERROR('TOP 20 VALOR'!H23,"")</f>
        <v>690200</v>
      </c>
      <c r="I43" s="53">
        <f>IFERROR('TOP 20 VALOR'!I23,"")</f>
        <v>13113800</v>
      </c>
      <c r="J43" s="52" t="str">
        <f>IFERROR('TOP 20 VALOR'!J23,"")</f>
        <v>A</v>
      </c>
      <c r="K43" s="49">
        <f>IFERROR('TOP 20 CERO'!C23,"")</f>
        <v>4370100</v>
      </c>
      <c r="L43" s="49" t="str">
        <f>IFERROR('TOP 20 CERO'!D23,"")</f>
        <v>ACEITE CAJA SHEEL ATF S4 HDX</v>
      </c>
      <c r="M43" s="49">
        <f>IFERROR('TOP 20 CERO'!E23,"")</f>
        <v>800186960</v>
      </c>
      <c r="N43" s="50">
        <f>IFERROR('TOP 20 CERO'!F23,"")</f>
        <v>1980</v>
      </c>
      <c r="O43" s="51">
        <f>IFERROR('TOP 20 CERO'!G23,"")</f>
        <v>5.424657534</v>
      </c>
    </row>
    <row r="44" ht="9.75" customHeight="1"/>
    <row r="45" ht="15.75" customHeight="1">
      <c r="B45" s="10" t="s">
        <v>45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6"/>
    </row>
    <row r="46" ht="15.75" customHeight="1">
      <c r="B46" s="54" t="s">
        <v>46</v>
      </c>
      <c r="C46" s="5"/>
      <c r="D46" s="5"/>
      <c r="E46" s="6"/>
      <c r="F46" s="55" t="s">
        <v>47</v>
      </c>
      <c r="G46" s="5"/>
      <c r="H46" s="5"/>
      <c r="I46" s="5"/>
      <c r="J46" s="5"/>
      <c r="K46" s="6"/>
      <c r="L46" s="56" t="str">
        <f>"A:"&amp;COUNTIF(DATA!M4:M2103,"A")&amp;" | B:"&amp;COUNTIF(DATA!M4:M2103,"B")&amp;" | C:"&amp;COUNTIF(DATA!M4:M2103,"C")</f>
        <v>A:1144 | B:335 | C:349</v>
      </c>
      <c r="M46" s="5"/>
      <c r="N46" s="5"/>
      <c r="O46" s="6"/>
    </row>
    <row r="47" ht="15.75" customHeight="1">
      <c r="B47" s="57" t="s">
        <v>48</v>
      </c>
      <c r="C47" s="5"/>
      <c r="D47" s="5"/>
      <c r="E47" s="6"/>
      <c r="F47" s="58" t="s">
        <v>49</v>
      </c>
      <c r="G47" s="5"/>
      <c r="H47" s="5"/>
      <c r="I47" s="5"/>
      <c r="J47" s="5"/>
      <c r="K47" s="6"/>
      <c r="L47" s="59" t="s">
        <v>50</v>
      </c>
      <c r="M47" s="5"/>
      <c r="N47" s="5"/>
      <c r="O47" s="6"/>
    </row>
    <row r="48" ht="15.75" customHeight="1">
      <c r="B48" s="54" t="s">
        <v>51</v>
      </c>
      <c r="C48" s="5"/>
      <c r="D48" s="5"/>
      <c r="E48" s="6"/>
      <c r="F48" s="55" t="s">
        <v>52</v>
      </c>
      <c r="G48" s="5"/>
      <c r="H48" s="5"/>
      <c r="I48" s="5"/>
      <c r="J48" s="5"/>
      <c r="K48" s="6"/>
      <c r="L48" s="56" t="s">
        <v>53</v>
      </c>
      <c r="M48" s="5"/>
      <c r="N48" s="5"/>
      <c r="O48" s="6"/>
    </row>
    <row r="49" ht="15.75" customHeight="1">
      <c r="B49" s="57" t="s">
        <v>54</v>
      </c>
      <c r="C49" s="5"/>
      <c r="D49" s="5"/>
      <c r="E49" s="6"/>
      <c r="F49" s="58" t="s">
        <v>55</v>
      </c>
      <c r="G49" s="5"/>
      <c r="H49" s="5"/>
      <c r="I49" s="5"/>
      <c r="J49" s="5"/>
      <c r="K49" s="6"/>
      <c r="L49" s="59" t="str">
        <f>"Total refs: "&amp;COUNTA(DATA!B4:B2103)</f>
        <v>Total refs: 1828</v>
      </c>
      <c r="M49" s="5"/>
      <c r="N49" s="5"/>
      <c r="O49" s="6"/>
    </row>
    <row r="50" ht="15.75" customHeight="1">
      <c r="B50" s="54" t="s">
        <v>56</v>
      </c>
      <c r="C50" s="5"/>
      <c r="D50" s="5"/>
      <c r="E50" s="6"/>
      <c r="F50" s="55" t="s">
        <v>57</v>
      </c>
      <c r="G50" s="5"/>
      <c r="H50" s="5"/>
      <c r="I50" s="5"/>
      <c r="J50" s="5"/>
      <c r="K50" s="6"/>
      <c r="L50" s="56" t="str">
        <f>"Refs sin stock: "&amp;COUNTIF(DATA!E4:E2103,0)</f>
        <v>Refs sin stock: 632</v>
      </c>
      <c r="M50" s="5"/>
      <c r="N50" s="5"/>
      <c r="O50" s="6"/>
    </row>
    <row r="51" ht="15.75" customHeight="1">
      <c r="B51" s="57" t="s">
        <v>58</v>
      </c>
      <c r="C51" s="5"/>
      <c r="D51" s="5"/>
      <c r="E51" s="6"/>
      <c r="F51" s="58" t="s">
        <v>59</v>
      </c>
      <c r="G51" s="5"/>
      <c r="H51" s="5"/>
      <c r="I51" s="5"/>
      <c r="J51" s="5"/>
      <c r="K51" s="6"/>
      <c r="L51" s="59" t="str">
        <f>"Valor inv: $"&amp;TEXT(SUM('CONTROL INVENTARIO'!J4:J2103),"#,##0")</f>
        <v>Valor inv: $2.067.844.421</v>
      </c>
      <c r="M51" s="5"/>
      <c r="N51" s="5"/>
      <c r="O51" s="6"/>
    </row>
    <row r="52" ht="15.75" customHeight="1"/>
    <row r="53" ht="9.75" customHeight="1"/>
    <row r="54" ht="15.75" customHeight="1">
      <c r="B54" s="10" t="s">
        <v>60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6"/>
    </row>
    <row r="55" ht="15.75" customHeight="1">
      <c r="B55" s="44" t="s">
        <v>61</v>
      </c>
      <c r="C55" s="5"/>
      <c r="D55" s="5"/>
      <c r="E55" s="6"/>
      <c r="F55" s="55" t="s">
        <v>62</v>
      </c>
      <c r="G55" s="5"/>
      <c r="H55" s="5"/>
      <c r="I55" s="5"/>
      <c r="J55" s="5"/>
      <c r="K55" s="5"/>
      <c r="L55" s="5"/>
      <c r="M55" s="5"/>
      <c r="N55" s="5"/>
      <c r="O55" s="6"/>
    </row>
    <row r="56" ht="15.75" customHeight="1">
      <c r="B56" s="60" t="s">
        <v>63</v>
      </c>
      <c r="C56" s="5"/>
      <c r="D56" s="5"/>
      <c r="E56" s="6"/>
      <c r="F56" s="58" t="s">
        <v>64</v>
      </c>
      <c r="G56" s="5"/>
      <c r="H56" s="5"/>
      <c r="I56" s="5"/>
      <c r="J56" s="5"/>
      <c r="K56" s="5"/>
      <c r="L56" s="5"/>
      <c r="M56" s="5"/>
      <c r="N56" s="5"/>
      <c r="O56" s="6"/>
    </row>
    <row r="57" ht="15.75" customHeight="1">
      <c r="B57" s="61" t="s">
        <v>65</v>
      </c>
      <c r="C57" s="5"/>
      <c r="D57" s="5"/>
      <c r="E57" s="6"/>
      <c r="F57" s="55" t="s">
        <v>66</v>
      </c>
      <c r="G57" s="5"/>
      <c r="H57" s="5"/>
      <c r="I57" s="5"/>
      <c r="J57" s="5"/>
      <c r="K57" s="5"/>
      <c r="L57" s="5"/>
      <c r="M57" s="5"/>
      <c r="N57" s="5"/>
      <c r="O57" s="6"/>
    </row>
    <row r="58" ht="15.75" customHeight="1">
      <c r="B58" s="62" t="s">
        <v>67</v>
      </c>
      <c r="C58" s="5"/>
      <c r="D58" s="5"/>
      <c r="E58" s="6"/>
      <c r="F58" s="58" t="s">
        <v>68</v>
      </c>
      <c r="G58" s="5"/>
      <c r="H58" s="5"/>
      <c r="I58" s="5"/>
      <c r="J58" s="5"/>
      <c r="K58" s="5"/>
      <c r="L58" s="5"/>
      <c r="M58" s="5"/>
      <c r="N58" s="5"/>
      <c r="O58" s="6"/>
    </row>
    <row r="59" ht="15.75" customHeight="1">
      <c r="B59" s="63" t="s">
        <v>69</v>
      </c>
      <c r="C59" s="5"/>
      <c r="D59" s="5"/>
      <c r="E59" s="6"/>
      <c r="F59" s="55" t="s">
        <v>70</v>
      </c>
      <c r="G59" s="5"/>
      <c r="H59" s="5"/>
      <c r="I59" s="5"/>
      <c r="J59" s="5"/>
      <c r="K59" s="5"/>
      <c r="L59" s="5"/>
      <c r="M59" s="5"/>
      <c r="N59" s="5"/>
      <c r="O59" s="6"/>
    </row>
    <row r="60" ht="15.75" customHeight="1"/>
    <row r="61" ht="9.75" customHeight="1"/>
    <row r="62" ht="15.75" customHeight="1">
      <c r="B62" s="10" t="s">
        <v>71</v>
      </c>
      <c r="C62" s="5"/>
      <c r="D62" s="5"/>
      <c r="E62" s="6"/>
    </row>
    <row r="63" ht="15.75" customHeight="1">
      <c r="B63" s="64" t="s">
        <v>72</v>
      </c>
      <c r="D63" s="65">
        <f>COUNTIF(DATA!M4:M2103,"A")</f>
        <v>1144</v>
      </c>
    </row>
    <row r="64" ht="15.75" customHeight="1">
      <c r="B64" s="66" t="s">
        <v>73</v>
      </c>
      <c r="D64" s="67">
        <f>COUNTIF(DATA!M4:M2103,"B")</f>
        <v>335</v>
      </c>
    </row>
    <row r="65" ht="15.75" customHeight="1">
      <c r="B65" s="64" t="s">
        <v>74</v>
      </c>
      <c r="D65" s="65">
        <f>COUNTIF(DATA!M4:M2103,"C")</f>
        <v>349</v>
      </c>
    </row>
    <row r="66" ht="15.75" customHeight="1"/>
    <row r="67" ht="15.75" customHeight="1">
      <c r="B67" s="10" t="s">
        <v>75</v>
      </c>
      <c r="C67" s="5"/>
      <c r="D67" s="5"/>
      <c r="E67" s="6"/>
    </row>
    <row r="68" ht="15.75" customHeight="1">
      <c r="B68" s="68" t="s">
        <v>76</v>
      </c>
      <c r="D68" s="50">
        <f>COUNTIF(DATA!E4:E2103,0)</f>
        <v>632</v>
      </c>
    </row>
    <row r="69" ht="15.75" customHeight="1">
      <c r="B69" s="69" t="s">
        <v>77</v>
      </c>
      <c r="D69" s="70">
        <f>COUNTIF(DATA!E4:E2103,"&gt;0")</f>
        <v>1196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>
      <c r="B86" s="10" t="s">
        <v>14</v>
      </c>
      <c r="C86" s="5"/>
      <c r="D86" s="5"/>
      <c r="E86" s="6"/>
    </row>
    <row r="87" ht="15.75" customHeight="1">
      <c r="B87" s="56" t="s">
        <v>78</v>
      </c>
      <c r="C87" s="6"/>
      <c r="D87" s="55" t="s">
        <v>79</v>
      </c>
      <c r="E87" s="5"/>
      <c r="F87" s="5"/>
      <c r="G87" s="5"/>
      <c r="H87" s="5"/>
      <c r="I87" s="5"/>
      <c r="J87" s="6"/>
    </row>
    <row r="88" ht="15.75" customHeight="1">
      <c r="B88" s="59" t="s">
        <v>80</v>
      </c>
      <c r="C88" s="6"/>
      <c r="D88" s="58" t="s">
        <v>81</v>
      </c>
      <c r="E88" s="5"/>
      <c r="F88" s="5"/>
      <c r="G88" s="5"/>
      <c r="H88" s="5"/>
      <c r="I88" s="5"/>
      <c r="J88" s="6"/>
    </row>
    <row r="89" ht="15.75" customHeight="1">
      <c r="B89" s="56" t="s">
        <v>82</v>
      </c>
      <c r="C89" s="6"/>
      <c r="D89" s="55" t="s">
        <v>83</v>
      </c>
      <c r="E89" s="5"/>
      <c r="F89" s="5"/>
      <c r="G89" s="5"/>
      <c r="H89" s="5"/>
      <c r="I89" s="5"/>
      <c r="J89" s="6"/>
    </row>
    <row r="90" ht="15.75" customHeight="1">
      <c r="B90" s="59" t="s">
        <v>84</v>
      </c>
      <c r="C90" s="6"/>
      <c r="D90" s="58" t="s">
        <v>85</v>
      </c>
      <c r="E90" s="5"/>
      <c r="F90" s="5"/>
      <c r="G90" s="5"/>
      <c r="H90" s="5"/>
      <c r="I90" s="5"/>
      <c r="J90" s="6"/>
    </row>
    <row r="91" ht="15.75" customHeight="1">
      <c r="B91" s="56" t="s">
        <v>86</v>
      </c>
      <c r="C91" s="6"/>
      <c r="D91" s="55" t="s">
        <v>87</v>
      </c>
      <c r="E91" s="5"/>
      <c r="F91" s="5"/>
      <c r="G91" s="5"/>
      <c r="H91" s="5"/>
      <c r="I91" s="5"/>
      <c r="J91" s="6"/>
    </row>
    <row r="92" ht="32.25" customHeight="1">
      <c r="B92" s="59" t="s">
        <v>88</v>
      </c>
      <c r="C92" s="6"/>
      <c r="D92" s="58" t="s">
        <v>89</v>
      </c>
      <c r="E92" s="5"/>
      <c r="F92" s="5"/>
      <c r="G92" s="5"/>
      <c r="H92" s="5"/>
      <c r="I92" s="5"/>
      <c r="J92" s="6"/>
    </row>
    <row r="93" ht="15.75" customHeight="1">
      <c r="B93" s="56" t="s">
        <v>90</v>
      </c>
      <c r="C93" s="6"/>
      <c r="D93" s="55" t="s">
        <v>91</v>
      </c>
      <c r="E93" s="5"/>
      <c r="F93" s="5"/>
      <c r="G93" s="5"/>
      <c r="H93" s="5"/>
      <c r="I93" s="5"/>
      <c r="J93" s="6"/>
    </row>
    <row r="94" ht="15.75" customHeight="1">
      <c r="B94" s="59" t="s">
        <v>92</v>
      </c>
      <c r="C94" s="6"/>
      <c r="D94" s="58" t="s">
        <v>93</v>
      </c>
      <c r="E94" s="5"/>
      <c r="F94" s="5"/>
      <c r="G94" s="5"/>
      <c r="H94" s="5"/>
      <c r="I94" s="5"/>
      <c r="J94" s="6"/>
    </row>
    <row r="95" ht="15.75" customHeight="1"/>
    <row r="96" ht="15.75" customHeight="1">
      <c r="B96" s="7" t="s">
        <v>94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6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G10:H10"/>
    <mergeCell ref="I10:J10"/>
    <mergeCell ref="B2:O2"/>
    <mergeCell ref="B3:O3"/>
    <mergeCell ref="B4:O4"/>
    <mergeCell ref="B6:D6"/>
    <mergeCell ref="B9:O9"/>
    <mergeCell ref="E10:F10"/>
    <mergeCell ref="K10:L10"/>
    <mergeCell ref="I13:J13"/>
    <mergeCell ref="K13:L13"/>
    <mergeCell ref="I14:J14"/>
    <mergeCell ref="K14:L14"/>
    <mergeCell ref="B10:D10"/>
    <mergeCell ref="B11:D11"/>
    <mergeCell ref="E11:F11"/>
    <mergeCell ref="G11:H11"/>
    <mergeCell ref="I11:J11"/>
    <mergeCell ref="K11:L11"/>
    <mergeCell ref="B13:D13"/>
    <mergeCell ref="J17:K17"/>
    <mergeCell ref="L17:M17"/>
    <mergeCell ref="J18:K18"/>
    <mergeCell ref="L18:M18"/>
    <mergeCell ref="N18:O18"/>
    <mergeCell ref="L19:O19"/>
    <mergeCell ref="L20:O20"/>
    <mergeCell ref="K22:O22"/>
    <mergeCell ref="E13:F13"/>
    <mergeCell ref="G13:H13"/>
    <mergeCell ref="B14:D14"/>
    <mergeCell ref="E14:F14"/>
    <mergeCell ref="G14:H14"/>
    <mergeCell ref="B16:O16"/>
    <mergeCell ref="N17:O17"/>
    <mergeCell ref="B17:D17"/>
    <mergeCell ref="B18:D18"/>
    <mergeCell ref="B19:E19"/>
    <mergeCell ref="F19:H19"/>
    <mergeCell ref="I19:K19"/>
    <mergeCell ref="F20:H20"/>
    <mergeCell ref="I20:K20"/>
    <mergeCell ref="B88:C88"/>
    <mergeCell ref="B89:C89"/>
    <mergeCell ref="B90:C90"/>
    <mergeCell ref="B91:C91"/>
    <mergeCell ref="B92:C92"/>
    <mergeCell ref="B93:C93"/>
    <mergeCell ref="B94:C94"/>
    <mergeCell ref="B56:E56"/>
    <mergeCell ref="B57:E57"/>
    <mergeCell ref="B58:E58"/>
    <mergeCell ref="B59:E59"/>
    <mergeCell ref="B62:E62"/>
    <mergeCell ref="B67:E67"/>
    <mergeCell ref="B86:E86"/>
    <mergeCell ref="F47:K47"/>
    <mergeCell ref="L47:O47"/>
    <mergeCell ref="B20:E20"/>
    <mergeCell ref="B22:J22"/>
    <mergeCell ref="B45:O45"/>
    <mergeCell ref="B46:E46"/>
    <mergeCell ref="F46:K46"/>
    <mergeCell ref="L46:O46"/>
    <mergeCell ref="B47:E47"/>
    <mergeCell ref="F50:K50"/>
    <mergeCell ref="L50:O50"/>
    <mergeCell ref="B48:E48"/>
    <mergeCell ref="F48:K48"/>
    <mergeCell ref="L48:O48"/>
    <mergeCell ref="B49:E49"/>
    <mergeCell ref="F49:K49"/>
    <mergeCell ref="L49:O49"/>
    <mergeCell ref="B50:E50"/>
    <mergeCell ref="F57:O57"/>
    <mergeCell ref="F58:O58"/>
    <mergeCell ref="F59:O59"/>
    <mergeCell ref="B51:E51"/>
    <mergeCell ref="F51:K51"/>
    <mergeCell ref="L51:O51"/>
    <mergeCell ref="B54:O54"/>
    <mergeCell ref="B55:E55"/>
    <mergeCell ref="F55:O55"/>
    <mergeCell ref="F56:O56"/>
    <mergeCell ref="D93:J93"/>
    <mergeCell ref="D94:J94"/>
    <mergeCell ref="B96:O96"/>
    <mergeCell ref="B87:C87"/>
    <mergeCell ref="D87:J87"/>
    <mergeCell ref="D88:J88"/>
    <mergeCell ref="D89:J89"/>
    <mergeCell ref="D90:J90"/>
    <mergeCell ref="D91:J91"/>
    <mergeCell ref="D92:J9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4C3C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8.71"/>
    <col customWidth="1" min="2" max="2" width="14.0"/>
    <col customWidth="1" min="3" max="3" width="35.0"/>
    <col customWidth="1" min="4" max="4" width="15.0"/>
    <col customWidth="1" min="5" max="5" width="12.0"/>
    <col customWidth="1" min="6" max="6" width="15.0"/>
    <col customWidth="1" min="7" max="7" width="18.0"/>
    <col customWidth="1" min="8" max="8" width="16.0"/>
    <col customWidth="1" min="9" max="9" width="12.0"/>
    <col customWidth="1" min="10" max="11" width="10.0"/>
    <col customWidth="1" min="12" max="12" width="13.0"/>
    <col customWidth="1" min="13" max="13" width="8.0"/>
    <col customWidth="1" min="14" max="20" width="12.0"/>
    <col customWidth="1" min="21" max="24" width="15.0"/>
  </cols>
  <sheetData>
    <row r="1">
      <c r="B1" s="4" t="s">
        <v>95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>
      <c r="B2" s="71" t="s">
        <v>96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>
      <c r="B3" s="45" t="s">
        <v>36</v>
      </c>
      <c r="C3" s="45" t="s">
        <v>37</v>
      </c>
      <c r="D3" s="45" t="s">
        <v>97</v>
      </c>
      <c r="E3" s="45" t="s">
        <v>98</v>
      </c>
      <c r="F3" s="45" t="s">
        <v>99</v>
      </c>
      <c r="G3" s="45" t="s">
        <v>100</v>
      </c>
      <c r="H3" s="45" t="s">
        <v>0</v>
      </c>
      <c r="I3" s="45" t="s">
        <v>101</v>
      </c>
      <c r="J3" s="45" t="s">
        <v>102</v>
      </c>
      <c r="K3" s="45" t="s">
        <v>103</v>
      </c>
      <c r="L3" s="45" t="s">
        <v>104</v>
      </c>
      <c r="M3" s="45" t="s">
        <v>105</v>
      </c>
      <c r="N3" s="45" t="s">
        <v>106</v>
      </c>
      <c r="O3" s="45" t="s">
        <v>107</v>
      </c>
      <c r="P3" s="45" t="s">
        <v>108</v>
      </c>
      <c r="Q3" s="45" t="s">
        <v>109</v>
      </c>
      <c r="R3" s="45" t="s">
        <v>110</v>
      </c>
      <c r="S3" s="45" t="s">
        <v>111</v>
      </c>
      <c r="T3" s="45" t="s">
        <v>112</v>
      </c>
      <c r="U3" s="45" t="s">
        <v>113</v>
      </c>
      <c r="V3" s="45" t="s">
        <v>114</v>
      </c>
      <c r="W3" s="45" t="s">
        <v>115</v>
      </c>
      <c r="X3" s="45" t="s">
        <v>116</v>
      </c>
    </row>
    <row r="4">
      <c r="B4" s="47">
        <v>1.2110002E7</v>
      </c>
      <c r="C4" s="47" t="s">
        <v>117</v>
      </c>
      <c r="D4" s="47">
        <v>3169658.0</v>
      </c>
      <c r="E4" s="47">
        <v>6.0</v>
      </c>
      <c r="F4" s="48">
        <v>92885.63</v>
      </c>
      <c r="G4" s="48">
        <f t="shared" ref="G4:G1831" si="1">F4*E4</f>
        <v>557313.78</v>
      </c>
      <c r="H4" s="47" t="s">
        <v>9</v>
      </c>
      <c r="I4" s="47">
        <v>3.0</v>
      </c>
      <c r="J4" s="47">
        <v>5.0</v>
      </c>
      <c r="K4" s="47">
        <v>10.0</v>
      </c>
      <c r="L4" s="47" t="s">
        <v>118</v>
      </c>
      <c r="M4" s="47" t="s">
        <v>119</v>
      </c>
      <c r="N4" s="47">
        <v>125.0</v>
      </c>
      <c r="O4" s="47">
        <v>0.0</v>
      </c>
      <c r="P4" s="47">
        <v>0.0</v>
      </c>
      <c r="Q4" s="47">
        <v>1.0</v>
      </c>
      <c r="R4" s="47">
        <v>0.0</v>
      </c>
      <c r="S4" s="47">
        <v>8.0</v>
      </c>
      <c r="T4" s="47">
        <v>0.0</v>
      </c>
      <c r="U4" s="48">
        <v>92885.6</v>
      </c>
      <c r="V4" s="48">
        <v>92361.04</v>
      </c>
      <c r="W4" s="47">
        <v>9.00315569E8</v>
      </c>
      <c r="X4" s="47" t="s">
        <v>120</v>
      </c>
    </row>
    <row r="5">
      <c r="B5" s="52">
        <v>1.2110003E7</v>
      </c>
      <c r="C5" s="52" t="s">
        <v>121</v>
      </c>
      <c r="D5" s="52">
        <v>2.0501055E7</v>
      </c>
      <c r="E5" s="52">
        <v>3.0</v>
      </c>
      <c r="F5" s="53">
        <v>26069.17</v>
      </c>
      <c r="G5" s="48">
        <f t="shared" si="1"/>
        <v>78207.51</v>
      </c>
      <c r="H5" s="52" t="s">
        <v>9</v>
      </c>
      <c r="I5" s="52">
        <v>0.0</v>
      </c>
      <c r="J5" s="52">
        <v>0.0</v>
      </c>
      <c r="K5" s="52">
        <v>0.0</v>
      </c>
      <c r="L5" s="52" t="s">
        <v>118</v>
      </c>
      <c r="M5" s="52" t="s">
        <v>122</v>
      </c>
      <c r="N5" s="52">
        <v>5.0</v>
      </c>
      <c r="O5" s="52">
        <v>0.0</v>
      </c>
      <c r="P5" s="52">
        <v>0.0</v>
      </c>
      <c r="Q5" s="52">
        <v>0.0</v>
      </c>
      <c r="R5" s="52">
        <v>0.0</v>
      </c>
      <c r="S5" s="52">
        <v>0.0</v>
      </c>
      <c r="T5" s="52">
        <v>0.0</v>
      </c>
      <c r="U5" s="53">
        <v>26069.2</v>
      </c>
      <c r="V5" s="53">
        <v>26517.51</v>
      </c>
      <c r="W5" s="52">
        <v>9.00315569E8</v>
      </c>
      <c r="X5" s="52" t="s">
        <v>123</v>
      </c>
    </row>
    <row r="6">
      <c r="B6" s="47">
        <v>1.2110004E7</v>
      </c>
      <c r="C6" s="47" t="s">
        <v>124</v>
      </c>
      <c r="D6" s="47">
        <v>6.0111964E7</v>
      </c>
      <c r="E6" s="47">
        <v>4.0</v>
      </c>
      <c r="F6" s="48">
        <v>45754.34</v>
      </c>
      <c r="G6" s="48">
        <f t="shared" si="1"/>
        <v>183017.36</v>
      </c>
      <c r="H6" s="47" t="s">
        <v>9</v>
      </c>
      <c r="I6" s="47">
        <v>0.0</v>
      </c>
      <c r="J6" s="47">
        <v>0.0</v>
      </c>
      <c r="K6" s="47">
        <v>0.0</v>
      </c>
      <c r="L6" s="47" t="s">
        <v>118</v>
      </c>
      <c r="M6" s="47" t="s">
        <v>122</v>
      </c>
      <c r="N6" s="47">
        <v>4.0</v>
      </c>
      <c r="O6" s="47">
        <v>0.0</v>
      </c>
      <c r="P6" s="47">
        <v>0.0</v>
      </c>
      <c r="Q6" s="47">
        <v>0.0</v>
      </c>
      <c r="R6" s="47">
        <v>0.0</v>
      </c>
      <c r="S6" s="47">
        <v>0.0</v>
      </c>
      <c r="T6" s="47">
        <v>0.0</v>
      </c>
      <c r="U6" s="48">
        <v>45754.3</v>
      </c>
      <c r="V6" s="48">
        <v>45889.39</v>
      </c>
      <c r="W6" s="47">
        <v>9.00315569E8</v>
      </c>
      <c r="X6" s="47" t="s">
        <v>125</v>
      </c>
    </row>
    <row r="7">
      <c r="B7" s="52">
        <v>1.2110005E7</v>
      </c>
      <c r="C7" s="52" t="s">
        <v>126</v>
      </c>
      <c r="D7" s="52">
        <v>944364.0</v>
      </c>
      <c r="E7" s="52">
        <v>5.0</v>
      </c>
      <c r="F7" s="53">
        <v>2620.185</v>
      </c>
      <c r="G7" s="48">
        <f t="shared" si="1"/>
        <v>13100.925</v>
      </c>
      <c r="H7" s="52" t="s">
        <v>9</v>
      </c>
      <c r="I7" s="52">
        <v>0.0</v>
      </c>
      <c r="J7" s="52">
        <v>0.0</v>
      </c>
      <c r="K7" s="52">
        <v>0.0</v>
      </c>
      <c r="L7" s="52" t="s">
        <v>118</v>
      </c>
      <c r="M7" s="52" t="s">
        <v>122</v>
      </c>
      <c r="N7" s="52">
        <v>1.0</v>
      </c>
      <c r="O7" s="52">
        <v>0.0</v>
      </c>
      <c r="P7" s="52">
        <v>0.0</v>
      </c>
      <c r="Q7" s="52">
        <v>0.0</v>
      </c>
      <c r="R7" s="52">
        <v>0.0</v>
      </c>
      <c r="S7" s="52">
        <v>0.0</v>
      </c>
      <c r="T7" s="52">
        <v>0.0</v>
      </c>
      <c r="U7" s="53">
        <v>2620.18</v>
      </c>
      <c r="V7" s="53">
        <v>2620.185</v>
      </c>
      <c r="W7" s="52">
        <v>9.00315569E8</v>
      </c>
      <c r="X7" s="52" t="s">
        <v>127</v>
      </c>
    </row>
    <row r="8">
      <c r="B8" s="47">
        <v>1.2110006E7</v>
      </c>
      <c r="C8" s="47" t="s">
        <v>128</v>
      </c>
      <c r="D8" s="47">
        <v>2.0526428E7</v>
      </c>
      <c r="E8" s="47">
        <v>8.0</v>
      </c>
      <c r="F8" s="48">
        <v>12974.52</v>
      </c>
      <c r="G8" s="48">
        <f t="shared" si="1"/>
        <v>103796.16</v>
      </c>
      <c r="H8" s="47" t="s">
        <v>9</v>
      </c>
      <c r="I8" s="47">
        <v>0.0</v>
      </c>
      <c r="J8" s="47">
        <v>0.0</v>
      </c>
      <c r="K8" s="47">
        <v>0.0</v>
      </c>
      <c r="L8" s="47" t="s">
        <v>118</v>
      </c>
      <c r="M8" s="47" t="s">
        <v>119</v>
      </c>
      <c r="N8" s="47">
        <v>65.0</v>
      </c>
      <c r="O8" s="47">
        <v>0.0</v>
      </c>
      <c r="P8" s="47">
        <v>0.0</v>
      </c>
      <c r="Q8" s="47">
        <v>0.0</v>
      </c>
      <c r="R8" s="47">
        <v>0.0</v>
      </c>
      <c r="S8" s="47">
        <v>8.0</v>
      </c>
      <c r="T8" s="47">
        <v>0.0</v>
      </c>
      <c r="U8" s="48">
        <v>12974.5</v>
      </c>
      <c r="V8" s="48">
        <v>12974.52</v>
      </c>
      <c r="W8" s="47">
        <v>9.00315569E8</v>
      </c>
      <c r="X8" s="47" t="s">
        <v>129</v>
      </c>
    </row>
    <row r="9">
      <c r="B9" s="52">
        <v>1.2110007E7</v>
      </c>
      <c r="C9" s="52" t="s">
        <v>130</v>
      </c>
      <c r="D9" s="52">
        <v>2.05032E7</v>
      </c>
      <c r="E9" s="52">
        <v>6.0</v>
      </c>
      <c r="F9" s="53">
        <v>132652.4</v>
      </c>
      <c r="G9" s="48">
        <f t="shared" si="1"/>
        <v>795914.4</v>
      </c>
      <c r="H9" s="52" t="s">
        <v>9</v>
      </c>
      <c r="I9" s="52">
        <v>0.0</v>
      </c>
      <c r="J9" s="52">
        <v>0.0</v>
      </c>
      <c r="K9" s="52">
        <v>0.0</v>
      </c>
      <c r="L9" s="52" t="s">
        <v>118</v>
      </c>
      <c r="M9" s="52" t="s">
        <v>122</v>
      </c>
      <c r="N9" s="52">
        <v>4.0</v>
      </c>
      <c r="O9" s="52">
        <v>0.0</v>
      </c>
      <c r="P9" s="52">
        <v>0.0</v>
      </c>
      <c r="Q9" s="52">
        <v>0.0</v>
      </c>
      <c r="R9" s="52">
        <v>0.0</v>
      </c>
      <c r="S9" s="52">
        <v>2.0</v>
      </c>
      <c r="T9" s="52">
        <v>0.0</v>
      </c>
      <c r="U9" s="53">
        <v>132652.0</v>
      </c>
      <c r="V9" s="53">
        <v>119312.0</v>
      </c>
      <c r="W9" s="52">
        <v>9.00315569E8</v>
      </c>
      <c r="X9" s="52" t="s">
        <v>125</v>
      </c>
    </row>
    <row r="10">
      <c r="B10" s="47">
        <v>1.2110008E7</v>
      </c>
      <c r="C10" s="47" t="s">
        <v>131</v>
      </c>
      <c r="D10" s="47">
        <v>2.1351717E7</v>
      </c>
      <c r="E10" s="47">
        <v>87.0</v>
      </c>
      <c r="F10" s="48">
        <v>121057.9</v>
      </c>
      <c r="G10" s="48">
        <f t="shared" si="1"/>
        <v>10532037.3</v>
      </c>
      <c r="H10" s="47" t="s">
        <v>9</v>
      </c>
      <c r="I10" s="47">
        <v>60.0</v>
      </c>
      <c r="J10" s="47">
        <v>50.0</v>
      </c>
      <c r="K10" s="47">
        <v>100.0</v>
      </c>
      <c r="L10" s="47" t="s">
        <v>118</v>
      </c>
      <c r="M10" s="47" t="s">
        <v>119</v>
      </c>
      <c r="N10" s="47">
        <v>3631.0</v>
      </c>
      <c r="O10" s="47">
        <v>0.0</v>
      </c>
      <c r="P10" s="47">
        <v>0.0</v>
      </c>
      <c r="Q10" s="47">
        <v>0.0</v>
      </c>
      <c r="R10" s="47">
        <v>0.0</v>
      </c>
      <c r="S10" s="47">
        <v>3.0</v>
      </c>
      <c r="T10" s="47">
        <v>0.0</v>
      </c>
      <c r="U10" s="48">
        <v>121058.0</v>
      </c>
      <c r="V10" s="48">
        <v>120069.4</v>
      </c>
      <c r="W10" s="47">
        <v>9.00315569E8</v>
      </c>
      <c r="X10" s="47" t="s">
        <v>132</v>
      </c>
    </row>
    <row r="11">
      <c r="B11" s="52">
        <v>1.2110009E7</v>
      </c>
      <c r="C11" s="52" t="s">
        <v>133</v>
      </c>
      <c r="D11" s="52">
        <v>949721.0</v>
      </c>
      <c r="E11" s="52">
        <v>9.0</v>
      </c>
      <c r="F11" s="53">
        <v>12783.38</v>
      </c>
      <c r="G11" s="48">
        <f t="shared" si="1"/>
        <v>115050.42</v>
      </c>
      <c r="H11" s="52" t="s">
        <v>9</v>
      </c>
      <c r="I11" s="52">
        <v>5.0</v>
      </c>
      <c r="J11" s="52">
        <v>5.0</v>
      </c>
      <c r="K11" s="52">
        <v>10.0</v>
      </c>
      <c r="L11" s="52" t="s">
        <v>118</v>
      </c>
      <c r="M11" s="52" t="s">
        <v>119</v>
      </c>
      <c r="N11" s="52">
        <v>125.0</v>
      </c>
      <c r="O11" s="52">
        <v>0.0</v>
      </c>
      <c r="P11" s="52">
        <v>0.0</v>
      </c>
      <c r="Q11" s="52">
        <v>0.0</v>
      </c>
      <c r="R11" s="52">
        <v>0.0</v>
      </c>
      <c r="S11" s="52">
        <v>6.0</v>
      </c>
      <c r="T11" s="52">
        <v>0.0</v>
      </c>
      <c r="U11" s="53">
        <v>12783.4</v>
      </c>
      <c r="V11" s="53">
        <v>10863.41</v>
      </c>
      <c r="W11" s="52">
        <v>9.00315569E8</v>
      </c>
      <c r="X11" s="52" t="s">
        <v>129</v>
      </c>
    </row>
    <row r="12">
      <c r="B12" s="47">
        <v>1.211001E7</v>
      </c>
      <c r="C12" s="47" t="s">
        <v>134</v>
      </c>
      <c r="D12" s="47">
        <v>3099100.0</v>
      </c>
      <c r="E12" s="47">
        <v>4.0</v>
      </c>
      <c r="F12" s="48">
        <v>1148356.0</v>
      </c>
      <c r="G12" s="48">
        <f t="shared" si="1"/>
        <v>4593424</v>
      </c>
      <c r="H12" s="47" t="s">
        <v>9</v>
      </c>
      <c r="I12" s="47">
        <v>1.0</v>
      </c>
      <c r="J12" s="47">
        <v>1.0</v>
      </c>
      <c r="K12" s="47">
        <v>2.0</v>
      </c>
      <c r="L12" s="47" t="s">
        <v>118</v>
      </c>
      <c r="M12" s="47" t="s">
        <v>119</v>
      </c>
      <c r="N12" s="47">
        <v>40.0</v>
      </c>
      <c r="O12" s="47">
        <v>0.0</v>
      </c>
      <c r="P12" s="47">
        <v>0.0</v>
      </c>
      <c r="Q12" s="47">
        <v>0.0</v>
      </c>
      <c r="R12" s="47">
        <v>0.0</v>
      </c>
      <c r="S12" s="47">
        <v>13.0</v>
      </c>
      <c r="T12" s="47">
        <v>0.0</v>
      </c>
      <c r="U12" s="48">
        <v>1148356.0</v>
      </c>
      <c r="V12" s="48">
        <v>1148356.0</v>
      </c>
      <c r="W12" s="47">
        <v>9.00315569E8</v>
      </c>
      <c r="X12" s="47" t="s">
        <v>135</v>
      </c>
    </row>
    <row r="13">
      <c r="B13" s="52">
        <v>1.2110011E7</v>
      </c>
      <c r="C13" s="52" t="s">
        <v>130</v>
      </c>
      <c r="D13" s="52">
        <v>276630.0</v>
      </c>
      <c r="E13" s="52">
        <v>0.0</v>
      </c>
      <c r="F13" s="53">
        <v>107001.6</v>
      </c>
      <c r="G13" s="48">
        <f t="shared" si="1"/>
        <v>0</v>
      </c>
      <c r="H13" s="52" t="s">
        <v>9</v>
      </c>
      <c r="I13" s="52">
        <v>0.0</v>
      </c>
      <c r="J13" s="52">
        <v>6.0</v>
      </c>
      <c r="K13" s="52">
        <v>0.0</v>
      </c>
      <c r="L13" s="52" t="s">
        <v>118</v>
      </c>
      <c r="M13" s="52" t="s">
        <v>122</v>
      </c>
      <c r="N13" s="52">
        <v>102.0</v>
      </c>
      <c r="O13" s="52">
        <v>0.0</v>
      </c>
      <c r="P13" s="52">
        <v>0.0</v>
      </c>
      <c r="Q13" s="52">
        <v>0.0</v>
      </c>
      <c r="R13" s="52">
        <v>0.0</v>
      </c>
      <c r="S13" s="52">
        <v>8.0</v>
      </c>
      <c r="T13" s="52">
        <v>0.0</v>
      </c>
      <c r="U13" s="53">
        <v>107002.0</v>
      </c>
      <c r="V13" s="53">
        <v>108306.7</v>
      </c>
      <c r="W13" s="52">
        <v>9.00315569E8</v>
      </c>
      <c r="X13" s="52" t="s">
        <v>125</v>
      </c>
    </row>
    <row r="14">
      <c r="B14" s="47">
        <v>1.2110012E7</v>
      </c>
      <c r="C14" s="47" t="s">
        <v>136</v>
      </c>
      <c r="D14" s="47">
        <v>3165309.0</v>
      </c>
      <c r="E14" s="47">
        <v>0.0</v>
      </c>
      <c r="F14" s="48">
        <v>1.1987543E7</v>
      </c>
      <c r="G14" s="48">
        <f t="shared" si="1"/>
        <v>0</v>
      </c>
      <c r="H14" s="47" t="s">
        <v>9</v>
      </c>
      <c r="I14" s="47">
        <v>0.0</v>
      </c>
      <c r="J14" s="47">
        <v>0.0</v>
      </c>
      <c r="K14" s="47">
        <v>0.0</v>
      </c>
      <c r="L14" s="47" t="s">
        <v>118</v>
      </c>
      <c r="M14" s="47" t="s">
        <v>119</v>
      </c>
      <c r="N14" s="47">
        <v>2.0</v>
      </c>
      <c r="O14" s="47">
        <v>0.0</v>
      </c>
      <c r="P14" s="47">
        <v>0.0</v>
      </c>
      <c r="Q14" s="47">
        <v>0.0</v>
      </c>
      <c r="R14" s="47">
        <v>0.0</v>
      </c>
      <c r="S14" s="47">
        <v>2.0</v>
      </c>
      <c r="T14" s="47">
        <v>0.0</v>
      </c>
      <c r="U14" s="48">
        <v>1.2E7</v>
      </c>
      <c r="V14" s="48">
        <v>1.1987543E7</v>
      </c>
      <c r="W14" s="47">
        <v>9.00315569E8</v>
      </c>
      <c r="X14" s="47" t="s">
        <v>135</v>
      </c>
    </row>
    <row r="15">
      <c r="B15" s="52">
        <v>1.2110013E7</v>
      </c>
      <c r="C15" s="52" t="s">
        <v>137</v>
      </c>
      <c r="D15" s="52">
        <v>2.0714247E7</v>
      </c>
      <c r="E15" s="52">
        <v>11.0</v>
      </c>
      <c r="F15" s="53">
        <v>76313.15</v>
      </c>
      <c r="G15" s="48">
        <f t="shared" si="1"/>
        <v>839444.65</v>
      </c>
      <c r="H15" s="52" t="s">
        <v>9</v>
      </c>
      <c r="I15" s="52">
        <v>1.0</v>
      </c>
      <c r="J15" s="52">
        <v>1.0</v>
      </c>
      <c r="K15" s="52">
        <v>2.0</v>
      </c>
      <c r="L15" s="52" t="s">
        <v>118</v>
      </c>
      <c r="M15" s="52" t="s">
        <v>119</v>
      </c>
      <c r="N15" s="52">
        <v>20.0</v>
      </c>
      <c r="O15" s="52">
        <v>0.0</v>
      </c>
      <c r="P15" s="52">
        <v>0.0</v>
      </c>
      <c r="Q15" s="52">
        <v>0.0</v>
      </c>
      <c r="R15" s="52">
        <v>0.0</v>
      </c>
      <c r="S15" s="52">
        <v>6.0</v>
      </c>
      <c r="T15" s="52">
        <v>0.0</v>
      </c>
      <c r="U15" s="53">
        <v>76313.2</v>
      </c>
      <c r="V15" s="53">
        <v>65972.17</v>
      </c>
      <c r="W15" s="52">
        <v>9.00315569E8</v>
      </c>
      <c r="X15" s="52" t="s">
        <v>129</v>
      </c>
    </row>
    <row r="16">
      <c r="B16" s="47">
        <v>1.2110014E7</v>
      </c>
      <c r="C16" s="47" t="s">
        <v>138</v>
      </c>
      <c r="D16" s="47">
        <v>2.1501189E7</v>
      </c>
      <c r="E16" s="47">
        <v>96.0</v>
      </c>
      <c r="F16" s="48">
        <v>12050.92</v>
      </c>
      <c r="G16" s="48">
        <f t="shared" si="1"/>
        <v>1156888.32</v>
      </c>
      <c r="H16" s="47" t="s">
        <v>9</v>
      </c>
      <c r="I16" s="47">
        <v>24.0</v>
      </c>
      <c r="J16" s="47">
        <v>24.0</v>
      </c>
      <c r="K16" s="47">
        <v>48.0</v>
      </c>
      <c r="L16" s="47" t="s">
        <v>118</v>
      </c>
      <c r="M16" s="47" t="s">
        <v>122</v>
      </c>
      <c r="N16" s="47">
        <v>744.0</v>
      </c>
      <c r="O16" s="47">
        <v>0.0</v>
      </c>
      <c r="P16" s="47">
        <v>0.0</v>
      </c>
      <c r="Q16" s="47">
        <v>0.0</v>
      </c>
      <c r="R16" s="47">
        <v>0.0</v>
      </c>
      <c r="S16" s="47">
        <v>8.0</v>
      </c>
      <c r="T16" s="47">
        <v>0.0</v>
      </c>
      <c r="U16" s="48">
        <v>12050.9</v>
      </c>
      <c r="V16" s="48">
        <v>12050.92</v>
      </c>
      <c r="W16" s="47">
        <v>9.00315569E8</v>
      </c>
      <c r="X16" s="47" t="s">
        <v>123</v>
      </c>
    </row>
    <row r="17">
      <c r="B17" s="52">
        <v>1.2110015E7</v>
      </c>
      <c r="C17" s="52" t="s">
        <v>139</v>
      </c>
      <c r="D17" s="52">
        <v>1677875.0</v>
      </c>
      <c r="E17" s="52">
        <v>56.0</v>
      </c>
      <c r="F17" s="53">
        <v>5766.997</v>
      </c>
      <c r="G17" s="48">
        <f t="shared" si="1"/>
        <v>322951.832</v>
      </c>
      <c r="H17" s="52" t="s">
        <v>9</v>
      </c>
      <c r="I17" s="52">
        <v>0.0</v>
      </c>
      <c r="J17" s="52">
        <v>0.0</v>
      </c>
      <c r="K17" s="52">
        <v>0.0</v>
      </c>
      <c r="L17" s="52" t="s">
        <v>118</v>
      </c>
      <c r="M17" s="52" t="s">
        <v>119</v>
      </c>
      <c r="N17" s="52">
        <v>52.0</v>
      </c>
      <c r="O17" s="52">
        <v>0.0</v>
      </c>
      <c r="P17" s="52">
        <v>0.0</v>
      </c>
      <c r="Q17" s="52">
        <v>0.0</v>
      </c>
      <c r="R17" s="52">
        <v>0.0</v>
      </c>
      <c r="S17" s="52">
        <v>1.0</v>
      </c>
      <c r="T17" s="52">
        <v>0.0</v>
      </c>
      <c r="U17" s="53">
        <v>5767.0</v>
      </c>
      <c r="V17" s="53">
        <v>5769.491</v>
      </c>
      <c r="W17" s="52">
        <v>9.00315569E8</v>
      </c>
      <c r="X17" s="52" t="s">
        <v>123</v>
      </c>
    </row>
    <row r="18">
      <c r="B18" s="47">
        <v>1.2110016E7</v>
      </c>
      <c r="C18" s="47" t="s">
        <v>140</v>
      </c>
      <c r="D18" s="47">
        <v>2.0459326E7</v>
      </c>
      <c r="E18" s="47">
        <v>48.0</v>
      </c>
      <c r="F18" s="48">
        <v>134583.2</v>
      </c>
      <c r="G18" s="48">
        <f t="shared" si="1"/>
        <v>6459993.6</v>
      </c>
      <c r="H18" s="47" t="s">
        <v>9</v>
      </c>
      <c r="I18" s="47">
        <v>12.0</v>
      </c>
      <c r="J18" s="47">
        <v>12.0</v>
      </c>
      <c r="K18" s="47">
        <v>24.0</v>
      </c>
      <c r="L18" s="47" t="s">
        <v>118</v>
      </c>
      <c r="M18" s="47" t="s">
        <v>122</v>
      </c>
      <c r="N18" s="47">
        <v>372.0</v>
      </c>
      <c r="O18" s="47">
        <v>0.0</v>
      </c>
      <c r="P18" s="47">
        <v>0.0</v>
      </c>
      <c r="Q18" s="47">
        <v>0.0</v>
      </c>
      <c r="R18" s="47">
        <v>0.0</v>
      </c>
      <c r="S18" s="47">
        <v>7.0</v>
      </c>
      <c r="T18" s="47">
        <v>0.0</v>
      </c>
      <c r="U18" s="48">
        <v>134583.0</v>
      </c>
      <c r="V18" s="48">
        <v>134583.2</v>
      </c>
      <c r="W18" s="47">
        <v>9.00315569E8</v>
      </c>
      <c r="X18" s="47" t="s">
        <v>123</v>
      </c>
    </row>
    <row r="19">
      <c r="B19" s="52">
        <v>1.2110017E7</v>
      </c>
      <c r="C19" s="52" t="s">
        <v>141</v>
      </c>
      <c r="D19" s="52">
        <v>2.0441486E7</v>
      </c>
      <c r="E19" s="52">
        <v>48.0</v>
      </c>
      <c r="F19" s="53">
        <v>209351.7</v>
      </c>
      <c r="G19" s="48">
        <f t="shared" si="1"/>
        <v>10048881.6</v>
      </c>
      <c r="H19" s="52" t="s">
        <v>9</v>
      </c>
      <c r="I19" s="52">
        <v>12.0</v>
      </c>
      <c r="J19" s="52">
        <v>12.0</v>
      </c>
      <c r="K19" s="52">
        <v>24.0</v>
      </c>
      <c r="L19" s="52" t="s">
        <v>118</v>
      </c>
      <c r="M19" s="52" t="s">
        <v>122</v>
      </c>
      <c r="N19" s="52">
        <v>372.0</v>
      </c>
      <c r="O19" s="52">
        <v>0.0</v>
      </c>
      <c r="P19" s="52">
        <v>0.0</v>
      </c>
      <c r="Q19" s="52">
        <v>0.0</v>
      </c>
      <c r="R19" s="52">
        <v>0.0</v>
      </c>
      <c r="S19" s="52">
        <v>7.0</v>
      </c>
      <c r="T19" s="52">
        <v>0.0</v>
      </c>
      <c r="U19" s="53">
        <v>209352.0</v>
      </c>
      <c r="V19" s="53">
        <v>209351.7</v>
      </c>
      <c r="W19" s="52">
        <v>9.00315569E8</v>
      </c>
      <c r="X19" s="52" t="s">
        <v>123</v>
      </c>
    </row>
    <row r="20">
      <c r="B20" s="47">
        <v>1.2110018E7</v>
      </c>
      <c r="C20" s="47" t="s">
        <v>142</v>
      </c>
      <c r="D20" s="47">
        <v>2.1484829E7</v>
      </c>
      <c r="E20" s="47">
        <v>48.0</v>
      </c>
      <c r="F20" s="48">
        <v>111493.0</v>
      </c>
      <c r="G20" s="48">
        <f t="shared" si="1"/>
        <v>5351664</v>
      </c>
      <c r="H20" s="47" t="s">
        <v>9</v>
      </c>
      <c r="I20" s="47">
        <v>12.0</v>
      </c>
      <c r="J20" s="47">
        <v>12.0</v>
      </c>
      <c r="K20" s="47">
        <v>24.0</v>
      </c>
      <c r="L20" s="47" t="s">
        <v>118</v>
      </c>
      <c r="M20" s="47" t="s">
        <v>122</v>
      </c>
      <c r="N20" s="47">
        <v>361.0</v>
      </c>
      <c r="O20" s="47">
        <v>0.0</v>
      </c>
      <c r="P20" s="47">
        <v>0.0</v>
      </c>
      <c r="Q20" s="47">
        <v>0.0</v>
      </c>
      <c r="R20" s="47">
        <v>0.0</v>
      </c>
      <c r="S20" s="47">
        <v>6.0</v>
      </c>
      <c r="T20" s="47">
        <v>0.0</v>
      </c>
      <c r="U20" s="48">
        <v>111493.0</v>
      </c>
      <c r="V20" s="48">
        <v>111493.0</v>
      </c>
      <c r="W20" s="47">
        <v>9.00315569E8</v>
      </c>
      <c r="X20" s="47" t="s">
        <v>123</v>
      </c>
    </row>
    <row r="21" ht="15.75" customHeight="1">
      <c r="B21" s="52">
        <v>1.2110019E7</v>
      </c>
      <c r="C21" s="52" t="s">
        <v>143</v>
      </c>
      <c r="D21" s="52">
        <v>2.1484834E7</v>
      </c>
      <c r="E21" s="52">
        <v>48.0</v>
      </c>
      <c r="F21" s="53">
        <v>128645.7</v>
      </c>
      <c r="G21" s="48">
        <f t="shared" si="1"/>
        <v>6174993.6</v>
      </c>
      <c r="H21" s="52" t="s">
        <v>9</v>
      </c>
      <c r="I21" s="52">
        <v>12.0</v>
      </c>
      <c r="J21" s="52">
        <v>12.0</v>
      </c>
      <c r="K21" s="52">
        <v>24.0</v>
      </c>
      <c r="L21" s="52" t="s">
        <v>118</v>
      </c>
      <c r="M21" s="52" t="s">
        <v>119</v>
      </c>
      <c r="N21" s="52">
        <v>360.0</v>
      </c>
      <c r="O21" s="52">
        <v>0.0</v>
      </c>
      <c r="P21" s="52">
        <v>0.0</v>
      </c>
      <c r="Q21" s="52">
        <v>0.0</v>
      </c>
      <c r="R21" s="52">
        <v>0.0</v>
      </c>
      <c r="S21" s="52">
        <v>6.0</v>
      </c>
      <c r="T21" s="52">
        <v>0.0</v>
      </c>
      <c r="U21" s="53">
        <v>128646.0</v>
      </c>
      <c r="V21" s="53">
        <v>128645.7</v>
      </c>
      <c r="W21" s="52">
        <v>9.00315569E8</v>
      </c>
      <c r="X21" s="52" t="s">
        <v>123</v>
      </c>
    </row>
    <row r="22" ht="15.75" customHeight="1">
      <c r="B22" s="47">
        <v>1.211002E7</v>
      </c>
      <c r="C22" s="47" t="s">
        <v>144</v>
      </c>
      <c r="D22" s="47">
        <v>2.0919484E7</v>
      </c>
      <c r="E22" s="47">
        <v>96.0</v>
      </c>
      <c r="F22" s="48">
        <v>73888.84</v>
      </c>
      <c r="G22" s="48">
        <f t="shared" si="1"/>
        <v>7093328.64</v>
      </c>
      <c r="H22" s="47" t="s">
        <v>9</v>
      </c>
      <c r="I22" s="47">
        <v>24.0</v>
      </c>
      <c r="J22" s="47">
        <v>24.0</v>
      </c>
      <c r="K22" s="47">
        <v>48.0</v>
      </c>
      <c r="L22" s="47" t="s">
        <v>118</v>
      </c>
      <c r="M22" s="47" t="s">
        <v>119</v>
      </c>
      <c r="N22" s="47">
        <v>720.0</v>
      </c>
      <c r="O22" s="47">
        <v>0.0</v>
      </c>
      <c r="P22" s="47">
        <v>0.0</v>
      </c>
      <c r="Q22" s="47">
        <v>0.0</v>
      </c>
      <c r="R22" s="47">
        <v>0.0</v>
      </c>
      <c r="S22" s="47">
        <v>6.0</v>
      </c>
      <c r="T22" s="47">
        <v>0.0</v>
      </c>
      <c r="U22" s="48">
        <v>73888.8</v>
      </c>
      <c r="V22" s="48">
        <v>73888.84</v>
      </c>
      <c r="W22" s="47">
        <v>9.00315569E8</v>
      </c>
      <c r="X22" s="47" t="s">
        <v>123</v>
      </c>
    </row>
    <row r="23" ht="15.75" customHeight="1">
      <c r="B23" s="52">
        <v>1.2130001E7</v>
      </c>
      <c r="C23" s="52" t="s">
        <v>145</v>
      </c>
      <c r="D23" s="52">
        <v>2.0777934E7</v>
      </c>
      <c r="E23" s="52">
        <v>6.0</v>
      </c>
      <c r="F23" s="53">
        <v>2636836.0</v>
      </c>
      <c r="G23" s="48">
        <f t="shared" si="1"/>
        <v>15821016</v>
      </c>
      <c r="H23" s="52" t="s">
        <v>9</v>
      </c>
      <c r="I23" s="52">
        <v>6.0</v>
      </c>
      <c r="J23" s="52">
        <v>0.0</v>
      </c>
      <c r="K23" s="52">
        <v>10.0</v>
      </c>
      <c r="L23" s="52" t="s">
        <v>118</v>
      </c>
      <c r="M23" s="52" t="s">
        <v>119</v>
      </c>
      <c r="N23" s="52">
        <v>78.0</v>
      </c>
      <c r="O23" s="52">
        <v>0.0</v>
      </c>
      <c r="P23" s="52">
        <v>0.0</v>
      </c>
      <c r="Q23" s="52">
        <v>1.0</v>
      </c>
      <c r="R23" s="52">
        <v>0.0</v>
      </c>
      <c r="S23" s="52">
        <v>9.0</v>
      </c>
      <c r="T23" s="52">
        <v>0.0</v>
      </c>
      <c r="U23" s="53">
        <v>2636836.0</v>
      </c>
      <c r="V23" s="53">
        <v>2650762.0</v>
      </c>
      <c r="W23" s="52">
        <v>9.00315569E8</v>
      </c>
      <c r="X23" s="52" t="s">
        <v>146</v>
      </c>
    </row>
    <row r="24" ht="15.75" customHeight="1">
      <c r="B24" s="47">
        <v>1.2130003E7</v>
      </c>
      <c r="C24" s="47" t="s">
        <v>147</v>
      </c>
      <c r="D24" s="47">
        <v>2.0551483E7</v>
      </c>
      <c r="E24" s="47">
        <v>4.0</v>
      </c>
      <c r="F24" s="48">
        <v>41600.72</v>
      </c>
      <c r="G24" s="48">
        <f t="shared" si="1"/>
        <v>166402.88</v>
      </c>
      <c r="H24" s="47" t="s">
        <v>9</v>
      </c>
      <c r="I24" s="47">
        <v>0.0</v>
      </c>
      <c r="J24" s="47">
        <v>0.0</v>
      </c>
      <c r="K24" s="47">
        <v>0.0</v>
      </c>
      <c r="L24" s="47" t="s">
        <v>118</v>
      </c>
      <c r="M24" s="47" t="s">
        <v>119</v>
      </c>
      <c r="N24" s="47">
        <v>12.0</v>
      </c>
      <c r="O24" s="47">
        <v>0.0</v>
      </c>
      <c r="P24" s="47">
        <v>0.0</v>
      </c>
      <c r="Q24" s="47">
        <v>0.0</v>
      </c>
      <c r="R24" s="47">
        <v>0.0</v>
      </c>
      <c r="S24" s="47">
        <v>1.0</v>
      </c>
      <c r="T24" s="47">
        <v>0.0</v>
      </c>
      <c r="U24" s="48">
        <v>41600.7</v>
      </c>
      <c r="V24" s="48">
        <v>40265.27</v>
      </c>
      <c r="W24" s="47">
        <v>9.00315569E8</v>
      </c>
      <c r="X24" s="47" t="s">
        <v>129</v>
      </c>
    </row>
    <row r="25" ht="15.75" customHeight="1">
      <c r="B25" s="52">
        <v>1.2130004E7</v>
      </c>
      <c r="C25" s="52" t="s">
        <v>148</v>
      </c>
      <c r="D25" s="52">
        <v>2.3624058E7</v>
      </c>
      <c r="E25" s="52">
        <v>40.0</v>
      </c>
      <c r="F25" s="53">
        <v>100629.7</v>
      </c>
      <c r="G25" s="48">
        <f t="shared" si="1"/>
        <v>4025188</v>
      </c>
      <c r="H25" s="52" t="s">
        <v>9</v>
      </c>
      <c r="I25" s="52">
        <v>7.0</v>
      </c>
      <c r="J25" s="52">
        <v>6.0</v>
      </c>
      <c r="K25" s="52">
        <v>14.0</v>
      </c>
      <c r="L25" s="52" t="s">
        <v>118</v>
      </c>
      <c r="M25" s="52" t="s">
        <v>122</v>
      </c>
      <c r="N25" s="52">
        <v>343.0</v>
      </c>
      <c r="O25" s="52">
        <v>0.0</v>
      </c>
      <c r="P25" s="52">
        <v>0.0</v>
      </c>
      <c r="Q25" s="52">
        <v>0.0</v>
      </c>
      <c r="R25" s="52">
        <v>0.0</v>
      </c>
      <c r="S25" s="52">
        <v>25.0</v>
      </c>
      <c r="T25" s="52">
        <v>0.0</v>
      </c>
      <c r="U25" s="53">
        <v>100630.0</v>
      </c>
      <c r="V25" s="53">
        <v>113912.0</v>
      </c>
      <c r="W25" s="52">
        <v>9.00315569E8</v>
      </c>
      <c r="X25" s="52" t="s">
        <v>125</v>
      </c>
    </row>
    <row r="26" ht="15.75" customHeight="1">
      <c r="B26" s="47">
        <v>1.2130005E7</v>
      </c>
      <c r="C26" s="47" t="s">
        <v>149</v>
      </c>
      <c r="D26" s="47">
        <v>2.4124156E7</v>
      </c>
      <c r="E26" s="47">
        <v>4.0</v>
      </c>
      <c r="F26" s="48">
        <v>311608.6</v>
      </c>
      <c r="G26" s="48">
        <f t="shared" si="1"/>
        <v>1246434.4</v>
      </c>
      <c r="H26" s="47" t="s">
        <v>9</v>
      </c>
      <c r="I26" s="47">
        <v>1.0</v>
      </c>
      <c r="J26" s="47">
        <v>1.0</v>
      </c>
      <c r="K26" s="47">
        <v>2.0</v>
      </c>
      <c r="L26" s="47" t="s">
        <v>118</v>
      </c>
      <c r="M26" s="47" t="s">
        <v>119</v>
      </c>
      <c r="N26" s="47">
        <v>46.0</v>
      </c>
      <c r="O26" s="47">
        <v>0.0</v>
      </c>
      <c r="P26" s="47">
        <v>0.0</v>
      </c>
      <c r="Q26" s="47">
        <v>0.0</v>
      </c>
      <c r="R26" s="47">
        <v>0.0</v>
      </c>
      <c r="S26" s="47">
        <v>23.0</v>
      </c>
      <c r="T26" s="47">
        <v>0.0</v>
      </c>
      <c r="U26" s="48">
        <v>311609.0</v>
      </c>
      <c r="V26" s="48">
        <v>311608.6</v>
      </c>
      <c r="W26" s="47">
        <v>9.00315569E8</v>
      </c>
      <c r="X26" s="47" t="s">
        <v>125</v>
      </c>
    </row>
    <row r="27" ht="15.75" customHeight="1">
      <c r="B27" s="52">
        <v>1.2130006E7</v>
      </c>
      <c r="C27" s="52" t="s">
        <v>150</v>
      </c>
      <c r="D27" s="52">
        <v>276134.0</v>
      </c>
      <c r="E27" s="52">
        <v>24.0</v>
      </c>
      <c r="F27" s="53">
        <v>110833.2</v>
      </c>
      <c r="G27" s="48">
        <f t="shared" si="1"/>
        <v>2659996.8</v>
      </c>
      <c r="H27" s="52" t="s">
        <v>9</v>
      </c>
      <c r="I27" s="52">
        <v>6.0</v>
      </c>
      <c r="J27" s="52">
        <v>6.0</v>
      </c>
      <c r="K27" s="52">
        <v>12.0</v>
      </c>
      <c r="L27" s="52" t="s">
        <v>118</v>
      </c>
      <c r="M27" s="52" t="s">
        <v>119</v>
      </c>
      <c r="N27" s="52">
        <v>300.0</v>
      </c>
      <c r="O27" s="52">
        <v>0.0</v>
      </c>
      <c r="P27" s="52">
        <v>0.0</v>
      </c>
      <c r="Q27" s="52">
        <v>0.0</v>
      </c>
      <c r="R27" s="52">
        <v>0.0</v>
      </c>
      <c r="S27" s="52">
        <v>26.0</v>
      </c>
      <c r="T27" s="52">
        <v>0.0</v>
      </c>
      <c r="U27" s="53">
        <v>110833.0</v>
      </c>
      <c r="V27" s="53">
        <v>110833.2</v>
      </c>
      <c r="W27" s="52">
        <v>9.00315569E8</v>
      </c>
      <c r="X27" s="52" t="s">
        <v>125</v>
      </c>
    </row>
    <row r="28" ht="15.75" customHeight="1">
      <c r="B28" s="47">
        <v>1.2130007E7</v>
      </c>
      <c r="C28" s="47" t="s">
        <v>151</v>
      </c>
      <c r="D28" s="47">
        <v>1161929.0</v>
      </c>
      <c r="E28" s="47">
        <v>1.0</v>
      </c>
      <c r="F28" s="48">
        <v>201215.1</v>
      </c>
      <c r="G28" s="48">
        <f t="shared" si="1"/>
        <v>201215.1</v>
      </c>
      <c r="H28" s="47" t="s">
        <v>9</v>
      </c>
      <c r="I28" s="47">
        <v>1.0</v>
      </c>
      <c r="J28" s="47">
        <v>1.0</v>
      </c>
      <c r="K28" s="47">
        <v>2.0</v>
      </c>
      <c r="L28" s="47" t="s">
        <v>118</v>
      </c>
      <c r="M28" s="47" t="s">
        <v>122</v>
      </c>
      <c r="N28" s="47">
        <v>13.0</v>
      </c>
      <c r="O28" s="47">
        <v>0.0</v>
      </c>
      <c r="P28" s="47">
        <v>0.0</v>
      </c>
      <c r="Q28" s="47">
        <v>1.0</v>
      </c>
      <c r="R28" s="47">
        <v>0.0</v>
      </c>
      <c r="S28" s="47">
        <v>6.0</v>
      </c>
      <c r="T28" s="47">
        <v>0.0</v>
      </c>
      <c r="U28" s="48">
        <v>201215.0</v>
      </c>
      <c r="V28" s="48">
        <v>201215.1</v>
      </c>
      <c r="W28" s="47">
        <v>9.00315569E8</v>
      </c>
      <c r="X28" s="47" t="s">
        <v>152</v>
      </c>
    </row>
    <row r="29" ht="15.75" customHeight="1">
      <c r="B29" s="52">
        <v>1.2130008E7</v>
      </c>
      <c r="C29" s="52" t="s">
        <v>153</v>
      </c>
      <c r="D29" s="52">
        <v>2.0712545E7</v>
      </c>
      <c r="E29" s="52">
        <v>1.0</v>
      </c>
      <c r="F29" s="53">
        <v>337614.8</v>
      </c>
      <c r="G29" s="48">
        <f t="shared" si="1"/>
        <v>337614.8</v>
      </c>
      <c r="H29" s="52" t="s">
        <v>9</v>
      </c>
      <c r="I29" s="52">
        <v>0.0</v>
      </c>
      <c r="J29" s="52">
        <v>0.0</v>
      </c>
      <c r="K29" s="52">
        <v>0.0</v>
      </c>
      <c r="L29" s="52" t="s">
        <v>118</v>
      </c>
      <c r="M29" s="52" t="s">
        <v>122</v>
      </c>
      <c r="N29" s="52">
        <v>7.0</v>
      </c>
      <c r="O29" s="52">
        <v>0.0</v>
      </c>
      <c r="P29" s="52">
        <v>0.0</v>
      </c>
      <c r="Q29" s="52">
        <v>0.0</v>
      </c>
      <c r="R29" s="52">
        <v>0.0</v>
      </c>
      <c r="S29" s="52">
        <v>2.0</v>
      </c>
      <c r="T29" s="52">
        <v>0.0</v>
      </c>
      <c r="U29" s="53">
        <v>337615.0</v>
      </c>
      <c r="V29" s="53">
        <v>337614.8</v>
      </c>
      <c r="W29" s="52">
        <v>9.00315569E8</v>
      </c>
      <c r="X29" s="52" t="s">
        <v>129</v>
      </c>
    </row>
    <row r="30" ht="15.75" customHeight="1">
      <c r="B30" s="47">
        <v>1.2130009E7</v>
      </c>
      <c r="C30" s="47" t="s">
        <v>154</v>
      </c>
      <c r="D30" s="47">
        <v>1161231.0</v>
      </c>
      <c r="E30" s="47">
        <v>3.0</v>
      </c>
      <c r="F30" s="48">
        <v>126226.8</v>
      </c>
      <c r="G30" s="48">
        <f t="shared" si="1"/>
        <v>378680.4</v>
      </c>
      <c r="H30" s="47" t="s">
        <v>9</v>
      </c>
      <c r="I30" s="47">
        <v>4.0</v>
      </c>
      <c r="J30" s="47">
        <v>5.0</v>
      </c>
      <c r="K30" s="47">
        <v>10.0</v>
      </c>
      <c r="L30" s="47" t="s">
        <v>118</v>
      </c>
      <c r="M30" s="47" t="s">
        <v>119</v>
      </c>
      <c r="N30" s="47">
        <v>149.0</v>
      </c>
      <c r="O30" s="47">
        <v>0.0</v>
      </c>
      <c r="P30" s="47">
        <v>0.0</v>
      </c>
      <c r="Q30" s="47">
        <v>1.0</v>
      </c>
      <c r="R30" s="47">
        <v>0.0</v>
      </c>
      <c r="S30" s="47">
        <v>10.0</v>
      </c>
      <c r="T30" s="47">
        <v>0.0</v>
      </c>
      <c r="U30" s="48">
        <v>126227.0</v>
      </c>
      <c r="V30" s="48">
        <v>126226.8</v>
      </c>
      <c r="W30" s="47">
        <v>9.00315569E8</v>
      </c>
      <c r="X30" s="47" t="s">
        <v>129</v>
      </c>
    </row>
    <row r="31" ht="15.75" customHeight="1">
      <c r="B31" s="52">
        <v>1.213001E7</v>
      </c>
      <c r="C31" s="52" t="s">
        <v>155</v>
      </c>
      <c r="D31" s="52">
        <v>2.088345E7</v>
      </c>
      <c r="E31" s="52">
        <v>15.0</v>
      </c>
      <c r="F31" s="53">
        <v>52345.73</v>
      </c>
      <c r="G31" s="48">
        <f t="shared" si="1"/>
        <v>785185.95</v>
      </c>
      <c r="H31" s="52" t="s">
        <v>9</v>
      </c>
      <c r="I31" s="52">
        <v>10.0</v>
      </c>
      <c r="J31" s="52">
        <v>10.0</v>
      </c>
      <c r="K31" s="52">
        <v>20.0</v>
      </c>
      <c r="L31" s="52" t="s">
        <v>118</v>
      </c>
      <c r="M31" s="52" t="s">
        <v>119</v>
      </c>
      <c r="N31" s="52">
        <v>388.0</v>
      </c>
      <c r="O31" s="52">
        <v>0.0</v>
      </c>
      <c r="P31" s="52">
        <v>0.0</v>
      </c>
      <c r="Q31" s="52">
        <v>0.0</v>
      </c>
      <c r="R31" s="52">
        <v>0.0</v>
      </c>
      <c r="S31" s="52">
        <v>2.0</v>
      </c>
      <c r="T31" s="52">
        <v>0.0</v>
      </c>
      <c r="U31" s="53">
        <v>52345.7</v>
      </c>
      <c r="V31" s="53">
        <v>51458.29</v>
      </c>
      <c r="W31" s="52">
        <v>9.00315569E8</v>
      </c>
      <c r="X31" s="52" t="s">
        <v>152</v>
      </c>
    </row>
    <row r="32" ht="15.75" customHeight="1">
      <c r="B32" s="47">
        <v>1.2130011E7</v>
      </c>
      <c r="C32" s="47" t="s">
        <v>156</v>
      </c>
      <c r="D32" s="47">
        <v>2.1433769E7</v>
      </c>
      <c r="E32" s="47">
        <v>15.0</v>
      </c>
      <c r="F32" s="48">
        <v>35161.72</v>
      </c>
      <c r="G32" s="48">
        <f t="shared" si="1"/>
        <v>527425.8</v>
      </c>
      <c r="H32" s="47" t="s">
        <v>9</v>
      </c>
      <c r="I32" s="47">
        <v>6.0</v>
      </c>
      <c r="J32" s="47">
        <v>6.0</v>
      </c>
      <c r="K32" s="47">
        <v>12.0</v>
      </c>
      <c r="L32" s="47" t="s">
        <v>118</v>
      </c>
      <c r="M32" s="47" t="s">
        <v>119</v>
      </c>
      <c r="N32" s="47">
        <v>387.0</v>
      </c>
      <c r="O32" s="47">
        <v>0.0</v>
      </c>
      <c r="P32" s="47">
        <v>0.0</v>
      </c>
      <c r="Q32" s="47">
        <v>0.0</v>
      </c>
      <c r="R32" s="47">
        <v>0.0</v>
      </c>
      <c r="S32" s="47">
        <v>4.0</v>
      </c>
      <c r="T32" s="47">
        <v>0.0</v>
      </c>
      <c r="U32" s="48">
        <v>35161.7</v>
      </c>
      <c r="V32" s="48">
        <v>34305.53</v>
      </c>
      <c r="W32" s="47">
        <v>9.00315569E8</v>
      </c>
      <c r="X32" s="47" t="s">
        <v>152</v>
      </c>
    </row>
    <row r="33" ht="15.75" customHeight="1">
      <c r="B33" s="52">
        <v>1.2130012E7</v>
      </c>
      <c r="C33" s="52" t="s">
        <v>157</v>
      </c>
      <c r="D33" s="52">
        <v>8170959.0</v>
      </c>
      <c r="E33" s="52">
        <v>60.0</v>
      </c>
      <c r="F33" s="53">
        <v>32454.36</v>
      </c>
      <c r="G33" s="48">
        <f t="shared" si="1"/>
        <v>1947261.6</v>
      </c>
      <c r="H33" s="52" t="s">
        <v>9</v>
      </c>
      <c r="I33" s="52">
        <v>30.0</v>
      </c>
      <c r="J33" s="52">
        <v>30.0</v>
      </c>
      <c r="K33" s="52">
        <v>60.0</v>
      </c>
      <c r="L33" s="52" t="s">
        <v>118</v>
      </c>
      <c r="M33" s="52" t="s">
        <v>119</v>
      </c>
      <c r="N33" s="52">
        <v>2346.0</v>
      </c>
      <c r="O33" s="52">
        <v>0.0</v>
      </c>
      <c r="P33" s="52">
        <v>0.0</v>
      </c>
      <c r="Q33" s="52">
        <v>0.0</v>
      </c>
      <c r="R33" s="52">
        <v>0.0</v>
      </c>
      <c r="S33" s="52">
        <v>14.0</v>
      </c>
      <c r="T33" s="52">
        <v>0.0</v>
      </c>
      <c r="U33" s="53">
        <v>32454.4</v>
      </c>
      <c r="V33" s="53">
        <v>31666.64</v>
      </c>
      <c r="W33" s="52">
        <v>9.00315569E8</v>
      </c>
      <c r="X33" s="52" t="s">
        <v>120</v>
      </c>
    </row>
    <row r="34" ht="15.75" customHeight="1">
      <c r="B34" s="47">
        <v>1.2130013E7</v>
      </c>
      <c r="C34" s="47" t="s">
        <v>158</v>
      </c>
      <c r="D34" s="47">
        <v>11996.0</v>
      </c>
      <c r="E34" s="47">
        <v>30.0</v>
      </c>
      <c r="F34" s="48">
        <v>4190.947</v>
      </c>
      <c r="G34" s="48">
        <f t="shared" si="1"/>
        <v>125728.41</v>
      </c>
      <c r="H34" s="47" t="s">
        <v>9</v>
      </c>
      <c r="I34" s="47">
        <v>40.0</v>
      </c>
      <c r="J34" s="47">
        <v>20.0</v>
      </c>
      <c r="K34" s="47">
        <v>60.0</v>
      </c>
      <c r="L34" s="47" t="s">
        <v>118</v>
      </c>
      <c r="M34" s="47" t="s">
        <v>119</v>
      </c>
      <c r="N34" s="47">
        <v>1059.0</v>
      </c>
      <c r="O34" s="47">
        <v>0.0</v>
      </c>
      <c r="P34" s="47">
        <v>0.0</v>
      </c>
      <c r="Q34" s="47">
        <v>2.0</v>
      </c>
      <c r="R34" s="47">
        <v>0.0</v>
      </c>
      <c r="S34" s="47">
        <v>9.0</v>
      </c>
      <c r="T34" s="47">
        <v>0.0</v>
      </c>
      <c r="U34" s="48">
        <v>4190.95</v>
      </c>
      <c r="V34" s="48">
        <v>4156.242</v>
      </c>
      <c r="W34" s="47">
        <v>9.00315569E8</v>
      </c>
      <c r="X34" s="47" t="s">
        <v>152</v>
      </c>
    </row>
    <row r="35" ht="15.75" customHeight="1">
      <c r="B35" s="52">
        <v>1.2130014E7</v>
      </c>
      <c r="C35" s="52" t="s">
        <v>159</v>
      </c>
      <c r="D35" s="52">
        <v>2.2206133E7</v>
      </c>
      <c r="E35" s="52">
        <v>14.0</v>
      </c>
      <c r="F35" s="53">
        <v>14857.58</v>
      </c>
      <c r="G35" s="48">
        <f t="shared" si="1"/>
        <v>208006.12</v>
      </c>
      <c r="H35" s="52" t="s">
        <v>9</v>
      </c>
      <c r="I35" s="52">
        <v>0.0</v>
      </c>
      <c r="J35" s="52">
        <v>0.0</v>
      </c>
      <c r="K35" s="52">
        <v>0.0</v>
      </c>
      <c r="L35" s="52" t="s">
        <v>118</v>
      </c>
      <c r="M35" s="52" t="s">
        <v>119</v>
      </c>
      <c r="N35" s="52">
        <v>28.0</v>
      </c>
      <c r="O35" s="52">
        <v>0.0</v>
      </c>
      <c r="P35" s="52">
        <v>0.0</v>
      </c>
      <c r="Q35" s="52">
        <v>0.0</v>
      </c>
      <c r="R35" s="52">
        <v>0.0</v>
      </c>
      <c r="S35" s="52">
        <v>1.0</v>
      </c>
      <c r="T35" s="52">
        <v>0.0</v>
      </c>
      <c r="U35" s="53">
        <v>14857.6</v>
      </c>
      <c r="V35" s="53">
        <v>15235.9</v>
      </c>
      <c r="W35" s="52">
        <v>9.00315569E8</v>
      </c>
      <c r="X35" s="52" t="s">
        <v>152</v>
      </c>
    </row>
    <row r="36" ht="15.75" customHeight="1">
      <c r="B36" s="47">
        <v>1.2130015E7</v>
      </c>
      <c r="C36" s="47" t="s">
        <v>160</v>
      </c>
      <c r="D36" s="47">
        <v>991964.0</v>
      </c>
      <c r="E36" s="47">
        <v>20.0</v>
      </c>
      <c r="F36" s="48">
        <v>1806.144</v>
      </c>
      <c r="G36" s="48">
        <f t="shared" si="1"/>
        <v>36122.88</v>
      </c>
      <c r="H36" s="47" t="s">
        <v>9</v>
      </c>
      <c r="I36" s="47">
        <v>0.0</v>
      </c>
      <c r="J36" s="47">
        <v>0.0</v>
      </c>
      <c r="K36" s="47">
        <v>0.0</v>
      </c>
      <c r="L36" s="47" t="s">
        <v>118</v>
      </c>
      <c r="M36" s="47" t="s">
        <v>119</v>
      </c>
      <c r="N36" s="47">
        <v>44.0</v>
      </c>
      <c r="O36" s="47">
        <v>0.0</v>
      </c>
      <c r="P36" s="47">
        <v>0.0</v>
      </c>
      <c r="Q36" s="47">
        <v>0.0</v>
      </c>
      <c r="R36" s="47">
        <v>0.0</v>
      </c>
      <c r="S36" s="47">
        <v>2.0</v>
      </c>
      <c r="T36" s="47">
        <v>0.0</v>
      </c>
      <c r="U36" s="48">
        <v>1806.14</v>
      </c>
      <c r="V36" s="48">
        <v>1892.1</v>
      </c>
      <c r="W36" s="47">
        <v>9.00315569E8</v>
      </c>
      <c r="X36" s="47" t="s">
        <v>129</v>
      </c>
    </row>
    <row r="37" ht="15.75" customHeight="1">
      <c r="B37" s="52">
        <v>1.2130016E7</v>
      </c>
      <c r="C37" s="52" t="s">
        <v>161</v>
      </c>
      <c r="D37" s="52">
        <v>1.7909E10</v>
      </c>
      <c r="E37" s="52">
        <v>0.0</v>
      </c>
      <c r="F37" s="53">
        <v>34525.91</v>
      </c>
      <c r="G37" s="48">
        <f t="shared" si="1"/>
        <v>0</v>
      </c>
      <c r="H37" s="52" t="s">
        <v>9</v>
      </c>
      <c r="I37" s="52">
        <v>0.0</v>
      </c>
      <c r="J37" s="52">
        <v>0.0</v>
      </c>
      <c r="K37" s="52">
        <v>0.0</v>
      </c>
      <c r="L37" s="52" t="s">
        <v>118</v>
      </c>
      <c r="M37" s="52" t="s">
        <v>119</v>
      </c>
      <c r="N37" s="52">
        <v>1.0</v>
      </c>
      <c r="O37" s="52">
        <v>0.0</v>
      </c>
      <c r="P37" s="52">
        <v>0.0</v>
      </c>
      <c r="Q37" s="52">
        <v>0.0</v>
      </c>
      <c r="R37" s="52">
        <v>0.0</v>
      </c>
      <c r="S37" s="52">
        <v>1.0</v>
      </c>
      <c r="T37" s="52">
        <v>0.0</v>
      </c>
      <c r="U37" s="53">
        <v>34525.9</v>
      </c>
      <c r="V37" s="53">
        <v>34525.91</v>
      </c>
      <c r="W37" s="52">
        <v>9.00315569E8</v>
      </c>
      <c r="X37" s="52" t="s">
        <v>127</v>
      </c>
    </row>
    <row r="38" ht="15.75" customHeight="1">
      <c r="B38" s="47">
        <v>1.2130017E7</v>
      </c>
      <c r="C38" s="47" t="s">
        <v>162</v>
      </c>
      <c r="D38" s="47">
        <v>258917.0</v>
      </c>
      <c r="E38" s="47">
        <v>0.0</v>
      </c>
      <c r="F38" s="48">
        <v>2842.077</v>
      </c>
      <c r="G38" s="48">
        <f t="shared" si="1"/>
        <v>0</v>
      </c>
      <c r="H38" s="47" t="s">
        <v>9</v>
      </c>
      <c r="I38" s="47">
        <v>0.0</v>
      </c>
      <c r="J38" s="47">
        <v>0.0</v>
      </c>
      <c r="K38" s="47">
        <v>0.0</v>
      </c>
      <c r="L38" s="47" t="s">
        <v>118</v>
      </c>
      <c r="M38" s="47" t="s">
        <v>119</v>
      </c>
      <c r="N38" s="47">
        <v>2.0</v>
      </c>
      <c r="O38" s="47">
        <v>0.0</v>
      </c>
      <c r="P38" s="47">
        <v>0.0</v>
      </c>
      <c r="Q38" s="47">
        <v>0.0</v>
      </c>
      <c r="R38" s="47">
        <v>0.0</v>
      </c>
      <c r="S38" s="47">
        <v>1.0</v>
      </c>
      <c r="T38" s="47">
        <v>0.0</v>
      </c>
      <c r="U38" s="48">
        <v>2842.08</v>
      </c>
      <c r="V38" s="48">
        <v>2842.077</v>
      </c>
      <c r="W38" s="47">
        <v>9.00315569E8</v>
      </c>
      <c r="X38" s="47" t="s">
        <v>127</v>
      </c>
    </row>
    <row r="39" ht="15.75" customHeight="1">
      <c r="B39" s="52">
        <v>1.2130018E7</v>
      </c>
      <c r="C39" s="52" t="s">
        <v>163</v>
      </c>
      <c r="D39" s="52">
        <v>980464.0</v>
      </c>
      <c r="E39" s="52">
        <v>144.0</v>
      </c>
      <c r="F39" s="53">
        <v>1351.04</v>
      </c>
      <c r="G39" s="48">
        <f t="shared" si="1"/>
        <v>194549.76</v>
      </c>
      <c r="H39" s="52" t="s">
        <v>9</v>
      </c>
      <c r="I39" s="52">
        <v>0.0</v>
      </c>
      <c r="J39" s="52">
        <v>0.0</v>
      </c>
      <c r="K39" s="52">
        <v>0.0</v>
      </c>
      <c r="L39" s="52" t="s">
        <v>118</v>
      </c>
      <c r="M39" s="52" t="s">
        <v>119</v>
      </c>
      <c r="N39" s="52">
        <v>31.0</v>
      </c>
      <c r="O39" s="52">
        <v>0.0</v>
      </c>
      <c r="P39" s="52">
        <v>0.0</v>
      </c>
      <c r="Q39" s="52">
        <v>0.0</v>
      </c>
      <c r="R39" s="52">
        <v>0.0</v>
      </c>
      <c r="S39" s="52">
        <v>1.0</v>
      </c>
      <c r="T39" s="52">
        <v>0.0</v>
      </c>
      <c r="U39" s="53">
        <v>1351.04</v>
      </c>
      <c r="V39" s="53">
        <v>1310.845</v>
      </c>
      <c r="W39" s="52">
        <v>9.00315569E8</v>
      </c>
      <c r="X39" s="52" t="s">
        <v>129</v>
      </c>
    </row>
    <row r="40" ht="15.75" customHeight="1">
      <c r="B40" s="47">
        <v>1.2130019E7</v>
      </c>
      <c r="C40" s="47" t="s">
        <v>164</v>
      </c>
      <c r="D40" s="47">
        <v>2.3995586E7</v>
      </c>
      <c r="E40" s="47">
        <v>2.0</v>
      </c>
      <c r="F40" s="48">
        <v>154057.2</v>
      </c>
      <c r="G40" s="48">
        <f t="shared" si="1"/>
        <v>308114.4</v>
      </c>
      <c r="H40" s="47" t="s">
        <v>9</v>
      </c>
      <c r="I40" s="47">
        <v>0.0</v>
      </c>
      <c r="J40" s="47">
        <v>0.0</v>
      </c>
      <c r="K40" s="47">
        <v>0.0</v>
      </c>
      <c r="L40" s="47" t="s">
        <v>118</v>
      </c>
      <c r="M40" s="47" t="s">
        <v>165</v>
      </c>
      <c r="N40" s="47">
        <v>12.0</v>
      </c>
      <c r="O40" s="47">
        <v>0.0</v>
      </c>
      <c r="P40" s="47">
        <v>0.0</v>
      </c>
      <c r="Q40" s="47">
        <v>0.0</v>
      </c>
      <c r="R40" s="47">
        <v>0.0</v>
      </c>
      <c r="S40" s="47">
        <v>4.0</v>
      </c>
      <c r="T40" s="47">
        <v>0.0</v>
      </c>
      <c r="U40" s="48">
        <v>154057.0</v>
      </c>
      <c r="V40" s="48">
        <v>154057.2</v>
      </c>
      <c r="W40" s="47">
        <v>9.00315569E8</v>
      </c>
      <c r="X40" s="47" t="s">
        <v>166</v>
      </c>
    </row>
    <row r="41" ht="15.75" customHeight="1">
      <c r="B41" s="52">
        <v>1.213002E7</v>
      </c>
      <c r="C41" s="52" t="s">
        <v>167</v>
      </c>
      <c r="D41" s="52">
        <v>8.5121014E7</v>
      </c>
      <c r="E41" s="52">
        <v>2.0</v>
      </c>
      <c r="F41" s="53">
        <v>91778.77</v>
      </c>
      <c r="G41" s="48">
        <f t="shared" si="1"/>
        <v>183557.54</v>
      </c>
      <c r="H41" s="52" t="s">
        <v>9</v>
      </c>
      <c r="I41" s="52">
        <v>0.0</v>
      </c>
      <c r="J41" s="52">
        <v>0.0</v>
      </c>
      <c r="K41" s="52">
        <v>0.0</v>
      </c>
      <c r="L41" s="52" t="s">
        <v>118</v>
      </c>
      <c r="M41" s="52" t="s">
        <v>165</v>
      </c>
      <c r="N41" s="52">
        <v>12.0</v>
      </c>
      <c r="O41" s="52">
        <v>0.0</v>
      </c>
      <c r="P41" s="52">
        <v>0.0</v>
      </c>
      <c r="Q41" s="52">
        <v>0.0</v>
      </c>
      <c r="R41" s="52">
        <v>0.0</v>
      </c>
      <c r="S41" s="52">
        <v>4.0</v>
      </c>
      <c r="T41" s="52">
        <v>0.0</v>
      </c>
      <c r="U41" s="53">
        <v>91778.8</v>
      </c>
      <c r="V41" s="53">
        <v>91778.77</v>
      </c>
      <c r="W41" s="52">
        <v>9.00315569E8</v>
      </c>
      <c r="X41" s="52" t="s">
        <v>166</v>
      </c>
    </row>
    <row r="42" ht="15.75" customHeight="1">
      <c r="B42" s="47">
        <v>1.2130021E7</v>
      </c>
      <c r="C42" s="47" t="s">
        <v>168</v>
      </c>
      <c r="D42" s="47">
        <v>2.0381185E7</v>
      </c>
      <c r="E42" s="47">
        <v>12.0</v>
      </c>
      <c r="F42" s="48">
        <v>105600.9</v>
      </c>
      <c r="G42" s="48">
        <f t="shared" si="1"/>
        <v>1267210.8</v>
      </c>
      <c r="H42" s="47" t="s">
        <v>9</v>
      </c>
      <c r="I42" s="47">
        <v>0.0</v>
      </c>
      <c r="J42" s="47">
        <v>0.0</v>
      </c>
      <c r="K42" s="47">
        <v>0.0</v>
      </c>
      <c r="L42" s="47" t="s">
        <v>118</v>
      </c>
      <c r="M42" s="47" t="s">
        <v>165</v>
      </c>
      <c r="N42" s="47">
        <v>7.0</v>
      </c>
      <c r="O42" s="47">
        <v>0.0</v>
      </c>
      <c r="P42" s="47">
        <v>0.0</v>
      </c>
      <c r="Q42" s="47">
        <v>0.0</v>
      </c>
      <c r="R42" s="47">
        <v>0.0</v>
      </c>
      <c r="S42" s="47">
        <v>0.0</v>
      </c>
      <c r="T42" s="47">
        <v>0.0</v>
      </c>
      <c r="U42" s="48">
        <v>105601.0</v>
      </c>
      <c r="V42" s="48">
        <v>108887.7</v>
      </c>
      <c r="W42" s="47">
        <v>9.00315569E8</v>
      </c>
      <c r="X42" s="47" t="s">
        <v>125</v>
      </c>
    </row>
    <row r="43" ht="15.75" customHeight="1">
      <c r="B43" s="52">
        <v>1.2130022E7</v>
      </c>
      <c r="C43" s="52" t="s">
        <v>169</v>
      </c>
      <c r="D43" s="52">
        <v>2.170404E7</v>
      </c>
      <c r="E43" s="52">
        <v>0.0</v>
      </c>
      <c r="F43" s="53">
        <v>522.75</v>
      </c>
      <c r="G43" s="48">
        <f t="shared" si="1"/>
        <v>0</v>
      </c>
      <c r="H43" s="52" t="s">
        <v>9</v>
      </c>
      <c r="I43" s="52">
        <v>0.0</v>
      </c>
      <c r="J43" s="52">
        <v>0.0</v>
      </c>
      <c r="K43" s="52">
        <v>0.0</v>
      </c>
      <c r="L43" s="52" t="s">
        <v>118</v>
      </c>
      <c r="M43" s="52" t="s">
        <v>122</v>
      </c>
      <c r="N43" s="52">
        <v>0.0</v>
      </c>
      <c r="O43" s="52">
        <v>0.0</v>
      </c>
      <c r="P43" s="52">
        <v>0.0</v>
      </c>
      <c r="Q43" s="52">
        <v>0.0</v>
      </c>
      <c r="R43" s="52">
        <v>0.0</v>
      </c>
      <c r="S43" s="52">
        <v>0.0</v>
      </c>
      <c r="T43" s="52">
        <v>0.0</v>
      </c>
      <c r="U43" s="53">
        <v>522.75</v>
      </c>
      <c r="V43" s="53">
        <v>0.0</v>
      </c>
      <c r="W43" s="52">
        <v>9.00315569E8</v>
      </c>
      <c r="X43" s="52" t="s">
        <v>127</v>
      </c>
    </row>
    <row r="44" ht="15.75" customHeight="1">
      <c r="B44" s="47" t="s">
        <v>170</v>
      </c>
      <c r="C44" s="47" t="s">
        <v>169</v>
      </c>
      <c r="D44" s="47">
        <v>2.170404E7</v>
      </c>
      <c r="E44" s="47">
        <v>0.0</v>
      </c>
      <c r="F44" s="48">
        <v>181594.0</v>
      </c>
      <c r="G44" s="48">
        <f t="shared" si="1"/>
        <v>0</v>
      </c>
      <c r="H44" s="47" t="s">
        <v>9</v>
      </c>
      <c r="I44" s="47">
        <v>0.0</v>
      </c>
      <c r="J44" s="47">
        <v>0.0</v>
      </c>
      <c r="K44" s="47">
        <v>0.0</v>
      </c>
      <c r="L44" s="47" t="s">
        <v>118</v>
      </c>
      <c r="M44" s="47" t="s">
        <v>119</v>
      </c>
      <c r="N44" s="47">
        <v>43.0</v>
      </c>
      <c r="O44" s="47">
        <v>0.0</v>
      </c>
      <c r="P44" s="47">
        <v>0.0</v>
      </c>
      <c r="Q44" s="47">
        <v>0.0</v>
      </c>
      <c r="R44" s="47">
        <v>0.0</v>
      </c>
      <c r="S44" s="47">
        <v>43.0</v>
      </c>
      <c r="T44" s="47">
        <v>0.0</v>
      </c>
      <c r="U44" s="48">
        <v>181594.0</v>
      </c>
      <c r="V44" s="48">
        <v>181594.0</v>
      </c>
      <c r="W44" s="47">
        <v>9.01327111E8</v>
      </c>
      <c r="X44" s="47" t="s">
        <v>171</v>
      </c>
    </row>
    <row r="45" ht="15.75" customHeight="1">
      <c r="B45" s="52">
        <v>1.2130023E7</v>
      </c>
      <c r="C45" s="52" t="s">
        <v>172</v>
      </c>
      <c r="D45" s="52">
        <v>2.3416531E7</v>
      </c>
      <c r="E45" s="52">
        <v>0.0</v>
      </c>
      <c r="F45" s="53">
        <v>1933.5</v>
      </c>
      <c r="G45" s="48">
        <f t="shared" si="1"/>
        <v>0</v>
      </c>
      <c r="H45" s="52" t="s">
        <v>9</v>
      </c>
      <c r="I45" s="52">
        <v>0.0</v>
      </c>
      <c r="J45" s="52">
        <v>0.0</v>
      </c>
      <c r="K45" s="52">
        <v>0.0</v>
      </c>
      <c r="L45" s="52" t="s">
        <v>118</v>
      </c>
      <c r="M45" s="52" t="s">
        <v>165</v>
      </c>
      <c r="N45" s="52">
        <v>0.0</v>
      </c>
      <c r="O45" s="52">
        <v>0.0</v>
      </c>
      <c r="P45" s="52">
        <v>0.0</v>
      </c>
      <c r="Q45" s="52">
        <v>0.0</v>
      </c>
      <c r="R45" s="52">
        <v>0.0</v>
      </c>
      <c r="S45" s="52">
        <v>0.0</v>
      </c>
      <c r="T45" s="52">
        <v>0.0</v>
      </c>
      <c r="U45" s="53">
        <v>1933.5</v>
      </c>
      <c r="V45" s="53">
        <v>0.0</v>
      </c>
      <c r="W45" s="52">
        <v>9.00315569E8</v>
      </c>
      <c r="X45" s="52" t="s">
        <v>127</v>
      </c>
    </row>
    <row r="46" ht="15.75" customHeight="1">
      <c r="B46" s="47" t="s">
        <v>173</v>
      </c>
      <c r="C46" s="47" t="s">
        <v>172</v>
      </c>
      <c r="D46" s="47">
        <v>2.3416531E7</v>
      </c>
      <c r="E46" s="47">
        <v>1.0</v>
      </c>
      <c r="F46" s="48">
        <v>214021.5</v>
      </c>
      <c r="G46" s="48">
        <f t="shared" si="1"/>
        <v>214021.5</v>
      </c>
      <c r="H46" s="47" t="s">
        <v>9</v>
      </c>
      <c r="I46" s="47">
        <v>0.0</v>
      </c>
      <c r="J46" s="47">
        <v>0.0</v>
      </c>
      <c r="K46" s="47">
        <v>0.0</v>
      </c>
      <c r="L46" s="47" t="s">
        <v>118</v>
      </c>
      <c r="M46" s="47" t="s">
        <v>122</v>
      </c>
      <c r="N46" s="47">
        <v>1.0</v>
      </c>
      <c r="O46" s="47">
        <v>0.0</v>
      </c>
      <c r="P46" s="47">
        <v>0.0</v>
      </c>
      <c r="Q46" s="47">
        <v>0.0</v>
      </c>
      <c r="R46" s="47">
        <v>0.0</v>
      </c>
      <c r="S46" s="47">
        <v>1.0</v>
      </c>
      <c r="T46" s="47">
        <v>0.0</v>
      </c>
      <c r="U46" s="48">
        <v>214022.0</v>
      </c>
      <c r="V46" s="48">
        <v>214021.5</v>
      </c>
      <c r="W46" s="47">
        <v>9.01327111E8</v>
      </c>
      <c r="X46" s="47" t="s">
        <v>127</v>
      </c>
    </row>
    <row r="47" ht="15.75" customHeight="1">
      <c r="B47" s="52">
        <v>1.214E7</v>
      </c>
      <c r="C47" s="52" t="s">
        <v>174</v>
      </c>
      <c r="D47" s="52">
        <v>8.5104153E7</v>
      </c>
      <c r="E47" s="52">
        <v>4.0</v>
      </c>
      <c r="F47" s="53">
        <v>612221.8</v>
      </c>
      <c r="G47" s="48">
        <f t="shared" si="1"/>
        <v>2448887.2</v>
      </c>
      <c r="H47" s="52" t="s">
        <v>9</v>
      </c>
      <c r="I47" s="52">
        <v>2.0</v>
      </c>
      <c r="J47" s="52">
        <v>2.0</v>
      </c>
      <c r="K47" s="52">
        <v>4.0</v>
      </c>
      <c r="L47" s="52" t="s">
        <v>118</v>
      </c>
      <c r="M47" s="52" t="s">
        <v>119</v>
      </c>
      <c r="N47" s="52">
        <v>65.0</v>
      </c>
      <c r="O47" s="52">
        <v>0.0</v>
      </c>
      <c r="P47" s="52">
        <v>0.0</v>
      </c>
      <c r="Q47" s="52">
        <v>0.0</v>
      </c>
      <c r="R47" s="52">
        <v>0.0</v>
      </c>
      <c r="S47" s="52">
        <v>25.0</v>
      </c>
      <c r="T47" s="52">
        <v>0.0</v>
      </c>
      <c r="U47" s="53">
        <v>612222.0</v>
      </c>
      <c r="V47" s="53">
        <v>612221.8</v>
      </c>
      <c r="W47" s="52">
        <v>9.00315569E8</v>
      </c>
      <c r="X47" s="52" t="s">
        <v>125</v>
      </c>
    </row>
    <row r="48" ht="15.75" customHeight="1">
      <c r="B48" s="47">
        <v>1.2140001E7</v>
      </c>
      <c r="C48" s="47" t="s">
        <v>175</v>
      </c>
      <c r="D48" s="47">
        <v>8170220.0</v>
      </c>
      <c r="E48" s="47">
        <v>0.0</v>
      </c>
      <c r="F48" s="48">
        <v>88909.0</v>
      </c>
      <c r="G48" s="48">
        <f t="shared" si="1"/>
        <v>0</v>
      </c>
      <c r="H48" s="47" t="s">
        <v>9</v>
      </c>
      <c r="I48" s="47">
        <v>0.0</v>
      </c>
      <c r="J48" s="47">
        <v>0.0</v>
      </c>
      <c r="K48" s="47">
        <v>0.0</v>
      </c>
      <c r="L48" s="47" t="s">
        <v>118</v>
      </c>
      <c r="M48" s="47" t="s">
        <v>122</v>
      </c>
      <c r="N48" s="47">
        <v>20.0</v>
      </c>
      <c r="O48" s="47">
        <v>0.0</v>
      </c>
      <c r="P48" s="47">
        <v>0.0</v>
      </c>
      <c r="Q48" s="47">
        <v>0.0</v>
      </c>
      <c r="R48" s="47">
        <v>0.0</v>
      </c>
      <c r="S48" s="47">
        <v>3.0</v>
      </c>
      <c r="T48" s="47">
        <v>0.0</v>
      </c>
      <c r="U48" s="48">
        <v>88909.0</v>
      </c>
      <c r="V48" s="48">
        <v>89150.93</v>
      </c>
      <c r="W48" s="47">
        <v>9.00315569E8</v>
      </c>
      <c r="X48" s="47" t="s">
        <v>125</v>
      </c>
    </row>
    <row r="49" ht="15.75" customHeight="1">
      <c r="B49" s="52">
        <v>1.2140002E7</v>
      </c>
      <c r="C49" s="52" t="s">
        <v>176</v>
      </c>
      <c r="D49" s="52">
        <v>3184865.0</v>
      </c>
      <c r="E49" s="52">
        <v>0.0</v>
      </c>
      <c r="F49" s="53">
        <v>84838.65</v>
      </c>
      <c r="G49" s="48">
        <f t="shared" si="1"/>
        <v>0</v>
      </c>
      <c r="H49" s="52" t="s">
        <v>9</v>
      </c>
      <c r="I49" s="52">
        <v>0.0</v>
      </c>
      <c r="J49" s="52">
        <v>0.0</v>
      </c>
      <c r="K49" s="52">
        <v>0.0</v>
      </c>
      <c r="L49" s="52" t="s">
        <v>118</v>
      </c>
      <c r="M49" s="52" t="s">
        <v>119</v>
      </c>
      <c r="N49" s="52">
        <v>20.0</v>
      </c>
      <c r="O49" s="52">
        <v>0.0</v>
      </c>
      <c r="P49" s="52">
        <v>0.0</v>
      </c>
      <c r="Q49" s="52">
        <v>0.0</v>
      </c>
      <c r="R49" s="52">
        <v>0.0</v>
      </c>
      <c r="S49" s="52">
        <v>3.0</v>
      </c>
      <c r="T49" s="52">
        <v>0.0</v>
      </c>
      <c r="U49" s="53">
        <v>84838.6</v>
      </c>
      <c r="V49" s="53">
        <v>86790.27</v>
      </c>
      <c r="W49" s="52">
        <v>9.00315569E8</v>
      </c>
      <c r="X49" s="52" t="s">
        <v>125</v>
      </c>
    </row>
    <row r="50" ht="15.75" customHeight="1">
      <c r="B50" s="47">
        <v>1.2140003E7</v>
      </c>
      <c r="C50" s="47" t="s">
        <v>177</v>
      </c>
      <c r="D50" s="47">
        <v>2.481725E7</v>
      </c>
      <c r="E50" s="47">
        <v>3.0</v>
      </c>
      <c r="F50" s="48">
        <v>451909.4</v>
      </c>
      <c r="G50" s="48">
        <f t="shared" si="1"/>
        <v>1355728.2</v>
      </c>
      <c r="H50" s="47" t="s">
        <v>9</v>
      </c>
      <c r="I50" s="47">
        <v>2.0</v>
      </c>
      <c r="J50" s="47">
        <v>1.0</v>
      </c>
      <c r="K50" s="47">
        <v>4.0</v>
      </c>
      <c r="L50" s="47" t="s">
        <v>118</v>
      </c>
      <c r="M50" s="47" t="s">
        <v>119</v>
      </c>
      <c r="N50" s="47">
        <v>49.0</v>
      </c>
      <c r="O50" s="47">
        <v>0.0</v>
      </c>
      <c r="P50" s="47">
        <v>0.0</v>
      </c>
      <c r="Q50" s="47">
        <v>1.0</v>
      </c>
      <c r="R50" s="47">
        <v>0.0</v>
      </c>
      <c r="S50" s="47">
        <v>12.0</v>
      </c>
      <c r="T50" s="47">
        <v>0.0</v>
      </c>
      <c r="U50" s="48">
        <v>451909.0</v>
      </c>
      <c r="V50" s="48">
        <v>451909.4</v>
      </c>
      <c r="W50" s="47">
        <v>9.00315569E8</v>
      </c>
      <c r="X50" s="47" t="s">
        <v>125</v>
      </c>
    </row>
    <row r="51" ht="15.75" customHeight="1">
      <c r="B51" s="52">
        <v>1.2140004E7</v>
      </c>
      <c r="C51" s="52" t="s">
        <v>178</v>
      </c>
      <c r="D51" s="52">
        <v>2.0489341E7</v>
      </c>
      <c r="E51" s="52">
        <v>4.0</v>
      </c>
      <c r="F51" s="53">
        <v>92361.04</v>
      </c>
      <c r="G51" s="48">
        <f t="shared" si="1"/>
        <v>369444.16</v>
      </c>
      <c r="H51" s="52" t="s">
        <v>9</v>
      </c>
      <c r="I51" s="52">
        <v>1.0</v>
      </c>
      <c r="J51" s="52">
        <v>1.0</v>
      </c>
      <c r="K51" s="52">
        <v>2.0</v>
      </c>
      <c r="L51" s="52" t="s">
        <v>118</v>
      </c>
      <c r="M51" s="52" t="s">
        <v>119</v>
      </c>
      <c r="N51" s="52">
        <v>39.0</v>
      </c>
      <c r="O51" s="52">
        <v>0.0</v>
      </c>
      <c r="P51" s="52">
        <v>0.0</v>
      </c>
      <c r="Q51" s="52">
        <v>0.0</v>
      </c>
      <c r="R51" s="52">
        <v>0.0</v>
      </c>
      <c r="S51" s="52">
        <v>16.0</v>
      </c>
      <c r="T51" s="52">
        <v>0.0</v>
      </c>
      <c r="U51" s="53">
        <v>92361.0</v>
      </c>
      <c r="V51" s="53">
        <v>92361.04</v>
      </c>
      <c r="W51" s="52">
        <v>9.00315569E8</v>
      </c>
      <c r="X51" s="52" t="s">
        <v>129</v>
      </c>
    </row>
    <row r="52" ht="15.75" customHeight="1">
      <c r="B52" s="47">
        <v>1.2140005E7</v>
      </c>
      <c r="C52" s="47" t="s">
        <v>179</v>
      </c>
      <c r="D52" s="47">
        <v>3830184.0</v>
      </c>
      <c r="E52" s="47">
        <v>4.0</v>
      </c>
      <c r="F52" s="48">
        <v>50138.85</v>
      </c>
      <c r="G52" s="48">
        <f t="shared" si="1"/>
        <v>200555.4</v>
      </c>
      <c r="H52" s="47" t="s">
        <v>9</v>
      </c>
      <c r="I52" s="47">
        <v>2.0</v>
      </c>
      <c r="J52" s="47">
        <v>2.0</v>
      </c>
      <c r="K52" s="47">
        <v>6.0</v>
      </c>
      <c r="L52" s="47" t="s">
        <v>118</v>
      </c>
      <c r="M52" s="47" t="s">
        <v>119</v>
      </c>
      <c r="N52" s="47">
        <v>75.0</v>
      </c>
      <c r="O52" s="47">
        <v>0.0</v>
      </c>
      <c r="P52" s="47">
        <v>0.0</v>
      </c>
      <c r="Q52" s="47">
        <v>0.0</v>
      </c>
      <c r="R52" s="47">
        <v>0.0</v>
      </c>
      <c r="S52" s="47">
        <v>26.0</v>
      </c>
      <c r="T52" s="47">
        <v>0.0</v>
      </c>
      <c r="U52" s="48">
        <v>50138.9</v>
      </c>
      <c r="V52" s="48">
        <v>50138.85</v>
      </c>
      <c r="W52" s="47">
        <v>9.00315569E8</v>
      </c>
      <c r="X52" s="47" t="s">
        <v>129</v>
      </c>
    </row>
    <row r="53" ht="15.75" customHeight="1">
      <c r="B53" s="52">
        <v>1.2140006E7</v>
      </c>
      <c r="C53" s="52" t="s">
        <v>179</v>
      </c>
      <c r="D53" s="52">
        <v>2.0509433E7</v>
      </c>
      <c r="E53" s="52">
        <v>4.0</v>
      </c>
      <c r="F53" s="53">
        <v>36944.42</v>
      </c>
      <c r="G53" s="48">
        <f t="shared" si="1"/>
        <v>147777.68</v>
      </c>
      <c r="H53" s="52" t="s">
        <v>9</v>
      </c>
      <c r="I53" s="52">
        <v>2.0</v>
      </c>
      <c r="J53" s="52">
        <v>1.0</v>
      </c>
      <c r="K53" s="52">
        <v>4.0</v>
      </c>
      <c r="L53" s="52" t="s">
        <v>118</v>
      </c>
      <c r="M53" s="52" t="s">
        <v>119</v>
      </c>
      <c r="N53" s="52">
        <v>77.0</v>
      </c>
      <c r="O53" s="52">
        <v>0.0</v>
      </c>
      <c r="P53" s="52">
        <v>0.0</v>
      </c>
      <c r="Q53" s="52">
        <v>0.0</v>
      </c>
      <c r="R53" s="52">
        <v>0.0</v>
      </c>
      <c r="S53" s="52">
        <v>22.0</v>
      </c>
      <c r="T53" s="52">
        <v>0.0</v>
      </c>
      <c r="U53" s="53">
        <v>36944.4</v>
      </c>
      <c r="V53" s="53">
        <v>36944.42</v>
      </c>
      <c r="W53" s="52">
        <v>9.00315569E8</v>
      </c>
      <c r="X53" s="52" t="s">
        <v>129</v>
      </c>
    </row>
    <row r="54" ht="15.75" customHeight="1">
      <c r="B54" s="47">
        <v>1.2140007E7</v>
      </c>
      <c r="C54" s="47" t="s">
        <v>180</v>
      </c>
      <c r="D54" s="47">
        <v>2.1347087E7</v>
      </c>
      <c r="E54" s="47">
        <v>5.0</v>
      </c>
      <c r="F54" s="48">
        <v>360383.4</v>
      </c>
      <c r="G54" s="48">
        <f t="shared" si="1"/>
        <v>1801917</v>
      </c>
      <c r="H54" s="47" t="s">
        <v>9</v>
      </c>
      <c r="I54" s="47">
        <v>1.0</v>
      </c>
      <c r="J54" s="47">
        <v>0.0</v>
      </c>
      <c r="K54" s="47">
        <v>3.0</v>
      </c>
      <c r="L54" s="47" t="s">
        <v>118</v>
      </c>
      <c r="M54" s="47" t="s">
        <v>122</v>
      </c>
      <c r="N54" s="47">
        <v>10.0</v>
      </c>
      <c r="O54" s="47">
        <v>0.0</v>
      </c>
      <c r="P54" s="47">
        <v>0.0</v>
      </c>
      <c r="Q54" s="47">
        <v>0.0</v>
      </c>
      <c r="R54" s="47">
        <v>0.0</v>
      </c>
      <c r="S54" s="47">
        <v>2.0</v>
      </c>
      <c r="T54" s="47">
        <v>0.0</v>
      </c>
      <c r="U54" s="48">
        <v>360383.0</v>
      </c>
      <c r="V54" s="48">
        <v>376936.7</v>
      </c>
      <c r="W54" s="47">
        <v>9.00315569E8</v>
      </c>
      <c r="X54" s="47" t="s">
        <v>125</v>
      </c>
    </row>
    <row r="55" ht="15.75" customHeight="1">
      <c r="B55" s="52">
        <v>1.2220007E7</v>
      </c>
      <c r="C55" s="52" t="s">
        <v>181</v>
      </c>
      <c r="D55" s="52">
        <v>949175.0</v>
      </c>
      <c r="E55" s="52">
        <v>2.0</v>
      </c>
      <c r="F55" s="53">
        <v>70010.96</v>
      </c>
      <c r="G55" s="48">
        <f t="shared" si="1"/>
        <v>140021.92</v>
      </c>
      <c r="H55" s="52" t="s">
        <v>9</v>
      </c>
      <c r="I55" s="52">
        <v>0.0</v>
      </c>
      <c r="J55" s="52">
        <v>0.0</v>
      </c>
      <c r="K55" s="52">
        <v>0.0</v>
      </c>
      <c r="L55" s="52" t="s">
        <v>118</v>
      </c>
      <c r="M55" s="52" t="s">
        <v>122</v>
      </c>
      <c r="N55" s="52">
        <v>34.0</v>
      </c>
      <c r="O55" s="52">
        <v>0.0</v>
      </c>
      <c r="P55" s="52">
        <v>0.0</v>
      </c>
      <c r="Q55" s="52">
        <v>1.0</v>
      </c>
      <c r="R55" s="52">
        <v>0.0</v>
      </c>
      <c r="S55" s="52">
        <v>2.0</v>
      </c>
      <c r="T55" s="52">
        <v>0.0</v>
      </c>
      <c r="U55" s="53">
        <v>70011.0</v>
      </c>
      <c r="V55" s="53">
        <v>74801.57</v>
      </c>
      <c r="W55" s="52">
        <v>9.00315569E8</v>
      </c>
      <c r="X55" s="52" t="s">
        <v>152</v>
      </c>
    </row>
    <row r="56" ht="15.75" customHeight="1">
      <c r="B56" s="47">
        <v>1.2220008E7</v>
      </c>
      <c r="C56" s="47" t="s">
        <v>182</v>
      </c>
      <c r="D56" s="47">
        <v>2.0556987E7</v>
      </c>
      <c r="E56" s="47">
        <v>0.0</v>
      </c>
      <c r="F56" s="48">
        <v>0.0</v>
      </c>
      <c r="G56" s="48">
        <f t="shared" si="1"/>
        <v>0</v>
      </c>
      <c r="H56" s="47" t="s">
        <v>9</v>
      </c>
      <c r="I56" s="47">
        <v>0.0</v>
      </c>
      <c r="J56" s="47">
        <v>0.0</v>
      </c>
      <c r="K56" s="47">
        <v>0.0</v>
      </c>
      <c r="L56" s="47" t="s">
        <v>118</v>
      </c>
      <c r="M56" s="47" t="s">
        <v>119</v>
      </c>
      <c r="N56" s="47">
        <v>0.0</v>
      </c>
      <c r="O56" s="47">
        <v>0.0</v>
      </c>
      <c r="P56" s="47">
        <v>0.0</v>
      </c>
      <c r="Q56" s="47">
        <v>0.0</v>
      </c>
      <c r="R56" s="47">
        <v>0.0</v>
      </c>
      <c r="S56" s="47">
        <v>0.0</v>
      </c>
      <c r="T56" s="47">
        <v>0.0</v>
      </c>
      <c r="U56" s="48">
        <v>0.0</v>
      </c>
      <c r="V56" s="48">
        <v>0.0</v>
      </c>
      <c r="W56" s="47">
        <v>9.00315569E8</v>
      </c>
      <c r="X56" s="47" t="s">
        <v>171</v>
      </c>
    </row>
    <row r="57" ht="15.75" customHeight="1">
      <c r="B57" s="52">
        <v>1.2220009E7</v>
      </c>
      <c r="C57" s="72" t="s">
        <v>183</v>
      </c>
      <c r="D57" s="6"/>
      <c r="E57" s="52">
        <v>1.0</v>
      </c>
      <c r="F57" s="53">
        <v>143076.1</v>
      </c>
      <c r="G57" s="48">
        <f t="shared" si="1"/>
        <v>143076.1</v>
      </c>
      <c r="H57" s="52" t="s">
        <v>9</v>
      </c>
      <c r="I57" s="52">
        <v>2.0</v>
      </c>
      <c r="J57" s="52">
        <v>2.0</v>
      </c>
      <c r="K57" s="52">
        <v>3.0</v>
      </c>
      <c r="L57" s="52" t="s">
        <v>118</v>
      </c>
      <c r="M57" s="52" t="s">
        <v>119</v>
      </c>
      <c r="N57" s="52">
        <v>111.0</v>
      </c>
      <c r="O57" s="52">
        <v>0.0</v>
      </c>
      <c r="P57" s="52">
        <v>0.0</v>
      </c>
      <c r="Q57" s="52">
        <v>2.0</v>
      </c>
      <c r="R57" s="52">
        <v>0.0</v>
      </c>
      <c r="S57" s="52">
        <v>7.0</v>
      </c>
      <c r="T57" s="52">
        <v>0.0</v>
      </c>
      <c r="U57" s="53">
        <v>143076.0</v>
      </c>
      <c r="V57" s="53">
        <v>143076.1</v>
      </c>
      <c r="W57" s="52">
        <v>8.11025549E8</v>
      </c>
      <c r="X57" s="52" t="s">
        <v>184</v>
      </c>
    </row>
    <row r="58" ht="15.75" customHeight="1">
      <c r="B58" s="47">
        <v>1.222001E7</v>
      </c>
      <c r="C58" s="47" t="s">
        <v>185</v>
      </c>
      <c r="D58" s="47">
        <v>1677370.0</v>
      </c>
      <c r="E58" s="47">
        <v>13.0</v>
      </c>
      <c r="F58" s="48">
        <v>8480.923</v>
      </c>
      <c r="G58" s="48">
        <f t="shared" si="1"/>
        <v>110251.999</v>
      </c>
      <c r="H58" s="47" t="s">
        <v>9</v>
      </c>
      <c r="I58" s="47">
        <v>10.0</v>
      </c>
      <c r="J58" s="47">
        <v>4.0</v>
      </c>
      <c r="K58" s="47">
        <v>20.0</v>
      </c>
      <c r="L58" s="47" t="s">
        <v>118</v>
      </c>
      <c r="M58" s="47" t="s">
        <v>119</v>
      </c>
      <c r="N58" s="47">
        <v>196.0</v>
      </c>
      <c r="O58" s="47">
        <v>0.0</v>
      </c>
      <c r="P58" s="47">
        <v>0.0</v>
      </c>
      <c r="Q58" s="47">
        <v>0.0</v>
      </c>
      <c r="R58" s="47">
        <v>0.0</v>
      </c>
      <c r="S58" s="47">
        <v>8.0</v>
      </c>
      <c r="T58" s="47">
        <v>0.0</v>
      </c>
      <c r="U58" s="48">
        <v>8480.92</v>
      </c>
      <c r="V58" s="48">
        <v>8224.53</v>
      </c>
      <c r="W58" s="47">
        <v>9.00315569E8</v>
      </c>
      <c r="X58" s="47" t="s">
        <v>129</v>
      </c>
    </row>
    <row r="59" ht="15.75" customHeight="1">
      <c r="B59" s="52">
        <v>1.2220011E7</v>
      </c>
      <c r="C59" s="52" t="s">
        <v>186</v>
      </c>
      <c r="D59" s="52">
        <v>8149606.0</v>
      </c>
      <c r="E59" s="52">
        <v>1.0</v>
      </c>
      <c r="F59" s="53">
        <v>132911.1</v>
      </c>
      <c r="G59" s="48">
        <f t="shared" si="1"/>
        <v>132911.1</v>
      </c>
      <c r="H59" s="52" t="s">
        <v>9</v>
      </c>
      <c r="I59" s="52">
        <v>1.0</v>
      </c>
      <c r="J59" s="52">
        <v>1.0</v>
      </c>
      <c r="K59" s="52">
        <v>3.0</v>
      </c>
      <c r="L59" s="52" t="s">
        <v>118</v>
      </c>
      <c r="M59" s="52" t="s">
        <v>119</v>
      </c>
      <c r="N59" s="52">
        <v>18.0</v>
      </c>
      <c r="O59" s="52">
        <v>0.0</v>
      </c>
      <c r="P59" s="52">
        <v>0.0</v>
      </c>
      <c r="Q59" s="52">
        <v>1.0</v>
      </c>
      <c r="R59" s="52">
        <v>0.0</v>
      </c>
      <c r="S59" s="52">
        <v>8.0</v>
      </c>
      <c r="T59" s="52">
        <v>0.0</v>
      </c>
      <c r="U59" s="53">
        <v>132911.0</v>
      </c>
      <c r="V59" s="53">
        <v>132911.1</v>
      </c>
      <c r="W59" s="52">
        <v>9.00315569E8</v>
      </c>
      <c r="X59" s="52" t="s">
        <v>129</v>
      </c>
    </row>
    <row r="60" ht="15.75" customHeight="1">
      <c r="B60" s="47">
        <v>1.2220012E7</v>
      </c>
      <c r="C60" s="47" t="s">
        <v>187</v>
      </c>
      <c r="D60" s="47">
        <v>8.5104152E7</v>
      </c>
      <c r="E60" s="47">
        <v>4.0</v>
      </c>
      <c r="F60" s="48">
        <v>1142638.0</v>
      </c>
      <c r="G60" s="48">
        <f t="shared" si="1"/>
        <v>4570552</v>
      </c>
      <c r="H60" s="47" t="s">
        <v>9</v>
      </c>
      <c r="I60" s="47">
        <v>2.0</v>
      </c>
      <c r="J60" s="47">
        <v>2.0</v>
      </c>
      <c r="K60" s="47">
        <v>4.0</v>
      </c>
      <c r="L60" s="47" t="s">
        <v>118</v>
      </c>
      <c r="M60" s="47" t="s">
        <v>119</v>
      </c>
      <c r="N60" s="47">
        <v>68.0</v>
      </c>
      <c r="O60" s="47">
        <v>0.0</v>
      </c>
      <c r="P60" s="47">
        <v>0.0</v>
      </c>
      <c r="Q60" s="47">
        <v>0.0</v>
      </c>
      <c r="R60" s="47">
        <v>0.0</v>
      </c>
      <c r="S60" s="47">
        <v>26.0</v>
      </c>
      <c r="T60" s="47">
        <v>0.0</v>
      </c>
      <c r="U60" s="48">
        <v>1142638.0</v>
      </c>
      <c r="V60" s="48">
        <v>1142638.0</v>
      </c>
      <c r="W60" s="47">
        <v>9.00315569E8</v>
      </c>
      <c r="X60" s="47" t="s">
        <v>129</v>
      </c>
    </row>
    <row r="61" ht="15.75" customHeight="1">
      <c r="B61" s="52">
        <v>1.2220013E7</v>
      </c>
      <c r="C61" s="52" t="s">
        <v>188</v>
      </c>
      <c r="D61" s="52">
        <v>8192235.0</v>
      </c>
      <c r="E61" s="52">
        <v>9.0</v>
      </c>
      <c r="F61" s="53">
        <v>102916.6</v>
      </c>
      <c r="G61" s="48">
        <f t="shared" si="1"/>
        <v>926249.4</v>
      </c>
      <c r="H61" s="52" t="s">
        <v>9</v>
      </c>
      <c r="I61" s="52">
        <v>6.0</v>
      </c>
      <c r="J61" s="52">
        <v>6.0</v>
      </c>
      <c r="K61" s="52">
        <v>12.0</v>
      </c>
      <c r="L61" s="52" t="s">
        <v>189</v>
      </c>
      <c r="M61" s="52" t="s">
        <v>119</v>
      </c>
      <c r="N61" s="52">
        <v>240.0</v>
      </c>
      <c r="O61" s="52">
        <v>0.0</v>
      </c>
      <c r="P61" s="52">
        <v>0.0</v>
      </c>
      <c r="Q61" s="52">
        <v>0.0</v>
      </c>
      <c r="R61" s="52">
        <v>0.0</v>
      </c>
      <c r="S61" s="52">
        <v>19.0</v>
      </c>
      <c r="T61" s="52">
        <v>0.0</v>
      </c>
      <c r="U61" s="53">
        <v>102917.0</v>
      </c>
      <c r="V61" s="53">
        <v>102916.6</v>
      </c>
      <c r="W61" s="52">
        <v>9.00315569E8</v>
      </c>
      <c r="X61" s="52" t="s">
        <v>129</v>
      </c>
    </row>
    <row r="62" ht="15.75" customHeight="1">
      <c r="B62" s="47">
        <v>1.2220014E7</v>
      </c>
      <c r="C62" s="47" t="s">
        <v>190</v>
      </c>
      <c r="D62" s="47">
        <v>6581.0</v>
      </c>
      <c r="E62" s="47">
        <v>9.0</v>
      </c>
      <c r="F62" s="48">
        <v>19456.5</v>
      </c>
      <c r="G62" s="48">
        <f t="shared" si="1"/>
        <v>175108.5</v>
      </c>
      <c r="H62" s="47" t="s">
        <v>9</v>
      </c>
      <c r="I62" s="47">
        <v>10.0</v>
      </c>
      <c r="J62" s="47">
        <v>5.0</v>
      </c>
      <c r="K62" s="47">
        <v>20.0</v>
      </c>
      <c r="L62" s="47" t="s">
        <v>118</v>
      </c>
      <c r="M62" s="47" t="s">
        <v>119</v>
      </c>
      <c r="N62" s="47">
        <v>270.0</v>
      </c>
      <c r="O62" s="47">
        <v>0.0</v>
      </c>
      <c r="P62" s="47">
        <v>0.0</v>
      </c>
      <c r="Q62" s="47">
        <v>1.0</v>
      </c>
      <c r="R62" s="47">
        <v>0.0</v>
      </c>
      <c r="S62" s="47">
        <v>13.0</v>
      </c>
      <c r="T62" s="47">
        <v>0.0</v>
      </c>
      <c r="U62" s="48">
        <v>19456.5</v>
      </c>
      <c r="V62" s="48">
        <v>19456.5</v>
      </c>
      <c r="W62" s="47">
        <v>9.00057383E8</v>
      </c>
      <c r="X62" s="47" t="s">
        <v>184</v>
      </c>
    </row>
    <row r="63" ht="15.75" customHeight="1">
      <c r="B63" s="52">
        <v>1.2330003E7</v>
      </c>
      <c r="C63" s="52" t="s">
        <v>191</v>
      </c>
      <c r="D63" s="52">
        <v>980833.0</v>
      </c>
      <c r="E63" s="52">
        <v>5.0</v>
      </c>
      <c r="F63" s="53">
        <v>19648.68</v>
      </c>
      <c r="G63" s="48">
        <f t="shared" si="1"/>
        <v>98243.4</v>
      </c>
      <c r="H63" s="52" t="s">
        <v>9</v>
      </c>
      <c r="I63" s="52">
        <v>0.0</v>
      </c>
      <c r="J63" s="52">
        <v>0.0</v>
      </c>
      <c r="K63" s="52">
        <v>0.0</v>
      </c>
      <c r="L63" s="52" t="s">
        <v>189</v>
      </c>
      <c r="M63" s="52" t="s">
        <v>122</v>
      </c>
      <c r="N63" s="52">
        <v>40.0</v>
      </c>
      <c r="O63" s="52">
        <v>0.0</v>
      </c>
      <c r="P63" s="52">
        <v>0.0</v>
      </c>
      <c r="Q63" s="52">
        <v>0.0</v>
      </c>
      <c r="R63" s="52">
        <v>0.0</v>
      </c>
      <c r="S63" s="52">
        <v>0.0</v>
      </c>
      <c r="T63" s="52">
        <v>0.0</v>
      </c>
      <c r="U63" s="53">
        <v>19648.7</v>
      </c>
      <c r="V63" s="53">
        <v>5.32</v>
      </c>
      <c r="W63" s="52">
        <v>9.00315569E8</v>
      </c>
      <c r="X63" s="52" t="s">
        <v>192</v>
      </c>
    </row>
    <row r="64" ht="15.75" customHeight="1">
      <c r="B64" s="47">
        <v>1.2330004E7</v>
      </c>
      <c r="C64" s="47" t="s">
        <v>193</v>
      </c>
      <c r="D64" s="47">
        <v>1.01030007E8</v>
      </c>
      <c r="E64" s="47">
        <v>8.0</v>
      </c>
      <c r="F64" s="48">
        <v>4385.15</v>
      </c>
      <c r="G64" s="48">
        <f t="shared" si="1"/>
        <v>35081.2</v>
      </c>
      <c r="H64" s="47" t="s">
        <v>9</v>
      </c>
      <c r="I64" s="47">
        <v>4.0</v>
      </c>
      <c r="J64" s="47">
        <v>4.0</v>
      </c>
      <c r="K64" s="47">
        <v>8.0</v>
      </c>
      <c r="L64" s="47" t="s">
        <v>118</v>
      </c>
      <c r="M64" s="47" t="s">
        <v>119</v>
      </c>
      <c r="N64" s="47">
        <v>451.0</v>
      </c>
      <c r="O64" s="47">
        <v>0.0</v>
      </c>
      <c r="P64" s="47">
        <v>0.0</v>
      </c>
      <c r="Q64" s="47">
        <v>0.0</v>
      </c>
      <c r="R64" s="47">
        <v>0.0</v>
      </c>
      <c r="S64" s="47">
        <v>2.0</v>
      </c>
      <c r="T64" s="47">
        <v>0.0</v>
      </c>
      <c r="U64" s="48">
        <v>4385.15</v>
      </c>
      <c r="V64" s="48">
        <v>4385.15</v>
      </c>
      <c r="W64" s="47">
        <v>8.26003816E8</v>
      </c>
      <c r="X64" s="47" t="s">
        <v>194</v>
      </c>
    </row>
    <row r="65" ht="15.75" customHeight="1">
      <c r="B65" s="52">
        <v>1.2330005E7</v>
      </c>
      <c r="C65" s="52" t="s">
        <v>195</v>
      </c>
      <c r="D65" s="52">
        <v>2.0572888E7</v>
      </c>
      <c r="E65" s="52">
        <v>0.0</v>
      </c>
      <c r="F65" s="53">
        <v>114568.5</v>
      </c>
      <c r="G65" s="48">
        <f t="shared" si="1"/>
        <v>0</v>
      </c>
      <c r="H65" s="52" t="s">
        <v>9</v>
      </c>
      <c r="I65" s="52">
        <v>0.0</v>
      </c>
      <c r="J65" s="52">
        <v>0.0</v>
      </c>
      <c r="K65" s="52">
        <v>0.0</v>
      </c>
      <c r="L65" s="52" t="s">
        <v>118</v>
      </c>
      <c r="M65" s="52" t="s">
        <v>119</v>
      </c>
      <c r="N65" s="52">
        <v>1.0</v>
      </c>
      <c r="O65" s="52">
        <v>0.0</v>
      </c>
      <c r="P65" s="52">
        <v>0.0</v>
      </c>
      <c r="Q65" s="52">
        <v>0.0</v>
      </c>
      <c r="R65" s="52">
        <v>0.0</v>
      </c>
      <c r="S65" s="52">
        <v>1.0</v>
      </c>
      <c r="T65" s="52">
        <v>0.0</v>
      </c>
      <c r="U65" s="53">
        <v>114568.0</v>
      </c>
      <c r="V65" s="53">
        <v>114568.5</v>
      </c>
      <c r="W65" s="52">
        <v>9.00315569E8</v>
      </c>
      <c r="X65" s="52" t="s">
        <v>196</v>
      </c>
    </row>
    <row r="66" ht="15.75" customHeight="1">
      <c r="B66" s="47">
        <v>1.2330006E7</v>
      </c>
      <c r="C66" s="47" t="s">
        <v>197</v>
      </c>
      <c r="D66" s="47">
        <v>980832.0</v>
      </c>
      <c r="E66" s="47">
        <v>0.0</v>
      </c>
      <c r="F66" s="48">
        <v>0.0</v>
      </c>
      <c r="G66" s="48">
        <f t="shared" si="1"/>
        <v>0</v>
      </c>
      <c r="H66" s="47" t="s">
        <v>9</v>
      </c>
      <c r="I66" s="47">
        <v>0.0</v>
      </c>
      <c r="J66" s="47">
        <v>0.0</v>
      </c>
      <c r="K66" s="47">
        <v>0.0</v>
      </c>
      <c r="L66" s="47" t="s">
        <v>118</v>
      </c>
      <c r="M66" s="47" t="s">
        <v>119</v>
      </c>
      <c r="N66" s="47">
        <v>0.0</v>
      </c>
      <c r="O66" s="47">
        <v>0.0</v>
      </c>
      <c r="P66" s="47">
        <v>0.0</v>
      </c>
      <c r="Q66" s="47">
        <v>0.0</v>
      </c>
      <c r="R66" s="47">
        <v>0.0</v>
      </c>
      <c r="S66" s="47">
        <v>0.0</v>
      </c>
      <c r="T66" s="47">
        <v>0.0</v>
      </c>
      <c r="U66" s="48">
        <v>0.0</v>
      </c>
      <c r="V66" s="48">
        <v>0.0</v>
      </c>
      <c r="W66" s="47">
        <v>9.00315569E8</v>
      </c>
      <c r="X66" s="47" t="s">
        <v>196</v>
      </c>
    </row>
    <row r="67" ht="15.75" customHeight="1">
      <c r="B67" s="52">
        <v>1.2330007E7</v>
      </c>
      <c r="C67" s="52" t="s">
        <v>198</v>
      </c>
      <c r="D67" s="52">
        <v>2.0569291E7</v>
      </c>
      <c r="E67" s="52">
        <v>0.0</v>
      </c>
      <c r="F67" s="53">
        <v>3278355.0</v>
      </c>
      <c r="G67" s="48">
        <f t="shared" si="1"/>
        <v>0</v>
      </c>
      <c r="H67" s="52" t="s">
        <v>9</v>
      </c>
      <c r="I67" s="52">
        <v>0.0</v>
      </c>
      <c r="J67" s="52">
        <v>0.0</v>
      </c>
      <c r="K67" s="52">
        <v>0.0</v>
      </c>
      <c r="L67" s="52" t="s">
        <v>118</v>
      </c>
      <c r="M67" s="52" t="s">
        <v>119</v>
      </c>
      <c r="N67" s="52">
        <v>8.0</v>
      </c>
      <c r="O67" s="52">
        <v>0.0</v>
      </c>
      <c r="P67" s="52">
        <v>0.0</v>
      </c>
      <c r="Q67" s="52">
        <v>0.0</v>
      </c>
      <c r="R67" s="52">
        <v>0.0</v>
      </c>
      <c r="S67" s="52">
        <v>3.0</v>
      </c>
      <c r="T67" s="52">
        <v>0.0</v>
      </c>
      <c r="U67" s="53">
        <v>3278355.0</v>
      </c>
      <c r="V67" s="53">
        <v>3278355.0</v>
      </c>
      <c r="W67" s="52">
        <v>9.00315569E8</v>
      </c>
      <c r="X67" s="52" t="s">
        <v>199</v>
      </c>
    </row>
    <row r="68" ht="15.75" customHeight="1">
      <c r="B68" s="47" t="s">
        <v>200</v>
      </c>
      <c r="C68" s="47" t="s">
        <v>198</v>
      </c>
      <c r="D68" s="47">
        <v>2.0569291E7</v>
      </c>
      <c r="E68" s="47">
        <v>19.0</v>
      </c>
      <c r="F68" s="48">
        <v>570465.2</v>
      </c>
      <c r="G68" s="48">
        <f t="shared" si="1"/>
        <v>10838838.8</v>
      </c>
      <c r="H68" s="47" t="s">
        <v>9</v>
      </c>
      <c r="I68" s="47">
        <v>0.0</v>
      </c>
      <c r="J68" s="47">
        <v>0.0</v>
      </c>
      <c r="K68" s="47">
        <v>0.0</v>
      </c>
      <c r="L68" s="47" t="s">
        <v>118</v>
      </c>
      <c r="M68" s="47" t="s">
        <v>119</v>
      </c>
      <c r="N68" s="47">
        <v>2451.0</v>
      </c>
      <c r="O68" s="47">
        <v>0.0</v>
      </c>
      <c r="P68" s="47">
        <v>0.0</v>
      </c>
      <c r="Q68" s="47">
        <v>0.0</v>
      </c>
      <c r="R68" s="47">
        <v>0.0</v>
      </c>
      <c r="S68" s="47">
        <v>62.0</v>
      </c>
      <c r="T68" s="47">
        <v>0.0</v>
      </c>
      <c r="U68" s="48">
        <v>570465.0</v>
      </c>
      <c r="V68" s="48">
        <v>1785000.0</v>
      </c>
      <c r="W68" s="47">
        <v>9.00559647E8</v>
      </c>
      <c r="X68" s="47" t="s">
        <v>199</v>
      </c>
    </row>
    <row r="69" ht="15.75" customHeight="1">
      <c r="B69" s="52">
        <v>1.2330008E7</v>
      </c>
      <c r="C69" s="52" t="s">
        <v>201</v>
      </c>
      <c r="D69" s="52">
        <v>2.2098806E7</v>
      </c>
      <c r="E69" s="52">
        <v>1.0</v>
      </c>
      <c r="F69" s="53">
        <v>1287252.0</v>
      </c>
      <c r="G69" s="48">
        <f t="shared" si="1"/>
        <v>1287252</v>
      </c>
      <c r="H69" s="52" t="s">
        <v>9</v>
      </c>
      <c r="I69" s="52">
        <v>0.0</v>
      </c>
      <c r="J69" s="52">
        <v>0.0</v>
      </c>
      <c r="K69" s="52">
        <v>0.0</v>
      </c>
      <c r="L69" s="52" t="s">
        <v>118</v>
      </c>
      <c r="M69" s="52" t="s">
        <v>122</v>
      </c>
      <c r="N69" s="52">
        <v>5.0</v>
      </c>
      <c r="O69" s="52">
        <v>0.0</v>
      </c>
      <c r="P69" s="52">
        <v>0.0</v>
      </c>
      <c r="Q69" s="52">
        <v>0.0</v>
      </c>
      <c r="R69" s="52">
        <v>0.0</v>
      </c>
      <c r="S69" s="52">
        <v>7.0</v>
      </c>
      <c r="T69" s="52">
        <v>0.0</v>
      </c>
      <c r="U69" s="53">
        <v>1287252.0</v>
      </c>
      <c r="V69" s="53">
        <v>1287252.0</v>
      </c>
      <c r="W69" s="52">
        <v>9.00315569E8</v>
      </c>
      <c r="X69" s="52" t="s">
        <v>125</v>
      </c>
    </row>
    <row r="70" ht="15.75" customHeight="1">
      <c r="B70" s="47">
        <v>1.2330009E7</v>
      </c>
      <c r="C70" s="47" t="s">
        <v>202</v>
      </c>
      <c r="D70" s="47">
        <v>2.2463597E7</v>
      </c>
      <c r="E70" s="47">
        <v>0.0</v>
      </c>
      <c r="F70" s="48">
        <v>654568.4</v>
      </c>
      <c r="G70" s="48">
        <f t="shared" si="1"/>
        <v>0</v>
      </c>
      <c r="H70" s="47" t="s">
        <v>9</v>
      </c>
      <c r="I70" s="47">
        <v>0.0</v>
      </c>
      <c r="J70" s="47">
        <v>0.0</v>
      </c>
      <c r="K70" s="47">
        <v>0.0</v>
      </c>
      <c r="L70" s="47" t="s">
        <v>118</v>
      </c>
      <c r="M70" s="47" t="s">
        <v>119</v>
      </c>
      <c r="N70" s="47">
        <v>4.0</v>
      </c>
      <c r="O70" s="47">
        <v>0.0</v>
      </c>
      <c r="P70" s="47">
        <v>0.0</v>
      </c>
      <c r="Q70" s="47">
        <v>0.0</v>
      </c>
      <c r="R70" s="47">
        <v>0.0</v>
      </c>
      <c r="S70" s="47">
        <v>4.0</v>
      </c>
      <c r="T70" s="47">
        <v>0.0</v>
      </c>
      <c r="U70" s="48">
        <v>654568.0</v>
      </c>
      <c r="V70" s="48">
        <v>654568.4</v>
      </c>
      <c r="W70" s="47">
        <v>9.00315569E8</v>
      </c>
      <c r="X70" s="47" t="s">
        <v>125</v>
      </c>
    </row>
    <row r="71" ht="15.75" customHeight="1">
      <c r="B71" s="52">
        <v>1.233001E7</v>
      </c>
      <c r="C71" s="52" t="s">
        <v>203</v>
      </c>
      <c r="D71" s="52">
        <v>3964833.0</v>
      </c>
      <c r="E71" s="52">
        <v>7.0</v>
      </c>
      <c r="F71" s="53">
        <v>86048.6</v>
      </c>
      <c r="G71" s="48">
        <f t="shared" si="1"/>
        <v>602340.2</v>
      </c>
      <c r="H71" s="52" t="s">
        <v>9</v>
      </c>
      <c r="I71" s="52">
        <v>10.0</v>
      </c>
      <c r="J71" s="52">
        <v>5.0</v>
      </c>
      <c r="K71" s="52">
        <v>20.0</v>
      </c>
      <c r="L71" s="52" t="s">
        <v>118</v>
      </c>
      <c r="M71" s="52" t="s">
        <v>119</v>
      </c>
      <c r="N71" s="52">
        <v>272.0</v>
      </c>
      <c r="O71" s="52">
        <v>0.0</v>
      </c>
      <c r="P71" s="52">
        <v>0.0</v>
      </c>
      <c r="Q71" s="52">
        <v>1.0</v>
      </c>
      <c r="R71" s="52">
        <v>0.0</v>
      </c>
      <c r="S71" s="52">
        <v>10.0</v>
      </c>
      <c r="T71" s="52">
        <v>0.0</v>
      </c>
      <c r="U71" s="53">
        <v>86048.6</v>
      </c>
      <c r="V71" s="53">
        <v>83124.94</v>
      </c>
      <c r="W71" s="52">
        <v>9.00315569E8</v>
      </c>
      <c r="X71" s="52" t="s">
        <v>125</v>
      </c>
    </row>
    <row r="72" ht="15.75" customHeight="1">
      <c r="B72" s="47">
        <v>1.2330011E7</v>
      </c>
      <c r="C72" s="47" t="s">
        <v>204</v>
      </c>
      <c r="D72" s="47">
        <v>2.1539988E7</v>
      </c>
      <c r="E72" s="47">
        <v>0.0</v>
      </c>
      <c r="F72" s="48">
        <v>1134123.0</v>
      </c>
      <c r="G72" s="48">
        <f t="shared" si="1"/>
        <v>0</v>
      </c>
      <c r="H72" s="47" t="s">
        <v>9</v>
      </c>
      <c r="I72" s="47">
        <v>1.0</v>
      </c>
      <c r="J72" s="47">
        <v>0.0</v>
      </c>
      <c r="K72" s="47">
        <v>2.0</v>
      </c>
      <c r="L72" s="47" t="s">
        <v>118</v>
      </c>
      <c r="M72" s="47" t="s">
        <v>119</v>
      </c>
      <c r="N72" s="47">
        <v>33.0</v>
      </c>
      <c r="O72" s="47">
        <v>0.0</v>
      </c>
      <c r="P72" s="47">
        <v>0.0</v>
      </c>
      <c r="Q72" s="47">
        <v>0.0</v>
      </c>
      <c r="R72" s="47">
        <v>0.0</v>
      </c>
      <c r="S72" s="47">
        <v>16.0</v>
      </c>
      <c r="T72" s="47">
        <v>0.0</v>
      </c>
      <c r="U72" s="48">
        <v>1134123.0</v>
      </c>
      <c r="V72" s="48">
        <v>1134123.0</v>
      </c>
      <c r="W72" s="47">
        <v>9.00315569E8</v>
      </c>
      <c r="X72" s="47" t="s">
        <v>129</v>
      </c>
    </row>
    <row r="73" ht="15.75" customHeight="1">
      <c r="B73" s="52" t="s">
        <v>205</v>
      </c>
      <c r="C73" s="52" t="s">
        <v>204</v>
      </c>
      <c r="D73" s="52">
        <v>2.1539988E7</v>
      </c>
      <c r="E73" s="52">
        <v>0.0</v>
      </c>
      <c r="F73" s="53">
        <v>478975.0</v>
      </c>
      <c r="G73" s="48">
        <f t="shared" si="1"/>
        <v>0</v>
      </c>
      <c r="H73" s="52" t="s">
        <v>9</v>
      </c>
      <c r="I73" s="52">
        <v>2.0</v>
      </c>
      <c r="J73" s="52">
        <v>0.0</v>
      </c>
      <c r="K73" s="52">
        <v>4.0</v>
      </c>
      <c r="L73" s="52" t="s">
        <v>118</v>
      </c>
      <c r="M73" s="52" t="s">
        <v>165</v>
      </c>
      <c r="N73" s="52">
        <v>1.0</v>
      </c>
      <c r="O73" s="52">
        <v>0.0</v>
      </c>
      <c r="P73" s="52">
        <v>0.0</v>
      </c>
      <c r="Q73" s="52">
        <v>0.0</v>
      </c>
      <c r="R73" s="52">
        <v>0.0</v>
      </c>
      <c r="S73" s="52">
        <v>1.0</v>
      </c>
      <c r="T73" s="52">
        <v>0.0</v>
      </c>
      <c r="U73" s="53">
        <v>478975.0</v>
      </c>
      <c r="V73" s="53">
        <v>478975.0</v>
      </c>
      <c r="W73" s="52">
        <v>9.00449648E8</v>
      </c>
      <c r="X73" s="52" t="s">
        <v>206</v>
      </c>
    </row>
    <row r="74" ht="15.75" customHeight="1">
      <c r="B74" s="47">
        <v>1.2330012E7</v>
      </c>
      <c r="C74" s="47" t="s">
        <v>207</v>
      </c>
      <c r="D74" s="47">
        <v>2.1327788E7</v>
      </c>
      <c r="E74" s="47">
        <v>5.0</v>
      </c>
      <c r="F74" s="48">
        <v>11024.16</v>
      </c>
      <c r="G74" s="48">
        <f t="shared" si="1"/>
        <v>55120.8</v>
      </c>
      <c r="H74" s="47" t="s">
        <v>9</v>
      </c>
      <c r="I74" s="47">
        <v>3.0</v>
      </c>
      <c r="J74" s="47">
        <v>3.0</v>
      </c>
      <c r="K74" s="47">
        <v>5.0</v>
      </c>
      <c r="L74" s="47" t="s">
        <v>189</v>
      </c>
      <c r="M74" s="47" t="s">
        <v>119</v>
      </c>
      <c r="N74" s="47">
        <v>61.0</v>
      </c>
      <c r="O74" s="47">
        <v>0.0</v>
      </c>
      <c r="P74" s="47">
        <v>0.0</v>
      </c>
      <c r="Q74" s="47">
        <v>0.0</v>
      </c>
      <c r="R74" s="47">
        <v>0.0</v>
      </c>
      <c r="S74" s="47">
        <v>1.0</v>
      </c>
      <c r="T74" s="47">
        <v>0.0</v>
      </c>
      <c r="U74" s="48">
        <v>11024.2</v>
      </c>
      <c r="V74" s="48">
        <v>11024.16</v>
      </c>
      <c r="W74" s="47">
        <v>9.00603232E8</v>
      </c>
      <c r="X74" s="47" t="s">
        <v>208</v>
      </c>
    </row>
    <row r="75" ht="15.75" customHeight="1">
      <c r="B75" s="52">
        <v>1.2330013E7</v>
      </c>
      <c r="C75" s="52" t="s">
        <v>209</v>
      </c>
      <c r="D75" s="52">
        <v>276948.0</v>
      </c>
      <c r="E75" s="52">
        <v>23.0</v>
      </c>
      <c r="F75" s="53">
        <v>23036.26</v>
      </c>
      <c r="G75" s="48">
        <f t="shared" si="1"/>
        <v>529833.98</v>
      </c>
      <c r="H75" s="52" t="s">
        <v>9</v>
      </c>
      <c r="I75" s="52">
        <v>0.0</v>
      </c>
      <c r="J75" s="52">
        <v>0.0</v>
      </c>
      <c r="K75" s="52">
        <v>0.0</v>
      </c>
      <c r="L75" s="52" t="s">
        <v>118</v>
      </c>
      <c r="M75" s="52" t="s">
        <v>119</v>
      </c>
      <c r="N75" s="52">
        <v>15.0</v>
      </c>
      <c r="O75" s="52">
        <v>0.0</v>
      </c>
      <c r="P75" s="52">
        <v>0.0</v>
      </c>
      <c r="Q75" s="52">
        <v>0.0</v>
      </c>
      <c r="R75" s="52">
        <v>0.0</v>
      </c>
      <c r="S75" s="52">
        <v>1.0</v>
      </c>
      <c r="T75" s="52">
        <v>0.0</v>
      </c>
      <c r="U75" s="53">
        <v>23036.3</v>
      </c>
      <c r="V75" s="53">
        <v>22111.89</v>
      </c>
      <c r="W75" s="52">
        <v>9.00315569E8</v>
      </c>
      <c r="X75" s="52" t="s">
        <v>129</v>
      </c>
    </row>
    <row r="76" ht="15.75" customHeight="1">
      <c r="B76" s="47">
        <v>1.2330014E7</v>
      </c>
      <c r="C76" s="47" t="s">
        <v>210</v>
      </c>
      <c r="D76" s="47">
        <v>2.0883435E7</v>
      </c>
      <c r="E76" s="47">
        <v>10.0</v>
      </c>
      <c r="F76" s="48">
        <v>16167.97</v>
      </c>
      <c r="G76" s="48">
        <f t="shared" si="1"/>
        <v>161679.7</v>
      </c>
      <c r="H76" s="47" t="s">
        <v>9</v>
      </c>
      <c r="I76" s="47">
        <v>0.0</v>
      </c>
      <c r="J76" s="47">
        <v>0.0</v>
      </c>
      <c r="K76" s="47">
        <v>0.0</v>
      </c>
      <c r="L76" s="47" t="s">
        <v>118</v>
      </c>
      <c r="M76" s="47" t="s">
        <v>119</v>
      </c>
      <c r="N76" s="47">
        <v>0.0</v>
      </c>
      <c r="O76" s="47">
        <v>0.0</v>
      </c>
      <c r="P76" s="47">
        <v>0.0</v>
      </c>
      <c r="Q76" s="47">
        <v>0.0</v>
      </c>
      <c r="R76" s="47">
        <v>0.0</v>
      </c>
      <c r="S76" s="47">
        <v>0.0</v>
      </c>
      <c r="T76" s="47">
        <v>0.0</v>
      </c>
      <c r="U76" s="48">
        <v>16168.0</v>
      </c>
      <c r="V76" s="48">
        <v>16167.97</v>
      </c>
      <c r="W76" s="47">
        <v>9.00315569E8</v>
      </c>
      <c r="X76" s="47" t="s">
        <v>127</v>
      </c>
    </row>
    <row r="77" ht="15.75" customHeight="1">
      <c r="B77" s="52">
        <v>1.2330015E7</v>
      </c>
      <c r="C77" s="52" t="s">
        <v>210</v>
      </c>
      <c r="D77" s="52">
        <v>2.0852764E7</v>
      </c>
      <c r="E77" s="52">
        <v>1.0</v>
      </c>
      <c r="F77" s="53">
        <v>12390.89</v>
      </c>
      <c r="G77" s="48">
        <f t="shared" si="1"/>
        <v>12390.89</v>
      </c>
      <c r="H77" s="52" t="s">
        <v>9</v>
      </c>
      <c r="I77" s="52">
        <v>1.0</v>
      </c>
      <c r="J77" s="52">
        <v>1.0</v>
      </c>
      <c r="K77" s="52">
        <v>2.0</v>
      </c>
      <c r="L77" s="52" t="s">
        <v>118</v>
      </c>
      <c r="M77" s="52" t="s">
        <v>119</v>
      </c>
      <c r="N77" s="52">
        <v>17.0</v>
      </c>
      <c r="O77" s="52">
        <v>0.0</v>
      </c>
      <c r="P77" s="52">
        <v>0.0</v>
      </c>
      <c r="Q77" s="52">
        <v>1.0</v>
      </c>
      <c r="R77" s="52">
        <v>0.0</v>
      </c>
      <c r="S77" s="52">
        <v>4.0</v>
      </c>
      <c r="T77" s="52">
        <v>0.0</v>
      </c>
      <c r="U77" s="53">
        <v>12390.9</v>
      </c>
      <c r="V77" s="53">
        <v>12390.89</v>
      </c>
      <c r="W77" s="52">
        <v>9.00315569E8</v>
      </c>
      <c r="X77" s="52" t="s">
        <v>120</v>
      </c>
    </row>
    <row r="78" ht="15.75" customHeight="1">
      <c r="B78" s="47">
        <v>1.2330016E7</v>
      </c>
      <c r="C78" s="47" t="s">
        <v>210</v>
      </c>
      <c r="D78" s="47">
        <v>2.0852765E7</v>
      </c>
      <c r="E78" s="47">
        <v>1.0</v>
      </c>
      <c r="F78" s="48">
        <v>15894.27</v>
      </c>
      <c r="G78" s="48">
        <f t="shared" si="1"/>
        <v>15894.27</v>
      </c>
      <c r="H78" s="47" t="s">
        <v>9</v>
      </c>
      <c r="I78" s="47">
        <v>0.0</v>
      </c>
      <c r="J78" s="47">
        <v>0.0</v>
      </c>
      <c r="K78" s="47">
        <v>0.0</v>
      </c>
      <c r="L78" s="47" t="s">
        <v>118</v>
      </c>
      <c r="M78" s="47" t="s">
        <v>119</v>
      </c>
      <c r="N78" s="47">
        <v>16.0</v>
      </c>
      <c r="O78" s="47">
        <v>0.0</v>
      </c>
      <c r="P78" s="47">
        <v>0.0</v>
      </c>
      <c r="Q78" s="47">
        <v>0.0</v>
      </c>
      <c r="R78" s="47">
        <v>0.0</v>
      </c>
      <c r="S78" s="47">
        <v>3.0</v>
      </c>
      <c r="T78" s="47">
        <v>0.0</v>
      </c>
      <c r="U78" s="48">
        <v>15894.3</v>
      </c>
      <c r="V78" s="48">
        <v>15894.27</v>
      </c>
      <c r="W78" s="47">
        <v>9.00315569E8</v>
      </c>
      <c r="X78" s="47" t="s">
        <v>120</v>
      </c>
    </row>
    <row r="79" ht="15.75" customHeight="1">
      <c r="B79" s="52">
        <v>1.2330017E7</v>
      </c>
      <c r="C79" s="52" t="s">
        <v>210</v>
      </c>
      <c r="D79" s="52">
        <v>2.1123193E7</v>
      </c>
      <c r="E79" s="52">
        <v>3.0</v>
      </c>
      <c r="F79" s="53">
        <v>16167.97</v>
      </c>
      <c r="G79" s="48">
        <f t="shared" si="1"/>
        <v>48503.91</v>
      </c>
      <c r="H79" s="52" t="s">
        <v>9</v>
      </c>
      <c r="I79" s="52">
        <v>0.0</v>
      </c>
      <c r="J79" s="52">
        <v>0.0</v>
      </c>
      <c r="K79" s="52">
        <v>0.0</v>
      </c>
      <c r="L79" s="52" t="s">
        <v>118</v>
      </c>
      <c r="M79" s="52" t="s">
        <v>119</v>
      </c>
      <c r="N79" s="52">
        <v>7.0</v>
      </c>
      <c r="O79" s="52">
        <v>0.0</v>
      </c>
      <c r="P79" s="52">
        <v>0.0</v>
      </c>
      <c r="Q79" s="52">
        <v>0.0</v>
      </c>
      <c r="R79" s="52">
        <v>0.0</v>
      </c>
      <c r="S79" s="52">
        <v>0.0</v>
      </c>
      <c r="T79" s="52">
        <v>0.0</v>
      </c>
      <c r="U79" s="53">
        <v>16168.0</v>
      </c>
      <c r="V79" s="53">
        <v>16167.97</v>
      </c>
      <c r="W79" s="52">
        <v>9.00315569E8</v>
      </c>
      <c r="X79" s="52" t="s">
        <v>120</v>
      </c>
    </row>
    <row r="80" ht="15.75" customHeight="1">
      <c r="B80" s="47">
        <v>1.2330018E7</v>
      </c>
      <c r="C80" s="47" t="s">
        <v>210</v>
      </c>
      <c r="D80" s="47">
        <v>2.0852762E7</v>
      </c>
      <c r="E80" s="47">
        <v>10.0</v>
      </c>
      <c r="F80" s="48">
        <v>15864.97</v>
      </c>
      <c r="G80" s="48">
        <f t="shared" si="1"/>
        <v>158649.7</v>
      </c>
      <c r="H80" s="47" t="s">
        <v>9</v>
      </c>
      <c r="I80" s="47">
        <v>0.0</v>
      </c>
      <c r="J80" s="47">
        <v>0.0</v>
      </c>
      <c r="K80" s="47">
        <v>0.0</v>
      </c>
      <c r="L80" s="47" t="s">
        <v>118</v>
      </c>
      <c r="M80" s="47" t="s">
        <v>119</v>
      </c>
      <c r="N80" s="47">
        <v>0.0</v>
      </c>
      <c r="O80" s="47">
        <v>0.0</v>
      </c>
      <c r="P80" s="47">
        <v>0.0</v>
      </c>
      <c r="Q80" s="47">
        <v>0.0</v>
      </c>
      <c r="R80" s="47">
        <v>0.0</v>
      </c>
      <c r="S80" s="47">
        <v>0.0</v>
      </c>
      <c r="T80" s="47">
        <v>0.0</v>
      </c>
      <c r="U80" s="48">
        <v>15865.0</v>
      </c>
      <c r="V80" s="48">
        <v>15864.97</v>
      </c>
      <c r="W80" s="47">
        <v>9.00315569E8</v>
      </c>
      <c r="X80" s="47" t="s">
        <v>127</v>
      </c>
    </row>
    <row r="81" ht="15.75" customHeight="1">
      <c r="B81" s="52">
        <v>1.2330019E7</v>
      </c>
      <c r="C81" s="52" t="s">
        <v>211</v>
      </c>
      <c r="D81" s="52">
        <v>8148471.0</v>
      </c>
      <c r="E81" s="52">
        <v>4.0</v>
      </c>
      <c r="F81" s="53">
        <v>79590.97</v>
      </c>
      <c r="G81" s="48">
        <f t="shared" si="1"/>
        <v>318363.88</v>
      </c>
      <c r="H81" s="52" t="s">
        <v>9</v>
      </c>
      <c r="I81" s="52">
        <v>8.0</v>
      </c>
      <c r="J81" s="52">
        <v>6.0</v>
      </c>
      <c r="K81" s="52">
        <v>15.0</v>
      </c>
      <c r="L81" s="52" t="s">
        <v>118</v>
      </c>
      <c r="M81" s="52" t="s">
        <v>122</v>
      </c>
      <c r="N81" s="52">
        <v>290.0</v>
      </c>
      <c r="O81" s="52">
        <v>0.0</v>
      </c>
      <c r="P81" s="52">
        <v>0.0</v>
      </c>
      <c r="Q81" s="52">
        <v>2.0</v>
      </c>
      <c r="R81" s="52">
        <v>0.0</v>
      </c>
      <c r="S81" s="52">
        <v>6.0</v>
      </c>
      <c r="T81" s="52">
        <v>0.0</v>
      </c>
      <c r="U81" s="53">
        <v>79591.0</v>
      </c>
      <c r="V81" s="53">
        <v>72569.39</v>
      </c>
      <c r="W81" s="52">
        <v>9.00315569E8</v>
      </c>
      <c r="X81" s="52" t="s">
        <v>152</v>
      </c>
    </row>
    <row r="82" ht="15.75" customHeight="1">
      <c r="B82" s="47">
        <v>1.233002E7</v>
      </c>
      <c r="C82" s="47" t="s">
        <v>211</v>
      </c>
      <c r="D82" s="47">
        <v>1547951.0</v>
      </c>
      <c r="E82" s="47">
        <v>12.0</v>
      </c>
      <c r="F82" s="48">
        <v>30904.96</v>
      </c>
      <c r="G82" s="48">
        <f t="shared" si="1"/>
        <v>370859.52</v>
      </c>
      <c r="H82" s="47" t="s">
        <v>9</v>
      </c>
      <c r="I82" s="47">
        <v>4.0</v>
      </c>
      <c r="J82" s="47">
        <v>1.0</v>
      </c>
      <c r="K82" s="47">
        <v>10.0</v>
      </c>
      <c r="L82" s="47" t="s">
        <v>118</v>
      </c>
      <c r="M82" s="47" t="s">
        <v>122</v>
      </c>
      <c r="N82" s="47">
        <v>144.0</v>
      </c>
      <c r="O82" s="47">
        <v>0.0</v>
      </c>
      <c r="P82" s="47">
        <v>0.0</v>
      </c>
      <c r="Q82" s="47">
        <v>0.0</v>
      </c>
      <c r="R82" s="47">
        <v>0.0</v>
      </c>
      <c r="S82" s="47">
        <v>3.0</v>
      </c>
      <c r="T82" s="47">
        <v>0.0</v>
      </c>
      <c r="U82" s="48">
        <v>30905.0</v>
      </c>
      <c r="V82" s="48">
        <v>30611.08</v>
      </c>
      <c r="W82" s="47">
        <v>9.00315569E8</v>
      </c>
      <c r="X82" s="47" t="s">
        <v>152</v>
      </c>
    </row>
    <row r="83" ht="15.75" customHeight="1">
      <c r="B83" s="52">
        <v>1.2330021E7</v>
      </c>
      <c r="C83" s="52" t="s">
        <v>212</v>
      </c>
      <c r="D83" s="52">
        <v>2.132947E7</v>
      </c>
      <c r="E83" s="52">
        <v>1.0</v>
      </c>
      <c r="F83" s="53">
        <v>314162.7</v>
      </c>
      <c r="G83" s="48">
        <f t="shared" si="1"/>
        <v>314162.7</v>
      </c>
      <c r="H83" s="52" t="s">
        <v>9</v>
      </c>
      <c r="I83" s="52">
        <v>1.0</v>
      </c>
      <c r="J83" s="52">
        <v>1.0</v>
      </c>
      <c r="K83" s="52">
        <v>2.0</v>
      </c>
      <c r="L83" s="52" t="s">
        <v>118</v>
      </c>
      <c r="M83" s="52" t="s">
        <v>122</v>
      </c>
      <c r="N83" s="52">
        <v>23.0</v>
      </c>
      <c r="O83" s="52">
        <v>0.0</v>
      </c>
      <c r="P83" s="52">
        <v>0.0</v>
      </c>
      <c r="Q83" s="52">
        <v>1.0</v>
      </c>
      <c r="R83" s="52">
        <v>0.0</v>
      </c>
      <c r="S83" s="52">
        <v>14.0</v>
      </c>
      <c r="T83" s="52">
        <v>0.0</v>
      </c>
      <c r="U83" s="53">
        <v>314163.0</v>
      </c>
      <c r="V83" s="53">
        <v>314162.7</v>
      </c>
      <c r="W83" s="52">
        <v>9.00315569E8</v>
      </c>
      <c r="X83" s="52" t="s">
        <v>152</v>
      </c>
    </row>
    <row r="84" ht="15.75" customHeight="1">
      <c r="B84" s="47">
        <v>1.2330022E7</v>
      </c>
      <c r="C84" s="47" t="s">
        <v>213</v>
      </c>
      <c r="D84" s="47">
        <v>2.1261987E7</v>
      </c>
      <c r="E84" s="47">
        <v>146.0</v>
      </c>
      <c r="F84" s="48">
        <v>34591.4</v>
      </c>
      <c r="G84" s="48">
        <f t="shared" si="1"/>
        <v>5050344.4</v>
      </c>
      <c r="H84" s="47" t="s">
        <v>9</v>
      </c>
      <c r="I84" s="47">
        <v>30.0</v>
      </c>
      <c r="J84" s="47">
        <v>20.0</v>
      </c>
      <c r="K84" s="47">
        <v>36.0</v>
      </c>
      <c r="L84" s="47" t="s">
        <v>118</v>
      </c>
      <c r="M84" s="47" t="s">
        <v>119</v>
      </c>
      <c r="N84" s="47">
        <v>1071.0</v>
      </c>
      <c r="O84" s="47">
        <v>0.0</v>
      </c>
      <c r="P84" s="47">
        <v>0.0</v>
      </c>
      <c r="Q84" s="47">
        <v>0.0</v>
      </c>
      <c r="R84" s="47">
        <v>0.0</v>
      </c>
      <c r="S84" s="47">
        <v>13.0</v>
      </c>
      <c r="T84" s="47">
        <v>0.0</v>
      </c>
      <c r="U84" s="48">
        <v>34591.4</v>
      </c>
      <c r="V84" s="48">
        <v>34591.4</v>
      </c>
      <c r="W84" s="47">
        <v>9.00315569E8</v>
      </c>
      <c r="X84" s="47" t="s">
        <v>152</v>
      </c>
    </row>
    <row r="85" ht="15.75" customHeight="1">
      <c r="B85" s="52">
        <v>1.2330023E7</v>
      </c>
      <c r="C85" s="52" t="s">
        <v>214</v>
      </c>
      <c r="D85" s="52">
        <v>2.2899626E7</v>
      </c>
      <c r="E85" s="52">
        <v>2.0</v>
      </c>
      <c r="F85" s="53">
        <v>377386.3</v>
      </c>
      <c r="G85" s="48">
        <f t="shared" si="1"/>
        <v>754772.6</v>
      </c>
      <c r="H85" s="52" t="s">
        <v>9</v>
      </c>
      <c r="I85" s="52">
        <v>2.0</v>
      </c>
      <c r="J85" s="52">
        <v>2.0</v>
      </c>
      <c r="K85" s="52">
        <v>4.0</v>
      </c>
      <c r="L85" s="52" t="s">
        <v>118</v>
      </c>
      <c r="M85" s="52" t="s">
        <v>165</v>
      </c>
      <c r="N85" s="52">
        <v>26.0</v>
      </c>
      <c r="O85" s="52">
        <v>0.0</v>
      </c>
      <c r="P85" s="52">
        <v>0.0</v>
      </c>
      <c r="Q85" s="52">
        <v>1.0</v>
      </c>
      <c r="R85" s="52">
        <v>0.0</v>
      </c>
      <c r="S85" s="52">
        <v>10.0</v>
      </c>
      <c r="T85" s="52">
        <v>0.0</v>
      </c>
      <c r="U85" s="53">
        <v>377386.0</v>
      </c>
      <c r="V85" s="53">
        <v>373670.7</v>
      </c>
      <c r="W85" s="52">
        <v>9.00315569E8</v>
      </c>
      <c r="X85" s="52" t="s">
        <v>123</v>
      </c>
    </row>
    <row r="86" ht="15.75" customHeight="1">
      <c r="B86" s="47">
        <v>1.2330024E7</v>
      </c>
      <c r="C86" s="73" t="s">
        <v>215</v>
      </c>
      <c r="D86" s="6"/>
      <c r="E86" s="47">
        <v>15.0</v>
      </c>
      <c r="F86" s="48">
        <v>2243.15</v>
      </c>
      <c r="G86" s="48">
        <f t="shared" si="1"/>
        <v>33647.25</v>
      </c>
      <c r="H86" s="47" t="s">
        <v>9</v>
      </c>
      <c r="I86" s="47">
        <v>5.0</v>
      </c>
      <c r="J86" s="47">
        <v>0.0</v>
      </c>
      <c r="K86" s="47">
        <v>10.0</v>
      </c>
      <c r="L86" s="47" t="s">
        <v>118</v>
      </c>
      <c r="M86" s="47" t="s">
        <v>165</v>
      </c>
      <c r="N86" s="47">
        <v>167.0</v>
      </c>
      <c r="O86" s="47">
        <v>0.0</v>
      </c>
      <c r="P86" s="47">
        <v>0.0</v>
      </c>
      <c r="Q86" s="47">
        <v>0.0</v>
      </c>
      <c r="R86" s="47">
        <v>0.0</v>
      </c>
      <c r="S86" s="47">
        <v>2.0</v>
      </c>
      <c r="T86" s="47">
        <v>0.0</v>
      </c>
      <c r="U86" s="48">
        <v>2243.15</v>
      </c>
      <c r="V86" s="48">
        <v>2243.15</v>
      </c>
      <c r="W86" s="47">
        <v>9.00664298E8</v>
      </c>
      <c r="X86" s="47" t="s">
        <v>216</v>
      </c>
    </row>
    <row r="87" ht="15.75" customHeight="1">
      <c r="B87" s="52">
        <v>1.2330025E7</v>
      </c>
      <c r="C87" s="52" t="s">
        <v>217</v>
      </c>
      <c r="D87" s="52">
        <v>6.0113537E7</v>
      </c>
      <c r="E87" s="52">
        <v>10.0</v>
      </c>
      <c r="F87" s="53">
        <v>2.05</v>
      </c>
      <c r="G87" s="48">
        <f t="shared" si="1"/>
        <v>20.5</v>
      </c>
      <c r="H87" s="52" t="s">
        <v>9</v>
      </c>
      <c r="I87" s="52">
        <v>0.0</v>
      </c>
      <c r="J87" s="52">
        <v>0.0</v>
      </c>
      <c r="K87" s="52">
        <v>0.0</v>
      </c>
      <c r="L87" s="52" t="s">
        <v>118</v>
      </c>
      <c r="M87" s="52" t="s">
        <v>165</v>
      </c>
      <c r="N87" s="52">
        <v>0.0</v>
      </c>
      <c r="O87" s="52">
        <v>0.0</v>
      </c>
      <c r="P87" s="52">
        <v>0.0</v>
      </c>
      <c r="Q87" s="52">
        <v>0.0</v>
      </c>
      <c r="R87" s="52">
        <v>0.0</v>
      </c>
      <c r="S87" s="52">
        <v>0.0</v>
      </c>
      <c r="T87" s="52">
        <v>0.0</v>
      </c>
      <c r="U87" s="53">
        <v>2.05</v>
      </c>
      <c r="V87" s="53">
        <v>0.0</v>
      </c>
      <c r="W87" s="52">
        <v>9.00315569E8</v>
      </c>
      <c r="X87" s="52" t="s">
        <v>127</v>
      </c>
    </row>
    <row r="88" ht="15.75" customHeight="1">
      <c r="B88" s="47">
        <v>1.2330026E7</v>
      </c>
      <c r="C88" s="47" t="s">
        <v>218</v>
      </c>
      <c r="D88" s="47">
        <v>991048.0</v>
      </c>
      <c r="E88" s="47">
        <v>2.0</v>
      </c>
      <c r="F88" s="48">
        <v>15228.12</v>
      </c>
      <c r="G88" s="48">
        <f t="shared" si="1"/>
        <v>30456.24</v>
      </c>
      <c r="H88" s="47" t="s">
        <v>9</v>
      </c>
      <c r="I88" s="47">
        <v>0.0</v>
      </c>
      <c r="J88" s="47">
        <v>0.0</v>
      </c>
      <c r="K88" s="47">
        <v>0.0</v>
      </c>
      <c r="L88" s="47" t="s">
        <v>118</v>
      </c>
      <c r="M88" s="47" t="s">
        <v>165</v>
      </c>
      <c r="N88" s="47">
        <v>2.0</v>
      </c>
      <c r="O88" s="47">
        <v>0.0</v>
      </c>
      <c r="P88" s="47">
        <v>0.0</v>
      </c>
      <c r="Q88" s="47">
        <v>0.0</v>
      </c>
      <c r="R88" s="47">
        <v>0.0</v>
      </c>
      <c r="S88" s="47">
        <v>1.0</v>
      </c>
      <c r="T88" s="47">
        <v>0.0</v>
      </c>
      <c r="U88" s="48">
        <v>15228.1</v>
      </c>
      <c r="V88" s="48">
        <v>15228.12</v>
      </c>
      <c r="W88" s="47">
        <v>9.00315569E8</v>
      </c>
      <c r="X88" s="47" t="s">
        <v>125</v>
      </c>
    </row>
    <row r="89" ht="15.75" customHeight="1">
      <c r="B89" s="52">
        <v>1.2330027E7</v>
      </c>
      <c r="C89" s="52" t="s">
        <v>219</v>
      </c>
      <c r="D89" s="52">
        <v>2.0725116E7</v>
      </c>
      <c r="E89" s="52">
        <v>8.0</v>
      </c>
      <c r="F89" s="53">
        <v>2316.064</v>
      </c>
      <c r="G89" s="48">
        <f t="shared" si="1"/>
        <v>18528.512</v>
      </c>
      <c r="H89" s="52" t="s">
        <v>9</v>
      </c>
      <c r="I89" s="52">
        <v>0.0</v>
      </c>
      <c r="J89" s="52">
        <v>0.0</v>
      </c>
      <c r="K89" s="52">
        <v>0.0</v>
      </c>
      <c r="L89" s="52" t="s">
        <v>118</v>
      </c>
      <c r="M89" s="52" t="s">
        <v>165</v>
      </c>
      <c r="N89" s="52">
        <v>2.0</v>
      </c>
      <c r="O89" s="52">
        <v>0.0</v>
      </c>
      <c r="P89" s="52">
        <v>0.0</v>
      </c>
      <c r="Q89" s="52">
        <v>0.0</v>
      </c>
      <c r="R89" s="52">
        <v>0.0</v>
      </c>
      <c r="S89" s="52">
        <v>0.0</v>
      </c>
      <c r="T89" s="52">
        <v>0.0</v>
      </c>
      <c r="U89" s="53">
        <v>2316.06</v>
      </c>
      <c r="V89" s="53">
        <v>20810.17</v>
      </c>
      <c r="W89" s="52">
        <v>9.00315569E8</v>
      </c>
      <c r="X89" s="52" t="s">
        <v>127</v>
      </c>
    </row>
    <row r="90" ht="15.75" customHeight="1">
      <c r="B90" s="47">
        <v>1.2330028E7</v>
      </c>
      <c r="C90" s="47" t="s">
        <v>220</v>
      </c>
      <c r="D90" s="47">
        <v>2.244656E7</v>
      </c>
      <c r="E90" s="47">
        <v>1.0</v>
      </c>
      <c r="F90" s="48">
        <v>683168.8</v>
      </c>
      <c r="G90" s="48">
        <f t="shared" si="1"/>
        <v>683168.8</v>
      </c>
      <c r="H90" s="47" t="s">
        <v>9</v>
      </c>
      <c r="I90" s="47">
        <v>1.0</v>
      </c>
      <c r="J90" s="47">
        <v>1.0</v>
      </c>
      <c r="K90" s="47">
        <v>3.0</v>
      </c>
      <c r="L90" s="47" t="s">
        <v>118</v>
      </c>
      <c r="M90" s="47" t="s">
        <v>165</v>
      </c>
      <c r="N90" s="47">
        <v>13.0</v>
      </c>
      <c r="O90" s="47">
        <v>0.0</v>
      </c>
      <c r="P90" s="47">
        <v>0.0</v>
      </c>
      <c r="Q90" s="47">
        <v>1.0</v>
      </c>
      <c r="R90" s="47">
        <v>0.0</v>
      </c>
      <c r="S90" s="47">
        <v>2.0</v>
      </c>
      <c r="T90" s="47">
        <v>0.0</v>
      </c>
      <c r="U90" s="48">
        <v>683169.0</v>
      </c>
      <c r="V90" s="48">
        <v>683168.8</v>
      </c>
      <c r="W90" s="47">
        <v>9.00315569E8</v>
      </c>
      <c r="X90" s="47" t="s">
        <v>221</v>
      </c>
    </row>
    <row r="91" ht="15.75" customHeight="1">
      <c r="B91" s="52" t="s">
        <v>222</v>
      </c>
      <c r="C91" s="52" t="s">
        <v>220</v>
      </c>
      <c r="D91" s="52">
        <v>2.244656E7</v>
      </c>
      <c r="E91" s="52">
        <v>3.0</v>
      </c>
      <c r="F91" s="53">
        <v>119000.0</v>
      </c>
      <c r="G91" s="48">
        <f t="shared" si="1"/>
        <v>357000</v>
      </c>
      <c r="H91" s="52" t="s">
        <v>9</v>
      </c>
      <c r="I91" s="52">
        <v>0.0</v>
      </c>
      <c r="J91" s="52">
        <v>0.0</v>
      </c>
      <c r="K91" s="52">
        <v>0.0</v>
      </c>
      <c r="L91" s="52" t="s">
        <v>118</v>
      </c>
      <c r="M91" s="52" t="s">
        <v>165</v>
      </c>
      <c r="N91" s="52">
        <v>3.0</v>
      </c>
      <c r="O91" s="52">
        <v>0.0</v>
      </c>
      <c r="P91" s="52">
        <v>0.0</v>
      </c>
      <c r="Q91" s="52">
        <v>0.0</v>
      </c>
      <c r="R91" s="52">
        <v>0.0</v>
      </c>
      <c r="S91" s="52">
        <v>0.0</v>
      </c>
      <c r="T91" s="52">
        <v>0.0</v>
      </c>
      <c r="U91" s="53">
        <v>119000.0</v>
      </c>
      <c r="V91" s="53">
        <v>119000.0</v>
      </c>
      <c r="W91" s="52">
        <v>9.01299713E8</v>
      </c>
      <c r="X91" s="52" t="s">
        <v>127</v>
      </c>
    </row>
    <row r="92" ht="15.75" customHeight="1">
      <c r="B92" s="47">
        <v>1.2330029E7</v>
      </c>
      <c r="C92" s="47" t="s">
        <v>223</v>
      </c>
      <c r="D92" s="47">
        <v>2.0924258E7</v>
      </c>
      <c r="E92" s="47">
        <v>0.0</v>
      </c>
      <c r="F92" s="48">
        <v>432711.8</v>
      </c>
      <c r="G92" s="48">
        <f t="shared" si="1"/>
        <v>0</v>
      </c>
      <c r="H92" s="47" t="s">
        <v>9</v>
      </c>
      <c r="I92" s="47">
        <v>0.0</v>
      </c>
      <c r="J92" s="47">
        <v>0.0</v>
      </c>
      <c r="K92" s="47">
        <v>0.0</v>
      </c>
      <c r="L92" s="47" t="s">
        <v>118</v>
      </c>
      <c r="M92" s="47" t="s">
        <v>122</v>
      </c>
      <c r="N92" s="47">
        <v>1.0</v>
      </c>
      <c r="O92" s="47">
        <v>0.0</v>
      </c>
      <c r="P92" s="47">
        <v>0.0</v>
      </c>
      <c r="Q92" s="47">
        <v>0.0</v>
      </c>
      <c r="R92" s="47">
        <v>0.0</v>
      </c>
      <c r="S92" s="47">
        <v>1.0</v>
      </c>
      <c r="T92" s="47">
        <v>0.0</v>
      </c>
      <c r="U92" s="48">
        <v>432712.0</v>
      </c>
      <c r="V92" s="48">
        <v>432711.8</v>
      </c>
      <c r="W92" s="47">
        <v>9.00315569E8</v>
      </c>
      <c r="X92" s="47" t="s">
        <v>127</v>
      </c>
    </row>
    <row r="93" ht="15.75" customHeight="1">
      <c r="B93" s="52">
        <v>1.233003E7</v>
      </c>
      <c r="C93" s="52" t="s">
        <v>224</v>
      </c>
      <c r="D93" s="52">
        <v>947457.0</v>
      </c>
      <c r="E93" s="52">
        <v>0.0</v>
      </c>
      <c r="F93" s="53">
        <v>11635.14</v>
      </c>
      <c r="G93" s="48">
        <f t="shared" si="1"/>
        <v>0</v>
      </c>
      <c r="H93" s="52" t="s">
        <v>9</v>
      </c>
      <c r="I93" s="52">
        <v>0.0</v>
      </c>
      <c r="J93" s="52">
        <v>0.0</v>
      </c>
      <c r="K93" s="52">
        <v>0.0</v>
      </c>
      <c r="L93" s="52" t="s">
        <v>118</v>
      </c>
      <c r="M93" s="52" t="s">
        <v>122</v>
      </c>
      <c r="N93" s="52">
        <v>2.0</v>
      </c>
      <c r="O93" s="52">
        <v>0.0</v>
      </c>
      <c r="P93" s="52">
        <v>0.0</v>
      </c>
      <c r="Q93" s="52">
        <v>0.0</v>
      </c>
      <c r="R93" s="52">
        <v>0.0</v>
      </c>
      <c r="S93" s="52">
        <v>1.0</v>
      </c>
      <c r="T93" s="52">
        <v>0.0</v>
      </c>
      <c r="U93" s="53">
        <v>11635.1</v>
      </c>
      <c r="V93" s="53">
        <v>11635.14</v>
      </c>
      <c r="W93" s="52">
        <v>9.00315569E8</v>
      </c>
      <c r="X93" s="52" t="s">
        <v>127</v>
      </c>
    </row>
    <row r="94" ht="15.75" customHeight="1">
      <c r="B94" s="47">
        <v>1.2330031E7</v>
      </c>
      <c r="C94" s="47" t="s">
        <v>225</v>
      </c>
      <c r="D94" s="47">
        <v>2.0929351E7</v>
      </c>
      <c r="E94" s="47">
        <v>0.0</v>
      </c>
      <c r="F94" s="48">
        <v>46877.12</v>
      </c>
      <c r="G94" s="48">
        <f t="shared" si="1"/>
        <v>0</v>
      </c>
      <c r="H94" s="47" t="s">
        <v>9</v>
      </c>
      <c r="I94" s="47">
        <v>0.0</v>
      </c>
      <c r="J94" s="47">
        <v>0.0</v>
      </c>
      <c r="K94" s="47">
        <v>0.0</v>
      </c>
      <c r="L94" s="47" t="s">
        <v>118</v>
      </c>
      <c r="M94" s="47" t="s">
        <v>119</v>
      </c>
      <c r="N94" s="47">
        <v>2.0</v>
      </c>
      <c r="O94" s="47">
        <v>0.0</v>
      </c>
      <c r="P94" s="47">
        <v>0.0</v>
      </c>
      <c r="Q94" s="47">
        <v>0.0</v>
      </c>
      <c r="R94" s="47">
        <v>0.0</v>
      </c>
      <c r="S94" s="47">
        <v>1.0</v>
      </c>
      <c r="T94" s="47">
        <v>0.0</v>
      </c>
      <c r="U94" s="48">
        <v>46877.1</v>
      </c>
      <c r="V94" s="48">
        <v>46877.12</v>
      </c>
      <c r="W94" s="47">
        <v>9.00315569E8</v>
      </c>
      <c r="X94" s="47" t="s">
        <v>127</v>
      </c>
    </row>
    <row r="95" ht="15.75" customHeight="1">
      <c r="B95" s="52">
        <v>1.2330032E7</v>
      </c>
      <c r="C95" s="52" t="s">
        <v>226</v>
      </c>
      <c r="D95" s="52">
        <v>965545.0</v>
      </c>
      <c r="E95" s="52">
        <v>2.0</v>
      </c>
      <c r="F95" s="53">
        <v>16421.94</v>
      </c>
      <c r="G95" s="48">
        <f t="shared" si="1"/>
        <v>32843.88</v>
      </c>
      <c r="H95" s="52" t="s">
        <v>9</v>
      </c>
      <c r="I95" s="52">
        <v>0.0</v>
      </c>
      <c r="J95" s="52">
        <v>0.0</v>
      </c>
      <c r="K95" s="52">
        <v>0.0</v>
      </c>
      <c r="L95" s="52" t="s">
        <v>118</v>
      </c>
      <c r="M95" s="52" t="s">
        <v>122</v>
      </c>
      <c r="N95" s="52">
        <v>0.0</v>
      </c>
      <c r="O95" s="52">
        <v>0.0</v>
      </c>
      <c r="P95" s="52">
        <v>0.0</v>
      </c>
      <c r="Q95" s="52">
        <v>0.0</v>
      </c>
      <c r="R95" s="52">
        <v>0.0</v>
      </c>
      <c r="S95" s="52">
        <v>0.0</v>
      </c>
      <c r="T95" s="52">
        <v>0.0</v>
      </c>
      <c r="U95" s="53">
        <v>16421.9</v>
      </c>
      <c r="V95" s="53">
        <v>16421.94</v>
      </c>
      <c r="W95" s="52">
        <v>9.00315569E8</v>
      </c>
      <c r="X95" s="52" t="s">
        <v>127</v>
      </c>
    </row>
    <row r="96" ht="15.75" customHeight="1">
      <c r="B96" s="47">
        <v>1.2330033E7</v>
      </c>
      <c r="C96" s="47" t="s">
        <v>227</v>
      </c>
      <c r="D96" s="47">
        <v>942810.0</v>
      </c>
      <c r="E96" s="47">
        <v>18.0</v>
      </c>
      <c r="F96" s="48">
        <v>5950.0</v>
      </c>
      <c r="G96" s="48">
        <f t="shared" si="1"/>
        <v>107100</v>
      </c>
      <c r="H96" s="47" t="s">
        <v>9</v>
      </c>
      <c r="I96" s="47">
        <v>2.0</v>
      </c>
      <c r="J96" s="47">
        <v>2.0</v>
      </c>
      <c r="K96" s="47">
        <v>4.0</v>
      </c>
      <c r="L96" s="47" t="s">
        <v>118</v>
      </c>
      <c r="M96" s="47" t="s">
        <v>119</v>
      </c>
      <c r="N96" s="47">
        <v>272.0</v>
      </c>
      <c r="O96" s="47">
        <v>0.0</v>
      </c>
      <c r="P96" s="47">
        <v>0.0</v>
      </c>
      <c r="Q96" s="47">
        <v>0.0</v>
      </c>
      <c r="R96" s="47">
        <v>0.0</v>
      </c>
      <c r="S96" s="47">
        <v>1.0</v>
      </c>
      <c r="T96" s="47">
        <v>0.0</v>
      </c>
      <c r="U96" s="48">
        <v>5950.0</v>
      </c>
      <c r="V96" s="48">
        <v>5950.0</v>
      </c>
      <c r="W96" s="47">
        <v>9.00315569E8</v>
      </c>
      <c r="X96" s="47" t="s">
        <v>194</v>
      </c>
    </row>
    <row r="97" ht="15.75" customHeight="1">
      <c r="B97" s="52">
        <v>1.2330034E7</v>
      </c>
      <c r="C97" s="72" t="s">
        <v>228</v>
      </c>
      <c r="D97" s="6"/>
      <c r="E97" s="52">
        <v>5.0</v>
      </c>
      <c r="F97" s="53">
        <v>10710.0</v>
      </c>
      <c r="G97" s="48">
        <f t="shared" si="1"/>
        <v>53550</v>
      </c>
      <c r="H97" s="52" t="s">
        <v>9</v>
      </c>
      <c r="I97" s="52">
        <v>2.0</v>
      </c>
      <c r="J97" s="52">
        <v>2.0</v>
      </c>
      <c r="K97" s="52">
        <v>3.0</v>
      </c>
      <c r="L97" s="52" t="s">
        <v>189</v>
      </c>
      <c r="M97" s="52" t="s">
        <v>165</v>
      </c>
      <c r="N97" s="52">
        <v>25.0</v>
      </c>
      <c r="O97" s="52">
        <v>0.0</v>
      </c>
      <c r="P97" s="52">
        <v>0.0</v>
      </c>
      <c r="Q97" s="52">
        <v>0.0</v>
      </c>
      <c r="R97" s="52">
        <v>0.0</v>
      </c>
      <c r="S97" s="52">
        <v>2.0</v>
      </c>
      <c r="T97" s="52">
        <v>0.0</v>
      </c>
      <c r="U97" s="53">
        <v>10710.0</v>
      </c>
      <c r="V97" s="53">
        <v>10710.0</v>
      </c>
      <c r="W97" s="52">
        <v>9.01327111E8</v>
      </c>
      <c r="X97" s="52" t="s">
        <v>194</v>
      </c>
    </row>
    <row r="98" ht="15.75" customHeight="1">
      <c r="B98" s="47">
        <v>1.2330035E7</v>
      </c>
      <c r="C98" s="47" t="s">
        <v>229</v>
      </c>
      <c r="D98" s="47">
        <v>2.1344774E7</v>
      </c>
      <c r="E98" s="47">
        <v>26.0</v>
      </c>
      <c r="F98" s="48">
        <v>6446.361</v>
      </c>
      <c r="G98" s="48">
        <f t="shared" si="1"/>
        <v>167605.386</v>
      </c>
      <c r="H98" s="47" t="s">
        <v>9</v>
      </c>
      <c r="I98" s="47">
        <v>10.0</v>
      </c>
      <c r="J98" s="47">
        <v>3.0</v>
      </c>
      <c r="K98" s="47">
        <v>20.0</v>
      </c>
      <c r="L98" s="47" t="s">
        <v>118</v>
      </c>
      <c r="M98" s="47" t="s">
        <v>165</v>
      </c>
      <c r="N98" s="47">
        <v>249.0</v>
      </c>
      <c r="O98" s="47">
        <v>0.0</v>
      </c>
      <c r="P98" s="47">
        <v>0.0</v>
      </c>
      <c r="Q98" s="47">
        <v>0.0</v>
      </c>
      <c r="R98" s="47">
        <v>0.0</v>
      </c>
      <c r="S98" s="47">
        <v>0.0</v>
      </c>
      <c r="T98" s="47">
        <v>0.0</v>
      </c>
      <c r="U98" s="48">
        <v>6446.36</v>
      </c>
      <c r="V98" s="48">
        <v>6289.352</v>
      </c>
      <c r="W98" s="47">
        <v>9.00315569E8</v>
      </c>
      <c r="X98" s="47" t="s">
        <v>125</v>
      </c>
    </row>
    <row r="99" ht="15.75" customHeight="1">
      <c r="B99" s="52">
        <v>1.2330036E7</v>
      </c>
      <c r="C99" s="52" t="s">
        <v>230</v>
      </c>
      <c r="D99" s="52">
        <v>2.1336484E7</v>
      </c>
      <c r="E99" s="52">
        <v>12.0</v>
      </c>
      <c r="F99" s="53">
        <v>5027.81</v>
      </c>
      <c r="G99" s="48">
        <f t="shared" si="1"/>
        <v>60333.72</v>
      </c>
      <c r="H99" s="52" t="s">
        <v>9</v>
      </c>
      <c r="I99" s="52">
        <v>0.0</v>
      </c>
      <c r="J99" s="52">
        <v>0.0</v>
      </c>
      <c r="K99" s="52">
        <v>0.0</v>
      </c>
      <c r="L99" s="52" t="s">
        <v>118</v>
      </c>
      <c r="M99" s="52" t="s">
        <v>122</v>
      </c>
      <c r="N99" s="52">
        <v>12.0</v>
      </c>
      <c r="O99" s="52">
        <v>0.0</v>
      </c>
      <c r="P99" s="52">
        <v>0.0</v>
      </c>
      <c r="Q99" s="52">
        <v>0.0</v>
      </c>
      <c r="R99" s="52">
        <v>0.0</v>
      </c>
      <c r="S99" s="52">
        <v>0.0</v>
      </c>
      <c r="T99" s="52">
        <v>0.0</v>
      </c>
      <c r="U99" s="53">
        <v>5027.81</v>
      </c>
      <c r="V99" s="53">
        <v>5027.81</v>
      </c>
      <c r="W99" s="52">
        <v>9.00315569E8</v>
      </c>
      <c r="X99" s="52" t="s">
        <v>231</v>
      </c>
    </row>
    <row r="100" ht="15.75" customHeight="1">
      <c r="B100" s="47">
        <v>1.2330037E7</v>
      </c>
      <c r="C100" s="47" t="s">
        <v>232</v>
      </c>
      <c r="D100" s="47">
        <v>2.0429371E7</v>
      </c>
      <c r="E100" s="47">
        <v>2.0</v>
      </c>
      <c r="F100" s="48">
        <v>57570.4</v>
      </c>
      <c r="G100" s="48">
        <f t="shared" si="1"/>
        <v>115140.8</v>
      </c>
      <c r="H100" s="47" t="s">
        <v>9</v>
      </c>
      <c r="I100" s="47">
        <v>0.0</v>
      </c>
      <c r="J100" s="47">
        <v>0.0</v>
      </c>
      <c r="K100" s="47">
        <v>0.0</v>
      </c>
      <c r="L100" s="47" t="s">
        <v>118</v>
      </c>
      <c r="M100" s="47" t="s">
        <v>122</v>
      </c>
      <c r="N100" s="47">
        <v>4.0</v>
      </c>
      <c r="O100" s="47">
        <v>0.0</v>
      </c>
      <c r="P100" s="47">
        <v>0.0</v>
      </c>
      <c r="Q100" s="47">
        <v>0.0</v>
      </c>
      <c r="R100" s="47">
        <v>0.0</v>
      </c>
      <c r="S100" s="47">
        <v>0.0</v>
      </c>
      <c r="T100" s="47">
        <v>0.0</v>
      </c>
      <c r="U100" s="48">
        <v>57570.4</v>
      </c>
      <c r="V100" s="48">
        <v>57570.4</v>
      </c>
      <c r="W100" s="47">
        <v>9.00315569E8</v>
      </c>
      <c r="X100" s="47" t="s">
        <v>231</v>
      </c>
    </row>
    <row r="101" ht="15.75" customHeight="1">
      <c r="B101" s="52">
        <v>1.2330038E7</v>
      </c>
      <c r="C101" s="52" t="s">
        <v>233</v>
      </c>
      <c r="D101" s="52">
        <v>2.0734499E7</v>
      </c>
      <c r="E101" s="52">
        <v>2.0</v>
      </c>
      <c r="F101" s="53">
        <v>2034.15</v>
      </c>
      <c r="G101" s="48">
        <f t="shared" si="1"/>
        <v>4068.3</v>
      </c>
      <c r="H101" s="52" t="s">
        <v>9</v>
      </c>
      <c r="I101" s="52">
        <v>0.0</v>
      </c>
      <c r="J101" s="52">
        <v>0.0</v>
      </c>
      <c r="K101" s="52">
        <v>0.0</v>
      </c>
      <c r="L101" s="52" t="s">
        <v>118</v>
      </c>
      <c r="M101" s="52" t="s">
        <v>122</v>
      </c>
      <c r="N101" s="52">
        <v>22.0</v>
      </c>
      <c r="O101" s="52">
        <v>0.0</v>
      </c>
      <c r="P101" s="52">
        <v>0.0</v>
      </c>
      <c r="Q101" s="52">
        <v>0.0</v>
      </c>
      <c r="R101" s="52">
        <v>0.0</v>
      </c>
      <c r="S101" s="52">
        <v>0.0</v>
      </c>
      <c r="T101" s="52">
        <v>0.0</v>
      </c>
      <c r="U101" s="53">
        <v>2034.15</v>
      </c>
      <c r="V101" s="53">
        <v>2034.15</v>
      </c>
      <c r="W101" s="52">
        <v>9.00315569E8</v>
      </c>
      <c r="X101" s="52" t="s">
        <v>231</v>
      </c>
    </row>
    <row r="102" ht="15.75" customHeight="1">
      <c r="B102" s="47">
        <v>1.2540004E7</v>
      </c>
      <c r="C102" s="47" t="s">
        <v>234</v>
      </c>
      <c r="D102" s="47">
        <v>8.5112568E7</v>
      </c>
      <c r="E102" s="47">
        <v>0.0</v>
      </c>
      <c r="F102" s="48">
        <v>1.7497663E7</v>
      </c>
      <c r="G102" s="48">
        <f t="shared" si="1"/>
        <v>0</v>
      </c>
      <c r="H102" s="47" t="s">
        <v>9</v>
      </c>
      <c r="I102" s="47">
        <v>0.0</v>
      </c>
      <c r="J102" s="47">
        <v>0.0</v>
      </c>
      <c r="K102" s="47">
        <v>0.0</v>
      </c>
      <c r="L102" s="47" t="s">
        <v>118</v>
      </c>
      <c r="M102" s="47" t="s">
        <v>119</v>
      </c>
      <c r="N102" s="47">
        <v>1.0</v>
      </c>
      <c r="O102" s="47">
        <v>0.0</v>
      </c>
      <c r="P102" s="47">
        <v>0.0</v>
      </c>
      <c r="Q102" s="47">
        <v>0.0</v>
      </c>
      <c r="R102" s="47">
        <v>0.0</v>
      </c>
      <c r="S102" s="47">
        <v>1.0</v>
      </c>
      <c r="T102" s="47">
        <v>0.0</v>
      </c>
      <c r="U102" s="48">
        <v>1.7E7</v>
      </c>
      <c r="V102" s="48">
        <v>1.7497663E7</v>
      </c>
      <c r="W102" s="47">
        <v>9.00315569E8</v>
      </c>
      <c r="X102" s="47" t="s">
        <v>235</v>
      </c>
    </row>
    <row r="103" ht="15.75" customHeight="1">
      <c r="B103" s="52" t="s">
        <v>236</v>
      </c>
      <c r="C103" s="52" t="s">
        <v>234</v>
      </c>
      <c r="D103" s="52">
        <v>2.1068809E7</v>
      </c>
      <c r="E103" s="52">
        <v>0.0</v>
      </c>
      <c r="F103" s="53">
        <v>749700.0</v>
      </c>
      <c r="G103" s="48">
        <f t="shared" si="1"/>
        <v>0</v>
      </c>
      <c r="H103" s="52" t="s">
        <v>9</v>
      </c>
      <c r="I103" s="52">
        <v>0.0</v>
      </c>
      <c r="J103" s="52">
        <v>0.0</v>
      </c>
      <c r="K103" s="52">
        <v>0.0</v>
      </c>
      <c r="L103" s="52" t="s">
        <v>118</v>
      </c>
      <c r="M103" s="52" t="s">
        <v>119</v>
      </c>
      <c r="N103" s="52">
        <v>1123.0</v>
      </c>
      <c r="O103" s="52">
        <v>0.0</v>
      </c>
      <c r="P103" s="52">
        <v>0.0</v>
      </c>
      <c r="Q103" s="52">
        <v>0.0</v>
      </c>
      <c r="R103" s="52">
        <v>0.0</v>
      </c>
      <c r="S103" s="52">
        <v>446.0</v>
      </c>
      <c r="T103" s="52">
        <v>0.0</v>
      </c>
      <c r="U103" s="53">
        <v>749700.0</v>
      </c>
      <c r="V103" s="53">
        <v>749700.0</v>
      </c>
      <c r="W103" s="52">
        <v>9.00315569E8</v>
      </c>
      <c r="X103" s="52" t="s">
        <v>237</v>
      </c>
    </row>
    <row r="104" ht="15.75" customHeight="1">
      <c r="B104" s="47">
        <v>1.2540005E7</v>
      </c>
      <c r="C104" s="47" t="s">
        <v>238</v>
      </c>
      <c r="D104" s="47">
        <v>2.0877939E7</v>
      </c>
      <c r="E104" s="47">
        <v>3.0</v>
      </c>
      <c r="F104" s="48">
        <v>220168.9</v>
      </c>
      <c r="G104" s="48">
        <f t="shared" si="1"/>
        <v>660506.7</v>
      </c>
      <c r="H104" s="47" t="s">
        <v>9</v>
      </c>
      <c r="I104" s="47">
        <v>1.0</v>
      </c>
      <c r="J104" s="47">
        <v>1.0</v>
      </c>
      <c r="K104" s="47">
        <v>2.0</v>
      </c>
      <c r="L104" s="47" t="s">
        <v>118</v>
      </c>
      <c r="M104" s="47" t="s">
        <v>119</v>
      </c>
      <c r="N104" s="47">
        <v>55.0</v>
      </c>
      <c r="O104" s="47">
        <v>0.0</v>
      </c>
      <c r="P104" s="47">
        <v>0.0</v>
      </c>
      <c r="Q104" s="47">
        <v>0.0</v>
      </c>
      <c r="R104" s="47">
        <v>0.0</v>
      </c>
      <c r="S104" s="47">
        <v>16.0</v>
      </c>
      <c r="T104" s="47">
        <v>0.0</v>
      </c>
      <c r="U104" s="48">
        <v>220169.0</v>
      </c>
      <c r="V104" s="48">
        <v>214409.6</v>
      </c>
      <c r="W104" s="47">
        <v>9.00315569E8</v>
      </c>
      <c r="X104" s="47" t="s">
        <v>152</v>
      </c>
    </row>
    <row r="105" ht="15.75" customHeight="1">
      <c r="B105" s="52">
        <v>1.2540006E7</v>
      </c>
      <c r="C105" s="52" t="s">
        <v>239</v>
      </c>
      <c r="D105" s="52">
        <v>9955984.0</v>
      </c>
      <c r="E105" s="52">
        <v>0.0</v>
      </c>
      <c r="F105" s="53">
        <v>714394.5</v>
      </c>
      <c r="G105" s="48">
        <f t="shared" si="1"/>
        <v>0</v>
      </c>
      <c r="H105" s="52" t="s">
        <v>9</v>
      </c>
      <c r="I105" s="52">
        <v>1.0</v>
      </c>
      <c r="J105" s="52">
        <v>1.0</v>
      </c>
      <c r="K105" s="52">
        <v>2.0</v>
      </c>
      <c r="L105" s="52" t="s">
        <v>118</v>
      </c>
      <c r="M105" s="52" t="s">
        <v>122</v>
      </c>
      <c r="N105" s="52">
        <v>58.0</v>
      </c>
      <c r="O105" s="52">
        <v>0.0</v>
      </c>
      <c r="P105" s="52">
        <v>0.0</v>
      </c>
      <c r="Q105" s="52">
        <v>2.0</v>
      </c>
      <c r="R105" s="52">
        <v>0.0</v>
      </c>
      <c r="S105" s="52">
        <v>24.0</v>
      </c>
      <c r="T105" s="52">
        <v>0.0</v>
      </c>
      <c r="U105" s="53">
        <v>714394.0</v>
      </c>
      <c r="V105" s="53">
        <v>714394.5</v>
      </c>
      <c r="W105" s="52">
        <v>9.00315569E8</v>
      </c>
      <c r="X105" s="52" t="s">
        <v>221</v>
      </c>
    </row>
    <row r="106" ht="15.75" customHeight="1">
      <c r="B106" s="47" t="s">
        <v>240</v>
      </c>
      <c r="C106" s="47" t="s">
        <v>239</v>
      </c>
      <c r="D106" s="47">
        <v>9955984.0</v>
      </c>
      <c r="E106" s="47">
        <v>3.0</v>
      </c>
      <c r="F106" s="48">
        <v>118118.2</v>
      </c>
      <c r="G106" s="48">
        <f t="shared" si="1"/>
        <v>354354.6</v>
      </c>
      <c r="H106" s="47" t="s">
        <v>9</v>
      </c>
      <c r="I106" s="47">
        <v>1.0</v>
      </c>
      <c r="J106" s="47">
        <v>0.0</v>
      </c>
      <c r="K106" s="47">
        <v>2.0</v>
      </c>
      <c r="L106" s="47" t="s">
        <v>118</v>
      </c>
      <c r="M106" s="47" t="s">
        <v>122</v>
      </c>
      <c r="N106" s="47">
        <v>12.0</v>
      </c>
      <c r="O106" s="47">
        <v>0.0</v>
      </c>
      <c r="P106" s="47">
        <v>0.0</v>
      </c>
      <c r="Q106" s="47">
        <v>0.0</v>
      </c>
      <c r="R106" s="47">
        <v>0.0</v>
      </c>
      <c r="S106" s="47">
        <v>2.0</v>
      </c>
      <c r="T106" s="47">
        <v>0.0</v>
      </c>
      <c r="U106" s="48">
        <v>118118.0</v>
      </c>
      <c r="V106" s="48">
        <v>118118.2</v>
      </c>
      <c r="W106" s="47">
        <v>9.01327111E8</v>
      </c>
      <c r="X106" s="47" t="s">
        <v>127</v>
      </c>
    </row>
    <row r="107" ht="15.75" customHeight="1">
      <c r="B107" s="52">
        <v>1.2540007E7</v>
      </c>
      <c r="C107" s="52" t="s">
        <v>241</v>
      </c>
      <c r="D107" s="52">
        <v>3183660.0</v>
      </c>
      <c r="E107" s="52">
        <v>6.0</v>
      </c>
      <c r="F107" s="53">
        <v>351140.8</v>
      </c>
      <c r="G107" s="48">
        <f t="shared" si="1"/>
        <v>2106844.8</v>
      </c>
      <c r="H107" s="52" t="s">
        <v>9</v>
      </c>
      <c r="I107" s="52">
        <v>5.0</v>
      </c>
      <c r="J107" s="52">
        <v>5.0</v>
      </c>
      <c r="K107" s="52">
        <v>10.0</v>
      </c>
      <c r="L107" s="52" t="s">
        <v>118</v>
      </c>
      <c r="M107" s="52" t="s">
        <v>119</v>
      </c>
      <c r="N107" s="52">
        <v>229.0</v>
      </c>
      <c r="O107" s="52">
        <v>0.0</v>
      </c>
      <c r="P107" s="52">
        <v>0.0</v>
      </c>
      <c r="Q107" s="52">
        <v>0.0</v>
      </c>
      <c r="R107" s="52">
        <v>0.0</v>
      </c>
      <c r="S107" s="52">
        <v>14.0</v>
      </c>
      <c r="T107" s="52">
        <v>0.0</v>
      </c>
      <c r="U107" s="53">
        <v>351141.0</v>
      </c>
      <c r="V107" s="53">
        <v>339756.7</v>
      </c>
      <c r="W107" s="52">
        <v>9.00315569E8</v>
      </c>
      <c r="X107" s="52" t="s">
        <v>152</v>
      </c>
    </row>
    <row r="108" ht="15.75" customHeight="1">
      <c r="B108" s="47">
        <v>1.2540008E7</v>
      </c>
      <c r="C108" s="47" t="s">
        <v>242</v>
      </c>
      <c r="D108" s="47" t="s">
        <v>243</v>
      </c>
      <c r="E108" s="47">
        <v>2.0</v>
      </c>
      <c r="F108" s="48">
        <v>125925.8</v>
      </c>
      <c r="G108" s="48">
        <f t="shared" si="1"/>
        <v>251851.6</v>
      </c>
      <c r="H108" s="47" t="s">
        <v>9</v>
      </c>
      <c r="I108" s="47">
        <v>1.0</v>
      </c>
      <c r="J108" s="47">
        <v>1.0</v>
      </c>
      <c r="K108" s="47">
        <v>2.0</v>
      </c>
      <c r="L108" s="47" t="s">
        <v>118</v>
      </c>
      <c r="M108" s="47" t="s">
        <v>122</v>
      </c>
      <c r="N108" s="47">
        <v>22.0</v>
      </c>
      <c r="O108" s="47">
        <v>0.0</v>
      </c>
      <c r="P108" s="47">
        <v>0.0</v>
      </c>
      <c r="Q108" s="47">
        <v>1.0</v>
      </c>
      <c r="R108" s="47">
        <v>0.0</v>
      </c>
      <c r="S108" s="47">
        <v>10.0</v>
      </c>
      <c r="T108" s="47">
        <v>0.0</v>
      </c>
      <c r="U108" s="48">
        <v>125926.0</v>
      </c>
      <c r="V108" s="48">
        <v>125925.8</v>
      </c>
      <c r="W108" s="47">
        <v>9.01327111E8</v>
      </c>
      <c r="X108" s="47" t="s">
        <v>194</v>
      </c>
    </row>
    <row r="109" ht="15.75" customHeight="1">
      <c r="B109" s="52">
        <v>1.2540009E7</v>
      </c>
      <c r="C109" s="52" t="s">
        <v>244</v>
      </c>
      <c r="D109" s="52">
        <v>3183659.0</v>
      </c>
      <c r="E109" s="52">
        <v>3.0</v>
      </c>
      <c r="F109" s="53">
        <v>355551.7</v>
      </c>
      <c r="G109" s="48">
        <f t="shared" si="1"/>
        <v>1066655.1</v>
      </c>
      <c r="H109" s="52" t="s">
        <v>9</v>
      </c>
      <c r="I109" s="52">
        <v>2.0</v>
      </c>
      <c r="J109" s="52">
        <v>1.0</v>
      </c>
      <c r="K109" s="52">
        <v>4.0</v>
      </c>
      <c r="L109" s="52" t="s">
        <v>118</v>
      </c>
      <c r="M109" s="52" t="s">
        <v>119</v>
      </c>
      <c r="N109" s="52">
        <v>63.0</v>
      </c>
      <c r="O109" s="52">
        <v>0.0</v>
      </c>
      <c r="P109" s="52">
        <v>0.0</v>
      </c>
      <c r="Q109" s="52">
        <v>1.0</v>
      </c>
      <c r="R109" s="52">
        <v>0.0</v>
      </c>
      <c r="S109" s="52">
        <v>8.0</v>
      </c>
      <c r="T109" s="52">
        <v>0.0</v>
      </c>
      <c r="U109" s="53">
        <v>355552.0</v>
      </c>
      <c r="V109" s="53">
        <v>349652.5</v>
      </c>
      <c r="W109" s="52">
        <v>9.00315569E8</v>
      </c>
      <c r="X109" s="52" t="s">
        <v>245</v>
      </c>
    </row>
    <row r="110" ht="15.75" customHeight="1">
      <c r="B110" s="47">
        <v>1.254001E7</v>
      </c>
      <c r="C110" s="47" t="s">
        <v>246</v>
      </c>
      <c r="D110" s="47">
        <v>2.1333211E7</v>
      </c>
      <c r="E110" s="47">
        <v>0.0</v>
      </c>
      <c r="F110" s="48">
        <v>2610173.0</v>
      </c>
      <c r="G110" s="48">
        <f t="shared" si="1"/>
        <v>0</v>
      </c>
      <c r="H110" s="47" t="s">
        <v>9</v>
      </c>
      <c r="I110" s="47">
        <v>0.0</v>
      </c>
      <c r="J110" s="47">
        <v>0.0</v>
      </c>
      <c r="K110" s="47">
        <v>0.0</v>
      </c>
      <c r="L110" s="47" t="s">
        <v>118</v>
      </c>
      <c r="M110" s="47" t="s">
        <v>122</v>
      </c>
      <c r="N110" s="47">
        <v>4.0</v>
      </c>
      <c r="O110" s="47">
        <v>0.0</v>
      </c>
      <c r="P110" s="47">
        <v>0.0</v>
      </c>
      <c r="Q110" s="47">
        <v>0.0</v>
      </c>
      <c r="R110" s="47">
        <v>0.0</v>
      </c>
      <c r="S110" s="47">
        <v>4.0</v>
      </c>
      <c r="T110" s="47">
        <v>0.0</v>
      </c>
      <c r="U110" s="48">
        <v>2610173.0</v>
      </c>
      <c r="V110" s="48">
        <v>2610173.0</v>
      </c>
      <c r="W110" s="47">
        <v>9.00315569E8</v>
      </c>
      <c r="X110" s="47" t="s">
        <v>125</v>
      </c>
    </row>
    <row r="111" ht="15.75" customHeight="1">
      <c r="B111" s="52">
        <v>1.2540011E7</v>
      </c>
      <c r="C111" s="72" t="s">
        <v>247</v>
      </c>
      <c r="D111" s="6"/>
      <c r="E111" s="52">
        <v>1.0</v>
      </c>
      <c r="F111" s="53">
        <v>11900.0</v>
      </c>
      <c r="G111" s="48">
        <f t="shared" si="1"/>
        <v>11900</v>
      </c>
      <c r="H111" s="52" t="s">
        <v>9</v>
      </c>
      <c r="I111" s="52">
        <v>0.0</v>
      </c>
      <c r="J111" s="52">
        <v>0.0</v>
      </c>
      <c r="K111" s="52">
        <v>0.0</v>
      </c>
      <c r="L111" s="52" t="s">
        <v>118</v>
      </c>
      <c r="M111" s="52" t="s">
        <v>165</v>
      </c>
      <c r="N111" s="52">
        <v>9.0</v>
      </c>
      <c r="O111" s="52">
        <v>0.0</v>
      </c>
      <c r="P111" s="52">
        <v>0.0</v>
      </c>
      <c r="Q111" s="52">
        <v>0.0</v>
      </c>
      <c r="R111" s="52">
        <v>0.0</v>
      </c>
      <c r="S111" s="52">
        <v>0.0</v>
      </c>
      <c r="T111" s="52">
        <v>0.0</v>
      </c>
      <c r="U111" s="53">
        <v>11900.0</v>
      </c>
      <c r="V111" s="53">
        <v>11900.0</v>
      </c>
      <c r="W111" s="52">
        <v>8.30074603E8</v>
      </c>
      <c r="X111" s="52" t="s">
        <v>194</v>
      </c>
    </row>
    <row r="112" ht="15.75" customHeight="1">
      <c r="B112" s="47">
        <v>1.2540012E7</v>
      </c>
      <c r="C112" s="47" t="s">
        <v>248</v>
      </c>
      <c r="D112" s="47">
        <v>6.0114887E7</v>
      </c>
      <c r="E112" s="47">
        <v>1.0</v>
      </c>
      <c r="F112" s="48">
        <v>24255.82</v>
      </c>
      <c r="G112" s="48">
        <f t="shared" si="1"/>
        <v>24255.82</v>
      </c>
      <c r="H112" s="47" t="s">
        <v>9</v>
      </c>
      <c r="I112" s="47">
        <v>1.0</v>
      </c>
      <c r="J112" s="47">
        <v>1.0</v>
      </c>
      <c r="K112" s="47">
        <v>2.0</v>
      </c>
      <c r="L112" s="47" t="s">
        <v>118</v>
      </c>
      <c r="M112" s="47" t="s">
        <v>165</v>
      </c>
      <c r="N112" s="47">
        <v>28.0</v>
      </c>
      <c r="O112" s="47">
        <v>0.0</v>
      </c>
      <c r="P112" s="47">
        <v>0.0</v>
      </c>
      <c r="Q112" s="47">
        <v>1.0</v>
      </c>
      <c r="R112" s="47">
        <v>0.0</v>
      </c>
      <c r="S112" s="47">
        <v>9.0</v>
      </c>
      <c r="T112" s="47">
        <v>0.0</v>
      </c>
      <c r="U112" s="48">
        <v>24255.8</v>
      </c>
      <c r="V112" s="48">
        <v>24255.82</v>
      </c>
      <c r="W112" s="47">
        <v>9.00315569E8</v>
      </c>
      <c r="X112" s="47" t="s">
        <v>123</v>
      </c>
    </row>
    <row r="113" ht="15.75" customHeight="1">
      <c r="B113" s="52">
        <v>1.2540013E7</v>
      </c>
      <c r="C113" s="52" t="s">
        <v>249</v>
      </c>
      <c r="D113" s="52">
        <v>2.2456989E7</v>
      </c>
      <c r="E113" s="52">
        <v>2.0</v>
      </c>
      <c r="F113" s="53">
        <v>479446.5</v>
      </c>
      <c r="G113" s="48">
        <f t="shared" si="1"/>
        <v>958893</v>
      </c>
      <c r="H113" s="52" t="s">
        <v>9</v>
      </c>
      <c r="I113" s="52">
        <v>2.0</v>
      </c>
      <c r="J113" s="52">
        <v>1.0</v>
      </c>
      <c r="K113" s="52">
        <v>3.0</v>
      </c>
      <c r="L113" s="52" t="s">
        <v>118</v>
      </c>
      <c r="M113" s="52" t="s">
        <v>119</v>
      </c>
      <c r="N113" s="52">
        <v>60.0</v>
      </c>
      <c r="O113" s="52">
        <v>0.0</v>
      </c>
      <c r="P113" s="52">
        <v>0.0</v>
      </c>
      <c r="Q113" s="52">
        <v>2.0</v>
      </c>
      <c r="R113" s="52">
        <v>0.0</v>
      </c>
      <c r="S113" s="52">
        <v>16.0</v>
      </c>
      <c r="T113" s="52">
        <v>0.0</v>
      </c>
      <c r="U113" s="53">
        <v>479446.0</v>
      </c>
      <c r="V113" s="53">
        <v>475282.9</v>
      </c>
      <c r="W113" s="52">
        <v>9.00315569E8</v>
      </c>
      <c r="X113" s="52" t="s">
        <v>221</v>
      </c>
    </row>
    <row r="114" ht="15.75" customHeight="1">
      <c r="B114" s="47">
        <v>1.2540014E7</v>
      </c>
      <c r="C114" s="47" t="s">
        <v>250</v>
      </c>
      <c r="D114" s="47">
        <v>2.1408723E7</v>
      </c>
      <c r="E114" s="47">
        <v>3.0</v>
      </c>
      <c r="F114" s="48">
        <v>95711.02</v>
      </c>
      <c r="G114" s="48">
        <f t="shared" si="1"/>
        <v>287133.06</v>
      </c>
      <c r="H114" s="47" t="s">
        <v>9</v>
      </c>
      <c r="I114" s="47">
        <v>4.0</v>
      </c>
      <c r="J114" s="47">
        <v>4.0</v>
      </c>
      <c r="K114" s="47">
        <v>10.0</v>
      </c>
      <c r="L114" s="47" t="s">
        <v>118</v>
      </c>
      <c r="M114" s="47" t="s">
        <v>119</v>
      </c>
      <c r="N114" s="47">
        <v>186.0</v>
      </c>
      <c r="O114" s="47">
        <v>0.0</v>
      </c>
      <c r="P114" s="47">
        <v>0.0</v>
      </c>
      <c r="Q114" s="47">
        <v>1.0</v>
      </c>
      <c r="R114" s="47">
        <v>0.0</v>
      </c>
      <c r="S114" s="47">
        <v>12.0</v>
      </c>
      <c r="T114" s="47">
        <v>0.0</v>
      </c>
      <c r="U114" s="48">
        <v>95711.0</v>
      </c>
      <c r="V114" s="48">
        <v>95056.59</v>
      </c>
      <c r="W114" s="47">
        <v>9.00315569E8</v>
      </c>
      <c r="X114" s="47" t="s">
        <v>152</v>
      </c>
    </row>
    <row r="115" ht="15.75" customHeight="1">
      <c r="B115" s="52">
        <v>1.2540015E7</v>
      </c>
      <c r="C115" s="52" t="s">
        <v>251</v>
      </c>
      <c r="D115" s="52">
        <v>2.0912144E7</v>
      </c>
      <c r="E115" s="52">
        <v>2.0</v>
      </c>
      <c r="F115" s="53">
        <v>1130846.0</v>
      </c>
      <c r="G115" s="48">
        <f t="shared" si="1"/>
        <v>2261692</v>
      </c>
      <c r="H115" s="52" t="s">
        <v>9</v>
      </c>
      <c r="I115" s="52">
        <v>1.0</v>
      </c>
      <c r="J115" s="52">
        <v>1.0</v>
      </c>
      <c r="K115" s="52">
        <v>2.0</v>
      </c>
      <c r="L115" s="52" t="s">
        <v>118</v>
      </c>
      <c r="M115" s="52" t="s">
        <v>119</v>
      </c>
      <c r="N115" s="52">
        <v>37.0</v>
      </c>
      <c r="O115" s="52">
        <v>0.0</v>
      </c>
      <c r="P115" s="52">
        <v>0.0</v>
      </c>
      <c r="Q115" s="52">
        <v>0.0</v>
      </c>
      <c r="R115" s="52">
        <v>0.0</v>
      </c>
      <c r="S115" s="52">
        <v>12.0</v>
      </c>
      <c r="T115" s="52">
        <v>0.0</v>
      </c>
      <c r="U115" s="53">
        <v>1130846.0</v>
      </c>
      <c r="V115" s="53">
        <v>1130846.0</v>
      </c>
      <c r="W115" s="52">
        <v>9.00315569E8</v>
      </c>
      <c r="X115" s="52" t="s">
        <v>152</v>
      </c>
    </row>
    <row r="116" ht="15.75" customHeight="1">
      <c r="B116" s="47">
        <v>1.2540016E7</v>
      </c>
      <c r="C116" s="47" t="s">
        <v>252</v>
      </c>
      <c r="D116" s="47">
        <v>954356.0</v>
      </c>
      <c r="E116" s="47">
        <v>3.0</v>
      </c>
      <c r="F116" s="48">
        <v>7793.28</v>
      </c>
      <c r="G116" s="48">
        <f t="shared" si="1"/>
        <v>23379.84</v>
      </c>
      <c r="H116" s="47" t="s">
        <v>9</v>
      </c>
      <c r="I116" s="47">
        <v>2.0</v>
      </c>
      <c r="J116" s="47">
        <v>2.0</v>
      </c>
      <c r="K116" s="47">
        <v>4.0</v>
      </c>
      <c r="L116" s="47" t="s">
        <v>118</v>
      </c>
      <c r="M116" s="47" t="s">
        <v>165</v>
      </c>
      <c r="N116" s="47">
        <v>47.0</v>
      </c>
      <c r="O116" s="47">
        <v>0.0</v>
      </c>
      <c r="P116" s="47">
        <v>0.0</v>
      </c>
      <c r="Q116" s="47">
        <v>2.0</v>
      </c>
      <c r="R116" s="47">
        <v>0.0</v>
      </c>
      <c r="S116" s="47">
        <v>1.0</v>
      </c>
      <c r="T116" s="47">
        <v>0.0</v>
      </c>
      <c r="U116" s="48">
        <v>7793.28</v>
      </c>
      <c r="V116" s="48">
        <v>7619.784</v>
      </c>
      <c r="W116" s="47">
        <v>9.00315569E8</v>
      </c>
      <c r="X116" s="47" t="s">
        <v>125</v>
      </c>
    </row>
    <row r="117" ht="15.75" customHeight="1">
      <c r="B117" s="52">
        <v>1.2540017E7</v>
      </c>
      <c r="C117" s="52" t="s">
        <v>253</v>
      </c>
      <c r="D117" s="52">
        <v>954364.0</v>
      </c>
      <c r="E117" s="52">
        <v>3.0</v>
      </c>
      <c r="F117" s="53">
        <v>17570.67</v>
      </c>
      <c r="G117" s="48">
        <f t="shared" si="1"/>
        <v>52712.01</v>
      </c>
      <c r="H117" s="52" t="s">
        <v>9</v>
      </c>
      <c r="I117" s="52">
        <v>1.0</v>
      </c>
      <c r="J117" s="52">
        <v>1.0</v>
      </c>
      <c r="K117" s="52">
        <v>2.0</v>
      </c>
      <c r="L117" s="52" t="s">
        <v>118</v>
      </c>
      <c r="M117" s="52" t="s">
        <v>122</v>
      </c>
      <c r="N117" s="52">
        <v>49.0</v>
      </c>
      <c r="O117" s="52">
        <v>0.0</v>
      </c>
      <c r="P117" s="52">
        <v>0.0</v>
      </c>
      <c r="Q117" s="52">
        <v>1.0</v>
      </c>
      <c r="R117" s="52">
        <v>0.0</v>
      </c>
      <c r="S117" s="52">
        <v>3.0</v>
      </c>
      <c r="T117" s="52">
        <v>0.0</v>
      </c>
      <c r="U117" s="53">
        <v>17570.7</v>
      </c>
      <c r="V117" s="53">
        <v>17020.82</v>
      </c>
      <c r="W117" s="52">
        <v>9.00315569E8</v>
      </c>
      <c r="X117" s="52" t="s">
        <v>120</v>
      </c>
    </row>
    <row r="118" ht="15.75" customHeight="1">
      <c r="B118" s="47">
        <v>1.2540018E7</v>
      </c>
      <c r="C118" s="47" t="s">
        <v>254</v>
      </c>
      <c r="D118" s="47">
        <v>6.0113714E7</v>
      </c>
      <c r="E118" s="47">
        <v>0.0</v>
      </c>
      <c r="F118" s="48">
        <v>432671.4</v>
      </c>
      <c r="G118" s="48">
        <f t="shared" si="1"/>
        <v>0</v>
      </c>
      <c r="H118" s="47" t="s">
        <v>9</v>
      </c>
      <c r="I118" s="47">
        <v>1.0</v>
      </c>
      <c r="J118" s="47">
        <v>1.0</v>
      </c>
      <c r="K118" s="47">
        <v>3.0</v>
      </c>
      <c r="L118" s="47" t="s">
        <v>118</v>
      </c>
      <c r="M118" s="47" t="s">
        <v>119</v>
      </c>
      <c r="N118" s="47">
        <v>43.0</v>
      </c>
      <c r="O118" s="47">
        <v>0.0</v>
      </c>
      <c r="P118" s="47">
        <v>0.0</v>
      </c>
      <c r="Q118" s="47">
        <v>1.0</v>
      </c>
      <c r="R118" s="47">
        <v>0.0</v>
      </c>
      <c r="S118" s="47">
        <v>15.0</v>
      </c>
      <c r="T118" s="47">
        <v>0.0</v>
      </c>
      <c r="U118" s="48">
        <v>432671.0</v>
      </c>
      <c r="V118" s="48">
        <v>432671.4</v>
      </c>
      <c r="W118" s="47">
        <v>9.00315569E8</v>
      </c>
      <c r="X118" s="47" t="s">
        <v>221</v>
      </c>
    </row>
    <row r="119" ht="15.75" customHeight="1">
      <c r="B119" s="52">
        <v>1.2540019E7</v>
      </c>
      <c r="C119" s="52" t="s">
        <v>255</v>
      </c>
      <c r="D119" s="52">
        <v>2.082485E7</v>
      </c>
      <c r="E119" s="52">
        <v>0.0</v>
      </c>
      <c r="F119" s="53">
        <v>7889700.0</v>
      </c>
      <c r="G119" s="48">
        <f t="shared" si="1"/>
        <v>0</v>
      </c>
      <c r="H119" s="52" t="s">
        <v>9</v>
      </c>
      <c r="I119" s="52">
        <v>0.0</v>
      </c>
      <c r="J119" s="52">
        <v>0.0</v>
      </c>
      <c r="K119" s="52">
        <v>0.0</v>
      </c>
      <c r="L119" s="52" t="s">
        <v>118</v>
      </c>
      <c r="M119" s="52" t="s">
        <v>119</v>
      </c>
      <c r="N119" s="52">
        <v>1.0</v>
      </c>
      <c r="O119" s="52">
        <v>0.0</v>
      </c>
      <c r="P119" s="52">
        <v>0.0</v>
      </c>
      <c r="Q119" s="52">
        <v>0.0</v>
      </c>
      <c r="R119" s="52">
        <v>0.0</v>
      </c>
      <c r="S119" s="52">
        <v>1.0</v>
      </c>
      <c r="T119" s="52">
        <v>0.0</v>
      </c>
      <c r="U119" s="53">
        <v>7889700.0</v>
      </c>
      <c r="V119" s="53">
        <v>7889700.0</v>
      </c>
      <c r="W119" s="52">
        <v>9.00315569E8</v>
      </c>
      <c r="X119" s="52" t="s">
        <v>237</v>
      </c>
    </row>
    <row r="120" ht="15.75" customHeight="1">
      <c r="B120" s="47" t="s">
        <v>256</v>
      </c>
      <c r="C120" s="47" t="s">
        <v>255</v>
      </c>
      <c r="D120" s="47">
        <v>2.082485E7</v>
      </c>
      <c r="E120" s="47">
        <v>2.0</v>
      </c>
      <c r="F120" s="48">
        <v>565250.0</v>
      </c>
      <c r="G120" s="48">
        <f t="shared" si="1"/>
        <v>1130500</v>
      </c>
      <c r="H120" s="47" t="s">
        <v>9</v>
      </c>
      <c r="I120" s="47">
        <v>0.0</v>
      </c>
      <c r="J120" s="47">
        <v>0.0</v>
      </c>
      <c r="K120" s="47">
        <v>0.0</v>
      </c>
      <c r="L120" s="47" t="s">
        <v>118</v>
      </c>
      <c r="M120" s="47" t="s">
        <v>119</v>
      </c>
      <c r="N120" s="47">
        <v>288.0</v>
      </c>
      <c r="O120" s="47">
        <v>0.0</v>
      </c>
      <c r="P120" s="47">
        <v>0.0</v>
      </c>
      <c r="Q120" s="47">
        <v>0.0</v>
      </c>
      <c r="R120" s="47">
        <v>0.0</v>
      </c>
      <c r="S120" s="47">
        <v>177.0</v>
      </c>
      <c r="T120" s="47">
        <v>0.0</v>
      </c>
      <c r="U120" s="48">
        <v>565250.0</v>
      </c>
      <c r="V120" s="48">
        <v>1130500.0</v>
      </c>
      <c r="W120" s="47">
        <v>9.00559647E8</v>
      </c>
      <c r="X120" s="47" t="s">
        <v>257</v>
      </c>
    </row>
    <row r="121" ht="15.75" customHeight="1">
      <c r="B121" s="52">
        <v>1.254002E7</v>
      </c>
      <c r="C121" s="52" t="s">
        <v>258</v>
      </c>
      <c r="D121" s="52">
        <v>2.2827995E7</v>
      </c>
      <c r="E121" s="52">
        <v>1.0</v>
      </c>
      <c r="F121" s="53">
        <v>1899260.0</v>
      </c>
      <c r="G121" s="48">
        <f t="shared" si="1"/>
        <v>1899260</v>
      </c>
      <c r="H121" s="52" t="s">
        <v>9</v>
      </c>
      <c r="I121" s="52">
        <v>1.0</v>
      </c>
      <c r="J121" s="52">
        <v>1.0</v>
      </c>
      <c r="K121" s="52">
        <v>2.0</v>
      </c>
      <c r="L121" s="52" t="s">
        <v>118</v>
      </c>
      <c r="M121" s="52" t="s">
        <v>165</v>
      </c>
      <c r="N121" s="52">
        <v>17.0</v>
      </c>
      <c r="O121" s="52">
        <v>0.0</v>
      </c>
      <c r="P121" s="52">
        <v>0.0</v>
      </c>
      <c r="Q121" s="52">
        <v>1.0</v>
      </c>
      <c r="R121" s="52">
        <v>0.0</v>
      </c>
      <c r="S121" s="52">
        <v>7.0</v>
      </c>
      <c r="T121" s="52">
        <v>0.0</v>
      </c>
      <c r="U121" s="53">
        <v>1899260.0</v>
      </c>
      <c r="V121" s="53">
        <v>1436211.0</v>
      </c>
      <c r="W121" s="52">
        <v>9.00315569E8</v>
      </c>
      <c r="X121" s="52" t="s">
        <v>123</v>
      </c>
    </row>
    <row r="122" ht="15.75" customHeight="1">
      <c r="B122" s="47" t="s">
        <v>259</v>
      </c>
      <c r="C122" s="47" t="s">
        <v>258</v>
      </c>
      <c r="D122" s="47">
        <v>2.2827995E7</v>
      </c>
      <c r="E122" s="47">
        <v>0.0</v>
      </c>
      <c r="F122" s="48">
        <v>142800.0</v>
      </c>
      <c r="G122" s="48">
        <f t="shared" si="1"/>
        <v>0</v>
      </c>
      <c r="H122" s="47" t="s">
        <v>9</v>
      </c>
      <c r="I122" s="47">
        <v>0.0</v>
      </c>
      <c r="J122" s="47">
        <v>0.0</v>
      </c>
      <c r="K122" s="47">
        <v>0.0</v>
      </c>
      <c r="L122" s="47" t="s">
        <v>118</v>
      </c>
      <c r="M122" s="47" t="s">
        <v>165</v>
      </c>
      <c r="N122" s="47">
        <v>1.0</v>
      </c>
      <c r="O122" s="47">
        <v>0.0</v>
      </c>
      <c r="P122" s="47">
        <v>0.0</v>
      </c>
      <c r="Q122" s="47">
        <v>0.0</v>
      </c>
      <c r="R122" s="47">
        <v>0.0</v>
      </c>
      <c r="S122" s="47">
        <v>1.0</v>
      </c>
      <c r="T122" s="47">
        <v>0.0</v>
      </c>
      <c r="U122" s="48">
        <v>142800.0</v>
      </c>
      <c r="V122" s="48">
        <v>142800.0</v>
      </c>
      <c r="W122" s="47">
        <v>9.01563039E8</v>
      </c>
      <c r="X122" s="47" t="s">
        <v>260</v>
      </c>
    </row>
    <row r="123" ht="15.75" customHeight="1">
      <c r="B123" s="52">
        <v>1.2540021E7</v>
      </c>
      <c r="C123" s="52" t="s">
        <v>261</v>
      </c>
      <c r="D123" s="52">
        <v>2.1412472E7</v>
      </c>
      <c r="E123" s="52">
        <v>2.0</v>
      </c>
      <c r="F123" s="53">
        <v>527606.5</v>
      </c>
      <c r="G123" s="48">
        <f t="shared" si="1"/>
        <v>1055213</v>
      </c>
      <c r="H123" s="52" t="s">
        <v>9</v>
      </c>
      <c r="I123" s="52">
        <v>2.0</v>
      </c>
      <c r="J123" s="52">
        <v>2.0</v>
      </c>
      <c r="K123" s="52">
        <v>5.0</v>
      </c>
      <c r="L123" s="52" t="s">
        <v>118</v>
      </c>
      <c r="M123" s="52" t="s">
        <v>119</v>
      </c>
      <c r="N123" s="52">
        <v>98.0</v>
      </c>
      <c r="O123" s="52">
        <v>0.0</v>
      </c>
      <c r="P123" s="52">
        <v>0.0</v>
      </c>
      <c r="Q123" s="52">
        <v>1.0</v>
      </c>
      <c r="R123" s="52">
        <v>0.0</v>
      </c>
      <c r="S123" s="52">
        <v>13.0</v>
      </c>
      <c r="T123" s="52">
        <v>0.0</v>
      </c>
      <c r="U123" s="53">
        <v>527607.0</v>
      </c>
      <c r="V123" s="53">
        <v>514582.9</v>
      </c>
      <c r="W123" s="52">
        <v>9.00315569E8</v>
      </c>
      <c r="X123" s="52" t="s">
        <v>152</v>
      </c>
    </row>
    <row r="124" ht="15.75" customHeight="1">
      <c r="B124" s="47">
        <v>1.2540022E7</v>
      </c>
      <c r="C124" s="47" t="s">
        <v>262</v>
      </c>
      <c r="D124" s="47">
        <v>2.1345127E7</v>
      </c>
      <c r="E124" s="47">
        <v>9.0</v>
      </c>
      <c r="F124" s="48">
        <v>26775.0</v>
      </c>
      <c r="G124" s="48">
        <f t="shared" si="1"/>
        <v>240975</v>
      </c>
      <c r="H124" s="47" t="s">
        <v>9</v>
      </c>
      <c r="I124" s="47">
        <v>1.0</v>
      </c>
      <c r="J124" s="47">
        <v>1.0</v>
      </c>
      <c r="K124" s="47">
        <v>2.0</v>
      </c>
      <c r="L124" s="47" t="s">
        <v>118</v>
      </c>
      <c r="M124" s="47" t="s">
        <v>165</v>
      </c>
      <c r="N124" s="47">
        <v>37.0</v>
      </c>
      <c r="O124" s="47">
        <v>0.0</v>
      </c>
      <c r="P124" s="47">
        <v>0.0</v>
      </c>
      <c r="Q124" s="47">
        <v>0.0</v>
      </c>
      <c r="R124" s="47">
        <v>0.0</v>
      </c>
      <c r="S124" s="47">
        <v>2.0</v>
      </c>
      <c r="T124" s="47">
        <v>0.0</v>
      </c>
      <c r="U124" s="48">
        <v>26775.0</v>
      </c>
      <c r="V124" s="48">
        <v>26775.0</v>
      </c>
      <c r="W124" s="47">
        <v>9.00315569E8</v>
      </c>
      <c r="X124" s="47" t="s">
        <v>152</v>
      </c>
    </row>
    <row r="125" ht="15.75" customHeight="1">
      <c r="B125" s="52">
        <v>1.2540023E7</v>
      </c>
      <c r="C125" s="52" t="s">
        <v>263</v>
      </c>
      <c r="D125" s="52">
        <v>2.0784537E7</v>
      </c>
      <c r="E125" s="52">
        <v>5.0</v>
      </c>
      <c r="F125" s="53">
        <v>23592.86</v>
      </c>
      <c r="G125" s="48">
        <f t="shared" si="1"/>
        <v>117964.3</v>
      </c>
      <c r="H125" s="52" t="s">
        <v>9</v>
      </c>
      <c r="I125" s="52">
        <v>5.0</v>
      </c>
      <c r="J125" s="52">
        <v>3.0</v>
      </c>
      <c r="K125" s="52">
        <v>10.0</v>
      </c>
      <c r="L125" s="52" t="s">
        <v>118</v>
      </c>
      <c r="M125" s="52" t="s">
        <v>119</v>
      </c>
      <c r="N125" s="52">
        <v>298.0</v>
      </c>
      <c r="O125" s="52">
        <v>0.0</v>
      </c>
      <c r="P125" s="52">
        <v>0.0</v>
      </c>
      <c r="Q125" s="52">
        <v>1.0</v>
      </c>
      <c r="R125" s="52">
        <v>0.0</v>
      </c>
      <c r="S125" s="52">
        <v>16.0</v>
      </c>
      <c r="T125" s="52">
        <v>0.0</v>
      </c>
      <c r="U125" s="53">
        <v>23592.9</v>
      </c>
      <c r="V125" s="53">
        <v>23057.27</v>
      </c>
      <c r="W125" s="52">
        <v>9.00315569E8</v>
      </c>
      <c r="X125" s="52" t="s">
        <v>152</v>
      </c>
    </row>
    <row r="126" ht="15.75" customHeight="1">
      <c r="B126" s="47">
        <v>1.2540024E7</v>
      </c>
      <c r="C126" s="47" t="s">
        <v>264</v>
      </c>
      <c r="D126" s="47">
        <v>1543499.0</v>
      </c>
      <c r="E126" s="47">
        <v>30.0</v>
      </c>
      <c r="F126" s="48">
        <v>8663.644</v>
      </c>
      <c r="G126" s="48">
        <f t="shared" si="1"/>
        <v>259909.32</v>
      </c>
      <c r="H126" s="47" t="s">
        <v>9</v>
      </c>
      <c r="I126" s="47">
        <v>30.0</v>
      </c>
      <c r="J126" s="47">
        <v>15.0</v>
      </c>
      <c r="K126" s="47">
        <v>50.0</v>
      </c>
      <c r="L126" s="47" t="s">
        <v>118</v>
      </c>
      <c r="M126" s="47" t="s">
        <v>119</v>
      </c>
      <c r="N126" s="47">
        <v>1192.0</v>
      </c>
      <c r="O126" s="47">
        <v>0.0</v>
      </c>
      <c r="P126" s="47">
        <v>0.0</v>
      </c>
      <c r="Q126" s="47">
        <v>1.0</v>
      </c>
      <c r="R126" s="47">
        <v>0.0</v>
      </c>
      <c r="S126" s="47">
        <v>23.0</v>
      </c>
      <c r="T126" s="47">
        <v>0.0</v>
      </c>
      <c r="U126" s="48">
        <v>8663.64</v>
      </c>
      <c r="V126" s="48">
        <v>8444.442</v>
      </c>
      <c r="W126" s="47">
        <v>9.00315569E8</v>
      </c>
      <c r="X126" s="47" t="s">
        <v>120</v>
      </c>
    </row>
    <row r="127" ht="15.75" customHeight="1">
      <c r="B127" s="52">
        <v>1.2540025E7</v>
      </c>
      <c r="C127" s="52" t="s">
        <v>265</v>
      </c>
      <c r="D127" s="52">
        <v>2.088928E7</v>
      </c>
      <c r="E127" s="52">
        <v>1.0</v>
      </c>
      <c r="F127" s="53">
        <v>561093.3</v>
      </c>
      <c r="G127" s="48">
        <f t="shared" si="1"/>
        <v>561093.3</v>
      </c>
      <c r="H127" s="52" t="s">
        <v>9</v>
      </c>
      <c r="I127" s="52">
        <v>1.0</v>
      </c>
      <c r="J127" s="52">
        <v>1.0</v>
      </c>
      <c r="K127" s="52">
        <v>2.0</v>
      </c>
      <c r="L127" s="52" t="s">
        <v>118</v>
      </c>
      <c r="M127" s="52" t="s">
        <v>165</v>
      </c>
      <c r="N127" s="52">
        <v>25.0</v>
      </c>
      <c r="O127" s="52">
        <v>0.0</v>
      </c>
      <c r="P127" s="52">
        <v>0.0</v>
      </c>
      <c r="Q127" s="52">
        <v>1.0</v>
      </c>
      <c r="R127" s="52">
        <v>0.0</v>
      </c>
      <c r="S127" s="52">
        <v>13.0</v>
      </c>
      <c r="T127" s="52">
        <v>0.0</v>
      </c>
      <c r="U127" s="53">
        <v>561093.0</v>
      </c>
      <c r="V127" s="53">
        <v>561093.3</v>
      </c>
      <c r="W127" s="52">
        <v>9.00315569E8</v>
      </c>
      <c r="X127" s="52" t="s">
        <v>152</v>
      </c>
    </row>
    <row r="128" ht="15.75" customHeight="1">
      <c r="B128" s="47">
        <v>1.2540026E7</v>
      </c>
      <c r="C128" s="47" t="s">
        <v>266</v>
      </c>
      <c r="D128" s="47">
        <v>977639.0</v>
      </c>
      <c r="E128" s="47">
        <v>0.0</v>
      </c>
      <c r="F128" s="48">
        <v>50362.45</v>
      </c>
      <c r="G128" s="48">
        <f t="shared" si="1"/>
        <v>0</v>
      </c>
      <c r="H128" s="47" t="s">
        <v>9</v>
      </c>
      <c r="I128" s="47">
        <v>1.0</v>
      </c>
      <c r="J128" s="47">
        <v>1.0</v>
      </c>
      <c r="K128" s="47">
        <v>2.0</v>
      </c>
      <c r="L128" s="47" t="s">
        <v>118</v>
      </c>
      <c r="M128" s="47" t="s">
        <v>119</v>
      </c>
      <c r="N128" s="47">
        <v>20.0</v>
      </c>
      <c r="O128" s="47">
        <v>0.0</v>
      </c>
      <c r="P128" s="47">
        <v>0.0</v>
      </c>
      <c r="Q128" s="47">
        <v>1.0</v>
      </c>
      <c r="R128" s="47">
        <v>0.0</v>
      </c>
      <c r="S128" s="47">
        <v>4.0</v>
      </c>
      <c r="T128" s="47">
        <v>0.0</v>
      </c>
      <c r="U128" s="48">
        <v>50362.4</v>
      </c>
      <c r="V128" s="48">
        <v>50830.55</v>
      </c>
      <c r="W128" s="47">
        <v>9.00315569E8</v>
      </c>
      <c r="X128" s="47" t="s">
        <v>194</v>
      </c>
    </row>
    <row r="129" ht="15.75" customHeight="1">
      <c r="B129" s="52">
        <v>1.2540027E7</v>
      </c>
      <c r="C129" s="52" t="s">
        <v>267</v>
      </c>
      <c r="D129" s="52">
        <v>2.3307415E7</v>
      </c>
      <c r="E129" s="52">
        <v>2.0</v>
      </c>
      <c r="F129" s="53">
        <v>238563.4</v>
      </c>
      <c r="G129" s="48">
        <f t="shared" si="1"/>
        <v>477126.8</v>
      </c>
      <c r="H129" s="52" t="s">
        <v>9</v>
      </c>
      <c r="I129" s="52">
        <v>1.0</v>
      </c>
      <c r="J129" s="52">
        <v>1.0</v>
      </c>
      <c r="K129" s="52">
        <v>2.0</v>
      </c>
      <c r="L129" s="52" t="s">
        <v>118</v>
      </c>
      <c r="M129" s="52" t="s">
        <v>122</v>
      </c>
      <c r="N129" s="52">
        <v>6.0</v>
      </c>
      <c r="O129" s="52">
        <v>0.0</v>
      </c>
      <c r="P129" s="52">
        <v>0.0</v>
      </c>
      <c r="Q129" s="52">
        <v>0.0</v>
      </c>
      <c r="R129" s="52">
        <v>0.0</v>
      </c>
      <c r="S129" s="52">
        <v>0.0</v>
      </c>
      <c r="T129" s="52">
        <v>0.0</v>
      </c>
      <c r="U129" s="53">
        <v>238563.0</v>
      </c>
      <c r="V129" s="53">
        <v>232724.8</v>
      </c>
      <c r="W129" s="52">
        <v>9.00315569E8</v>
      </c>
      <c r="X129" s="52" t="s">
        <v>120</v>
      </c>
    </row>
    <row r="130" ht="15.75" customHeight="1">
      <c r="B130" s="47">
        <v>1.2540028E7</v>
      </c>
      <c r="C130" s="47" t="s">
        <v>268</v>
      </c>
      <c r="D130" s="47">
        <v>7.0351721E7</v>
      </c>
      <c r="E130" s="47">
        <v>8.0</v>
      </c>
      <c r="F130" s="48">
        <v>14843.35</v>
      </c>
      <c r="G130" s="48">
        <f t="shared" si="1"/>
        <v>118746.8</v>
      </c>
      <c r="H130" s="47" t="s">
        <v>9</v>
      </c>
      <c r="I130" s="47">
        <v>0.0</v>
      </c>
      <c r="J130" s="47">
        <v>0.0</v>
      </c>
      <c r="K130" s="47">
        <v>0.0</v>
      </c>
      <c r="L130" s="47" t="s">
        <v>118</v>
      </c>
      <c r="M130" s="47" t="s">
        <v>122</v>
      </c>
      <c r="N130" s="47">
        <v>2.0</v>
      </c>
      <c r="O130" s="47">
        <v>0.0</v>
      </c>
      <c r="P130" s="47">
        <v>0.0</v>
      </c>
      <c r="Q130" s="47">
        <v>0.0</v>
      </c>
      <c r="R130" s="47">
        <v>0.0</v>
      </c>
      <c r="S130" s="47">
        <v>0.0</v>
      </c>
      <c r="T130" s="47">
        <v>0.0</v>
      </c>
      <c r="U130" s="48">
        <v>14843.4</v>
      </c>
      <c r="V130" s="48">
        <v>14843.35</v>
      </c>
      <c r="W130" s="47">
        <v>9.00315569E8</v>
      </c>
      <c r="X130" s="47" t="s">
        <v>120</v>
      </c>
    </row>
    <row r="131" ht="15.75" customHeight="1">
      <c r="B131" s="52">
        <v>1.2540029E7</v>
      </c>
      <c r="C131" s="52" t="s">
        <v>269</v>
      </c>
      <c r="D131" s="52">
        <v>2.0733099E7</v>
      </c>
      <c r="E131" s="52">
        <v>0.0</v>
      </c>
      <c r="F131" s="53">
        <v>983344.0</v>
      </c>
      <c r="G131" s="48">
        <f t="shared" si="1"/>
        <v>0</v>
      </c>
      <c r="H131" s="52" t="s">
        <v>9</v>
      </c>
      <c r="I131" s="52">
        <v>2.0</v>
      </c>
      <c r="J131" s="52">
        <v>4.0</v>
      </c>
      <c r="K131" s="52">
        <v>4.0</v>
      </c>
      <c r="L131" s="52" t="s">
        <v>118</v>
      </c>
      <c r="M131" s="52" t="s">
        <v>119</v>
      </c>
      <c r="N131" s="52">
        <v>137.0</v>
      </c>
      <c r="O131" s="52">
        <v>0.0</v>
      </c>
      <c r="P131" s="52">
        <v>0.0</v>
      </c>
      <c r="Q131" s="52">
        <v>2.0</v>
      </c>
      <c r="R131" s="52">
        <v>0.0</v>
      </c>
      <c r="S131" s="52">
        <v>45.0</v>
      </c>
      <c r="T131" s="52">
        <v>0.0</v>
      </c>
      <c r="U131" s="53">
        <v>983344.0</v>
      </c>
      <c r="V131" s="53">
        <v>983344.0</v>
      </c>
      <c r="W131" s="52">
        <v>9.00315569E8</v>
      </c>
      <c r="X131" s="52" t="s">
        <v>120</v>
      </c>
    </row>
    <row r="132" ht="15.75" customHeight="1">
      <c r="B132" s="47">
        <v>1.254003E7</v>
      </c>
      <c r="C132" s="47" t="s">
        <v>250</v>
      </c>
      <c r="D132" s="47">
        <v>2.1393575E7</v>
      </c>
      <c r="E132" s="47">
        <v>1.0</v>
      </c>
      <c r="F132" s="48">
        <v>173724.1</v>
      </c>
      <c r="G132" s="48">
        <f t="shared" si="1"/>
        <v>173724.1</v>
      </c>
      <c r="H132" s="47" t="s">
        <v>9</v>
      </c>
      <c r="I132" s="47">
        <v>2.0</v>
      </c>
      <c r="J132" s="47">
        <v>2.0</v>
      </c>
      <c r="K132" s="47">
        <v>5.0</v>
      </c>
      <c r="L132" s="47" t="s">
        <v>118</v>
      </c>
      <c r="M132" s="47" t="s">
        <v>119</v>
      </c>
      <c r="N132" s="47">
        <v>76.0</v>
      </c>
      <c r="O132" s="47">
        <v>0.0</v>
      </c>
      <c r="P132" s="47">
        <v>0.0</v>
      </c>
      <c r="Q132" s="47">
        <v>2.0</v>
      </c>
      <c r="R132" s="47">
        <v>0.0</v>
      </c>
      <c r="S132" s="47">
        <v>14.0</v>
      </c>
      <c r="T132" s="47">
        <v>0.0</v>
      </c>
      <c r="U132" s="48">
        <v>173724.0</v>
      </c>
      <c r="V132" s="48">
        <v>173724.1</v>
      </c>
      <c r="W132" s="47">
        <v>9.00315569E8</v>
      </c>
      <c r="X132" s="47" t="s">
        <v>152</v>
      </c>
    </row>
    <row r="133" ht="15.75" customHeight="1">
      <c r="B133" s="52">
        <v>1.2540031E7</v>
      </c>
      <c r="C133" s="52" t="s">
        <v>270</v>
      </c>
      <c r="D133" s="52">
        <v>420643.0</v>
      </c>
      <c r="E133" s="52">
        <v>13.0</v>
      </c>
      <c r="F133" s="53">
        <v>4883.688</v>
      </c>
      <c r="G133" s="48">
        <f t="shared" si="1"/>
        <v>63487.944</v>
      </c>
      <c r="H133" s="52" t="s">
        <v>9</v>
      </c>
      <c r="I133" s="52">
        <v>20.0</v>
      </c>
      <c r="J133" s="52">
        <v>7.0</v>
      </c>
      <c r="K133" s="52">
        <v>40.0</v>
      </c>
      <c r="L133" s="52" t="s">
        <v>118</v>
      </c>
      <c r="M133" s="52" t="s">
        <v>119</v>
      </c>
      <c r="N133" s="52">
        <v>579.0</v>
      </c>
      <c r="O133" s="52">
        <v>0.0</v>
      </c>
      <c r="P133" s="52">
        <v>0.0</v>
      </c>
      <c r="Q133" s="52">
        <v>1.0</v>
      </c>
      <c r="R133" s="52">
        <v>0.0</v>
      </c>
      <c r="S133" s="52">
        <v>5.0</v>
      </c>
      <c r="T133" s="52">
        <v>0.0</v>
      </c>
      <c r="U133" s="53">
        <v>4883.69</v>
      </c>
      <c r="V133" s="53">
        <v>4793.975</v>
      </c>
      <c r="W133" s="52">
        <v>9.00315569E8</v>
      </c>
      <c r="X133" s="52" t="s">
        <v>120</v>
      </c>
    </row>
    <row r="134" ht="15.75" customHeight="1">
      <c r="B134" s="47" t="s">
        <v>271</v>
      </c>
      <c r="C134" s="47" t="s">
        <v>272</v>
      </c>
      <c r="D134" s="47">
        <v>2.0430627E7</v>
      </c>
      <c r="E134" s="47">
        <v>0.0</v>
      </c>
      <c r="F134" s="48">
        <v>1666000.0</v>
      </c>
      <c r="G134" s="48">
        <f t="shared" si="1"/>
        <v>0</v>
      </c>
      <c r="H134" s="47" t="s">
        <v>9</v>
      </c>
      <c r="I134" s="47">
        <v>0.0</v>
      </c>
      <c r="J134" s="47">
        <v>0.0</v>
      </c>
      <c r="K134" s="47">
        <v>0.0</v>
      </c>
      <c r="L134" s="47" t="s">
        <v>118</v>
      </c>
      <c r="M134" s="47" t="s">
        <v>122</v>
      </c>
      <c r="N134" s="47">
        <v>6.0</v>
      </c>
      <c r="O134" s="47">
        <v>0.0</v>
      </c>
      <c r="P134" s="47">
        <v>0.0</v>
      </c>
      <c r="Q134" s="47">
        <v>0.0</v>
      </c>
      <c r="R134" s="47">
        <v>0.0</v>
      </c>
      <c r="S134" s="47">
        <v>6.0</v>
      </c>
      <c r="T134" s="47">
        <v>0.0</v>
      </c>
      <c r="U134" s="48">
        <v>1666000.0</v>
      </c>
      <c r="V134" s="48">
        <v>1666000.0</v>
      </c>
      <c r="W134" s="47">
        <v>9.00559647E8</v>
      </c>
      <c r="X134" s="47" t="s">
        <v>273</v>
      </c>
    </row>
    <row r="135" ht="15.75" customHeight="1">
      <c r="B135" s="52">
        <v>1.2540032E7</v>
      </c>
      <c r="C135" s="52" t="s">
        <v>274</v>
      </c>
      <c r="D135" s="52">
        <v>1629499.0</v>
      </c>
      <c r="E135" s="52">
        <v>2.0</v>
      </c>
      <c r="F135" s="53">
        <v>155366.4</v>
      </c>
      <c r="G135" s="48">
        <f t="shared" si="1"/>
        <v>310732.8</v>
      </c>
      <c r="H135" s="52" t="s">
        <v>9</v>
      </c>
      <c r="I135" s="52">
        <v>3.0</v>
      </c>
      <c r="J135" s="52">
        <v>2.0</v>
      </c>
      <c r="K135" s="52">
        <v>5.0</v>
      </c>
      <c r="L135" s="52" t="s">
        <v>118</v>
      </c>
      <c r="M135" s="52" t="s">
        <v>119</v>
      </c>
      <c r="N135" s="52">
        <v>39.0</v>
      </c>
      <c r="O135" s="52">
        <v>0.0</v>
      </c>
      <c r="P135" s="52">
        <v>0.0</v>
      </c>
      <c r="Q135" s="52">
        <v>3.0</v>
      </c>
      <c r="R135" s="52">
        <v>0.0</v>
      </c>
      <c r="S135" s="52">
        <v>9.0</v>
      </c>
      <c r="T135" s="52">
        <v>0.0</v>
      </c>
      <c r="U135" s="53">
        <v>155366.0</v>
      </c>
      <c r="V135" s="53">
        <v>155366.4</v>
      </c>
      <c r="W135" s="52">
        <v>9.00315569E8</v>
      </c>
      <c r="X135" s="52" t="s">
        <v>125</v>
      </c>
    </row>
    <row r="136" ht="15.75" customHeight="1">
      <c r="B136" s="47" t="s">
        <v>275</v>
      </c>
      <c r="C136" s="47" t="s">
        <v>276</v>
      </c>
      <c r="D136" s="47">
        <v>2.2149822E7</v>
      </c>
      <c r="E136" s="47">
        <v>1.0</v>
      </c>
      <c r="F136" s="48">
        <v>595000.0</v>
      </c>
      <c r="G136" s="48">
        <f t="shared" si="1"/>
        <v>595000</v>
      </c>
      <c r="H136" s="47" t="s">
        <v>9</v>
      </c>
      <c r="I136" s="47">
        <v>0.0</v>
      </c>
      <c r="J136" s="47">
        <v>0.0</v>
      </c>
      <c r="K136" s="47">
        <v>0.0</v>
      </c>
      <c r="L136" s="47" t="s">
        <v>118</v>
      </c>
      <c r="M136" s="47" t="s">
        <v>119</v>
      </c>
      <c r="N136" s="47">
        <v>2.0</v>
      </c>
      <c r="O136" s="47">
        <v>0.0</v>
      </c>
      <c r="P136" s="47">
        <v>0.0</v>
      </c>
      <c r="Q136" s="47">
        <v>0.0</v>
      </c>
      <c r="R136" s="47">
        <v>0.0</v>
      </c>
      <c r="S136" s="47">
        <v>1.0</v>
      </c>
      <c r="T136" s="47">
        <v>0.0</v>
      </c>
      <c r="U136" s="48">
        <v>595000.0</v>
      </c>
      <c r="V136" s="48">
        <v>595000.0</v>
      </c>
      <c r="W136" s="47">
        <v>8.30140144E8</v>
      </c>
      <c r="X136" s="47" t="s">
        <v>277</v>
      </c>
    </row>
    <row r="137" ht="15.75" customHeight="1">
      <c r="B137" s="52">
        <v>1.2540033E7</v>
      </c>
      <c r="C137" s="52" t="s">
        <v>278</v>
      </c>
      <c r="D137" s="52">
        <v>984755.0</v>
      </c>
      <c r="E137" s="52">
        <v>5.0</v>
      </c>
      <c r="F137" s="53">
        <v>7105.194</v>
      </c>
      <c r="G137" s="48">
        <f t="shared" si="1"/>
        <v>35525.97</v>
      </c>
      <c r="H137" s="52" t="s">
        <v>9</v>
      </c>
      <c r="I137" s="52">
        <v>2.0</v>
      </c>
      <c r="J137" s="52">
        <v>2.0</v>
      </c>
      <c r="K137" s="52">
        <v>4.0</v>
      </c>
      <c r="L137" s="52" t="s">
        <v>118</v>
      </c>
      <c r="M137" s="52" t="s">
        <v>119</v>
      </c>
      <c r="N137" s="52">
        <v>11.0</v>
      </c>
      <c r="O137" s="52">
        <v>0.0</v>
      </c>
      <c r="P137" s="52">
        <v>0.0</v>
      </c>
      <c r="Q137" s="52">
        <v>0.0</v>
      </c>
      <c r="R137" s="52">
        <v>0.0</v>
      </c>
      <c r="S137" s="52">
        <v>1.0</v>
      </c>
      <c r="T137" s="52">
        <v>0.0</v>
      </c>
      <c r="U137" s="53">
        <v>7105.19</v>
      </c>
      <c r="V137" s="53">
        <v>7105.194</v>
      </c>
      <c r="W137" s="52">
        <v>9.00315569E8</v>
      </c>
      <c r="X137" s="52" t="s">
        <v>120</v>
      </c>
    </row>
    <row r="138" ht="15.75" customHeight="1">
      <c r="B138" s="47">
        <v>1.2540034E7</v>
      </c>
      <c r="C138" s="47" t="s">
        <v>279</v>
      </c>
      <c r="D138" s="47">
        <v>2.4122364E7</v>
      </c>
      <c r="E138" s="47">
        <v>1.0</v>
      </c>
      <c r="F138" s="48">
        <v>1353403.0</v>
      </c>
      <c r="G138" s="48">
        <f t="shared" si="1"/>
        <v>1353403</v>
      </c>
      <c r="H138" s="47" t="s">
        <v>9</v>
      </c>
      <c r="I138" s="47">
        <v>2.0</v>
      </c>
      <c r="J138" s="47">
        <v>2.0</v>
      </c>
      <c r="K138" s="47">
        <v>3.0</v>
      </c>
      <c r="L138" s="47" t="s">
        <v>118</v>
      </c>
      <c r="M138" s="47" t="s">
        <v>119</v>
      </c>
      <c r="N138" s="47">
        <v>54.0</v>
      </c>
      <c r="O138" s="47">
        <v>0.0</v>
      </c>
      <c r="P138" s="47">
        <v>0.0</v>
      </c>
      <c r="Q138" s="47">
        <v>1.0</v>
      </c>
      <c r="R138" s="47">
        <v>0.0</v>
      </c>
      <c r="S138" s="47">
        <v>25.0</v>
      </c>
      <c r="T138" s="47">
        <v>0.0</v>
      </c>
      <c r="U138" s="48">
        <v>1353403.0</v>
      </c>
      <c r="V138" s="48">
        <v>1353403.0</v>
      </c>
      <c r="W138" s="47">
        <v>9.00315569E8</v>
      </c>
      <c r="X138" s="47" t="s">
        <v>125</v>
      </c>
    </row>
    <row r="139" ht="15.75" customHeight="1">
      <c r="B139" s="52">
        <v>1.2540035E7</v>
      </c>
      <c r="C139" s="52" t="s">
        <v>280</v>
      </c>
      <c r="D139" s="52">
        <v>2.3332309E7</v>
      </c>
      <c r="E139" s="52">
        <v>0.0</v>
      </c>
      <c r="F139" s="53">
        <v>380.25</v>
      </c>
      <c r="G139" s="48">
        <f t="shared" si="1"/>
        <v>0</v>
      </c>
      <c r="H139" s="52" t="s">
        <v>9</v>
      </c>
      <c r="I139" s="52">
        <v>0.0</v>
      </c>
      <c r="J139" s="52">
        <v>0.0</v>
      </c>
      <c r="K139" s="52">
        <v>0.0</v>
      </c>
      <c r="L139" s="52" t="s">
        <v>118</v>
      </c>
      <c r="M139" s="52" t="s">
        <v>119</v>
      </c>
      <c r="N139" s="52">
        <v>0.0</v>
      </c>
      <c r="O139" s="52">
        <v>0.0</v>
      </c>
      <c r="P139" s="52">
        <v>0.0</v>
      </c>
      <c r="Q139" s="52">
        <v>0.0</v>
      </c>
      <c r="R139" s="52">
        <v>0.0</v>
      </c>
      <c r="S139" s="52">
        <v>0.0</v>
      </c>
      <c r="T139" s="52">
        <v>0.0</v>
      </c>
      <c r="U139" s="53">
        <v>380.25</v>
      </c>
      <c r="V139" s="53">
        <v>0.0</v>
      </c>
      <c r="W139" s="52">
        <v>9.00315569E8</v>
      </c>
      <c r="X139" s="52" t="s">
        <v>127</v>
      </c>
    </row>
    <row r="140" ht="15.75" customHeight="1">
      <c r="B140" s="47" t="s">
        <v>281</v>
      </c>
      <c r="C140" s="47" t="s">
        <v>280</v>
      </c>
      <c r="D140" s="47">
        <v>2.3332309E7</v>
      </c>
      <c r="E140" s="47">
        <v>1.0</v>
      </c>
      <c r="F140" s="48">
        <v>207536.0</v>
      </c>
      <c r="G140" s="48">
        <f t="shared" si="1"/>
        <v>207536</v>
      </c>
      <c r="H140" s="47" t="s">
        <v>9</v>
      </c>
      <c r="I140" s="47">
        <v>0.0</v>
      </c>
      <c r="J140" s="47">
        <v>0.0</v>
      </c>
      <c r="K140" s="47">
        <v>0.0</v>
      </c>
      <c r="L140" s="47" t="s">
        <v>118</v>
      </c>
      <c r="M140" s="47" t="s">
        <v>119</v>
      </c>
      <c r="N140" s="47">
        <v>8.0</v>
      </c>
      <c r="O140" s="47">
        <v>0.0</v>
      </c>
      <c r="P140" s="47">
        <v>0.0</v>
      </c>
      <c r="Q140" s="47">
        <v>0.0</v>
      </c>
      <c r="R140" s="47">
        <v>0.0</v>
      </c>
      <c r="S140" s="47">
        <v>4.0</v>
      </c>
      <c r="T140" s="47">
        <v>0.0</v>
      </c>
      <c r="U140" s="48">
        <v>207536.0</v>
      </c>
      <c r="V140" s="48">
        <v>207536.0</v>
      </c>
      <c r="W140" s="47">
        <v>9.01327111E8</v>
      </c>
      <c r="X140" s="47" t="s">
        <v>196</v>
      </c>
    </row>
    <row r="141" ht="15.75" customHeight="1">
      <c r="B141" s="52">
        <v>1.2540036E7</v>
      </c>
      <c r="C141" s="52" t="s">
        <v>282</v>
      </c>
      <c r="D141" s="52">
        <v>2.4358801E7</v>
      </c>
      <c r="E141" s="52">
        <v>2.0</v>
      </c>
      <c r="F141" s="53">
        <v>202300.0</v>
      </c>
      <c r="G141" s="48">
        <f t="shared" si="1"/>
        <v>404600</v>
      </c>
      <c r="H141" s="52" t="s">
        <v>9</v>
      </c>
      <c r="I141" s="52">
        <v>1.0</v>
      </c>
      <c r="J141" s="52">
        <v>1.0</v>
      </c>
      <c r="K141" s="52">
        <v>3.0</v>
      </c>
      <c r="L141" s="52" t="s">
        <v>118</v>
      </c>
      <c r="M141" s="52" t="s">
        <v>119</v>
      </c>
      <c r="N141" s="52">
        <v>44.0</v>
      </c>
      <c r="O141" s="52">
        <v>0.0</v>
      </c>
      <c r="P141" s="52">
        <v>0.0</v>
      </c>
      <c r="Q141" s="52">
        <v>0.0</v>
      </c>
      <c r="R141" s="52">
        <v>0.0</v>
      </c>
      <c r="S141" s="52">
        <v>18.0</v>
      </c>
      <c r="T141" s="52">
        <v>0.0</v>
      </c>
      <c r="U141" s="53">
        <v>202300.0</v>
      </c>
      <c r="V141" s="53">
        <v>202300.0</v>
      </c>
      <c r="W141" s="52">
        <v>9.01327111E8</v>
      </c>
      <c r="X141" s="52" t="s">
        <v>221</v>
      </c>
    </row>
    <row r="142" ht="15.75" customHeight="1">
      <c r="B142" s="47">
        <v>1.2540037E7</v>
      </c>
      <c r="C142" s="47" t="s">
        <v>283</v>
      </c>
      <c r="D142" s="47">
        <v>2.1759974E7</v>
      </c>
      <c r="E142" s="47">
        <v>1.0</v>
      </c>
      <c r="F142" s="48">
        <v>98334.4</v>
      </c>
      <c r="G142" s="48">
        <f t="shared" si="1"/>
        <v>98334.4</v>
      </c>
      <c r="H142" s="47" t="s">
        <v>9</v>
      </c>
      <c r="I142" s="47">
        <v>1.0</v>
      </c>
      <c r="J142" s="47">
        <v>1.0</v>
      </c>
      <c r="K142" s="47">
        <v>2.0</v>
      </c>
      <c r="L142" s="47" t="s">
        <v>118</v>
      </c>
      <c r="M142" s="47" t="s">
        <v>122</v>
      </c>
      <c r="N142" s="47">
        <v>24.0</v>
      </c>
      <c r="O142" s="47">
        <v>0.0</v>
      </c>
      <c r="P142" s="47">
        <v>0.0</v>
      </c>
      <c r="Q142" s="47">
        <v>1.0</v>
      </c>
      <c r="R142" s="47">
        <v>0.0</v>
      </c>
      <c r="S142" s="47">
        <v>7.0</v>
      </c>
      <c r="T142" s="47">
        <v>0.0</v>
      </c>
      <c r="U142" s="48">
        <v>98334.4</v>
      </c>
      <c r="V142" s="48">
        <v>98334.4</v>
      </c>
      <c r="W142" s="47">
        <v>9.00315569E8</v>
      </c>
      <c r="X142" s="47" t="s">
        <v>123</v>
      </c>
    </row>
    <row r="143" ht="15.75" customHeight="1">
      <c r="B143" s="52">
        <v>1.2540038E7</v>
      </c>
      <c r="C143" s="52" t="s">
        <v>284</v>
      </c>
      <c r="D143" s="52">
        <v>2.3118505E7</v>
      </c>
      <c r="E143" s="52">
        <v>0.0</v>
      </c>
      <c r="F143" s="53">
        <v>583144.7</v>
      </c>
      <c r="G143" s="48">
        <f t="shared" si="1"/>
        <v>0</v>
      </c>
      <c r="H143" s="52" t="s">
        <v>9</v>
      </c>
      <c r="I143" s="52">
        <v>0.0</v>
      </c>
      <c r="J143" s="52">
        <v>0.0</v>
      </c>
      <c r="K143" s="52">
        <v>0.0</v>
      </c>
      <c r="L143" s="52" t="s">
        <v>118</v>
      </c>
      <c r="M143" s="52" t="s">
        <v>119</v>
      </c>
      <c r="N143" s="52">
        <v>1.0</v>
      </c>
      <c r="O143" s="52">
        <v>0.0</v>
      </c>
      <c r="P143" s="52">
        <v>0.0</v>
      </c>
      <c r="Q143" s="52">
        <v>0.0</v>
      </c>
      <c r="R143" s="52">
        <v>0.0</v>
      </c>
      <c r="S143" s="52">
        <v>1.0</v>
      </c>
      <c r="T143" s="52">
        <v>0.0</v>
      </c>
      <c r="U143" s="53">
        <v>583145.0</v>
      </c>
      <c r="V143" s="53">
        <v>583144.7</v>
      </c>
      <c r="W143" s="52">
        <v>9.00315569E8</v>
      </c>
      <c r="X143" s="52" t="s">
        <v>127</v>
      </c>
    </row>
    <row r="144" ht="15.75" customHeight="1">
      <c r="B144" s="47">
        <v>1.2540039E7</v>
      </c>
      <c r="C144" s="47" t="s">
        <v>285</v>
      </c>
      <c r="D144" s="47">
        <v>2.0565893E7</v>
      </c>
      <c r="E144" s="47">
        <v>1.0</v>
      </c>
      <c r="F144" s="48">
        <v>384998.6</v>
      </c>
      <c r="G144" s="48">
        <f t="shared" si="1"/>
        <v>384998.6</v>
      </c>
      <c r="H144" s="47" t="s">
        <v>9</v>
      </c>
      <c r="I144" s="47">
        <v>0.0</v>
      </c>
      <c r="J144" s="47">
        <v>0.0</v>
      </c>
      <c r="K144" s="47">
        <v>0.0</v>
      </c>
      <c r="L144" s="47" t="s">
        <v>118</v>
      </c>
      <c r="M144" s="47" t="s">
        <v>119</v>
      </c>
      <c r="N144" s="47">
        <v>6.0</v>
      </c>
      <c r="O144" s="47">
        <v>0.0</v>
      </c>
      <c r="P144" s="47">
        <v>0.0</v>
      </c>
      <c r="Q144" s="47">
        <v>0.0</v>
      </c>
      <c r="R144" s="47">
        <v>0.0</v>
      </c>
      <c r="S144" s="47">
        <v>4.0</v>
      </c>
      <c r="T144" s="47">
        <v>0.0</v>
      </c>
      <c r="U144" s="48">
        <v>384999.0</v>
      </c>
      <c r="V144" s="48">
        <v>384998.6</v>
      </c>
      <c r="W144" s="47">
        <v>9.00315569E8</v>
      </c>
      <c r="X144" s="47" t="s">
        <v>245</v>
      </c>
    </row>
    <row r="145" ht="15.75" customHeight="1">
      <c r="B145" s="52">
        <v>1.254004E7</v>
      </c>
      <c r="C145" s="52" t="s">
        <v>286</v>
      </c>
      <c r="D145" s="52">
        <v>2.4224949E7</v>
      </c>
      <c r="E145" s="52">
        <v>0.0</v>
      </c>
      <c r="F145" s="53">
        <v>1668439.0</v>
      </c>
      <c r="G145" s="48">
        <f t="shared" si="1"/>
        <v>0</v>
      </c>
      <c r="H145" s="52" t="s">
        <v>9</v>
      </c>
      <c r="I145" s="52">
        <v>0.0</v>
      </c>
      <c r="J145" s="52">
        <v>0.0</v>
      </c>
      <c r="K145" s="52">
        <v>0.0</v>
      </c>
      <c r="L145" s="52" t="s">
        <v>118</v>
      </c>
      <c r="M145" s="52" t="s">
        <v>119</v>
      </c>
      <c r="N145" s="52">
        <v>2.0</v>
      </c>
      <c r="O145" s="52">
        <v>0.0</v>
      </c>
      <c r="P145" s="52">
        <v>0.0</v>
      </c>
      <c r="Q145" s="52">
        <v>0.0</v>
      </c>
      <c r="R145" s="52">
        <v>0.0</v>
      </c>
      <c r="S145" s="52">
        <v>2.0</v>
      </c>
      <c r="T145" s="52">
        <v>0.0</v>
      </c>
      <c r="U145" s="53">
        <v>1668439.0</v>
      </c>
      <c r="V145" s="53">
        <v>1668439.0</v>
      </c>
      <c r="W145" s="52">
        <v>9.00315569E8</v>
      </c>
      <c r="X145" s="52" t="s">
        <v>132</v>
      </c>
    </row>
    <row r="146" ht="15.75" customHeight="1">
      <c r="B146" s="47">
        <v>1.2540041E7</v>
      </c>
      <c r="C146" s="47" t="s">
        <v>287</v>
      </c>
      <c r="D146" s="47">
        <v>420500.0</v>
      </c>
      <c r="E146" s="47">
        <v>7.0</v>
      </c>
      <c r="F146" s="48">
        <v>17955.08</v>
      </c>
      <c r="G146" s="48">
        <f t="shared" si="1"/>
        <v>125685.56</v>
      </c>
      <c r="H146" s="47" t="s">
        <v>9</v>
      </c>
      <c r="I146" s="47">
        <v>6.0</v>
      </c>
      <c r="J146" s="47">
        <v>2.0</v>
      </c>
      <c r="K146" s="47">
        <v>8.0</v>
      </c>
      <c r="L146" s="47" t="s">
        <v>118</v>
      </c>
      <c r="M146" s="47" t="s">
        <v>119</v>
      </c>
      <c r="N146" s="47">
        <v>165.0</v>
      </c>
      <c r="O146" s="47">
        <v>0.0</v>
      </c>
      <c r="P146" s="47">
        <v>0.0</v>
      </c>
      <c r="Q146" s="47">
        <v>0.0</v>
      </c>
      <c r="R146" s="47">
        <v>0.0</v>
      </c>
      <c r="S146" s="47">
        <v>11.0</v>
      </c>
      <c r="T146" s="47">
        <v>0.0</v>
      </c>
      <c r="U146" s="48">
        <v>17955.1</v>
      </c>
      <c r="V146" s="48">
        <v>17086.79</v>
      </c>
      <c r="W146" s="47">
        <v>9.00315569E8</v>
      </c>
      <c r="X146" s="47" t="s">
        <v>152</v>
      </c>
    </row>
    <row r="147" ht="15.75" customHeight="1">
      <c r="B147" s="52">
        <v>1.2540042E7</v>
      </c>
      <c r="C147" s="52" t="s">
        <v>288</v>
      </c>
      <c r="D147" s="52">
        <v>2.0356838E7</v>
      </c>
      <c r="E147" s="52">
        <v>3.0</v>
      </c>
      <c r="F147" s="53">
        <v>137143.9</v>
      </c>
      <c r="G147" s="48">
        <f t="shared" si="1"/>
        <v>411431.7</v>
      </c>
      <c r="H147" s="52" t="s">
        <v>9</v>
      </c>
      <c r="I147" s="52">
        <v>1.0</v>
      </c>
      <c r="J147" s="52">
        <v>1.0</v>
      </c>
      <c r="K147" s="52">
        <v>2.0</v>
      </c>
      <c r="L147" s="52" t="s">
        <v>118</v>
      </c>
      <c r="M147" s="52" t="s">
        <v>165</v>
      </c>
      <c r="N147" s="52">
        <v>29.0</v>
      </c>
      <c r="O147" s="52">
        <v>0.0</v>
      </c>
      <c r="P147" s="52">
        <v>0.0</v>
      </c>
      <c r="Q147" s="52">
        <v>0.0</v>
      </c>
      <c r="R147" s="52">
        <v>0.0</v>
      </c>
      <c r="S147" s="52">
        <v>3.0</v>
      </c>
      <c r="T147" s="52">
        <v>0.0</v>
      </c>
      <c r="U147" s="53">
        <v>137144.0</v>
      </c>
      <c r="V147" s="53">
        <v>136864.5</v>
      </c>
      <c r="W147" s="52">
        <v>9.00315569E8</v>
      </c>
      <c r="X147" s="52" t="s">
        <v>123</v>
      </c>
    </row>
    <row r="148" ht="15.75" customHeight="1">
      <c r="B148" s="47">
        <v>1.2540043E7</v>
      </c>
      <c r="C148" s="47" t="s">
        <v>289</v>
      </c>
      <c r="D148" s="47">
        <v>2.3349752E7</v>
      </c>
      <c r="E148" s="47">
        <v>1.0</v>
      </c>
      <c r="F148" s="48">
        <v>62278.46</v>
      </c>
      <c r="G148" s="48">
        <f t="shared" si="1"/>
        <v>62278.46</v>
      </c>
      <c r="H148" s="47" t="s">
        <v>9</v>
      </c>
      <c r="I148" s="47">
        <v>1.0</v>
      </c>
      <c r="J148" s="47">
        <v>1.0</v>
      </c>
      <c r="K148" s="47">
        <v>2.0</v>
      </c>
      <c r="L148" s="47" t="s">
        <v>118</v>
      </c>
      <c r="M148" s="47" t="s">
        <v>165</v>
      </c>
      <c r="N148" s="47">
        <v>25.0</v>
      </c>
      <c r="O148" s="47">
        <v>0.0</v>
      </c>
      <c r="P148" s="47">
        <v>0.0</v>
      </c>
      <c r="Q148" s="47">
        <v>1.0</v>
      </c>
      <c r="R148" s="47">
        <v>0.0</v>
      </c>
      <c r="S148" s="47">
        <v>14.0</v>
      </c>
      <c r="T148" s="47">
        <v>0.0</v>
      </c>
      <c r="U148" s="48">
        <v>62278.5</v>
      </c>
      <c r="V148" s="48">
        <v>62278.46</v>
      </c>
      <c r="W148" s="47">
        <v>9.00315569E8</v>
      </c>
      <c r="X148" s="47" t="s">
        <v>125</v>
      </c>
    </row>
    <row r="149" ht="15.75" customHeight="1">
      <c r="B149" s="52">
        <v>1.2540044E7</v>
      </c>
      <c r="C149" s="52" t="s">
        <v>290</v>
      </c>
      <c r="D149" s="52">
        <v>1581047.0</v>
      </c>
      <c r="E149" s="52">
        <v>1.0</v>
      </c>
      <c r="F149" s="53">
        <v>155116.5</v>
      </c>
      <c r="G149" s="48">
        <f t="shared" si="1"/>
        <v>155116.5</v>
      </c>
      <c r="H149" s="52" t="s">
        <v>9</v>
      </c>
      <c r="I149" s="52">
        <v>0.0</v>
      </c>
      <c r="J149" s="52">
        <v>0.0</v>
      </c>
      <c r="K149" s="52">
        <v>0.0</v>
      </c>
      <c r="L149" s="52" t="s">
        <v>118</v>
      </c>
      <c r="M149" s="52" t="s">
        <v>165</v>
      </c>
      <c r="N149" s="52">
        <v>5.0</v>
      </c>
      <c r="O149" s="52">
        <v>0.0</v>
      </c>
      <c r="P149" s="52">
        <v>0.0</v>
      </c>
      <c r="Q149" s="52">
        <v>0.0</v>
      </c>
      <c r="R149" s="52">
        <v>0.0</v>
      </c>
      <c r="S149" s="52">
        <v>3.0</v>
      </c>
      <c r="T149" s="52">
        <v>0.0</v>
      </c>
      <c r="U149" s="53">
        <v>155117.0</v>
      </c>
      <c r="V149" s="53">
        <v>155116.5</v>
      </c>
      <c r="W149" s="52">
        <v>9.00315569E8</v>
      </c>
      <c r="X149" s="52" t="s">
        <v>120</v>
      </c>
    </row>
    <row r="150" ht="15.75" customHeight="1">
      <c r="B150" s="47">
        <v>1.2540045E7</v>
      </c>
      <c r="C150" s="47" t="s">
        <v>163</v>
      </c>
      <c r="D150" s="47">
        <v>2.0592783E7</v>
      </c>
      <c r="E150" s="47">
        <v>2.0</v>
      </c>
      <c r="F150" s="48">
        <v>100593.7</v>
      </c>
      <c r="G150" s="48">
        <f t="shared" si="1"/>
        <v>201187.4</v>
      </c>
      <c r="H150" s="47" t="s">
        <v>9</v>
      </c>
      <c r="I150" s="47">
        <v>2.0</v>
      </c>
      <c r="J150" s="47">
        <v>1.0</v>
      </c>
      <c r="K150" s="47">
        <v>3.0</v>
      </c>
      <c r="L150" s="47" t="s">
        <v>118</v>
      </c>
      <c r="M150" s="47" t="s">
        <v>122</v>
      </c>
      <c r="N150" s="47">
        <v>28.0</v>
      </c>
      <c r="O150" s="47">
        <v>0.0</v>
      </c>
      <c r="P150" s="47">
        <v>0.0</v>
      </c>
      <c r="Q150" s="47">
        <v>1.0</v>
      </c>
      <c r="R150" s="47">
        <v>0.0</v>
      </c>
      <c r="S150" s="47">
        <v>8.0</v>
      </c>
      <c r="T150" s="47">
        <v>0.0</v>
      </c>
      <c r="U150" s="48">
        <v>100594.0</v>
      </c>
      <c r="V150" s="48">
        <v>100593.7</v>
      </c>
      <c r="W150" s="47">
        <v>9.00315569E8</v>
      </c>
      <c r="X150" s="47" t="s">
        <v>245</v>
      </c>
    </row>
    <row r="151" ht="15.75" customHeight="1">
      <c r="B151" s="52">
        <v>1.2540046E7</v>
      </c>
      <c r="C151" s="72" t="s">
        <v>291</v>
      </c>
      <c r="D151" s="6"/>
      <c r="E151" s="52">
        <v>10.0</v>
      </c>
      <c r="F151" s="53">
        <v>29982.05</v>
      </c>
      <c r="G151" s="48">
        <f t="shared" si="1"/>
        <v>299820.5</v>
      </c>
      <c r="H151" s="52" t="s">
        <v>9</v>
      </c>
      <c r="I151" s="52">
        <v>1.0</v>
      </c>
      <c r="J151" s="52">
        <v>1.0</v>
      </c>
      <c r="K151" s="52">
        <v>2.0</v>
      </c>
      <c r="L151" s="52" t="s">
        <v>118</v>
      </c>
      <c r="M151" s="52" t="s">
        <v>165</v>
      </c>
      <c r="N151" s="52">
        <v>16.0</v>
      </c>
      <c r="O151" s="52">
        <v>0.0</v>
      </c>
      <c r="P151" s="52">
        <v>0.0</v>
      </c>
      <c r="Q151" s="52">
        <v>0.0</v>
      </c>
      <c r="R151" s="52">
        <v>0.0</v>
      </c>
      <c r="S151" s="52">
        <v>1.0</v>
      </c>
      <c r="T151" s="52">
        <v>0.0</v>
      </c>
      <c r="U151" s="53">
        <v>29982.1</v>
      </c>
      <c r="V151" s="53">
        <v>26180.0</v>
      </c>
      <c r="W151" s="52">
        <v>9.01327111E8</v>
      </c>
      <c r="X151" s="52" t="s">
        <v>194</v>
      </c>
    </row>
    <row r="152" ht="15.75" customHeight="1">
      <c r="B152" s="47">
        <v>1.2540047E7</v>
      </c>
      <c r="C152" s="73" t="s">
        <v>292</v>
      </c>
      <c r="D152" s="6"/>
      <c r="E152" s="47">
        <v>1.0</v>
      </c>
      <c r="F152" s="48">
        <v>6128.5</v>
      </c>
      <c r="G152" s="48">
        <f t="shared" si="1"/>
        <v>6128.5</v>
      </c>
      <c r="H152" s="47" t="s">
        <v>9</v>
      </c>
      <c r="I152" s="47">
        <v>0.0</v>
      </c>
      <c r="J152" s="47">
        <v>0.0</v>
      </c>
      <c r="K152" s="47">
        <v>0.0</v>
      </c>
      <c r="L152" s="47" t="s">
        <v>118</v>
      </c>
      <c r="M152" s="47" t="s">
        <v>165</v>
      </c>
      <c r="N152" s="47">
        <v>29.0</v>
      </c>
      <c r="O152" s="47">
        <v>0.0</v>
      </c>
      <c r="P152" s="47">
        <v>0.0</v>
      </c>
      <c r="Q152" s="47">
        <v>0.0</v>
      </c>
      <c r="R152" s="47">
        <v>0.0</v>
      </c>
      <c r="S152" s="47">
        <v>1.0</v>
      </c>
      <c r="T152" s="47">
        <v>0.0</v>
      </c>
      <c r="U152" s="48">
        <v>6128.5</v>
      </c>
      <c r="V152" s="48">
        <v>6128.5</v>
      </c>
      <c r="W152" s="47">
        <v>9.00664298E8</v>
      </c>
      <c r="X152" s="47" t="s">
        <v>216</v>
      </c>
    </row>
    <row r="153" ht="15.75" customHeight="1">
      <c r="B153" s="52">
        <v>1.2540048E7</v>
      </c>
      <c r="C153" s="52" t="s">
        <v>293</v>
      </c>
      <c r="D153" s="52">
        <v>2.3355141E7</v>
      </c>
      <c r="E153" s="52">
        <v>0.0</v>
      </c>
      <c r="F153" s="53">
        <v>392.25</v>
      </c>
      <c r="G153" s="48">
        <f t="shared" si="1"/>
        <v>0</v>
      </c>
      <c r="H153" s="52" t="s">
        <v>9</v>
      </c>
      <c r="I153" s="52">
        <v>0.0</v>
      </c>
      <c r="J153" s="52">
        <v>0.0</v>
      </c>
      <c r="K153" s="52">
        <v>0.0</v>
      </c>
      <c r="L153" s="52" t="s">
        <v>118</v>
      </c>
      <c r="M153" s="52" t="s">
        <v>165</v>
      </c>
      <c r="N153" s="52">
        <v>0.0</v>
      </c>
      <c r="O153" s="52">
        <v>0.0</v>
      </c>
      <c r="P153" s="52">
        <v>0.0</v>
      </c>
      <c r="Q153" s="52">
        <v>0.0</v>
      </c>
      <c r="R153" s="52">
        <v>0.0</v>
      </c>
      <c r="S153" s="52">
        <v>0.0</v>
      </c>
      <c r="T153" s="52">
        <v>0.0</v>
      </c>
      <c r="U153" s="53">
        <v>392.25</v>
      </c>
      <c r="V153" s="53">
        <v>0.0</v>
      </c>
      <c r="W153" s="52">
        <v>9.00315569E8</v>
      </c>
      <c r="X153" s="52" t="s">
        <v>127</v>
      </c>
    </row>
    <row r="154" ht="15.75" customHeight="1">
      <c r="B154" s="47" t="s">
        <v>294</v>
      </c>
      <c r="C154" s="47" t="s">
        <v>293</v>
      </c>
      <c r="D154" s="47">
        <v>2.3355141E7</v>
      </c>
      <c r="E154" s="47">
        <v>1.0</v>
      </c>
      <c r="F154" s="48">
        <v>238000.0</v>
      </c>
      <c r="G154" s="48">
        <f t="shared" si="1"/>
        <v>238000</v>
      </c>
      <c r="H154" s="47" t="s">
        <v>9</v>
      </c>
      <c r="I154" s="47">
        <v>0.0</v>
      </c>
      <c r="J154" s="47">
        <v>0.0</v>
      </c>
      <c r="K154" s="47">
        <v>0.0</v>
      </c>
      <c r="L154" s="47" t="s">
        <v>118</v>
      </c>
      <c r="M154" s="47" t="s">
        <v>165</v>
      </c>
      <c r="N154" s="47">
        <v>1.0</v>
      </c>
      <c r="O154" s="47">
        <v>0.0</v>
      </c>
      <c r="P154" s="47">
        <v>0.0</v>
      </c>
      <c r="Q154" s="47">
        <v>0.0</v>
      </c>
      <c r="R154" s="47">
        <v>0.0</v>
      </c>
      <c r="S154" s="47">
        <v>1.0</v>
      </c>
      <c r="T154" s="47">
        <v>0.0</v>
      </c>
      <c r="U154" s="48">
        <v>238000.0</v>
      </c>
      <c r="V154" s="48">
        <v>238000.0</v>
      </c>
      <c r="W154" s="47">
        <v>9.00971262E8</v>
      </c>
      <c r="X154" s="47" t="s">
        <v>206</v>
      </c>
    </row>
    <row r="155" ht="15.75" customHeight="1">
      <c r="B155" s="52">
        <v>1.2540049E7</v>
      </c>
      <c r="C155" s="52" t="s">
        <v>295</v>
      </c>
      <c r="D155" s="52">
        <v>2.1092815E7</v>
      </c>
      <c r="E155" s="52">
        <v>0.0</v>
      </c>
      <c r="F155" s="53">
        <v>1383.75</v>
      </c>
      <c r="G155" s="48">
        <f t="shared" si="1"/>
        <v>0</v>
      </c>
      <c r="H155" s="52" t="s">
        <v>9</v>
      </c>
      <c r="I155" s="52">
        <v>0.0</v>
      </c>
      <c r="J155" s="52">
        <v>0.0</v>
      </c>
      <c r="K155" s="52">
        <v>0.0</v>
      </c>
      <c r="L155" s="52" t="s">
        <v>118</v>
      </c>
      <c r="M155" s="52" t="s">
        <v>165</v>
      </c>
      <c r="N155" s="52">
        <v>0.0</v>
      </c>
      <c r="O155" s="52">
        <v>0.0</v>
      </c>
      <c r="P155" s="52">
        <v>0.0</v>
      </c>
      <c r="Q155" s="52">
        <v>0.0</v>
      </c>
      <c r="R155" s="52">
        <v>0.0</v>
      </c>
      <c r="S155" s="52">
        <v>0.0</v>
      </c>
      <c r="T155" s="52">
        <v>0.0</v>
      </c>
      <c r="U155" s="53">
        <v>1383.75</v>
      </c>
      <c r="V155" s="53">
        <v>0.0</v>
      </c>
      <c r="W155" s="52">
        <v>9.00315569E8</v>
      </c>
      <c r="X155" s="52" t="s">
        <v>127</v>
      </c>
    </row>
    <row r="156" ht="15.75" customHeight="1">
      <c r="B156" s="47" t="s">
        <v>296</v>
      </c>
      <c r="C156" s="47" t="s">
        <v>295</v>
      </c>
      <c r="D156" s="47">
        <v>2.1092815E7</v>
      </c>
      <c r="E156" s="47">
        <v>1.0</v>
      </c>
      <c r="F156" s="48">
        <v>518840.0</v>
      </c>
      <c r="G156" s="48">
        <f t="shared" si="1"/>
        <v>518840</v>
      </c>
      <c r="H156" s="47" t="s">
        <v>9</v>
      </c>
      <c r="I156" s="47">
        <v>0.0</v>
      </c>
      <c r="J156" s="47">
        <v>0.0</v>
      </c>
      <c r="K156" s="47">
        <v>0.0</v>
      </c>
      <c r="L156" s="47" t="s">
        <v>118</v>
      </c>
      <c r="M156" s="47" t="s">
        <v>119</v>
      </c>
      <c r="N156" s="47">
        <v>78.0</v>
      </c>
      <c r="O156" s="47">
        <v>0.0</v>
      </c>
      <c r="P156" s="47">
        <v>0.0</v>
      </c>
      <c r="Q156" s="47">
        <v>0.0</v>
      </c>
      <c r="R156" s="47">
        <v>0.0</v>
      </c>
      <c r="S156" s="47">
        <v>75.0</v>
      </c>
      <c r="T156" s="47">
        <v>0.0</v>
      </c>
      <c r="U156" s="48">
        <v>518840.0</v>
      </c>
      <c r="V156" s="48">
        <v>518840.0</v>
      </c>
      <c r="W156" s="47">
        <v>9.01327111E8</v>
      </c>
      <c r="X156" s="47" t="s">
        <v>171</v>
      </c>
    </row>
    <row r="157" ht="15.75" customHeight="1">
      <c r="B157" s="52">
        <v>1.254005E7</v>
      </c>
      <c r="C157" s="52" t="s">
        <v>274</v>
      </c>
      <c r="D157" s="52">
        <v>3183658.0</v>
      </c>
      <c r="E157" s="52">
        <v>2.0</v>
      </c>
      <c r="F157" s="53">
        <v>741177.7</v>
      </c>
      <c r="G157" s="48">
        <f t="shared" si="1"/>
        <v>1482355.4</v>
      </c>
      <c r="H157" s="52" t="s">
        <v>9</v>
      </c>
      <c r="I157" s="52">
        <v>1.0</v>
      </c>
      <c r="J157" s="52">
        <v>1.0</v>
      </c>
      <c r="K157" s="52">
        <v>2.0</v>
      </c>
      <c r="L157" s="52" t="s">
        <v>118</v>
      </c>
      <c r="M157" s="52" t="s">
        <v>165</v>
      </c>
      <c r="N157" s="52">
        <v>23.0</v>
      </c>
      <c r="O157" s="52">
        <v>0.0</v>
      </c>
      <c r="P157" s="52">
        <v>0.0</v>
      </c>
      <c r="Q157" s="52">
        <v>1.0</v>
      </c>
      <c r="R157" s="52">
        <v>0.0</v>
      </c>
      <c r="S157" s="52">
        <v>16.0</v>
      </c>
      <c r="T157" s="52">
        <v>0.0</v>
      </c>
      <c r="U157" s="53">
        <v>741178.0</v>
      </c>
      <c r="V157" s="53">
        <v>725693.9</v>
      </c>
      <c r="W157" s="52">
        <v>9.00315569E8</v>
      </c>
      <c r="X157" s="52" t="s">
        <v>245</v>
      </c>
    </row>
    <row r="158" ht="15.75" customHeight="1">
      <c r="B158" s="47">
        <v>1.2540051E7</v>
      </c>
      <c r="C158" s="47" t="s">
        <v>297</v>
      </c>
      <c r="D158" s="47">
        <v>2.1312237E7</v>
      </c>
      <c r="E158" s="47">
        <v>0.0</v>
      </c>
      <c r="F158" s="48">
        <v>728131.1</v>
      </c>
      <c r="G158" s="48">
        <f t="shared" si="1"/>
        <v>0</v>
      </c>
      <c r="H158" s="47" t="s">
        <v>9</v>
      </c>
      <c r="I158" s="47">
        <v>0.0</v>
      </c>
      <c r="J158" s="47">
        <v>0.0</v>
      </c>
      <c r="K158" s="47">
        <v>0.0</v>
      </c>
      <c r="L158" s="47" t="s">
        <v>118</v>
      </c>
      <c r="M158" s="47" t="s">
        <v>122</v>
      </c>
      <c r="N158" s="47">
        <v>5.0</v>
      </c>
      <c r="O158" s="47">
        <v>0.0</v>
      </c>
      <c r="P158" s="47">
        <v>0.0</v>
      </c>
      <c r="Q158" s="47">
        <v>0.0</v>
      </c>
      <c r="R158" s="47">
        <v>0.0</v>
      </c>
      <c r="S158" s="47">
        <v>4.0</v>
      </c>
      <c r="T158" s="47">
        <v>0.0</v>
      </c>
      <c r="U158" s="48">
        <v>728131.0</v>
      </c>
      <c r="V158" s="48">
        <v>728131.1</v>
      </c>
      <c r="W158" s="47">
        <v>9.00315569E8</v>
      </c>
      <c r="X158" s="47" t="s">
        <v>127</v>
      </c>
    </row>
    <row r="159" ht="15.75" customHeight="1">
      <c r="B159" s="52">
        <v>1.2540052E7</v>
      </c>
      <c r="C159" s="52" t="s">
        <v>298</v>
      </c>
      <c r="D159" s="52">
        <v>2.3350603E7</v>
      </c>
      <c r="E159" s="52">
        <v>0.0</v>
      </c>
      <c r="F159" s="53">
        <v>311017.0</v>
      </c>
      <c r="G159" s="48">
        <f t="shared" si="1"/>
        <v>0</v>
      </c>
      <c r="H159" s="52" t="s">
        <v>9</v>
      </c>
      <c r="I159" s="52">
        <v>0.0</v>
      </c>
      <c r="J159" s="52">
        <v>0.0</v>
      </c>
      <c r="K159" s="52">
        <v>0.0</v>
      </c>
      <c r="L159" s="52" t="s">
        <v>118</v>
      </c>
      <c r="M159" s="52" t="s">
        <v>165</v>
      </c>
      <c r="N159" s="52">
        <v>4.0</v>
      </c>
      <c r="O159" s="52">
        <v>0.0</v>
      </c>
      <c r="P159" s="52">
        <v>0.0</v>
      </c>
      <c r="Q159" s="52">
        <v>1.0</v>
      </c>
      <c r="R159" s="52">
        <v>0.0</v>
      </c>
      <c r="S159" s="52">
        <v>2.0</v>
      </c>
      <c r="T159" s="52">
        <v>0.0</v>
      </c>
      <c r="U159" s="53">
        <v>311017.0</v>
      </c>
      <c r="V159" s="53">
        <v>311017.0</v>
      </c>
      <c r="W159" s="52">
        <v>9.00315569E8</v>
      </c>
      <c r="X159" s="52" t="s">
        <v>299</v>
      </c>
    </row>
    <row r="160" ht="15.75" customHeight="1">
      <c r="B160" s="47" t="s">
        <v>300</v>
      </c>
      <c r="C160" s="47" t="s">
        <v>298</v>
      </c>
      <c r="D160" s="47" t="s">
        <v>301</v>
      </c>
      <c r="E160" s="47">
        <v>2.0</v>
      </c>
      <c r="F160" s="48">
        <v>154700.0</v>
      </c>
      <c r="G160" s="48">
        <f t="shared" si="1"/>
        <v>309400</v>
      </c>
      <c r="H160" s="47" t="s">
        <v>9</v>
      </c>
      <c r="I160" s="47">
        <v>0.0</v>
      </c>
      <c r="J160" s="47">
        <v>0.0</v>
      </c>
      <c r="K160" s="47">
        <v>0.0</v>
      </c>
      <c r="L160" s="47" t="s">
        <v>118</v>
      </c>
      <c r="M160" s="47" t="s">
        <v>119</v>
      </c>
      <c r="N160" s="47">
        <v>77.0</v>
      </c>
      <c r="O160" s="47">
        <v>0.0</v>
      </c>
      <c r="P160" s="47">
        <v>0.0</v>
      </c>
      <c r="Q160" s="47">
        <v>0.0</v>
      </c>
      <c r="R160" s="47">
        <v>0.0</v>
      </c>
      <c r="S160" s="47">
        <v>18.0</v>
      </c>
      <c r="T160" s="47">
        <v>0.0</v>
      </c>
      <c r="U160" s="48">
        <v>154700.0</v>
      </c>
      <c r="V160" s="48">
        <v>154700.0</v>
      </c>
      <c r="W160" s="47">
        <v>9.01327111E8</v>
      </c>
      <c r="X160" s="47" t="s">
        <v>196</v>
      </c>
    </row>
    <row r="161" ht="15.75" customHeight="1">
      <c r="B161" s="52">
        <v>1.2540053E7</v>
      </c>
      <c r="C161" s="72" t="s">
        <v>302</v>
      </c>
      <c r="D161" s="6"/>
      <c r="E161" s="52">
        <v>0.0</v>
      </c>
      <c r="F161" s="53">
        <v>47124.0</v>
      </c>
      <c r="G161" s="48">
        <f t="shared" si="1"/>
        <v>0</v>
      </c>
      <c r="H161" s="52" t="s">
        <v>9</v>
      </c>
      <c r="I161" s="52">
        <v>0.0</v>
      </c>
      <c r="J161" s="52">
        <v>0.0</v>
      </c>
      <c r="K161" s="52">
        <v>0.0</v>
      </c>
      <c r="L161" s="52" t="s">
        <v>118</v>
      </c>
      <c r="M161" s="52" t="s">
        <v>119</v>
      </c>
      <c r="N161" s="52">
        <v>2.0</v>
      </c>
      <c r="O161" s="52">
        <v>0.0</v>
      </c>
      <c r="P161" s="52">
        <v>0.0</v>
      </c>
      <c r="Q161" s="52">
        <v>0.0</v>
      </c>
      <c r="R161" s="52">
        <v>0.0</v>
      </c>
      <c r="S161" s="52">
        <v>1.0</v>
      </c>
      <c r="T161" s="52">
        <v>0.0</v>
      </c>
      <c r="U161" s="53">
        <v>47124.0</v>
      </c>
      <c r="V161" s="53">
        <v>47124.0</v>
      </c>
      <c r="W161" s="52">
        <v>8.30074603E8</v>
      </c>
      <c r="X161" s="52" t="s">
        <v>127</v>
      </c>
    </row>
    <row r="162" ht="15.75" customHeight="1">
      <c r="B162" s="47">
        <v>1.2540055E7</v>
      </c>
      <c r="C162" s="47" t="s">
        <v>303</v>
      </c>
      <c r="D162" s="47">
        <v>984760.0</v>
      </c>
      <c r="E162" s="47">
        <v>5.0</v>
      </c>
      <c r="F162" s="48">
        <v>13280.94</v>
      </c>
      <c r="G162" s="48">
        <f t="shared" si="1"/>
        <v>66404.7</v>
      </c>
      <c r="H162" s="47" t="s">
        <v>9</v>
      </c>
      <c r="I162" s="47">
        <v>1.0</v>
      </c>
      <c r="J162" s="47">
        <v>1.0</v>
      </c>
      <c r="K162" s="47">
        <v>3.0</v>
      </c>
      <c r="L162" s="47" t="s">
        <v>118</v>
      </c>
      <c r="M162" s="47" t="s">
        <v>122</v>
      </c>
      <c r="N162" s="47">
        <v>5.0</v>
      </c>
      <c r="O162" s="47">
        <v>0.0</v>
      </c>
      <c r="P162" s="47">
        <v>0.0</v>
      </c>
      <c r="Q162" s="47">
        <v>0.0</v>
      </c>
      <c r="R162" s="47">
        <v>0.0</v>
      </c>
      <c r="S162" s="47">
        <v>0.0</v>
      </c>
      <c r="T162" s="47">
        <v>0.0</v>
      </c>
      <c r="U162" s="48">
        <v>13280.9</v>
      </c>
      <c r="V162" s="48">
        <v>13280.94</v>
      </c>
      <c r="W162" s="47">
        <v>9.00315569E8</v>
      </c>
      <c r="X162" s="47" t="s">
        <v>152</v>
      </c>
    </row>
    <row r="163" ht="15.75" customHeight="1">
      <c r="B163" s="52">
        <v>1.2540056E7</v>
      </c>
      <c r="C163" s="52" t="s">
        <v>304</v>
      </c>
      <c r="D163" s="52">
        <v>2.2526127E7</v>
      </c>
      <c r="E163" s="52">
        <v>0.0</v>
      </c>
      <c r="F163" s="53">
        <v>3942392.0</v>
      </c>
      <c r="G163" s="48">
        <f t="shared" si="1"/>
        <v>0</v>
      </c>
      <c r="H163" s="52" t="s">
        <v>9</v>
      </c>
      <c r="I163" s="52">
        <v>0.0</v>
      </c>
      <c r="J163" s="52">
        <v>0.0</v>
      </c>
      <c r="K163" s="52">
        <v>0.0</v>
      </c>
      <c r="L163" s="52" t="s">
        <v>118</v>
      </c>
      <c r="M163" s="52" t="s">
        <v>122</v>
      </c>
      <c r="N163" s="52">
        <v>0.0</v>
      </c>
      <c r="O163" s="52">
        <v>0.0</v>
      </c>
      <c r="P163" s="52">
        <v>0.0</v>
      </c>
      <c r="Q163" s="52">
        <v>0.0</v>
      </c>
      <c r="R163" s="52">
        <v>0.0</v>
      </c>
      <c r="S163" s="52">
        <v>0.0</v>
      </c>
      <c r="T163" s="52">
        <v>0.0</v>
      </c>
      <c r="U163" s="53">
        <v>3942392.0</v>
      </c>
      <c r="V163" s="53">
        <v>0.0</v>
      </c>
      <c r="W163" s="52">
        <v>9.00315569E8</v>
      </c>
      <c r="X163" s="52" t="s">
        <v>127</v>
      </c>
    </row>
    <row r="164" ht="15.75" customHeight="1">
      <c r="B164" s="47" t="s">
        <v>305</v>
      </c>
      <c r="C164" s="47" t="s">
        <v>304</v>
      </c>
      <c r="D164" s="47">
        <v>2.2526127E7</v>
      </c>
      <c r="E164" s="47">
        <v>0.0</v>
      </c>
      <c r="F164" s="48">
        <v>500000.0</v>
      </c>
      <c r="G164" s="48">
        <f t="shared" si="1"/>
        <v>0</v>
      </c>
      <c r="H164" s="47" t="s">
        <v>9</v>
      </c>
      <c r="I164" s="47">
        <v>0.0</v>
      </c>
      <c r="J164" s="47">
        <v>0.0</v>
      </c>
      <c r="K164" s="47">
        <v>0.0</v>
      </c>
      <c r="L164" s="47" t="s">
        <v>118</v>
      </c>
      <c r="M164" s="47" t="s">
        <v>122</v>
      </c>
      <c r="N164" s="47">
        <v>1.0</v>
      </c>
      <c r="O164" s="47">
        <v>0.0</v>
      </c>
      <c r="P164" s="47">
        <v>0.0</v>
      </c>
      <c r="Q164" s="47">
        <v>0.0</v>
      </c>
      <c r="R164" s="47">
        <v>0.0</v>
      </c>
      <c r="S164" s="47">
        <v>1.0</v>
      </c>
      <c r="T164" s="47">
        <v>0.0</v>
      </c>
      <c r="U164" s="48">
        <v>500000.0</v>
      </c>
      <c r="V164" s="48">
        <v>0.0</v>
      </c>
      <c r="W164" s="47">
        <v>9.01327111E8</v>
      </c>
      <c r="X164" s="47" t="s">
        <v>127</v>
      </c>
    </row>
    <row r="165" ht="15.75" customHeight="1">
      <c r="B165" s="52">
        <v>1.2540057E7</v>
      </c>
      <c r="C165" s="52" t="s">
        <v>306</v>
      </c>
      <c r="D165" s="52">
        <v>3183657.0</v>
      </c>
      <c r="E165" s="52">
        <v>1.0</v>
      </c>
      <c r="F165" s="53">
        <v>491270.4</v>
      </c>
      <c r="G165" s="48">
        <f t="shared" si="1"/>
        <v>491270.4</v>
      </c>
      <c r="H165" s="52" t="s">
        <v>9</v>
      </c>
      <c r="I165" s="52">
        <v>1.0</v>
      </c>
      <c r="J165" s="52">
        <v>0.0</v>
      </c>
      <c r="K165" s="52">
        <v>2.0</v>
      </c>
      <c r="L165" s="52" t="s">
        <v>118</v>
      </c>
      <c r="M165" s="52" t="s">
        <v>122</v>
      </c>
      <c r="N165" s="52">
        <v>6.0</v>
      </c>
      <c r="O165" s="52">
        <v>0.0</v>
      </c>
      <c r="P165" s="52">
        <v>0.0</v>
      </c>
      <c r="Q165" s="52">
        <v>0.0</v>
      </c>
      <c r="R165" s="52">
        <v>0.0</v>
      </c>
      <c r="S165" s="52">
        <v>4.0</v>
      </c>
      <c r="T165" s="52">
        <v>0.0</v>
      </c>
      <c r="U165" s="53">
        <v>491270.0</v>
      </c>
      <c r="V165" s="53">
        <v>491270.4</v>
      </c>
      <c r="W165" s="52">
        <v>9.00315569E8</v>
      </c>
      <c r="X165" s="52" t="s">
        <v>307</v>
      </c>
    </row>
    <row r="166" ht="15.75" customHeight="1">
      <c r="B166" s="47">
        <v>1.2540058E7</v>
      </c>
      <c r="C166" s="47" t="s">
        <v>308</v>
      </c>
      <c r="D166" s="47">
        <v>2.3616961E7</v>
      </c>
      <c r="E166" s="47">
        <v>0.0</v>
      </c>
      <c r="F166" s="48">
        <v>1699320.0</v>
      </c>
      <c r="G166" s="48">
        <f t="shared" si="1"/>
        <v>0</v>
      </c>
      <c r="H166" s="47" t="s">
        <v>9</v>
      </c>
      <c r="I166" s="47">
        <v>0.0</v>
      </c>
      <c r="J166" s="47">
        <v>0.0</v>
      </c>
      <c r="K166" s="47">
        <v>0.0</v>
      </c>
      <c r="L166" s="47" t="s">
        <v>118</v>
      </c>
      <c r="M166" s="47" t="s">
        <v>122</v>
      </c>
      <c r="N166" s="47">
        <v>4.0</v>
      </c>
      <c r="O166" s="47">
        <v>0.0</v>
      </c>
      <c r="P166" s="47">
        <v>0.0</v>
      </c>
      <c r="Q166" s="47">
        <v>0.0</v>
      </c>
      <c r="R166" s="47">
        <v>0.0</v>
      </c>
      <c r="S166" s="47">
        <v>4.0</v>
      </c>
      <c r="T166" s="47">
        <v>0.0</v>
      </c>
      <c r="U166" s="48">
        <v>1699320.0</v>
      </c>
      <c r="V166" s="48">
        <v>1699320.0</v>
      </c>
      <c r="W166" s="47">
        <v>9.00396484E8</v>
      </c>
      <c r="X166" s="47" t="s">
        <v>221</v>
      </c>
    </row>
    <row r="167" ht="15.75" customHeight="1">
      <c r="B167" s="52">
        <v>1.2540059E7</v>
      </c>
      <c r="C167" s="52" t="s">
        <v>309</v>
      </c>
      <c r="D167" s="52">
        <v>2.1109317E7</v>
      </c>
      <c r="E167" s="52">
        <v>0.0</v>
      </c>
      <c r="F167" s="53">
        <v>500000.0</v>
      </c>
      <c r="G167" s="48">
        <f t="shared" si="1"/>
        <v>0</v>
      </c>
      <c r="H167" s="52" t="s">
        <v>9</v>
      </c>
      <c r="I167" s="52">
        <v>0.0</v>
      </c>
      <c r="J167" s="52">
        <v>0.0</v>
      </c>
      <c r="K167" s="52">
        <v>0.0</v>
      </c>
      <c r="L167" s="52" t="s">
        <v>118</v>
      </c>
      <c r="M167" s="52" t="s">
        <v>122</v>
      </c>
      <c r="N167" s="52">
        <v>0.0</v>
      </c>
      <c r="O167" s="52">
        <v>0.0</v>
      </c>
      <c r="P167" s="52">
        <v>0.0</v>
      </c>
      <c r="Q167" s="52">
        <v>0.0</v>
      </c>
      <c r="R167" s="52">
        <v>0.0</v>
      </c>
      <c r="S167" s="52">
        <v>0.0</v>
      </c>
      <c r="T167" s="52">
        <v>0.0</v>
      </c>
      <c r="U167" s="53">
        <v>500000.0</v>
      </c>
      <c r="V167" s="53">
        <v>0.0</v>
      </c>
      <c r="W167" s="52">
        <v>9.00315569E8</v>
      </c>
      <c r="X167" s="52" t="s">
        <v>127</v>
      </c>
    </row>
    <row r="168" ht="15.75" customHeight="1">
      <c r="B168" s="47" t="s">
        <v>310</v>
      </c>
      <c r="C168" s="47" t="s">
        <v>309</v>
      </c>
      <c r="D168" s="47">
        <v>2.1109317E7</v>
      </c>
      <c r="E168" s="47">
        <v>0.0</v>
      </c>
      <c r="F168" s="48">
        <v>178500.0</v>
      </c>
      <c r="G168" s="48">
        <f t="shared" si="1"/>
        <v>0</v>
      </c>
      <c r="H168" s="47" t="s">
        <v>9</v>
      </c>
      <c r="I168" s="47">
        <v>0.0</v>
      </c>
      <c r="J168" s="47">
        <v>0.0</v>
      </c>
      <c r="K168" s="47">
        <v>0.0</v>
      </c>
      <c r="L168" s="47" t="s">
        <v>118</v>
      </c>
      <c r="M168" s="47" t="s">
        <v>122</v>
      </c>
      <c r="N168" s="47">
        <v>1.0</v>
      </c>
      <c r="O168" s="47">
        <v>0.0</v>
      </c>
      <c r="P168" s="47">
        <v>0.0</v>
      </c>
      <c r="Q168" s="47">
        <v>0.0</v>
      </c>
      <c r="R168" s="47">
        <v>0.0</v>
      </c>
      <c r="S168" s="47">
        <v>1.0</v>
      </c>
      <c r="T168" s="47">
        <v>0.0</v>
      </c>
      <c r="U168" s="48">
        <v>178500.0</v>
      </c>
      <c r="V168" s="48">
        <v>178500.0</v>
      </c>
      <c r="W168" s="47">
        <v>9.01327111E8</v>
      </c>
      <c r="X168" s="47" t="s">
        <v>311</v>
      </c>
    </row>
    <row r="169" ht="15.75" customHeight="1">
      <c r="B169" s="52">
        <v>1.254006E7</v>
      </c>
      <c r="C169" s="72" t="s">
        <v>312</v>
      </c>
      <c r="D169" s="6"/>
      <c r="E169" s="52">
        <v>14.0</v>
      </c>
      <c r="F169" s="53">
        <v>33320.0</v>
      </c>
      <c r="G169" s="48">
        <f t="shared" si="1"/>
        <v>466480</v>
      </c>
      <c r="H169" s="52" t="s">
        <v>9</v>
      </c>
      <c r="I169" s="52">
        <v>3.0</v>
      </c>
      <c r="J169" s="52">
        <v>0.0</v>
      </c>
      <c r="K169" s="52">
        <v>7.0</v>
      </c>
      <c r="L169" s="52" t="s">
        <v>118</v>
      </c>
      <c r="M169" s="52" t="s">
        <v>122</v>
      </c>
      <c r="N169" s="52">
        <v>6.0</v>
      </c>
      <c r="O169" s="52">
        <v>0.0</v>
      </c>
      <c r="P169" s="52">
        <v>0.0</v>
      </c>
      <c r="Q169" s="52">
        <v>0.0</v>
      </c>
      <c r="R169" s="52">
        <v>0.0</v>
      </c>
      <c r="S169" s="52">
        <v>0.0</v>
      </c>
      <c r="T169" s="52">
        <v>0.0</v>
      </c>
      <c r="U169" s="53">
        <v>33320.0</v>
      </c>
      <c r="V169" s="53">
        <v>33320.0</v>
      </c>
      <c r="W169" s="52">
        <v>9.01327111E8</v>
      </c>
      <c r="X169" s="52" t="s">
        <v>194</v>
      </c>
    </row>
    <row r="170" ht="15.75" customHeight="1">
      <c r="B170" s="47">
        <v>1.2540061E7</v>
      </c>
      <c r="C170" s="47" t="s">
        <v>313</v>
      </c>
      <c r="D170" s="47">
        <v>2.1426987E7</v>
      </c>
      <c r="E170" s="47">
        <v>0.0</v>
      </c>
      <c r="F170" s="48">
        <v>268954.9</v>
      </c>
      <c r="G170" s="48">
        <f t="shared" si="1"/>
        <v>0</v>
      </c>
      <c r="H170" s="47" t="s">
        <v>9</v>
      </c>
      <c r="I170" s="47">
        <v>0.0</v>
      </c>
      <c r="J170" s="47">
        <v>0.0</v>
      </c>
      <c r="K170" s="47">
        <v>0.0</v>
      </c>
      <c r="L170" s="47" t="s">
        <v>118</v>
      </c>
      <c r="M170" s="47" t="s">
        <v>122</v>
      </c>
      <c r="N170" s="47">
        <v>1.0</v>
      </c>
      <c r="O170" s="47">
        <v>0.0</v>
      </c>
      <c r="P170" s="47">
        <v>0.0</v>
      </c>
      <c r="Q170" s="47">
        <v>0.0</v>
      </c>
      <c r="R170" s="47">
        <v>0.0</v>
      </c>
      <c r="S170" s="47">
        <v>1.0</v>
      </c>
      <c r="T170" s="47">
        <v>0.0</v>
      </c>
      <c r="U170" s="48">
        <v>268955.0</v>
      </c>
      <c r="V170" s="48">
        <v>268954.9</v>
      </c>
      <c r="W170" s="47">
        <v>9.00315569E8</v>
      </c>
      <c r="X170" s="47" t="s">
        <v>120</v>
      </c>
    </row>
    <row r="171" ht="15.75" customHeight="1">
      <c r="B171" s="52">
        <v>1.2630021E7</v>
      </c>
      <c r="C171" s="52" t="s">
        <v>314</v>
      </c>
      <c r="D171" s="52">
        <v>2.0717041E7</v>
      </c>
      <c r="E171" s="52">
        <v>1.0</v>
      </c>
      <c r="F171" s="53">
        <v>557228.3</v>
      </c>
      <c r="G171" s="48">
        <f t="shared" si="1"/>
        <v>557228.3</v>
      </c>
      <c r="H171" s="52" t="s">
        <v>9</v>
      </c>
      <c r="I171" s="52">
        <v>0.0</v>
      </c>
      <c r="J171" s="52">
        <v>0.0</v>
      </c>
      <c r="K171" s="52">
        <v>0.0</v>
      </c>
      <c r="L171" s="52" t="s">
        <v>118</v>
      </c>
      <c r="M171" s="52" t="s">
        <v>122</v>
      </c>
      <c r="N171" s="52">
        <v>9.0</v>
      </c>
      <c r="O171" s="52">
        <v>0.0</v>
      </c>
      <c r="P171" s="52">
        <v>0.0</v>
      </c>
      <c r="Q171" s="52">
        <v>0.0</v>
      </c>
      <c r="R171" s="52">
        <v>0.0</v>
      </c>
      <c r="S171" s="52">
        <v>3.0</v>
      </c>
      <c r="T171" s="52">
        <v>0.0</v>
      </c>
      <c r="U171" s="53">
        <v>557228.0</v>
      </c>
      <c r="V171" s="53">
        <v>557228.3</v>
      </c>
      <c r="W171" s="52">
        <v>9.00315569E8</v>
      </c>
      <c r="X171" s="52" t="s">
        <v>120</v>
      </c>
    </row>
    <row r="172" ht="15.75" customHeight="1">
      <c r="B172" s="47">
        <v>1.2630022E7</v>
      </c>
      <c r="C172" s="47" t="s">
        <v>315</v>
      </c>
      <c r="D172" s="47">
        <v>7.0305663E7</v>
      </c>
      <c r="E172" s="47">
        <v>0.0</v>
      </c>
      <c r="F172" s="48">
        <v>83979.49</v>
      </c>
      <c r="G172" s="48">
        <f t="shared" si="1"/>
        <v>0</v>
      </c>
      <c r="H172" s="47" t="s">
        <v>9</v>
      </c>
      <c r="I172" s="47">
        <v>1.0</v>
      </c>
      <c r="J172" s="47">
        <v>1.0</v>
      </c>
      <c r="K172" s="47">
        <v>2.0</v>
      </c>
      <c r="L172" s="47" t="s">
        <v>118</v>
      </c>
      <c r="M172" s="47" t="s">
        <v>122</v>
      </c>
      <c r="N172" s="47">
        <v>546.0</v>
      </c>
      <c r="O172" s="47">
        <v>0.0</v>
      </c>
      <c r="P172" s="47">
        <v>0.0</v>
      </c>
      <c r="Q172" s="47">
        <v>0.0</v>
      </c>
      <c r="R172" s="47">
        <v>0.0</v>
      </c>
      <c r="S172" s="47">
        <v>3.0</v>
      </c>
      <c r="T172" s="47">
        <v>0.0</v>
      </c>
      <c r="U172" s="48">
        <v>83979.5</v>
      </c>
      <c r="V172" s="48">
        <v>83979.49</v>
      </c>
      <c r="W172" s="47">
        <v>9.00749145E8</v>
      </c>
      <c r="X172" s="47" t="s">
        <v>316</v>
      </c>
    </row>
    <row r="173" ht="15.75" customHeight="1">
      <c r="B173" s="52">
        <v>1.2630023E7</v>
      </c>
      <c r="C173" s="52" t="s">
        <v>317</v>
      </c>
      <c r="D173" s="52">
        <v>943367.0</v>
      </c>
      <c r="E173" s="52">
        <v>82.0</v>
      </c>
      <c r="F173" s="53">
        <v>13494.6</v>
      </c>
      <c r="G173" s="48">
        <f t="shared" si="1"/>
        <v>1106557.2</v>
      </c>
      <c r="H173" s="52" t="s">
        <v>9</v>
      </c>
      <c r="I173" s="52">
        <v>120.0</v>
      </c>
      <c r="J173" s="52">
        <v>82.0</v>
      </c>
      <c r="K173" s="52">
        <v>200.0</v>
      </c>
      <c r="L173" s="52" t="s">
        <v>189</v>
      </c>
      <c r="M173" s="52" t="s">
        <v>119</v>
      </c>
      <c r="N173" s="52">
        <v>8107.0</v>
      </c>
      <c r="O173" s="52">
        <v>0.0</v>
      </c>
      <c r="P173" s="52">
        <v>0.0</v>
      </c>
      <c r="Q173" s="52">
        <v>0.0</v>
      </c>
      <c r="R173" s="52">
        <v>0.0</v>
      </c>
      <c r="S173" s="52">
        <v>4.0</v>
      </c>
      <c r="T173" s="52">
        <v>0.0</v>
      </c>
      <c r="U173" s="53">
        <v>13494.6</v>
      </c>
      <c r="V173" s="53">
        <v>13494.6</v>
      </c>
      <c r="W173" s="52">
        <v>9.00603232E8</v>
      </c>
      <c r="X173" s="52" t="s">
        <v>318</v>
      </c>
    </row>
    <row r="174" ht="15.75" customHeight="1">
      <c r="B174" s="47">
        <v>1.2630024E7</v>
      </c>
      <c r="C174" s="47" t="s">
        <v>319</v>
      </c>
      <c r="D174" s="47">
        <v>2.2129907E7</v>
      </c>
      <c r="E174" s="47">
        <v>17.0</v>
      </c>
      <c r="F174" s="48">
        <v>183267.5</v>
      </c>
      <c r="G174" s="48">
        <f t="shared" si="1"/>
        <v>3115547.5</v>
      </c>
      <c r="H174" s="47" t="s">
        <v>9</v>
      </c>
      <c r="I174" s="47">
        <v>10.0</v>
      </c>
      <c r="J174" s="47">
        <v>8.0</v>
      </c>
      <c r="K174" s="47">
        <v>30.0</v>
      </c>
      <c r="L174" s="47" t="s">
        <v>118</v>
      </c>
      <c r="M174" s="47" t="s">
        <v>119</v>
      </c>
      <c r="N174" s="47">
        <v>777.0</v>
      </c>
      <c r="O174" s="47">
        <v>0.0</v>
      </c>
      <c r="P174" s="47">
        <v>0.0</v>
      </c>
      <c r="Q174" s="47">
        <v>0.0</v>
      </c>
      <c r="R174" s="47">
        <v>0.0</v>
      </c>
      <c r="S174" s="47">
        <v>0.0</v>
      </c>
      <c r="T174" s="47">
        <v>0.0</v>
      </c>
      <c r="U174" s="48">
        <v>183268.0</v>
      </c>
      <c r="V174" s="48">
        <v>183269.5</v>
      </c>
      <c r="W174" s="47">
        <v>9.00315569E8</v>
      </c>
      <c r="X174" s="47" t="s">
        <v>245</v>
      </c>
    </row>
    <row r="175" ht="15.75" customHeight="1">
      <c r="B175" s="52">
        <v>1.2630025E7</v>
      </c>
      <c r="C175" s="52" t="s">
        <v>319</v>
      </c>
      <c r="D175" s="52">
        <v>2.212912E7</v>
      </c>
      <c r="E175" s="52">
        <v>23.0</v>
      </c>
      <c r="F175" s="53">
        <v>175108.5</v>
      </c>
      <c r="G175" s="48">
        <f t="shared" si="1"/>
        <v>4027495.5</v>
      </c>
      <c r="H175" s="52" t="s">
        <v>9</v>
      </c>
      <c r="I175" s="52">
        <v>20.0</v>
      </c>
      <c r="J175" s="52">
        <v>20.0</v>
      </c>
      <c r="K175" s="52">
        <v>40.0</v>
      </c>
      <c r="L175" s="52" t="s">
        <v>118</v>
      </c>
      <c r="M175" s="52" t="s">
        <v>119</v>
      </c>
      <c r="N175" s="52">
        <v>1781.0</v>
      </c>
      <c r="O175" s="52">
        <v>0.0</v>
      </c>
      <c r="P175" s="52">
        <v>0.0</v>
      </c>
      <c r="Q175" s="52">
        <v>0.0</v>
      </c>
      <c r="R175" s="52">
        <v>0.0</v>
      </c>
      <c r="S175" s="52">
        <v>4.0</v>
      </c>
      <c r="T175" s="52">
        <v>0.0</v>
      </c>
      <c r="U175" s="53">
        <v>175109.0</v>
      </c>
      <c r="V175" s="53">
        <v>175108.5</v>
      </c>
      <c r="W175" s="52">
        <v>9.00315569E8</v>
      </c>
      <c r="X175" s="52" t="s">
        <v>245</v>
      </c>
    </row>
    <row r="176" ht="15.75" customHeight="1">
      <c r="B176" s="47">
        <v>1.2630026E7</v>
      </c>
      <c r="C176" s="47" t="s">
        <v>320</v>
      </c>
      <c r="D176" s="47">
        <v>946652.0</v>
      </c>
      <c r="E176" s="47">
        <v>0.0</v>
      </c>
      <c r="F176" s="48">
        <v>81337.2</v>
      </c>
      <c r="G176" s="48">
        <f t="shared" si="1"/>
        <v>0</v>
      </c>
      <c r="H176" s="47" t="s">
        <v>9</v>
      </c>
      <c r="I176" s="47">
        <v>0.0</v>
      </c>
      <c r="J176" s="47">
        <v>0.0</v>
      </c>
      <c r="K176" s="47">
        <v>0.0</v>
      </c>
      <c r="L176" s="47" t="s">
        <v>189</v>
      </c>
      <c r="M176" s="47" t="s">
        <v>122</v>
      </c>
      <c r="N176" s="47">
        <v>218.5</v>
      </c>
      <c r="O176" s="47">
        <v>0.0</v>
      </c>
      <c r="P176" s="47">
        <v>0.0</v>
      </c>
      <c r="Q176" s="47">
        <v>0.0</v>
      </c>
      <c r="R176" s="47">
        <v>0.0</v>
      </c>
      <c r="S176" s="47">
        <v>2.0</v>
      </c>
      <c r="T176" s="47">
        <v>0.0</v>
      </c>
      <c r="U176" s="48">
        <v>81337.2</v>
      </c>
      <c r="V176" s="48">
        <v>81367.73</v>
      </c>
      <c r="W176" s="47">
        <v>9.00315569E8</v>
      </c>
      <c r="X176" s="47" t="s">
        <v>321</v>
      </c>
    </row>
    <row r="177" ht="15.75" customHeight="1">
      <c r="B177" s="52">
        <v>1.2630027E7</v>
      </c>
      <c r="C177" s="52" t="s">
        <v>322</v>
      </c>
      <c r="D177" s="52">
        <v>2.1339891E7</v>
      </c>
      <c r="E177" s="52">
        <v>17.3</v>
      </c>
      <c r="F177" s="53">
        <v>91292.04</v>
      </c>
      <c r="G177" s="48">
        <f t="shared" si="1"/>
        <v>1579352.292</v>
      </c>
      <c r="H177" s="52" t="s">
        <v>9</v>
      </c>
      <c r="I177" s="52">
        <v>10.0</v>
      </c>
      <c r="J177" s="52">
        <v>10.0</v>
      </c>
      <c r="K177" s="52">
        <v>20.0</v>
      </c>
      <c r="L177" s="52" t="s">
        <v>118</v>
      </c>
      <c r="M177" s="52" t="s">
        <v>119</v>
      </c>
      <c r="N177" s="52">
        <v>1179.0</v>
      </c>
      <c r="O177" s="52">
        <v>0.0</v>
      </c>
      <c r="P177" s="52">
        <v>0.0</v>
      </c>
      <c r="Q177" s="52">
        <v>0.0</v>
      </c>
      <c r="R177" s="52">
        <v>0.0</v>
      </c>
      <c r="S177" s="52">
        <v>2.0</v>
      </c>
      <c r="T177" s="52">
        <v>0.0</v>
      </c>
      <c r="U177" s="53">
        <v>91292.0</v>
      </c>
      <c r="V177" s="53">
        <v>91292.04</v>
      </c>
      <c r="W177" s="52">
        <v>9.00315569E8</v>
      </c>
      <c r="X177" s="52" t="s">
        <v>323</v>
      </c>
    </row>
    <row r="178" ht="15.75" customHeight="1">
      <c r="B178" s="47">
        <v>1.2630028E7</v>
      </c>
      <c r="C178" s="47" t="s">
        <v>324</v>
      </c>
      <c r="D178" s="47">
        <v>2.2417892E7</v>
      </c>
      <c r="E178" s="47">
        <v>26.0</v>
      </c>
      <c r="F178" s="48">
        <v>123876.9</v>
      </c>
      <c r="G178" s="48">
        <f t="shared" si="1"/>
        <v>3220799.4</v>
      </c>
      <c r="H178" s="47" t="s">
        <v>9</v>
      </c>
      <c r="I178" s="47">
        <v>10.0</v>
      </c>
      <c r="J178" s="47">
        <v>7.0</v>
      </c>
      <c r="K178" s="47">
        <v>20.0</v>
      </c>
      <c r="L178" s="47" t="s">
        <v>118</v>
      </c>
      <c r="M178" s="47" t="s">
        <v>119</v>
      </c>
      <c r="N178" s="47">
        <v>825.0</v>
      </c>
      <c r="O178" s="47">
        <v>0.0</v>
      </c>
      <c r="P178" s="47">
        <v>0.0</v>
      </c>
      <c r="Q178" s="47">
        <v>0.0</v>
      </c>
      <c r="R178" s="47">
        <v>0.0</v>
      </c>
      <c r="S178" s="47">
        <v>3.0</v>
      </c>
      <c r="T178" s="47">
        <v>0.0</v>
      </c>
      <c r="U178" s="48">
        <v>123877.0</v>
      </c>
      <c r="V178" s="48">
        <v>123877.2</v>
      </c>
      <c r="W178" s="47">
        <v>9.00315569E8</v>
      </c>
      <c r="X178" s="47" t="s">
        <v>245</v>
      </c>
    </row>
    <row r="179" ht="15.75" customHeight="1">
      <c r="B179" s="52">
        <v>1.2630029E7</v>
      </c>
      <c r="C179" s="52" t="s">
        <v>325</v>
      </c>
      <c r="D179" s="52">
        <v>2.4288019E7</v>
      </c>
      <c r="E179" s="52">
        <v>24.0</v>
      </c>
      <c r="F179" s="53">
        <v>99526.25</v>
      </c>
      <c r="G179" s="48">
        <f t="shared" si="1"/>
        <v>2388630</v>
      </c>
      <c r="H179" s="52" t="s">
        <v>9</v>
      </c>
      <c r="I179" s="52">
        <v>20.0</v>
      </c>
      <c r="J179" s="52">
        <v>10.0</v>
      </c>
      <c r="K179" s="52">
        <v>40.0</v>
      </c>
      <c r="L179" s="52" t="s">
        <v>118</v>
      </c>
      <c r="M179" s="52" t="s">
        <v>119</v>
      </c>
      <c r="N179" s="52">
        <v>1952.0</v>
      </c>
      <c r="O179" s="52">
        <v>0.0</v>
      </c>
      <c r="P179" s="52">
        <v>0.0</v>
      </c>
      <c r="Q179" s="52">
        <v>0.0</v>
      </c>
      <c r="R179" s="52">
        <v>0.0</v>
      </c>
      <c r="S179" s="52">
        <v>10.0</v>
      </c>
      <c r="T179" s="52">
        <v>0.0</v>
      </c>
      <c r="U179" s="53">
        <v>99526.2</v>
      </c>
      <c r="V179" s="53">
        <v>99526.25</v>
      </c>
      <c r="W179" s="52">
        <v>9.00315569E8</v>
      </c>
      <c r="X179" s="52" t="s">
        <v>245</v>
      </c>
    </row>
    <row r="180" ht="15.75" customHeight="1">
      <c r="B180" s="47">
        <v>1.263003E7</v>
      </c>
      <c r="C180" s="47" t="s">
        <v>326</v>
      </c>
      <c r="D180" s="47">
        <v>2.3030055E7</v>
      </c>
      <c r="E180" s="47">
        <v>2.0</v>
      </c>
      <c r="F180" s="48">
        <v>822731.2</v>
      </c>
      <c r="G180" s="48">
        <f t="shared" si="1"/>
        <v>1645462.4</v>
      </c>
      <c r="H180" s="47" t="s">
        <v>9</v>
      </c>
      <c r="I180" s="47">
        <v>1.0</v>
      </c>
      <c r="J180" s="47">
        <v>0.0</v>
      </c>
      <c r="K180" s="47">
        <v>2.0</v>
      </c>
      <c r="L180" s="47" t="s">
        <v>118</v>
      </c>
      <c r="M180" s="47" t="s">
        <v>122</v>
      </c>
      <c r="N180" s="47">
        <v>26.0</v>
      </c>
      <c r="O180" s="47">
        <v>0.0</v>
      </c>
      <c r="P180" s="47">
        <v>0.0</v>
      </c>
      <c r="Q180" s="47">
        <v>0.0</v>
      </c>
      <c r="R180" s="47">
        <v>0.0</v>
      </c>
      <c r="S180" s="47">
        <v>8.0</v>
      </c>
      <c r="T180" s="47">
        <v>0.0</v>
      </c>
      <c r="U180" s="48">
        <v>822731.0</v>
      </c>
      <c r="V180" s="48">
        <v>822731.2</v>
      </c>
      <c r="W180" s="47">
        <v>9.00315569E8</v>
      </c>
      <c r="X180" s="47" t="s">
        <v>245</v>
      </c>
    </row>
    <row r="181" ht="15.75" customHeight="1">
      <c r="B181" s="52">
        <v>1.2630031E7</v>
      </c>
      <c r="C181" s="52" t="s">
        <v>327</v>
      </c>
      <c r="D181" s="52">
        <v>2.2420663E7</v>
      </c>
      <c r="E181" s="52">
        <v>23.0</v>
      </c>
      <c r="F181" s="53">
        <v>108031.8</v>
      </c>
      <c r="G181" s="48">
        <f t="shared" si="1"/>
        <v>2484731.4</v>
      </c>
      <c r="H181" s="52" t="s">
        <v>9</v>
      </c>
      <c r="I181" s="52">
        <v>20.0</v>
      </c>
      <c r="J181" s="52">
        <v>20.0</v>
      </c>
      <c r="K181" s="52">
        <v>40.0</v>
      </c>
      <c r="L181" s="52" t="s">
        <v>118</v>
      </c>
      <c r="M181" s="52" t="s">
        <v>119</v>
      </c>
      <c r="N181" s="52">
        <v>1768.0</v>
      </c>
      <c r="O181" s="52">
        <v>0.0</v>
      </c>
      <c r="P181" s="52">
        <v>0.0</v>
      </c>
      <c r="Q181" s="52">
        <v>0.0</v>
      </c>
      <c r="R181" s="52">
        <v>0.0</v>
      </c>
      <c r="S181" s="52">
        <v>5.0</v>
      </c>
      <c r="T181" s="52">
        <v>0.0</v>
      </c>
      <c r="U181" s="53">
        <v>108032.0</v>
      </c>
      <c r="V181" s="53">
        <v>108031.8</v>
      </c>
      <c r="W181" s="52">
        <v>9.00315569E8</v>
      </c>
      <c r="X181" s="52" t="s">
        <v>245</v>
      </c>
    </row>
    <row r="182" ht="15.75" customHeight="1">
      <c r="B182" s="47">
        <v>1.2630032E7</v>
      </c>
      <c r="C182" s="47" t="s">
        <v>328</v>
      </c>
      <c r="D182" s="47">
        <v>2.07578E7</v>
      </c>
      <c r="E182" s="47">
        <v>481.0</v>
      </c>
      <c r="F182" s="48">
        <v>6430.202</v>
      </c>
      <c r="G182" s="48">
        <f t="shared" si="1"/>
        <v>3092927.162</v>
      </c>
      <c r="H182" s="47" t="s">
        <v>9</v>
      </c>
      <c r="I182" s="47">
        <v>1.0</v>
      </c>
      <c r="J182" s="47">
        <v>1.0</v>
      </c>
      <c r="K182" s="47">
        <v>2.0</v>
      </c>
      <c r="L182" s="47" t="s">
        <v>118</v>
      </c>
      <c r="M182" s="47" t="s">
        <v>122</v>
      </c>
      <c r="N182" s="47">
        <v>643.0</v>
      </c>
      <c r="O182" s="47">
        <v>0.0</v>
      </c>
      <c r="P182" s="47">
        <v>0.0</v>
      </c>
      <c r="Q182" s="47">
        <v>0.0</v>
      </c>
      <c r="R182" s="47">
        <v>0.0</v>
      </c>
      <c r="S182" s="47">
        <v>0.0</v>
      </c>
      <c r="T182" s="47">
        <v>0.0</v>
      </c>
      <c r="U182" s="48">
        <v>6430.2</v>
      </c>
      <c r="V182" s="48">
        <v>7267.226</v>
      </c>
      <c r="W182" s="47">
        <v>9.00315569E8</v>
      </c>
      <c r="X182" s="47" t="s">
        <v>206</v>
      </c>
    </row>
    <row r="183" ht="15.75" customHeight="1">
      <c r="B183" s="52">
        <v>1.2630033E7</v>
      </c>
      <c r="C183" s="52" t="s">
        <v>329</v>
      </c>
      <c r="D183" s="52">
        <v>994565.0</v>
      </c>
      <c r="E183" s="52">
        <v>47.0</v>
      </c>
      <c r="F183" s="53">
        <v>8867.095</v>
      </c>
      <c r="G183" s="48">
        <f t="shared" si="1"/>
        <v>416753.465</v>
      </c>
      <c r="H183" s="52" t="s">
        <v>9</v>
      </c>
      <c r="I183" s="52">
        <v>20.0</v>
      </c>
      <c r="J183" s="52">
        <v>20.0</v>
      </c>
      <c r="K183" s="52">
        <v>40.0</v>
      </c>
      <c r="L183" s="52" t="s">
        <v>118</v>
      </c>
      <c r="M183" s="52" t="s">
        <v>119</v>
      </c>
      <c r="N183" s="52">
        <v>2144.0</v>
      </c>
      <c r="O183" s="52">
        <v>0.0</v>
      </c>
      <c r="P183" s="52">
        <v>0.0</v>
      </c>
      <c r="Q183" s="52">
        <v>0.0</v>
      </c>
      <c r="R183" s="52">
        <v>0.0</v>
      </c>
      <c r="S183" s="52">
        <v>0.0</v>
      </c>
      <c r="T183" s="52">
        <v>0.0</v>
      </c>
      <c r="U183" s="53">
        <v>8867.09</v>
      </c>
      <c r="V183" s="53">
        <v>8886.361</v>
      </c>
      <c r="W183" s="52">
        <v>9.00315569E8</v>
      </c>
      <c r="X183" s="52" t="s">
        <v>245</v>
      </c>
    </row>
    <row r="184" ht="15.75" customHeight="1">
      <c r="B184" s="47">
        <v>1.2630034E7</v>
      </c>
      <c r="C184" s="47" t="s">
        <v>330</v>
      </c>
      <c r="D184" s="47">
        <v>994564.0</v>
      </c>
      <c r="E184" s="47">
        <v>0.0</v>
      </c>
      <c r="F184" s="48">
        <v>7830.498</v>
      </c>
      <c r="G184" s="48">
        <f t="shared" si="1"/>
        <v>0</v>
      </c>
      <c r="H184" s="47" t="s">
        <v>9</v>
      </c>
      <c r="I184" s="47">
        <v>123.0</v>
      </c>
      <c r="J184" s="47">
        <v>123.0</v>
      </c>
      <c r="K184" s="47">
        <v>400.0</v>
      </c>
      <c r="L184" s="47" t="s">
        <v>118</v>
      </c>
      <c r="M184" s="47" t="s">
        <v>119</v>
      </c>
      <c r="N184" s="47">
        <v>13517.0</v>
      </c>
      <c r="O184" s="47">
        <v>0.0</v>
      </c>
      <c r="P184" s="47">
        <v>0.0</v>
      </c>
      <c r="Q184" s="47">
        <v>0.0</v>
      </c>
      <c r="R184" s="47">
        <v>0.0</v>
      </c>
      <c r="S184" s="47">
        <v>10.0</v>
      </c>
      <c r="T184" s="47">
        <v>0.0</v>
      </c>
      <c r="U184" s="48">
        <v>7830.5</v>
      </c>
      <c r="V184" s="48">
        <v>7830.498</v>
      </c>
      <c r="W184" s="47">
        <v>9.00315569E8</v>
      </c>
      <c r="X184" s="47" t="s">
        <v>245</v>
      </c>
    </row>
    <row r="185" ht="15.75" customHeight="1">
      <c r="B185" s="52">
        <v>1.2630035E7</v>
      </c>
      <c r="C185" s="52" t="s">
        <v>331</v>
      </c>
      <c r="D185" s="52">
        <v>994557.0</v>
      </c>
      <c r="E185" s="52">
        <v>71.0</v>
      </c>
      <c r="F185" s="53">
        <v>5584.146</v>
      </c>
      <c r="G185" s="48">
        <f t="shared" si="1"/>
        <v>396474.366</v>
      </c>
      <c r="H185" s="52" t="s">
        <v>9</v>
      </c>
      <c r="I185" s="52">
        <v>50.0</v>
      </c>
      <c r="J185" s="52">
        <v>50.0</v>
      </c>
      <c r="K185" s="52">
        <v>100.0</v>
      </c>
      <c r="L185" s="52" t="s">
        <v>118</v>
      </c>
      <c r="M185" s="52" t="s">
        <v>119</v>
      </c>
      <c r="N185" s="52">
        <v>8371.0</v>
      </c>
      <c r="O185" s="52">
        <v>0.0</v>
      </c>
      <c r="P185" s="52">
        <v>0.0</v>
      </c>
      <c r="Q185" s="52">
        <v>0.0</v>
      </c>
      <c r="R185" s="52">
        <v>0.0</v>
      </c>
      <c r="S185" s="52">
        <v>4.0</v>
      </c>
      <c r="T185" s="52">
        <v>0.0</v>
      </c>
      <c r="U185" s="53">
        <v>5584.15</v>
      </c>
      <c r="V185" s="53">
        <v>5584.146</v>
      </c>
      <c r="W185" s="52">
        <v>9.00315569E8</v>
      </c>
      <c r="X185" s="52" t="s">
        <v>332</v>
      </c>
    </row>
    <row r="186" ht="15.75" customHeight="1">
      <c r="B186" s="47">
        <v>1.2630036E7</v>
      </c>
      <c r="C186" s="47" t="s">
        <v>333</v>
      </c>
      <c r="D186" s="47">
        <v>984996.0</v>
      </c>
      <c r="E186" s="47">
        <v>97.0</v>
      </c>
      <c r="F186" s="48">
        <v>9564.872</v>
      </c>
      <c r="G186" s="48">
        <f t="shared" si="1"/>
        <v>927792.584</v>
      </c>
      <c r="H186" s="47" t="s">
        <v>9</v>
      </c>
      <c r="I186" s="47">
        <v>32.0</v>
      </c>
      <c r="J186" s="47">
        <v>32.0</v>
      </c>
      <c r="K186" s="47">
        <v>60.0</v>
      </c>
      <c r="L186" s="47" t="s">
        <v>118</v>
      </c>
      <c r="M186" s="47" t="s">
        <v>119</v>
      </c>
      <c r="N186" s="47">
        <v>3719.0</v>
      </c>
      <c r="O186" s="47">
        <v>0.0</v>
      </c>
      <c r="P186" s="47">
        <v>0.0</v>
      </c>
      <c r="Q186" s="47">
        <v>0.0</v>
      </c>
      <c r="R186" s="47">
        <v>0.0</v>
      </c>
      <c r="S186" s="47">
        <v>4.0</v>
      </c>
      <c r="T186" s="47">
        <v>0.0</v>
      </c>
      <c r="U186" s="48">
        <v>9564.87</v>
      </c>
      <c r="V186" s="48">
        <v>9564.994</v>
      </c>
      <c r="W186" s="47">
        <v>9.00315569E8</v>
      </c>
      <c r="X186" s="47" t="s">
        <v>245</v>
      </c>
    </row>
    <row r="187" ht="15.75" customHeight="1">
      <c r="B187" s="52">
        <v>1.2630037E7</v>
      </c>
      <c r="C187" s="52" t="s">
        <v>334</v>
      </c>
      <c r="D187" s="52">
        <v>984993.0</v>
      </c>
      <c r="E187" s="52">
        <v>38.0</v>
      </c>
      <c r="F187" s="53">
        <v>6614.639</v>
      </c>
      <c r="G187" s="48">
        <f t="shared" si="1"/>
        <v>251356.282</v>
      </c>
      <c r="H187" s="52" t="s">
        <v>9</v>
      </c>
      <c r="I187" s="52">
        <v>50.0</v>
      </c>
      <c r="J187" s="52">
        <v>50.0</v>
      </c>
      <c r="K187" s="52">
        <v>100.0</v>
      </c>
      <c r="L187" s="52" t="s">
        <v>118</v>
      </c>
      <c r="M187" s="52" t="s">
        <v>119</v>
      </c>
      <c r="N187" s="52">
        <v>14803.0</v>
      </c>
      <c r="O187" s="52">
        <v>0.0</v>
      </c>
      <c r="P187" s="52">
        <v>0.0</v>
      </c>
      <c r="Q187" s="52">
        <v>0.0</v>
      </c>
      <c r="R187" s="52">
        <v>0.0</v>
      </c>
      <c r="S187" s="52">
        <v>7.0</v>
      </c>
      <c r="T187" s="52">
        <v>0.0</v>
      </c>
      <c r="U187" s="53">
        <v>6614.64</v>
      </c>
      <c r="V187" s="53">
        <v>6614.639</v>
      </c>
      <c r="W187" s="52">
        <v>9.00315569E8</v>
      </c>
      <c r="X187" s="52" t="s">
        <v>245</v>
      </c>
    </row>
    <row r="188" ht="15.75" customHeight="1">
      <c r="B188" s="47">
        <v>1.2630038E7</v>
      </c>
      <c r="C188" s="47" t="s">
        <v>335</v>
      </c>
      <c r="D188" s="47">
        <v>425940.0</v>
      </c>
      <c r="E188" s="47">
        <v>24.0</v>
      </c>
      <c r="F188" s="48">
        <v>45656.73</v>
      </c>
      <c r="G188" s="48">
        <f t="shared" si="1"/>
        <v>1095761.52</v>
      </c>
      <c r="H188" s="47" t="s">
        <v>9</v>
      </c>
      <c r="I188" s="47">
        <v>16.0</v>
      </c>
      <c r="J188" s="47">
        <v>16.0</v>
      </c>
      <c r="K188" s="47">
        <v>30.0</v>
      </c>
      <c r="L188" s="47" t="s">
        <v>118</v>
      </c>
      <c r="M188" s="47" t="s">
        <v>119</v>
      </c>
      <c r="N188" s="47">
        <v>1933.0</v>
      </c>
      <c r="O188" s="47">
        <v>0.0</v>
      </c>
      <c r="P188" s="47">
        <v>0.0</v>
      </c>
      <c r="Q188" s="47">
        <v>0.0</v>
      </c>
      <c r="R188" s="47">
        <v>0.0</v>
      </c>
      <c r="S188" s="47">
        <v>1.0</v>
      </c>
      <c r="T188" s="47">
        <v>0.0</v>
      </c>
      <c r="U188" s="48">
        <v>45656.7</v>
      </c>
      <c r="V188" s="48">
        <v>45656.73</v>
      </c>
      <c r="W188" s="47">
        <v>9.00315569E8</v>
      </c>
      <c r="X188" s="47" t="s">
        <v>245</v>
      </c>
    </row>
    <row r="189" ht="15.75" customHeight="1">
      <c r="B189" s="52">
        <v>1.2630039E7</v>
      </c>
      <c r="C189" s="52" t="s">
        <v>336</v>
      </c>
      <c r="D189" s="52">
        <v>2.146183E7</v>
      </c>
      <c r="E189" s="52">
        <v>30.0</v>
      </c>
      <c r="F189" s="53">
        <v>199636.2</v>
      </c>
      <c r="G189" s="48">
        <f t="shared" si="1"/>
        <v>5989086</v>
      </c>
      <c r="H189" s="52" t="s">
        <v>9</v>
      </c>
      <c r="I189" s="52">
        <v>0.0</v>
      </c>
      <c r="J189" s="52">
        <v>0.0</v>
      </c>
      <c r="K189" s="52">
        <v>0.0</v>
      </c>
      <c r="L189" s="52" t="s">
        <v>118</v>
      </c>
      <c r="M189" s="52" t="s">
        <v>165</v>
      </c>
      <c r="N189" s="52">
        <v>220.0</v>
      </c>
      <c r="O189" s="52">
        <v>0.0</v>
      </c>
      <c r="P189" s="52">
        <v>0.0</v>
      </c>
      <c r="Q189" s="52">
        <v>0.0</v>
      </c>
      <c r="R189" s="52">
        <v>0.0</v>
      </c>
      <c r="S189" s="52">
        <v>1.0</v>
      </c>
      <c r="T189" s="52">
        <v>0.0</v>
      </c>
      <c r="U189" s="53">
        <v>199636.0</v>
      </c>
      <c r="V189" s="53">
        <v>201697.3</v>
      </c>
      <c r="W189" s="52">
        <v>9.00315569E8</v>
      </c>
      <c r="X189" s="52" t="s">
        <v>332</v>
      </c>
    </row>
    <row r="190" ht="15.75" customHeight="1">
      <c r="B190" s="47">
        <v>1.263004E7</v>
      </c>
      <c r="C190" s="47" t="s">
        <v>337</v>
      </c>
      <c r="D190" s="47">
        <v>424543.0</v>
      </c>
      <c r="E190" s="47">
        <v>0.0</v>
      </c>
      <c r="F190" s="48">
        <v>33862.01</v>
      </c>
      <c r="G190" s="48">
        <f t="shared" si="1"/>
        <v>0</v>
      </c>
      <c r="H190" s="47" t="s">
        <v>9</v>
      </c>
      <c r="I190" s="47">
        <v>0.0</v>
      </c>
      <c r="J190" s="47">
        <v>0.0</v>
      </c>
      <c r="K190" s="47">
        <v>0.0</v>
      </c>
      <c r="L190" s="47" t="s">
        <v>118</v>
      </c>
      <c r="M190" s="47" t="s">
        <v>165</v>
      </c>
      <c r="N190" s="47">
        <v>3.0</v>
      </c>
      <c r="O190" s="47">
        <v>0.0</v>
      </c>
      <c r="P190" s="47">
        <v>0.0</v>
      </c>
      <c r="Q190" s="47">
        <v>0.0</v>
      </c>
      <c r="R190" s="47">
        <v>0.0</v>
      </c>
      <c r="S190" s="47">
        <v>3.0</v>
      </c>
      <c r="T190" s="47">
        <v>0.0</v>
      </c>
      <c r="U190" s="48">
        <v>33862.0</v>
      </c>
      <c r="V190" s="48">
        <v>33862.01</v>
      </c>
      <c r="W190" s="47">
        <v>9.00315569E8</v>
      </c>
      <c r="X190" s="47" t="s">
        <v>338</v>
      </c>
    </row>
    <row r="191" ht="15.75" customHeight="1">
      <c r="B191" s="52">
        <v>1.2630041E7</v>
      </c>
      <c r="C191" s="52" t="s">
        <v>339</v>
      </c>
      <c r="D191" s="52">
        <v>1676622.0</v>
      </c>
      <c r="E191" s="52">
        <v>1.0</v>
      </c>
      <c r="F191" s="53">
        <v>79166.61</v>
      </c>
      <c r="G191" s="48">
        <f t="shared" si="1"/>
        <v>79166.61</v>
      </c>
      <c r="H191" s="52" t="s">
        <v>9</v>
      </c>
      <c r="I191" s="52">
        <v>2.0</v>
      </c>
      <c r="J191" s="52">
        <v>2.0</v>
      </c>
      <c r="K191" s="52">
        <v>4.0</v>
      </c>
      <c r="L191" s="52" t="s">
        <v>118</v>
      </c>
      <c r="M191" s="52" t="s">
        <v>119</v>
      </c>
      <c r="N191" s="52">
        <v>83.0</v>
      </c>
      <c r="O191" s="52">
        <v>0.0</v>
      </c>
      <c r="P191" s="52">
        <v>0.0</v>
      </c>
      <c r="Q191" s="52">
        <v>2.0</v>
      </c>
      <c r="R191" s="52">
        <v>0.0</v>
      </c>
      <c r="S191" s="52">
        <v>22.0</v>
      </c>
      <c r="T191" s="52">
        <v>0.0</v>
      </c>
      <c r="U191" s="53">
        <v>79166.6</v>
      </c>
      <c r="V191" s="53">
        <v>79166.61</v>
      </c>
      <c r="W191" s="52">
        <v>9.00315569E8</v>
      </c>
      <c r="X191" s="52" t="s">
        <v>120</v>
      </c>
    </row>
    <row r="192" ht="15.75" customHeight="1">
      <c r="B192" s="47">
        <v>1.2630042E7</v>
      </c>
      <c r="C192" s="47" t="s">
        <v>340</v>
      </c>
      <c r="D192" s="47">
        <v>1676400.0</v>
      </c>
      <c r="E192" s="47">
        <v>5.0</v>
      </c>
      <c r="F192" s="48">
        <v>484841.8</v>
      </c>
      <c r="G192" s="48">
        <f t="shared" si="1"/>
        <v>2424209</v>
      </c>
      <c r="H192" s="47" t="s">
        <v>9</v>
      </c>
      <c r="I192" s="47">
        <v>6.0</v>
      </c>
      <c r="J192" s="47">
        <v>6.0</v>
      </c>
      <c r="K192" s="47">
        <v>12.0</v>
      </c>
      <c r="L192" s="47" t="s">
        <v>118</v>
      </c>
      <c r="M192" s="47" t="s">
        <v>119</v>
      </c>
      <c r="N192" s="47">
        <v>307.0</v>
      </c>
      <c r="O192" s="47">
        <v>0.0</v>
      </c>
      <c r="P192" s="47">
        <v>0.0</v>
      </c>
      <c r="Q192" s="47">
        <v>0.0</v>
      </c>
      <c r="R192" s="47">
        <v>0.0</v>
      </c>
      <c r="S192" s="47">
        <v>12.0</v>
      </c>
      <c r="T192" s="47">
        <v>0.0</v>
      </c>
      <c r="U192" s="48">
        <v>484842.0</v>
      </c>
      <c r="V192" s="48">
        <v>487900.0</v>
      </c>
      <c r="W192" s="47">
        <v>8.30074603E8</v>
      </c>
      <c r="X192" s="47" t="s">
        <v>299</v>
      </c>
    </row>
    <row r="193" ht="15.75" customHeight="1">
      <c r="B193" s="52" t="s">
        <v>341</v>
      </c>
      <c r="C193" s="52" t="s">
        <v>340</v>
      </c>
      <c r="D193" s="52">
        <v>1676400.0</v>
      </c>
      <c r="E193" s="52">
        <v>0.0</v>
      </c>
      <c r="F193" s="53">
        <v>142800.0</v>
      </c>
      <c r="G193" s="48">
        <f t="shared" si="1"/>
        <v>0</v>
      </c>
      <c r="H193" s="52" t="s">
        <v>9</v>
      </c>
      <c r="I193" s="52">
        <v>0.0</v>
      </c>
      <c r="J193" s="52">
        <v>0.0</v>
      </c>
      <c r="K193" s="52">
        <v>0.0</v>
      </c>
      <c r="L193" s="52" t="s">
        <v>118</v>
      </c>
      <c r="M193" s="52" t="s">
        <v>122</v>
      </c>
      <c r="N193" s="52">
        <v>21.0</v>
      </c>
      <c r="O193" s="52">
        <v>0.0</v>
      </c>
      <c r="P193" s="52">
        <v>0.0</v>
      </c>
      <c r="Q193" s="52">
        <v>0.0</v>
      </c>
      <c r="R193" s="52">
        <v>0.0</v>
      </c>
      <c r="S193" s="52">
        <v>3.0</v>
      </c>
      <c r="T193" s="52">
        <v>0.0</v>
      </c>
      <c r="U193" s="53">
        <v>142800.0</v>
      </c>
      <c r="V193" s="53">
        <v>142800.0</v>
      </c>
      <c r="W193" s="52">
        <v>9.01327111E8</v>
      </c>
      <c r="X193" s="52" t="s">
        <v>342</v>
      </c>
    </row>
    <row r="194" ht="15.75" customHeight="1">
      <c r="B194" s="47">
        <v>1.2630043E7</v>
      </c>
      <c r="C194" s="47" t="s">
        <v>343</v>
      </c>
      <c r="D194" s="47">
        <v>974320.0</v>
      </c>
      <c r="E194" s="47">
        <v>1.0</v>
      </c>
      <c r="F194" s="48">
        <v>57593.03</v>
      </c>
      <c r="G194" s="48">
        <f t="shared" si="1"/>
        <v>57593.03</v>
      </c>
      <c r="H194" s="47" t="s">
        <v>9</v>
      </c>
      <c r="I194" s="47">
        <v>0.0</v>
      </c>
      <c r="J194" s="47">
        <v>0.0</v>
      </c>
      <c r="K194" s="47">
        <v>0.0</v>
      </c>
      <c r="L194" s="47" t="s">
        <v>118</v>
      </c>
      <c r="M194" s="47" t="s">
        <v>165</v>
      </c>
      <c r="N194" s="47">
        <v>13.0</v>
      </c>
      <c r="O194" s="47">
        <v>0.0</v>
      </c>
      <c r="P194" s="47">
        <v>0.0</v>
      </c>
      <c r="Q194" s="47">
        <v>0.0</v>
      </c>
      <c r="R194" s="47">
        <v>0.0</v>
      </c>
      <c r="S194" s="47">
        <v>5.0</v>
      </c>
      <c r="T194" s="47">
        <v>0.0</v>
      </c>
      <c r="U194" s="48">
        <v>57593.0</v>
      </c>
      <c r="V194" s="48">
        <v>57593.03</v>
      </c>
      <c r="W194" s="47">
        <v>9.00315569E8</v>
      </c>
      <c r="X194" s="47" t="s">
        <v>120</v>
      </c>
    </row>
    <row r="195" ht="15.75" customHeight="1">
      <c r="B195" s="52">
        <v>1.2630044E7</v>
      </c>
      <c r="C195" s="52" t="s">
        <v>344</v>
      </c>
      <c r="D195" s="52" t="s">
        <v>345</v>
      </c>
      <c r="E195" s="52">
        <v>4.0</v>
      </c>
      <c r="F195" s="53">
        <v>13863.5</v>
      </c>
      <c r="G195" s="48">
        <f t="shared" si="1"/>
        <v>55454</v>
      </c>
      <c r="H195" s="52" t="s">
        <v>9</v>
      </c>
      <c r="I195" s="52">
        <v>2.0</v>
      </c>
      <c r="J195" s="52">
        <v>2.0</v>
      </c>
      <c r="K195" s="52">
        <v>4.0</v>
      </c>
      <c r="L195" s="52" t="s">
        <v>118</v>
      </c>
      <c r="M195" s="52" t="s">
        <v>119</v>
      </c>
      <c r="N195" s="52">
        <v>82.0</v>
      </c>
      <c r="O195" s="52">
        <v>0.0</v>
      </c>
      <c r="P195" s="52">
        <v>0.0</v>
      </c>
      <c r="Q195" s="52">
        <v>1.0</v>
      </c>
      <c r="R195" s="52">
        <v>0.0</v>
      </c>
      <c r="S195" s="52">
        <v>1.0</v>
      </c>
      <c r="T195" s="52">
        <v>0.0</v>
      </c>
      <c r="U195" s="53">
        <v>13863.5</v>
      </c>
      <c r="V195" s="53">
        <v>13863.5</v>
      </c>
      <c r="W195" s="52">
        <v>9.00664298E8</v>
      </c>
      <c r="X195" s="52" t="s">
        <v>194</v>
      </c>
    </row>
    <row r="196" ht="15.75" customHeight="1">
      <c r="B196" s="47">
        <v>1.2630045E7</v>
      </c>
      <c r="C196" s="47" t="s">
        <v>346</v>
      </c>
      <c r="D196" s="47">
        <v>925073.0</v>
      </c>
      <c r="E196" s="47">
        <v>23.0</v>
      </c>
      <c r="F196" s="48">
        <v>26556.7</v>
      </c>
      <c r="G196" s="48">
        <f t="shared" si="1"/>
        <v>610804.1</v>
      </c>
      <c r="H196" s="47" t="s">
        <v>9</v>
      </c>
      <c r="I196" s="47">
        <v>20.0</v>
      </c>
      <c r="J196" s="47">
        <v>20.0</v>
      </c>
      <c r="K196" s="47">
        <v>30.0</v>
      </c>
      <c r="L196" s="47" t="s">
        <v>118</v>
      </c>
      <c r="M196" s="47" t="s">
        <v>119</v>
      </c>
      <c r="N196" s="47">
        <v>573.0</v>
      </c>
      <c r="O196" s="47">
        <v>0.0</v>
      </c>
      <c r="P196" s="47">
        <v>0.0</v>
      </c>
      <c r="Q196" s="47">
        <v>0.0</v>
      </c>
      <c r="R196" s="47">
        <v>0.0</v>
      </c>
      <c r="S196" s="47">
        <v>9.0</v>
      </c>
      <c r="T196" s="47">
        <v>0.0</v>
      </c>
      <c r="U196" s="48">
        <v>26556.7</v>
      </c>
      <c r="V196" s="48">
        <v>25993.04</v>
      </c>
      <c r="W196" s="47">
        <v>9.00315569E8</v>
      </c>
      <c r="X196" s="47" t="s">
        <v>120</v>
      </c>
    </row>
    <row r="197" ht="15.75" customHeight="1">
      <c r="B197" s="52">
        <v>1.2630046E7</v>
      </c>
      <c r="C197" s="52" t="s">
        <v>347</v>
      </c>
      <c r="D197" s="52">
        <v>8170519.0</v>
      </c>
      <c r="E197" s="52">
        <v>3.0</v>
      </c>
      <c r="F197" s="53">
        <v>14200.66</v>
      </c>
      <c r="G197" s="48">
        <f t="shared" si="1"/>
        <v>42601.98</v>
      </c>
      <c r="H197" s="52" t="s">
        <v>9</v>
      </c>
      <c r="I197" s="52">
        <v>1.0</v>
      </c>
      <c r="J197" s="52">
        <v>1.0</v>
      </c>
      <c r="K197" s="52">
        <v>2.0</v>
      </c>
      <c r="L197" s="52" t="s">
        <v>118</v>
      </c>
      <c r="M197" s="52" t="s">
        <v>119</v>
      </c>
      <c r="N197" s="52">
        <v>47.0</v>
      </c>
      <c r="O197" s="52">
        <v>0.0</v>
      </c>
      <c r="P197" s="52">
        <v>0.0</v>
      </c>
      <c r="Q197" s="52">
        <v>0.0</v>
      </c>
      <c r="R197" s="52">
        <v>0.0</v>
      </c>
      <c r="S197" s="52">
        <v>14.0</v>
      </c>
      <c r="T197" s="52">
        <v>0.0</v>
      </c>
      <c r="U197" s="53">
        <v>14200.7</v>
      </c>
      <c r="V197" s="53">
        <v>13766.19</v>
      </c>
      <c r="W197" s="52">
        <v>9.00315569E8</v>
      </c>
      <c r="X197" s="52" t="s">
        <v>120</v>
      </c>
    </row>
    <row r="198" ht="15.75" customHeight="1">
      <c r="B198" s="47">
        <v>1.2630047E7</v>
      </c>
      <c r="C198" s="47" t="s">
        <v>348</v>
      </c>
      <c r="D198" s="47">
        <v>8130185.0</v>
      </c>
      <c r="E198" s="47">
        <v>13.0</v>
      </c>
      <c r="F198" s="48">
        <v>18657.17</v>
      </c>
      <c r="G198" s="48">
        <f t="shared" si="1"/>
        <v>242543.21</v>
      </c>
      <c r="H198" s="47" t="s">
        <v>9</v>
      </c>
      <c r="I198" s="47">
        <v>0.0</v>
      </c>
      <c r="J198" s="47">
        <v>0.0</v>
      </c>
      <c r="K198" s="47">
        <v>0.0</v>
      </c>
      <c r="L198" s="47" t="s">
        <v>118</v>
      </c>
      <c r="M198" s="47" t="s">
        <v>119</v>
      </c>
      <c r="N198" s="47">
        <v>11.0</v>
      </c>
      <c r="O198" s="47">
        <v>0.0</v>
      </c>
      <c r="P198" s="47">
        <v>0.0</v>
      </c>
      <c r="Q198" s="47">
        <v>0.0</v>
      </c>
      <c r="R198" s="47">
        <v>0.0</v>
      </c>
      <c r="S198" s="47">
        <v>1.0</v>
      </c>
      <c r="T198" s="47">
        <v>0.0</v>
      </c>
      <c r="U198" s="48">
        <v>18657.2</v>
      </c>
      <c r="V198" s="48">
        <v>17850.0</v>
      </c>
      <c r="W198" s="47">
        <v>9.00315569E8</v>
      </c>
      <c r="X198" s="47" t="s">
        <v>120</v>
      </c>
    </row>
    <row r="199" ht="15.75" customHeight="1">
      <c r="B199" s="52">
        <v>1.2630048E7</v>
      </c>
      <c r="C199" s="52" t="s">
        <v>349</v>
      </c>
      <c r="D199" s="52">
        <v>2.3024611E7</v>
      </c>
      <c r="E199" s="52">
        <v>0.0</v>
      </c>
      <c r="F199" s="53">
        <v>1.7215443E7</v>
      </c>
      <c r="G199" s="48">
        <f t="shared" si="1"/>
        <v>0</v>
      </c>
      <c r="H199" s="52" t="s">
        <v>9</v>
      </c>
      <c r="I199" s="52">
        <v>0.0</v>
      </c>
      <c r="J199" s="52">
        <v>0.0</v>
      </c>
      <c r="K199" s="52">
        <v>0.0</v>
      </c>
      <c r="L199" s="52" t="s">
        <v>118</v>
      </c>
      <c r="M199" s="52" t="s">
        <v>122</v>
      </c>
      <c r="N199" s="52">
        <v>6.0</v>
      </c>
      <c r="O199" s="52">
        <v>0.0</v>
      </c>
      <c r="P199" s="52">
        <v>0.0</v>
      </c>
      <c r="Q199" s="52">
        <v>0.0</v>
      </c>
      <c r="R199" s="52">
        <v>0.0</v>
      </c>
      <c r="S199" s="52">
        <v>6.0</v>
      </c>
      <c r="T199" s="52">
        <v>0.0</v>
      </c>
      <c r="U199" s="53">
        <v>1.7E7</v>
      </c>
      <c r="V199" s="53">
        <v>1.7215443E7</v>
      </c>
      <c r="W199" s="52">
        <v>9.00315569E8</v>
      </c>
      <c r="X199" s="52" t="s">
        <v>120</v>
      </c>
    </row>
    <row r="200" ht="15.75" customHeight="1">
      <c r="B200" s="47">
        <v>1.2630049E7</v>
      </c>
      <c r="C200" s="47" t="s">
        <v>350</v>
      </c>
      <c r="D200" s="47">
        <v>2.1399626E7</v>
      </c>
      <c r="E200" s="47">
        <v>4.0</v>
      </c>
      <c r="F200" s="48">
        <v>70805.0</v>
      </c>
      <c r="G200" s="48">
        <f t="shared" si="1"/>
        <v>283220</v>
      </c>
      <c r="H200" s="47" t="s">
        <v>9</v>
      </c>
      <c r="I200" s="47">
        <v>3.0</v>
      </c>
      <c r="J200" s="47">
        <v>3.0</v>
      </c>
      <c r="K200" s="47">
        <v>10.0</v>
      </c>
      <c r="L200" s="47" t="s">
        <v>118</v>
      </c>
      <c r="M200" s="47" t="s">
        <v>119</v>
      </c>
      <c r="N200" s="47">
        <v>122.0</v>
      </c>
      <c r="O200" s="47">
        <v>0.0</v>
      </c>
      <c r="P200" s="47">
        <v>0.0</v>
      </c>
      <c r="Q200" s="47">
        <v>0.0</v>
      </c>
      <c r="R200" s="47">
        <v>0.0</v>
      </c>
      <c r="S200" s="47">
        <v>28.0</v>
      </c>
      <c r="T200" s="47">
        <v>0.0</v>
      </c>
      <c r="U200" s="48">
        <v>70805.0</v>
      </c>
      <c r="V200" s="48">
        <v>70805.0</v>
      </c>
      <c r="W200" s="47">
        <v>8.30074603E8</v>
      </c>
      <c r="X200" s="47" t="s">
        <v>123</v>
      </c>
    </row>
    <row r="201" ht="15.75" customHeight="1">
      <c r="B201" s="52">
        <v>1.263005E7</v>
      </c>
      <c r="C201" s="52" t="s">
        <v>351</v>
      </c>
      <c r="D201" s="52">
        <v>9957419.0</v>
      </c>
      <c r="E201" s="52">
        <v>7.0</v>
      </c>
      <c r="F201" s="53">
        <v>29750.0</v>
      </c>
      <c r="G201" s="48">
        <f t="shared" si="1"/>
        <v>208250</v>
      </c>
      <c r="H201" s="52" t="s">
        <v>9</v>
      </c>
      <c r="I201" s="52">
        <v>2.0</v>
      </c>
      <c r="J201" s="52">
        <v>2.0</v>
      </c>
      <c r="K201" s="52">
        <v>5.0</v>
      </c>
      <c r="L201" s="52" t="s">
        <v>118</v>
      </c>
      <c r="M201" s="52" t="s">
        <v>119</v>
      </c>
      <c r="N201" s="52">
        <v>54.0</v>
      </c>
      <c r="O201" s="52">
        <v>0.0</v>
      </c>
      <c r="P201" s="52">
        <v>0.0</v>
      </c>
      <c r="Q201" s="52">
        <v>2.0</v>
      </c>
      <c r="R201" s="52">
        <v>0.0</v>
      </c>
      <c r="S201" s="52">
        <v>3.0</v>
      </c>
      <c r="T201" s="52">
        <v>0.0</v>
      </c>
      <c r="U201" s="53">
        <v>29750.0</v>
      </c>
      <c r="V201" s="53">
        <v>29750.0</v>
      </c>
      <c r="W201" s="52">
        <v>9.01327111E8</v>
      </c>
      <c r="X201" s="52" t="s">
        <v>194</v>
      </c>
    </row>
    <row r="202" ht="15.75" customHeight="1">
      <c r="B202" s="47">
        <v>1.2630051E7</v>
      </c>
      <c r="C202" s="47" t="s">
        <v>352</v>
      </c>
      <c r="D202" s="47">
        <v>2.1044151E7</v>
      </c>
      <c r="E202" s="47">
        <v>0.0</v>
      </c>
      <c r="F202" s="48">
        <v>1138809.0</v>
      </c>
      <c r="G202" s="48">
        <f t="shared" si="1"/>
        <v>0</v>
      </c>
      <c r="H202" s="47" t="s">
        <v>9</v>
      </c>
      <c r="I202" s="47">
        <v>0.0</v>
      </c>
      <c r="J202" s="47">
        <v>0.0</v>
      </c>
      <c r="K202" s="47">
        <v>0.0</v>
      </c>
      <c r="L202" s="47" t="s">
        <v>118</v>
      </c>
      <c r="M202" s="47" t="s">
        <v>119</v>
      </c>
      <c r="N202" s="47">
        <v>2.0</v>
      </c>
      <c r="O202" s="47">
        <v>0.0</v>
      </c>
      <c r="P202" s="47">
        <v>0.0</v>
      </c>
      <c r="Q202" s="47">
        <v>0.0</v>
      </c>
      <c r="R202" s="47">
        <v>0.0</v>
      </c>
      <c r="S202" s="47">
        <v>2.0</v>
      </c>
      <c r="T202" s="47">
        <v>0.0</v>
      </c>
      <c r="U202" s="48">
        <v>1138809.0</v>
      </c>
      <c r="V202" s="48">
        <v>1138809.0</v>
      </c>
      <c r="W202" s="47">
        <v>9.00315569E8</v>
      </c>
      <c r="X202" s="47" t="s">
        <v>125</v>
      </c>
    </row>
    <row r="203" ht="15.75" customHeight="1">
      <c r="B203" s="52" t="s">
        <v>353</v>
      </c>
      <c r="C203" s="52" t="s">
        <v>352</v>
      </c>
      <c r="D203" s="52">
        <v>2.1044151E7</v>
      </c>
      <c r="E203" s="52">
        <v>1.0</v>
      </c>
      <c r="F203" s="53">
        <v>71400.0</v>
      </c>
      <c r="G203" s="48">
        <f t="shared" si="1"/>
        <v>71400</v>
      </c>
      <c r="H203" s="52" t="s">
        <v>9</v>
      </c>
      <c r="I203" s="52">
        <v>0.0</v>
      </c>
      <c r="J203" s="52">
        <v>0.0</v>
      </c>
      <c r="K203" s="52">
        <v>0.0</v>
      </c>
      <c r="L203" s="52" t="s">
        <v>118</v>
      </c>
      <c r="M203" s="52" t="s">
        <v>119</v>
      </c>
      <c r="N203" s="52">
        <v>1.0</v>
      </c>
      <c r="O203" s="52">
        <v>0.0</v>
      </c>
      <c r="P203" s="52">
        <v>0.0</v>
      </c>
      <c r="Q203" s="52">
        <v>0.0</v>
      </c>
      <c r="R203" s="52">
        <v>0.0</v>
      </c>
      <c r="S203" s="52">
        <v>1.0</v>
      </c>
      <c r="T203" s="52">
        <v>0.0</v>
      </c>
      <c r="U203" s="53">
        <v>71400.0</v>
      </c>
      <c r="V203" s="53">
        <v>71400.0</v>
      </c>
      <c r="W203" s="52">
        <v>9.01319175E8</v>
      </c>
      <c r="X203" s="52" t="s">
        <v>127</v>
      </c>
    </row>
    <row r="204" ht="15.75" customHeight="1">
      <c r="B204" s="47">
        <v>1.2630052E7</v>
      </c>
      <c r="C204" s="47" t="s">
        <v>354</v>
      </c>
      <c r="D204" s="47">
        <v>471637.0</v>
      </c>
      <c r="E204" s="47">
        <v>3.0</v>
      </c>
      <c r="F204" s="48">
        <v>4702.384</v>
      </c>
      <c r="G204" s="48">
        <f t="shared" si="1"/>
        <v>14107.152</v>
      </c>
      <c r="H204" s="47" t="s">
        <v>9</v>
      </c>
      <c r="I204" s="47">
        <v>3.0</v>
      </c>
      <c r="J204" s="47">
        <v>3.0</v>
      </c>
      <c r="K204" s="47">
        <v>5.0</v>
      </c>
      <c r="L204" s="47" t="s">
        <v>118</v>
      </c>
      <c r="M204" s="47" t="s">
        <v>119</v>
      </c>
      <c r="N204" s="47">
        <v>94.0</v>
      </c>
      <c r="O204" s="47">
        <v>0.0</v>
      </c>
      <c r="P204" s="47">
        <v>0.0</v>
      </c>
      <c r="Q204" s="47">
        <v>1.0</v>
      </c>
      <c r="R204" s="47">
        <v>0.0</v>
      </c>
      <c r="S204" s="47">
        <v>11.0</v>
      </c>
      <c r="T204" s="47">
        <v>0.0</v>
      </c>
      <c r="U204" s="48">
        <v>4702.38</v>
      </c>
      <c r="V204" s="48">
        <v>4618.057</v>
      </c>
      <c r="W204" s="47">
        <v>9.00315569E8</v>
      </c>
      <c r="X204" s="47" t="s">
        <v>129</v>
      </c>
    </row>
    <row r="205" ht="15.75" customHeight="1">
      <c r="B205" s="52">
        <v>1.2630053E7</v>
      </c>
      <c r="C205" s="52" t="s">
        <v>355</v>
      </c>
      <c r="D205" s="52">
        <v>948983.0</v>
      </c>
      <c r="E205" s="52">
        <v>20.0</v>
      </c>
      <c r="F205" s="53">
        <v>23808.54</v>
      </c>
      <c r="G205" s="48">
        <f t="shared" si="1"/>
        <v>476170.8</v>
      </c>
      <c r="H205" s="52" t="s">
        <v>9</v>
      </c>
      <c r="I205" s="52">
        <v>20.0</v>
      </c>
      <c r="J205" s="52">
        <v>5.0</v>
      </c>
      <c r="K205" s="52">
        <v>40.0</v>
      </c>
      <c r="L205" s="52" t="s">
        <v>118</v>
      </c>
      <c r="M205" s="52" t="s">
        <v>119</v>
      </c>
      <c r="N205" s="52">
        <v>281.0</v>
      </c>
      <c r="O205" s="52">
        <v>0.0</v>
      </c>
      <c r="P205" s="52">
        <v>0.0</v>
      </c>
      <c r="Q205" s="52">
        <v>1.0</v>
      </c>
      <c r="R205" s="52">
        <v>0.0</v>
      </c>
      <c r="S205" s="52">
        <v>19.0</v>
      </c>
      <c r="T205" s="52">
        <v>0.0</v>
      </c>
      <c r="U205" s="53">
        <v>23808.5</v>
      </c>
      <c r="V205" s="53">
        <v>20099.52</v>
      </c>
      <c r="W205" s="52">
        <v>9.00315569E8</v>
      </c>
      <c r="X205" s="52" t="s">
        <v>129</v>
      </c>
    </row>
    <row r="206" ht="15.75" customHeight="1">
      <c r="B206" s="47">
        <v>1.2630054E7</v>
      </c>
      <c r="C206" s="47" t="s">
        <v>356</v>
      </c>
      <c r="D206" s="47">
        <v>9519876.0</v>
      </c>
      <c r="E206" s="47">
        <v>0.0</v>
      </c>
      <c r="F206" s="48">
        <v>252295.2</v>
      </c>
      <c r="G206" s="48">
        <f t="shared" si="1"/>
        <v>0</v>
      </c>
      <c r="H206" s="47" t="s">
        <v>9</v>
      </c>
      <c r="I206" s="47">
        <v>0.0</v>
      </c>
      <c r="J206" s="47">
        <v>0.0</v>
      </c>
      <c r="K206" s="47">
        <v>0.0</v>
      </c>
      <c r="L206" s="47" t="s">
        <v>118</v>
      </c>
      <c r="M206" s="47" t="s">
        <v>119</v>
      </c>
      <c r="N206" s="47">
        <v>3.0</v>
      </c>
      <c r="O206" s="47">
        <v>0.0</v>
      </c>
      <c r="P206" s="47">
        <v>0.0</v>
      </c>
      <c r="Q206" s="47">
        <v>0.0</v>
      </c>
      <c r="R206" s="47">
        <v>0.0</v>
      </c>
      <c r="S206" s="47">
        <v>2.0</v>
      </c>
      <c r="T206" s="47">
        <v>0.0</v>
      </c>
      <c r="U206" s="48">
        <v>252295.0</v>
      </c>
      <c r="V206" s="48">
        <v>252295.2</v>
      </c>
      <c r="W206" s="47">
        <v>9.00315569E8</v>
      </c>
      <c r="X206" s="47" t="s">
        <v>152</v>
      </c>
    </row>
    <row r="207" ht="15.75" customHeight="1">
      <c r="B207" s="52">
        <v>1.2630055E7</v>
      </c>
      <c r="C207" s="52" t="s">
        <v>357</v>
      </c>
      <c r="D207" s="52">
        <v>961198.0</v>
      </c>
      <c r="E207" s="52">
        <v>1.0</v>
      </c>
      <c r="F207" s="53">
        <v>291060.3</v>
      </c>
      <c r="G207" s="48">
        <f t="shared" si="1"/>
        <v>291060.3</v>
      </c>
      <c r="H207" s="52" t="s">
        <v>9</v>
      </c>
      <c r="I207" s="52">
        <v>1.0</v>
      </c>
      <c r="J207" s="52">
        <v>1.0</v>
      </c>
      <c r="K207" s="52">
        <v>2.0</v>
      </c>
      <c r="L207" s="52" t="s">
        <v>118</v>
      </c>
      <c r="M207" s="52" t="s">
        <v>119</v>
      </c>
      <c r="N207" s="52">
        <v>2.0</v>
      </c>
      <c r="O207" s="52">
        <v>0.0</v>
      </c>
      <c r="P207" s="52">
        <v>0.0</v>
      </c>
      <c r="Q207" s="52">
        <v>1.0</v>
      </c>
      <c r="R207" s="52">
        <v>0.0</v>
      </c>
      <c r="S207" s="52">
        <v>2.0</v>
      </c>
      <c r="T207" s="52">
        <v>0.0</v>
      </c>
      <c r="U207" s="53">
        <v>291060.0</v>
      </c>
      <c r="V207" s="53">
        <v>291060.3</v>
      </c>
      <c r="W207" s="52">
        <v>9.00315569E8</v>
      </c>
      <c r="X207" s="52" t="s">
        <v>129</v>
      </c>
    </row>
    <row r="208" ht="15.75" customHeight="1">
      <c r="B208" s="47">
        <v>1.2630056E7</v>
      </c>
      <c r="C208" s="47" t="s">
        <v>358</v>
      </c>
      <c r="D208" s="47">
        <v>2.2928662E7</v>
      </c>
      <c r="E208" s="47">
        <v>0.0</v>
      </c>
      <c r="F208" s="48">
        <v>4670750.0</v>
      </c>
      <c r="G208" s="48">
        <f t="shared" si="1"/>
        <v>0</v>
      </c>
      <c r="H208" s="47" t="s">
        <v>9</v>
      </c>
      <c r="I208" s="47">
        <v>0.0</v>
      </c>
      <c r="J208" s="47">
        <v>0.0</v>
      </c>
      <c r="K208" s="47">
        <v>0.0</v>
      </c>
      <c r="L208" s="47" t="s">
        <v>118</v>
      </c>
      <c r="M208" s="47" t="s">
        <v>165</v>
      </c>
      <c r="N208" s="47">
        <v>1.0</v>
      </c>
      <c r="O208" s="47">
        <v>0.0</v>
      </c>
      <c r="P208" s="47">
        <v>0.0</v>
      </c>
      <c r="Q208" s="47">
        <v>0.0</v>
      </c>
      <c r="R208" s="47">
        <v>0.0</v>
      </c>
      <c r="S208" s="47">
        <v>1.0</v>
      </c>
      <c r="T208" s="47">
        <v>0.0</v>
      </c>
      <c r="U208" s="48">
        <v>4670750.0</v>
      </c>
      <c r="V208" s="48">
        <v>4670750.0</v>
      </c>
      <c r="W208" s="47">
        <v>8.30074603E8</v>
      </c>
      <c r="X208" s="47" t="s">
        <v>127</v>
      </c>
    </row>
    <row r="209" ht="15.75" customHeight="1">
      <c r="B209" s="52" t="s">
        <v>359</v>
      </c>
      <c r="C209" s="52" t="s">
        <v>358</v>
      </c>
      <c r="D209" s="52">
        <v>2.2928662E7</v>
      </c>
      <c r="E209" s="52">
        <v>1.0</v>
      </c>
      <c r="F209" s="53">
        <v>892500.0</v>
      </c>
      <c r="G209" s="48">
        <f t="shared" si="1"/>
        <v>892500</v>
      </c>
      <c r="H209" s="52" t="s">
        <v>9</v>
      </c>
      <c r="I209" s="52">
        <v>0.0</v>
      </c>
      <c r="J209" s="52">
        <v>0.0</v>
      </c>
      <c r="K209" s="52">
        <v>0.0</v>
      </c>
      <c r="L209" s="52" t="s">
        <v>118</v>
      </c>
      <c r="M209" s="52" t="s">
        <v>165</v>
      </c>
      <c r="N209" s="52">
        <v>14.0</v>
      </c>
      <c r="O209" s="52">
        <v>0.0</v>
      </c>
      <c r="P209" s="52">
        <v>0.0</v>
      </c>
      <c r="Q209" s="52">
        <v>0.0</v>
      </c>
      <c r="R209" s="52">
        <v>0.0</v>
      </c>
      <c r="S209" s="52">
        <v>13.0</v>
      </c>
      <c r="T209" s="52">
        <v>0.0</v>
      </c>
      <c r="U209" s="53">
        <v>892500.0</v>
      </c>
      <c r="V209" s="53">
        <v>892500.0</v>
      </c>
      <c r="W209" s="52">
        <v>9.00377936E8</v>
      </c>
      <c r="X209" s="52" t="s">
        <v>299</v>
      </c>
    </row>
    <row r="210" ht="15.75" customHeight="1">
      <c r="B210" s="47">
        <v>1.2630057E7</v>
      </c>
      <c r="C210" s="47" t="s">
        <v>360</v>
      </c>
      <c r="D210" s="47">
        <v>2.1027059E7</v>
      </c>
      <c r="E210" s="47">
        <v>0.0</v>
      </c>
      <c r="F210" s="48">
        <v>3722642.0</v>
      </c>
      <c r="G210" s="48">
        <f t="shared" si="1"/>
        <v>0</v>
      </c>
      <c r="H210" s="47" t="s">
        <v>9</v>
      </c>
      <c r="I210" s="47">
        <v>0.0</v>
      </c>
      <c r="J210" s="47">
        <v>0.0</v>
      </c>
      <c r="K210" s="47">
        <v>0.0</v>
      </c>
      <c r="L210" s="47" t="s">
        <v>118</v>
      </c>
      <c r="M210" s="47" t="s">
        <v>119</v>
      </c>
      <c r="N210" s="47">
        <v>7.0</v>
      </c>
      <c r="O210" s="47">
        <v>0.0</v>
      </c>
      <c r="P210" s="47">
        <v>0.0</v>
      </c>
      <c r="Q210" s="47">
        <v>0.0</v>
      </c>
      <c r="R210" s="47">
        <v>0.0</v>
      </c>
      <c r="S210" s="47">
        <v>6.0</v>
      </c>
      <c r="T210" s="47">
        <v>0.0</v>
      </c>
      <c r="U210" s="48">
        <v>3722642.0</v>
      </c>
      <c r="V210" s="48">
        <v>3722642.0</v>
      </c>
      <c r="W210" s="47">
        <v>9.00315569E8</v>
      </c>
      <c r="X210" s="47" t="s">
        <v>125</v>
      </c>
    </row>
    <row r="211" ht="15.75" customHeight="1">
      <c r="B211" s="52" t="s">
        <v>361</v>
      </c>
      <c r="C211" s="52" t="s">
        <v>360</v>
      </c>
      <c r="D211" s="52">
        <v>2.1027059E7</v>
      </c>
      <c r="E211" s="52">
        <v>0.0</v>
      </c>
      <c r="F211" s="53">
        <v>447864.8</v>
      </c>
      <c r="G211" s="48">
        <f t="shared" si="1"/>
        <v>0</v>
      </c>
      <c r="H211" s="52" t="s">
        <v>9</v>
      </c>
      <c r="I211" s="52">
        <v>0.0</v>
      </c>
      <c r="J211" s="52">
        <v>0.0</v>
      </c>
      <c r="K211" s="52">
        <v>0.0</v>
      </c>
      <c r="L211" s="52" t="s">
        <v>118</v>
      </c>
      <c r="M211" s="52" t="s">
        <v>119</v>
      </c>
      <c r="N211" s="52">
        <v>3.0</v>
      </c>
      <c r="O211" s="52">
        <v>0.0</v>
      </c>
      <c r="P211" s="52">
        <v>0.0</v>
      </c>
      <c r="Q211" s="52">
        <v>0.0</v>
      </c>
      <c r="R211" s="52">
        <v>0.0</v>
      </c>
      <c r="S211" s="52">
        <v>2.0</v>
      </c>
      <c r="T211" s="52">
        <v>0.0</v>
      </c>
      <c r="U211" s="53">
        <v>447865.0</v>
      </c>
      <c r="V211" s="53">
        <v>447864.8</v>
      </c>
      <c r="W211" s="52">
        <v>9.00449648E8</v>
      </c>
      <c r="X211" s="52" t="s">
        <v>127</v>
      </c>
    </row>
    <row r="212" ht="15.75" customHeight="1">
      <c r="B212" s="47">
        <v>1.2630058E7</v>
      </c>
      <c r="C212" s="47" t="s">
        <v>362</v>
      </c>
      <c r="D212" s="47">
        <v>3027546.0</v>
      </c>
      <c r="E212" s="47">
        <v>5.0</v>
      </c>
      <c r="F212" s="48">
        <v>23860.04</v>
      </c>
      <c r="G212" s="48">
        <f t="shared" si="1"/>
        <v>119300.2</v>
      </c>
      <c r="H212" s="47" t="s">
        <v>9</v>
      </c>
      <c r="I212" s="47">
        <v>0.0</v>
      </c>
      <c r="J212" s="47">
        <v>0.0</v>
      </c>
      <c r="K212" s="47">
        <v>0.0</v>
      </c>
      <c r="L212" s="47" t="s">
        <v>118</v>
      </c>
      <c r="M212" s="47" t="s">
        <v>122</v>
      </c>
      <c r="N212" s="47">
        <v>1.0</v>
      </c>
      <c r="O212" s="47">
        <v>0.0</v>
      </c>
      <c r="P212" s="47">
        <v>0.0</v>
      </c>
      <c r="Q212" s="47">
        <v>0.0</v>
      </c>
      <c r="R212" s="47">
        <v>0.0</v>
      </c>
      <c r="S212" s="47">
        <v>0.0</v>
      </c>
      <c r="T212" s="47">
        <v>0.0</v>
      </c>
      <c r="U212" s="48">
        <v>23860.0</v>
      </c>
      <c r="V212" s="48">
        <v>71550.12</v>
      </c>
      <c r="W212" s="47">
        <v>9.00315569E8</v>
      </c>
      <c r="X212" s="47" t="s">
        <v>127</v>
      </c>
    </row>
    <row r="213" ht="15.75" customHeight="1">
      <c r="B213" s="52">
        <v>1.2630059E7</v>
      </c>
      <c r="C213" s="52" t="s">
        <v>363</v>
      </c>
      <c r="D213" s="52">
        <v>2.0557875E7</v>
      </c>
      <c r="E213" s="52">
        <v>1.0</v>
      </c>
      <c r="F213" s="53">
        <v>131112.5</v>
      </c>
      <c r="G213" s="48">
        <f t="shared" si="1"/>
        <v>131112.5</v>
      </c>
      <c r="H213" s="52" t="s">
        <v>9</v>
      </c>
      <c r="I213" s="52">
        <v>1.0</v>
      </c>
      <c r="J213" s="52">
        <v>1.0</v>
      </c>
      <c r="K213" s="52">
        <v>3.0</v>
      </c>
      <c r="L213" s="52" t="s">
        <v>118</v>
      </c>
      <c r="M213" s="52" t="s">
        <v>119</v>
      </c>
      <c r="N213" s="52">
        <v>42.0</v>
      </c>
      <c r="O213" s="52">
        <v>0.0</v>
      </c>
      <c r="P213" s="52">
        <v>0.0</v>
      </c>
      <c r="Q213" s="52">
        <v>1.0</v>
      </c>
      <c r="R213" s="52">
        <v>0.0</v>
      </c>
      <c r="S213" s="52">
        <v>10.0</v>
      </c>
      <c r="T213" s="52">
        <v>0.0</v>
      </c>
      <c r="U213" s="53">
        <v>131113.0</v>
      </c>
      <c r="V213" s="53">
        <v>131112.5</v>
      </c>
      <c r="W213" s="52">
        <v>9.00315569E8</v>
      </c>
      <c r="X213" s="52" t="s">
        <v>364</v>
      </c>
    </row>
    <row r="214" ht="15.75" customHeight="1">
      <c r="B214" s="47">
        <v>1.263006E7</v>
      </c>
      <c r="C214" s="47" t="s">
        <v>365</v>
      </c>
      <c r="D214" s="47">
        <v>984737.0</v>
      </c>
      <c r="E214" s="47">
        <v>10.0</v>
      </c>
      <c r="F214" s="48">
        <v>2498.655</v>
      </c>
      <c r="G214" s="48">
        <f t="shared" si="1"/>
        <v>24986.55</v>
      </c>
      <c r="H214" s="47" t="s">
        <v>9</v>
      </c>
      <c r="I214" s="47">
        <v>10.0</v>
      </c>
      <c r="J214" s="47">
        <v>4.0</v>
      </c>
      <c r="K214" s="47">
        <v>20.0</v>
      </c>
      <c r="L214" s="47" t="s">
        <v>118</v>
      </c>
      <c r="M214" s="47" t="s">
        <v>122</v>
      </c>
      <c r="N214" s="47">
        <v>217.0</v>
      </c>
      <c r="O214" s="47">
        <v>0.0</v>
      </c>
      <c r="P214" s="47">
        <v>0.0</v>
      </c>
      <c r="Q214" s="47">
        <v>1.0</v>
      </c>
      <c r="R214" s="47">
        <v>0.0</v>
      </c>
      <c r="S214" s="47">
        <v>8.0</v>
      </c>
      <c r="T214" s="47">
        <v>0.0</v>
      </c>
      <c r="U214" s="48">
        <v>2498.65</v>
      </c>
      <c r="V214" s="48">
        <v>2392.804</v>
      </c>
      <c r="W214" s="47">
        <v>9.00315569E8</v>
      </c>
      <c r="X214" s="47" t="s">
        <v>125</v>
      </c>
    </row>
    <row r="215" ht="15.75" customHeight="1">
      <c r="B215" s="52">
        <v>1.2630061E7</v>
      </c>
      <c r="C215" s="52" t="s">
        <v>366</v>
      </c>
      <c r="D215" s="52">
        <v>2.3792726E7</v>
      </c>
      <c r="E215" s="52">
        <v>0.0</v>
      </c>
      <c r="F215" s="53">
        <v>640373.6</v>
      </c>
      <c r="G215" s="48">
        <f t="shared" si="1"/>
        <v>0</v>
      </c>
      <c r="H215" s="52" t="s">
        <v>9</v>
      </c>
      <c r="I215" s="52">
        <v>0.0</v>
      </c>
      <c r="J215" s="52">
        <v>0.0</v>
      </c>
      <c r="K215" s="52">
        <v>0.0</v>
      </c>
      <c r="L215" s="52" t="s">
        <v>118</v>
      </c>
      <c r="M215" s="52" t="s">
        <v>165</v>
      </c>
      <c r="N215" s="52">
        <v>1.0</v>
      </c>
      <c r="O215" s="52">
        <v>0.0</v>
      </c>
      <c r="P215" s="52">
        <v>0.0</v>
      </c>
      <c r="Q215" s="52">
        <v>0.0</v>
      </c>
      <c r="R215" s="52">
        <v>0.0</v>
      </c>
      <c r="S215" s="52">
        <v>1.0</v>
      </c>
      <c r="T215" s="52">
        <v>0.0</v>
      </c>
      <c r="U215" s="53">
        <v>640374.0</v>
      </c>
      <c r="V215" s="53">
        <v>640373.6</v>
      </c>
      <c r="W215" s="52">
        <v>9.00315569E8</v>
      </c>
      <c r="X215" s="52" t="s">
        <v>367</v>
      </c>
    </row>
    <row r="216" ht="15.75" customHeight="1">
      <c r="B216" s="47" t="s">
        <v>368</v>
      </c>
      <c r="C216" s="47" t="s">
        <v>366</v>
      </c>
      <c r="D216" s="47">
        <v>2.3792726E7</v>
      </c>
      <c r="E216" s="47">
        <v>2.0</v>
      </c>
      <c r="F216" s="48">
        <v>103768.0</v>
      </c>
      <c r="G216" s="48">
        <f t="shared" si="1"/>
        <v>207536</v>
      </c>
      <c r="H216" s="47" t="s">
        <v>9</v>
      </c>
      <c r="I216" s="47">
        <v>0.0</v>
      </c>
      <c r="J216" s="47">
        <v>0.0</v>
      </c>
      <c r="K216" s="47">
        <v>0.0</v>
      </c>
      <c r="L216" s="47" t="s">
        <v>118</v>
      </c>
      <c r="M216" s="47" t="s">
        <v>165</v>
      </c>
      <c r="N216" s="47">
        <v>42.0</v>
      </c>
      <c r="O216" s="47">
        <v>0.0</v>
      </c>
      <c r="P216" s="47">
        <v>0.0</v>
      </c>
      <c r="Q216" s="47">
        <v>0.0</v>
      </c>
      <c r="R216" s="47">
        <v>0.0</v>
      </c>
      <c r="S216" s="47">
        <v>7.0</v>
      </c>
      <c r="T216" s="47">
        <v>0.0</v>
      </c>
      <c r="U216" s="48">
        <v>103768.0</v>
      </c>
      <c r="V216" s="48">
        <v>103768.0</v>
      </c>
      <c r="W216" s="47">
        <v>9.01327111E8</v>
      </c>
      <c r="X216" s="47" t="s">
        <v>127</v>
      </c>
    </row>
    <row r="217" ht="15.75" customHeight="1">
      <c r="B217" s="52">
        <v>1.2630062E7</v>
      </c>
      <c r="C217" s="52" t="s">
        <v>268</v>
      </c>
      <c r="D217" s="52">
        <v>994848.0</v>
      </c>
      <c r="E217" s="52">
        <v>13.0</v>
      </c>
      <c r="F217" s="53">
        <v>3100.505</v>
      </c>
      <c r="G217" s="48">
        <f t="shared" si="1"/>
        <v>40306.565</v>
      </c>
      <c r="H217" s="52" t="s">
        <v>9</v>
      </c>
      <c r="I217" s="52">
        <v>5.0</v>
      </c>
      <c r="J217" s="52">
        <v>5.0</v>
      </c>
      <c r="K217" s="52">
        <v>10.0</v>
      </c>
      <c r="L217" s="52" t="s">
        <v>118</v>
      </c>
      <c r="M217" s="52" t="s">
        <v>165</v>
      </c>
      <c r="N217" s="52">
        <v>47.0</v>
      </c>
      <c r="O217" s="52">
        <v>0.0</v>
      </c>
      <c r="P217" s="52">
        <v>0.0</v>
      </c>
      <c r="Q217" s="52">
        <v>0.0</v>
      </c>
      <c r="R217" s="52">
        <v>0.0</v>
      </c>
      <c r="S217" s="52">
        <v>0.0</v>
      </c>
      <c r="T217" s="52">
        <v>0.0</v>
      </c>
      <c r="U217" s="53">
        <v>3100.51</v>
      </c>
      <c r="V217" s="53">
        <v>3100.505</v>
      </c>
      <c r="W217" s="52">
        <v>9.00315569E8</v>
      </c>
      <c r="X217" s="52" t="s">
        <v>369</v>
      </c>
    </row>
    <row r="218" ht="15.75" customHeight="1">
      <c r="B218" s="47">
        <v>1.2630063E7</v>
      </c>
      <c r="C218" s="47" t="s">
        <v>147</v>
      </c>
      <c r="D218" s="47">
        <v>2.1503575E7</v>
      </c>
      <c r="E218" s="47">
        <v>30.0</v>
      </c>
      <c r="F218" s="48">
        <v>17028.93</v>
      </c>
      <c r="G218" s="48">
        <f t="shared" si="1"/>
        <v>510867.9</v>
      </c>
      <c r="H218" s="47" t="s">
        <v>9</v>
      </c>
      <c r="I218" s="47">
        <v>0.0</v>
      </c>
      <c r="J218" s="47">
        <v>0.0</v>
      </c>
      <c r="K218" s="47">
        <v>0.0</v>
      </c>
      <c r="L218" s="47" t="s">
        <v>118</v>
      </c>
      <c r="M218" s="47" t="s">
        <v>165</v>
      </c>
      <c r="N218" s="47">
        <v>0.0</v>
      </c>
      <c r="O218" s="47">
        <v>0.0</v>
      </c>
      <c r="P218" s="47">
        <v>0.0</v>
      </c>
      <c r="Q218" s="47">
        <v>0.0</v>
      </c>
      <c r="R218" s="47">
        <v>0.0</v>
      </c>
      <c r="S218" s="47">
        <v>0.0</v>
      </c>
      <c r="T218" s="47">
        <v>0.0</v>
      </c>
      <c r="U218" s="48">
        <v>17028.9</v>
      </c>
      <c r="V218" s="48">
        <v>17028.93</v>
      </c>
      <c r="W218" s="47">
        <v>9.00315569E8</v>
      </c>
      <c r="X218" s="47" t="s">
        <v>369</v>
      </c>
    </row>
    <row r="219" ht="15.75" customHeight="1">
      <c r="B219" s="52">
        <v>1.2630064E7</v>
      </c>
      <c r="C219" s="52" t="s">
        <v>370</v>
      </c>
      <c r="D219" s="52">
        <v>2.0747918E7</v>
      </c>
      <c r="E219" s="52">
        <v>0.0</v>
      </c>
      <c r="F219" s="53">
        <v>27.75</v>
      </c>
      <c r="G219" s="48">
        <f t="shared" si="1"/>
        <v>0</v>
      </c>
      <c r="H219" s="52" t="s">
        <v>9</v>
      </c>
      <c r="I219" s="52">
        <v>0.0</v>
      </c>
      <c r="J219" s="52">
        <v>0.0</v>
      </c>
      <c r="K219" s="52">
        <v>0.0</v>
      </c>
      <c r="L219" s="52" t="s">
        <v>118</v>
      </c>
      <c r="M219" s="52" t="s">
        <v>165</v>
      </c>
      <c r="N219" s="52">
        <v>0.0</v>
      </c>
      <c r="O219" s="52">
        <v>0.0</v>
      </c>
      <c r="P219" s="52">
        <v>0.0</v>
      </c>
      <c r="Q219" s="52">
        <v>0.0</v>
      </c>
      <c r="R219" s="52">
        <v>0.0</v>
      </c>
      <c r="S219" s="52">
        <v>0.0</v>
      </c>
      <c r="T219" s="52">
        <v>0.0</v>
      </c>
      <c r="U219" s="53">
        <v>27.75</v>
      </c>
      <c r="V219" s="53">
        <v>0.0</v>
      </c>
      <c r="W219" s="52">
        <v>9.00315569E8</v>
      </c>
      <c r="X219" s="52" t="s">
        <v>127</v>
      </c>
    </row>
    <row r="220" ht="15.75" customHeight="1">
      <c r="B220" s="47">
        <v>1.2630065E7</v>
      </c>
      <c r="C220" s="47" t="s">
        <v>371</v>
      </c>
      <c r="D220" s="47">
        <v>2.0879116E7</v>
      </c>
      <c r="E220" s="47">
        <v>0.0</v>
      </c>
      <c r="F220" s="48">
        <v>1835441.0</v>
      </c>
      <c r="G220" s="48">
        <f t="shared" si="1"/>
        <v>0</v>
      </c>
      <c r="H220" s="47" t="s">
        <v>9</v>
      </c>
      <c r="I220" s="47">
        <v>0.0</v>
      </c>
      <c r="J220" s="47">
        <v>0.0</v>
      </c>
      <c r="K220" s="47">
        <v>0.0</v>
      </c>
      <c r="L220" s="47" t="s">
        <v>118</v>
      </c>
      <c r="M220" s="47" t="s">
        <v>165</v>
      </c>
      <c r="N220" s="47">
        <v>1.0</v>
      </c>
      <c r="O220" s="47">
        <v>0.0</v>
      </c>
      <c r="P220" s="47">
        <v>0.0</v>
      </c>
      <c r="Q220" s="47">
        <v>0.0</v>
      </c>
      <c r="R220" s="47">
        <v>0.0</v>
      </c>
      <c r="S220" s="47">
        <v>1.0</v>
      </c>
      <c r="T220" s="47">
        <v>0.0</v>
      </c>
      <c r="U220" s="48">
        <v>1835441.0</v>
      </c>
      <c r="V220" s="48">
        <v>1835441.0</v>
      </c>
      <c r="W220" s="47">
        <v>9.00315569E8</v>
      </c>
      <c r="X220" s="47" t="s">
        <v>127</v>
      </c>
    </row>
    <row r="221" ht="15.75" customHeight="1">
      <c r="B221" s="52">
        <v>1.2630066E7</v>
      </c>
      <c r="C221" s="52" t="s">
        <v>372</v>
      </c>
      <c r="D221" s="52">
        <v>948980.0</v>
      </c>
      <c r="E221" s="52">
        <v>6.0</v>
      </c>
      <c r="F221" s="53">
        <v>22849.54</v>
      </c>
      <c r="G221" s="48">
        <f t="shared" si="1"/>
        <v>137097.24</v>
      </c>
      <c r="H221" s="52" t="s">
        <v>9</v>
      </c>
      <c r="I221" s="52">
        <v>6.0</v>
      </c>
      <c r="J221" s="52">
        <v>3.0</v>
      </c>
      <c r="K221" s="52">
        <v>10.0</v>
      </c>
      <c r="L221" s="52" t="s">
        <v>118</v>
      </c>
      <c r="M221" s="52" t="s">
        <v>119</v>
      </c>
      <c r="N221" s="52">
        <v>148.0</v>
      </c>
      <c r="O221" s="52">
        <v>0.0</v>
      </c>
      <c r="P221" s="52">
        <v>0.0</v>
      </c>
      <c r="Q221" s="52">
        <v>1.0</v>
      </c>
      <c r="R221" s="52">
        <v>0.0</v>
      </c>
      <c r="S221" s="52">
        <v>5.0</v>
      </c>
      <c r="T221" s="52">
        <v>0.0</v>
      </c>
      <c r="U221" s="53">
        <v>22849.5</v>
      </c>
      <c r="V221" s="53">
        <v>22562.48</v>
      </c>
      <c r="W221" s="52">
        <v>9.00315569E8</v>
      </c>
      <c r="X221" s="52" t="s">
        <v>152</v>
      </c>
    </row>
    <row r="222" ht="15.75" customHeight="1">
      <c r="B222" s="47">
        <v>1.2630067E7</v>
      </c>
      <c r="C222" s="47" t="s">
        <v>373</v>
      </c>
      <c r="D222" s="47">
        <v>948700.0</v>
      </c>
      <c r="E222" s="47">
        <v>7.0</v>
      </c>
      <c r="F222" s="48">
        <v>13798.37</v>
      </c>
      <c r="G222" s="48">
        <f t="shared" si="1"/>
        <v>96588.59</v>
      </c>
      <c r="H222" s="47" t="s">
        <v>9</v>
      </c>
      <c r="I222" s="47">
        <v>0.0</v>
      </c>
      <c r="J222" s="47">
        <v>0.0</v>
      </c>
      <c r="K222" s="47">
        <v>0.0</v>
      </c>
      <c r="L222" s="47" t="s">
        <v>118</v>
      </c>
      <c r="M222" s="47" t="s">
        <v>122</v>
      </c>
      <c r="N222" s="47">
        <v>3.0</v>
      </c>
      <c r="O222" s="47">
        <v>0.0</v>
      </c>
      <c r="P222" s="47">
        <v>0.0</v>
      </c>
      <c r="Q222" s="47">
        <v>0.0</v>
      </c>
      <c r="R222" s="47">
        <v>0.0</v>
      </c>
      <c r="S222" s="47">
        <v>0.0</v>
      </c>
      <c r="T222" s="47">
        <v>0.0</v>
      </c>
      <c r="U222" s="48">
        <v>13798.4</v>
      </c>
      <c r="V222" s="48">
        <v>13798.37</v>
      </c>
      <c r="W222" s="47">
        <v>9.00315569E8</v>
      </c>
      <c r="X222" s="47" t="s">
        <v>125</v>
      </c>
    </row>
    <row r="223" ht="15.75" customHeight="1">
      <c r="B223" s="52">
        <v>1.2630068E7</v>
      </c>
      <c r="C223" s="52" t="s">
        <v>374</v>
      </c>
      <c r="D223" s="52">
        <v>1549574.0</v>
      </c>
      <c r="E223" s="52">
        <v>0.0</v>
      </c>
      <c r="F223" s="53">
        <v>1566091.0</v>
      </c>
      <c r="G223" s="48">
        <f t="shared" si="1"/>
        <v>0</v>
      </c>
      <c r="H223" s="52" t="s">
        <v>9</v>
      </c>
      <c r="I223" s="52">
        <v>0.0</v>
      </c>
      <c r="J223" s="52">
        <v>0.0</v>
      </c>
      <c r="K223" s="52">
        <v>0.0</v>
      </c>
      <c r="L223" s="52" t="s">
        <v>118</v>
      </c>
      <c r="M223" s="52" t="s">
        <v>122</v>
      </c>
      <c r="N223" s="52">
        <v>1.0</v>
      </c>
      <c r="O223" s="52">
        <v>0.0</v>
      </c>
      <c r="P223" s="52">
        <v>0.0</v>
      </c>
      <c r="Q223" s="52">
        <v>0.0</v>
      </c>
      <c r="R223" s="52">
        <v>0.0</v>
      </c>
      <c r="S223" s="52">
        <v>1.0</v>
      </c>
      <c r="T223" s="52">
        <v>0.0</v>
      </c>
      <c r="U223" s="53">
        <v>1566091.0</v>
      </c>
      <c r="V223" s="53">
        <v>1566091.0</v>
      </c>
      <c r="W223" s="52">
        <v>9.00315569E8</v>
      </c>
      <c r="X223" s="52" t="s">
        <v>125</v>
      </c>
    </row>
    <row r="224" ht="15.75" customHeight="1">
      <c r="B224" s="47">
        <v>1.3210008E7</v>
      </c>
      <c r="C224" s="47" t="s">
        <v>375</v>
      </c>
      <c r="D224" s="47">
        <v>2.1561402E7</v>
      </c>
      <c r="E224" s="47">
        <v>51.0</v>
      </c>
      <c r="F224" s="48">
        <v>1487533.0</v>
      </c>
      <c r="G224" s="48">
        <f t="shared" si="1"/>
        <v>75864183</v>
      </c>
      <c r="H224" s="47" t="s">
        <v>6</v>
      </c>
      <c r="I224" s="47">
        <v>0.0</v>
      </c>
      <c r="J224" s="47">
        <v>0.0</v>
      </c>
      <c r="K224" s="47">
        <v>0.0</v>
      </c>
      <c r="L224" s="47" t="s">
        <v>118</v>
      </c>
      <c r="M224" s="47" t="s">
        <v>119</v>
      </c>
      <c r="N224" s="47">
        <v>364.0</v>
      </c>
      <c r="O224" s="47">
        <v>0.0</v>
      </c>
      <c r="P224" s="47">
        <v>0.0</v>
      </c>
      <c r="Q224" s="47">
        <v>0.0</v>
      </c>
      <c r="R224" s="47">
        <v>0.0</v>
      </c>
      <c r="S224" s="47">
        <v>11.0</v>
      </c>
      <c r="T224" s="47">
        <v>0.0</v>
      </c>
      <c r="U224" s="48">
        <v>1487533.0</v>
      </c>
      <c r="V224" s="48">
        <v>1487500.0</v>
      </c>
      <c r="W224" s="47">
        <v>8.3007357E8</v>
      </c>
      <c r="X224" s="47" t="s">
        <v>342</v>
      </c>
    </row>
    <row r="225" ht="15.75" customHeight="1">
      <c r="B225" s="52" t="s">
        <v>376</v>
      </c>
      <c r="C225" s="52" t="s">
        <v>375</v>
      </c>
      <c r="D225" s="52">
        <v>2.1561402E7</v>
      </c>
      <c r="E225" s="52">
        <v>6.0</v>
      </c>
      <c r="F225" s="53">
        <v>568917.7</v>
      </c>
      <c r="G225" s="48">
        <f t="shared" si="1"/>
        <v>3413506.2</v>
      </c>
      <c r="H225" s="52" t="s">
        <v>6</v>
      </c>
      <c r="I225" s="52">
        <v>0.0</v>
      </c>
      <c r="J225" s="52">
        <v>0.0</v>
      </c>
      <c r="K225" s="52">
        <v>0.0</v>
      </c>
      <c r="L225" s="52" t="s">
        <v>118</v>
      </c>
      <c r="M225" s="52" t="s">
        <v>119</v>
      </c>
      <c r="N225" s="52">
        <v>2645.0</v>
      </c>
      <c r="O225" s="52">
        <v>0.0</v>
      </c>
      <c r="P225" s="52">
        <v>0.0</v>
      </c>
      <c r="Q225" s="52">
        <v>0.0</v>
      </c>
      <c r="R225" s="52">
        <v>0.0</v>
      </c>
      <c r="S225" s="52">
        <v>228.0</v>
      </c>
      <c r="T225" s="52">
        <v>0.0</v>
      </c>
      <c r="U225" s="53">
        <v>568918.0</v>
      </c>
      <c r="V225" s="53">
        <v>570231.3</v>
      </c>
      <c r="W225" s="52">
        <v>9.00449648E8</v>
      </c>
      <c r="X225" s="52" t="s">
        <v>199</v>
      </c>
    </row>
    <row r="226" ht="15.75" customHeight="1">
      <c r="B226" s="47">
        <v>1.3210009E7</v>
      </c>
      <c r="C226" s="47" t="s">
        <v>377</v>
      </c>
      <c r="D226" s="47">
        <v>2.0851842E7</v>
      </c>
      <c r="E226" s="47">
        <v>1.0</v>
      </c>
      <c r="F226" s="48">
        <v>304836.6</v>
      </c>
      <c r="G226" s="48">
        <f t="shared" si="1"/>
        <v>304836.6</v>
      </c>
      <c r="H226" s="47" t="s">
        <v>9</v>
      </c>
      <c r="I226" s="47">
        <v>1.0</v>
      </c>
      <c r="J226" s="47">
        <v>1.0</v>
      </c>
      <c r="K226" s="47">
        <v>2.0</v>
      </c>
      <c r="L226" s="47" t="s">
        <v>118</v>
      </c>
      <c r="M226" s="47" t="s">
        <v>122</v>
      </c>
      <c r="N226" s="47">
        <v>22.0</v>
      </c>
      <c r="O226" s="47">
        <v>0.0</v>
      </c>
      <c r="P226" s="47">
        <v>0.0</v>
      </c>
      <c r="Q226" s="47">
        <v>1.0</v>
      </c>
      <c r="R226" s="47">
        <v>0.0</v>
      </c>
      <c r="S226" s="47">
        <v>4.0</v>
      </c>
      <c r="T226" s="47">
        <v>0.0</v>
      </c>
      <c r="U226" s="48">
        <v>304837.0</v>
      </c>
      <c r="V226" s="48">
        <v>304836.6</v>
      </c>
      <c r="W226" s="47">
        <v>9.00315569E8</v>
      </c>
      <c r="X226" s="47" t="s">
        <v>123</v>
      </c>
    </row>
    <row r="227" ht="15.75" customHeight="1">
      <c r="B227" s="52">
        <v>1.321001E7</v>
      </c>
      <c r="C227" s="52" t="s">
        <v>378</v>
      </c>
      <c r="D227" s="52">
        <v>984826.0</v>
      </c>
      <c r="E227" s="52">
        <v>5.0</v>
      </c>
      <c r="F227" s="53">
        <v>22455.63</v>
      </c>
      <c r="G227" s="48">
        <f t="shared" si="1"/>
        <v>112278.15</v>
      </c>
      <c r="H227" s="52" t="s">
        <v>6</v>
      </c>
      <c r="I227" s="52">
        <v>1.0</v>
      </c>
      <c r="J227" s="52">
        <v>1.0</v>
      </c>
      <c r="K227" s="52">
        <v>2.0</v>
      </c>
      <c r="L227" s="52" t="s">
        <v>118</v>
      </c>
      <c r="M227" s="52" t="s">
        <v>119</v>
      </c>
      <c r="N227" s="52">
        <v>5.0</v>
      </c>
      <c r="O227" s="52">
        <v>0.0</v>
      </c>
      <c r="P227" s="52">
        <v>0.0</v>
      </c>
      <c r="Q227" s="52">
        <v>0.0</v>
      </c>
      <c r="R227" s="52">
        <v>0.0</v>
      </c>
      <c r="S227" s="52">
        <v>0.0</v>
      </c>
      <c r="T227" s="52">
        <v>0.0</v>
      </c>
      <c r="U227" s="53">
        <v>22455.6</v>
      </c>
      <c r="V227" s="53">
        <v>6.08</v>
      </c>
      <c r="W227" s="52">
        <v>9.00315569E8</v>
      </c>
      <c r="X227" s="52" t="s">
        <v>338</v>
      </c>
    </row>
    <row r="228" ht="15.75" customHeight="1">
      <c r="B228" s="47">
        <v>1.3210011E7</v>
      </c>
      <c r="C228" s="47" t="s">
        <v>379</v>
      </c>
      <c r="D228" s="47">
        <v>990952.0</v>
      </c>
      <c r="E228" s="47">
        <v>4.0</v>
      </c>
      <c r="F228" s="48">
        <v>6014.046</v>
      </c>
      <c r="G228" s="48">
        <f t="shared" si="1"/>
        <v>24056.184</v>
      </c>
      <c r="H228" s="47" t="s">
        <v>6</v>
      </c>
      <c r="I228" s="47">
        <v>1.0</v>
      </c>
      <c r="J228" s="47">
        <v>1.0</v>
      </c>
      <c r="K228" s="47">
        <v>2.0</v>
      </c>
      <c r="L228" s="47" t="s">
        <v>118</v>
      </c>
      <c r="M228" s="47" t="s">
        <v>119</v>
      </c>
      <c r="N228" s="47">
        <v>84.0</v>
      </c>
      <c r="O228" s="47">
        <v>0.0</v>
      </c>
      <c r="P228" s="47">
        <v>0.0</v>
      </c>
      <c r="Q228" s="47">
        <v>0.0</v>
      </c>
      <c r="R228" s="47">
        <v>0.0</v>
      </c>
      <c r="S228" s="47">
        <v>7.0</v>
      </c>
      <c r="T228" s="47">
        <v>0.0</v>
      </c>
      <c r="U228" s="48">
        <v>6014.05</v>
      </c>
      <c r="V228" s="48">
        <v>5772.571</v>
      </c>
      <c r="W228" s="47">
        <v>9.00315569E8</v>
      </c>
      <c r="X228" s="47" t="s">
        <v>120</v>
      </c>
    </row>
    <row r="229" ht="15.75" customHeight="1">
      <c r="B229" s="52">
        <v>1.3210013E7</v>
      </c>
      <c r="C229" s="52" t="s">
        <v>380</v>
      </c>
      <c r="D229" s="52">
        <v>2.2804728E7</v>
      </c>
      <c r="E229" s="52">
        <v>0.0</v>
      </c>
      <c r="F229" s="53">
        <v>1917090.0</v>
      </c>
      <c r="G229" s="48">
        <f t="shared" si="1"/>
        <v>0</v>
      </c>
      <c r="H229" s="52" t="s">
        <v>6</v>
      </c>
      <c r="I229" s="52">
        <v>0.0</v>
      </c>
      <c r="J229" s="52">
        <v>0.0</v>
      </c>
      <c r="K229" s="52">
        <v>0.0</v>
      </c>
      <c r="L229" s="52" t="s">
        <v>118</v>
      </c>
      <c r="M229" s="52" t="s">
        <v>122</v>
      </c>
      <c r="N229" s="52">
        <v>7.0</v>
      </c>
      <c r="O229" s="52">
        <v>0.0</v>
      </c>
      <c r="P229" s="52">
        <v>0.0</v>
      </c>
      <c r="Q229" s="52">
        <v>0.0</v>
      </c>
      <c r="R229" s="52">
        <v>0.0</v>
      </c>
      <c r="S229" s="52">
        <v>6.0</v>
      </c>
      <c r="T229" s="52">
        <v>0.0</v>
      </c>
      <c r="U229" s="53">
        <v>1917090.0</v>
      </c>
      <c r="V229" s="53">
        <v>1917090.0</v>
      </c>
      <c r="W229" s="52">
        <v>8.3007357E8</v>
      </c>
      <c r="X229" s="52" t="s">
        <v>381</v>
      </c>
    </row>
    <row r="230" ht="15.75" customHeight="1">
      <c r="B230" s="47" t="s">
        <v>382</v>
      </c>
      <c r="C230" s="47" t="s">
        <v>380</v>
      </c>
      <c r="D230" s="47">
        <v>2.2804728E7</v>
      </c>
      <c r="E230" s="47">
        <v>0.0</v>
      </c>
      <c r="F230" s="48">
        <v>649027.8</v>
      </c>
      <c r="G230" s="48">
        <f t="shared" si="1"/>
        <v>0</v>
      </c>
      <c r="H230" s="47" t="s">
        <v>6</v>
      </c>
      <c r="I230" s="47">
        <v>0.0</v>
      </c>
      <c r="J230" s="47">
        <v>0.0</v>
      </c>
      <c r="K230" s="47">
        <v>0.0</v>
      </c>
      <c r="L230" s="47" t="s">
        <v>118</v>
      </c>
      <c r="M230" s="47" t="s">
        <v>119</v>
      </c>
      <c r="N230" s="47">
        <v>740.0</v>
      </c>
      <c r="O230" s="47">
        <v>0.0</v>
      </c>
      <c r="P230" s="47">
        <v>0.0</v>
      </c>
      <c r="Q230" s="47">
        <v>0.0</v>
      </c>
      <c r="R230" s="47">
        <v>0.0</v>
      </c>
      <c r="S230" s="47">
        <v>303.0</v>
      </c>
      <c r="T230" s="47">
        <v>0.0</v>
      </c>
      <c r="U230" s="48">
        <v>649028.0</v>
      </c>
      <c r="V230" s="48">
        <v>817695.4</v>
      </c>
      <c r="W230" s="47">
        <v>9.00449648E8</v>
      </c>
      <c r="X230" s="47" t="s">
        <v>199</v>
      </c>
    </row>
    <row r="231" ht="15.75" customHeight="1">
      <c r="B231" s="52">
        <v>1.3210014E7</v>
      </c>
      <c r="C231" s="52" t="s">
        <v>383</v>
      </c>
      <c r="D231" s="52">
        <v>2.0523391E7</v>
      </c>
      <c r="E231" s="52">
        <v>2.0</v>
      </c>
      <c r="F231" s="53">
        <v>209440.0</v>
      </c>
      <c r="G231" s="48">
        <f t="shared" si="1"/>
        <v>418880</v>
      </c>
      <c r="H231" s="52" t="s">
        <v>6</v>
      </c>
      <c r="I231" s="52">
        <v>2.0</v>
      </c>
      <c r="J231" s="52">
        <v>2.0</v>
      </c>
      <c r="K231" s="52">
        <v>5.0</v>
      </c>
      <c r="L231" s="52" t="s">
        <v>118</v>
      </c>
      <c r="M231" s="52" t="s">
        <v>119</v>
      </c>
      <c r="N231" s="52">
        <v>60.0</v>
      </c>
      <c r="O231" s="52">
        <v>0.0</v>
      </c>
      <c r="P231" s="52">
        <v>0.0</v>
      </c>
      <c r="Q231" s="52">
        <v>1.0</v>
      </c>
      <c r="R231" s="52">
        <v>0.0</v>
      </c>
      <c r="S231" s="52">
        <v>7.0</v>
      </c>
      <c r="T231" s="52">
        <v>0.0</v>
      </c>
      <c r="U231" s="53">
        <v>209440.0</v>
      </c>
      <c r="V231" s="53">
        <v>209440.0</v>
      </c>
      <c r="W231" s="52">
        <v>9.00441201E8</v>
      </c>
      <c r="X231" s="52" t="s">
        <v>384</v>
      </c>
    </row>
    <row r="232" ht="15.75" customHeight="1">
      <c r="B232" s="47">
        <v>1.3210015E7</v>
      </c>
      <c r="C232" s="47" t="s">
        <v>385</v>
      </c>
      <c r="D232" s="47" t="s">
        <v>386</v>
      </c>
      <c r="E232" s="47">
        <v>13.0</v>
      </c>
      <c r="F232" s="48">
        <v>1291.15</v>
      </c>
      <c r="G232" s="48">
        <f t="shared" si="1"/>
        <v>16784.95</v>
      </c>
      <c r="H232" s="47" t="s">
        <v>6</v>
      </c>
      <c r="I232" s="47">
        <v>3.0</v>
      </c>
      <c r="J232" s="47">
        <v>3.0</v>
      </c>
      <c r="K232" s="47">
        <v>12.0</v>
      </c>
      <c r="L232" s="47" t="s">
        <v>118</v>
      </c>
      <c r="M232" s="47" t="s">
        <v>119</v>
      </c>
      <c r="N232" s="47">
        <v>541.0</v>
      </c>
      <c r="O232" s="47">
        <v>0.0</v>
      </c>
      <c r="P232" s="47">
        <v>0.0</v>
      </c>
      <c r="Q232" s="47">
        <v>0.0</v>
      </c>
      <c r="R232" s="47">
        <v>0.0</v>
      </c>
      <c r="S232" s="47">
        <v>3.0</v>
      </c>
      <c r="T232" s="47">
        <v>0.0</v>
      </c>
      <c r="U232" s="48">
        <v>1291.15</v>
      </c>
      <c r="V232" s="48">
        <v>1291.15</v>
      </c>
      <c r="W232" s="47">
        <v>9.00664298E8</v>
      </c>
      <c r="X232" s="47" t="s">
        <v>387</v>
      </c>
    </row>
    <row r="233" ht="15.75" customHeight="1">
      <c r="B233" s="52">
        <v>1.3210016E7</v>
      </c>
      <c r="C233" s="52" t="s">
        <v>388</v>
      </c>
      <c r="D233" s="52">
        <v>2.1657202E7</v>
      </c>
      <c r="E233" s="52">
        <v>1.0</v>
      </c>
      <c r="F233" s="53">
        <v>2153331.0</v>
      </c>
      <c r="G233" s="48">
        <f t="shared" si="1"/>
        <v>2153331</v>
      </c>
      <c r="H233" s="52" t="s">
        <v>9</v>
      </c>
      <c r="I233" s="52">
        <v>0.0</v>
      </c>
      <c r="J233" s="52">
        <v>0.0</v>
      </c>
      <c r="K233" s="52">
        <v>0.0</v>
      </c>
      <c r="L233" s="52" t="s">
        <v>118</v>
      </c>
      <c r="M233" s="52" t="s">
        <v>165</v>
      </c>
      <c r="N233" s="52">
        <v>5.0</v>
      </c>
      <c r="O233" s="52">
        <v>0.0</v>
      </c>
      <c r="P233" s="52">
        <v>0.0</v>
      </c>
      <c r="Q233" s="52">
        <v>0.0</v>
      </c>
      <c r="R233" s="52">
        <v>0.0</v>
      </c>
      <c r="S233" s="52">
        <v>4.0</v>
      </c>
      <c r="T233" s="52">
        <v>0.0</v>
      </c>
      <c r="U233" s="53">
        <v>2153331.0</v>
      </c>
      <c r="V233" s="53">
        <v>2153331.0</v>
      </c>
      <c r="W233" s="52">
        <v>9.00315569E8</v>
      </c>
      <c r="X233" s="52" t="s">
        <v>245</v>
      </c>
    </row>
    <row r="234" ht="15.75" customHeight="1">
      <c r="B234" s="47">
        <v>1.3210017E7</v>
      </c>
      <c r="C234" s="47" t="s">
        <v>389</v>
      </c>
      <c r="D234" s="47">
        <v>2.114666E7</v>
      </c>
      <c r="E234" s="47">
        <v>0.0</v>
      </c>
      <c r="F234" s="48">
        <v>495078.7</v>
      </c>
      <c r="G234" s="48">
        <f t="shared" si="1"/>
        <v>0</v>
      </c>
      <c r="H234" s="47" t="s">
        <v>9</v>
      </c>
      <c r="I234" s="47">
        <v>0.0</v>
      </c>
      <c r="J234" s="47">
        <v>1.0</v>
      </c>
      <c r="K234" s="47">
        <v>0.0</v>
      </c>
      <c r="L234" s="47" t="s">
        <v>118</v>
      </c>
      <c r="M234" s="47" t="s">
        <v>119</v>
      </c>
      <c r="N234" s="47">
        <v>23.0</v>
      </c>
      <c r="O234" s="47">
        <v>0.0</v>
      </c>
      <c r="P234" s="47">
        <v>0.0</v>
      </c>
      <c r="Q234" s="47">
        <v>0.0</v>
      </c>
      <c r="R234" s="47">
        <v>0.0</v>
      </c>
      <c r="S234" s="47">
        <v>10.0</v>
      </c>
      <c r="T234" s="47">
        <v>0.0</v>
      </c>
      <c r="U234" s="48">
        <v>495079.0</v>
      </c>
      <c r="V234" s="48">
        <v>495078.7</v>
      </c>
      <c r="W234" s="47">
        <v>9.00315569E8</v>
      </c>
      <c r="X234" s="47" t="s">
        <v>129</v>
      </c>
    </row>
    <row r="235" ht="15.75" customHeight="1">
      <c r="B235" s="52">
        <v>1.3210018E7</v>
      </c>
      <c r="C235" s="52" t="s">
        <v>390</v>
      </c>
      <c r="D235" s="52">
        <v>2.2482278E7</v>
      </c>
      <c r="E235" s="52">
        <v>0.0</v>
      </c>
      <c r="F235" s="53">
        <v>419841.4</v>
      </c>
      <c r="G235" s="48">
        <f t="shared" si="1"/>
        <v>0</v>
      </c>
      <c r="H235" s="52" t="s">
        <v>9</v>
      </c>
      <c r="I235" s="52">
        <v>0.0</v>
      </c>
      <c r="J235" s="52">
        <v>0.0</v>
      </c>
      <c r="K235" s="52">
        <v>0.0</v>
      </c>
      <c r="L235" s="52" t="s">
        <v>118</v>
      </c>
      <c r="M235" s="52" t="s">
        <v>119</v>
      </c>
      <c r="N235" s="52">
        <v>2.0</v>
      </c>
      <c r="O235" s="52">
        <v>0.0</v>
      </c>
      <c r="P235" s="52">
        <v>0.0</v>
      </c>
      <c r="Q235" s="52">
        <v>0.0</v>
      </c>
      <c r="R235" s="52">
        <v>0.0</v>
      </c>
      <c r="S235" s="52">
        <v>1.0</v>
      </c>
      <c r="T235" s="52">
        <v>0.0</v>
      </c>
      <c r="U235" s="53">
        <v>419841.0</v>
      </c>
      <c r="V235" s="53">
        <v>419841.4</v>
      </c>
      <c r="W235" s="52">
        <v>9.00315569E8</v>
      </c>
      <c r="X235" s="52" t="s">
        <v>120</v>
      </c>
    </row>
    <row r="236" ht="15.75" customHeight="1">
      <c r="B236" s="47">
        <v>1.3210019E7</v>
      </c>
      <c r="C236" s="47" t="s">
        <v>391</v>
      </c>
      <c r="D236" s="47">
        <v>990827.0</v>
      </c>
      <c r="E236" s="47">
        <v>10.0</v>
      </c>
      <c r="F236" s="48">
        <v>7134.05</v>
      </c>
      <c r="G236" s="48">
        <f t="shared" si="1"/>
        <v>71340.5</v>
      </c>
      <c r="H236" s="47" t="s">
        <v>6</v>
      </c>
      <c r="I236" s="47">
        <v>2.0</v>
      </c>
      <c r="J236" s="47">
        <v>2.0</v>
      </c>
      <c r="K236" s="47">
        <v>10.0</v>
      </c>
      <c r="L236" s="47" t="s">
        <v>118</v>
      </c>
      <c r="M236" s="47" t="s">
        <v>119</v>
      </c>
      <c r="N236" s="47">
        <v>101.0</v>
      </c>
      <c r="O236" s="47">
        <v>0.0</v>
      </c>
      <c r="P236" s="47">
        <v>0.0</v>
      </c>
      <c r="Q236" s="47">
        <v>0.0</v>
      </c>
      <c r="R236" s="47">
        <v>0.0</v>
      </c>
      <c r="S236" s="47">
        <v>9.0</v>
      </c>
      <c r="T236" s="47">
        <v>0.0</v>
      </c>
      <c r="U236" s="48">
        <v>7134.05</v>
      </c>
      <c r="V236" s="48">
        <v>7134.05</v>
      </c>
      <c r="W236" s="47">
        <v>9.01327111E8</v>
      </c>
      <c r="X236" s="47" t="s">
        <v>384</v>
      </c>
    </row>
    <row r="237" ht="15.75" customHeight="1">
      <c r="B237" s="52">
        <v>1.321002E7</v>
      </c>
      <c r="C237" s="72" t="s">
        <v>392</v>
      </c>
      <c r="D237" s="6"/>
      <c r="E237" s="52">
        <v>6.0</v>
      </c>
      <c r="F237" s="53">
        <v>293335.0</v>
      </c>
      <c r="G237" s="48">
        <f t="shared" si="1"/>
        <v>1760010</v>
      </c>
      <c r="H237" s="52" t="s">
        <v>6</v>
      </c>
      <c r="I237" s="52">
        <v>4.0</v>
      </c>
      <c r="J237" s="52">
        <v>2.0</v>
      </c>
      <c r="K237" s="52">
        <v>6.0</v>
      </c>
      <c r="L237" s="52" t="s">
        <v>118</v>
      </c>
      <c r="M237" s="52" t="s">
        <v>119</v>
      </c>
      <c r="N237" s="52">
        <v>201.0</v>
      </c>
      <c r="O237" s="52">
        <v>0.0</v>
      </c>
      <c r="P237" s="52">
        <v>0.0</v>
      </c>
      <c r="Q237" s="52">
        <v>0.0</v>
      </c>
      <c r="R237" s="52">
        <v>0.0</v>
      </c>
      <c r="S237" s="52">
        <v>16.0</v>
      </c>
      <c r="T237" s="52">
        <v>0.0</v>
      </c>
      <c r="U237" s="53">
        <v>293335.0</v>
      </c>
      <c r="V237" s="53">
        <v>293335.0</v>
      </c>
      <c r="W237" s="52">
        <v>9.00441201E8</v>
      </c>
      <c r="X237" s="52" t="s">
        <v>384</v>
      </c>
    </row>
    <row r="238" ht="15.75" customHeight="1">
      <c r="B238" s="47">
        <v>1.3210021E7</v>
      </c>
      <c r="C238" s="73" t="s">
        <v>393</v>
      </c>
      <c r="D238" s="6"/>
      <c r="E238" s="47">
        <v>3.0</v>
      </c>
      <c r="F238" s="48">
        <v>181296.5</v>
      </c>
      <c r="G238" s="48">
        <f t="shared" si="1"/>
        <v>543889.5</v>
      </c>
      <c r="H238" s="47" t="s">
        <v>6</v>
      </c>
      <c r="I238" s="47">
        <v>2.0</v>
      </c>
      <c r="J238" s="47">
        <v>2.0</v>
      </c>
      <c r="K238" s="47">
        <v>4.0</v>
      </c>
      <c r="L238" s="47" t="s">
        <v>118</v>
      </c>
      <c r="M238" s="47" t="s">
        <v>122</v>
      </c>
      <c r="N238" s="47">
        <v>35.0</v>
      </c>
      <c r="O238" s="47">
        <v>0.0</v>
      </c>
      <c r="P238" s="47">
        <v>0.0</v>
      </c>
      <c r="Q238" s="47">
        <v>0.0</v>
      </c>
      <c r="R238" s="47">
        <v>0.0</v>
      </c>
      <c r="S238" s="47">
        <v>5.0</v>
      </c>
      <c r="T238" s="47">
        <v>0.0</v>
      </c>
      <c r="U238" s="48">
        <v>181297.0</v>
      </c>
      <c r="V238" s="48">
        <v>181296.5</v>
      </c>
      <c r="W238" s="47">
        <v>9.00441201E8</v>
      </c>
      <c r="X238" s="47" t="s">
        <v>384</v>
      </c>
    </row>
    <row r="239" ht="15.75" customHeight="1">
      <c r="B239" s="52">
        <v>1.3210022E7</v>
      </c>
      <c r="C239" s="52" t="s">
        <v>394</v>
      </c>
      <c r="D239" s="52">
        <v>2.2482272E7</v>
      </c>
      <c r="E239" s="52">
        <v>0.0</v>
      </c>
      <c r="F239" s="53">
        <v>713.25</v>
      </c>
      <c r="G239" s="48">
        <f t="shared" si="1"/>
        <v>0</v>
      </c>
      <c r="H239" s="52" t="s">
        <v>6</v>
      </c>
      <c r="I239" s="52">
        <v>0.0</v>
      </c>
      <c r="J239" s="52">
        <v>0.0</v>
      </c>
      <c r="K239" s="52">
        <v>0.0</v>
      </c>
      <c r="L239" s="52" t="s">
        <v>118</v>
      </c>
      <c r="M239" s="52" t="s">
        <v>122</v>
      </c>
      <c r="N239" s="52">
        <v>0.0</v>
      </c>
      <c r="O239" s="52">
        <v>0.0</v>
      </c>
      <c r="P239" s="52">
        <v>0.0</v>
      </c>
      <c r="Q239" s="52">
        <v>0.0</v>
      </c>
      <c r="R239" s="52">
        <v>0.0</v>
      </c>
      <c r="S239" s="52">
        <v>0.0</v>
      </c>
      <c r="T239" s="52">
        <v>0.0</v>
      </c>
      <c r="U239" s="53">
        <v>713.25</v>
      </c>
      <c r="V239" s="53">
        <v>0.0</v>
      </c>
      <c r="W239" s="52">
        <v>9.00315569E8</v>
      </c>
      <c r="X239" s="52" t="s">
        <v>127</v>
      </c>
    </row>
    <row r="240" ht="15.75" customHeight="1">
      <c r="B240" s="47" t="s">
        <v>395</v>
      </c>
      <c r="C240" s="47" t="s">
        <v>394</v>
      </c>
      <c r="D240" s="47">
        <v>2.2482272E7</v>
      </c>
      <c r="E240" s="47">
        <v>0.0</v>
      </c>
      <c r="F240" s="48">
        <v>2230768.0</v>
      </c>
      <c r="G240" s="48">
        <f t="shared" si="1"/>
        <v>0</v>
      </c>
      <c r="H240" s="47" t="s">
        <v>6</v>
      </c>
      <c r="I240" s="47">
        <v>0.0</v>
      </c>
      <c r="J240" s="47">
        <v>0.0</v>
      </c>
      <c r="K240" s="47">
        <v>0.0</v>
      </c>
      <c r="L240" s="47" t="s">
        <v>118</v>
      </c>
      <c r="M240" s="47" t="s">
        <v>119</v>
      </c>
      <c r="N240" s="47">
        <v>77.0</v>
      </c>
      <c r="O240" s="47">
        <v>0.0</v>
      </c>
      <c r="P240" s="47">
        <v>0.0</v>
      </c>
      <c r="Q240" s="47">
        <v>0.0</v>
      </c>
      <c r="R240" s="47">
        <v>0.0</v>
      </c>
      <c r="S240" s="47">
        <v>60.0</v>
      </c>
      <c r="T240" s="47">
        <v>0.0</v>
      </c>
      <c r="U240" s="48">
        <v>2230768.0</v>
      </c>
      <c r="V240" s="48">
        <v>2756201.0</v>
      </c>
      <c r="W240" s="47">
        <v>8.30017419E8</v>
      </c>
      <c r="X240" s="47" t="s">
        <v>206</v>
      </c>
    </row>
    <row r="241" ht="15.75" customHeight="1">
      <c r="B241" s="52">
        <v>1.3210023E7</v>
      </c>
      <c r="C241" s="72" t="s">
        <v>396</v>
      </c>
      <c r="D241" s="6"/>
      <c r="E241" s="52">
        <v>3.0</v>
      </c>
      <c r="F241" s="53">
        <v>71400.0</v>
      </c>
      <c r="G241" s="48">
        <f t="shared" si="1"/>
        <v>214200</v>
      </c>
      <c r="H241" s="52" t="s">
        <v>6</v>
      </c>
      <c r="I241" s="52">
        <v>1.0</v>
      </c>
      <c r="J241" s="52">
        <v>0.0</v>
      </c>
      <c r="K241" s="52">
        <v>2.0</v>
      </c>
      <c r="L241" s="52" t="s">
        <v>118</v>
      </c>
      <c r="M241" s="52" t="s">
        <v>122</v>
      </c>
      <c r="N241" s="52">
        <v>7.0</v>
      </c>
      <c r="O241" s="52">
        <v>0.0</v>
      </c>
      <c r="P241" s="52">
        <v>0.0</v>
      </c>
      <c r="Q241" s="52">
        <v>0.0</v>
      </c>
      <c r="R241" s="52">
        <v>0.0</v>
      </c>
      <c r="S241" s="52">
        <v>3.0</v>
      </c>
      <c r="T241" s="52">
        <v>0.0</v>
      </c>
      <c r="U241" s="53">
        <v>71400.0</v>
      </c>
      <c r="V241" s="53">
        <v>71400.0</v>
      </c>
      <c r="W241" s="52">
        <v>9.00441201E8</v>
      </c>
      <c r="X241" s="52" t="s">
        <v>397</v>
      </c>
    </row>
    <row r="242" ht="15.75" customHeight="1">
      <c r="B242" s="47">
        <v>1.5100005E7</v>
      </c>
      <c r="C242" s="47" t="s">
        <v>398</v>
      </c>
      <c r="D242" s="47">
        <v>2.0706903E7</v>
      </c>
      <c r="E242" s="47">
        <v>0.0</v>
      </c>
      <c r="F242" s="48">
        <v>1219750.0</v>
      </c>
      <c r="G242" s="48">
        <f t="shared" si="1"/>
        <v>0</v>
      </c>
      <c r="H242" s="47" t="s">
        <v>9</v>
      </c>
      <c r="I242" s="47">
        <v>0.0</v>
      </c>
      <c r="J242" s="47">
        <v>0.0</v>
      </c>
      <c r="K242" s="47">
        <v>0.0</v>
      </c>
      <c r="L242" s="47" t="s">
        <v>118</v>
      </c>
      <c r="M242" s="47" t="s">
        <v>165</v>
      </c>
      <c r="N242" s="47">
        <v>7.0</v>
      </c>
      <c r="O242" s="47">
        <v>0.0</v>
      </c>
      <c r="P242" s="47">
        <v>0.0</v>
      </c>
      <c r="Q242" s="47">
        <v>0.0</v>
      </c>
      <c r="R242" s="47">
        <v>0.0</v>
      </c>
      <c r="S242" s="47">
        <v>4.0</v>
      </c>
      <c r="T242" s="47">
        <v>0.0</v>
      </c>
      <c r="U242" s="48">
        <v>1219750.0</v>
      </c>
      <c r="V242" s="48">
        <v>1219750.0</v>
      </c>
      <c r="W242" s="47">
        <v>9.01181698E8</v>
      </c>
      <c r="X242" s="47" t="s">
        <v>399</v>
      </c>
    </row>
    <row r="243" ht="15.75" customHeight="1">
      <c r="B243" s="52" t="s">
        <v>400</v>
      </c>
      <c r="C243" s="52" t="s">
        <v>398</v>
      </c>
      <c r="D243" s="52">
        <v>2.0706903E7</v>
      </c>
      <c r="E243" s="52">
        <v>9.0</v>
      </c>
      <c r="F243" s="53">
        <v>1007644.0</v>
      </c>
      <c r="G243" s="48">
        <f t="shared" si="1"/>
        <v>9068796</v>
      </c>
      <c r="H243" s="52" t="s">
        <v>9</v>
      </c>
      <c r="I243" s="52">
        <v>0.0</v>
      </c>
      <c r="J243" s="52">
        <v>0.0</v>
      </c>
      <c r="K243" s="52">
        <v>0.0</v>
      </c>
      <c r="L243" s="52" t="s">
        <v>118</v>
      </c>
      <c r="M243" s="52" t="s">
        <v>119</v>
      </c>
      <c r="N243" s="52">
        <v>1974.0</v>
      </c>
      <c r="O243" s="52">
        <v>0.0</v>
      </c>
      <c r="P243" s="52">
        <v>0.0</v>
      </c>
      <c r="Q243" s="52">
        <v>0.0</v>
      </c>
      <c r="R243" s="52">
        <v>0.0</v>
      </c>
      <c r="S243" s="52">
        <v>110.0</v>
      </c>
      <c r="T243" s="52">
        <v>0.0</v>
      </c>
      <c r="U243" s="53">
        <v>1007644.0</v>
      </c>
      <c r="V243" s="53">
        <v>915010.0</v>
      </c>
      <c r="W243" s="52">
        <v>9.00449648E8</v>
      </c>
      <c r="X243" s="52" t="s">
        <v>399</v>
      </c>
    </row>
    <row r="244" ht="15.75" customHeight="1">
      <c r="B244" s="47">
        <v>1.5100006E7</v>
      </c>
      <c r="C244" s="47" t="s">
        <v>401</v>
      </c>
      <c r="D244" s="47">
        <v>2.0713402E7</v>
      </c>
      <c r="E244" s="47">
        <v>0.0</v>
      </c>
      <c r="F244" s="48">
        <v>1219750.0</v>
      </c>
      <c r="G244" s="48">
        <f t="shared" si="1"/>
        <v>0</v>
      </c>
      <c r="H244" s="47" t="s">
        <v>9</v>
      </c>
      <c r="I244" s="47">
        <v>0.0</v>
      </c>
      <c r="J244" s="47">
        <v>0.0</v>
      </c>
      <c r="K244" s="47">
        <v>0.0</v>
      </c>
      <c r="L244" s="47" t="s">
        <v>118</v>
      </c>
      <c r="M244" s="47" t="s">
        <v>165</v>
      </c>
      <c r="N244" s="47">
        <v>7.0</v>
      </c>
      <c r="O244" s="47">
        <v>0.0</v>
      </c>
      <c r="P244" s="47">
        <v>0.0</v>
      </c>
      <c r="Q244" s="47">
        <v>0.0</v>
      </c>
      <c r="R244" s="47">
        <v>0.0</v>
      </c>
      <c r="S244" s="47">
        <v>4.0</v>
      </c>
      <c r="T244" s="47">
        <v>0.0</v>
      </c>
      <c r="U244" s="48">
        <v>1219750.0</v>
      </c>
      <c r="V244" s="48">
        <v>1219750.0</v>
      </c>
      <c r="W244" s="47">
        <v>9.01181698E8</v>
      </c>
      <c r="X244" s="47" t="s">
        <v>399</v>
      </c>
    </row>
    <row r="245" ht="15.75" customHeight="1">
      <c r="B245" s="52" t="s">
        <v>402</v>
      </c>
      <c r="C245" s="52" t="s">
        <v>401</v>
      </c>
      <c r="D245" s="52">
        <v>2.0713402E7</v>
      </c>
      <c r="E245" s="52">
        <v>3.0</v>
      </c>
      <c r="F245" s="53">
        <v>957813.7</v>
      </c>
      <c r="G245" s="48">
        <f t="shared" si="1"/>
        <v>2873441.1</v>
      </c>
      <c r="H245" s="52" t="s">
        <v>9</v>
      </c>
      <c r="I245" s="52">
        <v>0.0</v>
      </c>
      <c r="J245" s="52">
        <v>0.0</v>
      </c>
      <c r="K245" s="52">
        <v>0.0</v>
      </c>
      <c r="L245" s="52" t="s">
        <v>118</v>
      </c>
      <c r="M245" s="52" t="s">
        <v>119</v>
      </c>
      <c r="N245" s="52">
        <v>1977.0</v>
      </c>
      <c r="O245" s="52">
        <v>0.0</v>
      </c>
      <c r="P245" s="52">
        <v>0.0</v>
      </c>
      <c r="Q245" s="52">
        <v>0.0</v>
      </c>
      <c r="R245" s="52">
        <v>0.0</v>
      </c>
      <c r="S245" s="52">
        <v>101.0</v>
      </c>
      <c r="T245" s="52">
        <v>0.0</v>
      </c>
      <c r="U245" s="53">
        <v>957814.0</v>
      </c>
      <c r="V245" s="53">
        <v>915010.0</v>
      </c>
      <c r="W245" s="52">
        <v>9.00449648E8</v>
      </c>
      <c r="X245" s="52" t="s">
        <v>403</v>
      </c>
    </row>
    <row r="246" ht="15.75" customHeight="1">
      <c r="B246" s="47">
        <v>1.5100007E7</v>
      </c>
      <c r="C246" s="47" t="s">
        <v>404</v>
      </c>
      <c r="D246" s="47">
        <v>6.0112018E7</v>
      </c>
      <c r="E246" s="47">
        <v>0.0</v>
      </c>
      <c r="F246" s="48">
        <v>11123.1</v>
      </c>
      <c r="G246" s="48">
        <f t="shared" si="1"/>
        <v>0</v>
      </c>
      <c r="H246" s="47" t="s">
        <v>9</v>
      </c>
      <c r="I246" s="47">
        <v>0.0</v>
      </c>
      <c r="J246" s="47">
        <v>0.0</v>
      </c>
      <c r="K246" s="47">
        <v>0.0</v>
      </c>
      <c r="L246" s="47" t="s">
        <v>118</v>
      </c>
      <c r="M246" s="47" t="s">
        <v>165</v>
      </c>
      <c r="N246" s="47">
        <v>4.0</v>
      </c>
      <c r="O246" s="47">
        <v>0.0</v>
      </c>
      <c r="P246" s="47">
        <v>0.0</v>
      </c>
      <c r="Q246" s="47">
        <v>0.0</v>
      </c>
      <c r="R246" s="47">
        <v>0.0</v>
      </c>
      <c r="S246" s="47">
        <v>1.0</v>
      </c>
      <c r="T246" s="47">
        <v>0.0</v>
      </c>
      <c r="U246" s="48">
        <v>11123.1</v>
      </c>
      <c r="V246" s="48">
        <v>11123.1</v>
      </c>
      <c r="W246" s="47">
        <v>9.00315569E8</v>
      </c>
      <c r="X246" s="47" t="s">
        <v>338</v>
      </c>
    </row>
    <row r="247" ht="15.75" customHeight="1">
      <c r="B247" s="52">
        <v>1.5100008E7</v>
      </c>
      <c r="C247" s="52" t="s">
        <v>405</v>
      </c>
      <c r="D247" s="52">
        <v>8.510989E7</v>
      </c>
      <c r="E247" s="52">
        <v>0.0</v>
      </c>
      <c r="F247" s="53">
        <v>329653.9</v>
      </c>
      <c r="G247" s="48">
        <f t="shared" si="1"/>
        <v>0</v>
      </c>
      <c r="H247" s="52" t="s">
        <v>9</v>
      </c>
      <c r="I247" s="52">
        <v>0.0</v>
      </c>
      <c r="J247" s="52">
        <v>0.0</v>
      </c>
      <c r="K247" s="52">
        <v>0.0</v>
      </c>
      <c r="L247" s="52" t="s">
        <v>118</v>
      </c>
      <c r="M247" s="52" t="s">
        <v>165</v>
      </c>
      <c r="N247" s="52">
        <v>334.0</v>
      </c>
      <c r="O247" s="52">
        <v>0.0</v>
      </c>
      <c r="P247" s="52">
        <v>0.0</v>
      </c>
      <c r="Q247" s="52">
        <v>0.0</v>
      </c>
      <c r="R247" s="52">
        <v>0.0</v>
      </c>
      <c r="S247" s="52">
        <v>1.0</v>
      </c>
      <c r="T247" s="52">
        <v>0.0</v>
      </c>
      <c r="U247" s="53">
        <v>329654.0</v>
      </c>
      <c r="V247" s="53">
        <v>327250.0</v>
      </c>
      <c r="W247" s="52">
        <v>9.00315569E8</v>
      </c>
      <c r="X247" s="52" t="s">
        <v>199</v>
      </c>
    </row>
    <row r="248" ht="15.75" customHeight="1">
      <c r="B248" s="47">
        <v>1.5100009E7</v>
      </c>
      <c r="C248" s="47" t="s">
        <v>406</v>
      </c>
      <c r="D248" s="47">
        <v>8.5107913E7</v>
      </c>
      <c r="E248" s="47">
        <v>4.0</v>
      </c>
      <c r="F248" s="48">
        <v>96193.66</v>
      </c>
      <c r="G248" s="48">
        <f t="shared" si="1"/>
        <v>384774.64</v>
      </c>
      <c r="H248" s="47" t="s">
        <v>9</v>
      </c>
      <c r="I248" s="47">
        <v>4.0</v>
      </c>
      <c r="J248" s="47">
        <v>4.0</v>
      </c>
      <c r="K248" s="47">
        <v>10.0</v>
      </c>
      <c r="L248" s="47" t="s">
        <v>118</v>
      </c>
      <c r="M248" s="47" t="s">
        <v>119</v>
      </c>
      <c r="N248" s="47">
        <v>911.0</v>
      </c>
      <c r="O248" s="47">
        <v>0.0</v>
      </c>
      <c r="P248" s="47">
        <v>0.0</v>
      </c>
      <c r="Q248" s="47">
        <v>1.0</v>
      </c>
      <c r="R248" s="47">
        <v>0.0</v>
      </c>
      <c r="S248" s="47">
        <v>6.0</v>
      </c>
      <c r="T248" s="47">
        <v>0.0</v>
      </c>
      <c r="U248" s="48">
        <v>96193.7</v>
      </c>
      <c r="V248" s="48">
        <v>95659.65</v>
      </c>
      <c r="W248" s="47">
        <v>9.00315569E8</v>
      </c>
      <c r="X248" s="47" t="s">
        <v>152</v>
      </c>
    </row>
    <row r="249" ht="15.75" customHeight="1">
      <c r="B249" s="52">
        <v>1.510001E7</v>
      </c>
      <c r="C249" s="52" t="s">
        <v>407</v>
      </c>
      <c r="D249" s="52">
        <v>3092282.0</v>
      </c>
      <c r="E249" s="52">
        <v>27.0</v>
      </c>
      <c r="F249" s="53">
        <v>23521.8</v>
      </c>
      <c r="G249" s="48">
        <f t="shared" si="1"/>
        <v>635088.6</v>
      </c>
      <c r="H249" s="52" t="s">
        <v>9</v>
      </c>
      <c r="I249" s="52">
        <v>30.0</v>
      </c>
      <c r="J249" s="52">
        <v>20.0</v>
      </c>
      <c r="K249" s="52">
        <v>50.0</v>
      </c>
      <c r="L249" s="52" t="s">
        <v>118</v>
      </c>
      <c r="M249" s="52" t="s">
        <v>119</v>
      </c>
      <c r="N249" s="52">
        <v>828.0</v>
      </c>
      <c r="O249" s="52">
        <v>0.0</v>
      </c>
      <c r="P249" s="52">
        <v>0.0</v>
      </c>
      <c r="Q249" s="52">
        <v>1.0</v>
      </c>
      <c r="R249" s="52">
        <v>0.0</v>
      </c>
      <c r="S249" s="52">
        <v>9.0</v>
      </c>
      <c r="T249" s="52">
        <v>0.0</v>
      </c>
      <c r="U249" s="53">
        <v>23521.8</v>
      </c>
      <c r="V249" s="53">
        <v>23521.93</v>
      </c>
      <c r="W249" s="52">
        <v>9.00315569E8</v>
      </c>
      <c r="X249" s="52" t="s">
        <v>125</v>
      </c>
    </row>
    <row r="250" ht="15.75" customHeight="1">
      <c r="B250" s="47">
        <v>1.5100011E7</v>
      </c>
      <c r="C250" s="47" t="s">
        <v>408</v>
      </c>
      <c r="D250" s="47" t="s">
        <v>409</v>
      </c>
      <c r="E250" s="47">
        <v>105.0</v>
      </c>
      <c r="F250" s="48">
        <v>1154.3</v>
      </c>
      <c r="G250" s="48">
        <f t="shared" si="1"/>
        <v>121201.5</v>
      </c>
      <c r="H250" s="47" t="s">
        <v>9</v>
      </c>
      <c r="I250" s="47">
        <v>20.0</v>
      </c>
      <c r="J250" s="47">
        <v>12.0</v>
      </c>
      <c r="K250" s="47">
        <v>40.0</v>
      </c>
      <c r="L250" s="47" t="s">
        <v>118</v>
      </c>
      <c r="M250" s="47" t="s">
        <v>119</v>
      </c>
      <c r="N250" s="47">
        <v>1049.0</v>
      </c>
      <c r="O250" s="47">
        <v>0.0</v>
      </c>
      <c r="P250" s="47">
        <v>0.0</v>
      </c>
      <c r="Q250" s="47">
        <v>0.0</v>
      </c>
      <c r="R250" s="47">
        <v>0.0</v>
      </c>
      <c r="S250" s="47">
        <v>7.0</v>
      </c>
      <c r="T250" s="47">
        <v>0.0</v>
      </c>
      <c r="U250" s="48">
        <v>1154.3</v>
      </c>
      <c r="V250" s="48">
        <v>1154.3</v>
      </c>
      <c r="W250" s="47">
        <v>9.01327111E8</v>
      </c>
      <c r="X250" s="47" t="s">
        <v>216</v>
      </c>
    </row>
    <row r="251" ht="15.75" customHeight="1">
      <c r="B251" s="52">
        <v>1.5100012E7</v>
      </c>
      <c r="C251" s="52" t="s">
        <v>410</v>
      </c>
      <c r="D251" s="52">
        <v>820912.0</v>
      </c>
      <c r="E251" s="52">
        <v>0.0</v>
      </c>
      <c r="F251" s="53">
        <v>102453.1</v>
      </c>
      <c r="G251" s="48">
        <f t="shared" si="1"/>
        <v>0</v>
      </c>
      <c r="H251" s="52" t="s">
        <v>9</v>
      </c>
      <c r="I251" s="52">
        <v>0.0</v>
      </c>
      <c r="J251" s="52">
        <v>0.0</v>
      </c>
      <c r="K251" s="52">
        <v>0.0</v>
      </c>
      <c r="L251" s="52" t="s">
        <v>118</v>
      </c>
      <c r="M251" s="52" t="s">
        <v>119</v>
      </c>
      <c r="N251" s="52">
        <v>12.0</v>
      </c>
      <c r="O251" s="52">
        <v>0.0</v>
      </c>
      <c r="P251" s="52">
        <v>0.0</v>
      </c>
      <c r="Q251" s="52">
        <v>0.0</v>
      </c>
      <c r="R251" s="52">
        <v>0.0</v>
      </c>
      <c r="S251" s="52">
        <v>1.0</v>
      </c>
      <c r="T251" s="52">
        <v>0.0</v>
      </c>
      <c r="U251" s="53">
        <v>102453.0</v>
      </c>
      <c r="V251" s="53">
        <v>102453.1</v>
      </c>
      <c r="W251" s="52">
        <v>9.00239627E8</v>
      </c>
      <c r="X251" s="52" t="s">
        <v>120</v>
      </c>
    </row>
    <row r="252" ht="15.75" customHeight="1">
      <c r="B252" s="47">
        <v>1.5100013E7</v>
      </c>
      <c r="C252" s="47" t="s">
        <v>411</v>
      </c>
      <c r="D252" s="47">
        <v>8.5109893E7</v>
      </c>
      <c r="E252" s="47">
        <v>0.0</v>
      </c>
      <c r="F252" s="48">
        <v>35996.23</v>
      </c>
      <c r="G252" s="48">
        <f t="shared" si="1"/>
        <v>0</v>
      </c>
      <c r="H252" s="47" t="s">
        <v>9</v>
      </c>
      <c r="I252" s="47">
        <v>0.0</v>
      </c>
      <c r="J252" s="47">
        <v>0.0</v>
      </c>
      <c r="K252" s="47">
        <v>0.0</v>
      </c>
      <c r="L252" s="47" t="s">
        <v>118</v>
      </c>
      <c r="M252" s="47" t="s">
        <v>165</v>
      </c>
      <c r="N252" s="47">
        <v>5.0</v>
      </c>
      <c r="O252" s="47">
        <v>0.0</v>
      </c>
      <c r="P252" s="47">
        <v>0.0</v>
      </c>
      <c r="Q252" s="47">
        <v>0.0</v>
      </c>
      <c r="R252" s="47">
        <v>0.0</v>
      </c>
      <c r="S252" s="47">
        <v>2.0</v>
      </c>
      <c r="T252" s="47">
        <v>0.0</v>
      </c>
      <c r="U252" s="48">
        <v>35996.2</v>
      </c>
      <c r="V252" s="48">
        <v>35996.23</v>
      </c>
      <c r="W252" s="47">
        <v>9.00315569E8</v>
      </c>
      <c r="X252" s="47" t="s">
        <v>120</v>
      </c>
    </row>
    <row r="253" ht="15.75" customHeight="1">
      <c r="B253" s="52">
        <v>1.5100014E7</v>
      </c>
      <c r="C253" s="52" t="s">
        <v>412</v>
      </c>
      <c r="D253" s="52">
        <v>9999.0</v>
      </c>
      <c r="E253" s="52">
        <v>5.0</v>
      </c>
      <c r="F253" s="53">
        <v>59976.0</v>
      </c>
      <c r="G253" s="48">
        <f t="shared" si="1"/>
        <v>299880</v>
      </c>
      <c r="H253" s="52" t="s">
        <v>9</v>
      </c>
      <c r="I253" s="52">
        <v>3.0</v>
      </c>
      <c r="J253" s="52">
        <v>3.0</v>
      </c>
      <c r="K253" s="52">
        <v>22.0</v>
      </c>
      <c r="L253" s="52" t="s">
        <v>118</v>
      </c>
      <c r="M253" s="52" t="s">
        <v>119</v>
      </c>
      <c r="N253" s="52">
        <v>189.0</v>
      </c>
      <c r="O253" s="52">
        <v>0.0</v>
      </c>
      <c r="P253" s="52">
        <v>0.0</v>
      </c>
      <c r="Q253" s="52">
        <v>2.0</v>
      </c>
      <c r="R253" s="52">
        <v>0.0</v>
      </c>
      <c r="S253" s="52">
        <v>14.0</v>
      </c>
      <c r="T253" s="52">
        <v>0.0</v>
      </c>
      <c r="U253" s="53">
        <v>59976.0</v>
      </c>
      <c r="V253" s="53">
        <v>59976.0</v>
      </c>
      <c r="W253" s="52">
        <v>8.90915475E8</v>
      </c>
      <c r="X253" s="52" t="s">
        <v>316</v>
      </c>
    </row>
    <row r="254" ht="15.75" customHeight="1">
      <c r="B254" s="47">
        <v>1.5100015E7</v>
      </c>
      <c r="C254" s="47" t="s">
        <v>413</v>
      </c>
      <c r="D254" s="47" t="s">
        <v>414</v>
      </c>
      <c r="E254" s="47">
        <v>0.0</v>
      </c>
      <c r="F254" s="48">
        <v>301200.0</v>
      </c>
      <c r="G254" s="48">
        <f t="shared" si="1"/>
        <v>0</v>
      </c>
      <c r="H254" s="47" t="s">
        <v>9</v>
      </c>
      <c r="I254" s="47">
        <v>0.0</v>
      </c>
      <c r="J254" s="47">
        <v>0.0</v>
      </c>
      <c r="K254" s="47">
        <v>0.0</v>
      </c>
      <c r="L254" s="47" t="s">
        <v>118</v>
      </c>
      <c r="M254" s="47" t="s">
        <v>119</v>
      </c>
      <c r="N254" s="47">
        <v>0.0</v>
      </c>
      <c r="O254" s="47">
        <v>0.0</v>
      </c>
      <c r="P254" s="47">
        <v>0.0</v>
      </c>
      <c r="Q254" s="47">
        <v>0.0</v>
      </c>
      <c r="R254" s="47">
        <v>0.0</v>
      </c>
      <c r="S254" s="47">
        <v>0.0</v>
      </c>
      <c r="T254" s="47">
        <v>0.0</v>
      </c>
      <c r="U254" s="48">
        <v>301200.0</v>
      </c>
      <c r="V254" s="48">
        <v>0.0</v>
      </c>
      <c r="W254" s="47">
        <v>9.00239627E8</v>
      </c>
      <c r="X254" s="47" t="s">
        <v>127</v>
      </c>
    </row>
    <row r="255" ht="15.75" customHeight="1">
      <c r="B255" s="52">
        <v>1.5100016E7</v>
      </c>
      <c r="C255" s="72" t="s">
        <v>415</v>
      </c>
      <c r="D255" s="6"/>
      <c r="E255" s="52">
        <v>0.0</v>
      </c>
      <c r="F255" s="53">
        <v>3570.0</v>
      </c>
      <c r="G255" s="48">
        <f t="shared" si="1"/>
        <v>0</v>
      </c>
      <c r="H255" s="52" t="s">
        <v>9</v>
      </c>
      <c r="I255" s="52">
        <v>0.0</v>
      </c>
      <c r="J255" s="52">
        <v>0.0</v>
      </c>
      <c r="K255" s="52">
        <v>0.0</v>
      </c>
      <c r="L255" s="52" t="s">
        <v>118</v>
      </c>
      <c r="M255" s="52" t="s">
        <v>119</v>
      </c>
      <c r="N255" s="52">
        <v>140.0</v>
      </c>
      <c r="O255" s="52">
        <v>0.0</v>
      </c>
      <c r="P255" s="52">
        <v>0.0</v>
      </c>
      <c r="Q255" s="52">
        <v>0.0</v>
      </c>
      <c r="R255" s="52">
        <v>0.0</v>
      </c>
      <c r="S255" s="52">
        <v>1.0</v>
      </c>
      <c r="T255" s="52">
        <v>0.0</v>
      </c>
      <c r="U255" s="53">
        <v>3570.0</v>
      </c>
      <c r="V255" s="53">
        <v>3570.0</v>
      </c>
      <c r="W255" s="52">
        <v>8.05019449E8</v>
      </c>
      <c r="X255" s="52" t="s">
        <v>316</v>
      </c>
    </row>
    <row r="256" ht="15.75" customHeight="1">
      <c r="B256" s="47">
        <v>1.5610013E7</v>
      </c>
      <c r="C256" s="47" t="s">
        <v>416</v>
      </c>
      <c r="D256" s="47">
        <v>991092.0</v>
      </c>
      <c r="E256" s="47">
        <v>4.0</v>
      </c>
      <c r="F256" s="48">
        <v>47090.34</v>
      </c>
      <c r="G256" s="48">
        <f t="shared" si="1"/>
        <v>188361.36</v>
      </c>
      <c r="H256" s="47" t="s">
        <v>9</v>
      </c>
      <c r="I256" s="47">
        <v>0.0</v>
      </c>
      <c r="J256" s="47">
        <v>0.0</v>
      </c>
      <c r="K256" s="47">
        <v>0.0</v>
      </c>
      <c r="L256" s="47" t="s">
        <v>118</v>
      </c>
      <c r="M256" s="47" t="s">
        <v>122</v>
      </c>
      <c r="N256" s="47">
        <v>1.0</v>
      </c>
      <c r="O256" s="47">
        <v>0.0</v>
      </c>
      <c r="P256" s="47">
        <v>0.0</v>
      </c>
      <c r="Q256" s="47">
        <v>0.0</v>
      </c>
      <c r="R256" s="47">
        <v>0.0</v>
      </c>
      <c r="S256" s="47">
        <v>0.0</v>
      </c>
      <c r="T256" s="47">
        <v>0.0</v>
      </c>
      <c r="U256" s="48">
        <v>47090.3</v>
      </c>
      <c r="V256" s="48">
        <v>12.75</v>
      </c>
      <c r="W256" s="47">
        <v>9.00315569E8</v>
      </c>
      <c r="X256" s="47" t="s">
        <v>338</v>
      </c>
    </row>
    <row r="257" ht="15.75" customHeight="1">
      <c r="B257" s="52">
        <v>1.5610014E7</v>
      </c>
      <c r="C257" s="52" t="s">
        <v>417</v>
      </c>
      <c r="D257" s="52">
        <v>2.2938293E7</v>
      </c>
      <c r="E257" s="52">
        <v>2.0</v>
      </c>
      <c r="F257" s="53">
        <v>188968.1</v>
      </c>
      <c r="G257" s="48">
        <f t="shared" si="1"/>
        <v>377936.2</v>
      </c>
      <c r="H257" s="52" t="s">
        <v>9</v>
      </c>
      <c r="I257" s="52">
        <v>1.0</v>
      </c>
      <c r="J257" s="52">
        <v>1.0</v>
      </c>
      <c r="K257" s="52">
        <v>2.0</v>
      </c>
      <c r="L257" s="52" t="s">
        <v>118</v>
      </c>
      <c r="M257" s="52" t="s">
        <v>122</v>
      </c>
      <c r="N257" s="52">
        <v>13.0</v>
      </c>
      <c r="O257" s="52">
        <v>0.0</v>
      </c>
      <c r="P257" s="52">
        <v>0.0</v>
      </c>
      <c r="Q257" s="52">
        <v>0.0</v>
      </c>
      <c r="R257" s="52">
        <v>0.0</v>
      </c>
      <c r="S257" s="52">
        <v>6.0</v>
      </c>
      <c r="T257" s="52">
        <v>0.0</v>
      </c>
      <c r="U257" s="53">
        <v>188968.0</v>
      </c>
      <c r="V257" s="53">
        <v>188968.1</v>
      </c>
      <c r="W257" s="52">
        <v>9.00315569E8</v>
      </c>
      <c r="X257" s="52" t="s">
        <v>221</v>
      </c>
    </row>
    <row r="258" ht="15.75" customHeight="1">
      <c r="B258" s="47">
        <v>1.5610015E7</v>
      </c>
      <c r="C258" s="47" t="s">
        <v>418</v>
      </c>
      <c r="D258" s="47">
        <v>994180.0</v>
      </c>
      <c r="E258" s="47">
        <v>1.0</v>
      </c>
      <c r="F258" s="48">
        <v>38780.28</v>
      </c>
      <c r="G258" s="48">
        <f t="shared" si="1"/>
        <v>38780.28</v>
      </c>
      <c r="H258" s="47" t="s">
        <v>9</v>
      </c>
      <c r="I258" s="47">
        <v>0.0</v>
      </c>
      <c r="J258" s="47">
        <v>0.0</v>
      </c>
      <c r="K258" s="47">
        <v>0.0</v>
      </c>
      <c r="L258" s="47" t="s">
        <v>118</v>
      </c>
      <c r="M258" s="47" t="s">
        <v>122</v>
      </c>
      <c r="N258" s="47">
        <v>1.0</v>
      </c>
      <c r="O258" s="47">
        <v>0.0</v>
      </c>
      <c r="P258" s="47">
        <v>0.0</v>
      </c>
      <c r="Q258" s="47">
        <v>0.0</v>
      </c>
      <c r="R258" s="47">
        <v>0.0</v>
      </c>
      <c r="S258" s="47">
        <v>1.0</v>
      </c>
      <c r="T258" s="47">
        <v>0.0</v>
      </c>
      <c r="U258" s="48">
        <v>38780.3</v>
      </c>
      <c r="V258" s="48">
        <v>10.5</v>
      </c>
      <c r="W258" s="47">
        <v>9.00315569E8</v>
      </c>
      <c r="X258" s="47" t="s">
        <v>419</v>
      </c>
    </row>
    <row r="259" ht="15.75" customHeight="1">
      <c r="B259" s="52">
        <v>1.5610016E7</v>
      </c>
      <c r="C259" s="72" t="s">
        <v>420</v>
      </c>
      <c r="D259" s="6"/>
      <c r="E259" s="52">
        <v>2.0</v>
      </c>
      <c r="F259" s="53">
        <v>53012.45</v>
      </c>
      <c r="G259" s="48">
        <f t="shared" si="1"/>
        <v>106024.9</v>
      </c>
      <c r="H259" s="52" t="s">
        <v>9</v>
      </c>
      <c r="I259" s="52">
        <v>0.0</v>
      </c>
      <c r="J259" s="52">
        <v>0.0</v>
      </c>
      <c r="K259" s="52">
        <v>0.0</v>
      </c>
      <c r="L259" s="52" t="s">
        <v>118</v>
      </c>
      <c r="M259" s="52" t="s">
        <v>122</v>
      </c>
      <c r="N259" s="52">
        <v>0.0</v>
      </c>
      <c r="O259" s="52">
        <v>0.0</v>
      </c>
      <c r="P259" s="52">
        <v>0.0</v>
      </c>
      <c r="Q259" s="52">
        <v>0.0</v>
      </c>
      <c r="R259" s="52">
        <v>0.0</v>
      </c>
      <c r="S259" s="52">
        <v>0.0</v>
      </c>
      <c r="T259" s="52">
        <v>0.0</v>
      </c>
      <c r="U259" s="53">
        <v>53012.5</v>
      </c>
      <c r="V259" s="53">
        <v>61704.59</v>
      </c>
      <c r="W259" s="52">
        <v>9.00315569E8</v>
      </c>
      <c r="X259" s="52" t="s">
        <v>338</v>
      </c>
    </row>
    <row r="260" ht="15.75" customHeight="1">
      <c r="B260" s="47">
        <v>1.5610017E7</v>
      </c>
      <c r="C260" s="47" t="s">
        <v>421</v>
      </c>
      <c r="D260" s="47">
        <v>2.1840318E7</v>
      </c>
      <c r="E260" s="47">
        <v>1.0</v>
      </c>
      <c r="F260" s="48">
        <v>353401.4</v>
      </c>
      <c r="G260" s="48">
        <f t="shared" si="1"/>
        <v>353401.4</v>
      </c>
      <c r="H260" s="47" t="s">
        <v>9</v>
      </c>
      <c r="I260" s="47">
        <v>1.0</v>
      </c>
      <c r="J260" s="47">
        <v>1.0</v>
      </c>
      <c r="K260" s="47">
        <v>1.0</v>
      </c>
      <c r="L260" s="47" t="s">
        <v>118</v>
      </c>
      <c r="M260" s="47" t="s">
        <v>165</v>
      </c>
      <c r="N260" s="47">
        <v>15.0</v>
      </c>
      <c r="O260" s="47">
        <v>0.0</v>
      </c>
      <c r="P260" s="47">
        <v>0.0</v>
      </c>
      <c r="Q260" s="47">
        <v>1.0</v>
      </c>
      <c r="R260" s="47">
        <v>0.0</v>
      </c>
      <c r="S260" s="47">
        <v>10.0</v>
      </c>
      <c r="T260" s="47">
        <v>0.0</v>
      </c>
      <c r="U260" s="48">
        <v>353401.0</v>
      </c>
      <c r="V260" s="48">
        <v>353401.4</v>
      </c>
      <c r="W260" s="47">
        <v>9.00315569E8</v>
      </c>
      <c r="X260" s="47" t="s">
        <v>221</v>
      </c>
    </row>
    <row r="261" ht="15.75" customHeight="1">
      <c r="B261" s="52">
        <v>1.5610018E7</v>
      </c>
      <c r="C261" s="52" t="s">
        <v>422</v>
      </c>
      <c r="D261" s="52">
        <v>991980.0</v>
      </c>
      <c r="E261" s="52">
        <v>1.0</v>
      </c>
      <c r="F261" s="53">
        <v>48945.43</v>
      </c>
      <c r="G261" s="48">
        <f t="shared" si="1"/>
        <v>48945.43</v>
      </c>
      <c r="H261" s="52" t="s">
        <v>9</v>
      </c>
      <c r="I261" s="52">
        <v>0.0</v>
      </c>
      <c r="J261" s="52">
        <v>0.0</v>
      </c>
      <c r="K261" s="52">
        <v>0.0</v>
      </c>
      <c r="L261" s="52" t="s">
        <v>118</v>
      </c>
      <c r="M261" s="52" t="s">
        <v>165</v>
      </c>
      <c r="N261" s="52">
        <v>12.0</v>
      </c>
      <c r="O261" s="52">
        <v>0.0</v>
      </c>
      <c r="P261" s="52">
        <v>0.0</v>
      </c>
      <c r="Q261" s="52">
        <v>0.0</v>
      </c>
      <c r="R261" s="52">
        <v>0.0</v>
      </c>
      <c r="S261" s="52">
        <v>3.0</v>
      </c>
      <c r="T261" s="52">
        <v>0.0</v>
      </c>
      <c r="U261" s="53">
        <v>48945.4</v>
      </c>
      <c r="V261" s="53">
        <v>47803.11</v>
      </c>
      <c r="W261" s="52">
        <v>9.00315569E8</v>
      </c>
      <c r="X261" s="52" t="s">
        <v>120</v>
      </c>
    </row>
    <row r="262" ht="15.75" customHeight="1">
      <c r="B262" s="47">
        <v>1.5610019E7</v>
      </c>
      <c r="C262" s="47" t="s">
        <v>423</v>
      </c>
      <c r="D262" s="47">
        <v>991080.0</v>
      </c>
      <c r="E262" s="47">
        <v>1.0</v>
      </c>
      <c r="F262" s="48">
        <v>44960.58</v>
      </c>
      <c r="G262" s="48">
        <f t="shared" si="1"/>
        <v>44960.58</v>
      </c>
      <c r="H262" s="47" t="s">
        <v>9</v>
      </c>
      <c r="I262" s="47">
        <v>0.0</v>
      </c>
      <c r="J262" s="47">
        <v>0.0</v>
      </c>
      <c r="K262" s="47">
        <v>0.0</v>
      </c>
      <c r="L262" s="47" t="s">
        <v>118</v>
      </c>
      <c r="M262" s="47" t="s">
        <v>165</v>
      </c>
      <c r="N262" s="47">
        <v>11.0</v>
      </c>
      <c r="O262" s="47">
        <v>0.0</v>
      </c>
      <c r="P262" s="47">
        <v>0.0</v>
      </c>
      <c r="Q262" s="47">
        <v>0.0</v>
      </c>
      <c r="R262" s="47">
        <v>0.0</v>
      </c>
      <c r="S262" s="47">
        <v>6.0</v>
      </c>
      <c r="T262" s="47">
        <v>0.0</v>
      </c>
      <c r="U262" s="48">
        <v>44960.6</v>
      </c>
      <c r="V262" s="48">
        <v>44960.58</v>
      </c>
      <c r="W262" s="47">
        <v>9.00315569E8</v>
      </c>
      <c r="X262" s="47" t="s">
        <v>120</v>
      </c>
    </row>
    <row r="263" ht="15.75" customHeight="1">
      <c r="B263" s="52">
        <v>1.561002E7</v>
      </c>
      <c r="C263" s="52" t="s">
        <v>424</v>
      </c>
      <c r="D263" s="52">
        <v>2.2672351E7</v>
      </c>
      <c r="E263" s="52">
        <v>2.0</v>
      </c>
      <c r="F263" s="53">
        <v>230107.5</v>
      </c>
      <c r="G263" s="48">
        <f t="shared" si="1"/>
        <v>460215</v>
      </c>
      <c r="H263" s="52" t="s">
        <v>9</v>
      </c>
      <c r="I263" s="52">
        <v>2.0</v>
      </c>
      <c r="J263" s="52">
        <v>3.0</v>
      </c>
      <c r="K263" s="52">
        <v>4.0</v>
      </c>
      <c r="L263" s="52" t="s">
        <v>118</v>
      </c>
      <c r="M263" s="52" t="s">
        <v>165</v>
      </c>
      <c r="N263" s="52">
        <v>105.0</v>
      </c>
      <c r="O263" s="52">
        <v>0.0</v>
      </c>
      <c r="P263" s="52">
        <v>0.0</v>
      </c>
      <c r="Q263" s="52">
        <v>1.0</v>
      </c>
      <c r="R263" s="52">
        <v>0.0</v>
      </c>
      <c r="S263" s="52">
        <v>17.0</v>
      </c>
      <c r="T263" s="52">
        <v>0.0</v>
      </c>
      <c r="U263" s="53">
        <v>230108.0</v>
      </c>
      <c r="V263" s="53">
        <v>227604.0</v>
      </c>
      <c r="W263" s="52">
        <v>9.00315569E8</v>
      </c>
      <c r="X263" s="52" t="s">
        <v>123</v>
      </c>
    </row>
    <row r="264" ht="15.75" customHeight="1">
      <c r="B264" s="47">
        <v>1.5610021E7</v>
      </c>
      <c r="C264" s="47" t="s">
        <v>425</v>
      </c>
      <c r="D264" s="47">
        <v>992026.0</v>
      </c>
      <c r="E264" s="47">
        <v>1.0</v>
      </c>
      <c r="F264" s="48">
        <v>47431.89</v>
      </c>
      <c r="G264" s="48">
        <f t="shared" si="1"/>
        <v>47431.89</v>
      </c>
      <c r="H264" s="47" t="s">
        <v>9</v>
      </c>
      <c r="I264" s="47">
        <v>0.0</v>
      </c>
      <c r="J264" s="47">
        <v>0.0</v>
      </c>
      <c r="K264" s="47">
        <v>0.0</v>
      </c>
      <c r="L264" s="47" t="s">
        <v>118</v>
      </c>
      <c r="M264" s="47" t="s">
        <v>165</v>
      </c>
      <c r="N264" s="47">
        <v>0.0</v>
      </c>
      <c r="O264" s="47">
        <v>0.0</v>
      </c>
      <c r="P264" s="47">
        <v>0.0</v>
      </c>
      <c r="Q264" s="47">
        <v>0.0</v>
      </c>
      <c r="R264" s="47">
        <v>0.0</v>
      </c>
      <c r="S264" s="47">
        <v>0.0</v>
      </c>
      <c r="T264" s="47">
        <v>0.0</v>
      </c>
      <c r="U264" s="48">
        <v>47431.9</v>
      </c>
      <c r="V264" s="48">
        <v>47431.89</v>
      </c>
      <c r="W264" s="47">
        <v>9.00315569E8</v>
      </c>
      <c r="X264" s="47" t="s">
        <v>120</v>
      </c>
    </row>
    <row r="265" ht="15.75" customHeight="1">
      <c r="B265" s="52">
        <v>1.5610022E7</v>
      </c>
      <c r="C265" s="52" t="s">
        <v>426</v>
      </c>
      <c r="D265" s="52">
        <v>7.0369132E7</v>
      </c>
      <c r="E265" s="52">
        <v>1.0</v>
      </c>
      <c r="F265" s="53">
        <v>1298014.0</v>
      </c>
      <c r="G265" s="48">
        <f t="shared" si="1"/>
        <v>1298014</v>
      </c>
      <c r="H265" s="52" t="s">
        <v>9</v>
      </c>
      <c r="I265" s="52">
        <v>1.0</v>
      </c>
      <c r="J265" s="52">
        <v>1.0</v>
      </c>
      <c r="K265" s="52">
        <v>2.0</v>
      </c>
      <c r="L265" s="52" t="s">
        <v>118</v>
      </c>
      <c r="M265" s="52" t="s">
        <v>165</v>
      </c>
      <c r="N265" s="52">
        <v>18.0</v>
      </c>
      <c r="O265" s="52">
        <v>0.0</v>
      </c>
      <c r="P265" s="52">
        <v>0.0</v>
      </c>
      <c r="Q265" s="52">
        <v>1.0</v>
      </c>
      <c r="R265" s="52">
        <v>0.0</v>
      </c>
      <c r="S265" s="52">
        <v>13.0</v>
      </c>
      <c r="T265" s="52">
        <v>0.0</v>
      </c>
      <c r="U265" s="53">
        <v>1298014.0</v>
      </c>
      <c r="V265" s="53">
        <v>1298014.0</v>
      </c>
      <c r="W265" s="52">
        <v>9.00315569E8</v>
      </c>
      <c r="X265" s="52" t="s">
        <v>123</v>
      </c>
    </row>
    <row r="266" ht="15.75" customHeight="1">
      <c r="B266" s="47">
        <v>1.5610023E7</v>
      </c>
      <c r="C266" s="47" t="s">
        <v>427</v>
      </c>
      <c r="D266" s="47">
        <v>992247.0</v>
      </c>
      <c r="E266" s="47">
        <v>4.0</v>
      </c>
      <c r="F266" s="48">
        <v>57233.33</v>
      </c>
      <c r="G266" s="48">
        <f t="shared" si="1"/>
        <v>228933.32</v>
      </c>
      <c r="H266" s="47" t="s">
        <v>9</v>
      </c>
      <c r="I266" s="47">
        <v>1.0</v>
      </c>
      <c r="J266" s="47">
        <v>1.0</v>
      </c>
      <c r="K266" s="47">
        <v>3.0</v>
      </c>
      <c r="L266" s="47" t="s">
        <v>118</v>
      </c>
      <c r="M266" s="47" t="s">
        <v>165</v>
      </c>
      <c r="N266" s="47">
        <v>110.0</v>
      </c>
      <c r="O266" s="47">
        <v>0.0</v>
      </c>
      <c r="P266" s="47">
        <v>0.0</v>
      </c>
      <c r="Q266" s="47">
        <v>0.0</v>
      </c>
      <c r="R266" s="47">
        <v>0.0</v>
      </c>
      <c r="S266" s="47">
        <v>20.0</v>
      </c>
      <c r="T266" s="47">
        <v>0.0</v>
      </c>
      <c r="U266" s="48">
        <v>57233.3</v>
      </c>
      <c r="V266" s="48">
        <v>56076.35</v>
      </c>
      <c r="W266" s="47">
        <v>9.00315569E8</v>
      </c>
      <c r="X266" s="47" t="s">
        <v>125</v>
      </c>
    </row>
    <row r="267" ht="15.75" customHeight="1">
      <c r="B267" s="52">
        <v>1.5610024E7</v>
      </c>
      <c r="C267" s="52" t="s">
        <v>428</v>
      </c>
      <c r="D267" s="52">
        <v>1586922.0</v>
      </c>
      <c r="E267" s="52">
        <v>2.0</v>
      </c>
      <c r="F267" s="53">
        <v>38286.97</v>
      </c>
      <c r="G267" s="48">
        <f t="shared" si="1"/>
        <v>76573.94</v>
      </c>
      <c r="H267" s="52" t="s">
        <v>9</v>
      </c>
      <c r="I267" s="52">
        <v>0.0</v>
      </c>
      <c r="J267" s="52">
        <v>0.0</v>
      </c>
      <c r="K267" s="52">
        <v>0.0</v>
      </c>
      <c r="L267" s="52" t="s">
        <v>118</v>
      </c>
      <c r="M267" s="52" t="s">
        <v>165</v>
      </c>
      <c r="N267" s="52">
        <v>2.0</v>
      </c>
      <c r="O267" s="52">
        <v>0.0</v>
      </c>
      <c r="P267" s="52">
        <v>0.0</v>
      </c>
      <c r="Q267" s="52">
        <v>0.0</v>
      </c>
      <c r="R267" s="52">
        <v>0.0</v>
      </c>
      <c r="S267" s="52">
        <v>2.0</v>
      </c>
      <c r="T267" s="52">
        <v>0.0</v>
      </c>
      <c r="U267" s="53">
        <v>38287.0</v>
      </c>
      <c r="V267" s="53">
        <v>38286.97</v>
      </c>
      <c r="W267" s="52">
        <v>9.00315569E8</v>
      </c>
      <c r="X267" s="52" t="s">
        <v>369</v>
      </c>
    </row>
    <row r="268" ht="15.75" customHeight="1">
      <c r="B268" s="47">
        <v>1.5610025E7</v>
      </c>
      <c r="C268" s="47" t="s">
        <v>429</v>
      </c>
      <c r="D268" s="47">
        <v>984825.0</v>
      </c>
      <c r="E268" s="47">
        <v>40.0</v>
      </c>
      <c r="F268" s="48">
        <v>18303.31</v>
      </c>
      <c r="G268" s="48">
        <f t="shared" si="1"/>
        <v>732132.4</v>
      </c>
      <c r="H268" s="47" t="s">
        <v>9</v>
      </c>
      <c r="I268" s="47">
        <v>0.0</v>
      </c>
      <c r="J268" s="47">
        <v>0.0</v>
      </c>
      <c r="K268" s="47">
        <v>0.0</v>
      </c>
      <c r="L268" s="47" t="s">
        <v>118</v>
      </c>
      <c r="M268" s="47" t="s">
        <v>119</v>
      </c>
      <c r="N268" s="47">
        <v>74.0</v>
      </c>
      <c r="O268" s="47">
        <v>0.0</v>
      </c>
      <c r="P268" s="47">
        <v>0.0</v>
      </c>
      <c r="Q268" s="47">
        <v>0.0</v>
      </c>
      <c r="R268" s="47">
        <v>0.0</v>
      </c>
      <c r="S268" s="47">
        <v>1.0</v>
      </c>
      <c r="T268" s="47">
        <v>0.0</v>
      </c>
      <c r="U268" s="48">
        <v>18303.3</v>
      </c>
      <c r="V268" s="48">
        <v>17887.53</v>
      </c>
      <c r="W268" s="47">
        <v>9.00315569E8</v>
      </c>
      <c r="X268" s="47" t="s">
        <v>152</v>
      </c>
    </row>
    <row r="269" ht="15.75" customHeight="1">
      <c r="B269" s="52">
        <v>1.5610026E7</v>
      </c>
      <c r="C269" s="52" t="s">
        <v>430</v>
      </c>
      <c r="D269" s="52">
        <v>2.3856221E7</v>
      </c>
      <c r="E269" s="52">
        <v>0.0</v>
      </c>
      <c r="F269" s="53">
        <v>2654291.0</v>
      </c>
      <c r="G269" s="48">
        <f t="shared" si="1"/>
        <v>0</v>
      </c>
      <c r="H269" s="52" t="s">
        <v>9</v>
      </c>
      <c r="I269" s="52">
        <v>0.0</v>
      </c>
      <c r="J269" s="52">
        <v>0.0</v>
      </c>
      <c r="K269" s="52">
        <v>0.0</v>
      </c>
      <c r="L269" s="52" t="s">
        <v>118</v>
      </c>
      <c r="M269" s="52" t="s">
        <v>165</v>
      </c>
      <c r="N269" s="52">
        <v>2.0</v>
      </c>
      <c r="O269" s="52">
        <v>0.0</v>
      </c>
      <c r="P269" s="52">
        <v>0.0</v>
      </c>
      <c r="Q269" s="52">
        <v>0.0</v>
      </c>
      <c r="R269" s="52">
        <v>0.0</v>
      </c>
      <c r="S269" s="52">
        <v>2.0</v>
      </c>
      <c r="T269" s="52">
        <v>0.0</v>
      </c>
      <c r="U269" s="53">
        <v>2654291.0</v>
      </c>
      <c r="V269" s="53">
        <v>2654291.0</v>
      </c>
      <c r="W269" s="52">
        <v>9.00315569E8</v>
      </c>
      <c r="X269" s="52" t="s">
        <v>120</v>
      </c>
    </row>
    <row r="270" ht="15.75" customHeight="1">
      <c r="B270" s="47">
        <v>1.5610027E7</v>
      </c>
      <c r="C270" s="47" t="s">
        <v>431</v>
      </c>
      <c r="D270" s="47">
        <v>2.0829689E7</v>
      </c>
      <c r="E270" s="47">
        <v>1.0</v>
      </c>
      <c r="F270" s="48">
        <v>701452.1</v>
      </c>
      <c r="G270" s="48">
        <f t="shared" si="1"/>
        <v>701452.1</v>
      </c>
      <c r="H270" s="47" t="s">
        <v>9</v>
      </c>
      <c r="I270" s="47">
        <v>1.0</v>
      </c>
      <c r="J270" s="47">
        <v>1.0</v>
      </c>
      <c r="K270" s="47">
        <v>2.0</v>
      </c>
      <c r="L270" s="47" t="s">
        <v>118</v>
      </c>
      <c r="M270" s="47" t="s">
        <v>165</v>
      </c>
      <c r="N270" s="47">
        <v>28.0</v>
      </c>
      <c r="O270" s="47">
        <v>0.0</v>
      </c>
      <c r="P270" s="47">
        <v>0.0</v>
      </c>
      <c r="Q270" s="47">
        <v>1.0</v>
      </c>
      <c r="R270" s="47">
        <v>0.0</v>
      </c>
      <c r="S270" s="47">
        <v>16.0</v>
      </c>
      <c r="T270" s="47">
        <v>0.0</v>
      </c>
      <c r="U270" s="48">
        <v>701452.0</v>
      </c>
      <c r="V270" s="48">
        <v>701452.1</v>
      </c>
      <c r="W270" s="47">
        <v>9.00315569E8</v>
      </c>
      <c r="X270" s="47" t="s">
        <v>120</v>
      </c>
    </row>
    <row r="271" ht="15.75" customHeight="1">
      <c r="B271" s="52">
        <v>1.5610028E7</v>
      </c>
      <c r="C271" s="52" t="s">
        <v>432</v>
      </c>
      <c r="D271" s="52">
        <v>2.2683275E7</v>
      </c>
      <c r="E271" s="52">
        <v>0.0</v>
      </c>
      <c r="F271" s="53">
        <v>385612.3</v>
      </c>
      <c r="G271" s="48">
        <f t="shared" si="1"/>
        <v>0</v>
      </c>
      <c r="H271" s="52" t="s">
        <v>9</v>
      </c>
      <c r="I271" s="52">
        <v>0.0</v>
      </c>
      <c r="J271" s="52">
        <v>0.0</v>
      </c>
      <c r="K271" s="52">
        <v>0.0</v>
      </c>
      <c r="L271" s="52" t="s">
        <v>118</v>
      </c>
      <c r="M271" s="52" t="s">
        <v>165</v>
      </c>
      <c r="N271" s="52">
        <v>1.0</v>
      </c>
      <c r="O271" s="52">
        <v>0.0</v>
      </c>
      <c r="P271" s="52">
        <v>0.0</v>
      </c>
      <c r="Q271" s="52">
        <v>0.0</v>
      </c>
      <c r="R271" s="52">
        <v>0.0</v>
      </c>
      <c r="S271" s="52">
        <v>1.0</v>
      </c>
      <c r="T271" s="52">
        <v>0.0</v>
      </c>
      <c r="U271" s="53">
        <v>385612.0</v>
      </c>
      <c r="V271" s="53">
        <v>385612.3</v>
      </c>
      <c r="W271" s="52">
        <v>9.00315569E8</v>
      </c>
      <c r="X271" s="52" t="s">
        <v>120</v>
      </c>
    </row>
    <row r="272" ht="15.75" customHeight="1">
      <c r="B272" s="47">
        <v>1.5610029E7</v>
      </c>
      <c r="C272" s="47" t="s">
        <v>433</v>
      </c>
      <c r="D272" s="47">
        <v>2.0745327E7</v>
      </c>
      <c r="E272" s="47">
        <v>1.0</v>
      </c>
      <c r="F272" s="48">
        <v>98334.4</v>
      </c>
      <c r="G272" s="48">
        <f t="shared" si="1"/>
        <v>98334.4</v>
      </c>
      <c r="H272" s="47" t="s">
        <v>9</v>
      </c>
      <c r="I272" s="47">
        <v>1.0</v>
      </c>
      <c r="J272" s="47">
        <v>1.0</v>
      </c>
      <c r="K272" s="47">
        <v>2.0</v>
      </c>
      <c r="L272" s="47" t="s">
        <v>118</v>
      </c>
      <c r="M272" s="47" t="s">
        <v>119</v>
      </c>
      <c r="N272" s="47">
        <v>38.0</v>
      </c>
      <c r="O272" s="47">
        <v>0.0</v>
      </c>
      <c r="P272" s="47">
        <v>0.0</v>
      </c>
      <c r="Q272" s="47">
        <v>1.0</v>
      </c>
      <c r="R272" s="47">
        <v>0.0</v>
      </c>
      <c r="S272" s="47">
        <v>22.0</v>
      </c>
      <c r="T272" s="47">
        <v>0.0</v>
      </c>
      <c r="U272" s="48">
        <v>98334.4</v>
      </c>
      <c r="V272" s="48">
        <v>98334.4</v>
      </c>
      <c r="W272" s="47">
        <v>9.00315569E8</v>
      </c>
      <c r="X272" s="47" t="s">
        <v>152</v>
      </c>
    </row>
    <row r="273" ht="15.75" customHeight="1">
      <c r="B273" s="52">
        <v>1.561003E7</v>
      </c>
      <c r="C273" s="52" t="s">
        <v>434</v>
      </c>
      <c r="D273" s="52">
        <v>2.3232641E7</v>
      </c>
      <c r="E273" s="52">
        <v>0.0</v>
      </c>
      <c r="F273" s="53">
        <v>1954712.0</v>
      </c>
      <c r="G273" s="48">
        <f t="shared" si="1"/>
        <v>0</v>
      </c>
      <c r="H273" s="52" t="s">
        <v>9</v>
      </c>
      <c r="I273" s="52">
        <v>0.0</v>
      </c>
      <c r="J273" s="52">
        <v>0.0</v>
      </c>
      <c r="K273" s="52">
        <v>0.0</v>
      </c>
      <c r="L273" s="52" t="s">
        <v>118</v>
      </c>
      <c r="M273" s="52" t="s">
        <v>119</v>
      </c>
      <c r="N273" s="52">
        <v>4.0</v>
      </c>
      <c r="O273" s="52">
        <v>0.0</v>
      </c>
      <c r="P273" s="52">
        <v>0.0</v>
      </c>
      <c r="Q273" s="52">
        <v>0.0</v>
      </c>
      <c r="R273" s="52">
        <v>0.0</v>
      </c>
      <c r="S273" s="52">
        <v>2.0</v>
      </c>
      <c r="T273" s="52">
        <v>0.0</v>
      </c>
      <c r="U273" s="53">
        <v>1954712.0</v>
      </c>
      <c r="V273" s="53">
        <v>1954712.0</v>
      </c>
      <c r="W273" s="52">
        <v>9.00315569E8</v>
      </c>
      <c r="X273" s="52" t="s">
        <v>435</v>
      </c>
    </row>
    <row r="274" ht="15.75" customHeight="1">
      <c r="B274" s="47" t="s">
        <v>436</v>
      </c>
      <c r="C274" s="47" t="s">
        <v>434</v>
      </c>
      <c r="D274" s="47">
        <v>2.3232641E7</v>
      </c>
      <c r="E274" s="47">
        <v>3.0</v>
      </c>
      <c r="F274" s="48">
        <v>333200.0</v>
      </c>
      <c r="G274" s="48">
        <f t="shared" si="1"/>
        <v>999600</v>
      </c>
      <c r="H274" s="47" t="s">
        <v>9</v>
      </c>
      <c r="I274" s="47">
        <v>0.0</v>
      </c>
      <c r="J274" s="47">
        <v>0.0</v>
      </c>
      <c r="K274" s="47">
        <v>0.0</v>
      </c>
      <c r="L274" s="47" t="s">
        <v>118</v>
      </c>
      <c r="M274" s="47" t="s">
        <v>119</v>
      </c>
      <c r="N274" s="47">
        <v>71.0</v>
      </c>
      <c r="O274" s="47">
        <v>0.0</v>
      </c>
      <c r="P274" s="47">
        <v>0.0</v>
      </c>
      <c r="Q274" s="47">
        <v>0.0</v>
      </c>
      <c r="R274" s="47">
        <v>0.0</v>
      </c>
      <c r="S274" s="47">
        <v>14.0</v>
      </c>
      <c r="T274" s="47">
        <v>0.0</v>
      </c>
      <c r="U274" s="48">
        <v>333200.0</v>
      </c>
      <c r="V274" s="48">
        <v>333200.0</v>
      </c>
      <c r="W274" s="47">
        <v>9.00789008E8</v>
      </c>
      <c r="X274" s="47" t="s">
        <v>196</v>
      </c>
    </row>
    <row r="275" ht="15.75" customHeight="1">
      <c r="B275" s="52">
        <v>1.5610031E7</v>
      </c>
      <c r="C275" s="52" t="s">
        <v>437</v>
      </c>
      <c r="D275" s="52">
        <v>2.0467891E7</v>
      </c>
      <c r="E275" s="52">
        <v>1.0</v>
      </c>
      <c r="F275" s="53">
        <v>107540.5</v>
      </c>
      <c r="G275" s="48">
        <f t="shared" si="1"/>
        <v>107540.5</v>
      </c>
      <c r="H275" s="52" t="s">
        <v>9</v>
      </c>
      <c r="I275" s="52">
        <v>0.0</v>
      </c>
      <c r="J275" s="52">
        <v>0.0</v>
      </c>
      <c r="K275" s="52">
        <v>0.0</v>
      </c>
      <c r="L275" s="52" t="s">
        <v>118</v>
      </c>
      <c r="M275" s="52" t="s">
        <v>119</v>
      </c>
      <c r="N275" s="52">
        <v>1.0</v>
      </c>
      <c r="O275" s="52">
        <v>0.0</v>
      </c>
      <c r="P275" s="52">
        <v>0.0</v>
      </c>
      <c r="Q275" s="52">
        <v>0.0</v>
      </c>
      <c r="R275" s="52">
        <v>0.0</v>
      </c>
      <c r="S275" s="52">
        <v>0.0</v>
      </c>
      <c r="T275" s="52">
        <v>0.0</v>
      </c>
      <c r="U275" s="53">
        <v>107540.0</v>
      </c>
      <c r="V275" s="53">
        <v>107540.5</v>
      </c>
      <c r="W275" s="52">
        <v>9.00315569E8</v>
      </c>
      <c r="X275" s="52" t="s">
        <v>120</v>
      </c>
    </row>
    <row r="276" ht="15.75" customHeight="1">
      <c r="B276" s="47">
        <v>1.5610032E7</v>
      </c>
      <c r="C276" s="47" t="s">
        <v>438</v>
      </c>
      <c r="D276" s="47">
        <v>977177.0</v>
      </c>
      <c r="E276" s="47">
        <v>5.0</v>
      </c>
      <c r="F276" s="48">
        <v>13598.09</v>
      </c>
      <c r="G276" s="48">
        <f t="shared" si="1"/>
        <v>67990.45</v>
      </c>
      <c r="H276" s="47" t="s">
        <v>9</v>
      </c>
      <c r="I276" s="47">
        <v>2.0</v>
      </c>
      <c r="J276" s="47">
        <v>2.0</v>
      </c>
      <c r="K276" s="47">
        <v>4.0</v>
      </c>
      <c r="L276" s="47" t="s">
        <v>118</v>
      </c>
      <c r="M276" s="47" t="s">
        <v>119</v>
      </c>
      <c r="N276" s="47">
        <v>52.0</v>
      </c>
      <c r="O276" s="47">
        <v>0.0</v>
      </c>
      <c r="P276" s="47">
        <v>0.0</v>
      </c>
      <c r="Q276" s="47">
        <v>0.0</v>
      </c>
      <c r="R276" s="47">
        <v>0.0</v>
      </c>
      <c r="S276" s="47">
        <v>5.0</v>
      </c>
      <c r="T276" s="47">
        <v>0.0</v>
      </c>
      <c r="U276" s="48">
        <v>13598.1</v>
      </c>
      <c r="V276" s="48">
        <v>13598.09</v>
      </c>
      <c r="W276" s="47">
        <v>9.00315569E8</v>
      </c>
      <c r="X276" s="47" t="s">
        <v>129</v>
      </c>
    </row>
    <row r="277" ht="15.75" customHeight="1">
      <c r="B277" s="52">
        <v>1.5610033E7</v>
      </c>
      <c r="C277" s="52" t="s">
        <v>439</v>
      </c>
      <c r="D277" s="52">
        <v>2.1339179E7</v>
      </c>
      <c r="E277" s="52">
        <v>2.0</v>
      </c>
      <c r="F277" s="53">
        <v>596907.9</v>
      </c>
      <c r="G277" s="48">
        <f t="shared" si="1"/>
        <v>1193815.8</v>
      </c>
      <c r="H277" s="52" t="s">
        <v>9</v>
      </c>
      <c r="I277" s="52">
        <v>0.0</v>
      </c>
      <c r="J277" s="52">
        <v>0.0</v>
      </c>
      <c r="K277" s="52">
        <v>0.0</v>
      </c>
      <c r="L277" s="52" t="s">
        <v>118</v>
      </c>
      <c r="M277" s="52" t="s">
        <v>119</v>
      </c>
      <c r="N277" s="52">
        <v>1.0</v>
      </c>
      <c r="O277" s="52">
        <v>0.0</v>
      </c>
      <c r="P277" s="52">
        <v>0.0</v>
      </c>
      <c r="Q277" s="52">
        <v>0.0</v>
      </c>
      <c r="R277" s="52">
        <v>0.0</v>
      </c>
      <c r="S277" s="52">
        <v>0.0</v>
      </c>
      <c r="T277" s="52">
        <v>0.0</v>
      </c>
      <c r="U277" s="53">
        <v>596908.0</v>
      </c>
      <c r="V277" s="53">
        <v>619713.2</v>
      </c>
      <c r="W277" s="52">
        <v>9.00315569E8</v>
      </c>
      <c r="X277" s="52" t="s">
        <v>369</v>
      </c>
    </row>
    <row r="278" ht="15.75" customHeight="1">
      <c r="B278" s="47">
        <v>1.5610034E7</v>
      </c>
      <c r="C278" s="47" t="s">
        <v>440</v>
      </c>
      <c r="D278" s="47">
        <v>966459.0</v>
      </c>
      <c r="E278" s="47">
        <v>1.0</v>
      </c>
      <c r="F278" s="48">
        <v>55978.85</v>
      </c>
      <c r="G278" s="48">
        <f t="shared" si="1"/>
        <v>55978.85</v>
      </c>
      <c r="H278" s="47" t="s">
        <v>9</v>
      </c>
      <c r="I278" s="47">
        <v>0.0</v>
      </c>
      <c r="J278" s="47">
        <v>0.0</v>
      </c>
      <c r="K278" s="47">
        <v>0.0</v>
      </c>
      <c r="L278" s="47" t="s">
        <v>118</v>
      </c>
      <c r="M278" s="47" t="s">
        <v>119</v>
      </c>
      <c r="N278" s="47">
        <v>5.0</v>
      </c>
      <c r="O278" s="47">
        <v>0.0</v>
      </c>
      <c r="P278" s="47">
        <v>0.0</v>
      </c>
      <c r="Q278" s="47">
        <v>0.0</v>
      </c>
      <c r="R278" s="47">
        <v>0.0</v>
      </c>
      <c r="S278" s="47">
        <v>0.0</v>
      </c>
      <c r="T278" s="47">
        <v>0.0</v>
      </c>
      <c r="U278" s="48">
        <v>55978.8</v>
      </c>
      <c r="V278" s="48">
        <v>55978.85</v>
      </c>
      <c r="W278" s="47">
        <v>9.00315569E8</v>
      </c>
      <c r="X278" s="47" t="s">
        <v>441</v>
      </c>
    </row>
    <row r="279" ht="15.75" customHeight="1">
      <c r="B279" s="52">
        <v>1.5610035E7</v>
      </c>
      <c r="C279" s="52" t="s">
        <v>442</v>
      </c>
      <c r="D279" s="52">
        <v>9519339.0</v>
      </c>
      <c r="E279" s="52">
        <v>3.0</v>
      </c>
      <c r="F279" s="53">
        <v>39403.69</v>
      </c>
      <c r="G279" s="48">
        <f t="shared" si="1"/>
        <v>118211.07</v>
      </c>
      <c r="H279" s="52" t="s">
        <v>9</v>
      </c>
      <c r="I279" s="52">
        <v>1.0</v>
      </c>
      <c r="J279" s="52">
        <v>1.0</v>
      </c>
      <c r="K279" s="52">
        <v>2.0</v>
      </c>
      <c r="L279" s="52" t="s">
        <v>118</v>
      </c>
      <c r="M279" s="52" t="s">
        <v>122</v>
      </c>
      <c r="N279" s="52">
        <v>13.0</v>
      </c>
      <c r="O279" s="52">
        <v>0.0</v>
      </c>
      <c r="P279" s="52">
        <v>0.0</v>
      </c>
      <c r="Q279" s="52">
        <v>0.0</v>
      </c>
      <c r="R279" s="52">
        <v>0.0</v>
      </c>
      <c r="S279" s="52">
        <v>1.0</v>
      </c>
      <c r="T279" s="52">
        <v>0.0</v>
      </c>
      <c r="U279" s="53">
        <v>39403.7</v>
      </c>
      <c r="V279" s="53">
        <v>26180.0</v>
      </c>
      <c r="W279" s="52">
        <v>9.00315569E8</v>
      </c>
      <c r="X279" s="52" t="s">
        <v>441</v>
      </c>
    </row>
    <row r="280" ht="15.75" customHeight="1">
      <c r="B280" s="47">
        <v>1.5610036E7</v>
      </c>
      <c r="C280" s="47" t="s">
        <v>443</v>
      </c>
      <c r="D280" s="47">
        <v>2.1985443E7</v>
      </c>
      <c r="E280" s="47">
        <v>1.0</v>
      </c>
      <c r="F280" s="48">
        <v>335602.3</v>
      </c>
      <c r="G280" s="48">
        <f t="shared" si="1"/>
        <v>335602.3</v>
      </c>
      <c r="H280" s="47" t="s">
        <v>9</v>
      </c>
      <c r="I280" s="47">
        <v>1.0</v>
      </c>
      <c r="J280" s="47">
        <v>1.0</v>
      </c>
      <c r="K280" s="47">
        <v>2.0</v>
      </c>
      <c r="L280" s="47" t="s">
        <v>118</v>
      </c>
      <c r="M280" s="47" t="s">
        <v>122</v>
      </c>
      <c r="N280" s="47">
        <v>20.0</v>
      </c>
      <c r="O280" s="47">
        <v>0.0</v>
      </c>
      <c r="P280" s="47">
        <v>0.0</v>
      </c>
      <c r="Q280" s="47">
        <v>1.0</v>
      </c>
      <c r="R280" s="47">
        <v>0.0</v>
      </c>
      <c r="S280" s="47">
        <v>10.0</v>
      </c>
      <c r="T280" s="47">
        <v>0.0</v>
      </c>
      <c r="U280" s="48">
        <v>335602.0</v>
      </c>
      <c r="V280" s="48">
        <v>335602.3</v>
      </c>
      <c r="W280" s="47">
        <v>9.00315569E8</v>
      </c>
      <c r="X280" s="47" t="s">
        <v>152</v>
      </c>
    </row>
    <row r="281" ht="15.75" customHeight="1">
      <c r="B281" s="52">
        <v>1.5610037E7</v>
      </c>
      <c r="C281" s="52" t="s">
        <v>427</v>
      </c>
      <c r="D281" s="52">
        <v>991083.0</v>
      </c>
      <c r="E281" s="52">
        <v>1.0</v>
      </c>
      <c r="F281" s="53">
        <v>66440.38</v>
      </c>
      <c r="G281" s="48">
        <f t="shared" si="1"/>
        <v>66440.38</v>
      </c>
      <c r="H281" s="52" t="s">
        <v>9</v>
      </c>
      <c r="I281" s="52">
        <v>0.0</v>
      </c>
      <c r="J281" s="52">
        <v>0.0</v>
      </c>
      <c r="K281" s="52">
        <v>1.0</v>
      </c>
      <c r="L281" s="52" t="s">
        <v>118</v>
      </c>
      <c r="M281" s="52" t="s">
        <v>119</v>
      </c>
      <c r="N281" s="52">
        <v>11.0</v>
      </c>
      <c r="O281" s="52">
        <v>0.0</v>
      </c>
      <c r="P281" s="52">
        <v>0.0</v>
      </c>
      <c r="Q281" s="52">
        <v>0.0</v>
      </c>
      <c r="R281" s="52">
        <v>0.0</v>
      </c>
      <c r="S281" s="52">
        <v>4.0</v>
      </c>
      <c r="T281" s="52">
        <v>0.0</v>
      </c>
      <c r="U281" s="53">
        <v>66440.4</v>
      </c>
      <c r="V281" s="53">
        <v>66440.38</v>
      </c>
      <c r="W281" s="52">
        <v>9.00315569E8</v>
      </c>
      <c r="X281" s="52" t="s">
        <v>125</v>
      </c>
    </row>
    <row r="282" ht="15.75" customHeight="1">
      <c r="B282" s="47">
        <v>1.5610038E7</v>
      </c>
      <c r="C282" s="47" t="s">
        <v>444</v>
      </c>
      <c r="D282" s="47">
        <v>977772.0</v>
      </c>
      <c r="E282" s="47">
        <v>2.0</v>
      </c>
      <c r="F282" s="48">
        <v>67938.89</v>
      </c>
      <c r="G282" s="48">
        <f t="shared" si="1"/>
        <v>135877.78</v>
      </c>
      <c r="H282" s="47" t="s">
        <v>9</v>
      </c>
      <c r="I282" s="47">
        <v>0.0</v>
      </c>
      <c r="J282" s="47">
        <v>0.0</v>
      </c>
      <c r="K282" s="47">
        <v>0.0</v>
      </c>
      <c r="L282" s="47" t="s">
        <v>118</v>
      </c>
      <c r="M282" s="47" t="s">
        <v>119</v>
      </c>
      <c r="N282" s="47">
        <v>6.0</v>
      </c>
      <c r="O282" s="47">
        <v>0.0</v>
      </c>
      <c r="P282" s="47">
        <v>0.0</v>
      </c>
      <c r="Q282" s="47">
        <v>0.0</v>
      </c>
      <c r="R282" s="47">
        <v>0.0</v>
      </c>
      <c r="S282" s="47">
        <v>1.0</v>
      </c>
      <c r="T282" s="47">
        <v>0.0</v>
      </c>
      <c r="U282" s="48">
        <v>67938.9</v>
      </c>
      <c r="V282" s="48">
        <v>67938.89</v>
      </c>
      <c r="W282" s="47">
        <v>9.00315569E8</v>
      </c>
      <c r="X282" s="47" t="s">
        <v>120</v>
      </c>
    </row>
    <row r="283" ht="15.75" customHeight="1">
      <c r="B283" s="52">
        <v>1.5610039E7</v>
      </c>
      <c r="C283" s="52" t="s">
        <v>445</v>
      </c>
      <c r="D283" s="52">
        <v>991975.0</v>
      </c>
      <c r="E283" s="52">
        <v>0.0</v>
      </c>
      <c r="F283" s="53">
        <v>85862.07</v>
      </c>
      <c r="G283" s="48">
        <f t="shared" si="1"/>
        <v>0</v>
      </c>
      <c r="H283" s="52" t="s">
        <v>9</v>
      </c>
      <c r="I283" s="52">
        <v>0.0</v>
      </c>
      <c r="J283" s="52">
        <v>0.0</v>
      </c>
      <c r="K283" s="52">
        <v>0.0</v>
      </c>
      <c r="L283" s="52" t="s">
        <v>118</v>
      </c>
      <c r="M283" s="52" t="s">
        <v>119</v>
      </c>
      <c r="N283" s="52">
        <v>2.0</v>
      </c>
      <c r="O283" s="52">
        <v>0.0</v>
      </c>
      <c r="P283" s="52">
        <v>0.0</v>
      </c>
      <c r="Q283" s="52">
        <v>0.0</v>
      </c>
      <c r="R283" s="52">
        <v>0.0</v>
      </c>
      <c r="S283" s="52">
        <v>1.0</v>
      </c>
      <c r="T283" s="52">
        <v>0.0</v>
      </c>
      <c r="U283" s="53">
        <v>85862.1</v>
      </c>
      <c r="V283" s="53">
        <v>85862.07</v>
      </c>
      <c r="W283" s="52">
        <v>9.00315569E8</v>
      </c>
      <c r="X283" s="52" t="s">
        <v>152</v>
      </c>
    </row>
    <row r="284" ht="15.75" customHeight="1">
      <c r="B284" s="47">
        <v>1.561004E7</v>
      </c>
      <c r="C284" s="47" t="s">
        <v>446</v>
      </c>
      <c r="D284" s="47">
        <v>980834.0</v>
      </c>
      <c r="E284" s="47">
        <v>2.0</v>
      </c>
      <c r="F284" s="48">
        <v>55810.35</v>
      </c>
      <c r="G284" s="48">
        <f t="shared" si="1"/>
        <v>111620.7</v>
      </c>
      <c r="H284" s="47" t="s">
        <v>9</v>
      </c>
      <c r="I284" s="47">
        <v>1.0</v>
      </c>
      <c r="J284" s="47">
        <v>1.0</v>
      </c>
      <c r="K284" s="47">
        <v>2.0</v>
      </c>
      <c r="L284" s="47" t="s">
        <v>189</v>
      </c>
      <c r="M284" s="47" t="s">
        <v>119</v>
      </c>
      <c r="N284" s="47">
        <v>8.0</v>
      </c>
      <c r="O284" s="47">
        <v>0.0</v>
      </c>
      <c r="P284" s="47">
        <v>0.0</v>
      </c>
      <c r="Q284" s="47">
        <v>0.0</v>
      </c>
      <c r="R284" s="47">
        <v>0.0</v>
      </c>
      <c r="S284" s="47">
        <v>0.0</v>
      </c>
      <c r="T284" s="47">
        <v>0.0</v>
      </c>
      <c r="U284" s="48">
        <v>55810.3</v>
      </c>
      <c r="V284" s="48">
        <v>55810.35</v>
      </c>
      <c r="W284" s="47">
        <v>9.00315569E8</v>
      </c>
      <c r="X284" s="47" t="s">
        <v>208</v>
      </c>
    </row>
    <row r="285" ht="15.75" customHeight="1">
      <c r="B285" s="52">
        <v>1.5610041E7</v>
      </c>
      <c r="C285" s="52" t="s">
        <v>447</v>
      </c>
      <c r="D285" s="52">
        <v>272790.0</v>
      </c>
      <c r="E285" s="52">
        <v>0.0</v>
      </c>
      <c r="F285" s="53">
        <v>48.0</v>
      </c>
      <c r="G285" s="48">
        <f t="shared" si="1"/>
        <v>0</v>
      </c>
      <c r="H285" s="52" t="s">
        <v>9</v>
      </c>
      <c r="I285" s="52">
        <v>0.0</v>
      </c>
      <c r="J285" s="52">
        <v>0.0</v>
      </c>
      <c r="K285" s="52">
        <v>0.0</v>
      </c>
      <c r="L285" s="52" t="s">
        <v>118</v>
      </c>
      <c r="M285" s="52" t="s">
        <v>119</v>
      </c>
      <c r="N285" s="52">
        <v>0.0</v>
      </c>
      <c r="O285" s="52">
        <v>0.0</v>
      </c>
      <c r="P285" s="52">
        <v>0.0</v>
      </c>
      <c r="Q285" s="52">
        <v>0.0</v>
      </c>
      <c r="R285" s="52">
        <v>0.0</v>
      </c>
      <c r="S285" s="52">
        <v>0.0</v>
      </c>
      <c r="T285" s="52">
        <v>0.0</v>
      </c>
      <c r="U285" s="53">
        <v>48.0</v>
      </c>
      <c r="V285" s="53">
        <v>0.0</v>
      </c>
      <c r="W285" s="52">
        <v>9.00315569E8</v>
      </c>
      <c r="X285" s="52" t="s">
        <v>127</v>
      </c>
    </row>
    <row r="286" ht="15.75" customHeight="1">
      <c r="B286" s="47">
        <v>1.5610042E7</v>
      </c>
      <c r="C286" s="47" t="s">
        <v>448</v>
      </c>
      <c r="D286" s="47">
        <v>2.3506035E7</v>
      </c>
      <c r="E286" s="47">
        <v>0.0</v>
      </c>
      <c r="F286" s="48">
        <v>1276483.0</v>
      </c>
      <c r="G286" s="48">
        <f t="shared" si="1"/>
        <v>0</v>
      </c>
      <c r="H286" s="47" t="s">
        <v>9</v>
      </c>
      <c r="I286" s="47">
        <v>0.0</v>
      </c>
      <c r="J286" s="47">
        <v>0.0</v>
      </c>
      <c r="K286" s="47">
        <v>0.0</v>
      </c>
      <c r="L286" s="47" t="s">
        <v>118</v>
      </c>
      <c r="M286" s="47" t="s">
        <v>119</v>
      </c>
      <c r="N286" s="47">
        <v>1.0</v>
      </c>
      <c r="O286" s="47">
        <v>0.0</v>
      </c>
      <c r="P286" s="47">
        <v>0.0</v>
      </c>
      <c r="Q286" s="47">
        <v>0.0</v>
      </c>
      <c r="R286" s="47">
        <v>0.0</v>
      </c>
      <c r="S286" s="47">
        <v>1.0</v>
      </c>
      <c r="T286" s="47">
        <v>0.0</v>
      </c>
      <c r="U286" s="48">
        <v>1276483.0</v>
      </c>
      <c r="V286" s="48">
        <v>1276483.0</v>
      </c>
      <c r="W286" s="47">
        <v>9.00315569E8</v>
      </c>
      <c r="X286" s="47" t="s">
        <v>152</v>
      </c>
    </row>
    <row r="287" ht="15.75" customHeight="1">
      <c r="B287" s="52">
        <v>1.5610043E7</v>
      </c>
      <c r="C287" s="72" t="s">
        <v>449</v>
      </c>
      <c r="D287" s="6"/>
      <c r="E287" s="52">
        <v>20.0</v>
      </c>
      <c r="F287" s="53">
        <v>1785.0</v>
      </c>
      <c r="G287" s="48">
        <f t="shared" si="1"/>
        <v>35700</v>
      </c>
      <c r="H287" s="52" t="s">
        <v>9</v>
      </c>
      <c r="I287" s="52">
        <v>5.0</v>
      </c>
      <c r="J287" s="52">
        <v>3.0</v>
      </c>
      <c r="K287" s="52">
        <v>20.0</v>
      </c>
      <c r="L287" s="52" t="s">
        <v>118</v>
      </c>
      <c r="M287" s="52" t="s">
        <v>119</v>
      </c>
      <c r="N287" s="52">
        <v>202.0</v>
      </c>
      <c r="O287" s="52">
        <v>0.0</v>
      </c>
      <c r="P287" s="52">
        <v>0.0</v>
      </c>
      <c r="Q287" s="52">
        <v>0.0</v>
      </c>
      <c r="R287" s="52">
        <v>0.0</v>
      </c>
      <c r="S287" s="52">
        <v>6.0</v>
      </c>
      <c r="T287" s="52">
        <v>0.0</v>
      </c>
      <c r="U287" s="53">
        <v>1785.0</v>
      </c>
      <c r="V287" s="53">
        <v>1785.0</v>
      </c>
      <c r="W287" s="52">
        <v>9.01327111E8</v>
      </c>
      <c r="X287" s="52" t="s">
        <v>216</v>
      </c>
    </row>
    <row r="288" ht="15.75" customHeight="1">
      <c r="B288" s="47">
        <v>1.5610044E7</v>
      </c>
      <c r="C288" s="47" t="s">
        <v>450</v>
      </c>
      <c r="D288" s="47">
        <v>2.3640316E7</v>
      </c>
      <c r="E288" s="47">
        <v>0.0</v>
      </c>
      <c r="F288" s="48">
        <v>39631.38</v>
      </c>
      <c r="G288" s="48">
        <f t="shared" si="1"/>
        <v>0</v>
      </c>
      <c r="H288" s="47" t="s">
        <v>9</v>
      </c>
      <c r="I288" s="47">
        <v>0.0</v>
      </c>
      <c r="J288" s="47">
        <v>0.0</v>
      </c>
      <c r="K288" s="47">
        <v>0.0</v>
      </c>
      <c r="L288" s="47" t="s">
        <v>118</v>
      </c>
      <c r="M288" s="47" t="s">
        <v>119</v>
      </c>
      <c r="N288" s="47">
        <v>3.0</v>
      </c>
      <c r="O288" s="47">
        <v>0.0</v>
      </c>
      <c r="P288" s="47">
        <v>0.0</v>
      </c>
      <c r="Q288" s="47">
        <v>0.0</v>
      </c>
      <c r="R288" s="47">
        <v>0.0</v>
      </c>
      <c r="S288" s="47">
        <v>2.0</v>
      </c>
      <c r="T288" s="47">
        <v>0.0</v>
      </c>
      <c r="U288" s="48">
        <v>39631.4</v>
      </c>
      <c r="V288" s="48">
        <v>39631.38</v>
      </c>
      <c r="W288" s="47">
        <v>9.00315569E8</v>
      </c>
      <c r="X288" s="47" t="s">
        <v>120</v>
      </c>
    </row>
    <row r="289" ht="15.75" customHeight="1">
      <c r="B289" s="52">
        <v>1.5610045E7</v>
      </c>
      <c r="C289" s="52" t="s">
        <v>451</v>
      </c>
      <c r="D289" s="52">
        <v>3197588.0</v>
      </c>
      <c r="E289" s="52">
        <v>0.0</v>
      </c>
      <c r="F289" s="53">
        <v>326060.0</v>
      </c>
      <c r="G289" s="48">
        <f t="shared" si="1"/>
        <v>0</v>
      </c>
      <c r="H289" s="52" t="s">
        <v>9</v>
      </c>
      <c r="I289" s="52">
        <v>0.0</v>
      </c>
      <c r="J289" s="52">
        <v>0.0</v>
      </c>
      <c r="K289" s="52">
        <v>0.0</v>
      </c>
      <c r="L289" s="52" t="s">
        <v>118</v>
      </c>
      <c r="M289" s="52" t="s">
        <v>165</v>
      </c>
      <c r="N289" s="52">
        <v>1.0</v>
      </c>
      <c r="O289" s="52">
        <v>0.0</v>
      </c>
      <c r="P289" s="52">
        <v>0.0</v>
      </c>
      <c r="Q289" s="52">
        <v>0.0</v>
      </c>
      <c r="R289" s="52">
        <v>0.0</v>
      </c>
      <c r="S289" s="52">
        <v>1.0</v>
      </c>
      <c r="T289" s="52">
        <v>0.0</v>
      </c>
      <c r="U289" s="53">
        <v>326060.0</v>
      </c>
      <c r="V289" s="53">
        <v>326060.0</v>
      </c>
      <c r="W289" s="52">
        <v>9.00315569E8</v>
      </c>
      <c r="X289" s="52" t="s">
        <v>127</v>
      </c>
    </row>
    <row r="290" ht="15.75" customHeight="1">
      <c r="B290" s="47" t="s">
        <v>452</v>
      </c>
      <c r="C290" s="47" t="s">
        <v>451</v>
      </c>
      <c r="D290" s="47">
        <v>3197588.0</v>
      </c>
      <c r="E290" s="47">
        <v>0.0</v>
      </c>
      <c r="F290" s="48">
        <v>226100.0</v>
      </c>
      <c r="G290" s="48">
        <f t="shared" si="1"/>
        <v>0</v>
      </c>
      <c r="H290" s="47" t="s">
        <v>9</v>
      </c>
      <c r="I290" s="47">
        <v>0.0</v>
      </c>
      <c r="J290" s="47">
        <v>0.0</v>
      </c>
      <c r="K290" s="47">
        <v>0.0</v>
      </c>
      <c r="L290" s="47" t="s">
        <v>118</v>
      </c>
      <c r="M290" s="47" t="s">
        <v>165</v>
      </c>
      <c r="N290" s="47">
        <v>1.0</v>
      </c>
      <c r="O290" s="47">
        <v>0.0</v>
      </c>
      <c r="P290" s="47">
        <v>0.0</v>
      </c>
      <c r="Q290" s="47">
        <v>0.0</v>
      </c>
      <c r="R290" s="47">
        <v>0.0</v>
      </c>
      <c r="S290" s="47">
        <v>1.0</v>
      </c>
      <c r="T290" s="47">
        <v>0.0</v>
      </c>
      <c r="U290" s="48">
        <v>226100.0</v>
      </c>
      <c r="V290" s="48">
        <v>226100.0</v>
      </c>
      <c r="W290" s="47">
        <v>9.00449648E8</v>
      </c>
      <c r="X290" s="47" t="s">
        <v>206</v>
      </c>
    </row>
    <row r="291" ht="15.75" customHeight="1">
      <c r="B291" s="52">
        <v>1.5610046E7</v>
      </c>
      <c r="C291" s="52" t="s">
        <v>453</v>
      </c>
      <c r="D291" s="52">
        <v>8.5003978E7</v>
      </c>
      <c r="E291" s="52">
        <v>0.0</v>
      </c>
      <c r="F291" s="53">
        <v>539000.0</v>
      </c>
      <c r="G291" s="48">
        <f t="shared" si="1"/>
        <v>0</v>
      </c>
      <c r="H291" s="52" t="s">
        <v>9</v>
      </c>
      <c r="I291" s="52">
        <v>0.0</v>
      </c>
      <c r="J291" s="52">
        <v>0.0</v>
      </c>
      <c r="K291" s="52">
        <v>0.0</v>
      </c>
      <c r="L291" s="52" t="s">
        <v>118</v>
      </c>
      <c r="M291" s="52" t="s">
        <v>122</v>
      </c>
      <c r="N291" s="52">
        <v>0.0</v>
      </c>
      <c r="O291" s="52">
        <v>0.0</v>
      </c>
      <c r="P291" s="52">
        <v>0.0</v>
      </c>
      <c r="Q291" s="52">
        <v>0.0</v>
      </c>
      <c r="R291" s="52">
        <v>0.0</v>
      </c>
      <c r="S291" s="52">
        <v>0.0</v>
      </c>
      <c r="T291" s="52">
        <v>0.0</v>
      </c>
      <c r="U291" s="53">
        <v>539000.0</v>
      </c>
      <c r="V291" s="53">
        <v>0.0</v>
      </c>
      <c r="W291" s="52">
        <v>9.00315569E8</v>
      </c>
      <c r="X291" s="52" t="s">
        <v>127</v>
      </c>
    </row>
    <row r="292" ht="15.75" customHeight="1">
      <c r="B292" s="47" t="s">
        <v>454</v>
      </c>
      <c r="C292" s="47" t="s">
        <v>453</v>
      </c>
      <c r="D292" s="47">
        <v>8.5003978E7</v>
      </c>
      <c r="E292" s="47">
        <v>0.0</v>
      </c>
      <c r="F292" s="48">
        <v>119884.0</v>
      </c>
      <c r="G292" s="48">
        <f t="shared" si="1"/>
        <v>0</v>
      </c>
      <c r="H292" s="47" t="s">
        <v>9</v>
      </c>
      <c r="I292" s="47">
        <v>0.0</v>
      </c>
      <c r="J292" s="47">
        <v>0.0</v>
      </c>
      <c r="K292" s="47">
        <v>0.0</v>
      </c>
      <c r="L292" s="47" t="s">
        <v>118</v>
      </c>
      <c r="M292" s="47" t="s">
        <v>122</v>
      </c>
      <c r="N292" s="47">
        <v>2.0</v>
      </c>
      <c r="O292" s="47">
        <v>0.0</v>
      </c>
      <c r="P292" s="47">
        <v>0.0</v>
      </c>
      <c r="Q292" s="47">
        <v>0.0</v>
      </c>
      <c r="R292" s="47">
        <v>0.0</v>
      </c>
      <c r="S292" s="47">
        <v>1.0</v>
      </c>
      <c r="T292" s="47">
        <v>0.0</v>
      </c>
      <c r="U292" s="48">
        <v>119884.0</v>
      </c>
      <c r="V292" s="48">
        <v>119884.0</v>
      </c>
      <c r="W292" s="47">
        <v>8.30111317E8</v>
      </c>
      <c r="X292" s="47" t="s">
        <v>196</v>
      </c>
    </row>
    <row r="293" ht="15.75" customHeight="1">
      <c r="B293" s="52">
        <v>1.5610047E7</v>
      </c>
      <c r="C293" s="52" t="s">
        <v>455</v>
      </c>
      <c r="D293" s="52">
        <v>8.5110623E7</v>
      </c>
      <c r="E293" s="52">
        <v>2.0</v>
      </c>
      <c r="F293" s="53">
        <v>60690.0</v>
      </c>
      <c r="G293" s="48">
        <f t="shared" si="1"/>
        <v>121380</v>
      </c>
      <c r="H293" s="52" t="s">
        <v>9</v>
      </c>
      <c r="I293" s="52">
        <v>0.0</v>
      </c>
      <c r="J293" s="52">
        <v>0.0</v>
      </c>
      <c r="K293" s="52">
        <v>0.0</v>
      </c>
      <c r="L293" s="52" t="s">
        <v>118</v>
      </c>
      <c r="M293" s="52" t="s">
        <v>122</v>
      </c>
      <c r="N293" s="52">
        <v>0.0</v>
      </c>
      <c r="O293" s="52">
        <v>0.0</v>
      </c>
      <c r="P293" s="52">
        <v>0.0</v>
      </c>
      <c r="Q293" s="52">
        <v>0.0</v>
      </c>
      <c r="R293" s="52">
        <v>0.0</v>
      </c>
      <c r="S293" s="52">
        <v>0.0</v>
      </c>
      <c r="T293" s="52">
        <v>0.0</v>
      </c>
      <c r="U293" s="53">
        <v>60690.0</v>
      </c>
      <c r="V293" s="53">
        <v>60690.0</v>
      </c>
      <c r="W293" s="52">
        <v>8.30074603E8</v>
      </c>
      <c r="X293" s="52" t="s">
        <v>456</v>
      </c>
    </row>
    <row r="294" ht="15.75" customHeight="1">
      <c r="B294" s="47">
        <v>1.5610048E7</v>
      </c>
      <c r="C294" s="47" t="s">
        <v>457</v>
      </c>
      <c r="D294" s="47">
        <v>992018.0</v>
      </c>
      <c r="E294" s="47">
        <v>0.0</v>
      </c>
      <c r="F294" s="48">
        <v>87590.84</v>
      </c>
      <c r="G294" s="48">
        <f t="shared" si="1"/>
        <v>0</v>
      </c>
      <c r="H294" s="47" t="s">
        <v>9</v>
      </c>
      <c r="I294" s="47">
        <v>0.0</v>
      </c>
      <c r="J294" s="47">
        <v>0.0</v>
      </c>
      <c r="K294" s="47">
        <v>0.0</v>
      </c>
      <c r="L294" s="47" t="s">
        <v>118</v>
      </c>
      <c r="M294" s="47" t="s">
        <v>122</v>
      </c>
      <c r="N294" s="47">
        <v>2.0</v>
      </c>
      <c r="O294" s="47">
        <v>0.0</v>
      </c>
      <c r="P294" s="47">
        <v>0.0</v>
      </c>
      <c r="Q294" s="47">
        <v>0.0</v>
      </c>
      <c r="R294" s="47">
        <v>0.0</v>
      </c>
      <c r="S294" s="47">
        <v>1.0</v>
      </c>
      <c r="T294" s="47">
        <v>0.0</v>
      </c>
      <c r="U294" s="48">
        <v>87590.8</v>
      </c>
      <c r="V294" s="48">
        <v>87590.84</v>
      </c>
      <c r="W294" s="47">
        <v>9.00315569E8</v>
      </c>
      <c r="X294" s="47" t="s">
        <v>152</v>
      </c>
    </row>
    <row r="295" ht="15.75" customHeight="1">
      <c r="B295" s="52">
        <v>1.6430004E7</v>
      </c>
      <c r="C295" s="52" t="s">
        <v>458</v>
      </c>
      <c r="D295" s="52">
        <v>2.2627684E7</v>
      </c>
      <c r="E295" s="52">
        <v>0.0</v>
      </c>
      <c r="F295" s="53">
        <v>1970735.0</v>
      </c>
      <c r="G295" s="48">
        <f t="shared" si="1"/>
        <v>0</v>
      </c>
      <c r="H295" s="52" t="s">
        <v>9</v>
      </c>
      <c r="I295" s="52">
        <v>0.0</v>
      </c>
      <c r="J295" s="52">
        <v>0.0</v>
      </c>
      <c r="K295" s="52">
        <v>0.0</v>
      </c>
      <c r="L295" s="52" t="s">
        <v>118</v>
      </c>
      <c r="M295" s="52" t="s">
        <v>122</v>
      </c>
      <c r="N295" s="52">
        <v>4.0</v>
      </c>
      <c r="O295" s="52">
        <v>0.0</v>
      </c>
      <c r="P295" s="52">
        <v>0.0</v>
      </c>
      <c r="Q295" s="52">
        <v>0.0</v>
      </c>
      <c r="R295" s="52">
        <v>0.0</v>
      </c>
      <c r="S295" s="52">
        <v>3.0</v>
      </c>
      <c r="T295" s="52">
        <v>0.0</v>
      </c>
      <c r="U295" s="53">
        <v>1970735.0</v>
      </c>
      <c r="V295" s="53">
        <v>1970735.0</v>
      </c>
      <c r="W295" s="52">
        <v>9.00315569E8</v>
      </c>
      <c r="X295" s="52" t="s">
        <v>127</v>
      </c>
    </row>
    <row r="296" ht="15.75" customHeight="1">
      <c r="B296" s="47" t="s">
        <v>459</v>
      </c>
      <c r="C296" s="47" t="s">
        <v>458</v>
      </c>
      <c r="D296" s="47">
        <v>2.2627684E7</v>
      </c>
      <c r="E296" s="47">
        <v>1.0</v>
      </c>
      <c r="F296" s="48">
        <v>476000.0</v>
      </c>
      <c r="G296" s="48">
        <f t="shared" si="1"/>
        <v>476000</v>
      </c>
      <c r="H296" s="47" t="s">
        <v>9</v>
      </c>
      <c r="I296" s="47">
        <v>0.0</v>
      </c>
      <c r="J296" s="47">
        <v>0.0</v>
      </c>
      <c r="K296" s="47">
        <v>0.0</v>
      </c>
      <c r="L296" s="47" t="s">
        <v>118</v>
      </c>
      <c r="M296" s="47" t="s">
        <v>122</v>
      </c>
      <c r="N296" s="47">
        <v>1.0</v>
      </c>
      <c r="O296" s="47">
        <v>0.0</v>
      </c>
      <c r="P296" s="47">
        <v>0.0</v>
      </c>
      <c r="Q296" s="47">
        <v>0.0</v>
      </c>
      <c r="R296" s="47">
        <v>0.0</v>
      </c>
      <c r="S296" s="47">
        <v>1.0</v>
      </c>
      <c r="T296" s="47">
        <v>0.0</v>
      </c>
      <c r="U296" s="48">
        <v>476000.0</v>
      </c>
      <c r="V296" s="48">
        <v>476000.0</v>
      </c>
      <c r="W296" s="47">
        <v>9.00315569E8</v>
      </c>
      <c r="X296" s="47" t="s">
        <v>399</v>
      </c>
    </row>
    <row r="297" ht="15.75" customHeight="1">
      <c r="B297" s="52">
        <v>1.6430009E7</v>
      </c>
      <c r="C297" s="52" t="s">
        <v>460</v>
      </c>
      <c r="D297" s="52">
        <v>9520949.0</v>
      </c>
      <c r="E297" s="52">
        <v>1.0</v>
      </c>
      <c r="F297" s="53">
        <v>77325.86</v>
      </c>
      <c r="G297" s="48">
        <f t="shared" si="1"/>
        <v>77325.86</v>
      </c>
      <c r="H297" s="52" t="s">
        <v>9</v>
      </c>
      <c r="I297" s="52">
        <v>0.0</v>
      </c>
      <c r="J297" s="52">
        <v>0.0</v>
      </c>
      <c r="K297" s="52">
        <v>0.0</v>
      </c>
      <c r="L297" s="52" t="s">
        <v>118</v>
      </c>
      <c r="M297" s="52" t="s">
        <v>165</v>
      </c>
      <c r="N297" s="52">
        <v>0.0</v>
      </c>
      <c r="O297" s="52">
        <v>0.0</v>
      </c>
      <c r="P297" s="52">
        <v>0.0</v>
      </c>
      <c r="Q297" s="52">
        <v>0.0</v>
      </c>
      <c r="R297" s="52">
        <v>0.0</v>
      </c>
      <c r="S297" s="52">
        <v>0.0</v>
      </c>
      <c r="T297" s="52">
        <v>0.0</v>
      </c>
      <c r="U297" s="53">
        <v>77325.9</v>
      </c>
      <c r="V297" s="53">
        <v>77325.86</v>
      </c>
      <c r="W297" s="52">
        <v>9.00315569E8</v>
      </c>
      <c r="X297" s="52" t="s">
        <v>461</v>
      </c>
    </row>
    <row r="298" ht="15.75" customHeight="1">
      <c r="B298" s="47">
        <v>1.643001E7</v>
      </c>
      <c r="C298" s="47" t="s">
        <v>462</v>
      </c>
      <c r="D298" s="47">
        <v>2.0716536E7</v>
      </c>
      <c r="E298" s="47">
        <v>1.0</v>
      </c>
      <c r="F298" s="48">
        <v>25305.0</v>
      </c>
      <c r="G298" s="48">
        <f t="shared" si="1"/>
        <v>25305</v>
      </c>
      <c r="H298" s="47" t="s">
        <v>9</v>
      </c>
      <c r="I298" s="47">
        <v>0.0</v>
      </c>
      <c r="J298" s="47">
        <v>0.0</v>
      </c>
      <c r="K298" s="47">
        <v>0.0</v>
      </c>
      <c r="L298" s="47" t="s">
        <v>118</v>
      </c>
      <c r="M298" s="47" t="s">
        <v>165</v>
      </c>
      <c r="N298" s="47">
        <v>1.0</v>
      </c>
      <c r="O298" s="47">
        <v>0.0</v>
      </c>
      <c r="P298" s="47">
        <v>0.0</v>
      </c>
      <c r="Q298" s="47">
        <v>0.0</v>
      </c>
      <c r="R298" s="47">
        <v>0.0</v>
      </c>
      <c r="S298" s="47">
        <v>0.0</v>
      </c>
      <c r="T298" s="47">
        <v>0.0</v>
      </c>
      <c r="U298" s="48">
        <v>25305.0</v>
      </c>
      <c r="V298" s="48">
        <v>18245.2</v>
      </c>
      <c r="W298" s="47">
        <v>9.00315569E8</v>
      </c>
      <c r="X298" s="47" t="s">
        <v>461</v>
      </c>
    </row>
    <row r="299" ht="15.75" customHeight="1">
      <c r="B299" s="52">
        <v>1.6430011E7</v>
      </c>
      <c r="C299" s="52" t="s">
        <v>463</v>
      </c>
      <c r="D299" s="52">
        <v>984756.0</v>
      </c>
      <c r="E299" s="52">
        <v>10.0</v>
      </c>
      <c r="F299" s="53">
        <v>7461.902</v>
      </c>
      <c r="G299" s="48">
        <f t="shared" si="1"/>
        <v>74619.02</v>
      </c>
      <c r="H299" s="52" t="s">
        <v>9</v>
      </c>
      <c r="I299" s="52">
        <v>6.0</v>
      </c>
      <c r="J299" s="52">
        <v>6.0</v>
      </c>
      <c r="K299" s="52">
        <v>10.0</v>
      </c>
      <c r="L299" s="52" t="s">
        <v>118</v>
      </c>
      <c r="M299" s="52" t="s">
        <v>119</v>
      </c>
      <c r="N299" s="52">
        <v>327.0</v>
      </c>
      <c r="O299" s="52">
        <v>0.0</v>
      </c>
      <c r="P299" s="52">
        <v>0.0</v>
      </c>
      <c r="Q299" s="52">
        <v>0.0</v>
      </c>
      <c r="R299" s="52">
        <v>0.0</v>
      </c>
      <c r="S299" s="52">
        <v>8.0</v>
      </c>
      <c r="T299" s="52">
        <v>0.0</v>
      </c>
      <c r="U299" s="53">
        <v>7461.9</v>
      </c>
      <c r="V299" s="53">
        <v>6641.2</v>
      </c>
      <c r="W299" s="52">
        <v>9.00315569E8</v>
      </c>
      <c r="X299" s="52" t="s">
        <v>120</v>
      </c>
    </row>
    <row r="300" ht="15.75" customHeight="1">
      <c r="B300" s="47">
        <v>1.6430012E7</v>
      </c>
      <c r="C300" s="47" t="s">
        <v>464</v>
      </c>
      <c r="D300" s="47">
        <v>990951.0</v>
      </c>
      <c r="E300" s="47">
        <v>1.0</v>
      </c>
      <c r="F300" s="48">
        <v>6069.286</v>
      </c>
      <c r="G300" s="48">
        <f t="shared" si="1"/>
        <v>6069.286</v>
      </c>
      <c r="H300" s="47" t="s">
        <v>9</v>
      </c>
      <c r="I300" s="47">
        <v>1.0</v>
      </c>
      <c r="J300" s="47">
        <v>1.0</v>
      </c>
      <c r="K300" s="47">
        <v>2.0</v>
      </c>
      <c r="L300" s="47" t="s">
        <v>118</v>
      </c>
      <c r="M300" s="47" t="s">
        <v>165</v>
      </c>
      <c r="N300" s="47">
        <v>36.0</v>
      </c>
      <c r="O300" s="47">
        <v>0.0</v>
      </c>
      <c r="P300" s="47">
        <v>0.0</v>
      </c>
      <c r="Q300" s="47">
        <v>2.0</v>
      </c>
      <c r="R300" s="47">
        <v>0.0</v>
      </c>
      <c r="S300" s="47">
        <v>9.0</v>
      </c>
      <c r="T300" s="47">
        <v>0.0</v>
      </c>
      <c r="U300" s="48">
        <v>6069.29</v>
      </c>
      <c r="V300" s="48">
        <v>6069.286</v>
      </c>
      <c r="W300" s="47">
        <v>9.00315569E8</v>
      </c>
      <c r="X300" s="47" t="s">
        <v>120</v>
      </c>
    </row>
    <row r="301" ht="15.75" customHeight="1">
      <c r="B301" s="52">
        <v>1.6430013E7</v>
      </c>
      <c r="C301" s="52" t="s">
        <v>465</v>
      </c>
      <c r="D301" s="52">
        <v>3098401.0</v>
      </c>
      <c r="E301" s="52">
        <v>0.0</v>
      </c>
      <c r="F301" s="53">
        <v>92017.34</v>
      </c>
      <c r="G301" s="48">
        <f t="shared" si="1"/>
        <v>0</v>
      </c>
      <c r="H301" s="52" t="s">
        <v>9</v>
      </c>
      <c r="I301" s="52">
        <v>0.0</v>
      </c>
      <c r="J301" s="52">
        <v>0.0</v>
      </c>
      <c r="K301" s="52">
        <v>0.0</v>
      </c>
      <c r="L301" s="52" t="s">
        <v>118</v>
      </c>
      <c r="M301" s="52" t="s">
        <v>165</v>
      </c>
      <c r="N301" s="52">
        <v>1.0</v>
      </c>
      <c r="O301" s="52">
        <v>0.0</v>
      </c>
      <c r="P301" s="52">
        <v>0.0</v>
      </c>
      <c r="Q301" s="52">
        <v>0.0</v>
      </c>
      <c r="R301" s="52">
        <v>0.0</v>
      </c>
      <c r="S301" s="52">
        <v>1.0</v>
      </c>
      <c r="T301" s="52">
        <v>0.0</v>
      </c>
      <c r="U301" s="53">
        <v>92017.3</v>
      </c>
      <c r="V301" s="53">
        <v>92017.34</v>
      </c>
      <c r="W301" s="52">
        <v>9.00315569E8</v>
      </c>
      <c r="X301" s="52" t="s">
        <v>120</v>
      </c>
    </row>
    <row r="302" ht="15.75" customHeight="1">
      <c r="B302" s="47">
        <v>1.6430014E7</v>
      </c>
      <c r="C302" s="47" t="s">
        <v>466</v>
      </c>
      <c r="D302" s="47">
        <v>2.0924949E7</v>
      </c>
      <c r="E302" s="47">
        <v>10.0</v>
      </c>
      <c r="F302" s="48">
        <v>11367.45</v>
      </c>
      <c r="G302" s="48">
        <f t="shared" si="1"/>
        <v>113674.5</v>
      </c>
      <c r="H302" s="47" t="s">
        <v>9</v>
      </c>
      <c r="I302" s="47">
        <v>0.0</v>
      </c>
      <c r="J302" s="47">
        <v>0.0</v>
      </c>
      <c r="K302" s="47">
        <v>0.0</v>
      </c>
      <c r="L302" s="47" t="s">
        <v>118</v>
      </c>
      <c r="M302" s="47" t="s">
        <v>165</v>
      </c>
      <c r="N302" s="47">
        <v>12.0</v>
      </c>
      <c r="O302" s="47">
        <v>0.0</v>
      </c>
      <c r="P302" s="47">
        <v>0.0</v>
      </c>
      <c r="Q302" s="47">
        <v>0.0</v>
      </c>
      <c r="R302" s="47">
        <v>0.0</v>
      </c>
      <c r="S302" s="47">
        <v>2.0</v>
      </c>
      <c r="T302" s="47">
        <v>0.0</v>
      </c>
      <c r="U302" s="48">
        <v>11367.5</v>
      </c>
      <c r="V302" s="48">
        <v>11367.45</v>
      </c>
      <c r="W302" s="47">
        <v>9.00315569E8</v>
      </c>
      <c r="X302" s="47" t="s">
        <v>216</v>
      </c>
    </row>
    <row r="303" ht="15.75" customHeight="1">
      <c r="B303" s="52">
        <v>1.6430015E7</v>
      </c>
      <c r="C303" s="52" t="s">
        <v>467</v>
      </c>
      <c r="D303" s="52">
        <v>1585504.0</v>
      </c>
      <c r="E303" s="52">
        <v>0.0</v>
      </c>
      <c r="F303" s="53">
        <v>18545.03</v>
      </c>
      <c r="G303" s="48">
        <f t="shared" si="1"/>
        <v>0</v>
      </c>
      <c r="H303" s="52" t="s">
        <v>9</v>
      </c>
      <c r="I303" s="52">
        <v>0.0</v>
      </c>
      <c r="J303" s="52">
        <v>0.0</v>
      </c>
      <c r="K303" s="52">
        <v>0.0</v>
      </c>
      <c r="L303" s="52" t="s">
        <v>118</v>
      </c>
      <c r="M303" s="52" t="s">
        <v>165</v>
      </c>
      <c r="N303" s="52">
        <v>1.0</v>
      </c>
      <c r="O303" s="52">
        <v>0.0</v>
      </c>
      <c r="P303" s="52">
        <v>0.0</v>
      </c>
      <c r="Q303" s="52">
        <v>0.0</v>
      </c>
      <c r="R303" s="52">
        <v>0.0</v>
      </c>
      <c r="S303" s="52">
        <v>1.0</v>
      </c>
      <c r="T303" s="52">
        <v>0.0</v>
      </c>
      <c r="U303" s="53">
        <v>18545.0</v>
      </c>
      <c r="V303" s="53">
        <v>18545.03</v>
      </c>
      <c r="W303" s="52">
        <v>9.00315569E8</v>
      </c>
      <c r="X303" s="52" t="s">
        <v>120</v>
      </c>
    </row>
    <row r="304" ht="15.75" customHeight="1">
      <c r="B304" s="47">
        <v>1.6430016E7</v>
      </c>
      <c r="C304" s="47" t="s">
        <v>468</v>
      </c>
      <c r="D304" s="47">
        <v>9523792.0</v>
      </c>
      <c r="E304" s="47">
        <v>0.0</v>
      </c>
      <c r="F304" s="48">
        <v>174938.9</v>
      </c>
      <c r="G304" s="48">
        <f t="shared" si="1"/>
        <v>0</v>
      </c>
      <c r="H304" s="47" t="s">
        <v>9</v>
      </c>
      <c r="I304" s="47">
        <v>0.0</v>
      </c>
      <c r="J304" s="47">
        <v>0.0</v>
      </c>
      <c r="K304" s="47">
        <v>0.0</v>
      </c>
      <c r="L304" s="47" t="s">
        <v>118</v>
      </c>
      <c r="M304" s="47" t="s">
        <v>165</v>
      </c>
      <c r="N304" s="47">
        <v>5.0</v>
      </c>
      <c r="O304" s="47">
        <v>0.0</v>
      </c>
      <c r="P304" s="47">
        <v>0.0</v>
      </c>
      <c r="Q304" s="47">
        <v>0.0</v>
      </c>
      <c r="R304" s="47">
        <v>0.0</v>
      </c>
      <c r="S304" s="47">
        <v>3.0</v>
      </c>
      <c r="T304" s="47">
        <v>0.0</v>
      </c>
      <c r="U304" s="48">
        <v>174939.0</v>
      </c>
      <c r="V304" s="48">
        <v>174938.9</v>
      </c>
      <c r="W304" s="47">
        <v>9.00315569E8</v>
      </c>
      <c r="X304" s="47" t="s">
        <v>120</v>
      </c>
    </row>
    <row r="305" ht="15.75" customHeight="1">
      <c r="B305" s="52">
        <v>1.6430017E7</v>
      </c>
      <c r="C305" s="52" t="s">
        <v>469</v>
      </c>
      <c r="D305" s="52">
        <v>7.0343526E7</v>
      </c>
      <c r="E305" s="52">
        <v>1.0</v>
      </c>
      <c r="F305" s="53">
        <v>154057.2</v>
      </c>
      <c r="G305" s="48">
        <f t="shared" si="1"/>
        <v>154057.2</v>
      </c>
      <c r="H305" s="52" t="s">
        <v>9</v>
      </c>
      <c r="I305" s="52">
        <v>2.0</v>
      </c>
      <c r="J305" s="52">
        <v>1.0</v>
      </c>
      <c r="K305" s="52">
        <v>3.0</v>
      </c>
      <c r="L305" s="52" t="s">
        <v>118</v>
      </c>
      <c r="M305" s="52" t="s">
        <v>119</v>
      </c>
      <c r="N305" s="52">
        <v>42.0</v>
      </c>
      <c r="O305" s="52">
        <v>0.0</v>
      </c>
      <c r="P305" s="52">
        <v>0.0</v>
      </c>
      <c r="Q305" s="52">
        <v>1.0</v>
      </c>
      <c r="R305" s="52">
        <v>0.0</v>
      </c>
      <c r="S305" s="52">
        <v>12.0</v>
      </c>
      <c r="T305" s="52">
        <v>0.0</v>
      </c>
      <c r="U305" s="53">
        <v>154057.0</v>
      </c>
      <c r="V305" s="53">
        <v>154057.2</v>
      </c>
      <c r="W305" s="52">
        <v>9.00315569E8</v>
      </c>
      <c r="X305" s="52" t="s">
        <v>120</v>
      </c>
    </row>
    <row r="306" ht="15.75" customHeight="1">
      <c r="B306" s="47">
        <v>1.643002E7</v>
      </c>
      <c r="C306" s="47" t="s">
        <v>470</v>
      </c>
      <c r="D306" s="47">
        <v>2.0575171E7</v>
      </c>
      <c r="E306" s="47">
        <v>0.0</v>
      </c>
      <c r="F306" s="48">
        <v>1859406.0</v>
      </c>
      <c r="G306" s="48">
        <f t="shared" si="1"/>
        <v>0</v>
      </c>
      <c r="H306" s="47" t="s">
        <v>9</v>
      </c>
      <c r="I306" s="47">
        <v>0.0</v>
      </c>
      <c r="J306" s="47">
        <v>0.0</v>
      </c>
      <c r="K306" s="47">
        <v>0.0</v>
      </c>
      <c r="L306" s="47" t="s">
        <v>118</v>
      </c>
      <c r="M306" s="47" t="s">
        <v>165</v>
      </c>
      <c r="N306" s="47">
        <v>1.0</v>
      </c>
      <c r="O306" s="47">
        <v>0.0</v>
      </c>
      <c r="P306" s="47">
        <v>0.0</v>
      </c>
      <c r="Q306" s="47">
        <v>0.0</v>
      </c>
      <c r="R306" s="47">
        <v>0.0</v>
      </c>
      <c r="S306" s="47">
        <v>1.0</v>
      </c>
      <c r="T306" s="47">
        <v>0.0</v>
      </c>
      <c r="U306" s="48">
        <v>1859406.0</v>
      </c>
      <c r="V306" s="48">
        <v>1859406.0</v>
      </c>
      <c r="W306" s="47">
        <v>9.00315569E8</v>
      </c>
      <c r="X306" s="47" t="s">
        <v>152</v>
      </c>
    </row>
    <row r="307" ht="15.75" customHeight="1">
      <c r="B307" s="52">
        <v>1.6430021E7</v>
      </c>
      <c r="C307" s="52" t="s">
        <v>471</v>
      </c>
      <c r="D307" s="52">
        <v>2.0562477E7</v>
      </c>
      <c r="E307" s="52">
        <v>0.0</v>
      </c>
      <c r="F307" s="53">
        <v>1408145.0</v>
      </c>
      <c r="G307" s="48">
        <f t="shared" si="1"/>
        <v>0</v>
      </c>
      <c r="H307" s="52" t="s">
        <v>9</v>
      </c>
      <c r="I307" s="52">
        <v>0.0</v>
      </c>
      <c r="J307" s="52">
        <v>0.0</v>
      </c>
      <c r="K307" s="52">
        <v>0.0</v>
      </c>
      <c r="L307" s="52" t="s">
        <v>118</v>
      </c>
      <c r="M307" s="52" t="s">
        <v>165</v>
      </c>
      <c r="N307" s="52">
        <v>2.0</v>
      </c>
      <c r="O307" s="52">
        <v>0.0</v>
      </c>
      <c r="P307" s="52">
        <v>0.0</v>
      </c>
      <c r="Q307" s="52">
        <v>0.0</v>
      </c>
      <c r="R307" s="52">
        <v>0.0</v>
      </c>
      <c r="S307" s="52">
        <v>2.0</v>
      </c>
      <c r="T307" s="52">
        <v>0.0</v>
      </c>
      <c r="U307" s="53">
        <v>1408145.0</v>
      </c>
      <c r="V307" s="53">
        <v>1408145.0</v>
      </c>
      <c r="W307" s="52">
        <v>9.00315569E8</v>
      </c>
      <c r="X307" s="52" t="s">
        <v>132</v>
      </c>
    </row>
    <row r="308" ht="15.75" customHeight="1">
      <c r="B308" s="47" t="s">
        <v>472</v>
      </c>
      <c r="C308" s="47" t="s">
        <v>471</v>
      </c>
      <c r="D308" s="47">
        <v>2.0562477E7</v>
      </c>
      <c r="E308" s="47">
        <v>0.0</v>
      </c>
      <c r="F308" s="48">
        <v>119000.0</v>
      </c>
      <c r="G308" s="48">
        <f t="shared" si="1"/>
        <v>0</v>
      </c>
      <c r="H308" s="47" t="s">
        <v>9</v>
      </c>
      <c r="I308" s="47">
        <v>0.0</v>
      </c>
      <c r="J308" s="47">
        <v>0.0</v>
      </c>
      <c r="K308" s="47">
        <v>0.0</v>
      </c>
      <c r="L308" s="47" t="s">
        <v>118</v>
      </c>
      <c r="M308" s="47" t="s">
        <v>119</v>
      </c>
      <c r="N308" s="47">
        <v>299.0</v>
      </c>
      <c r="O308" s="47">
        <v>0.0</v>
      </c>
      <c r="P308" s="47">
        <v>0.0</v>
      </c>
      <c r="Q308" s="47">
        <v>0.0</v>
      </c>
      <c r="R308" s="47">
        <v>0.0</v>
      </c>
      <c r="S308" s="47">
        <v>96.0</v>
      </c>
      <c r="T308" s="47">
        <v>0.0</v>
      </c>
      <c r="U308" s="48">
        <v>119000.0</v>
      </c>
      <c r="V308" s="48">
        <v>119000.0</v>
      </c>
      <c r="W308" s="47">
        <v>9.00693598E8</v>
      </c>
      <c r="X308" s="47" t="s">
        <v>260</v>
      </c>
    </row>
    <row r="309" ht="15.75" customHeight="1">
      <c r="B309" s="52">
        <v>1.6430022E7</v>
      </c>
      <c r="C309" s="52" t="s">
        <v>473</v>
      </c>
      <c r="D309" s="52">
        <v>994878.0</v>
      </c>
      <c r="E309" s="52">
        <v>0.0</v>
      </c>
      <c r="F309" s="53">
        <v>3473.832</v>
      </c>
      <c r="G309" s="48">
        <f t="shared" si="1"/>
        <v>0</v>
      </c>
      <c r="H309" s="52" t="s">
        <v>9</v>
      </c>
      <c r="I309" s="52">
        <v>0.0</v>
      </c>
      <c r="J309" s="52">
        <v>0.0</v>
      </c>
      <c r="K309" s="52">
        <v>0.0</v>
      </c>
      <c r="L309" s="52" t="s">
        <v>118</v>
      </c>
      <c r="M309" s="52" t="s">
        <v>119</v>
      </c>
      <c r="N309" s="52">
        <v>20.0</v>
      </c>
      <c r="O309" s="52">
        <v>0.0</v>
      </c>
      <c r="P309" s="52">
        <v>0.0</v>
      </c>
      <c r="Q309" s="52">
        <v>0.0</v>
      </c>
      <c r="R309" s="52">
        <v>0.0</v>
      </c>
      <c r="S309" s="52">
        <v>2.0</v>
      </c>
      <c r="T309" s="52">
        <v>0.0</v>
      </c>
      <c r="U309" s="53">
        <v>3473.83</v>
      </c>
      <c r="V309" s="53">
        <v>3048.233</v>
      </c>
      <c r="W309" s="52">
        <v>9.00315569E8</v>
      </c>
      <c r="X309" s="52" t="s">
        <v>120</v>
      </c>
    </row>
    <row r="310" ht="15.75" customHeight="1">
      <c r="B310" s="47">
        <v>1.6430023E7</v>
      </c>
      <c r="C310" s="47" t="s">
        <v>373</v>
      </c>
      <c r="D310" s="47">
        <v>949656.0</v>
      </c>
      <c r="E310" s="47">
        <v>2.0</v>
      </c>
      <c r="F310" s="48">
        <v>10994.34</v>
      </c>
      <c r="G310" s="48">
        <f t="shared" si="1"/>
        <v>21988.68</v>
      </c>
      <c r="H310" s="47" t="s">
        <v>9</v>
      </c>
      <c r="I310" s="47">
        <v>0.0</v>
      </c>
      <c r="J310" s="47">
        <v>0.0</v>
      </c>
      <c r="K310" s="47">
        <v>0.0</v>
      </c>
      <c r="L310" s="47" t="s">
        <v>118</v>
      </c>
      <c r="M310" s="47" t="s">
        <v>119</v>
      </c>
      <c r="N310" s="47">
        <v>18.0</v>
      </c>
      <c r="O310" s="47">
        <v>0.0</v>
      </c>
      <c r="P310" s="47">
        <v>0.0</v>
      </c>
      <c r="Q310" s="47">
        <v>0.0</v>
      </c>
      <c r="R310" s="47">
        <v>0.0</v>
      </c>
      <c r="S310" s="47">
        <v>1.0</v>
      </c>
      <c r="T310" s="47">
        <v>0.0</v>
      </c>
      <c r="U310" s="48">
        <v>10994.3</v>
      </c>
      <c r="V310" s="48">
        <v>9593.663</v>
      </c>
      <c r="W310" s="47">
        <v>9.00315569E8</v>
      </c>
      <c r="X310" s="47" t="s">
        <v>120</v>
      </c>
    </row>
    <row r="311" ht="15.75" customHeight="1">
      <c r="B311" s="52">
        <v>1.6430024E7</v>
      </c>
      <c r="C311" s="52" t="s">
        <v>124</v>
      </c>
      <c r="D311" s="52">
        <v>994829.0</v>
      </c>
      <c r="E311" s="52">
        <v>19.0</v>
      </c>
      <c r="F311" s="53">
        <v>3703.935</v>
      </c>
      <c r="G311" s="48">
        <f t="shared" si="1"/>
        <v>70374.765</v>
      </c>
      <c r="H311" s="52" t="s">
        <v>9</v>
      </c>
      <c r="I311" s="52">
        <v>2.0</v>
      </c>
      <c r="J311" s="52">
        <v>0.0</v>
      </c>
      <c r="K311" s="52">
        <v>4.0</v>
      </c>
      <c r="L311" s="52" t="s">
        <v>118</v>
      </c>
      <c r="M311" s="52" t="s">
        <v>119</v>
      </c>
      <c r="N311" s="52">
        <v>1.0</v>
      </c>
      <c r="O311" s="52">
        <v>0.0</v>
      </c>
      <c r="P311" s="52">
        <v>0.0</v>
      </c>
      <c r="Q311" s="52">
        <v>0.0</v>
      </c>
      <c r="R311" s="52">
        <v>0.0</v>
      </c>
      <c r="S311" s="52">
        <v>0.0</v>
      </c>
      <c r="T311" s="52">
        <v>0.0</v>
      </c>
      <c r="U311" s="53">
        <v>3703.93</v>
      </c>
      <c r="V311" s="53">
        <v>3703.935</v>
      </c>
      <c r="W311" s="52">
        <v>9.00315569E8</v>
      </c>
      <c r="X311" s="52" t="s">
        <v>127</v>
      </c>
    </row>
    <row r="312" ht="15.75" customHeight="1">
      <c r="B312" s="47">
        <v>1.6430025E7</v>
      </c>
      <c r="C312" s="47" t="s">
        <v>474</v>
      </c>
      <c r="D312" s="47">
        <v>994411.0</v>
      </c>
      <c r="E312" s="47">
        <v>48.0</v>
      </c>
      <c r="F312" s="48">
        <v>22691.58</v>
      </c>
      <c r="G312" s="48">
        <f t="shared" si="1"/>
        <v>1089195.84</v>
      </c>
      <c r="H312" s="47" t="s">
        <v>9</v>
      </c>
      <c r="I312" s="47">
        <v>0.0</v>
      </c>
      <c r="J312" s="47">
        <v>0.0</v>
      </c>
      <c r="K312" s="47">
        <v>0.0</v>
      </c>
      <c r="L312" s="47" t="s">
        <v>118</v>
      </c>
      <c r="M312" s="47" t="s">
        <v>122</v>
      </c>
      <c r="N312" s="47">
        <v>2.0</v>
      </c>
      <c r="O312" s="47">
        <v>0.0</v>
      </c>
      <c r="P312" s="47">
        <v>0.0</v>
      </c>
      <c r="Q312" s="47">
        <v>0.0</v>
      </c>
      <c r="R312" s="47">
        <v>0.0</v>
      </c>
      <c r="S312" s="47">
        <v>0.0</v>
      </c>
      <c r="T312" s="47">
        <v>0.0</v>
      </c>
      <c r="U312" s="48">
        <v>22691.6</v>
      </c>
      <c r="V312" s="48">
        <v>22354.69</v>
      </c>
      <c r="W312" s="47">
        <v>9.00315569E8</v>
      </c>
      <c r="X312" s="47" t="s">
        <v>127</v>
      </c>
    </row>
    <row r="313" ht="15.75" customHeight="1">
      <c r="B313" s="52">
        <v>1.6430026E7</v>
      </c>
      <c r="C313" s="52" t="s">
        <v>475</v>
      </c>
      <c r="D313" s="52">
        <v>2.0375108E7</v>
      </c>
      <c r="E313" s="52">
        <v>0.0</v>
      </c>
      <c r="F313" s="53">
        <v>5.025</v>
      </c>
      <c r="G313" s="48">
        <f t="shared" si="1"/>
        <v>0</v>
      </c>
      <c r="H313" s="52" t="s">
        <v>9</v>
      </c>
      <c r="I313" s="52">
        <v>0.0</v>
      </c>
      <c r="J313" s="52">
        <v>0.0</v>
      </c>
      <c r="K313" s="52">
        <v>0.0</v>
      </c>
      <c r="L313" s="52" t="s">
        <v>118</v>
      </c>
      <c r="M313" s="52" t="s">
        <v>119</v>
      </c>
      <c r="N313" s="52">
        <v>0.0</v>
      </c>
      <c r="O313" s="52">
        <v>0.0</v>
      </c>
      <c r="P313" s="52">
        <v>0.0</v>
      </c>
      <c r="Q313" s="52">
        <v>0.0</v>
      </c>
      <c r="R313" s="52">
        <v>0.0</v>
      </c>
      <c r="S313" s="52">
        <v>0.0</v>
      </c>
      <c r="T313" s="52">
        <v>0.0</v>
      </c>
      <c r="U313" s="53">
        <v>5.025</v>
      </c>
      <c r="V313" s="53">
        <v>0.0</v>
      </c>
      <c r="W313" s="52">
        <v>9.00315569E8</v>
      </c>
      <c r="X313" s="52" t="s">
        <v>127</v>
      </c>
    </row>
    <row r="314" ht="15.75" customHeight="1">
      <c r="B314" s="47">
        <v>1.6430027E7</v>
      </c>
      <c r="C314" s="47" t="s">
        <v>476</v>
      </c>
      <c r="D314" s="47">
        <v>994873.0</v>
      </c>
      <c r="E314" s="47">
        <v>0.0</v>
      </c>
      <c r="F314" s="48">
        <v>0.435</v>
      </c>
      <c r="G314" s="48">
        <f t="shared" si="1"/>
        <v>0</v>
      </c>
      <c r="H314" s="47" t="s">
        <v>9</v>
      </c>
      <c r="I314" s="47">
        <v>0.0</v>
      </c>
      <c r="J314" s="47">
        <v>0.0</v>
      </c>
      <c r="K314" s="47">
        <v>0.0</v>
      </c>
      <c r="L314" s="47" t="s">
        <v>118</v>
      </c>
      <c r="M314" s="47" t="s">
        <v>122</v>
      </c>
      <c r="N314" s="47">
        <v>0.0</v>
      </c>
      <c r="O314" s="47">
        <v>0.0</v>
      </c>
      <c r="P314" s="47">
        <v>0.0</v>
      </c>
      <c r="Q314" s="47">
        <v>0.0</v>
      </c>
      <c r="R314" s="47">
        <v>0.0</v>
      </c>
      <c r="S314" s="47">
        <v>0.0</v>
      </c>
      <c r="T314" s="47">
        <v>0.0</v>
      </c>
      <c r="U314" s="48">
        <v>0.435</v>
      </c>
      <c r="V314" s="48">
        <v>0.0</v>
      </c>
      <c r="W314" s="47">
        <v>9.00315569E8</v>
      </c>
      <c r="X314" s="47" t="s">
        <v>127</v>
      </c>
    </row>
    <row r="315" ht="15.75" customHeight="1">
      <c r="B315" s="52">
        <v>1.6430028E7</v>
      </c>
      <c r="C315" s="52" t="s">
        <v>477</v>
      </c>
      <c r="D315" s="52">
        <v>2.0727244E7</v>
      </c>
      <c r="E315" s="52">
        <v>0.0</v>
      </c>
      <c r="F315" s="53">
        <v>2634.0</v>
      </c>
      <c r="G315" s="48">
        <f t="shared" si="1"/>
        <v>0</v>
      </c>
      <c r="H315" s="52" t="s">
        <v>9</v>
      </c>
      <c r="I315" s="52">
        <v>0.0</v>
      </c>
      <c r="J315" s="52">
        <v>0.0</v>
      </c>
      <c r="K315" s="52">
        <v>0.0</v>
      </c>
      <c r="L315" s="52" t="s">
        <v>118</v>
      </c>
      <c r="M315" s="52" t="s">
        <v>119</v>
      </c>
      <c r="N315" s="52">
        <v>0.0</v>
      </c>
      <c r="O315" s="52">
        <v>0.0</v>
      </c>
      <c r="P315" s="52">
        <v>0.0</v>
      </c>
      <c r="Q315" s="52">
        <v>0.0</v>
      </c>
      <c r="R315" s="52">
        <v>0.0</v>
      </c>
      <c r="S315" s="52">
        <v>0.0</v>
      </c>
      <c r="T315" s="52">
        <v>0.0</v>
      </c>
      <c r="U315" s="53">
        <v>2634.0</v>
      </c>
      <c r="V315" s="53">
        <v>0.0</v>
      </c>
      <c r="W315" s="52">
        <v>9.00315569E8</v>
      </c>
      <c r="X315" s="52" t="s">
        <v>127</v>
      </c>
    </row>
    <row r="316" ht="15.75" customHeight="1">
      <c r="B316" s="47" t="s">
        <v>478</v>
      </c>
      <c r="C316" s="47" t="s">
        <v>477</v>
      </c>
      <c r="D316" s="47">
        <v>2.0727244E7</v>
      </c>
      <c r="E316" s="47">
        <v>0.0</v>
      </c>
      <c r="F316" s="48">
        <v>1249193.0</v>
      </c>
      <c r="G316" s="48">
        <f t="shared" si="1"/>
        <v>0</v>
      </c>
      <c r="H316" s="47" t="s">
        <v>9</v>
      </c>
      <c r="I316" s="47">
        <v>0.0</v>
      </c>
      <c r="J316" s="47">
        <v>0.0</v>
      </c>
      <c r="K316" s="47">
        <v>0.0</v>
      </c>
      <c r="L316" s="47" t="s">
        <v>118</v>
      </c>
      <c r="M316" s="47" t="s">
        <v>119</v>
      </c>
      <c r="N316" s="47">
        <v>70.0</v>
      </c>
      <c r="O316" s="47">
        <v>0.0</v>
      </c>
      <c r="P316" s="47">
        <v>0.0</v>
      </c>
      <c r="Q316" s="47">
        <v>0.0</v>
      </c>
      <c r="R316" s="47">
        <v>0.0</v>
      </c>
      <c r="S316" s="47">
        <v>60.0</v>
      </c>
      <c r="T316" s="47">
        <v>0.0</v>
      </c>
      <c r="U316" s="48">
        <v>1249193.0</v>
      </c>
      <c r="V316" s="48">
        <v>1249193.0</v>
      </c>
      <c r="W316" s="47">
        <v>9.00449648E8</v>
      </c>
      <c r="X316" s="47" t="s">
        <v>127</v>
      </c>
    </row>
    <row r="317" ht="15.75" customHeight="1">
      <c r="B317" s="52">
        <v>1.6430029E7</v>
      </c>
      <c r="C317" s="52" t="s">
        <v>479</v>
      </c>
      <c r="D317" s="52">
        <v>2.0722945E7</v>
      </c>
      <c r="E317" s="52">
        <v>0.0</v>
      </c>
      <c r="F317" s="53">
        <v>1738668.0</v>
      </c>
      <c r="G317" s="48">
        <f t="shared" si="1"/>
        <v>0</v>
      </c>
      <c r="H317" s="52" t="s">
        <v>9</v>
      </c>
      <c r="I317" s="52">
        <v>0.0</v>
      </c>
      <c r="J317" s="52">
        <v>0.0</v>
      </c>
      <c r="K317" s="52">
        <v>0.0</v>
      </c>
      <c r="L317" s="52" t="s">
        <v>118</v>
      </c>
      <c r="M317" s="52" t="s">
        <v>165</v>
      </c>
      <c r="N317" s="52">
        <v>1.0</v>
      </c>
      <c r="O317" s="52">
        <v>0.0</v>
      </c>
      <c r="P317" s="52">
        <v>0.0</v>
      </c>
      <c r="Q317" s="52">
        <v>0.0</v>
      </c>
      <c r="R317" s="52">
        <v>0.0</v>
      </c>
      <c r="S317" s="52">
        <v>2.0</v>
      </c>
      <c r="T317" s="52">
        <v>0.0</v>
      </c>
      <c r="U317" s="53">
        <v>1738668.0</v>
      </c>
      <c r="V317" s="53">
        <v>1738668.0</v>
      </c>
      <c r="W317" s="52">
        <v>9.00315569E8</v>
      </c>
      <c r="X317" s="52" t="s">
        <v>127</v>
      </c>
    </row>
    <row r="318" ht="15.75" customHeight="1">
      <c r="B318" s="47" t="s">
        <v>480</v>
      </c>
      <c r="C318" s="47" t="s">
        <v>479</v>
      </c>
      <c r="D318" s="47">
        <v>2.0722945E7</v>
      </c>
      <c r="E318" s="47">
        <v>0.0</v>
      </c>
      <c r="F318" s="48">
        <v>934745.0</v>
      </c>
      <c r="G318" s="48">
        <f t="shared" si="1"/>
        <v>0</v>
      </c>
      <c r="H318" s="47" t="s">
        <v>9</v>
      </c>
      <c r="I318" s="47">
        <v>0.0</v>
      </c>
      <c r="J318" s="47">
        <v>0.0</v>
      </c>
      <c r="K318" s="47">
        <v>0.0</v>
      </c>
      <c r="L318" s="47" t="s">
        <v>118</v>
      </c>
      <c r="M318" s="47" t="s">
        <v>122</v>
      </c>
      <c r="N318" s="47">
        <v>3.0</v>
      </c>
      <c r="O318" s="47">
        <v>0.0</v>
      </c>
      <c r="P318" s="47">
        <v>0.0</v>
      </c>
      <c r="Q318" s="47">
        <v>0.0</v>
      </c>
      <c r="R318" s="47">
        <v>0.0</v>
      </c>
      <c r="S318" s="47">
        <v>3.0</v>
      </c>
      <c r="T318" s="47">
        <v>0.0</v>
      </c>
      <c r="U318" s="48">
        <v>934745.0</v>
      </c>
      <c r="V318" s="48">
        <v>934745.0</v>
      </c>
      <c r="W318" s="47">
        <v>8.30017419E8</v>
      </c>
      <c r="X318" s="47" t="s">
        <v>171</v>
      </c>
    </row>
    <row r="319" ht="15.75" customHeight="1">
      <c r="B319" s="52">
        <v>1.643003E7</v>
      </c>
      <c r="C319" s="52" t="s">
        <v>481</v>
      </c>
      <c r="D319" s="52">
        <v>8196553.0</v>
      </c>
      <c r="E319" s="52">
        <v>0.0</v>
      </c>
      <c r="F319" s="53">
        <v>6371960.0</v>
      </c>
      <c r="G319" s="48">
        <f t="shared" si="1"/>
        <v>0</v>
      </c>
      <c r="H319" s="52" t="s">
        <v>9</v>
      </c>
      <c r="I319" s="52">
        <v>0.0</v>
      </c>
      <c r="J319" s="52">
        <v>0.0</v>
      </c>
      <c r="K319" s="52">
        <v>0.0</v>
      </c>
      <c r="L319" s="52" t="s">
        <v>118</v>
      </c>
      <c r="M319" s="52" t="s">
        <v>165</v>
      </c>
      <c r="N319" s="52">
        <v>1.0</v>
      </c>
      <c r="O319" s="52">
        <v>0.0</v>
      </c>
      <c r="P319" s="52">
        <v>0.0</v>
      </c>
      <c r="Q319" s="52">
        <v>0.0</v>
      </c>
      <c r="R319" s="52">
        <v>0.0</v>
      </c>
      <c r="S319" s="52">
        <v>1.0</v>
      </c>
      <c r="T319" s="52">
        <v>0.0</v>
      </c>
      <c r="U319" s="53">
        <v>6371960.0</v>
      </c>
      <c r="V319" s="53">
        <v>6371960.0</v>
      </c>
      <c r="W319" s="52">
        <v>9.00315569E8</v>
      </c>
      <c r="X319" s="52" t="s">
        <v>129</v>
      </c>
    </row>
    <row r="320" ht="15.75" customHeight="1">
      <c r="B320" s="47">
        <v>1.6430031E7</v>
      </c>
      <c r="C320" s="47" t="s">
        <v>482</v>
      </c>
      <c r="D320" s="47">
        <v>2.0583954E7</v>
      </c>
      <c r="E320" s="47">
        <v>0.0</v>
      </c>
      <c r="F320" s="48">
        <v>1254454.0</v>
      </c>
      <c r="G320" s="48">
        <f t="shared" si="1"/>
        <v>0</v>
      </c>
      <c r="H320" s="47" t="s">
        <v>9</v>
      </c>
      <c r="I320" s="47">
        <v>0.0</v>
      </c>
      <c r="J320" s="47">
        <v>0.0</v>
      </c>
      <c r="K320" s="47">
        <v>0.0</v>
      </c>
      <c r="L320" s="47" t="s">
        <v>118</v>
      </c>
      <c r="M320" s="47" t="s">
        <v>165</v>
      </c>
      <c r="N320" s="47">
        <v>1.0</v>
      </c>
      <c r="O320" s="47">
        <v>0.0</v>
      </c>
      <c r="P320" s="47">
        <v>0.0</v>
      </c>
      <c r="Q320" s="47">
        <v>0.0</v>
      </c>
      <c r="R320" s="47">
        <v>0.0</v>
      </c>
      <c r="S320" s="47">
        <v>1.0</v>
      </c>
      <c r="T320" s="47">
        <v>0.0</v>
      </c>
      <c r="U320" s="48">
        <v>1254454.0</v>
      </c>
      <c r="V320" s="48">
        <v>1254454.0</v>
      </c>
      <c r="W320" s="47">
        <v>9.00315569E8</v>
      </c>
      <c r="X320" s="47" t="s">
        <v>129</v>
      </c>
    </row>
    <row r="321" ht="15.75" customHeight="1">
      <c r="B321" s="52">
        <v>1.6430032E7</v>
      </c>
      <c r="C321" s="52" t="s">
        <v>483</v>
      </c>
      <c r="D321" s="52">
        <v>2.0587274E7</v>
      </c>
      <c r="E321" s="52">
        <v>0.0</v>
      </c>
      <c r="F321" s="53">
        <v>312.0</v>
      </c>
      <c r="G321" s="48">
        <f t="shared" si="1"/>
        <v>0</v>
      </c>
      <c r="H321" s="52" t="s">
        <v>9</v>
      </c>
      <c r="I321" s="52">
        <v>0.0</v>
      </c>
      <c r="J321" s="52">
        <v>0.0</v>
      </c>
      <c r="K321" s="52">
        <v>0.0</v>
      </c>
      <c r="L321" s="52" t="s">
        <v>118</v>
      </c>
      <c r="M321" s="52" t="s">
        <v>165</v>
      </c>
      <c r="N321" s="52">
        <v>0.0</v>
      </c>
      <c r="O321" s="52">
        <v>0.0</v>
      </c>
      <c r="P321" s="52">
        <v>0.0</v>
      </c>
      <c r="Q321" s="52">
        <v>0.0</v>
      </c>
      <c r="R321" s="52">
        <v>0.0</v>
      </c>
      <c r="S321" s="52">
        <v>0.0</v>
      </c>
      <c r="T321" s="52">
        <v>0.0</v>
      </c>
      <c r="U321" s="53">
        <v>312.0</v>
      </c>
      <c r="V321" s="53">
        <v>0.0</v>
      </c>
      <c r="W321" s="52">
        <v>9.00315569E8</v>
      </c>
      <c r="X321" s="52" t="s">
        <v>127</v>
      </c>
    </row>
    <row r="322" ht="15.75" customHeight="1">
      <c r="B322" s="47">
        <v>1.6430033E7</v>
      </c>
      <c r="C322" s="47" t="s">
        <v>484</v>
      </c>
      <c r="D322" s="47">
        <v>2.1113699E7</v>
      </c>
      <c r="E322" s="47">
        <v>0.0</v>
      </c>
      <c r="F322" s="48">
        <v>1495375.0</v>
      </c>
      <c r="G322" s="48">
        <f t="shared" si="1"/>
        <v>0</v>
      </c>
      <c r="H322" s="47" t="s">
        <v>9</v>
      </c>
      <c r="I322" s="47">
        <v>0.0</v>
      </c>
      <c r="J322" s="47">
        <v>0.0</v>
      </c>
      <c r="K322" s="47">
        <v>0.0</v>
      </c>
      <c r="L322" s="47" t="s">
        <v>118</v>
      </c>
      <c r="M322" s="47" t="s">
        <v>165</v>
      </c>
      <c r="N322" s="47">
        <v>1.0</v>
      </c>
      <c r="O322" s="47">
        <v>0.0</v>
      </c>
      <c r="P322" s="47">
        <v>0.0</v>
      </c>
      <c r="Q322" s="47">
        <v>0.0</v>
      </c>
      <c r="R322" s="47">
        <v>0.0</v>
      </c>
      <c r="S322" s="47">
        <v>1.0</v>
      </c>
      <c r="T322" s="47">
        <v>0.0</v>
      </c>
      <c r="U322" s="48">
        <v>1495375.0</v>
      </c>
      <c r="V322" s="48">
        <v>1495375.0</v>
      </c>
      <c r="W322" s="47">
        <v>9.00315569E8</v>
      </c>
      <c r="X322" s="47" t="s">
        <v>129</v>
      </c>
    </row>
    <row r="323" ht="15.75" customHeight="1">
      <c r="B323" s="52">
        <v>1.6430034E7</v>
      </c>
      <c r="C323" s="52" t="s">
        <v>485</v>
      </c>
      <c r="D323" s="52">
        <v>2.0586625E7</v>
      </c>
      <c r="E323" s="52">
        <v>0.0</v>
      </c>
      <c r="F323" s="53">
        <v>3557594.0</v>
      </c>
      <c r="G323" s="48">
        <f t="shared" si="1"/>
        <v>0</v>
      </c>
      <c r="H323" s="52" t="s">
        <v>9</v>
      </c>
      <c r="I323" s="52">
        <v>0.0</v>
      </c>
      <c r="J323" s="52">
        <v>0.0</v>
      </c>
      <c r="K323" s="52">
        <v>0.0</v>
      </c>
      <c r="L323" s="52" t="s">
        <v>118</v>
      </c>
      <c r="M323" s="52" t="s">
        <v>165</v>
      </c>
      <c r="N323" s="52">
        <v>15.0</v>
      </c>
      <c r="O323" s="52">
        <v>0.0</v>
      </c>
      <c r="P323" s="52">
        <v>0.0</v>
      </c>
      <c r="Q323" s="52">
        <v>0.0</v>
      </c>
      <c r="R323" s="52">
        <v>0.0</v>
      </c>
      <c r="S323" s="52">
        <v>12.0</v>
      </c>
      <c r="T323" s="52">
        <v>0.0</v>
      </c>
      <c r="U323" s="53">
        <v>3557594.0</v>
      </c>
      <c r="V323" s="53">
        <v>3557594.0</v>
      </c>
      <c r="W323" s="52">
        <v>9.00315569E8</v>
      </c>
      <c r="X323" s="52" t="s">
        <v>221</v>
      </c>
    </row>
    <row r="324" ht="15.75" customHeight="1">
      <c r="B324" s="47" t="s">
        <v>486</v>
      </c>
      <c r="C324" s="47" t="s">
        <v>485</v>
      </c>
      <c r="D324" s="47">
        <v>2.0586625E7</v>
      </c>
      <c r="E324" s="47">
        <v>2.0</v>
      </c>
      <c r="F324" s="48">
        <v>714000.0</v>
      </c>
      <c r="G324" s="48">
        <f t="shared" si="1"/>
        <v>1428000</v>
      </c>
      <c r="H324" s="47" t="s">
        <v>9</v>
      </c>
      <c r="I324" s="47">
        <v>0.0</v>
      </c>
      <c r="J324" s="47">
        <v>0.0</v>
      </c>
      <c r="K324" s="47">
        <v>0.0</v>
      </c>
      <c r="L324" s="47" t="s">
        <v>118</v>
      </c>
      <c r="M324" s="47" t="s">
        <v>165</v>
      </c>
      <c r="N324" s="47">
        <v>7.0</v>
      </c>
      <c r="O324" s="47">
        <v>0.0</v>
      </c>
      <c r="P324" s="47">
        <v>0.0</v>
      </c>
      <c r="Q324" s="47">
        <v>0.0</v>
      </c>
      <c r="R324" s="47">
        <v>0.0</v>
      </c>
      <c r="S324" s="47">
        <v>3.0</v>
      </c>
      <c r="T324" s="47">
        <v>0.0</v>
      </c>
      <c r="U324" s="48">
        <v>714000.0</v>
      </c>
      <c r="V324" s="48">
        <v>714000.0</v>
      </c>
      <c r="W324" s="47">
        <v>9.0168824E8</v>
      </c>
      <c r="X324" s="47" t="s">
        <v>221</v>
      </c>
    </row>
    <row r="325" ht="15.75" customHeight="1">
      <c r="B325" s="52">
        <v>1.6430035E7</v>
      </c>
      <c r="C325" s="52" t="s">
        <v>487</v>
      </c>
      <c r="D325" s="52">
        <v>2.1263821E7</v>
      </c>
      <c r="E325" s="52">
        <v>1.0</v>
      </c>
      <c r="F325" s="53">
        <v>823267.0</v>
      </c>
      <c r="G325" s="48">
        <f t="shared" si="1"/>
        <v>823267</v>
      </c>
      <c r="H325" s="52" t="s">
        <v>9</v>
      </c>
      <c r="I325" s="52">
        <v>0.0</v>
      </c>
      <c r="J325" s="52">
        <v>0.0</v>
      </c>
      <c r="K325" s="52">
        <v>0.0</v>
      </c>
      <c r="L325" s="52" t="s">
        <v>118</v>
      </c>
      <c r="M325" s="52" t="s">
        <v>165</v>
      </c>
      <c r="N325" s="52">
        <v>3.0</v>
      </c>
      <c r="O325" s="52">
        <v>0.0</v>
      </c>
      <c r="P325" s="52">
        <v>0.0</v>
      </c>
      <c r="Q325" s="52">
        <v>0.0</v>
      </c>
      <c r="R325" s="52">
        <v>0.0</v>
      </c>
      <c r="S325" s="52">
        <v>2.0</v>
      </c>
      <c r="T325" s="52">
        <v>0.0</v>
      </c>
      <c r="U325" s="53">
        <v>823267.0</v>
      </c>
      <c r="V325" s="53">
        <v>823267.0</v>
      </c>
      <c r="W325" s="52">
        <v>9.00315569E8</v>
      </c>
      <c r="X325" s="52" t="s">
        <v>125</v>
      </c>
    </row>
    <row r="326" ht="15.75" customHeight="1">
      <c r="B326" s="47">
        <v>1.6430036E7</v>
      </c>
      <c r="C326" s="47" t="s">
        <v>488</v>
      </c>
      <c r="D326" s="47">
        <v>2.058236E7</v>
      </c>
      <c r="E326" s="47">
        <v>1.0</v>
      </c>
      <c r="F326" s="48">
        <v>725936.3</v>
      </c>
      <c r="G326" s="48">
        <f t="shared" si="1"/>
        <v>725936.3</v>
      </c>
      <c r="H326" s="47" t="s">
        <v>9</v>
      </c>
      <c r="I326" s="47">
        <v>0.0</v>
      </c>
      <c r="J326" s="47">
        <v>0.0</v>
      </c>
      <c r="K326" s="47">
        <v>0.0</v>
      </c>
      <c r="L326" s="47" t="s">
        <v>118</v>
      </c>
      <c r="M326" s="47" t="s">
        <v>165</v>
      </c>
      <c r="N326" s="47">
        <v>0.0</v>
      </c>
      <c r="O326" s="47">
        <v>0.0</v>
      </c>
      <c r="P326" s="47">
        <v>0.0</v>
      </c>
      <c r="Q326" s="47">
        <v>0.0</v>
      </c>
      <c r="R326" s="47">
        <v>0.0</v>
      </c>
      <c r="S326" s="47">
        <v>0.0</v>
      </c>
      <c r="T326" s="47">
        <v>0.0</v>
      </c>
      <c r="U326" s="48">
        <v>725936.0</v>
      </c>
      <c r="V326" s="48">
        <v>725936.3</v>
      </c>
      <c r="W326" s="47">
        <v>9.00315569E8</v>
      </c>
      <c r="X326" s="47" t="s">
        <v>127</v>
      </c>
    </row>
    <row r="327" ht="15.75" customHeight="1">
      <c r="B327" s="52">
        <v>1.6430037E7</v>
      </c>
      <c r="C327" s="52" t="s">
        <v>474</v>
      </c>
      <c r="D327" s="52">
        <v>6.0111935E7</v>
      </c>
      <c r="E327" s="52">
        <v>1.0</v>
      </c>
      <c r="F327" s="53">
        <v>23385.97</v>
      </c>
      <c r="G327" s="48">
        <f t="shared" si="1"/>
        <v>23385.97</v>
      </c>
      <c r="H327" s="52" t="s">
        <v>9</v>
      </c>
      <c r="I327" s="52">
        <v>0.0</v>
      </c>
      <c r="J327" s="52">
        <v>0.0</v>
      </c>
      <c r="K327" s="52">
        <v>0.0</v>
      </c>
      <c r="L327" s="52" t="s">
        <v>118</v>
      </c>
      <c r="M327" s="52" t="s">
        <v>165</v>
      </c>
      <c r="N327" s="52">
        <v>1.0</v>
      </c>
      <c r="O327" s="52">
        <v>0.0</v>
      </c>
      <c r="P327" s="52">
        <v>0.0</v>
      </c>
      <c r="Q327" s="52">
        <v>0.0</v>
      </c>
      <c r="R327" s="52">
        <v>0.0</v>
      </c>
      <c r="S327" s="52">
        <v>0.0</v>
      </c>
      <c r="T327" s="52">
        <v>0.0</v>
      </c>
      <c r="U327" s="53">
        <v>23386.0</v>
      </c>
      <c r="V327" s="53">
        <v>23385.97</v>
      </c>
      <c r="W327" s="52">
        <v>9.00315569E8</v>
      </c>
      <c r="X327" s="52" t="s">
        <v>125</v>
      </c>
    </row>
    <row r="328" ht="15.75" customHeight="1">
      <c r="B328" s="47">
        <v>1.6500005E7</v>
      </c>
      <c r="C328" s="47" t="s">
        <v>489</v>
      </c>
      <c r="D328" s="47">
        <v>990996.0</v>
      </c>
      <c r="E328" s="47">
        <v>2.0</v>
      </c>
      <c r="F328" s="48">
        <v>30470.22</v>
      </c>
      <c r="G328" s="48">
        <f t="shared" si="1"/>
        <v>60940.44</v>
      </c>
      <c r="H328" s="47" t="s">
        <v>9</v>
      </c>
      <c r="I328" s="47">
        <v>0.0</v>
      </c>
      <c r="J328" s="47">
        <v>0.0</v>
      </c>
      <c r="K328" s="47">
        <v>0.0</v>
      </c>
      <c r="L328" s="47" t="s">
        <v>118</v>
      </c>
      <c r="M328" s="47" t="s">
        <v>122</v>
      </c>
      <c r="N328" s="47">
        <v>4.0</v>
      </c>
      <c r="O328" s="47">
        <v>0.0</v>
      </c>
      <c r="P328" s="47">
        <v>0.0</v>
      </c>
      <c r="Q328" s="47">
        <v>0.0</v>
      </c>
      <c r="R328" s="47">
        <v>0.0</v>
      </c>
      <c r="S328" s="47">
        <v>0.0</v>
      </c>
      <c r="T328" s="47">
        <v>0.0</v>
      </c>
      <c r="U328" s="48">
        <v>30470.2</v>
      </c>
      <c r="V328" s="48">
        <v>31204.55</v>
      </c>
      <c r="W328" s="47">
        <v>9.00315569E8</v>
      </c>
      <c r="X328" s="47" t="s">
        <v>490</v>
      </c>
    </row>
    <row r="329" ht="15.75" customHeight="1">
      <c r="B329" s="52">
        <v>1.6500006E7</v>
      </c>
      <c r="C329" s="52" t="s">
        <v>491</v>
      </c>
      <c r="D329" s="52">
        <v>990953.0</v>
      </c>
      <c r="E329" s="52">
        <v>2.0</v>
      </c>
      <c r="F329" s="53">
        <v>8056.11</v>
      </c>
      <c r="G329" s="48">
        <f t="shared" si="1"/>
        <v>16112.22</v>
      </c>
      <c r="H329" s="52" t="s">
        <v>9</v>
      </c>
      <c r="I329" s="52">
        <v>0.0</v>
      </c>
      <c r="J329" s="52">
        <v>0.0</v>
      </c>
      <c r="K329" s="52">
        <v>0.0</v>
      </c>
      <c r="L329" s="52" t="s">
        <v>118</v>
      </c>
      <c r="M329" s="52" t="s">
        <v>122</v>
      </c>
      <c r="N329" s="52">
        <v>6.0</v>
      </c>
      <c r="O329" s="52">
        <v>0.0</v>
      </c>
      <c r="P329" s="52">
        <v>0.0</v>
      </c>
      <c r="Q329" s="52">
        <v>0.0</v>
      </c>
      <c r="R329" s="52">
        <v>0.0</v>
      </c>
      <c r="S329" s="52">
        <v>1.0</v>
      </c>
      <c r="T329" s="52">
        <v>0.0</v>
      </c>
      <c r="U329" s="53">
        <v>8056.11</v>
      </c>
      <c r="V329" s="53">
        <v>8056.11</v>
      </c>
      <c r="W329" s="52">
        <v>9.00315569E8</v>
      </c>
      <c r="X329" s="52" t="s">
        <v>125</v>
      </c>
    </row>
    <row r="330" ht="15.75" customHeight="1">
      <c r="B330" s="47">
        <v>1.6500017E7</v>
      </c>
      <c r="C330" s="47" t="s">
        <v>492</v>
      </c>
      <c r="D330" s="47">
        <v>992025.0</v>
      </c>
      <c r="E330" s="47">
        <v>6.0</v>
      </c>
      <c r="F330" s="48">
        <v>42881.91</v>
      </c>
      <c r="G330" s="48">
        <f t="shared" si="1"/>
        <v>257291.46</v>
      </c>
      <c r="H330" s="47" t="s">
        <v>9</v>
      </c>
      <c r="I330" s="47">
        <v>3.0</v>
      </c>
      <c r="J330" s="47">
        <v>2.0</v>
      </c>
      <c r="K330" s="47">
        <v>10.0</v>
      </c>
      <c r="L330" s="47" t="s">
        <v>118</v>
      </c>
      <c r="M330" s="47" t="s">
        <v>165</v>
      </c>
      <c r="N330" s="47">
        <v>187.0</v>
      </c>
      <c r="O330" s="47">
        <v>0.0</v>
      </c>
      <c r="P330" s="47">
        <v>0.0</v>
      </c>
      <c r="Q330" s="47">
        <v>0.0</v>
      </c>
      <c r="R330" s="47">
        <v>0.0</v>
      </c>
      <c r="S330" s="47">
        <v>18.0</v>
      </c>
      <c r="T330" s="47">
        <v>0.0</v>
      </c>
      <c r="U330" s="48">
        <v>42881.9</v>
      </c>
      <c r="V330" s="48">
        <v>42881.91</v>
      </c>
      <c r="W330" s="47">
        <v>9.00315569E8</v>
      </c>
      <c r="X330" s="47" t="s">
        <v>120</v>
      </c>
    </row>
    <row r="331" ht="15.75" customHeight="1">
      <c r="B331" s="52">
        <v>1.6500018E7</v>
      </c>
      <c r="C331" s="52" t="s">
        <v>493</v>
      </c>
      <c r="D331" s="52">
        <v>9522937.0</v>
      </c>
      <c r="E331" s="52">
        <v>6.0</v>
      </c>
      <c r="F331" s="53">
        <v>182336.7</v>
      </c>
      <c r="G331" s="48">
        <f t="shared" si="1"/>
        <v>1094020.2</v>
      </c>
      <c r="H331" s="52" t="s">
        <v>9</v>
      </c>
      <c r="I331" s="52">
        <v>4.0</v>
      </c>
      <c r="J331" s="52">
        <v>1.0</v>
      </c>
      <c r="K331" s="52">
        <v>8.0</v>
      </c>
      <c r="L331" s="52" t="s">
        <v>118</v>
      </c>
      <c r="M331" s="52" t="s">
        <v>165</v>
      </c>
      <c r="N331" s="52">
        <v>43.0</v>
      </c>
      <c r="O331" s="52">
        <v>0.0</v>
      </c>
      <c r="P331" s="52">
        <v>0.0</v>
      </c>
      <c r="Q331" s="52">
        <v>0.0</v>
      </c>
      <c r="R331" s="52">
        <v>0.0</v>
      </c>
      <c r="S331" s="52">
        <v>12.0</v>
      </c>
      <c r="T331" s="52">
        <v>0.0</v>
      </c>
      <c r="U331" s="53">
        <v>182337.0</v>
      </c>
      <c r="V331" s="53">
        <v>178124.9</v>
      </c>
      <c r="W331" s="52">
        <v>9.00315569E8</v>
      </c>
      <c r="X331" s="52" t="s">
        <v>221</v>
      </c>
    </row>
    <row r="332" ht="15.75" customHeight="1">
      <c r="B332" s="47">
        <v>1.6500019E7</v>
      </c>
      <c r="C332" s="47" t="s">
        <v>494</v>
      </c>
      <c r="D332" s="47">
        <v>1197500.0</v>
      </c>
      <c r="E332" s="47">
        <v>1.0</v>
      </c>
      <c r="F332" s="48">
        <v>354591.2</v>
      </c>
      <c r="G332" s="48">
        <f t="shared" si="1"/>
        <v>354591.2</v>
      </c>
      <c r="H332" s="47" t="s">
        <v>9</v>
      </c>
      <c r="I332" s="47">
        <v>1.0</v>
      </c>
      <c r="J332" s="47">
        <v>1.0</v>
      </c>
      <c r="K332" s="47">
        <v>3.0</v>
      </c>
      <c r="L332" s="47" t="s">
        <v>118</v>
      </c>
      <c r="M332" s="47" t="s">
        <v>119</v>
      </c>
      <c r="N332" s="47">
        <v>3.0</v>
      </c>
      <c r="O332" s="47">
        <v>0.0</v>
      </c>
      <c r="P332" s="47">
        <v>0.0</v>
      </c>
      <c r="Q332" s="47">
        <v>1.0</v>
      </c>
      <c r="R332" s="47">
        <v>0.0</v>
      </c>
      <c r="S332" s="47">
        <v>0.0</v>
      </c>
      <c r="T332" s="47">
        <v>0.0</v>
      </c>
      <c r="U332" s="48">
        <v>354591.0</v>
      </c>
      <c r="V332" s="48">
        <v>354591.2</v>
      </c>
      <c r="W332" s="47">
        <v>9.00315569E8</v>
      </c>
      <c r="X332" s="47" t="s">
        <v>120</v>
      </c>
    </row>
    <row r="333" ht="15.75" customHeight="1">
      <c r="B333" s="52">
        <v>1.650002E7</v>
      </c>
      <c r="C333" s="52" t="s">
        <v>495</v>
      </c>
      <c r="D333" s="52">
        <v>2.408443E7</v>
      </c>
      <c r="E333" s="52">
        <v>2.0</v>
      </c>
      <c r="F333" s="53">
        <v>1146263.0</v>
      </c>
      <c r="G333" s="48">
        <f t="shared" si="1"/>
        <v>2292526</v>
      </c>
      <c r="H333" s="52" t="s">
        <v>9</v>
      </c>
      <c r="I333" s="52">
        <v>6.0</v>
      </c>
      <c r="J333" s="52">
        <v>4.0</v>
      </c>
      <c r="K333" s="52">
        <v>10.0</v>
      </c>
      <c r="L333" s="52" t="s">
        <v>118</v>
      </c>
      <c r="M333" s="52" t="s">
        <v>119</v>
      </c>
      <c r="N333" s="52">
        <v>330.0</v>
      </c>
      <c r="O333" s="52">
        <v>0.0</v>
      </c>
      <c r="P333" s="52">
        <v>0.0</v>
      </c>
      <c r="Q333" s="52">
        <v>1.0</v>
      </c>
      <c r="R333" s="52">
        <v>0.0</v>
      </c>
      <c r="S333" s="52">
        <v>17.0</v>
      </c>
      <c r="T333" s="52">
        <v>0.0</v>
      </c>
      <c r="U333" s="53">
        <v>1146263.0</v>
      </c>
      <c r="V333" s="53">
        <v>702100.0</v>
      </c>
      <c r="W333" s="52">
        <v>8.30074603E8</v>
      </c>
      <c r="X333" s="52" t="s">
        <v>307</v>
      </c>
    </row>
    <row r="334" ht="15.75" customHeight="1">
      <c r="B334" s="47">
        <v>1.6500021E7</v>
      </c>
      <c r="C334" s="47" t="s">
        <v>496</v>
      </c>
      <c r="D334" s="47">
        <v>2.080365E7</v>
      </c>
      <c r="E334" s="47">
        <v>2.0</v>
      </c>
      <c r="F334" s="48">
        <v>547747.6</v>
      </c>
      <c r="G334" s="48">
        <f t="shared" si="1"/>
        <v>1095495.2</v>
      </c>
      <c r="H334" s="47" t="s">
        <v>9</v>
      </c>
      <c r="I334" s="47">
        <v>2.0</v>
      </c>
      <c r="J334" s="47">
        <v>1.0</v>
      </c>
      <c r="K334" s="47">
        <v>3.0</v>
      </c>
      <c r="L334" s="47" t="s">
        <v>118</v>
      </c>
      <c r="M334" s="47" t="s">
        <v>119</v>
      </c>
      <c r="N334" s="47">
        <v>25.0</v>
      </c>
      <c r="O334" s="47">
        <v>0.0</v>
      </c>
      <c r="P334" s="47">
        <v>0.0</v>
      </c>
      <c r="Q334" s="47">
        <v>1.0</v>
      </c>
      <c r="R334" s="47">
        <v>0.0</v>
      </c>
      <c r="S334" s="47">
        <v>7.0</v>
      </c>
      <c r="T334" s="47">
        <v>0.0</v>
      </c>
      <c r="U334" s="48">
        <v>547748.0</v>
      </c>
      <c r="V334" s="48">
        <v>221340.0</v>
      </c>
      <c r="W334" s="47">
        <v>9.00315569E8</v>
      </c>
      <c r="X334" s="47" t="s">
        <v>120</v>
      </c>
    </row>
    <row r="335" ht="15.75" customHeight="1">
      <c r="B335" s="52">
        <v>1.771001E7</v>
      </c>
      <c r="C335" s="52" t="s">
        <v>497</v>
      </c>
      <c r="D335" s="52">
        <v>2.0516957E7</v>
      </c>
      <c r="E335" s="52">
        <v>0.0</v>
      </c>
      <c r="F335" s="53">
        <v>3912720.0</v>
      </c>
      <c r="G335" s="48">
        <f t="shared" si="1"/>
        <v>0</v>
      </c>
      <c r="H335" s="52" t="s">
        <v>9</v>
      </c>
      <c r="I335" s="52">
        <v>0.0</v>
      </c>
      <c r="J335" s="52">
        <v>0.0</v>
      </c>
      <c r="K335" s="52">
        <v>0.0</v>
      </c>
      <c r="L335" s="52" t="s">
        <v>118</v>
      </c>
      <c r="M335" s="52" t="s">
        <v>122</v>
      </c>
      <c r="N335" s="52">
        <v>1.0</v>
      </c>
      <c r="O335" s="52">
        <v>0.0</v>
      </c>
      <c r="P335" s="52">
        <v>0.0</v>
      </c>
      <c r="Q335" s="52">
        <v>0.0</v>
      </c>
      <c r="R335" s="52">
        <v>0.0</v>
      </c>
      <c r="S335" s="52">
        <v>1.0</v>
      </c>
      <c r="T335" s="52">
        <v>0.0</v>
      </c>
      <c r="U335" s="53">
        <v>3912720.0</v>
      </c>
      <c r="V335" s="53">
        <v>3912720.0</v>
      </c>
      <c r="W335" s="52">
        <v>9.00239627E8</v>
      </c>
      <c r="X335" s="52" t="s">
        <v>435</v>
      </c>
    </row>
    <row r="336" ht="15.75" customHeight="1">
      <c r="B336" s="47" t="s">
        <v>498</v>
      </c>
      <c r="C336" s="47" t="s">
        <v>497</v>
      </c>
      <c r="D336" s="47">
        <v>2.0516957E7</v>
      </c>
      <c r="E336" s="47">
        <v>0.0</v>
      </c>
      <c r="F336" s="48">
        <v>1166200.0</v>
      </c>
      <c r="G336" s="48">
        <f t="shared" si="1"/>
        <v>0</v>
      </c>
      <c r="H336" s="47" t="s">
        <v>9</v>
      </c>
      <c r="I336" s="47">
        <v>0.0</v>
      </c>
      <c r="J336" s="47">
        <v>0.0</v>
      </c>
      <c r="K336" s="47">
        <v>0.0</v>
      </c>
      <c r="L336" s="47" t="s">
        <v>118</v>
      </c>
      <c r="M336" s="47" t="s">
        <v>122</v>
      </c>
      <c r="N336" s="47">
        <v>2.0</v>
      </c>
      <c r="O336" s="47">
        <v>0.0</v>
      </c>
      <c r="P336" s="47">
        <v>0.0</v>
      </c>
      <c r="Q336" s="47">
        <v>0.0</v>
      </c>
      <c r="R336" s="47">
        <v>0.0</v>
      </c>
      <c r="S336" s="47">
        <v>2.0</v>
      </c>
      <c r="T336" s="47">
        <v>0.0</v>
      </c>
      <c r="U336" s="48">
        <v>1166200.0</v>
      </c>
      <c r="V336" s="48">
        <v>1166200.0</v>
      </c>
      <c r="W336" s="47">
        <v>9.01327111E8</v>
      </c>
      <c r="X336" s="47" t="s">
        <v>403</v>
      </c>
    </row>
    <row r="337" ht="15.75" customHeight="1">
      <c r="B337" s="52">
        <v>1.7710011E7</v>
      </c>
      <c r="C337" s="52" t="s">
        <v>499</v>
      </c>
      <c r="D337" s="52">
        <v>982108.0</v>
      </c>
      <c r="E337" s="52">
        <v>64.0</v>
      </c>
      <c r="F337" s="53">
        <v>49358.56</v>
      </c>
      <c r="G337" s="48">
        <f t="shared" si="1"/>
        <v>3158947.84</v>
      </c>
      <c r="H337" s="52" t="s">
        <v>9</v>
      </c>
      <c r="I337" s="52">
        <v>20.0</v>
      </c>
      <c r="J337" s="52">
        <v>14.0</v>
      </c>
      <c r="K337" s="52">
        <v>30.0</v>
      </c>
      <c r="L337" s="52" t="s">
        <v>118</v>
      </c>
      <c r="M337" s="52" t="s">
        <v>119</v>
      </c>
      <c r="N337" s="52">
        <v>2321.0</v>
      </c>
      <c r="O337" s="52">
        <v>0.0</v>
      </c>
      <c r="P337" s="52">
        <v>0.0</v>
      </c>
      <c r="Q337" s="52">
        <v>0.0</v>
      </c>
      <c r="R337" s="52">
        <v>0.0</v>
      </c>
      <c r="S337" s="52">
        <v>9.0</v>
      </c>
      <c r="T337" s="52">
        <v>0.0</v>
      </c>
      <c r="U337" s="53">
        <v>49358.6</v>
      </c>
      <c r="V337" s="53">
        <v>49479.13</v>
      </c>
      <c r="W337" s="52">
        <v>9.00315569E8</v>
      </c>
      <c r="X337" s="52" t="s">
        <v>120</v>
      </c>
    </row>
    <row r="338" ht="15.75" customHeight="1">
      <c r="B338" s="47">
        <v>1.7710012E7</v>
      </c>
      <c r="C338" s="73" t="s">
        <v>500</v>
      </c>
      <c r="D338" s="6"/>
      <c r="E338" s="47">
        <v>0.0</v>
      </c>
      <c r="F338" s="48">
        <v>0.0</v>
      </c>
      <c r="G338" s="48">
        <f t="shared" si="1"/>
        <v>0</v>
      </c>
      <c r="H338" s="47" t="s">
        <v>9</v>
      </c>
      <c r="I338" s="47">
        <v>0.0</v>
      </c>
      <c r="J338" s="47">
        <v>0.0</v>
      </c>
      <c r="K338" s="47">
        <v>0.0</v>
      </c>
      <c r="L338" s="47" t="s">
        <v>118</v>
      </c>
      <c r="M338" s="47" t="s">
        <v>119</v>
      </c>
      <c r="N338" s="47">
        <v>3.0</v>
      </c>
      <c r="O338" s="47">
        <v>0.0</v>
      </c>
      <c r="P338" s="47">
        <v>0.0</v>
      </c>
      <c r="Q338" s="47">
        <v>0.0</v>
      </c>
      <c r="R338" s="47">
        <v>0.0</v>
      </c>
      <c r="S338" s="47">
        <v>0.0</v>
      </c>
      <c r="T338" s="47">
        <v>0.0</v>
      </c>
      <c r="U338" s="48">
        <v>12483.6</v>
      </c>
      <c r="V338" s="48">
        <v>12784.41</v>
      </c>
      <c r="W338" s="47">
        <v>9.00315569E8</v>
      </c>
      <c r="X338" s="47" t="s">
        <v>461</v>
      </c>
    </row>
    <row r="339" ht="15.75" customHeight="1">
      <c r="B339" s="52">
        <v>1.7710013E7</v>
      </c>
      <c r="C339" s="52" t="s">
        <v>501</v>
      </c>
      <c r="D339" s="52">
        <v>8172776.0</v>
      </c>
      <c r="E339" s="52">
        <v>1.0</v>
      </c>
      <c r="F339" s="53">
        <v>2818698.0</v>
      </c>
      <c r="G339" s="48">
        <f t="shared" si="1"/>
        <v>2818698</v>
      </c>
      <c r="H339" s="52" t="s">
        <v>9</v>
      </c>
      <c r="I339" s="52">
        <v>0.0</v>
      </c>
      <c r="J339" s="52">
        <v>0.0</v>
      </c>
      <c r="K339" s="52">
        <v>0.0</v>
      </c>
      <c r="L339" s="52" t="s">
        <v>118</v>
      </c>
      <c r="M339" s="52" t="s">
        <v>119</v>
      </c>
      <c r="N339" s="52">
        <v>4.0</v>
      </c>
      <c r="O339" s="52">
        <v>0.0</v>
      </c>
      <c r="P339" s="52">
        <v>0.0</v>
      </c>
      <c r="Q339" s="52">
        <v>0.0</v>
      </c>
      <c r="R339" s="52">
        <v>0.0</v>
      </c>
      <c r="S339" s="52">
        <v>3.0</v>
      </c>
      <c r="T339" s="52">
        <v>0.0</v>
      </c>
      <c r="U339" s="53">
        <v>2818698.0</v>
      </c>
      <c r="V339" s="53">
        <v>2818698.0</v>
      </c>
      <c r="W339" s="52">
        <v>9.00315569E8</v>
      </c>
      <c r="X339" s="52" t="s">
        <v>221</v>
      </c>
    </row>
    <row r="340" ht="15.75" customHeight="1">
      <c r="B340" s="47" t="s">
        <v>502</v>
      </c>
      <c r="C340" s="47" t="s">
        <v>501</v>
      </c>
      <c r="D340" s="47">
        <v>8172776.0</v>
      </c>
      <c r="E340" s="47">
        <v>0.0</v>
      </c>
      <c r="F340" s="48">
        <v>1547000.0</v>
      </c>
      <c r="G340" s="48">
        <f t="shared" si="1"/>
        <v>0</v>
      </c>
      <c r="H340" s="47" t="s">
        <v>9</v>
      </c>
      <c r="I340" s="47">
        <v>0.0</v>
      </c>
      <c r="J340" s="47">
        <v>0.0</v>
      </c>
      <c r="K340" s="47">
        <v>0.0</v>
      </c>
      <c r="L340" s="47" t="s">
        <v>118</v>
      </c>
      <c r="M340" s="47" t="s">
        <v>165</v>
      </c>
      <c r="N340" s="47">
        <v>1.0</v>
      </c>
      <c r="O340" s="47">
        <v>0.0</v>
      </c>
      <c r="P340" s="47">
        <v>0.0</v>
      </c>
      <c r="Q340" s="47">
        <v>0.0</v>
      </c>
      <c r="R340" s="47">
        <v>0.0</v>
      </c>
      <c r="S340" s="47">
        <v>1.0</v>
      </c>
      <c r="T340" s="47">
        <v>0.0</v>
      </c>
      <c r="U340" s="48">
        <v>1547000.0</v>
      </c>
      <c r="V340" s="48">
        <v>1547000.0</v>
      </c>
      <c r="W340" s="47">
        <v>9.00749145E8</v>
      </c>
      <c r="X340" s="47" t="s">
        <v>235</v>
      </c>
    </row>
    <row r="341" ht="15.75" customHeight="1">
      <c r="B341" s="52">
        <v>1.7710014E7</v>
      </c>
      <c r="C341" s="52" t="s">
        <v>503</v>
      </c>
      <c r="D341" s="52">
        <v>2503.0</v>
      </c>
      <c r="E341" s="52">
        <v>66.0</v>
      </c>
      <c r="F341" s="53">
        <v>2899.309</v>
      </c>
      <c r="G341" s="48">
        <f t="shared" si="1"/>
        <v>191354.394</v>
      </c>
      <c r="H341" s="52" t="s">
        <v>7</v>
      </c>
      <c r="I341" s="52">
        <v>0.0</v>
      </c>
      <c r="J341" s="52">
        <v>0.0</v>
      </c>
      <c r="K341" s="52">
        <v>0.0</v>
      </c>
      <c r="L341" s="52" t="s">
        <v>118</v>
      </c>
      <c r="M341" s="52" t="s">
        <v>119</v>
      </c>
      <c r="N341" s="52">
        <v>198.0</v>
      </c>
      <c r="O341" s="52">
        <v>0.0</v>
      </c>
      <c r="P341" s="52">
        <v>0.0</v>
      </c>
      <c r="Q341" s="52">
        <v>0.0</v>
      </c>
      <c r="R341" s="52">
        <v>0.0</v>
      </c>
      <c r="S341" s="52">
        <v>0.0</v>
      </c>
      <c r="T341" s="52">
        <v>0.0</v>
      </c>
      <c r="U341" s="53">
        <v>2899.31</v>
      </c>
      <c r="V341" s="53">
        <v>2309.79</v>
      </c>
      <c r="W341" s="52">
        <v>9.00449648E8</v>
      </c>
      <c r="X341" s="52" t="s">
        <v>504</v>
      </c>
    </row>
    <row r="342" ht="15.75" customHeight="1">
      <c r="B342" s="47">
        <v>1.7710015E7</v>
      </c>
      <c r="C342" s="47" t="s">
        <v>505</v>
      </c>
      <c r="D342" s="47">
        <v>2.0515514E7</v>
      </c>
      <c r="E342" s="47">
        <v>6.0</v>
      </c>
      <c r="F342" s="48">
        <v>69157.01</v>
      </c>
      <c r="G342" s="48">
        <f t="shared" si="1"/>
        <v>414942.06</v>
      </c>
      <c r="H342" s="47" t="s">
        <v>9</v>
      </c>
      <c r="I342" s="47">
        <v>1.0</v>
      </c>
      <c r="J342" s="47">
        <v>1.0</v>
      </c>
      <c r="K342" s="47">
        <v>2.0</v>
      </c>
      <c r="L342" s="47" t="s">
        <v>118</v>
      </c>
      <c r="M342" s="47" t="s">
        <v>165</v>
      </c>
      <c r="N342" s="47">
        <v>10.0</v>
      </c>
      <c r="O342" s="47">
        <v>0.0</v>
      </c>
      <c r="P342" s="47">
        <v>0.0</v>
      </c>
      <c r="Q342" s="47">
        <v>0.0</v>
      </c>
      <c r="R342" s="47">
        <v>0.0</v>
      </c>
      <c r="S342" s="47">
        <v>1.0</v>
      </c>
      <c r="T342" s="47">
        <v>0.0</v>
      </c>
      <c r="U342" s="48">
        <v>69157.0</v>
      </c>
      <c r="V342" s="48">
        <v>69157.01</v>
      </c>
      <c r="W342" s="47">
        <v>9.00315569E8</v>
      </c>
      <c r="X342" s="47" t="s">
        <v>123</v>
      </c>
    </row>
    <row r="343" ht="15.75" customHeight="1">
      <c r="B343" s="52">
        <v>1.7710016E7</v>
      </c>
      <c r="C343" s="52" t="s">
        <v>506</v>
      </c>
      <c r="D343" s="52">
        <v>994935.0</v>
      </c>
      <c r="E343" s="52">
        <v>20.0</v>
      </c>
      <c r="F343" s="53">
        <v>5326.892</v>
      </c>
      <c r="G343" s="48">
        <f t="shared" si="1"/>
        <v>106537.84</v>
      </c>
      <c r="H343" s="52" t="s">
        <v>9</v>
      </c>
      <c r="I343" s="52">
        <v>3.0</v>
      </c>
      <c r="J343" s="52">
        <v>2.0</v>
      </c>
      <c r="K343" s="52">
        <v>6.0</v>
      </c>
      <c r="L343" s="52" t="s">
        <v>118</v>
      </c>
      <c r="M343" s="52" t="s">
        <v>165</v>
      </c>
      <c r="N343" s="52">
        <v>116.0</v>
      </c>
      <c r="O343" s="52">
        <v>0.0</v>
      </c>
      <c r="P343" s="52">
        <v>0.0</v>
      </c>
      <c r="Q343" s="52">
        <v>0.0</v>
      </c>
      <c r="R343" s="52">
        <v>0.0</v>
      </c>
      <c r="S343" s="52">
        <v>8.0</v>
      </c>
      <c r="T343" s="52">
        <v>0.0</v>
      </c>
      <c r="U343" s="53">
        <v>5326.89</v>
      </c>
      <c r="V343" s="53">
        <v>5310.756</v>
      </c>
      <c r="W343" s="52">
        <v>9.00315569E8</v>
      </c>
      <c r="X343" s="52" t="s">
        <v>120</v>
      </c>
    </row>
    <row r="344" ht="15.75" customHeight="1">
      <c r="B344" s="47">
        <v>1.7710017E7</v>
      </c>
      <c r="C344" s="47" t="s">
        <v>507</v>
      </c>
      <c r="D344" s="47" t="s">
        <v>508</v>
      </c>
      <c r="E344" s="47">
        <v>388.0</v>
      </c>
      <c r="F344" s="48">
        <v>18999.54</v>
      </c>
      <c r="G344" s="48">
        <f t="shared" si="1"/>
        <v>7371821.52</v>
      </c>
      <c r="H344" s="47" t="s">
        <v>9</v>
      </c>
      <c r="I344" s="47">
        <v>24.0</v>
      </c>
      <c r="J344" s="47">
        <v>60.0</v>
      </c>
      <c r="K344" s="47">
        <v>48.0</v>
      </c>
      <c r="L344" s="47" t="s">
        <v>118</v>
      </c>
      <c r="M344" s="47" t="s">
        <v>119</v>
      </c>
      <c r="N344" s="47">
        <v>4180.0</v>
      </c>
      <c r="O344" s="47">
        <v>0.0</v>
      </c>
      <c r="P344" s="47">
        <v>0.0</v>
      </c>
      <c r="Q344" s="47">
        <v>0.0</v>
      </c>
      <c r="R344" s="47">
        <v>0.0</v>
      </c>
      <c r="S344" s="47">
        <v>3.0</v>
      </c>
      <c r="T344" s="47">
        <v>0.0</v>
      </c>
      <c r="U344" s="48">
        <v>18999.5</v>
      </c>
      <c r="V344" s="48">
        <v>18999.54</v>
      </c>
      <c r="W344" s="47">
        <v>8.60508826E8</v>
      </c>
      <c r="X344" s="47" t="s">
        <v>509</v>
      </c>
    </row>
    <row r="345" ht="15.75" customHeight="1">
      <c r="B345" s="52">
        <v>1.7710018E7</v>
      </c>
      <c r="C345" s="52" t="s">
        <v>510</v>
      </c>
      <c r="D345" s="52">
        <v>2.1302576E7</v>
      </c>
      <c r="E345" s="52">
        <v>0.0</v>
      </c>
      <c r="F345" s="53">
        <v>1009988.0</v>
      </c>
      <c r="G345" s="48">
        <f t="shared" si="1"/>
        <v>0</v>
      </c>
      <c r="H345" s="52" t="s">
        <v>9</v>
      </c>
      <c r="I345" s="52">
        <v>0.0</v>
      </c>
      <c r="J345" s="52">
        <v>1.0</v>
      </c>
      <c r="K345" s="52">
        <v>0.0</v>
      </c>
      <c r="L345" s="52" t="s">
        <v>118</v>
      </c>
      <c r="M345" s="52" t="s">
        <v>119</v>
      </c>
      <c r="N345" s="52">
        <v>25.0</v>
      </c>
      <c r="O345" s="52">
        <v>0.0</v>
      </c>
      <c r="P345" s="52">
        <v>0.0</v>
      </c>
      <c r="Q345" s="52">
        <v>0.0</v>
      </c>
      <c r="R345" s="52">
        <v>0.0</v>
      </c>
      <c r="S345" s="52">
        <v>9.0</v>
      </c>
      <c r="T345" s="52">
        <v>0.0</v>
      </c>
      <c r="U345" s="53">
        <v>1009988.0</v>
      </c>
      <c r="V345" s="53">
        <v>1009988.0</v>
      </c>
      <c r="W345" s="52">
        <v>9.00315569E8</v>
      </c>
      <c r="X345" s="52" t="s">
        <v>125</v>
      </c>
    </row>
    <row r="346" ht="15.75" customHeight="1">
      <c r="B346" s="47">
        <v>1.7710019E7</v>
      </c>
      <c r="C346" s="47" t="s">
        <v>511</v>
      </c>
      <c r="D346" s="47">
        <v>3192819.0</v>
      </c>
      <c r="E346" s="47">
        <v>0.0</v>
      </c>
      <c r="F346" s="48">
        <v>434625.2</v>
      </c>
      <c r="G346" s="48">
        <f t="shared" si="1"/>
        <v>0</v>
      </c>
      <c r="H346" s="47" t="s">
        <v>9</v>
      </c>
      <c r="I346" s="47">
        <v>0.0</v>
      </c>
      <c r="J346" s="47">
        <v>0.0</v>
      </c>
      <c r="K346" s="47">
        <v>0.0</v>
      </c>
      <c r="L346" s="47" t="s">
        <v>118</v>
      </c>
      <c r="M346" s="47" t="s">
        <v>119</v>
      </c>
      <c r="N346" s="47">
        <v>1.0</v>
      </c>
      <c r="O346" s="47">
        <v>0.0</v>
      </c>
      <c r="P346" s="47">
        <v>0.0</v>
      </c>
      <c r="Q346" s="47">
        <v>0.0</v>
      </c>
      <c r="R346" s="47">
        <v>0.0</v>
      </c>
      <c r="S346" s="47">
        <v>1.0</v>
      </c>
      <c r="T346" s="47">
        <v>0.0</v>
      </c>
      <c r="U346" s="48">
        <v>434625.0</v>
      </c>
      <c r="V346" s="48">
        <v>434625.2</v>
      </c>
      <c r="W346" s="47">
        <v>9.00315569E8</v>
      </c>
      <c r="X346" s="47" t="s">
        <v>127</v>
      </c>
    </row>
    <row r="347" ht="15.75" customHeight="1">
      <c r="B347" s="52">
        <v>1.771002E7</v>
      </c>
      <c r="C347" s="52" t="s">
        <v>512</v>
      </c>
      <c r="D347" s="52">
        <v>6.0113294E7</v>
      </c>
      <c r="E347" s="52">
        <v>1.0</v>
      </c>
      <c r="F347" s="53">
        <v>393.7972</v>
      </c>
      <c r="G347" s="48">
        <f t="shared" si="1"/>
        <v>393.7972</v>
      </c>
      <c r="H347" s="52" t="s">
        <v>9</v>
      </c>
      <c r="I347" s="52">
        <v>0.0</v>
      </c>
      <c r="J347" s="52">
        <v>0.0</v>
      </c>
      <c r="K347" s="52">
        <v>0.0</v>
      </c>
      <c r="L347" s="52" t="s">
        <v>118</v>
      </c>
      <c r="M347" s="52" t="s">
        <v>119</v>
      </c>
      <c r="N347" s="52">
        <v>1.0</v>
      </c>
      <c r="O347" s="52">
        <v>0.0</v>
      </c>
      <c r="P347" s="52">
        <v>0.0</v>
      </c>
      <c r="Q347" s="52">
        <v>0.0</v>
      </c>
      <c r="R347" s="52">
        <v>0.0</v>
      </c>
      <c r="S347" s="52">
        <v>0.0</v>
      </c>
      <c r="T347" s="52">
        <v>0.0</v>
      </c>
      <c r="U347" s="53">
        <v>393.797</v>
      </c>
      <c r="V347" s="53">
        <v>393.7972</v>
      </c>
      <c r="W347" s="52">
        <v>9.00315569E8</v>
      </c>
      <c r="X347" s="52" t="s">
        <v>120</v>
      </c>
    </row>
    <row r="348" ht="15.75" customHeight="1">
      <c r="B348" s="47">
        <v>1.7710021E7</v>
      </c>
      <c r="C348" s="47" t="s">
        <v>513</v>
      </c>
      <c r="D348" s="47">
        <v>1523115.0</v>
      </c>
      <c r="E348" s="47">
        <v>0.0</v>
      </c>
      <c r="F348" s="48">
        <v>24848.27</v>
      </c>
      <c r="G348" s="48">
        <f t="shared" si="1"/>
        <v>0</v>
      </c>
      <c r="H348" s="47" t="s">
        <v>9</v>
      </c>
      <c r="I348" s="47">
        <v>0.0</v>
      </c>
      <c r="J348" s="47">
        <v>0.0</v>
      </c>
      <c r="K348" s="47">
        <v>0.0</v>
      </c>
      <c r="L348" s="47" t="s">
        <v>118</v>
      </c>
      <c r="M348" s="47" t="s">
        <v>119</v>
      </c>
      <c r="N348" s="47">
        <v>2.0</v>
      </c>
      <c r="O348" s="47">
        <v>0.0</v>
      </c>
      <c r="P348" s="47">
        <v>0.0</v>
      </c>
      <c r="Q348" s="47">
        <v>0.0</v>
      </c>
      <c r="R348" s="47">
        <v>0.0</v>
      </c>
      <c r="S348" s="47">
        <v>1.0</v>
      </c>
      <c r="T348" s="47">
        <v>0.0</v>
      </c>
      <c r="U348" s="48">
        <v>24848.3</v>
      </c>
      <c r="V348" s="48">
        <v>24848.27</v>
      </c>
      <c r="W348" s="47">
        <v>9.00315569E8</v>
      </c>
      <c r="X348" s="47" t="s">
        <v>127</v>
      </c>
    </row>
    <row r="349" ht="15.75" customHeight="1">
      <c r="B349" s="52">
        <v>1.7710022E7</v>
      </c>
      <c r="C349" s="52" t="s">
        <v>514</v>
      </c>
      <c r="D349" s="52">
        <v>8.5109244E7</v>
      </c>
      <c r="E349" s="52">
        <v>0.0</v>
      </c>
      <c r="F349" s="53">
        <v>1138.5</v>
      </c>
      <c r="G349" s="48">
        <f t="shared" si="1"/>
        <v>0</v>
      </c>
      <c r="H349" s="52" t="s">
        <v>9</v>
      </c>
      <c r="I349" s="52">
        <v>0.0</v>
      </c>
      <c r="J349" s="52">
        <v>0.0</v>
      </c>
      <c r="K349" s="52">
        <v>0.0</v>
      </c>
      <c r="L349" s="52" t="s">
        <v>118</v>
      </c>
      <c r="M349" s="52" t="s">
        <v>122</v>
      </c>
      <c r="N349" s="52">
        <v>0.0</v>
      </c>
      <c r="O349" s="52">
        <v>0.0</v>
      </c>
      <c r="P349" s="52">
        <v>0.0</v>
      </c>
      <c r="Q349" s="52">
        <v>0.0</v>
      </c>
      <c r="R349" s="52">
        <v>0.0</v>
      </c>
      <c r="S349" s="52">
        <v>0.0</v>
      </c>
      <c r="T349" s="52">
        <v>0.0</v>
      </c>
      <c r="U349" s="53">
        <v>1138.5</v>
      </c>
      <c r="V349" s="53">
        <v>2448.0</v>
      </c>
      <c r="W349" s="52">
        <v>9.00315569E8</v>
      </c>
      <c r="X349" s="52" t="s">
        <v>127</v>
      </c>
    </row>
    <row r="350" ht="15.75" customHeight="1">
      <c r="B350" s="47">
        <v>1.7710023E7</v>
      </c>
      <c r="C350" s="47" t="s">
        <v>515</v>
      </c>
      <c r="D350" s="47">
        <v>8.5109244E7</v>
      </c>
      <c r="E350" s="47">
        <v>0.0</v>
      </c>
      <c r="F350" s="48">
        <v>5357128.0</v>
      </c>
      <c r="G350" s="48">
        <f t="shared" si="1"/>
        <v>0</v>
      </c>
      <c r="H350" s="47" t="s">
        <v>9</v>
      </c>
      <c r="I350" s="47">
        <v>0.0</v>
      </c>
      <c r="J350" s="47">
        <v>0.0</v>
      </c>
      <c r="K350" s="47">
        <v>0.0</v>
      </c>
      <c r="L350" s="47" t="s">
        <v>118</v>
      </c>
      <c r="M350" s="47" t="s">
        <v>165</v>
      </c>
      <c r="N350" s="47">
        <v>1.0</v>
      </c>
      <c r="O350" s="47">
        <v>0.0</v>
      </c>
      <c r="P350" s="47">
        <v>0.0</v>
      </c>
      <c r="Q350" s="47">
        <v>0.0</v>
      </c>
      <c r="R350" s="47">
        <v>0.0</v>
      </c>
      <c r="S350" s="47">
        <v>1.0</v>
      </c>
      <c r="T350" s="47">
        <v>0.0</v>
      </c>
      <c r="U350" s="48">
        <v>5357128.0</v>
      </c>
      <c r="V350" s="48">
        <v>5357128.0</v>
      </c>
      <c r="W350" s="47">
        <v>9.00315569E8</v>
      </c>
      <c r="X350" s="47" t="s">
        <v>127</v>
      </c>
    </row>
    <row r="351" ht="15.75" customHeight="1">
      <c r="B351" s="52" t="s">
        <v>516</v>
      </c>
      <c r="C351" s="52" t="s">
        <v>515</v>
      </c>
      <c r="D351" s="52">
        <v>8.5109244E7</v>
      </c>
      <c r="E351" s="52">
        <v>1.0</v>
      </c>
      <c r="F351" s="53">
        <v>1428000.0</v>
      </c>
      <c r="G351" s="48">
        <f t="shared" si="1"/>
        <v>1428000</v>
      </c>
      <c r="H351" s="52" t="s">
        <v>9</v>
      </c>
      <c r="I351" s="52">
        <v>0.0</v>
      </c>
      <c r="J351" s="52">
        <v>0.0</v>
      </c>
      <c r="K351" s="52">
        <v>0.0</v>
      </c>
      <c r="L351" s="52" t="s">
        <v>118</v>
      </c>
      <c r="M351" s="52" t="s">
        <v>165</v>
      </c>
      <c r="N351" s="52">
        <v>3.0</v>
      </c>
      <c r="O351" s="52">
        <v>0.0</v>
      </c>
      <c r="P351" s="52">
        <v>0.0</v>
      </c>
      <c r="Q351" s="52">
        <v>0.0</v>
      </c>
      <c r="R351" s="52">
        <v>0.0</v>
      </c>
      <c r="S351" s="52">
        <v>3.0</v>
      </c>
      <c r="T351" s="52">
        <v>0.0</v>
      </c>
      <c r="U351" s="53">
        <v>1428000.0</v>
      </c>
      <c r="V351" s="53">
        <v>1428000.0</v>
      </c>
      <c r="W351" s="52">
        <v>9.01327111E8</v>
      </c>
      <c r="X351" s="52" t="s">
        <v>399</v>
      </c>
    </row>
    <row r="352" ht="15.75" customHeight="1">
      <c r="B352" s="47">
        <v>1.7710024E7</v>
      </c>
      <c r="C352" s="47" t="s">
        <v>517</v>
      </c>
      <c r="D352" s="47">
        <v>2.1302564E7</v>
      </c>
      <c r="E352" s="47">
        <v>0.0</v>
      </c>
      <c r="F352" s="48">
        <v>6098000.0</v>
      </c>
      <c r="G352" s="48">
        <f t="shared" si="1"/>
        <v>0</v>
      </c>
      <c r="H352" s="47" t="s">
        <v>9</v>
      </c>
      <c r="I352" s="47">
        <v>0.0</v>
      </c>
      <c r="J352" s="47">
        <v>0.0</v>
      </c>
      <c r="K352" s="47">
        <v>0.0</v>
      </c>
      <c r="L352" s="47" t="s">
        <v>118</v>
      </c>
      <c r="M352" s="47" t="s">
        <v>165</v>
      </c>
      <c r="N352" s="47">
        <v>0.0</v>
      </c>
      <c r="O352" s="47">
        <v>0.0</v>
      </c>
      <c r="P352" s="47">
        <v>0.0</v>
      </c>
      <c r="Q352" s="47">
        <v>0.0</v>
      </c>
      <c r="R352" s="47">
        <v>0.0</v>
      </c>
      <c r="S352" s="47">
        <v>0.0</v>
      </c>
      <c r="T352" s="47">
        <v>0.0</v>
      </c>
      <c r="U352" s="48">
        <v>6098000.0</v>
      </c>
      <c r="V352" s="48">
        <v>0.0</v>
      </c>
      <c r="W352" s="47">
        <v>9.00239627E8</v>
      </c>
      <c r="X352" s="47" t="s">
        <v>127</v>
      </c>
    </row>
    <row r="353" ht="15.75" customHeight="1">
      <c r="B353" s="52">
        <v>1.7741E7</v>
      </c>
      <c r="C353" s="52" t="s">
        <v>518</v>
      </c>
      <c r="D353" s="52">
        <v>1134566.0</v>
      </c>
      <c r="E353" s="52">
        <v>4.0</v>
      </c>
      <c r="F353" s="53">
        <v>152915.0</v>
      </c>
      <c r="G353" s="48">
        <f t="shared" si="1"/>
        <v>611660</v>
      </c>
      <c r="H353" s="52" t="s">
        <v>9</v>
      </c>
      <c r="I353" s="52">
        <v>3.0</v>
      </c>
      <c r="J353" s="52">
        <v>3.0</v>
      </c>
      <c r="K353" s="52">
        <v>6.0</v>
      </c>
      <c r="L353" s="52" t="s">
        <v>118</v>
      </c>
      <c r="M353" s="52" t="s">
        <v>119</v>
      </c>
      <c r="N353" s="52">
        <v>223.0</v>
      </c>
      <c r="O353" s="52">
        <v>0.0</v>
      </c>
      <c r="P353" s="52">
        <v>0.0</v>
      </c>
      <c r="Q353" s="52">
        <v>0.0</v>
      </c>
      <c r="R353" s="52">
        <v>0.0</v>
      </c>
      <c r="S353" s="52">
        <v>14.0</v>
      </c>
      <c r="T353" s="52">
        <v>0.0</v>
      </c>
      <c r="U353" s="53">
        <v>152915.0</v>
      </c>
      <c r="V353" s="53">
        <v>152915.0</v>
      </c>
      <c r="W353" s="52">
        <v>9.01558136E8</v>
      </c>
      <c r="X353" s="52" t="s">
        <v>221</v>
      </c>
    </row>
    <row r="354" ht="15.75" customHeight="1">
      <c r="B354" s="47">
        <v>1.7741001E7</v>
      </c>
      <c r="C354" s="47" t="s">
        <v>519</v>
      </c>
      <c r="D354" s="47">
        <v>9519493.0</v>
      </c>
      <c r="E354" s="47">
        <v>3.0</v>
      </c>
      <c r="F354" s="48">
        <v>176152.1</v>
      </c>
      <c r="G354" s="48">
        <f t="shared" si="1"/>
        <v>528456.3</v>
      </c>
      <c r="H354" s="47" t="s">
        <v>9</v>
      </c>
      <c r="I354" s="47">
        <v>2.0</v>
      </c>
      <c r="J354" s="47">
        <v>4.0</v>
      </c>
      <c r="K354" s="47">
        <v>6.0</v>
      </c>
      <c r="L354" s="47" t="s">
        <v>118</v>
      </c>
      <c r="M354" s="47" t="s">
        <v>122</v>
      </c>
      <c r="N354" s="47">
        <v>130.0</v>
      </c>
      <c r="O354" s="47">
        <v>0.0</v>
      </c>
      <c r="P354" s="47">
        <v>0.0</v>
      </c>
      <c r="Q354" s="47">
        <v>0.0</v>
      </c>
      <c r="R354" s="47">
        <v>0.0</v>
      </c>
      <c r="S354" s="47">
        <v>18.0</v>
      </c>
      <c r="T354" s="47">
        <v>0.0</v>
      </c>
      <c r="U354" s="48">
        <v>176152.0</v>
      </c>
      <c r="V354" s="48">
        <v>176152.1</v>
      </c>
      <c r="W354" s="47">
        <v>9.00603232E8</v>
      </c>
      <c r="X354" s="47" t="s">
        <v>520</v>
      </c>
    </row>
    <row r="355" ht="15.75" customHeight="1">
      <c r="B355" s="52">
        <v>1.7741002E7</v>
      </c>
      <c r="C355" s="52" t="s">
        <v>521</v>
      </c>
      <c r="D355" s="52">
        <v>1195619.0</v>
      </c>
      <c r="E355" s="52">
        <v>0.0</v>
      </c>
      <c r="F355" s="53">
        <v>1839573.0</v>
      </c>
      <c r="G355" s="48">
        <f t="shared" si="1"/>
        <v>0</v>
      </c>
      <c r="H355" s="52" t="s">
        <v>9</v>
      </c>
      <c r="I355" s="52">
        <v>0.0</v>
      </c>
      <c r="J355" s="52">
        <v>0.0</v>
      </c>
      <c r="K355" s="52">
        <v>0.0</v>
      </c>
      <c r="L355" s="52" t="s">
        <v>118</v>
      </c>
      <c r="M355" s="52" t="s">
        <v>165</v>
      </c>
      <c r="N355" s="52">
        <v>2.0</v>
      </c>
      <c r="O355" s="52">
        <v>0.0</v>
      </c>
      <c r="P355" s="52">
        <v>0.0</v>
      </c>
      <c r="Q355" s="52">
        <v>0.0</v>
      </c>
      <c r="R355" s="52">
        <v>0.0</v>
      </c>
      <c r="S355" s="52">
        <v>2.0</v>
      </c>
      <c r="T355" s="52">
        <v>0.0</v>
      </c>
      <c r="U355" s="53">
        <v>1839573.0</v>
      </c>
      <c r="V355" s="53">
        <v>1839573.0</v>
      </c>
      <c r="W355" s="52">
        <v>9.00315569E8</v>
      </c>
      <c r="X355" s="52" t="s">
        <v>522</v>
      </c>
    </row>
    <row r="356" ht="15.75" customHeight="1">
      <c r="B356" s="47" t="s">
        <v>523</v>
      </c>
      <c r="C356" s="47" t="s">
        <v>521</v>
      </c>
      <c r="D356" s="47">
        <v>1195619.0</v>
      </c>
      <c r="E356" s="47">
        <v>3.0</v>
      </c>
      <c r="F356" s="48">
        <v>171214.8</v>
      </c>
      <c r="G356" s="48">
        <f t="shared" si="1"/>
        <v>513644.4</v>
      </c>
      <c r="H356" s="47" t="s">
        <v>9</v>
      </c>
      <c r="I356" s="47">
        <v>0.0</v>
      </c>
      <c r="J356" s="47">
        <v>0.0</v>
      </c>
      <c r="K356" s="47">
        <v>0.0</v>
      </c>
      <c r="L356" s="47" t="s">
        <v>118</v>
      </c>
      <c r="M356" s="47" t="s">
        <v>119</v>
      </c>
      <c r="N356" s="47">
        <v>19.0</v>
      </c>
      <c r="O356" s="47">
        <v>0.0</v>
      </c>
      <c r="P356" s="47">
        <v>0.0</v>
      </c>
      <c r="Q356" s="47">
        <v>0.0</v>
      </c>
      <c r="R356" s="47">
        <v>0.0</v>
      </c>
      <c r="S356" s="47">
        <v>0.0</v>
      </c>
      <c r="T356" s="47">
        <v>0.0</v>
      </c>
      <c r="U356" s="48">
        <v>171215.0</v>
      </c>
      <c r="V356" s="48">
        <v>171217.2</v>
      </c>
      <c r="W356" s="47">
        <v>9.01327111E8</v>
      </c>
      <c r="X356" s="47" t="s">
        <v>206</v>
      </c>
    </row>
    <row r="357" ht="15.75" customHeight="1">
      <c r="B357" s="52">
        <v>1.7741003E7</v>
      </c>
      <c r="C357" s="52" t="s">
        <v>524</v>
      </c>
      <c r="D357" s="52">
        <v>984818.0</v>
      </c>
      <c r="E357" s="52">
        <v>5.0</v>
      </c>
      <c r="F357" s="53">
        <v>18548.54</v>
      </c>
      <c r="G357" s="48">
        <f t="shared" si="1"/>
        <v>92742.7</v>
      </c>
      <c r="H357" s="52" t="s">
        <v>9</v>
      </c>
      <c r="I357" s="52">
        <v>3.0</v>
      </c>
      <c r="J357" s="52">
        <v>3.0</v>
      </c>
      <c r="K357" s="52">
        <v>6.0</v>
      </c>
      <c r="L357" s="52" t="s">
        <v>118</v>
      </c>
      <c r="M357" s="52" t="s">
        <v>165</v>
      </c>
      <c r="N357" s="52">
        <v>137.0</v>
      </c>
      <c r="O357" s="52">
        <v>0.0</v>
      </c>
      <c r="P357" s="52">
        <v>0.0</v>
      </c>
      <c r="Q357" s="52">
        <v>0.0</v>
      </c>
      <c r="R357" s="52">
        <v>0.0</v>
      </c>
      <c r="S357" s="52">
        <v>6.0</v>
      </c>
      <c r="T357" s="52">
        <v>0.0</v>
      </c>
      <c r="U357" s="53">
        <v>18548.5</v>
      </c>
      <c r="V357" s="53">
        <v>17634.63</v>
      </c>
      <c r="W357" s="52">
        <v>9.00315569E8</v>
      </c>
      <c r="X357" s="52" t="s">
        <v>120</v>
      </c>
    </row>
    <row r="358" ht="15.75" customHeight="1">
      <c r="B358" s="47">
        <v>1.7741004E7</v>
      </c>
      <c r="C358" s="47" t="s">
        <v>525</v>
      </c>
      <c r="D358" s="47">
        <v>994870.0</v>
      </c>
      <c r="E358" s="47">
        <v>9.0</v>
      </c>
      <c r="F358" s="48">
        <v>1938.022</v>
      </c>
      <c r="G358" s="48">
        <f t="shared" si="1"/>
        <v>17442.198</v>
      </c>
      <c r="H358" s="47" t="s">
        <v>9</v>
      </c>
      <c r="I358" s="47">
        <v>5.0</v>
      </c>
      <c r="J358" s="47">
        <v>5.0</v>
      </c>
      <c r="K358" s="47">
        <v>10.0</v>
      </c>
      <c r="L358" s="47" t="s">
        <v>118</v>
      </c>
      <c r="M358" s="47" t="s">
        <v>165</v>
      </c>
      <c r="N358" s="47">
        <v>227.0</v>
      </c>
      <c r="O358" s="47">
        <v>0.0</v>
      </c>
      <c r="P358" s="47">
        <v>0.0</v>
      </c>
      <c r="Q358" s="47">
        <v>0.0</v>
      </c>
      <c r="R358" s="47">
        <v>0.0</v>
      </c>
      <c r="S358" s="47">
        <v>5.0</v>
      </c>
      <c r="T358" s="47">
        <v>0.0</v>
      </c>
      <c r="U358" s="48">
        <v>1938.02</v>
      </c>
      <c r="V358" s="48">
        <v>1938.022</v>
      </c>
      <c r="W358" s="47">
        <v>9.00315569E8</v>
      </c>
      <c r="X358" s="47" t="s">
        <v>120</v>
      </c>
    </row>
    <row r="359" ht="15.75" customHeight="1">
      <c r="B359" s="52">
        <v>1.7741005E7</v>
      </c>
      <c r="C359" s="52" t="s">
        <v>526</v>
      </c>
      <c r="D359" s="52">
        <v>947620.0</v>
      </c>
      <c r="E359" s="52">
        <v>8.0</v>
      </c>
      <c r="F359" s="53">
        <v>1194.825</v>
      </c>
      <c r="G359" s="48">
        <f t="shared" si="1"/>
        <v>9558.6</v>
      </c>
      <c r="H359" s="52" t="s">
        <v>9</v>
      </c>
      <c r="I359" s="52">
        <v>10.0</v>
      </c>
      <c r="J359" s="52">
        <v>6.0</v>
      </c>
      <c r="K359" s="52">
        <v>20.0</v>
      </c>
      <c r="L359" s="52" t="s">
        <v>118</v>
      </c>
      <c r="M359" s="52" t="s">
        <v>165</v>
      </c>
      <c r="N359" s="52">
        <v>216.0</v>
      </c>
      <c r="O359" s="52">
        <v>0.0</v>
      </c>
      <c r="P359" s="52">
        <v>0.0</v>
      </c>
      <c r="Q359" s="52">
        <v>1.0</v>
      </c>
      <c r="R359" s="52">
        <v>0.0</v>
      </c>
      <c r="S359" s="52">
        <v>5.0</v>
      </c>
      <c r="T359" s="52">
        <v>0.0</v>
      </c>
      <c r="U359" s="53">
        <v>1194.83</v>
      </c>
      <c r="V359" s="53">
        <v>1143.519</v>
      </c>
      <c r="W359" s="52">
        <v>9.00315569E8</v>
      </c>
      <c r="X359" s="52" t="s">
        <v>129</v>
      </c>
    </row>
    <row r="360" ht="15.75" customHeight="1">
      <c r="B360" s="47">
        <v>1.7741006E7</v>
      </c>
      <c r="C360" s="47" t="s">
        <v>527</v>
      </c>
      <c r="D360" s="47">
        <v>948969.0</v>
      </c>
      <c r="E360" s="47">
        <v>8.0</v>
      </c>
      <c r="F360" s="48">
        <v>37786.03</v>
      </c>
      <c r="G360" s="48">
        <f t="shared" si="1"/>
        <v>302288.24</v>
      </c>
      <c r="H360" s="47" t="s">
        <v>9</v>
      </c>
      <c r="I360" s="47">
        <v>1.0</v>
      </c>
      <c r="J360" s="47">
        <v>1.0</v>
      </c>
      <c r="K360" s="47">
        <v>2.0</v>
      </c>
      <c r="L360" s="47" t="s">
        <v>118</v>
      </c>
      <c r="M360" s="47" t="s">
        <v>119</v>
      </c>
      <c r="N360" s="47">
        <v>9.0</v>
      </c>
      <c r="O360" s="47">
        <v>0.0</v>
      </c>
      <c r="P360" s="47">
        <v>0.0</v>
      </c>
      <c r="Q360" s="47">
        <v>0.0</v>
      </c>
      <c r="R360" s="47">
        <v>0.0</v>
      </c>
      <c r="S360" s="47">
        <v>0.0</v>
      </c>
      <c r="T360" s="47">
        <v>0.0</v>
      </c>
      <c r="U360" s="48">
        <v>37786.0</v>
      </c>
      <c r="V360" s="48">
        <v>39865.57</v>
      </c>
      <c r="W360" s="47">
        <v>9.00315569E8</v>
      </c>
      <c r="X360" s="47" t="s">
        <v>338</v>
      </c>
    </row>
    <row r="361" ht="15.75" customHeight="1">
      <c r="B361" s="52">
        <v>1.7741007E7</v>
      </c>
      <c r="C361" s="52" t="s">
        <v>528</v>
      </c>
      <c r="D361" s="52">
        <v>963507.0</v>
      </c>
      <c r="E361" s="52">
        <v>8.0</v>
      </c>
      <c r="F361" s="53">
        <v>12677.53</v>
      </c>
      <c r="G361" s="48">
        <f t="shared" si="1"/>
        <v>101420.24</v>
      </c>
      <c r="H361" s="52" t="s">
        <v>9</v>
      </c>
      <c r="I361" s="52">
        <v>2.0</v>
      </c>
      <c r="J361" s="52">
        <v>2.0</v>
      </c>
      <c r="K361" s="52">
        <v>4.0</v>
      </c>
      <c r="L361" s="52" t="s">
        <v>118</v>
      </c>
      <c r="M361" s="52" t="s">
        <v>119</v>
      </c>
      <c r="N361" s="52">
        <v>42.0</v>
      </c>
      <c r="O361" s="52">
        <v>0.0</v>
      </c>
      <c r="P361" s="52">
        <v>0.0</v>
      </c>
      <c r="Q361" s="52">
        <v>0.0</v>
      </c>
      <c r="R361" s="52">
        <v>0.0</v>
      </c>
      <c r="S361" s="52">
        <v>2.0</v>
      </c>
      <c r="T361" s="52">
        <v>0.0</v>
      </c>
      <c r="U361" s="53">
        <v>12677.5</v>
      </c>
      <c r="V361" s="53">
        <v>12677.25</v>
      </c>
      <c r="W361" s="52">
        <v>9.00315569E8</v>
      </c>
      <c r="X361" s="52" t="s">
        <v>338</v>
      </c>
    </row>
    <row r="362" ht="15.75" customHeight="1">
      <c r="B362" s="47">
        <v>1.7741008E7</v>
      </c>
      <c r="C362" s="47" t="s">
        <v>529</v>
      </c>
      <c r="D362" s="47">
        <v>963508.0</v>
      </c>
      <c r="E362" s="47">
        <v>12.0</v>
      </c>
      <c r="F362" s="48">
        <v>39635.1</v>
      </c>
      <c r="G362" s="48">
        <f t="shared" si="1"/>
        <v>475621.2</v>
      </c>
      <c r="H362" s="47" t="s">
        <v>9</v>
      </c>
      <c r="I362" s="47">
        <v>1.0</v>
      </c>
      <c r="J362" s="47">
        <v>1.0</v>
      </c>
      <c r="K362" s="47">
        <v>2.0</v>
      </c>
      <c r="L362" s="47" t="s">
        <v>118</v>
      </c>
      <c r="M362" s="47" t="s">
        <v>165</v>
      </c>
      <c r="N362" s="47">
        <v>21.0</v>
      </c>
      <c r="O362" s="47">
        <v>0.0</v>
      </c>
      <c r="P362" s="47">
        <v>0.0</v>
      </c>
      <c r="Q362" s="47">
        <v>0.0</v>
      </c>
      <c r="R362" s="47">
        <v>0.0</v>
      </c>
      <c r="S362" s="47">
        <v>0.0</v>
      </c>
      <c r="T362" s="47">
        <v>0.0</v>
      </c>
      <c r="U362" s="48">
        <v>39635.1</v>
      </c>
      <c r="V362" s="48">
        <v>39865.57</v>
      </c>
      <c r="W362" s="47">
        <v>9.00315569E8</v>
      </c>
      <c r="X362" s="47" t="s">
        <v>338</v>
      </c>
    </row>
    <row r="363" ht="15.75" customHeight="1">
      <c r="B363" s="52">
        <v>1.7741009E7</v>
      </c>
      <c r="C363" s="52" t="s">
        <v>530</v>
      </c>
      <c r="D363" s="52">
        <v>969817.0</v>
      </c>
      <c r="E363" s="52">
        <v>0.0</v>
      </c>
      <c r="F363" s="53">
        <v>2797.274</v>
      </c>
      <c r="G363" s="48">
        <f t="shared" si="1"/>
        <v>0</v>
      </c>
      <c r="H363" s="52" t="s">
        <v>9</v>
      </c>
      <c r="I363" s="52">
        <v>0.0</v>
      </c>
      <c r="J363" s="52">
        <v>0.0</v>
      </c>
      <c r="K363" s="52">
        <v>0.0</v>
      </c>
      <c r="L363" s="52" t="s">
        <v>118</v>
      </c>
      <c r="M363" s="52" t="s">
        <v>165</v>
      </c>
      <c r="N363" s="52">
        <v>16.0</v>
      </c>
      <c r="O363" s="52">
        <v>0.0</v>
      </c>
      <c r="P363" s="52">
        <v>0.0</v>
      </c>
      <c r="Q363" s="52">
        <v>0.0</v>
      </c>
      <c r="R363" s="52">
        <v>0.0</v>
      </c>
      <c r="S363" s="52">
        <v>1.0</v>
      </c>
      <c r="T363" s="52">
        <v>0.0</v>
      </c>
      <c r="U363" s="53">
        <v>2797.27</v>
      </c>
      <c r="V363" s="53">
        <v>2797.274</v>
      </c>
      <c r="W363" s="52">
        <v>9.00315569E8</v>
      </c>
      <c r="X363" s="52" t="s">
        <v>120</v>
      </c>
    </row>
    <row r="364" ht="15.75" customHeight="1">
      <c r="B364" s="47">
        <v>1.774101E7</v>
      </c>
      <c r="C364" s="47" t="s">
        <v>531</v>
      </c>
      <c r="D364" s="47">
        <v>990990.0</v>
      </c>
      <c r="E364" s="47">
        <v>27.0</v>
      </c>
      <c r="F364" s="48">
        <v>2357.454</v>
      </c>
      <c r="G364" s="48">
        <f t="shared" si="1"/>
        <v>63651.258</v>
      </c>
      <c r="H364" s="47" t="s">
        <v>9</v>
      </c>
      <c r="I364" s="47">
        <v>0.0</v>
      </c>
      <c r="J364" s="47">
        <v>0.0</v>
      </c>
      <c r="K364" s="47">
        <v>0.0</v>
      </c>
      <c r="L364" s="47" t="s">
        <v>118</v>
      </c>
      <c r="M364" s="47" t="s">
        <v>119</v>
      </c>
      <c r="N364" s="47">
        <v>77.0</v>
      </c>
      <c r="O364" s="47">
        <v>0.0</v>
      </c>
      <c r="P364" s="47">
        <v>0.0</v>
      </c>
      <c r="Q364" s="47">
        <v>0.0</v>
      </c>
      <c r="R364" s="47">
        <v>0.0</v>
      </c>
      <c r="S364" s="47">
        <v>1.0</v>
      </c>
      <c r="T364" s="47">
        <v>0.0</v>
      </c>
      <c r="U364" s="48">
        <v>2357.45</v>
      </c>
      <c r="V364" s="48">
        <v>2337.304</v>
      </c>
      <c r="W364" s="47">
        <v>9.00315569E8</v>
      </c>
      <c r="X364" s="47" t="s">
        <v>120</v>
      </c>
    </row>
    <row r="365" ht="15.75" customHeight="1">
      <c r="B365" s="52">
        <v>1.7741011E7</v>
      </c>
      <c r="C365" s="52" t="s">
        <v>532</v>
      </c>
      <c r="D365" s="52">
        <v>952008.0</v>
      </c>
      <c r="E365" s="52">
        <v>3.0</v>
      </c>
      <c r="F365" s="53">
        <v>10712.36</v>
      </c>
      <c r="G365" s="48">
        <f t="shared" si="1"/>
        <v>32137.08</v>
      </c>
      <c r="H365" s="52" t="s">
        <v>9</v>
      </c>
      <c r="I365" s="52">
        <v>0.0</v>
      </c>
      <c r="J365" s="52">
        <v>0.0</v>
      </c>
      <c r="K365" s="52">
        <v>0.0</v>
      </c>
      <c r="L365" s="52" t="s">
        <v>118</v>
      </c>
      <c r="M365" s="52" t="s">
        <v>119</v>
      </c>
      <c r="N365" s="52">
        <v>25.0</v>
      </c>
      <c r="O365" s="52">
        <v>0.0</v>
      </c>
      <c r="P365" s="52">
        <v>0.0</v>
      </c>
      <c r="Q365" s="52">
        <v>0.0</v>
      </c>
      <c r="R365" s="52">
        <v>0.0</v>
      </c>
      <c r="S365" s="52">
        <v>1.0</v>
      </c>
      <c r="T365" s="52">
        <v>0.0</v>
      </c>
      <c r="U365" s="53">
        <v>10712.4</v>
      </c>
      <c r="V365" s="53">
        <v>10712.36</v>
      </c>
      <c r="W365" s="52">
        <v>9.00315569E8</v>
      </c>
      <c r="X365" s="52" t="s">
        <v>152</v>
      </c>
    </row>
    <row r="366" ht="15.75" customHeight="1">
      <c r="B366" s="47">
        <v>1.7741012E7</v>
      </c>
      <c r="C366" s="47" t="s">
        <v>533</v>
      </c>
      <c r="D366" s="47">
        <v>984866.0</v>
      </c>
      <c r="E366" s="47">
        <v>42.0</v>
      </c>
      <c r="F366" s="48">
        <v>28174.39</v>
      </c>
      <c r="G366" s="48">
        <f t="shared" si="1"/>
        <v>1183324.38</v>
      </c>
      <c r="H366" s="47" t="s">
        <v>9</v>
      </c>
      <c r="I366" s="47">
        <v>0.0</v>
      </c>
      <c r="J366" s="47">
        <v>0.0</v>
      </c>
      <c r="K366" s="47">
        <v>0.0</v>
      </c>
      <c r="L366" s="47" t="s">
        <v>118</v>
      </c>
      <c r="M366" s="47" t="s">
        <v>165</v>
      </c>
      <c r="N366" s="47">
        <v>26.0</v>
      </c>
      <c r="O366" s="47">
        <v>0.0</v>
      </c>
      <c r="P366" s="47">
        <v>0.0</v>
      </c>
      <c r="Q366" s="47">
        <v>0.0</v>
      </c>
      <c r="R366" s="47">
        <v>0.0</v>
      </c>
      <c r="S366" s="47">
        <v>1.0</v>
      </c>
      <c r="T366" s="47">
        <v>0.0</v>
      </c>
      <c r="U366" s="48">
        <v>28174.4</v>
      </c>
      <c r="V366" s="48">
        <v>27236.75</v>
      </c>
      <c r="W366" s="47">
        <v>9.00315569E8</v>
      </c>
      <c r="X366" s="47" t="s">
        <v>120</v>
      </c>
    </row>
    <row r="367" ht="15.75" customHeight="1">
      <c r="B367" s="52">
        <v>1.7741013E7</v>
      </c>
      <c r="C367" s="52" t="s">
        <v>534</v>
      </c>
      <c r="D367" s="52">
        <v>990961.0</v>
      </c>
      <c r="E367" s="52">
        <v>31.0</v>
      </c>
      <c r="F367" s="53">
        <v>10017.02</v>
      </c>
      <c r="G367" s="48">
        <f t="shared" si="1"/>
        <v>310527.62</v>
      </c>
      <c r="H367" s="52" t="s">
        <v>9</v>
      </c>
      <c r="I367" s="52">
        <v>0.0</v>
      </c>
      <c r="J367" s="52">
        <v>0.0</v>
      </c>
      <c r="K367" s="52">
        <v>0.0</v>
      </c>
      <c r="L367" s="52" t="s">
        <v>118</v>
      </c>
      <c r="M367" s="52" t="s">
        <v>165</v>
      </c>
      <c r="N367" s="52">
        <v>47.0</v>
      </c>
      <c r="O367" s="52">
        <v>0.0</v>
      </c>
      <c r="P367" s="52">
        <v>0.0</v>
      </c>
      <c r="Q367" s="52">
        <v>0.0</v>
      </c>
      <c r="R367" s="52">
        <v>0.0</v>
      </c>
      <c r="S367" s="52">
        <v>2.0</v>
      </c>
      <c r="T367" s="52">
        <v>0.0</v>
      </c>
      <c r="U367" s="53">
        <v>10017.0</v>
      </c>
      <c r="V367" s="53">
        <v>10017.02</v>
      </c>
      <c r="W367" s="52">
        <v>9.00315569E8</v>
      </c>
      <c r="X367" s="52" t="s">
        <v>120</v>
      </c>
    </row>
    <row r="368" ht="15.75" customHeight="1">
      <c r="B368" s="47">
        <v>1.7741014E7</v>
      </c>
      <c r="C368" s="47" t="s">
        <v>268</v>
      </c>
      <c r="D368" s="47">
        <v>994872.0</v>
      </c>
      <c r="E368" s="47">
        <v>0.0</v>
      </c>
      <c r="F368" s="48">
        <v>1837.316</v>
      </c>
      <c r="G368" s="48">
        <f t="shared" si="1"/>
        <v>0</v>
      </c>
      <c r="H368" s="47" t="s">
        <v>9</v>
      </c>
      <c r="I368" s="47">
        <v>0.0</v>
      </c>
      <c r="J368" s="47">
        <v>0.0</v>
      </c>
      <c r="K368" s="47">
        <v>0.0</v>
      </c>
      <c r="L368" s="47" t="s">
        <v>118</v>
      </c>
      <c r="M368" s="47" t="s">
        <v>119</v>
      </c>
      <c r="N368" s="47">
        <v>78.0</v>
      </c>
      <c r="O368" s="47">
        <v>0.0</v>
      </c>
      <c r="P368" s="47">
        <v>0.0</v>
      </c>
      <c r="Q368" s="47">
        <v>0.0</v>
      </c>
      <c r="R368" s="47">
        <v>0.0</v>
      </c>
      <c r="S368" s="47">
        <v>2.0</v>
      </c>
      <c r="T368" s="47">
        <v>0.0</v>
      </c>
      <c r="U368" s="48">
        <v>1837.32</v>
      </c>
      <c r="V368" s="48">
        <v>1812.603</v>
      </c>
      <c r="W368" s="47">
        <v>9.00315569E8</v>
      </c>
      <c r="X368" s="47" t="s">
        <v>120</v>
      </c>
    </row>
    <row r="369" ht="15.75" customHeight="1">
      <c r="B369" s="52">
        <v>1.7741015E7</v>
      </c>
      <c r="C369" s="52" t="s">
        <v>535</v>
      </c>
      <c r="D369" s="52">
        <v>1137536.0</v>
      </c>
      <c r="E369" s="52">
        <v>0.0</v>
      </c>
      <c r="F369" s="53">
        <v>1632762.0</v>
      </c>
      <c r="G369" s="48">
        <f t="shared" si="1"/>
        <v>0</v>
      </c>
      <c r="H369" s="52" t="s">
        <v>9</v>
      </c>
      <c r="I369" s="52">
        <v>0.0</v>
      </c>
      <c r="J369" s="52">
        <v>0.0</v>
      </c>
      <c r="K369" s="52">
        <v>0.0</v>
      </c>
      <c r="L369" s="52" t="s">
        <v>118</v>
      </c>
      <c r="M369" s="52" t="s">
        <v>165</v>
      </c>
      <c r="N369" s="52">
        <v>8.0</v>
      </c>
      <c r="O369" s="52">
        <v>0.0</v>
      </c>
      <c r="P369" s="52">
        <v>0.0</v>
      </c>
      <c r="Q369" s="52">
        <v>0.0</v>
      </c>
      <c r="R369" s="52">
        <v>0.0</v>
      </c>
      <c r="S369" s="52">
        <v>5.0</v>
      </c>
      <c r="T369" s="52">
        <v>0.0</v>
      </c>
      <c r="U369" s="53">
        <v>1632762.0</v>
      </c>
      <c r="V369" s="53">
        <v>1632762.0</v>
      </c>
      <c r="W369" s="52">
        <v>9.00315569E8</v>
      </c>
      <c r="X369" s="52" t="s">
        <v>120</v>
      </c>
    </row>
    <row r="370" ht="15.75" customHeight="1">
      <c r="B370" s="47">
        <v>1.7741016E7</v>
      </c>
      <c r="C370" s="47" t="s">
        <v>536</v>
      </c>
      <c r="D370" s="47">
        <v>1139692.0</v>
      </c>
      <c r="E370" s="47">
        <v>1.0</v>
      </c>
      <c r="F370" s="48">
        <v>106240.0</v>
      </c>
      <c r="G370" s="48">
        <f t="shared" si="1"/>
        <v>106240</v>
      </c>
      <c r="H370" s="47" t="s">
        <v>9</v>
      </c>
      <c r="I370" s="47">
        <v>0.0</v>
      </c>
      <c r="J370" s="47">
        <v>0.0</v>
      </c>
      <c r="K370" s="47">
        <v>0.0</v>
      </c>
      <c r="L370" s="47" t="s">
        <v>118</v>
      </c>
      <c r="M370" s="47" t="s">
        <v>119</v>
      </c>
      <c r="N370" s="47">
        <v>6.0</v>
      </c>
      <c r="O370" s="47">
        <v>0.0</v>
      </c>
      <c r="P370" s="47">
        <v>0.0</v>
      </c>
      <c r="Q370" s="47">
        <v>0.0</v>
      </c>
      <c r="R370" s="47">
        <v>0.0</v>
      </c>
      <c r="S370" s="47">
        <v>1.0</v>
      </c>
      <c r="T370" s="47">
        <v>0.0</v>
      </c>
      <c r="U370" s="48">
        <v>106240.0</v>
      </c>
      <c r="V370" s="48">
        <v>103845.5</v>
      </c>
      <c r="W370" s="47">
        <v>9.00315569E8</v>
      </c>
      <c r="X370" s="47" t="s">
        <v>120</v>
      </c>
    </row>
    <row r="371" ht="15.75" customHeight="1">
      <c r="B371" s="52">
        <v>1.7741017E7</v>
      </c>
      <c r="C371" s="52" t="s">
        <v>537</v>
      </c>
      <c r="D371" s="52">
        <v>948304.0</v>
      </c>
      <c r="E371" s="52">
        <v>1.0</v>
      </c>
      <c r="F371" s="53">
        <v>131071.4</v>
      </c>
      <c r="G371" s="48">
        <f t="shared" si="1"/>
        <v>131071.4</v>
      </c>
      <c r="H371" s="52" t="s">
        <v>9</v>
      </c>
      <c r="I371" s="52">
        <v>0.0</v>
      </c>
      <c r="J371" s="52">
        <v>0.0</v>
      </c>
      <c r="K371" s="52">
        <v>0.0</v>
      </c>
      <c r="L371" s="52" t="s">
        <v>118</v>
      </c>
      <c r="M371" s="52" t="s">
        <v>119</v>
      </c>
      <c r="N371" s="52">
        <v>3.0</v>
      </c>
      <c r="O371" s="52">
        <v>0.0</v>
      </c>
      <c r="P371" s="52">
        <v>0.0</v>
      </c>
      <c r="Q371" s="52">
        <v>0.0</v>
      </c>
      <c r="R371" s="52">
        <v>0.0</v>
      </c>
      <c r="S371" s="52">
        <v>1.0</v>
      </c>
      <c r="T371" s="52">
        <v>0.0</v>
      </c>
      <c r="U371" s="53">
        <v>131071.0</v>
      </c>
      <c r="V371" s="53">
        <v>131071.4</v>
      </c>
      <c r="W371" s="52">
        <v>9.00315569E8</v>
      </c>
      <c r="X371" s="52" t="s">
        <v>369</v>
      </c>
    </row>
    <row r="372" ht="15.75" customHeight="1">
      <c r="B372" s="47">
        <v>1.7741018E7</v>
      </c>
      <c r="C372" s="47" t="s">
        <v>538</v>
      </c>
      <c r="D372" s="47">
        <v>1137534.0</v>
      </c>
      <c r="E372" s="47">
        <v>1.0</v>
      </c>
      <c r="F372" s="48">
        <v>559457.4</v>
      </c>
      <c r="G372" s="48">
        <f t="shared" si="1"/>
        <v>559457.4</v>
      </c>
      <c r="H372" s="47" t="s">
        <v>9</v>
      </c>
      <c r="I372" s="47">
        <v>1.0</v>
      </c>
      <c r="J372" s="47">
        <v>0.0</v>
      </c>
      <c r="K372" s="47">
        <v>2.0</v>
      </c>
      <c r="L372" s="47" t="s">
        <v>118</v>
      </c>
      <c r="M372" s="47" t="s">
        <v>165</v>
      </c>
      <c r="N372" s="47">
        <v>8.0</v>
      </c>
      <c r="O372" s="47">
        <v>0.0</v>
      </c>
      <c r="P372" s="47">
        <v>0.0</v>
      </c>
      <c r="Q372" s="47">
        <v>0.0</v>
      </c>
      <c r="R372" s="47">
        <v>0.0</v>
      </c>
      <c r="S372" s="47">
        <v>6.0</v>
      </c>
      <c r="T372" s="47">
        <v>0.0</v>
      </c>
      <c r="U372" s="48">
        <v>559457.0</v>
      </c>
      <c r="V372" s="48">
        <v>559457.4</v>
      </c>
      <c r="W372" s="47">
        <v>9.00315569E8</v>
      </c>
      <c r="X372" s="47" t="s">
        <v>120</v>
      </c>
    </row>
    <row r="373" ht="15.75" customHeight="1">
      <c r="B373" s="52">
        <v>1.7741019E7</v>
      </c>
      <c r="C373" s="52" t="s">
        <v>539</v>
      </c>
      <c r="D373" s="52">
        <v>994893.0</v>
      </c>
      <c r="E373" s="52">
        <v>8.0</v>
      </c>
      <c r="F373" s="53">
        <v>1274.704</v>
      </c>
      <c r="G373" s="48">
        <f t="shared" si="1"/>
        <v>10197.632</v>
      </c>
      <c r="H373" s="52" t="s">
        <v>9</v>
      </c>
      <c r="I373" s="52">
        <v>0.0</v>
      </c>
      <c r="J373" s="52">
        <v>0.0</v>
      </c>
      <c r="K373" s="52">
        <v>0.0</v>
      </c>
      <c r="L373" s="52" t="s">
        <v>118</v>
      </c>
      <c r="M373" s="52" t="s">
        <v>165</v>
      </c>
      <c r="N373" s="52">
        <v>18.0</v>
      </c>
      <c r="O373" s="52">
        <v>0.0</v>
      </c>
      <c r="P373" s="52">
        <v>0.0</v>
      </c>
      <c r="Q373" s="52">
        <v>0.0</v>
      </c>
      <c r="R373" s="52">
        <v>0.0</v>
      </c>
      <c r="S373" s="52">
        <v>2.0</v>
      </c>
      <c r="T373" s="52">
        <v>0.0</v>
      </c>
      <c r="U373" s="53">
        <v>1274.7</v>
      </c>
      <c r="V373" s="53">
        <v>1274.704</v>
      </c>
      <c r="W373" s="52">
        <v>9.00315569E8</v>
      </c>
      <c r="X373" s="52" t="s">
        <v>369</v>
      </c>
    </row>
    <row r="374" ht="15.75" customHeight="1">
      <c r="B374" s="47">
        <v>1.774102E7</v>
      </c>
      <c r="C374" s="47" t="s">
        <v>533</v>
      </c>
      <c r="D374" s="47">
        <v>984733.0</v>
      </c>
      <c r="E374" s="47">
        <v>1.0</v>
      </c>
      <c r="F374" s="48">
        <v>1929.418</v>
      </c>
      <c r="G374" s="48">
        <f t="shared" si="1"/>
        <v>1929.418</v>
      </c>
      <c r="H374" s="47" t="s">
        <v>9</v>
      </c>
      <c r="I374" s="47">
        <v>2.0</v>
      </c>
      <c r="J374" s="47">
        <v>0.0</v>
      </c>
      <c r="K374" s="47">
        <v>5.0</v>
      </c>
      <c r="L374" s="47" t="s">
        <v>118</v>
      </c>
      <c r="M374" s="47" t="s">
        <v>119</v>
      </c>
      <c r="N374" s="47">
        <v>38.0</v>
      </c>
      <c r="O374" s="47">
        <v>0.0</v>
      </c>
      <c r="P374" s="47">
        <v>0.0</v>
      </c>
      <c r="Q374" s="47">
        <v>0.0</v>
      </c>
      <c r="R374" s="47">
        <v>0.0</v>
      </c>
      <c r="S374" s="47">
        <v>2.0</v>
      </c>
      <c r="T374" s="47">
        <v>0.0</v>
      </c>
      <c r="U374" s="48">
        <v>1929.42</v>
      </c>
      <c r="V374" s="48">
        <v>1849.891</v>
      </c>
      <c r="W374" s="47">
        <v>9.00315569E8</v>
      </c>
      <c r="X374" s="47" t="s">
        <v>120</v>
      </c>
    </row>
    <row r="375" ht="15.75" customHeight="1">
      <c r="B375" s="52">
        <v>1.7741021E7</v>
      </c>
      <c r="C375" s="52" t="s">
        <v>147</v>
      </c>
      <c r="D375" s="52">
        <v>966213.0</v>
      </c>
      <c r="E375" s="52">
        <v>4.0</v>
      </c>
      <c r="F375" s="53">
        <v>29318.66</v>
      </c>
      <c r="G375" s="48">
        <f t="shared" si="1"/>
        <v>117274.64</v>
      </c>
      <c r="H375" s="52" t="s">
        <v>9</v>
      </c>
      <c r="I375" s="52">
        <v>0.0</v>
      </c>
      <c r="J375" s="52">
        <v>0.0</v>
      </c>
      <c r="K375" s="52">
        <v>0.0</v>
      </c>
      <c r="L375" s="52" t="s">
        <v>118</v>
      </c>
      <c r="M375" s="52" t="s">
        <v>165</v>
      </c>
      <c r="N375" s="52">
        <v>5.0</v>
      </c>
      <c r="O375" s="52">
        <v>0.0</v>
      </c>
      <c r="P375" s="52">
        <v>0.0</v>
      </c>
      <c r="Q375" s="52">
        <v>0.0</v>
      </c>
      <c r="R375" s="52">
        <v>0.0</v>
      </c>
      <c r="S375" s="52">
        <v>1.0</v>
      </c>
      <c r="T375" s="52">
        <v>0.0</v>
      </c>
      <c r="U375" s="53">
        <v>29318.7</v>
      </c>
      <c r="V375" s="53">
        <v>28578.28</v>
      </c>
      <c r="W375" s="52">
        <v>9.00315569E8</v>
      </c>
      <c r="X375" s="52" t="s">
        <v>369</v>
      </c>
    </row>
    <row r="376" ht="15.75" customHeight="1">
      <c r="B376" s="47">
        <v>1.7741022E7</v>
      </c>
      <c r="C376" s="47" t="s">
        <v>540</v>
      </c>
      <c r="D376" s="47">
        <v>907023.0</v>
      </c>
      <c r="E376" s="47">
        <v>5.0</v>
      </c>
      <c r="F376" s="48">
        <v>24481.79</v>
      </c>
      <c r="G376" s="48">
        <f t="shared" si="1"/>
        <v>122408.95</v>
      </c>
      <c r="H376" s="47" t="s">
        <v>9</v>
      </c>
      <c r="I376" s="47">
        <v>5.0</v>
      </c>
      <c r="J376" s="47">
        <v>5.0</v>
      </c>
      <c r="K376" s="47">
        <v>10.0</v>
      </c>
      <c r="L376" s="47" t="s">
        <v>118</v>
      </c>
      <c r="M376" s="47" t="s">
        <v>119</v>
      </c>
      <c r="N376" s="47">
        <v>167.0</v>
      </c>
      <c r="O376" s="47">
        <v>0.0</v>
      </c>
      <c r="P376" s="47">
        <v>0.0</v>
      </c>
      <c r="Q376" s="47">
        <v>1.0</v>
      </c>
      <c r="R376" s="47">
        <v>0.0</v>
      </c>
      <c r="S376" s="47">
        <v>9.0</v>
      </c>
      <c r="T376" s="47">
        <v>0.0</v>
      </c>
      <c r="U376" s="48">
        <v>24481.8</v>
      </c>
      <c r="V376" s="48">
        <v>24244.77</v>
      </c>
      <c r="W376" s="47">
        <v>9.00315569E8</v>
      </c>
      <c r="X376" s="47" t="s">
        <v>120</v>
      </c>
    </row>
    <row r="377" ht="15.75" customHeight="1">
      <c r="B377" s="52">
        <v>1.7741023E7</v>
      </c>
      <c r="C377" s="72" t="s">
        <v>541</v>
      </c>
      <c r="D377" s="6"/>
      <c r="E377" s="52">
        <v>0.0</v>
      </c>
      <c r="F377" s="53">
        <v>33729.02</v>
      </c>
      <c r="G377" s="48">
        <f t="shared" si="1"/>
        <v>0</v>
      </c>
      <c r="H377" s="52" t="s">
        <v>9</v>
      </c>
      <c r="I377" s="52">
        <v>0.0</v>
      </c>
      <c r="J377" s="52">
        <v>0.0</v>
      </c>
      <c r="K377" s="52">
        <v>0.0</v>
      </c>
      <c r="L377" s="52" t="s">
        <v>118</v>
      </c>
      <c r="M377" s="52" t="s">
        <v>165</v>
      </c>
      <c r="N377" s="52">
        <v>5.0</v>
      </c>
      <c r="O377" s="52">
        <v>0.0</v>
      </c>
      <c r="P377" s="52">
        <v>0.0</v>
      </c>
      <c r="Q377" s="52">
        <v>0.0</v>
      </c>
      <c r="R377" s="52">
        <v>0.0</v>
      </c>
      <c r="S377" s="52">
        <v>2.0</v>
      </c>
      <c r="T377" s="52">
        <v>0.0</v>
      </c>
      <c r="U377" s="53">
        <v>33729.0</v>
      </c>
      <c r="V377" s="53">
        <v>33729.02</v>
      </c>
      <c r="W377" s="52">
        <v>9.00315569E8</v>
      </c>
      <c r="X377" s="52" t="s">
        <v>120</v>
      </c>
    </row>
    <row r="378" ht="15.75" customHeight="1">
      <c r="B378" s="47">
        <v>1.7741024E7</v>
      </c>
      <c r="C378" s="47" t="s">
        <v>542</v>
      </c>
      <c r="D378" s="47">
        <v>1139913.0</v>
      </c>
      <c r="E378" s="47">
        <v>0.0</v>
      </c>
      <c r="F378" s="48">
        <v>312544.8</v>
      </c>
      <c r="G378" s="48">
        <f t="shared" si="1"/>
        <v>0</v>
      </c>
      <c r="H378" s="47" t="s">
        <v>9</v>
      </c>
      <c r="I378" s="47">
        <v>0.0</v>
      </c>
      <c r="J378" s="47">
        <v>0.0</v>
      </c>
      <c r="K378" s="47">
        <v>0.0</v>
      </c>
      <c r="L378" s="47" t="s">
        <v>118</v>
      </c>
      <c r="M378" s="47" t="s">
        <v>165</v>
      </c>
      <c r="N378" s="47">
        <v>5.0</v>
      </c>
      <c r="O378" s="47">
        <v>0.0</v>
      </c>
      <c r="P378" s="47">
        <v>0.0</v>
      </c>
      <c r="Q378" s="47">
        <v>1.0</v>
      </c>
      <c r="R378" s="47">
        <v>0.0</v>
      </c>
      <c r="S378" s="47">
        <v>3.0</v>
      </c>
      <c r="T378" s="47">
        <v>0.0</v>
      </c>
      <c r="U378" s="48">
        <v>312545.0</v>
      </c>
      <c r="V378" s="48">
        <v>312544.8</v>
      </c>
      <c r="W378" s="47">
        <v>9.00315569E8</v>
      </c>
      <c r="X378" s="47" t="s">
        <v>120</v>
      </c>
    </row>
    <row r="379" ht="15.75" customHeight="1">
      <c r="B379" s="52">
        <v>1.7741025E7</v>
      </c>
      <c r="C379" s="52" t="s">
        <v>543</v>
      </c>
      <c r="D379" s="52">
        <v>984822.0</v>
      </c>
      <c r="E379" s="52">
        <v>4.0</v>
      </c>
      <c r="F379" s="53">
        <v>26573.5</v>
      </c>
      <c r="G379" s="48">
        <f t="shared" si="1"/>
        <v>106294</v>
      </c>
      <c r="H379" s="52" t="s">
        <v>9</v>
      </c>
      <c r="I379" s="52">
        <v>0.0</v>
      </c>
      <c r="J379" s="52">
        <v>0.0</v>
      </c>
      <c r="K379" s="52">
        <v>0.0</v>
      </c>
      <c r="L379" s="52" t="s">
        <v>118</v>
      </c>
      <c r="M379" s="52" t="s">
        <v>119</v>
      </c>
      <c r="N379" s="52">
        <v>14.0</v>
      </c>
      <c r="O379" s="52">
        <v>0.0</v>
      </c>
      <c r="P379" s="52">
        <v>0.0</v>
      </c>
      <c r="Q379" s="52">
        <v>0.0</v>
      </c>
      <c r="R379" s="52">
        <v>0.0</v>
      </c>
      <c r="S379" s="52">
        <v>1.0</v>
      </c>
      <c r="T379" s="52">
        <v>0.0</v>
      </c>
      <c r="U379" s="53">
        <v>26573.5</v>
      </c>
      <c r="V379" s="53">
        <v>26573.5</v>
      </c>
      <c r="W379" s="52">
        <v>9.00315569E8</v>
      </c>
      <c r="X379" s="52" t="s">
        <v>441</v>
      </c>
    </row>
    <row r="380" ht="15.75" customHeight="1">
      <c r="B380" s="47">
        <v>1.7741026E7</v>
      </c>
      <c r="C380" s="47" t="s">
        <v>544</v>
      </c>
      <c r="D380" s="47">
        <v>980830.0</v>
      </c>
      <c r="E380" s="47">
        <v>13.0</v>
      </c>
      <c r="F380" s="48">
        <v>20098.33</v>
      </c>
      <c r="G380" s="48">
        <f t="shared" si="1"/>
        <v>261278.29</v>
      </c>
      <c r="H380" s="47" t="s">
        <v>9</v>
      </c>
      <c r="I380" s="47">
        <v>1.0</v>
      </c>
      <c r="J380" s="47">
        <v>1.0</v>
      </c>
      <c r="K380" s="47">
        <v>2.0</v>
      </c>
      <c r="L380" s="47" t="s">
        <v>189</v>
      </c>
      <c r="M380" s="47" t="s">
        <v>165</v>
      </c>
      <c r="N380" s="47">
        <v>17.0</v>
      </c>
      <c r="O380" s="47">
        <v>0.0</v>
      </c>
      <c r="P380" s="47">
        <v>0.0</v>
      </c>
      <c r="Q380" s="47">
        <v>0.0</v>
      </c>
      <c r="R380" s="47">
        <v>0.0</v>
      </c>
      <c r="S380" s="47">
        <v>1.0</v>
      </c>
      <c r="T380" s="47">
        <v>0.0</v>
      </c>
      <c r="U380" s="48">
        <v>20098.3</v>
      </c>
      <c r="V380" s="48">
        <v>20098.33</v>
      </c>
      <c r="W380" s="47">
        <v>9.00315569E8</v>
      </c>
      <c r="X380" s="47" t="s">
        <v>120</v>
      </c>
    </row>
    <row r="381" ht="15.75" customHeight="1">
      <c r="B381" s="52">
        <v>1.7741027E7</v>
      </c>
      <c r="C381" s="52" t="s">
        <v>545</v>
      </c>
      <c r="D381" s="52">
        <v>967607.0</v>
      </c>
      <c r="E381" s="52">
        <v>6.0</v>
      </c>
      <c r="F381" s="53">
        <v>309844.1</v>
      </c>
      <c r="G381" s="48">
        <f t="shared" si="1"/>
        <v>1859064.6</v>
      </c>
      <c r="H381" s="52" t="s">
        <v>9</v>
      </c>
      <c r="I381" s="52">
        <v>3.0</v>
      </c>
      <c r="J381" s="52">
        <v>2.0</v>
      </c>
      <c r="K381" s="52">
        <v>6.0</v>
      </c>
      <c r="L381" s="52" t="s">
        <v>118</v>
      </c>
      <c r="M381" s="52" t="s">
        <v>119</v>
      </c>
      <c r="N381" s="52">
        <v>108.0</v>
      </c>
      <c r="O381" s="52">
        <v>0.0</v>
      </c>
      <c r="P381" s="52">
        <v>0.0</v>
      </c>
      <c r="Q381" s="52">
        <v>0.0</v>
      </c>
      <c r="R381" s="52">
        <v>0.0</v>
      </c>
      <c r="S381" s="52">
        <v>17.0</v>
      </c>
      <c r="T381" s="52">
        <v>0.0</v>
      </c>
      <c r="U381" s="53">
        <v>309844.0</v>
      </c>
      <c r="V381" s="53">
        <v>306770.6</v>
      </c>
      <c r="W381" s="52">
        <v>9.00315569E8</v>
      </c>
      <c r="X381" s="52" t="s">
        <v>152</v>
      </c>
    </row>
    <row r="382" ht="15.75" customHeight="1">
      <c r="B382" s="47">
        <v>1.7741028E7</v>
      </c>
      <c r="C382" s="47" t="s">
        <v>546</v>
      </c>
      <c r="D382" s="47">
        <v>966418.0</v>
      </c>
      <c r="E382" s="47">
        <v>2.0</v>
      </c>
      <c r="F382" s="48">
        <v>52445.01</v>
      </c>
      <c r="G382" s="48">
        <f t="shared" si="1"/>
        <v>104890.02</v>
      </c>
      <c r="H382" s="47" t="s">
        <v>9</v>
      </c>
      <c r="I382" s="47">
        <v>1.0</v>
      </c>
      <c r="J382" s="47">
        <v>0.0</v>
      </c>
      <c r="K382" s="47">
        <v>2.0</v>
      </c>
      <c r="L382" s="47" t="s">
        <v>118</v>
      </c>
      <c r="M382" s="47" t="s">
        <v>119</v>
      </c>
      <c r="N382" s="47">
        <v>8.0</v>
      </c>
      <c r="O382" s="47">
        <v>0.0</v>
      </c>
      <c r="P382" s="47">
        <v>0.0</v>
      </c>
      <c r="Q382" s="47">
        <v>0.0</v>
      </c>
      <c r="R382" s="47">
        <v>0.0</v>
      </c>
      <c r="S382" s="47">
        <v>1.0</v>
      </c>
      <c r="T382" s="47">
        <v>0.0</v>
      </c>
      <c r="U382" s="48">
        <v>52445.0</v>
      </c>
      <c r="V382" s="48">
        <v>52445.01</v>
      </c>
      <c r="W382" s="47">
        <v>9.00315569E8</v>
      </c>
      <c r="X382" s="47" t="s">
        <v>120</v>
      </c>
    </row>
    <row r="383" ht="15.75" customHeight="1">
      <c r="B383" s="52">
        <v>1.7741029E7</v>
      </c>
      <c r="C383" s="52" t="s">
        <v>547</v>
      </c>
      <c r="D383" s="52">
        <v>1195532.0</v>
      </c>
      <c r="E383" s="52">
        <v>5.0</v>
      </c>
      <c r="F383" s="53">
        <v>76065.94</v>
      </c>
      <c r="G383" s="48">
        <f t="shared" si="1"/>
        <v>380329.7</v>
      </c>
      <c r="H383" s="52" t="s">
        <v>9</v>
      </c>
      <c r="I383" s="52">
        <v>6.0</v>
      </c>
      <c r="J383" s="52">
        <v>4.0</v>
      </c>
      <c r="K383" s="52">
        <v>10.0</v>
      </c>
      <c r="L383" s="52" t="s">
        <v>118</v>
      </c>
      <c r="M383" s="52" t="s">
        <v>122</v>
      </c>
      <c r="N383" s="52">
        <v>144.0</v>
      </c>
      <c r="O383" s="52">
        <v>0.0</v>
      </c>
      <c r="P383" s="52">
        <v>0.0</v>
      </c>
      <c r="Q383" s="52">
        <v>1.0</v>
      </c>
      <c r="R383" s="52">
        <v>0.0</v>
      </c>
      <c r="S383" s="52">
        <v>10.0</v>
      </c>
      <c r="T383" s="52">
        <v>0.0</v>
      </c>
      <c r="U383" s="53">
        <v>76065.9</v>
      </c>
      <c r="V383" s="53">
        <v>75868.0</v>
      </c>
      <c r="W383" s="52">
        <v>9.00315569E8</v>
      </c>
      <c r="X383" s="52" t="s">
        <v>120</v>
      </c>
    </row>
    <row r="384" ht="15.75" customHeight="1">
      <c r="B384" s="47">
        <v>1.774103E7</v>
      </c>
      <c r="C384" s="47" t="s">
        <v>548</v>
      </c>
      <c r="D384" s="47">
        <v>951960.0</v>
      </c>
      <c r="E384" s="47">
        <v>5.0</v>
      </c>
      <c r="F384" s="48">
        <v>2641.21</v>
      </c>
      <c r="G384" s="48">
        <f t="shared" si="1"/>
        <v>13206.05</v>
      </c>
      <c r="H384" s="47" t="s">
        <v>9</v>
      </c>
      <c r="I384" s="47">
        <v>6.0</v>
      </c>
      <c r="J384" s="47">
        <v>3.0</v>
      </c>
      <c r="K384" s="47">
        <v>10.0</v>
      </c>
      <c r="L384" s="47" t="s">
        <v>118</v>
      </c>
      <c r="M384" s="47" t="s">
        <v>119</v>
      </c>
      <c r="N384" s="47">
        <v>175.0</v>
      </c>
      <c r="O384" s="47">
        <v>0.0</v>
      </c>
      <c r="P384" s="47">
        <v>0.0</v>
      </c>
      <c r="Q384" s="47">
        <v>1.0</v>
      </c>
      <c r="R384" s="47">
        <v>0.0</v>
      </c>
      <c r="S384" s="47">
        <v>16.0</v>
      </c>
      <c r="T384" s="47">
        <v>0.0</v>
      </c>
      <c r="U384" s="48">
        <v>2641.21</v>
      </c>
      <c r="V384" s="48">
        <v>2638.885</v>
      </c>
      <c r="W384" s="47">
        <v>9.00315569E8</v>
      </c>
      <c r="X384" s="47" t="s">
        <v>152</v>
      </c>
    </row>
    <row r="385" ht="15.75" customHeight="1">
      <c r="B385" s="52">
        <v>1.7741031E7</v>
      </c>
      <c r="C385" s="72" t="s">
        <v>533</v>
      </c>
      <c r="D385" s="6"/>
      <c r="E385" s="52">
        <v>2.0</v>
      </c>
      <c r="F385" s="53">
        <v>18233.97</v>
      </c>
      <c r="G385" s="48">
        <f t="shared" si="1"/>
        <v>36467.94</v>
      </c>
      <c r="H385" s="52" t="s">
        <v>9</v>
      </c>
      <c r="I385" s="52">
        <v>2.0</v>
      </c>
      <c r="J385" s="52">
        <v>2.0</v>
      </c>
      <c r="K385" s="52">
        <v>2.0</v>
      </c>
      <c r="L385" s="52" t="s">
        <v>118</v>
      </c>
      <c r="M385" s="52" t="s">
        <v>122</v>
      </c>
      <c r="N385" s="52">
        <v>18.0</v>
      </c>
      <c r="O385" s="52">
        <v>0.0</v>
      </c>
      <c r="P385" s="52">
        <v>0.0</v>
      </c>
      <c r="Q385" s="52">
        <v>1.0</v>
      </c>
      <c r="R385" s="52">
        <v>0.0</v>
      </c>
      <c r="S385" s="52">
        <v>0.0</v>
      </c>
      <c r="T385" s="52">
        <v>0.0</v>
      </c>
      <c r="U385" s="53">
        <v>18234.0</v>
      </c>
      <c r="V385" s="53">
        <v>17634.63</v>
      </c>
      <c r="W385" s="52">
        <v>9.00315569E8</v>
      </c>
      <c r="X385" s="52" t="s">
        <v>152</v>
      </c>
    </row>
    <row r="386" ht="15.75" customHeight="1">
      <c r="B386" s="47">
        <v>1.7741032E7</v>
      </c>
      <c r="C386" s="47" t="s">
        <v>533</v>
      </c>
      <c r="D386" s="47">
        <v>984817.0</v>
      </c>
      <c r="E386" s="47">
        <v>10.0</v>
      </c>
      <c r="F386" s="48">
        <v>13118.87</v>
      </c>
      <c r="G386" s="48">
        <f t="shared" si="1"/>
        <v>131188.7</v>
      </c>
      <c r="H386" s="47" t="s">
        <v>9</v>
      </c>
      <c r="I386" s="47">
        <v>1.0</v>
      </c>
      <c r="J386" s="47">
        <v>1.0</v>
      </c>
      <c r="K386" s="47">
        <v>2.0</v>
      </c>
      <c r="L386" s="47" t="s">
        <v>118</v>
      </c>
      <c r="M386" s="47" t="s">
        <v>122</v>
      </c>
      <c r="N386" s="47">
        <v>24.0</v>
      </c>
      <c r="O386" s="47">
        <v>0.0</v>
      </c>
      <c r="P386" s="47">
        <v>0.0</v>
      </c>
      <c r="Q386" s="47">
        <v>0.0</v>
      </c>
      <c r="R386" s="47">
        <v>0.0</v>
      </c>
      <c r="S386" s="47">
        <v>0.0</v>
      </c>
      <c r="T386" s="47">
        <v>0.0</v>
      </c>
      <c r="U386" s="48">
        <v>13118.9</v>
      </c>
      <c r="V386" s="48">
        <v>12849.15</v>
      </c>
      <c r="W386" s="47">
        <v>9.00315569E8</v>
      </c>
      <c r="X386" s="47" t="s">
        <v>369</v>
      </c>
    </row>
    <row r="387" ht="15.75" customHeight="1">
      <c r="B387" s="52">
        <v>1.7741033E7</v>
      </c>
      <c r="C387" s="52" t="s">
        <v>533</v>
      </c>
      <c r="D387" s="52">
        <v>990784.0</v>
      </c>
      <c r="E387" s="52">
        <v>8.0</v>
      </c>
      <c r="F387" s="53">
        <v>28185.7</v>
      </c>
      <c r="G387" s="48">
        <f t="shared" si="1"/>
        <v>225485.6</v>
      </c>
      <c r="H387" s="52" t="s">
        <v>9</v>
      </c>
      <c r="I387" s="52">
        <v>0.0</v>
      </c>
      <c r="J387" s="52">
        <v>0.0</v>
      </c>
      <c r="K387" s="52">
        <v>0.0</v>
      </c>
      <c r="L387" s="52" t="s">
        <v>118</v>
      </c>
      <c r="M387" s="52" t="s">
        <v>122</v>
      </c>
      <c r="N387" s="52">
        <v>22.0</v>
      </c>
      <c r="O387" s="52">
        <v>0.0</v>
      </c>
      <c r="P387" s="52">
        <v>0.0</v>
      </c>
      <c r="Q387" s="52">
        <v>0.0</v>
      </c>
      <c r="R387" s="52">
        <v>0.0</v>
      </c>
      <c r="S387" s="52">
        <v>0.0</v>
      </c>
      <c r="T387" s="52">
        <v>0.0</v>
      </c>
      <c r="U387" s="53">
        <v>28185.7</v>
      </c>
      <c r="V387" s="53">
        <v>26916.75</v>
      </c>
      <c r="W387" s="52">
        <v>9.00315569E8</v>
      </c>
      <c r="X387" s="52" t="s">
        <v>419</v>
      </c>
    </row>
    <row r="388" ht="15.75" customHeight="1">
      <c r="B388" s="47">
        <v>1.7741034E7</v>
      </c>
      <c r="C388" s="47" t="s">
        <v>534</v>
      </c>
      <c r="D388" s="47">
        <v>990960.0</v>
      </c>
      <c r="E388" s="47">
        <v>2.0</v>
      </c>
      <c r="F388" s="48">
        <v>8227.231</v>
      </c>
      <c r="G388" s="48">
        <f t="shared" si="1"/>
        <v>16454.462</v>
      </c>
      <c r="H388" s="47" t="s">
        <v>9</v>
      </c>
      <c r="I388" s="47">
        <v>1.0</v>
      </c>
      <c r="J388" s="47">
        <v>1.0</v>
      </c>
      <c r="K388" s="47">
        <v>2.0</v>
      </c>
      <c r="L388" s="47" t="s">
        <v>118</v>
      </c>
      <c r="M388" s="47" t="s">
        <v>119</v>
      </c>
      <c r="N388" s="47">
        <v>50.0</v>
      </c>
      <c r="O388" s="47">
        <v>0.0</v>
      </c>
      <c r="P388" s="47">
        <v>0.0</v>
      </c>
      <c r="Q388" s="47">
        <v>1.0</v>
      </c>
      <c r="R388" s="47">
        <v>0.0</v>
      </c>
      <c r="S388" s="47">
        <v>0.0</v>
      </c>
      <c r="T388" s="47">
        <v>0.0</v>
      </c>
      <c r="U388" s="48">
        <v>8227.23</v>
      </c>
      <c r="V388" s="48">
        <v>8271.75</v>
      </c>
      <c r="W388" s="47">
        <v>9.00315569E8</v>
      </c>
      <c r="X388" s="47" t="s">
        <v>152</v>
      </c>
    </row>
    <row r="389" ht="15.75" customHeight="1">
      <c r="B389" s="52">
        <v>1.7741035E7</v>
      </c>
      <c r="C389" s="52" t="s">
        <v>541</v>
      </c>
      <c r="D389" s="52">
        <v>906633.0</v>
      </c>
      <c r="E389" s="52">
        <v>4.0</v>
      </c>
      <c r="F389" s="53">
        <v>31471.49</v>
      </c>
      <c r="G389" s="48">
        <f t="shared" si="1"/>
        <v>125885.96</v>
      </c>
      <c r="H389" s="52" t="s">
        <v>9</v>
      </c>
      <c r="I389" s="52">
        <v>4.0</v>
      </c>
      <c r="J389" s="52">
        <v>2.0</v>
      </c>
      <c r="K389" s="52">
        <v>8.0</v>
      </c>
      <c r="L389" s="52" t="s">
        <v>118</v>
      </c>
      <c r="M389" s="52" t="s">
        <v>119</v>
      </c>
      <c r="N389" s="52">
        <v>125.0</v>
      </c>
      <c r="O389" s="52">
        <v>0.0</v>
      </c>
      <c r="P389" s="52">
        <v>0.0</v>
      </c>
      <c r="Q389" s="52">
        <v>1.0</v>
      </c>
      <c r="R389" s="52">
        <v>0.0</v>
      </c>
      <c r="S389" s="52">
        <v>9.0</v>
      </c>
      <c r="T389" s="52">
        <v>0.0</v>
      </c>
      <c r="U389" s="53">
        <v>31471.5</v>
      </c>
      <c r="V389" s="53">
        <v>31303.12</v>
      </c>
      <c r="W389" s="52">
        <v>9.00315569E8</v>
      </c>
      <c r="X389" s="52" t="s">
        <v>120</v>
      </c>
    </row>
    <row r="390" ht="15.75" customHeight="1">
      <c r="B390" s="47">
        <v>1.7741036E7</v>
      </c>
      <c r="C390" s="47" t="s">
        <v>549</v>
      </c>
      <c r="D390" s="47">
        <v>1137547.0</v>
      </c>
      <c r="E390" s="47">
        <v>1.0</v>
      </c>
      <c r="F390" s="48">
        <v>79149.58</v>
      </c>
      <c r="G390" s="48">
        <f t="shared" si="1"/>
        <v>79149.58</v>
      </c>
      <c r="H390" s="47" t="s">
        <v>9</v>
      </c>
      <c r="I390" s="47">
        <v>1.0</v>
      </c>
      <c r="J390" s="47">
        <v>1.0</v>
      </c>
      <c r="K390" s="47">
        <v>2.0</v>
      </c>
      <c r="L390" s="47" t="s">
        <v>118</v>
      </c>
      <c r="M390" s="47" t="s">
        <v>119</v>
      </c>
      <c r="N390" s="47">
        <v>17.0</v>
      </c>
      <c r="O390" s="47">
        <v>0.0</v>
      </c>
      <c r="P390" s="47">
        <v>0.0</v>
      </c>
      <c r="Q390" s="47">
        <v>2.0</v>
      </c>
      <c r="R390" s="47">
        <v>0.0</v>
      </c>
      <c r="S390" s="47">
        <v>7.0</v>
      </c>
      <c r="T390" s="47">
        <v>0.0</v>
      </c>
      <c r="U390" s="48">
        <v>79149.6</v>
      </c>
      <c r="V390" s="48">
        <v>79149.58</v>
      </c>
      <c r="W390" s="47">
        <v>9.00315569E8</v>
      </c>
      <c r="X390" s="47" t="s">
        <v>152</v>
      </c>
    </row>
    <row r="391" ht="15.75" customHeight="1">
      <c r="B391" s="52">
        <v>1.7741037E7</v>
      </c>
      <c r="C391" s="52" t="s">
        <v>124</v>
      </c>
      <c r="D391" s="52">
        <v>6.0113491E7</v>
      </c>
      <c r="E391" s="52">
        <v>4.0</v>
      </c>
      <c r="F391" s="53">
        <v>11082.27</v>
      </c>
      <c r="G391" s="48">
        <f t="shared" si="1"/>
        <v>44329.08</v>
      </c>
      <c r="H391" s="52" t="s">
        <v>9</v>
      </c>
      <c r="I391" s="52">
        <v>0.0</v>
      </c>
      <c r="J391" s="52">
        <v>0.0</v>
      </c>
      <c r="K391" s="52">
        <v>0.0</v>
      </c>
      <c r="L391" s="52" t="s">
        <v>118</v>
      </c>
      <c r="M391" s="52" t="s">
        <v>119</v>
      </c>
      <c r="N391" s="52">
        <v>2.0</v>
      </c>
      <c r="O391" s="52">
        <v>0.0</v>
      </c>
      <c r="P391" s="52">
        <v>0.0</v>
      </c>
      <c r="Q391" s="52">
        <v>0.0</v>
      </c>
      <c r="R391" s="52">
        <v>0.0</v>
      </c>
      <c r="S391" s="52">
        <v>0.0</v>
      </c>
      <c r="T391" s="52">
        <v>0.0</v>
      </c>
      <c r="U391" s="53">
        <v>11082.3</v>
      </c>
      <c r="V391" s="53">
        <v>10598.67</v>
      </c>
      <c r="W391" s="52">
        <v>9.00315569E8</v>
      </c>
      <c r="X391" s="52" t="s">
        <v>120</v>
      </c>
    </row>
    <row r="392" ht="15.75" customHeight="1">
      <c r="B392" s="47">
        <v>1.7741038E7</v>
      </c>
      <c r="C392" s="47" t="s">
        <v>550</v>
      </c>
      <c r="D392" s="47">
        <v>1139690.0</v>
      </c>
      <c r="E392" s="47">
        <v>1.0</v>
      </c>
      <c r="F392" s="48">
        <v>224246.0</v>
      </c>
      <c r="G392" s="48">
        <f t="shared" si="1"/>
        <v>224246</v>
      </c>
      <c r="H392" s="47" t="s">
        <v>9</v>
      </c>
      <c r="I392" s="47">
        <v>1.0</v>
      </c>
      <c r="J392" s="47">
        <v>1.0</v>
      </c>
      <c r="K392" s="47">
        <v>2.0</v>
      </c>
      <c r="L392" s="47" t="s">
        <v>118</v>
      </c>
      <c r="M392" s="47" t="s">
        <v>119</v>
      </c>
      <c r="N392" s="47">
        <v>14.0</v>
      </c>
      <c r="O392" s="47">
        <v>0.0</v>
      </c>
      <c r="P392" s="47">
        <v>0.0</v>
      </c>
      <c r="Q392" s="47">
        <v>1.0</v>
      </c>
      <c r="R392" s="47">
        <v>0.0</v>
      </c>
      <c r="S392" s="47">
        <v>4.0</v>
      </c>
      <c r="T392" s="47">
        <v>0.0</v>
      </c>
      <c r="U392" s="48">
        <v>224246.0</v>
      </c>
      <c r="V392" s="48">
        <v>224246.0</v>
      </c>
      <c r="W392" s="47">
        <v>9.00315569E8</v>
      </c>
      <c r="X392" s="47" t="s">
        <v>120</v>
      </c>
    </row>
    <row r="393" ht="15.75" customHeight="1">
      <c r="B393" s="52">
        <v>1.7741039E7</v>
      </c>
      <c r="C393" s="52" t="s">
        <v>551</v>
      </c>
      <c r="D393" s="52">
        <v>1137540.0</v>
      </c>
      <c r="E393" s="52">
        <v>1.0</v>
      </c>
      <c r="F393" s="53">
        <v>344273.0</v>
      </c>
      <c r="G393" s="48">
        <f t="shared" si="1"/>
        <v>344273</v>
      </c>
      <c r="H393" s="52" t="s">
        <v>9</v>
      </c>
      <c r="I393" s="52">
        <v>1.0</v>
      </c>
      <c r="J393" s="52">
        <v>1.0</v>
      </c>
      <c r="K393" s="52">
        <v>2.0</v>
      </c>
      <c r="L393" s="52" t="s">
        <v>118</v>
      </c>
      <c r="M393" s="52" t="s">
        <v>119</v>
      </c>
      <c r="N393" s="52">
        <v>12.0</v>
      </c>
      <c r="O393" s="52">
        <v>0.0</v>
      </c>
      <c r="P393" s="52">
        <v>0.0</v>
      </c>
      <c r="Q393" s="52">
        <v>1.0</v>
      </c>
      <c r="R393" s="52">
        <v>0.0</v>
      </c>
      <c r="S393" s="52">
        <v>3.0</v>
      </c>
      <c r="T393" s="52">
        <v>0.0</v>
      </c>
      <c r="U393" s="53">
        <v>344273.0</v>
      </c>
      <c r="V393" s="53">
        <v>344273.0</v>
      </c>
      <c r="W393" s="52">
        <v>9.00315569E8</v>
      </c>
      <c r="X393" s="52" t="s">
        <v>120</v>
      </c>
    </row>
    <row r="394" ht="15.75" customHeight="1">
      <c r="B394" s="47">
        <v>1.774104E7</v>
      </c>
      <c r="C394" s="47" t="s">
        <v>552</v>
      </c>
      <c r="D394" s="47">
        <v>990971.0</v>
      </c>
      <c r="E394" s="47">
        <v>1.0</v>
      </c>
      <c r="F394" s="48">
        <v>4105.233</v>
      </c>
      <c r="G394" s="48">
        <f t="shared" si="1"/>
        <v>4105.233</v>
      </c>
      <c r="H394" s="47" t="s">
        <v>9</v>
      </c>
      <c r="I394" s="47">
        <v>0.0</v>
      </c>
      <c r="J394" s="47">
        <v>0.0</v>
      </c>
      <c r="K394" s="47">
        <v>0.0</v>
      </c>
      <c r="L394" s="47" t="s">
        <v>118</v>
      </c>
      <c r="M394" s="47" t="s">
        <v>119</v>
      </c>
      <c r="N394" s="47">
        <v>2.0</v>
      </c>
      <c r="O394" s="47">
        <v>0.0</v>
      </c>
      <c r="P394" s="47">
        <v>0.0</v>
      </c>
      <c r="Q394" s="47">
        <v>0.0</v>
      </c>
      <c r="R394" s="47">
        <v>0.0</v>
      </c>
      <c r="S394" s="47">
        <v>1.0</v>
      </c>
      <c r="T394" s="47">
        <v>0.0</v>
      </c>
      <c r="U394" s="48">
        <v>4105.23</v>
      </c>
      <c r="V394" s="48">
        <v>4105.233</v>
      </c>
      <c r="W394" s="47">
        <v>9.00315569E8</v>
      </c>
      <c r="X394" s="47" t="s">
        <v>120</v>
      </c>
    </row>
    <row r="395" ht="15.75" customHeight="1">
      <c r="B395" s="52">
        <v>1.7741041E7</v>
      </c>
      <c r="C395" s="52" t="s">
        <v>553</v>
      </c>
      <c r="D395" s="52">
        <v>949086.0</v>
      </c>
      <c r="E395" s="52">
        <v>10.0</v>
      </c>
      <c r="F395" s="53">
        <v>122198.3</v>
      </c>
      <c r="G395" s="48">
        <f t="shared" si="1"/>
        <v>1221983</v>
      </c>
      <c r="H395" s="52" t="s">
        <v>9</v>
      </c>
      <c r="I395" s="52">
        <v>10.0</v>
      </c>
      <c r="J395" s="52">
        <v>1.0</v>
      </c>
      <c r="K395" s="52">
        <v>20.0</v>
      </c>
      <c r="L395" s="52" t="s">
        <v>118</v>
      </c>
      <c r="M395" s="52" t="s">
        <v>119</v>
      </c>
      <c r="N395" s="52">
        <v>260.0</v>
      </c>
      <c r="O395" s="52">
        <v>0.0</v>
      </c>
      <c r="P395" s="52">
        <v>0.0</v>
      </c>
      <c r="Q395" s="52">
        <v>1.0</v>
      </c>
      <c r="R395" s="52">
        <v>0.0</v>
      </c>
      <c r="S395" s="52">
        <v>10.0</v>
      </c>
      <c r="T395" s="52">
        <v>0.0</v>
      </c>
      <c r="U395" s="53">
        <v>122198.0</v>
      </c>
      <c r="V395" s="53">
        <v>122048.5</v>
      </c>
      <c r="W395" s="52">
        <v>9.00315569E8</v>
      </c>
      <c r="X395" s="52" t="s">
        <v>123</v>
      </c>
    </row>
    <row r="396" ht="15.75" customHeight="1">
      <c r="B396" s="47">
        <v>1.7741042E7</v>
      </c>
      <c r="C396" s="47" t="s">
        <v>554</v>
      </c>
      <c r="D396" s="47">
        <v>1195533.0</v>
      </c>
      <c r="E396" s="47">
        <v>0.0</v>
      </c>
      <c r="F396" s="48">
        <v>92341.62</v>
      </c>
      <c r="G396" s="48">
        <f t="shared" si="1"/>
        <v>0</v>
      </c>
      <c r="H396" s="47" t="s">
        <v>9</v>
      </c>
      <c r="I396" s="47">
        <v>0.0</v>
      </c>
      <c r="J396" s="47">
        <v>0.0</v>
      </c>
      <c r="K396" s="47">
        <v>0.0</v>
      </c>
      <c r="L396" s="47" t="s">
        <v>118</v>
      </c>
      <c r="M396" s="47" t="s">
        <v>165</v>
      </c>
      <c r="N396" s="47">
        <v>7.0</v>
      </c>
      <c r="O396" s="47">
        <v>0.0</v>
      </c>
      <c r="P396" s="47">
        <v>0.0</v>
      </c>
      <c r="Q396" s="47">
        <v>0.0</v>
      </c>
      <c r="R396" s="47">
        <v>0.0</v>
      </c>
      <c r="S396" s="47">
        <v>4.0</v>
      </c>
      <c r="T396" s="47">
        <v>0.0</v>
      </c>
      <c r="U396" s="48">
        <v>92341.6</v>
      </c>
      <c r="V396" s="48">
        <v>92341.62</v>
      </c>
      <c r="W396" s="47">
        <v>9.00315569E8</v>
      </c>
      <c r="X396" s="47" t="s">
        <v>369</v>
      </c>
    </row>
    <row r="397" ht="15.75" customHeight="1">
      <c r="B397" s="52">
        <v>1.7741043E7</v>
      </c>
      <c r="C397" s="52" t="s">
        <v>555</v>
      </c>
      <c r="D397" s="52">
        <v>2.1302471E7</v>
      </c>
      <c r="E397" s="52">
        <v>0.0</v>
      </c>
      <c r="F397" s="53">
        <v>121494.2</v>
      </c>
      <c r="G397" s="48">
        <f t="shared" si="1"/>
        <v>0</v>
      </c>
      <c r="H397" s="52" t="s">
        <v>9</v>
      </c>
      <c r="I397" s="52">
        <v>0.0</v>
      </c>
      <c r="J397" s="52">
        <v>0.0</v>
      </c>
      <c r="K397" s="52">
        <v>0.0</v>
      </c>
      <c r="L397" s="52" t="s">
        <v>118</v>
      </c>
      <c r="M397" s="52" t="s">
        <v>122</v>
      </c>
      <c r="N397" s="52">
        <v>1.0</v>
      </c>
      <c r="O397" s="52">
        <v>0.0</v>
      </c>
      <c r="P397" s="52">
        <v>0.0</v>
      </c>
      <c r="Q397" s="52">
        <v>0.0</v>
      </c>
      <c r="R397" s="52">
        <v>0.0</v>
      </c>
      <c r="S397" s="52">
        <v>1.0</v>
      </c>
      <c r="T397" s="52">
        <v>0.0</v>
      </c>
      <c r="U397" s="53">
        <v>121494.0</v>
      </c>
      <c r="V397" s="53">
        <v>121494.2</v>
      </c>
      <c r="W397" s="52">
        <v>9.00315569E8</v>
      </c>
      <c r="X397" s="52" t="s">
        <v>129</v>
      </c>
    </row>
    <row r="398" ht="15.75" customHeight="1">
      <c r="B398" s="47">
        <v>2.0110002E7</v>
      </c>
      <c r="C398" s="73" t="s">
        <v>556</v>
      </c>
      <c r="D398" s="6"/>
      <c r="E398" s="47">
        <v>0.0</v>
      </c>
      <c r="F398" s="48">
        <v>0.0</v>
      </c>
      <c r="G398" s="48">
        <f t="shared" si="1"/>
        <v>0</v>
      </c>
      <c r="H398" s="47" t="s">
        <v>8</v>
      </c>
      <c r="I398" s="47">
        <v>0.0</v>
      </c>
      <c r="J398" s="47">
        <v>0.0</v>
      </c>
      <c r="K398" s="47">
        <v>0.0</v>
      </c>
      <c r="L398" s="47" t="s">
        <v>557</v>
      </c>
      <c r="M398" s="47" t="s">
        <v>122</v>
      </c>
      <c r="N398" s="47">
        <v>880.0</v>
      </c>
      <c r="O398" s="47">
        <v>0.0</v>
      </c>
      <c r="P398" s="47">
        <v>0.0</v>
      </c>
      <c r="Q398" s="47">
        <v>0.0</v>
      </c>
      <c r="R398" s="47">
        <v>0.0</v>
      </c>
      <c r="S398" s="47">
        <v>0.0</v>
      </c>
      <c r="T398" s="47">
        <v>0.0</v>
      </c>
      <c r="U398" s="48">
        <v>0.0</v>
      </c>
      <c r="V398" s="48">
        <v>35855.0</v>
      </c>
      <c r="W398" s="47">
        <v>8.0018696E8</v>
      </c>
      <c r="X398" s="47" t="s">
        <v>558</v>
      </c>
    </row>
    <row r="399" ht="15.75" customHeight="1">
      <c r="B399" s="52">
        <v>2.0210002E7</v>
      </c>
      <c r="C399" s="52" t="s">
        <v>559</v>
      </c>
      <c r="D399" s="52">
        <v>600439.0</v>
      </c>
      <c r="E399" s="52">
        <v>189974.0</v>
      </c>
      <c r="F399" s="53">
        <v>35.11664</v>
      </c>
      <c r="G399" s="48">
        <f t="shared" si="1"/>
        <v>6671248.567</v>
      </c>
      <c r="H399" s="52" t="s">
        <v>8</v>
      </c>
      <c r="I399" s="52">
        <v>16000.0</v>
      </c>
      <c r="J399" s="52">
        <v>16067.0</v>
      </c>
      <c r="K399" s="52">
        <v>80333.0</v>
      </c>
      <c r="L399" s="52" t="s">
        <v>560</v>
      </c>
      <c r="M399" s="52" t="s">
        <v>119</v>
      </c>
      <c r="N399" s="52">
        <v>1416737.0</v>
      </c>
      <c r="O399" s="52">
        <v>0.0</v>
      </c>
      <c r="P399" s="52">
        <v>0.0</v>
      </c>
      <c r="Q399" s="52">
        <v>0.0</v>
      </c>
      <c r="R399" s="52">
        <v>0.0</v>
      </c>
      <c r="S399" s="52">
        <v>2.0</v>
      </c>
      <c r="T399" s="52">
        <v>0.0</v>
      </c>
      <c r="U399" s="53">
        <v>35.1166</v>
      </c>
      <c r="V399" s="53">
        <v>34.0221</v>
      </c>
      <c r="W399" s="52">
        <v>8.30095213E8</v>
      </c>
      <c r="X399" s="52" t="s">
        <v>561</v>
      </c>
    </row>
    <row r="400" ht="15.75" customHeight="1">
      <c r="B400" s="47">
        <v>2.0210003E7</v>
      </c>
      <c r="C400" s="47" t="s">
        <v>562</v>
      </c>
      <c r="D400" s="47">
        <v>600342.0</v>
      </c>
      <c r="E400" s="47">
        <v>152432.0</v>
      </c>
      <c r="F400" s="48">
        <v>44.93738</v>
      </c>
      <c r="G400" s="48">
        <f t="shared" si="1"/>
        <v>6849894.708</v>
      </c>
      <c r="H400" s="47" t="s">
        <v>8</v>
      </c>
      <c r="I400" s="47">
        <v>16000.0</v>
      </c>
      <c r="J400" s="47">
        <v>0.0</v>
      </c>
      <c r="K400" s="47">
        <v>32000.0</v>
      </c>
      <c r="L400" s="47" t="s">
        <v>560</v>
      </c>
      <c r="M400" s="47" t="s">
        <v>122</v>
      </c>
      <c r="N400" s="47">
        <v>119568.0</v>
      </c>
      <c r="O400" s="47">
        <v>0.0</v>
      </c>
      <c r="P400" s="47">
        <v>0.0</v>
      </c>
      <c r="Q400" s="47">
        <v>0.0</v>
      </c>
      <c r="R400" s="47">
        <v>0.0</v>
      </c>
      <c r="S400" s="47">
        <v>0.0</v>
      </c>
      <c r="T400" s="47">
        <v>0.0</v>
      </c>
      <c r="U400" s="48">
        <v>44.9374</v>
      </c>
      <c r="V400" s="48">
        <v>44.93738</v>
      </c>
      <c r="W400" s="47">
        <v>8.30095213E8</v>
      </c>
      <c r="X400" s="47" t="s">
        <v>127</v>
      </c>
    </row>
    <row r="401" ht="15.75" customHeight="1">
      <c r="B401" s="52">
        <v>2.0220002E7</v>
      </c>
      <c r="C401" s="52" t="s">
        <v>563</v>
      </c>
      <c r="D401" s="52">
        <v>600096.0</v>
      </c>
      <c r="E401" s="52">
        <v>0.0</v>
      </c>
      <c r="F401" s="53">
        <v>55835.24</v>
      </c>
      <c r="G401" s="48">
        <f t="shared" si="1"/>
        <v>0</v>
      </c>
      <c r="H401" s="52" t="s">
        <v>8</v>
      </c>
      <c r="I401" s="52">
        <v>0.0</v>
      </c>
      <c r="J401" s="52">
        <v>0.0</v>
      </c>
      <c r="K401" s="52">
        <v>0.0</v>
      </c>
      <c r="L401" s="52" t="s">
        <v>557</v>
      </c>
      <c r="M401" s="52" t="s">
        <v>165</v>
      </c>
      <c r="N401" s="52">
        <v>15675.01</v>
      </c>
      <c r="O401" s="52">
        <v>0.0</v>
      </c>
      <c r="P401" s="52">
        <v>0.0</v>
      </c>
      <c r="Q401" s="52">
        <v>0.0</v>
      </c>
      <c r="R401" s="52">
        <v>0.0</v>
      </c>
      <c r="S401" s="52">
        <v>1.0</v>
      </c>
      <c r="T401" s="52">
        <v>0.0</v>
      </c>
      <c r="U401" s="53">
        <v>55835.2</v>
      </c>
      <c r="V401" s="53">
        <v>52933.58</v>
      </c>
      <c r="W401" s="52">
        <v>8.30095213E8</v>
      </c>
      <c r="X401" s="52" t="s">
        <v>558</v>
      </c>
    </row>
    <row r="402" ht="15.75" customHeight="1">
      <c r="B402" s="47">
        <v>2.0220003E7</v>
      </c>
      <c r="C402" s="47" t="s">
        <v>564</v>
      </c>
      <c r="D402" s="47">
        <v>601377.0</v>
      </c>
      <c r="E402" s="47">
        <v>1171.1</v>
      </c>
      <c r="F402" s="48">
        <v>56520.99</v>
      </c>
      <c r="G402" s="48">
        <f t="shared" si="1"/>
        <v>66191731.39</v>
      </c>
      <c r="H402" s="47" t="s">
        <v>8</v>
      </c>
      <c r="I402" s="47">
        <v>41.0</v>
      </c>
      <c r="J402" s="47">
        <v>41.0</v>
      </c>
      <c r="K402" s="47">
        <v>203.0</v>
      </c>
      <c r="L402" s="47" t="s">
        <v>557</v>
      </c>
      <c r="M402" s="47" t="s">
        <v>119</v>
      </c>
      <c r="N402" s="47">
        <v>30063.48</v>
      </c>
      <c r="O402" s="47">
        <v>0.0</v>
      </c>
      <c r="P402" s="47">
        <v>0.0</v>
      </c>
      <c r="Q402" s="47">
        <v>0.0</v>
      </c>
      <c r="R402" s="47">
        <v>0.0</v>
      </c>
      <c r="S402" s="47">
        <v>0.0</v>
      </c>
      <c r="T402" s="47">
        <v>0.0</v>
      </c>
      <c r="U402" s="48">
        <v>56521.0</v>
      </c>
      <c r="V402" s="48">
        <v>56500.01</v>
      </c>
      <c r="W402" s="47">
        <v>8.30095213E8</v>
      </c>
      <c r="X402" s="47" t="s">
        <v>558</v>
      </c>
    </row>
    <row r="403" ht="15.75" customHeight="1">
      <c r="B403" s="52">
        <v>2.0220004E7</v>
      </c>
      <c r="C403" s="52" t="s">
        <v>565</v>
      </c>
      <c r="D403" s="52">
        <v>471706.0</v>
      </c>
      <c r="E403" s="52">
        <v>4.0</v>
      </c>
      <c r="F403" s="53">
        <v>245416.5</v>
      </c>
      <c r="G403" s="48">
        <f t="shared" si="1"/>
        <v>981666</v>
      </c>
      <c r="H403" s="52" t="s">
        <v>9</v>
      </c>
      <c r="I403" s="52">
        <v>2.0</v>
      </c>
      <c r="J403" s="52">
        <v>1.0</v>
      </c>
      <c r="K403" s="52">
        <v>3.0</v>
      </c>
      <c r="L403" s="52" t="s">
        <v>118</v>
      </c>
      <c r="M403" s="52" t="s">
        <v>119</v>
      </c>
      <c r="N403" s="52">
        <v>100.0</v>
      </c>
      <c r="O403" s="52">
        <v>0.0</v>
      </c>
      <c r="P403" s="52">
        <v>0.0</v>
      </c>
      <c r="Q403" s="52">
        <v>1.0</v>
      </c>
      <c r="R403" s="52">
        <v>0.0</v>
      </c>
      <c r="S403" s="52">
        <v>23.0</v>
      </c>
      <c r="T403" s="52">
        <v>0.0</v>
      </c>
      <c r="U403" s="53">
        <v>245416.0</v>
      </c>
      <c r="V403" s="53">
        <v>245416.5</v>
      </c>
      <c r="W403" s="52">
        <v>9.00315569E8</v>
      </c>
      <c r="X403" s="52" t="s">
        <v>120</v>
      </c>
    </row>
    <row r="404" ht="15.75" customHeight="1">
      <c r="B404" s="47">
        <v>2.0220005E7</v>
      </c>
      <c r="C404" s="47" t="s">
        <v>373</v>
      </c>
      <c r="D404" s="47">
        <v>948610.0</v>
      </c>
      <c r="E404" s="47">
        <v>2.0</v>
      </c>
      <c r="F404" s="48">
        <v>12622.68</v>
      </c>
      <c r="G404" s="48">
        <f t="shared" si="1"/>
        <v>25245.36</v>
      </c>
      <c r="H404" s="47" t="s">
        <v>9</v>
      </c>
      <c r="I404" s="47">
        <v>3.0</v>
      </c>
      <c r="J404" s="47">
        <v>3.0</v>
      </c>
      <c r="K404" s="47">
        <v>6.0</v>
      </c>
      <c r="L404" s="47" t="s">
        <v>118</v>
      </c>
      <c r="M404" s="47" t="s">
        <v>165</v>
      </c>
      <c r="N404" s="47">
        <v>101.0</v>
      </c>
      <c r="O404" s="47">
        <v>0.0</v>
      </c>
      <c r="P404" s="47">
        <v>0.0</v>
      </c>
      <c r="Q404" s="47">
        <v>3.0</v>
      </c>
      <c r="R404" s="47">
        <v>0.0</v>
      </c>
      <c r="S404" s="47">
        <v>9.0</v>
      </c>
      <c r="T404" s="47">
        <v>0.0</v>
      </c>
      <c r="U404" s="48">
        <v>12622.7</v>
      </c>
      <c r="V404" s="48">
        <v>12622.68</v>
      </c>
      <c r="W404" s="47">
        <v>9.00315569E8</v>
      </c>
      <c r="X404" s="47" t="s">
        <v>120</v>
      </c>
    </row>
    <row r="405" ht="15.75" customHeight="1">
      <c r="B405" s="52">
        <v>2.0220006E7</v>
      </c>
      <c r="C405" s="52" t="s">
        <v>147</v>
      </c>
      <c r="D405" s="52">
        <v>469846.0</v>
      </c>
      <c r="E405" s="52">
        <v>4.0</v>
      </c>
      <c r="F405" s="53">
        <v>8731.474</v>
      </c>
      <c r="G405" s="48">
        <f t="shared" si="1"/>
        <v>34925.896</v>
      </c>
      <c r="H405" s="52" t="s">
        <v>9</v>
      </c>
      <c r="I405" s="52">
        <v>3.0</v>
      </c>
      <c r="J405" s="52">
        <v>3.0</v>
      </c>
      <c r="K405" s="52">
        <v>6.0</v>
      </c>
      <c r="L405" s="52" t="s">
        <v>118</v>
      </c>
      <c r="M405" s="52" t="s">
        <v>119</v>
      </c>
      <c r="N405" s="52">
        <v>103.0</v>
      </c>
      <c r="O405" s="52">
        <v>0.0</v>
      </c>
      <c r="P405" s="52">
        <v>0.0</v>
      </c>
      <c r="Q405" s="52">
        <v>1.0</v>
      </c>
      <c r="R405" s="52">
        <v>0.0</v>
      </c>
      <c r="S405" s="52">
        <v>9.0</v>
      </c>
      <c r="T405" s="52">
        <v>0.0</v>
      </c>
      <c r="U405" s="53">
        <v>8731.47</v>
      </c>
      <c r="V405" s="53">
        <v>7432.859</v>
      </c>
      <c r="W405" s="52">
        <v>9.00315569E8</v>
      </c>
      <c r="X405" s="52" t="s">
        <v>120</v>
      </c>
    </row>
    <row r="406" ht="15.75" customHeight="1">
      <c r="B406" s="47">
        <v>2.0220007E7</v>
      </c>
      <c r="C406" s="47" t="s">
        <v>566</v>
      </c>
      <c r="D406" s="47">
        <v>2.1604032E7</v>
      </c>
      <c r="E406" s="47">
        <v>4.0</v>
      </c>
      <c r="F406" s="48">
        <v>118749.9</v>
      </c>
      <c r="G406" s="48">
        <f t="shared" si="1"/>
        <v>474999.6</v>
      </c>
      <c r="H406" s="47" t="s">
        <v>9</v>
      </c>
      <c r="I406" s="47">
        <v>2.0</v>
      </c>
      <c r="J406" s="47">
        <v>1.0</v>
      </c>
      <c r="K406" s="47">
        <v>4.0</v>
      </c>
      <c r="L406" s="47" t="s">
        <v>118</v>
      </c>
      <c r="M406" s="47" t="s">
        <v>119</v>
      </c>
      <c r="N406" s="47">
        <v>97.0</v>
      </c>
      <c r="O406" s="47">
        <v>0.0</v>
      </c>
      <c r="P406" s="47">
        <v>0.0</v>
      </c>
      <c r="Q406" s="47">
        <v>1.0</v>
      </c>
      <c r="R406" s="47">
        <v>0.0</v>
      </c>
      <c r="S406" s="47">
        <v>23.0</v>
      </c>
      <c r="T406" s="47">
        <v>0.0</v>
      </c>
      <c r="U406" s="48">
        <v>118750.0</v>
      </c>
      <c r="V406" s="48">
        <v>118749.9</v>
      </c>
      <c r="W406" s="47">
        <v>9.00315569E8</v>
      </c>
      <c r="X406" s="47" t="s">
        <v>120</v>
      </c>
    </row>
    <row r="407" ht="15.75" customHeight="1">
      <c r="B407" s="52">
        <v>2.0220008E7</v>
      </c>
      <c r="C407" s="52" t="s">
        <v>567</v>
      </c>
      <c r="D407" s="52">
        <v>2.2508781E7</v>
      </c>
      <c r="E407" s="52">
        <v>4.0</v>
      </c>
      <c r="F407" s="53">
        <v>1.153473E7</v>
      </c>
      <c r="G407" s="48">
        <f t="shared" si="1"/>
        <v>46138920</v>
      </c>
      <c r="H407" s="52" t="s">
        <v>9</v>
      </c>
      <c r="I407" s="52">
        <v>1.0</v>
      </c>
      <c r="J407" s="52">
        <v>2.0</v>
      </c>
      <c r="K407" s="52">
        <v>2.0</v>
      </c>
      <c r="L407" s="52" t="s">
        <v>118</v>
      </c>
      <c r="M407" s="52" t="s">
        <v>119</v>
      </c>
      <c r="N407" s="52">
        <v>56.0</v>
      </c>
      <c r="O407" s="52">
        <v>0.0</v>
      </c>
      <c r="P407" s="52">
        <v>0.0</v>
      </c>
      <c r="Q407" s="52">
        <v>0.0</v>
      </c>
      <c r="R407" s="52">
        <v>0.0</v>
      </c>
      <c r="S407" s="52">
        <v>27.0</v>
      </c>
      <c r="T407" s="52">
        <v>0.0</v>
      </c>
      <c r="U407" s="53">
        <v>1.2E7</v>
      </c>
      <c r="V407" s="53">
        <v>1.140351E7</v>
      </c>
      <c r="W407" s="52">
        <v>9.00315569E8</v>
      </c>
      <c r="X407" s="52" t="s">
        <v>132</v>
      </c>
    </row>
    <row r="408" ht="15.75" customHeight="1">
      <c r="B408" s="47">
        <v>2.0220009E7</v>
      </c>
      <c r="C408" s="47" t="s">
        <v>568</v>
      </c>
      <c r="D408" s="47">
        <v>2.0779217E7</v>
      </c>
      <c r="E408" s="47">
        <v>0.0</v>
      </c>
      <c r="F408" s="48">
        <v>4224101.0</v>
      </c>
      <c r="G408" s="48">
        <f t="shared" si="1"/>
        <v>0</v>
      </c>
      <c r="H408" s="47" t="s">
        <v>9</v>
      </c>
      <c r="I408" s="47">
        <v>0.0</v>
      </c>
      <c r="J408" s="47">
        <v>0.0</v>
      </c>
      <c r="K408" s="47">
        <v>0.0</v>
      </c>
      <c r="L408" s="47" t="s">
        <v>118</v>
      </c>
      <c r="M408" s="47" t="s">
        <v>122</v>
      </c>
      <c r="N408" s="47">
        <v>4.0</v>
      </c>
      <c r="O408" s="47">
        <v>0.0</v>
      </c>
      <c r="P408" s="47">
        <v>0.0</v>
      </c>
      <c r="Q408" s="47">
        <v>0.0</v>
      </c>
      <c r="R408" s="47">
        <v>0.0</v>
      </c>
      <c r="S408" s="47">
        <v>2.0</v>
      </c>
      <c r="T408" s="47">
        <v>0.0</v>
      </c>
      <c r="U408" s="48">
        <v>4224101.0</v>
      </c>
      <c r="V408" s="48">
        <v>4204276.0</v>
      </c>
      <c r="W408" s="47">
        <v>9.00315569E8</v>
      </c>
      <c r="X408" s="47" t="s">
        <v>237</v>
      </c>
    </row>
    <row r="409" ht="15.75" customHeight="1">
      <c r="B409" s="52">
        <v>2.022001E7</v>
      </c>
      <c r="C409" s="52" t="s">
        <v>569</v>
      </c>
      <c r="D409" s="52">
        <v>8170534.0</v>
      </c>
      <c r="E409" s="52">
        <v>3.0</v>
      </c>
      <c r="F409" s="53">
        <v>136298.6</v>
      </c>
      <c r="G409" s="48">
        <f t="shared" si="1"/>
        <v>408895.8</v>
      </c>
      <c r="H409" s="52" t="s">
        <v>9</v>
      </c>
      <c r="I409" s="52">
        <v>0.0</v>
      </c>
      <c r="J409" s="52">
        <v>0.0</v>
      </c>
      <c r="K409" s="52">
        <v>0.0</v>
      </c>
      <c r="L409" s="52" t="s">
        <v>118</v>
      </c>
      <c r="M409" s="52" t="s">
        <v>122</v>
      </c>
      <c r="N409" s="52">
        <v>6.0</v>
      </c>
      <c r="O409" s="52">
        <v>0.0</v>
      </c>
      <c r="P409" s="52">
        <v>0.0</v>
      </c>
      <c r="Q409" s="52">
        <v>0.0</v>
      </c>
      <c r="R409" s="52">
        <v>0.0</v>
      </c>
      <c r="S409" s="52">
        <v>1.0</v>
      </c>
      <c r="T409" s="52">
        <v>0.0</v>
      </c>
      <c r="U409" s="53">
        <v>136299.0</v>
      </c>
      <c r="V409" s="53">
        <v>135515.8</v>
      </c>
      <c r="W409" s="52">
        <v>9.00315569E8</v>
      </c>
      <c r="X409" s="52" t="s">
        <v>125</v>
      </c>
    </row>
    <row r="410" ht="15.75" customHeight="1">
      <c r="B410" s="47">
        <v>2.0220011E7</v>
      </c>
      <c r="C410" s="47" t="s">
        <v>570</v>
      </c>
      <c r="D410" s="47">
        <v>2.1634024E7</v>
      </c>
      <c r="E410" s="47">
        <v>1.0</v>
      </c>
      <c r="F410" s="48">
        <v>437125.1</v>
      </c>
      <c r="G410" s="48">
        <f t="shared" si="1"/>
        <v>437125.1</v>
      </c>
      <c r="H410" s="47" t="s">
        <v>9</v>
      </c>
      <c r="I410" s="47">
        <v>1.0</v>
      </c>
      <c r="J410" s="47">
        <v>1.0</v>
      </c>
      <c r="K410" s="47">
        <v>2.0</v>
      </c>
      <c r="L410" s="47" t="s">
        <v>118</v>
      </c>
      <c r="M410" s="47" t="s">
        <v>119</v>
      </c>
      <c r="N410" s="47">
        <v>21.0</v>
      </c>
      <c r="O410" s="47">
        <v>0.0</v>
      </c>
      <c r="P410" s="47">
        <v>0.0</v>
      </c>
      <c r="Q410" s="47">
        <v>2.0</v>
      </c>
      <c r="R410" s="47">
        <v>0.0</v>
      </c>
      <c r="S410" s="47">
        <v>7.0</v>
      </c>
      <c r="T410" s="47">
        <v>0.0</v>
      </c>
      <c r="U410" s="48">
        <v>437125.0</v>
      </c>
      <c r="V410" s="48">
        <v>437125.1</v>
      </c>
      <c r="W410" s="47">
        <v>9.00315569E8</v>
      </c>
      <c r="X410" s="47" t="s">
        <v>152</v>
      </c>
    </row>
    <row r="411" ht="15.75" customHeight="1">
      <c r="B411" s="52">
        <v>2.0220012E7</v>
      </c>
      <c r="C411" s="52" t="s">
        <v>571</v>
      </c>
      <c r="D411" s="52">
        <v>8194424.0</v>
      </c>
      <c r="E411" s="52">
        <v>0.0</v>
      </c>
      <c r="F411" s="53">
        <v>1494259.0</v>
      </c>
      <c r="G411" s="48">
        <f t="shared" si="1"/>
        <v>0</v>
      </c>
      <c r="H411" s="52" t="s">
        <v>9</v>
      </c>
      <c r="I411" s="52">
        <v>0.0</v>
      </c>
      <c r="J411" s="52">
        <v>2.0</v>
      </c>
      <c r="K411" s="52">
        <v>0.0</v>
      </c>
      <c r="L411" s="52" t="s">
        <v>118</v>
      </c>
      <c r="M411" s="52" t="s">
        <v>119</v>
      </c>
      <c r="N411" s="52">
        <v>15.0</v>
      </c>
      <c r="O411" s="52">
        <v>0.0</v>
      </c>
      <c r="P411" s="52">
        <v>0.0</v>
      </c>
      <c r="Q411" s="52">
        <v>0.0</v>
      </c>
      <c r="R411" s="52">
        <v>0.0</v>
      </c>
      <c r="S411" s="52">
        <v>11.0</v>
      </c>
      <c r="T411" s="52">
        <v>0.0</v>
      </c>
      <c r="U411" s="53">
        <v>1494259.0</v>
      </c>
      <c r="V411" s="53">
        <v>1494259.0</v>
      </c>
      <c r="W411" s="52">
        <v>9.00315569E8</v>
      </c>
      <c r="X411" s="52" t="s">
        <v>129</v>
      </c>
    </row>
    <row r="412" ht="15.75" customHeight="1">
      <c r="B412" s="47">
        <v>2.0220013E7</v>
      </c>
      <c r="C412" s="47" t="s">
        <v>373</v>
      </c>
      <c r="D412" s="47">
        <v>1526474.0</v>
      </c>
      <c r="E412" s="47">
        <v>1.0</v>
      </c>
      <c r="F412" s="48">
        <v>5029.515</v>
      </c>
      <c r="G412" s="48">
        <f t="shared" si="1"/>
        <v>5029.515</v>
      </c>
      <c r="H412" s="47" t="s">
        <v>9</v>
      </c>
      <c r="I412" s="47">
        <v>0.0</v>
      </c>
      <c r="J412" s="47">
        <v>0.0</v>
      </c>
      <c r="K412" s="47">
        <v>0.0</v>
      </c>
      <c r="L412" s="47" t="s">
        <v>118</v>
      </c>
      <c r="M412" s="47" t="s">
        <v>119</v>
      </c>
      <c r="N412" s="47">
        <v>0.0</v>
      </c>
      <c r="O412" s="47">
        <v>0.0</v>
      </c>
      <c r="P412" s="47">
        <v>0.0</v>
      </c>
      <c r="Q412" s="47">
        <v>0.0</v>
      </c>
      <c r="R412" s="47">
        <v>0.0</v>
      </c>
      <c r="S412" s="47">
        <v>0.0</v>
      </c>
      <c r="T412" s="47">
        <v>0.0</v>
      </c>
      <c r="U412" s="48">
        <v>5029.52</v>
      </c>
      <c r="V412" s="48">
        <v>5029.515</v>
      </c>
      <c r="W412" s="47">
        <v>9.00315569E8</v>
      </c>
      <c r="X412" s="47" t="s">
        <v>125</v>
      </c>
    </row>
    <row r="413" ht="15.75" customHeight="1">
      <c r="B413" s="52">
        <v>2.0220014E7</v>
      </c>
      <c r="C413" s="52" t="s">
        <v>572</v>
      </c>
      <c r="D413" s="52">
        <v>2.2416685E7</v>
      </c>
      <c r="E413" s="52">
        <v>1.0</v>
      </c>
      <c r="F413" s="53">
        <v>344146.0</v>
      </c>
      <c r="G413" s="48">
        <f t="shared" si="1"/>
        <v>344146</v>
      </c>
      <c r="H413" s="52" t="s">
        <v>9</v>
      </c>
      <c r="I413" s="52">
        <v>0.0</v>
      </c>
      <c r="J413" s="52">
        <v>0.0</v>
      </c>
      <c r="K413" s="52">
        <v>0.0</v>
      </c>
      <c r="L413" s="52" t="s">
        <v>118</v>
      </c>
      <c r="M413" s="52" t="s">
        <v>165</v>
      </c>
      <c r="N413" s="52">
        <v>1.0</v>
      </c>
      <c r="O413" s="52">
        <v>0.0</v>
      </c>
      <c r="P413" s="52">
        <v>0.0</v>
      </c>
      <c r="Q413" s="52">
        <v>0.0</v>
      </c>
      <c r="R413" s="52">
        <v>0.0</v>
      </c>
      <c r="S413" s="52">
        <v>0.0</v>
      </c>
      <c r="T413" s="52">
        <v>0.0</v>
      </c>
      <c r="U413" s="53">
        <v>344146.0</v>
      </c>
      <c r="V413" s="53">
        <v>344146.0</v>
      </c>
      <c r="W413" s="52">
        <v>9.00315569E8</v>
      </c>
      <c r="X413" s="52" t="s">
        <v>123</v>
      </c>
    </row>
    <row r="414" ht="15.75" customHeight="1">
      <c r="B414" s="47">
        <v>2.0220015E7</v>
      </c>
      <c r="C414" s="47" t="s">
        <v>573</v>
      </c>
      <c r="D414" s="47">
        <v>2.3285701E7</v>
      </c>
      <c r="E414" s="47">
        <v>1.0</v>
      </c>
      <c r="F414" s="48">
        <v>378622.9</v>
      </c>
      <c r="G414" s="48">
        <f t="shared" si="1"/>
        <v>378622.9</v>
      </c>
      <c r="H414" s="47" t="s">
        <v>9</v>
      </c>
      <c r="I414" s="47">
        <v>0.0</v>
      </c>
      <c r="J414" s="47">
        <v>0.0</v>
      </c>
      <c r="K414" s="47">
        <v>0.0</v>
      </c>
      <c r="L414" s="47" t="s">
        <v>118</v>
      </c>
      <c r="M414" s="47" t="s">
        <v>165</v>
      </c>
      <c r="N414" s="47">
        <v>1.0</v>
      </c>
      <c r="O414" s="47">
        <v>0.0</v>
      </c>
      <c r="P414" s="47">
        <v>0.0</v>
      </c>
      <c r="Q414" s="47">
        <v>0.0</v>
      </c>
      <c r="R414" s="47">
        <v>0.0</v>
      </c>
      <c r="S414" s="47">
        <v>1.0</v>
      </c>
      <c r="T414" s="47">
        <v>0.0</v>
      </c>
      <c r="U414" s="48">
        <v>378623.0</v>
      </c>
      <c r="V414" s="48">
        <v>378622.9</v>
      </c>
      <c r="W414" s="47">
        <v>9.00315569E8</v>
      </c>
      <c r="X414" s="47" t="s">
        <v>123</v>
      </c>
    </row>
    <row r="415" ht="15.75" customHeight="1">
      <c r="B415" s="52">
        <v>2.0220016E7</v>
      </c>
      <c r="C415" s="52" t="s">
        <v>574</v>
      </c>
      <c r="D415" s="52">
        <v>468947.0</v>
      </c>
      <c r="E415" s="52">
        <v>2.0</v>
      </c>
      <c r="F415" s="53">
        <v>13986.11</v>
      </c>
      <c r="G415" s="48">
        <f t="shared" si="1"/>
        <v>27972.22</v>
      </c>
      <c r="H415" s="52" t="s">
        <v>9</v>
      </c>
      <c r="I415" s="52">
        <v>1.0</v>
      </c>
      <c r="J415" s="52">
        <v>0.0</v>
      </c>
      <c r="K415" s="52">
        <v>3.0</v>
      </c>
      <c r="L415" s="52" t="s">
        <v>118</v>
      </c>
      <c r="M415" s="52" t="s">
        <v>165</v>
      </c>
      <c r="N415" s="52">
        <v>36.0</v>
      </c>
      <c r="O415" s="52">
        <v>0.0</v>
      </c>
      <c r="P415" s="52">
        <v>0.0</v>
      </c>
      <c r="Q415" s="52">
        <v>0.0</v>
      </c>
      <c r="R415" s="52">
        <v>0.0</v>
      </c>
      <c r="S415" s="52">
        <v>12.0</v>
      </c>
      <c r="T415" s="52">
        <v>0.0</v>
      </c>
      <c r="U415" s="53">
        <v>13986.1</v>
      </c>
      <c r="V415" s="53">
        <v>13986.11</v>
      </c>
      <c r="W415" s="52">
        <v>9.00315569E8</v>
      </c>
      <c r="X415" s="52" t="s">
        <v>125</v>
      </c>
    </row>
    <row r="416" ht="15.75" customHeight="1">
      <c r="B416" s="47">
        <v>2.0220017E7</v>
      </c>
      <c r="C416" s="47" t="s">
        <v>147</v>
      </c>
      <c r="D416" s="47">
        <v>2.1940615E7</v>
      </c>
      <c r="E416" s="47">
        <v>8.0</v>
      </c>
      <c r="F416" s="48">
        <v>6.8306</v>
      </c>
      <c r="G416" s="48">
        <f t="shared" si="1"/>
        <v>54.6448</v>
      </c>
      <c r="H416" s="47" t="s">
        <v>9</v>
      </c>
      <c r="I416" s="47">
        <v>0.0</v>
      </c>
      <c r="J416" s="47">
        <v>0.0</v>
      </c>
      <c r="K416" s="47">
        <v>0.0</v>
      </c>
      <c r="L416" s="47" t="s">
        <v>118</v>
      </c>
      <c r="M416" s="47" t="s">
        <v>165</v>
      </c>
      <c r="N416" s="47">
        <v>2.0</v>
      </c>
      <c r="O416" s="47">
        <v>0.0</v>
      </c>
      <c r="P416" s="47">
        <v>0.0</v>
      </c>
      <c r="Q416" s="47">
        <v>0.0</v>
      </c>
      <c r="R416" s="47">
        <v>0.0</v>
      </c>
      <c r="S416" s="47">
        <v>0.0</v>
      </c>
      <c r="T416" s="47">
        <v>0.0</v>
      </c>
      <c r="U416" s="48">
        <v>6.8306</v>
      </c>
      <c r="V416" s="48">
        <v>6.8306</v>
      </c>
      <c r="W416" s="47">
        <v>9.00315569E8</v>
      </c>
      <c r="X416" s="47" t="s">
        <v>125</v>
      </c>
    </row>
    <row r="417" ht="15.75" customHeight="1">
      <c r="B417" s="52">
        <v>2.0220018E7</v>
      </c>
      <c r="C417" s="52" t="s">
        <v>575</v>
      </c>
      <c r="D417" s="52">
        <v>2.1043068E7</v>
      </c>
      <c r="E417" s="52">
        <v>0.0</v>
      </c>
      <c r="F417" s="53">
        <v>0.0</v>
      </c>
      <c r="G417" s="48">
        <f t="shared" si="1"/>
        <v>0</v>
      </c>
      <c r="H417" s="52" t="s">
        <v>9</v>
      </c>
      <c r="I417" s="52">
        <v>0.0</v>
      </c>
      <c r="J417" s="52">
        <v>0.0</v>
      </c>
      <c r="K417" s="52">
        <v>0.0</v>
      </c>
      <c r="L417" s="52" t="s">
        <v>118</v>
      </c>
      <c r="M417" s="52" t="s">
        <v>122</v>
      </c>
      <c r="N417" s="52">
        <v>0.0</v>
      </c>
      <c r="O417" s="52">
        <v>0.0</v>
      </c>
      <c r="P417" s="52">
        <v>0.0</v>
      </c>
      <c r="Q417" s="52">
        <v>0.0</v>
      </c>
      <c r="R417" s="52">
        <v>0.0</v>
      </c>
      <c r="S417" s="52">
        <v>0.0</v>
      </c>
      <c r="T417" s="52">
        <v>0.0</v>
      </c>
      <c r="U417" s="53">
        <v>142800.0</v>
      </c>
      <c r="V417" s="53">
        <v>142800.0</v>
      </c>
      <c r="W417" s="52">
        <v>9.01327111E8</v>
      </c>
      <c r="X417" s="52" t="s">
        <v>127</v>
      </c>
    </row>
    <row r="418" ht="15.75" customHeight="1">
      <c r="B418" s="47" t="s">
        <v>576</v>
      </c>
      <c r="C418" s="47" t="s">
        <v>575</v>
      </c>
      <c r="D418" s="47">
        <v>2.1043068E7</v>
      </c>
      <c r="E418" s="47">
        <v>1.0</v>
      </c>
      <c r="F418" s="48">
        <v>142800.0</v>
      </c>
      <c r="G418" s="48">
        <f t="shared" si="1"/>
        <v>142800</v>
      </c>
      <c r="H418" s="47" t="s">
        <v>9</v>
      </c>
      <c r="I418" s="47">
        <v>0.0</v>
      </c>
      <c r="J418" s="47">
        <v>0.0</v>
      </c>
      <c r="K418" s="47">
        <v>0.0</v>
      </c>
      <c r="L418" s="47" t="s">
        <v>118</v>
      </c>
      <c r="M418" s="47" t="s">
        <v>122</v>
      </c>
      <c r="N418" s="47">
        <v>0.0</v>
      </c>
      <c r="O418" s="47">
        <v>0.0</v>
      </c>
      <c r="P418" s="47">
        <v>0.0</v>
      </c>
      <c r="Q418" s="47">
        <v>0.0</v>
      </c>
      <c r="R418" s="47">
        <v>0.0</v>
      </c>
      <c r="S418" s="47">
        <v>0.0</v>
      </c>
      <c r="T418" s="47">
        <v>0.0</v>
      </c>
      <c r="U418" s="48">
        <v>142800.0</v>
      </c>
      <c r="V418" s="48">
        <v>142800.0</v>
      </c>
      <c r="W418" s="47">
        <v>9.01327111E8</v>
      </c>
      <c r="X418" s="47" t="s">
        <v>171</v>
      </c>
    </row>
    <row r="419" ht="15.75" customHeight="1">
      <c r="B419" s="52">
        <v>2.1100001E7</v>
      </c>
      <c r="C419" s="52" t="s">
        <v>577</v>
      </c>
      <c r="D419" s="52">
        <v>2.1123014E7</v>
      </c>
      <c r="E419" s="52">
        <v>5.0</v>
      </c>
      <c r="F419" s="53">
        <v>284999.8</v>
      </c>
      <c r="G419" s="48">
        <f t="shared" si="1"/>
        <v>1424999</v>
      </c>
      <c r="H419" s="52" t="s">
        <v>9</v>
      </c>
      <c r="I419" s="52">
        <v>20.0</v>
      </c>
      <c r="J419" s="52">
        <v>18.0</v>
      </c>
      <c r="K419" s="52">
        <v>40.0</v>
      </c>
      <c r="L419" s="52" t="s">
        <v>118</v>
      </c>
      <c r="M419" s="52" t="s">
        <v>119</v>
      </c>
      <c r="N419" s="52">
        <v>1489.0</v>
      </c>
      <c r="O419" s="52">
        <v>0.0</v>
      </c>
      <c r="P419" s="52">
        <v>0.0</v>
      </c>
      <c r="Q419" s="52">
        <v>1.0</v>
      </c>
      <c r="R419" s="52">
        <v>0.0</v>
      </c>
      <c r="S419" s="52">
        <v>7.0</v>
      </c>
      <c r="T419" s="52">
        <v>0.0</v>
      </c>
      <c r="U419" s="53">
        <v>285000.0</v>
      </c>
      <c r="V419" s="53">
        <v>284999.8</v>
      </c>
      <c r="W419" s="52">
        <v>9.00315569E8</v>
      </c>
      <c r="X419" s="52" t="s">
        <v>221</v>
      </c>
    </row>
    <row r="420" ht="15.75" customHeight="1">
      <c r="B420" s="47">
        <v>2.1100002E7</v>
      </c>
      <c r="C420" s="47" t="s">
        <v>578</v>
      </c>
      <c r="D420" s="47">
        <v>3964604.0</v>
      </c>
      <c r="E420" s="47">
        <v>80.0</v>
      </c>
      <c r="F420" s="48">
        <v>5761.575</v>
      </c>
      <c r="G420" s="48">
        <f t="shared" si="1"/>
        <v>460926</v>
      </c>
      <c r="H420" s="47" t="s">
        <v>9</v>
      </c>
      <c r="I420" s="47">
        <v>150.0</v>
      </c>
      <c r="J420" s="47">
        <v>50.0</v>
      </c>
      <c r="K420" s="47">
        <v>400.0</v>
      </c>
      <c r="L420" s="47" t="s">
        <v>118</v>
      </c>
      <c r="M420" s="47" t="s">
        <v>119</v>
      </c>
      <c r="N420" s="47">
        <v>23685.0</v>
      </c>
      <c r="O420" s="47">
        <v>0.0</v>
      </c>
      <c r="P420" s="47">
        <v>0.0</v>
      </c>
      <c r="Q420" s="47">
        <v>0.0</v>
      </c>
      <c r="R420" s="47">
        <v>0.0</v>
      </c>
      <c r="S420" s="47">
        <v>19.0</v>
      </c>
      <c r="T420" s="47">
        <v>0.0</v>
      </c>
      <c r="U420" s="48">
        <v>5761.58</v>
      </c>
      <c r="V420" s="48">
        <v>5761.575</v>
      </c>
      <c r="W420" s="47">
        <v>9.00315569E8</v>
      </c>
      <c r="X420" s="47" t="s">
        <v>123</v>
      </c>
    </row>
    <row r="421" ht="15.75" customHeight="1">
      <c r="B421" s="52">
        <v>2.1100003E7</v>
      </c>
      <c r="C421" s="52" t="s">
        <v>579</v>
      </c>
      <c r="D421" s="52">
        <v>2.0549115E7</v>
      </c>
      <c r="E421" s="52">
        <v>0.0</v>
      </c>
      <c r="F421" s="53">
        <v>3238204.0</v>
      </c>
      <c r="G421" s="48">
        <f t="shared" si="1"/>
        <v>0</v>
      </c>
      <c r="H421" s="52" t="s">
        <v>9</v>
      </c>
      <c r="I421" s="52">
        <v>0.0</v>
      </c>
      <c r="J421" s="52">
        <v>0.0</v>
      </c>
      <c r="K421" s="52">
        <v>0.0</v>
      </c>
      <c r="L421" s="52" t="s">
        <v>118</v>
      </c>
      <c r="M421" s="52" t="s">
        <v>119</v>
      </c>
      <c r="N421" s="52">
        <v>4.0</v>
      </c>
      <c r="O421" s="52">
        <v>0.0</v>
      </c>
      <c r="P421" s="52">
        <v>0.0</v>
      </c>
      <c r="Q421" s="52">
        <v>0.0</v>
      </c>
      <c r="R421" s="52">
        <v>0.0</v>
      </c>
      <c r="S421" s="52">
        <v>3.0</v>
      </c>
      <c r="T421" s="52">
        <v>0.0</v>
      </c>
      <c r="U421" s="53">
        <v>3238204.0</v>
      </c>
      <c r="V421" s="53">
        <v>3238204.0</v>
      </c>
      <c r="W421" s="52">
        <v>9.00315569E8</v>
      </c>
      <c r="X421" s="52" t="s">
        <v>307</v>
      </c>
    </row>
    <row r="422" ht="15.75" customHeight="1">
      <c r="B422" s="47" t="s">
        <v>580</v>
      </c>
      <c r="C422" s="47" t="s">
        <v>579</v>
      </c>
      <c r="D422" s="47">
        <v>2.120549115E9</v>
      </c>
      <c r="E422" s="47">
        <v>0.0</v>
      </c>
      <c r="F422" s="48">
        <v>214021.5</v>
      </c>
      <c r="G422" s="48">
        <f t="shared" si="1"/>
        <v>0</v>
      </c>
      <c r="H422" s="47" t="s">
        <v>9</v>
      </c>
      <c r="I422" s="47">
        <v>0.0</v>
      </c>
      <c r="J422" s="47">
        <v>0.0</v>
      </c>
      <c r="K422" s="47">
        <v>0.0</v>
      </c>
      <c r="L422" s="47" t="s">
        <v>118</v>
      </c>
      <c r="M422" s="47" t="s">
        <v>165</v>
      </c>
      <c r="N422" s="47">
        <v>34.0</v>
      </c>
      <c r="O422" s="47">
        <v>0.0</v>
      </c>
      <c r="P422" s="47">
        <v>0.0</v>
      </c>
      <c r="Q422" s="47">
        <v>0.0</v>
      </c>
      <c r="R422" s="47">
        <v>0.0</v>
      </c>
      <c r="S422" s="47">
        <v>15.0</v>
      </c>
      <c r="T422" s="47">
        <v>0.0</v>
      </c>
      <c r="U422" s="48">
        <v>214022.0</v>
      </c>
      <c r="V422" s="48">
        <v>214021.5</v>
      </c>
      <c r="W422" s="47">
        <v>9.01327111E8</v>
      </c>
      <c r="X422" s="47" t="s">
        <v>171</v>
      </c>
    </row>
    <row r="423" ht="15.75" customHeight="1">
      <c r="B423" s="52">
        <v>2.1100004E7</v>
      </c>
      <c r="C423" s="52" t="s">
        <v>581</v>
      </c>
      <c r="D423" s="52">
        <v>2.04122E7</v>
      </c>
      <c r="E423" s="52">
        <v>0.0</v>
      </c>
      <c r="F423" s="53">
        <v>3522202.0</v>
      </c>
      <c r="G423" s="48">
        <f t="shared" si="1"/>
        <v>0</v>
      </c>
      <c r="H423" s="52" t="s">
        <v>9</v>
      </c>
      <c r="I423" s="52">
        <v>0.0</v>
      </c>
      <c r="J423" s="52">
        <v>0.0</v>
      </c>
      <c r="K423" s="52">
        <v>0.0</v>
      </c>
      <c r="L423" s="52" t="s">
        <v>118</v>
      </c>
      <c r="M423" s="52" t="s">
        <v>122</v>
      </c>
      <c r="N423" s="52">
        <v>1.0</v>
      </c>
      <c r="O423" s="52">
        <v>0.0</v>
      </c>
      <c r="P423" s="52">
        <v>0.0</v>
      </c>
      <c r="Q423" s="52">
        <v>0.0</v>
      </c>
      <c r="R423" s="52">
        <v>0.0</v>
      </c>
      <c r="S423" s="52">
        <v>1.0</v>
      </c>
      <c r="T423" s="52">
        <v>0.0</v>
      </c>
      <c r="U423" s="53">
        <v>3522202.0</v>
      </c>
      <c r="V423" s="53">
        <v>3522202.0</v>
      </c>
      <c r="W423" s="52">
        <v>9.00315569E8</v>
      </c>
      <c r="X423" s="52" t="s">
        <v>123</v>
      </c>
    </row>
    <row r="424" ht="15.75" customHeight="1">
      <c r="B424" s="47">
        <v>2.1100005E7</v>
      </c>
      <c r="C424" s="47" t="s">
        <v>582</v>
      </c>
      <c r="D424" s="47">
        <v>422426.0</v>
      </c>
      <c r="E424" s="47">
        <v>0.0</v>
      </c>
      <c r="F424" s="48">
        <v>47600.0</v>
      </c>
      <c r="G424" s="48">
        <f t="shared" si="1"/>
        <v>0</v>
      </c>
      <c r="H424" s="47" t="s">
        <v>9</v>
      </c>
      <c r="I424" s="47">
        <v>0.0</v>
      </c>
      <c r="J424" s="47">
        <v>0.0</v>
      </c>
      <c r="K424" s="47">
        <v>0.0</v>
      </c>
      <c r="L424" s="47" t="s">
        <v>118</v>
      </c>
      <c r="M424" s="47" t="s">
        <v>165</v>
      </c>
      <c r="N424" s="47">
        <v>2.0</v>
      </c>
      <c r="O424" s="47">
        <v>0.0</v>
      </c>
      <c r="P424" s="47">
        <v>0.0</v>
      </c>
      <c r="Q424" s="47">
        <v>0.0</v>
      </c>
      <c r="R424" s="47">
        <v>0.0</v>
      </c>
      <c r="S424" s="47">
        <v>1.0</v>
      </c>
      <c r="T424" s="47">
        <v>0.0</v>
      </c>
      <c r="U424" s="48">
        <v>47600.0</v>
      </c>
      <c r="V424" s="48">
        <v>47600.0</v>
      </c>
      <c r="W424" s="47">
        <v>9.00315569E8</v>
      </c>
      <c r="X424" s="47" t="s">
        <v>194</v>
      </c>
    </row>
    <row r="425" ht="15.75" customHeight="1">
      <c r="B425" s="52">
        <v>2.1100006E7</v>
      </c>
      <c r="C425" s="52" t="s">
        <v>583</v>
      </c>
      <c r="D425" s="52">
        <v>2.0560727E7</v>
      </c>
      <c r="E425" s="52">
        <v>0.0</v>
      </c>
      <c r="F425" s="53">
        <v>1343903.0</v>
      </c>
      <c r="G425" s="48">
        <f t="shared" si="1"/>
        <v>0</v>
      </c>
      <c r="H425" s="52" t="s">
        <v>9</v>
      </c>
      <c r="I425" s="52">
        <v>0.0</v>
      </c>
      <c r="J425" s="52">
        <v>0.0</v>
      </c>
      <c r="K425" s="52">
        <v>0.0</v>
      </c>
      <c r="L425" s="52" t="s">
        <v>118</v>
      </c>
      <c r="M425" s="52" t="s">
        <v>165</v>
      </c>
      <c r="N425" s="52">
        <v>4.0</v>
      </c>
      <c r="O425" s="52">
        <v>0.0</v>
      </c>
      <c r="P425" s="52">
        <v>0.0</v>
      </c>
      <c r="Q425" s="52">
        <v>0.0</v>
      </c>
      <c r="R425" s="52">
        <v>0.0</v>
      </c>
      <c r="S425" s="52">
        <v>4.0</v>
      </c>
      <c r="T425" s="52">
        <v>0.0</v>
      </c>
      <c r="U425" s="53">
        <v>1343903.0</v>
      </c>
      <c r="V425" s="53">
        <v>1343903.0</v>
      </c>
      <c r="W425" s="52">
        <v>9.00315569E8</v>
      </c>
      <c r="X425" s="52" t="s">
        <v>221</v>
      </c>
    </row>
    <row r="426" ht="15.75" customHeight="1">
      <c r="B426" s="47">
        <v>2.1100007E7</v>
      </c>
      <c r="C426" s="47" t="s">
        <v>584</v>
      </c>
      <c r="D426" s="47">
        <v>981428.0</v>
      </c>
      <c r="E426" s="47">
        <v>5.0</v>
      </c>
      <c r="F426" s="48">
        <v>19944.36</v>
      </c>
      <c r="G426" s="48">
        <f t="shared" si="1"/>
        <v>99721.8</v>
      </c>
      <c r="H426" s="47" t="s">
        <v>9</v>
      </c>
      <c r="I426" s="47">
        <v>1.0</v>
      </c>
      <c r="J426" s="47">
        <v>1.0</v>
      </c>
      <c r="K426" s="47">
        <v>2.0</v>
      </c>
      <c r="L426" s="47" t="s">
        <v>118</v>
      </c>
      <c r="M426" s="47" t="s">
        <v>122</v>
      </c>
      <c r="N426" s="47">
        <v>4.0</v>
      </c>
      <c r="O426" s="47">
        <v>0.0</v>
      </c>
      <c r="P426" s="47">
        <v>0.0</v>
      </c>
      <c r="Q426" s="47">
        <v>0.0</v>
      </c>
      <c r="R426" s="47">
        <v>0.0</v>
      </c>
      <c r="S426" s="47">
        <v>0.0</v>
      </c>
      <c r="T426" s="47">
        <v>0.0</v>
      </c>
      <c r="U426" s="48">
        <v>19944.4</v>
      </c>
      <c r="V426" s="48">
        <v>19830.1</v>
      </c>
      <c r="W426" s="47">
        <v>9.00315569E8</v>
      </c>
      <c r="X426" s="47" t="s">
        <v>152</v>
      </c>
    </row>
    <row r="427" ht="15.75" customHeight="1">
      <c r="B427" s="52">
        <v>2.1100008E7</v>
      </c>
      <c r="C427" s="52" t="s">
        <v>268</v>
      </c>
      <c r="D427" s="52">
        <v>981968.0</v>
      </c>
      <c r="E427" s="52">
        <v>6.0</v>
      </c>
      <c r="F427" s="53">
        <v>15343.0</v>
      </c>
      <c r="G427" s="48">
        <f t="shared" si="1"/>
        <v>92058</v>
      </c>
      <c r="H427" s="52" t="s">
        <v>9</v>
      </c>
      <c r="I427" s="52">
        <v>0.0</v>
      </c>
      <c r="J427" s="52">
        <v>0.0</v>
      </c>
      <c r="K427" s="52">
        <v>0.0</v>
      </c>
      <c r="L427" s="52" t="s">
        <v>118</v>
      </c>
      <c r="M427" s="52" t="s">
        <v>122</v>
      </c>
      <c r="N427" s="52">
        <v>0.0</v>
      </c>
      <c r="O427" s="52">
        <v>0.0</v>
      </c>
      <c r="P427" s="52">
        <v>0.0</v>
      </c>
      <c r="Q427" s="52">
        <v>0.0</v>
      </c>
      <c r="R427" s="52">
        <v>0.0</v>
      </c>
      <c r="S427" s="52">
        <v>0.0</v>
      </c>
      <c r="T427" s="52">
        <v>0.0</v>
      </c>
      <c r="U427" s="53">
        <v>15343.0</v>
      </c>
      <c r="V427" s="53">
        <v>15343.0</v>
      </c>
      <c r="W427" s="52">
        <v>9.00315569E8</v>
      </c>
      <c r="X427" s="52" t="s">
        <v>127</v>
      </c>
    </row>
    <row r="428" ht="15.75" customHeight="1">
      <c r="B428" s="47">
        <v>2.1100009E7</v>
      </c>
      <c r="C428" s="47" t="s">
        <v>585</v>
      </c>
      <c r="D428" s="47">
        <v>981377.0</v>
      </c>
      <c r="E428" s="47">
        <v>2.0</v>
      </c>
      <c r="F428" s="48">
        <v>33523.69</v>
      </c>
      <c r="G428" s="48">
        <f t="shared" si="1"/>
        <v>67047.38</v>
      </c>
      <c r="H428" s="47" t="s">
        <v>9</v>
      </c>
      <c r="I428" s="47">
        <v>0.0</v>
      </c>
      <c r="J428" s="47">
        <v>0.0</v>
      </c>
      <c r="K428" s="47">
        <v>0.0</v>
      </c>
      <c r="L428" s="47" t="s">
        <v>118</v>
      </c>
      <c r="M428" s="47" t="s">
        <v>122</v>
      </c>
      <c r="N428" s="47">
        <v>5.0</v>
      </c>
      <c r="O428" s="47">
        <v>0.0</v>
      </c>
      <c r="P428" s="47">
        <v>0.0</v>
      </c>
      <c r="Q428" s="47">
        <v>0.0</v>
      </c>
      <c r="R428" s="47">
        <v>0.0</v>
      </c>
      <c r="S428" s="47">
        <v>0.0</v>
      </c>
      <c r="T428" s="47">
        <v>0.0</v>
      </c>
      <c r="U428" s="48">
        <v>33523.7</v>
      </c>
      <c r="V428" s="48">
        <v>45220.0</v>
      </c>
      <c r="W428" s="47">
        <v>9.00315569E8</v>
      </c>
      <c r="X428" s="47" t="s">
        <v>152</v>
      </c>
    </row>
    <row r="429" ht="15.75" customHeight="1">
      <c r="B429" s="52">
        <v>2.110001E7</v>
      </c>
      <c r="C429" s="52" t="s">
        <v>586</v>
      </c>
      <c r="D429" s="52">
        <v>2.1344812E7</v>
      </c>
      <c r="E429" s="52">
        <v>5.0</v>
      </c>
      <c r="F429" s="53">
        <v>59021.38</v>
      </c>
      <c r="G429" s="48">
        <f t="shared" si="1"/>
        <v>295106.9</v>
      </c>
      <c r="H429" s="52" t="s">
        <v>9</v>
      </c>
      <c r="I429" s="52">
        <v>1.0</v>
      </c>
      <c r="J429" s="52">
        <v>1.0</v>
      </c>
      <c r="K429" s="52">
        <v>1.0</v>
      </c>
      <c r="L429" s="52" t="s">
        <v>118</v>
      </c>
      <c r="M429" s="52" t="s">
        <v>122</v>
      </c>
      <c r="N429" s="52">
        <v>9.0</v>
      </c>
      <c r="O429" s="52">
        <v>0.0</v>
      </c>
      <c r="P429" s="52">
        <v>0.0</v>
      </c>
      <c r="Q429" s="52">
        <v>0.0</v>
      </c>
      <c r="R429" s="52">
        <v>0.0</v>
      </c>
      <c r="S429" s="52">
        <v>0.0</v>
      </c>
      <c r="T429" s="52">
        <v>0.0</v>
      </c>
      <c r="U429" s="53">
        <v>59021.4</v>
      </c>
      <c r="V429" s="53">
        <v>62634.94</v>
      </c>
      <c r="W429" s="52">
        <v>9.00315569E8</v>
      </c>
      <c r="X429" s="52" t="s">
        <v>125</v>
      </c>
    </row>
    <row r="430" ht="15.75" customHeight="1">
      <c r="B430" s="47">
        <v>2.1100011E7</v>
      </c>
      <c r="C430" s="47" t="s">
        <v>587</v>
      </c>
      <c r="D430" s="47">
        <v>2.0450344E7</v>
      </c>
      <c r="E430" s="47">
        <v>0.0</v>
      </c>
      <c r="F430" s="48">
        <v>833000.0</v>
      </c>
      <c r="G430" s="48">
        <f t="shared" si="1"/>
        <v>0</v>
      </c>
      <c r="H430" s="47" t="s">
        <v>9</v>
      </c>
      <c r="I430" s="47">
        <v>0.0</v>
      </c>
      <c r="J430" s="47">
        <v>0.0</v>
      </c>
      <c r="K430" s="47">
        <v>0.0</v>
      </c>
      <c r="L430" s="47" t="s">
        <v>118</v>
      </c>
      <c r="M430" s="47" t="s">
        <v>122</v>
      </c>
      <c r="N430" s="47">
        <v>1.0</v>
      </c>
      <c r="O430" s="47">
        <v>0.0</v>
      </c>
      <c r="P430" s="47">
        <v>0.0</v>
      </c>
      <c r="Q430" s="47">
        <v>0.0</v>
      </c>
      <c r="R430" s="47">
        <v>0.0</v>
      </c>
      <c r="S430" s="47">
        <v>1.0</v>
      </c>
      <c r="T430" s="47">
        <v>0.0</v>
      </c>
      <c r="U430" s="48">
        <v>833000.0</v>
      </c>
      <c r="V430" s="48">
        <v>833000.0</v>
      </c>
      <c r="W430" s="47">
        <v>9.00315569E8</v>
      </c>
      <c r="X430" s="47" t="s">
        <v>127</v>
      </c>
    </row>
    <row r="431" ht="15.75" customHeight="1">
      <c r="B431" s="52">
        <v>2.1100012E7</v>
      </c>
      <c r="C431" s="52" t="s">
        <v>588</v>
      </c>
      <c r="D431" s="52">
        <v>2.2528289E7</v>
      </c>
      <c r="E431" s="52">
        <v>0.0</v>
      </c>
      <c r="F431" s="53">
        <v>2.0E7</v>
      </c>
      <c r="G431" s="48">
        <f t="shared" si="1"/>
        <v>0</v>
      </c>
      <c r="H431" s="52" t="s">
        <v>9</v>
      </c>
      <c r="I431" s="52">
        <v>0.0</v>
      </c>
      <c r="J431" s="52">
        <v>0.0</v>
      </c>
      <c r="K431" s="52">
        <v>0.0</v>
      </c>
      <c r="L431" s="52" t="s">
        <v>118</v>
      </c>
      <c r="M431" s="52" t="s">
        <v>122</v>
      </c>
      <c r="N431" s="52">
        <v>0.0</v>
      </c>
      <c r="O431" s="52">
        <v>0.0</v>
      </c>
      <c r="P431" s="52">
        <v>0.0</v>
      </c>
      <c r="Q431" s="52">
        <v>0.0</v>
      </c>
      <c r="R431" s="52">
        <v>0.0</v>
      </c>
      <c r="S431" s="52">
        <v>0.0</v>
      </c>
      <c r="T431" s="52">
        <v>0.0</v>
      </c>
      <c r="U431" s="53">
        <v>2.0E7</v>
      </c>
      <c r="V431" s="53">
        <v>0.0</v>
      </c>
      <c r="W431" s="52">
        <v>9.00315569E8</v>
      </c>
      <c r="X431" s="52" t="s">
        <v>127</v>
      </c>
    </row>
    <row r="432" ht="15.75" customHeight="1">
      <c r="B432" s="47" t="s">
        <v>589</v>
      </c>
      <c r="C432" s="47" t="s">
        <v>588</v>
      </c>
      <c r="D432" s="47">
        <v>2.2528289E7</v>
      </c>
      <c r="E432" s="47">
        <v>0.0</v>
      </c>
      <c r="F432" s="48">
        <v>452200.0</v>
      </c>
      <c r="G432" s="48">
        <f t="shared" si="1"/>
        <v>0</v>
      </c>
      <c r="H432" s="47" t="s">
        <v>9</v>
      </c>
      <c r="I432" s="47">
        <v>0.0</v>
      </c>
      <c r="J432" s="47">
        <v>0.0</v>
      </c>
      <c r="K432" s="47">
        <v>0.0</v>
      </c>
      <c r="L432" s="47" t="s">
        <v>118</v>
      </c>
      <c r="M432" s="47" t="s">
        <v>122</v>
      </c>
      <c r="N432" s="47">
        <v>4.0</v>
      </c>
      <c r="O432" s="47">
        <v>0.0</v>
      </c>
      <c r="P432" s="47">
        <v>0.0</v>
      </c>
      <c r="Q432" s="47">
        <v>0.0</v>
      </c>
      <c r="R432" s="47">
        <v>0.0</v>
      </c>
      <c r="S432" s="47">
        <v>3.0</v>
      </c>
      <c r="T432" s="47">
        <v>0.0</v>
      </c>
      <c r="U432" s="48">
        <v>452200.0</v>
      </c>
      <c r="V432" s="48">
        <v>452200.0</v>
      </c>
      <c r="W432" s="47">
        <v>8.60509748E8</v>
      </c>
      <c r="X432" s="47" t="s">
        <v>237</v>
      </c>
    </row>
    <row r="433" ht="15.75" customHeight="1">
      <c r="B433" s="52">
        <v>2.1100013E7</v>
      </c>
      <c r="C433" s="52" t="s">
        <v>590</v>
      </c>
      <c r="D433" s="52">
        <v>2.2012779E7</v>
      </c>
      <c r="E433" s="52">
        <v>0.0</v>
      </c>
      <c r="F433" s="53">
        <v>5.0E7</v>
      </c>
      <c r="G433" s="48">
        <f t="shared" si="1"/>
        <v>0</v>
      </c>
      <c r="H433" s="52" t="s">
        <v>9</v>
      </c>
      <c r="I433" s="52">
        <v>0.0</v>
      </c>
      <c r="J433" s="52">
        <v>0.0</v>
      </c>
      <c r="K433" s="52">
        <v>0.0</v>
      </c>
      <c r="L433" s="52" t="s">
        <v>118</v>
      </c>
      <c r="M433" s="52" t="s">
        <v>122</v>
      </c>
      <c r="N433" s="52">
        <v>0.0</v>
      </c>
      <c r="O433" s="52">
        <v>0.0</v>
      </c>
      <c r="P433" s="52">
        <v>0.0</v>
      </c>
      <c r="Q433" s="52">
        <v>0.0</v>
      </c>
      <c r="R433" s="52">
        <v>0.0</v>
      </c>
      <c r="S433" s="52">
        <v>0.0</v>
      </c>
      <c r="T433" s="52">
        <v>0.0</v>
      </c>
      <c r="U433" s="53">
        <v>5.0E7</v>
      </c>
      <c r="V433" s="53">
        <v>0.0</v>
      </c>
      <c r="W433" s="52">
        <v>9.00315569E8</v>
      </c>
      <c r="X433" s="52" t="s">
        <v>127</v>
      </c>
    </row>
    <row r="434" ht="15.75" customHeight="1">
      <c r="B434" s="47" t="s">
        <v>591</v>
      </c>
      <c r="C434" s="47" t="s">
        <v>590</v>
      </c>
      <c r="D434" s="47">
        <v>2.2012779E7</v>
      </c>
      <c r="E434" s="47">
        <v>0.0</v>
      </c>
      <c r="F434" s="48">
        <v>1.19E7</v>
      </c>
      <c r="G434" s="48">
        <f t="shared" si="1"/>
        <v>0</v>
      </c>
      <c r="H434" s="47" t="s">
        <v>9</v>
      </c>
      <c r="I434" s="47">
        <v>0.0</v>
      </c>
      <c r="J434" s="47">
        <v>0.0</v>
      </c>
      <c r="K434" s="47">
        <v>0.0</v>
      </c>
      <c r="L434" s="47" t="s">
        <v>118</v>
      </c>
      <c r="M434" s="47" t="s">
        <v>122</v>
      </c>
      <c r="N434" s="47">
        <v>2.0</v>
      </c>
      <c r="O434" s="47">
        <v>0.0</v>
      </c>
      <c r="P434" s="47">
        <v>0.0</v>
      </c>
      <c r="Q434" s="47">
        <v>0.0</v>
      </c>
      <c r="R434" s="47">
        <v>0.0</v>
      </c>
      <c r="S434" s="47">
        <v>2.0</v>
      </c>
      <c r="T434" s="47">
        <v>0.0</v>
      </c>
      <c r="U434" s="48">
        <v>1.2E7</v>
      </c>
      <c r="V434" s="48">
        <v>1.19E7</v>
      </c>
      <c r="W434" s="47">
        <v>9.0168824E8</v>
      </c>
      <c r="X434" s="47" t="s">
        <v>592</v>
      </c>
    </row>
    <row r="435" ht="15.75" customHeight="1">
      <c r="B435" s="52">
        <v>2.1100014E7</v>
      </c>
      <c r="C435" s="52" t="s">
        <v>593</v>
      </c>
      <c r="D435" s="52">
        <v>1546681.0</v>
      </c>
      <c r="E435" s="52">
        <v>0.0</v>
      </c>
      <c r="F435" s="53">
        <v>48000.0</v>
      </c>
      <c r="G435" s="48">
        <f t="shared" si="1"/>
        <v>0</v>
      </c>
      <c r="H435" s="52" t="s">
        <v>9</v>
      </c>
      <c r="I435" s="52">
        <v>0.0</v>
      </c>
      <c r="J435" s="52">
        <v>0.0</v>
      </c>
      <c r="K435" s="52">
        <v>0.0</v>
      </c>
      <c r="L435" s="52" t="s">
        <v>118</v>
      </c>
      <c r="M435" s="52" t="s">
        <v>122</v>
      </c>
      <c r="N435" s="52">
        <v>0.0</v>
      </c>
      <c r="O435" s="52">
        <v>0.0</v>
      </c>
      <c r="P435" s="52">
        <v>0.0</v>
      </c>
      <c r="Q435" s="52">
        <v>0.0</v>
      </c>
      <c r="R435" s="52">
        <v>0.0</v>
      </c>
      <c r="S435" s="52">
        <v>0.0</v>
      </c>
      <c r="T435" s="52">
        <v>0.0</v>
      </c>
      <c r="U435" s="53">
        <v>48000.0</v>
      </c>
      <c r="V435" s="53">
        <v>0.0</v>
      </c>
      <c r="W435" s="52">
        <v>9.00315569E8</v>
      </c>
      <c r="X435" s="52" t="s">
        <v>127</v>
      </c>
    </row>
    <row r="436" ht="15.75" customHeight="1">
      <c r="B436" s="47" t="s">
        <v>594</v>
      </c>
      <c r="C436" s="47" t="s">
        <v>593</v>
      </c>
      <c r="D436" s="47">
        <v>1546681.0</v>
      </c>
      <c r="E436" s="47">
        <v>0.0</v>
      </c>
      <c r="F436" s="48">
        <v>30000.0</v>
      </c>
      <c r="G436" s="48">
        <f t="shared" si="1"/>
        <v>0</v>
      </c>
      <c r="H436" s="47" t="s">
        <v>9</v>
      </c>
      <c r="I436" s="47">
        <v>0.0</v>
      </c>
      <c r="J436" s="47">
        <v>0.0</v>
      </c>
      <c r="K436" s="47">
        <v>0.0</v>
      </c>
      <c r="L436" s="47" t="s">
        <v>118</v>
      </c>
      <c r="M436" s="47" t="s">
        <v>122</v>
      </c>
      <c r="N436" s="47">
        <v>0.0</v>
      </c>
      <c r="O436" s="47">
        <v>0.0</v>
      </c>
      <c r="P436" s="47">
        <v>0.0</v>
      </c>
      <c r="Q436" s="47">
        <v>0.0</v>
      </c>
      <c r="R436" s="47">
        <v>0.0</v>
      </c>
      <c r="S436" s="47">
        <v>0.0</v>
      </c>
      <c r="T436" s="47">
        <v>0.0</v>
      </c>
      <c r="U436" s="48">
        <v>30000.0</v>
      </c>
      <c r="V436" s="48">
        <v>0.0</v>
      </c>
      <c r="W436" s="47">
        <v>9.00315569E8</v>
      </c>
      <c r="X436" s="47" t="s">
        <v>127</v>
      </c>
    </row>
    <row r="437" ht="15.75" customHeight="1">
      <c r="B437" s="52">
        <v>211004.0</v>
      </c>
      <c r="C437" s="52" t="s">
        <v>595</v>
      </c>
      <c r="D437" s="52">
        <v>6811333.0</v>
      </c>
      <c r="E437" s="52">
        <v>0.0</v>
      </c>
      <c r="F437" s="53">
        <v>0.0</v>
      </c>
      <c r="G437" s="48">
        <f t="shared" si="1"/>
        <v>0</v>
      </c>
      <c r="H437" s="52" t="s">
        <v>8</v>
      </c>
      <c r="I437" s="52">
        <v>0.0</v>
      </c>
      <c r="J437" s="52">
        <v>0.0</v>
      </c>
      <c r="K437" s="52">
        <v>0.0</v>
      </c>
      <c r="L437" s="52" t="s">
        <v>557</v>
      </c>
      <c r="M437" s="52" t="s">
        <v>119</v>
      </c>
      <c r="N437" s="52">
        <v>0.0</v>
      </c>
      <c r="O437" s="52">
        <v>0.0</v>
      </c>
      <c r="P437" s="52">
        <v>0.0</v>
      </c>
      <c r="Q437" s="52">
        <v>0.0</v>
      </c>
      <c r="R437" s="52">
        <v>0.0</v>
      </c>
      <c r="S437" s="52">
        <v>0.0</v>
      </c>
      <c r="T437" s="52">
        <v>0.0</v>
      </c>
      <c r="U437" s="53">
        <v>0.0</v>
      </c>
      <c r="V437" s="53">
        <v>0.0</v>
      </c>
      <c r="W437" s="52">
        <v>8.0018696E8</v>
      </c>
      <c r="X437" s="52" t="s">
        <v>235</v>
      </c>
    </row>
    <row r="438" ht="15.75" customHeight="1">
      <c r="B438" s="47">
        <v>2150209.0</v>
      </c>
      <c r="C438" s="47" t="s">
        <v>596</v>
      </c>
      <c r="D438" s="47">
        <v>984759.0</v>
      </c>
      <c r="E438" s="47">
        <v>0.0</v>
      </c>
      <c r="F438" s="48">
        <v>13052.74</v>
      </c>
      <c r="G438" s="48">
        <f t="shared" si="1"/>
        <v>0</v>
      </c>
      <c r="H438" s="47" t="s">
        <v>9</v>
      </c>
      <c r="I438" s="47">
        <v>3.0</v>
      </c>
      <c r="J438" s="47">
        <v>3.0</v>
      </c>
      <c r="K438" s="47">
        <v>8.0</v>
      </c>
      <c r="L438" s="47" t="s">
        <v>118</v>
      </c>
      <c r="M438" s="47" t="s">
        <v>165</v>
      </c>
      <c r="N438" s="47">
        <v>41.0</v>
      </c>
      <c r="O438" s="47">
        <v>0.0</v>
      </c>
      <c r="P438" s="47">
        <v>0.0</v>
      </c>
      <c r="Q438" s="47">
        <v>1.0</v>
      </c>
      <c r="R438" s="47">
        <v>0.0</v>
      </c>
      <c r="S438" s="47">
        <v>1.0</v>
      </c>
      <c r="T438" s="47">
        <v>0.0</v>
      </c>
      <c r="U438" s="48">
        <v>13052.7</v>
      </c>
      <c r="V438" s="48">
        <v>12455.69</v>
      </c>
      <c r="W438" s="47">
        <v>9.00315569E8</v>
      </c>
      <c r="X438" s="47" t="s">
        <v>152</v>
      </c>
    </row>
    <row r="439" ht="15.75" customHeight="1">
      <c r="B439" s="52">
        <v>2.1701111E7</v>
      </c>
      <c r="C439" s="52" t="s">
        <v>597</v>
      </c>
      <c r="D439" s="52">
        <v>949329.0</v>
      </c>
      <c r="E439" s="52">
        <v>23.0</v>
      </c>
      <c r="F439" s="53">
        <v>2326.283</v>
      </c>
      <c r="G439" s="48">
        <f t="shared" si="1"/>
        <v>53504.509</v>
      </c>
      <c r="H439" s="52" t="s">
        <v>9</v>
      </c>
      <c r="I439" s="52">
        <v>100.0</v>
      </c>
      <c r="J439" s="52">
        <v>50.0</v>
      </c>
      <c r="K439" s="52">
        <v>300.0</v>
      </c>
      <c r="L439" s="52" t="s">
        <v>118</v>
      </c>
      <c r="M439" s="52" t="s">
        <v>119</v>
      </c>
      <c r="N439" s="52">
        <v>21912.0</v>
      </c>
      <c r="O439" s="52">
        <v>0.0</v>
      </c>
      <c r="P439" s="52">
        <v>0.0</v>
      </c>
      <c r="Q439" s="52">
        <v>1.0</v>
      </c>
      <c r="R439" s="52">
        <v>0.0</v>
      </c>
      <c r="S439" s="52">
        <v>10.0</v>
      </c>
      <c r="T439" s="52">
        <v>0.0</v>
      </c>
      <c r="U439" s="53">
        <v>2326.28</v>
      </c>
      <c r="V439" s="53">
        <v>2326.283</v>
      </c>
      <c r="W439" s="52">
        <v>9.00315569E8</v>
      </c>
      <c r="X439" s="52" t="s">
        <v>120</v>
      </c>
    </row>
    <row r="440" ht="15.75" customHeight="1">
      <c r="B440" s="47">
        <v>2.1701112E7</v>
      </c>
      <c r="C440" s="47" t="s">
        <v>598</v>
      </c>
      <c r="D440" s="47">
        <v>18813.0</v>
      </c>
      <c r="E440" s="47">
        <v>52.0</v>
      </c>
      <c r="F440" s="48">
        <v>4719.742</v>
      </c>
      <c r="G440" s="48">
        <f t="shared" si="1"/>
        <v>245426.584</v>
      </c>
      <c r="H440" s="47" t="s">
        <v>9</v>
      </c>
      <c r="I440" s="47">
        <v>80.0</v>
      </c>
      <c r="J440" s="47">
        <v>80.0</v>
      </c>
      <c r="K440" s="47">
        <v>120.0</v>
      </c>
      <c r="L440" s="47" t="s">
        <v>118</v>
      </c>
      <c r="M440" s="47" t="s">
        <v>119</v>
      </c>
      <c r="N440" s="47">
        <v>9066.0</v>
      </c>
      <c r="O440" s="47">
        <v>0.0</v>
      </c>
      <c r="P440" s="47">
        <v>0.0</v>
      </c>
      <c r="Q440" s="47">
        <v>0.0</v>
      </c>
      <c r="R440" s="47">
        <v>0.0</v>
      </c>
      <c r="S440" s="47">
        <v>2.0</v>
      </c>
      <c r="T440" s="47">
        <v>0.0</v>
      </c>
      <c r="U440" s="48">
        <v>4719.74</v>
      </c>
      <c r="V440" s="48">
        <v>4719.742</v>
      </c>
      <c r="W440" s="47">
        <v>9.00315569E8</v>
      </c>
      <c r="X440" s="47" t="s">
        <v>120</v>
      </c>
    </row>
    <row r="441" ht="15.75" customHeight="1">
      <c r="B441" s="52">
        <v>2.1701113E7</v>
      </c>
      <c r="C441" s="52" t="s">
        <v>599</v>
      </c>
      <c r="D441" s="52">
        <v>2.057969E7</v>
      </c>
      <c r="E441" s="52">
        <v>16.0</v>
      </c>
      <c r="F441" s="53">
        <v>14277.63</v>
      </c>
      <c r="G441" s="48">
        <f t="shared" si="1"/>
        <v>228442.08</v>
      </c>
      <c r="H441" s="52" t="s">
        <v>9</v>
      </c>
      <c r="I441" s="52">
        <v>7.0</v>
      </c>
      <c r="J441" s="52">
        <v>7.0</v>
      </c>
      <c r="K441" s="52">
        <v>20.0</v>
      </c>
      <c r="L441" s="52" t="s">
        <v>118</v>
      </c>
      <c r="M441" s="52" t="s">
        <v>119</v>
      </c>
      <c r="N441" s="52">
        <v>255.0</v>
      </c>
      <c r="O441" s="52">
        <v>0.0</v>
      </c>
      <c r="P441" s="52">
        <v>0.0</v>
      </c>
      <c r="Q441" s="52">
        <v>0.0</v>
      </c>
      <c r="R441" s="52">
        <v>0.0</v>
      </c>
      <c r="S441" s="52">
        <v>14.0</v>
      </c>
      <c r="T441" s="52">
        <v>0.0</v>
      </c>
      <c r="U441" s="53">
        <v>14277.6</v>
      </c>
      <c r="V441" s="53">
        <v>13326.38</v>
      </c>
      <c r="W441" s="52">
        <v>9.00315569E8</v>
      </c>
      <c r="X441" s="52" t="s">
        <v>120</v>
      </c>
    </row>
    <row r="442" ht="15.75" customHeight="1">
      <c r="B442" s="47">
        <v>2.1701114E7</v>
      </c>
      <c r="C442" s="47" t="s">
        <v>600</v>
      </c>
      <c r="D442" s="47">
        <v>2.1043132E7</v>
      </c>
      <c r="E442" s="47">
        <v>0.0</v>
      </c>
      <c r="F442" s="48">
        <v>1.7713025E7</v>
      </c>
      <c r="G442" s="48">
        <f t="shared" si="1"/>
        <v>0</v>
      </c>
      <c r="H442" s="47" t="s">
        <v>9</v>
      </c>
      <c r="I442" s="47">
        <v>0.0</v>
      </c>
      <c r="J442" s="47">
        <v>0.0</v>
      </c>
      <c r="K442" s="47">
        <v>0.0</v>
      </c>
      <c r="L442" s="47" t="s">
        <v>118</v>
      </c>
      <c r="M442" s="47" t="s">
        <v>122</v>
      </c>
      <c r="N442" s="47">
        <v>1.0</v>
      </c>
      <c r="O442" s="47">
        <v>0.0</v>
      </c>
      <c r="P442" s="47">
        <v>0.0</v>
      </c>
      <c r="Q442" s="47">
        <v>0.0</v>
      </c>
      <c r="R442" s="47">
        <v>0.0</v>
      </c>
      <c r="S442" s="47">
        <v>1.0</v>
      </c>
      <c r="T442" s="47">
        <v>0.0</v>
      </c>
      <c r="U442" s="48">
        <v>1.8E7</v>
      </c>
      <c r="V442" s="48">
        <v>1.7713025E7</v>
      </c>
      <c r="W442" s="47">
        <v>9.00315569E8</v>
      </c>
      <c r="X442" s="47" t="s">
        <v>127</v>
      </c>
    </row>
    <row r="443" ht="15.75" customHeight="1">
      <c r="B443" s="52" t="s">
        <v>601</v>
      </c>
      <c r="C443" s="52" t="s">
        <v>600</v>
      </c>
      <c r="D443" s="52">
        <v>2.1043132E7</v>
      </c>
      <c r="E443" s="52">
        <v>1.0</v>
      </c>
      <c r="F443" s="53">
        <v>1.4884895E7</v>
      </c>
      <c r="G443" s="48">
        <f t="shared" si="1"/>
        <v>14884895</v>
      </c>
      <c r="H443" s="52" t="s">
        <v>9</v>
      </c>
      <c r="I443" s="52">
        <v>0.0</v>
      </c>
      <c r="J443" s="52">
        <v>0.0</v>
      </c>
      <c r="K443" s="52">
        <v>0.0</v>
      </c>
      <c r="L443" s="52" t="s">
        <v>118</v>
      </c>
      <c r="M443" s="52" t="s">
        <v>122</v>
      </c>
      <c r="N443" s="52">
        <v>0.0</v>
      </c>
      <c r="O443" s="52">
        <v>0.0</v>
      </c>
      <c r="P443" s="52">
        <v>0.0</v>
      </c>
      <c r="Q443" s="52">
        <v>0.0</v>
      </c>
      <c r="R443" s="52">
        <v>0.0</v>
      </c>
      <c r="S443" s="52">
        <v>0.0</v>
      </c>
      <c r="T443" s="52">
        <v>0.0</v>
      </c>
      <c r="U443" s="53">
        <v>1.5E7</v>
      </c>
      <c r="V443" s="53">
        <v>0.0</v>
      </c>
      <c r="W443" s="52">
        <v>9.00315569E8</v>
      </c>
      <c r="X443" s="52" t="s">
        <v>127</v>
      </c>
    </row>
    <row r="444" ht="15.75" customHeight="1">
      <c r="B444" s="47">
        <v>2.1701115E7</v>
      </c>
      <c r="C444" s="47" t="s">
        <v>602</v>
      </c>
      <c r="D444" s="47">
        <v>270950.0</v>
      </c>
      <c r="E444" s="47">
        <v>1.0</v>
      </c>
      <c r="F444" s="48">
        <v>75101.14</v>
      </c>
      <c r="G444" s="48">
        <f t="shared" si="1"/>
        <v>75101.14</v>
      </c>
      <c r="H444" s="47" t="s">
        <v>9</v>
      </c>
      <c r="I444" s="47">
        <v>0.0</v>
      </c>
      <c r="J444" s="47">
        <v>0.0</v>
      </c>
      <c r="K444" s="47">
        <v>0.0</v>
      </c>
      <c r="L444" s="47" t="s">
        <v>118</v>
      </c>
      <c r="M444" s="47" t="s">
        <v>122</v>
      </c>
      <c r="N444" s="47">
        <v>17.0</v>
      </c>
      <c r="O444" s="47">
        <v>0.0</v>
      </c>
      <c r="P444" s="47">
        <v>0.0</v>
      </c>
      <c r="Q444" s="47">
        <v>0.0</v>
      </c>
      <c r="R444" s="47">
        <v>0.0</v>
      </c>
      <c r="S444" s="47">
        <v>1.0</v>
      </c>
      <c r="T444" s="47">
        <v>0.0</v>
      </c>
      <c r="U444" s="48">
        <v>75101.1</v>
      </c>
      <c r="V444" s="48">
        <v>74970.0</v>
      </c>
      <c r="W444" s="47">
        <v>9.00315569E8</v>
      </c>
      <c r="X444" s="47" t="s">
        <v>127</v>
      </c>
    </row>
    <row r="445" ht="15.75" customHeight="1">
      <c r="B445" s="52">
        <v>2.1701116E7</v>
      </c>
      <c r="C445" s="52" t="s">
        <v>603</v>
      </c>
      <c r="D445" s="52">
        <v>2.0777935E7</v>
      </c>
      <c r="E445" s="52">
        <v>1.0</v>
      </c>
      <c r="F445" s="53">
        <v>196469.0</v>
      </c>
      <c r="G445" s="48">
        <f t="shared" si="1"/>
        <v>196469</v>
      </c>
      <c r="H445" s="52" t="s">
        <v>9</v>
      </c>
      <c r="I445" s="52">
        <v>0.0</v>
      </c>
      <c r="J445" s="52">
        <v>0.0</v>
      </c>
      <c r="K445" s="52">
        <v>0.0</v>
      </c>
      <c r="L445" s="52" t="s">
        <v>118</v>
      </c>
      <c r="M445" s="52" t="s">
        <v>122</v>
      </c>
      <c r="N445" s="52">
        <v>5.0</v>
      </c>
      <c r="O445" s="52">
        <v>0.0</v>
      </c>
      <c r="P445" s="52">
        <v>0.0</v>
      </c>
      <c r="Q445" s="52">
        <v>0.0</v>
      </c>
      <c r="R445" s="52">
        <v>0.0</v>
      </c>
      <c r="S445" s="52">
        <v>1.0</v>
      </c>
      <c r="T445" s="52">
        <v>0.0</v>
      </c>
      <c r="U445" s="53">
        <v>196469.0</v>
      </c>
      <c r="V445" s="53">
        <v>196469.0</v>
      </c>
      <c r="W445" s="52">
        <v>9.00315569E8</v>
      </c>
      <c r="X445" s="52" t="s">
        <v>127</v>
      </c>
    </row>
    <row r="446" ht="15.75" customHeight="1">
      <c r="B446" s="47">
        <v>2210100.0</v>
      </c>
      <c r="C446" s="47" t="s">
        <v>604</v>
      </c>
      <c r="D446" s="47">
        <v>8101543.0</v>
      </c>
      <c r="E446" s="47">
        <v>0.0</v>
      </c>
      <c r="F446" s="48">
        <v>0.0</v>
      </c>
      <c r="G446" s="48">
        <f t="shared" si="1"/>
        <v>0</v>
      </c>
      <c r="H446" s="47" t="s">
        <v>8</v>
      </c>
      <c r="I446" s="47">
        <v>0.0</v>
      </c>
      <c r="J446" s="47">
        <v>0.0</v>
      </c>
      <c r="K446" s="47">
        <v>0.0</v>
      </c>
      <c r="L446" s="47" t="s">
        <v>557</v>
      </c>
      <c r="M446" s="47" t="s">
        <v>119</v>
      </c>
      <c r="N446" s="47">
        <v>1930.0</v>
      </c>
      <c r="O446" s="47">
        <v>0.0</v>
      </c>
      <c r="P446" s="47">
        <v>0.0</v>
      </c>
      <c r="Q446" s="47">
        <v>0.0</v>
      </c>
      <c r="R446" s="47">
        <v>0.0</v>
      </c>
      <c r="S446" s="47">
        <v>3.0</v>
      </c>
      <c r="T446" s="47">
        <v>0.0</v>
      </c>
      <c r="U446" s="48">
        <v>0.0</v>
      </c>
      <c r="V446" s="48">
        <v>32200.0</v>
      </c>
      <c r="W446" s="47">
        <v>9.00977426E8</v>
      </c>
      <c r="X446" s="47" t="s">
        <v>235</v>
      </c>
    </row>
    <row r="447" ht="15.75" customHeight="1">
      <c r="B447" s="52">
        <v>2210101.0</v>
      </c>
      <c r="C447" s="52" t="s">
        <v>605</v>
      </c>
      <c r="D447" s="52">
        <v>8270934.0</v>
      </c>
      <c r="E447" s="52">
        <v>0.0</v>
      </c>
      <c r="F447" s="53">
        <v>23.991</v>
      </c>
      <c r="G447" s="48">
        <f t="shared" si="1"/>
        <v>0</v>
      </c>
      <c r="H447" s="52" t="s">
        <v>8</v>
      </c>
      <c r="I447" s="52">
        <v>0.0</v>
      </c>
      <c r="J447" s="52">
        <v>0.0</v>
      </c>
      <c r="K447" s="52">
        <v>0.0</v>
      </c>
      <c r="L447" s="52" t="s">
        <v>560</v>
      </c>
      <c r="M447" s="52" t="s">
        <v>119</v>
      </c>
      <c r="N447" s="52">
        <v>213338.7</v>
      </c>
      <c r="O447" s="52">
        <v>0.0</v>
      </c>
      <c r="P447" s="52">
        <v>0.0</v>
      </c>
      <c r="Q447" s="52">
        <v>0.0</v>
      </c>
      <c r="R447" s="52">
        <v>0.0</v>
      </c>
      <c r="S447" s="52">
        <v>1.0</v>
      </c>
      <c r="T447" s="52">
        <v>0.0</v>
      </c>
      <c r="U447" s="53">
        <v>23.991</v>
      </c>
      <c r="V447" s="53">
        <v>23.598</v>
      </c>
      <c r="W447" s="52">
        <v>8.0018696E8</v>
      </c>
      <c r="X447" s="52" t="s">
        <v>558</v>
      </c>
    </row>
    <row r="448" ht="15.75" customHeight="1">
      <c r="B448" s="47">
        <v>2210102.0</v>
      </c>
      <c r="C448" s="47" t="s">
        <v>606</v>
      </c>
      <c r="D448" s="47">
        <v>8108646.0</v>
      </c>
      <c r="E448" s="47">
        <v>0.0</v>
      </c>
      <c r="F448" s="48">
        <v>36855.28</v>
      </c>
      <c r="G448" s="48">
        <f t="shared" si="1"/>
        <v>0</v>
      </c>
      <c r="H448" s="47" t="s">
        <v>8</v>
      </c>
      <c r="I448" s="47">
        <v>0.0</v>
      </c>
      <c r="J448" s="47">
        <v>0.0</v>
      </c>
      <c r="K448" s="47">
        <v>0.0</v>
      </c>
      <c r="L448" s="47" t="s">
        <v>557</v>
      </c>
      <c r="M448" s="47" t="s">
        <v>122</v>
      </c>
      <c r="N448" s="47">
        <v>9347.991</v>
      </c>
      <c r="O448" s="47">
        <v>0.0</v>
      </c>
      <c r="P448" s="47">
        <v>0.0</v>
      </c>
      <c r="Q448" s="47">
        <v>0.0</v>
      </c>
      <c r="R448" s="47">
        <v>0.0</v>
      </c>
      <c r="S448" s="47">
        <v>1.0</v>
      </c>
      <c r="T448" s="47">
        <v>0.0</v>
      </c>
      <c r="U448" s="48">
        <v>36855.3</v>
      </c>
      <c r="V448" s="48">
        <v>36898.0</v>
      </c>
      <c r="W448" s="47">
        <v>8.0018696E8</v>
      </c>
      <c r="X448" s="47" t="s">
        <v>558</v>
      </c>
    </row>
    <row r="449" ht="15.75" customHeight="1">
      <c r="B449" s="52">
        <v>2.2102003E7</v>
      </c>
      <c r="C449" s="52" t="s">
        <v>607</v>
      </c>
      <c r="D449" s="52">
        <v>2.080751E7</v>
      </c>
      <c r="E449" s="52">
        <v>1.0</v>
      </c>
      <c r="F449" s="53">
        <v>45760.73</v>
      </c>
      <c r="G449" s="48">
        <f t="shared" si="1"/>
        <v>45760.73</v>
      </c>
      <c r="H449" s="52" t="s">
        <v>9</v>
      </c>
      <c r="I449" s="52">
        <v>0.0</v>
      </c>
      <c r="J449" s="52">
        <v>0.0</v>
      </c>
      <c r="K449" s="52">
        <v>0.0</v>
      </c>
      <c r="L449" s="52" t="s">
        <v>118</v>
      </c>
      <c r="M449" s="52" t="s">
        <v>119</v>
      </c>
      <c r="N449" s="52">
        <v>4.0</v>
      </c>
      <c r="O449" s="52">
        <v>0.0</v>
      </c>
      <c r="P449" s="52">
        <v>0.0</v>
      </c>
      <c r="Q449" s="52">
        <v>0.0</v>
      </c>
      <c r="R449" s="52">
        <v>0.0</v>
      </c>
      <c r="S449" s="52">
        <v>0.0</v>
      </c>
      <c r="T449" s="52">
        <v>0.0</v>
      </c>
      <c r="U449" s="53">
        <v>45760.7</v>
      </c>
      <c r="V449" s="53">
        <v>0.0</v>
      </c>
      <c r="W449" s="52">
        <v>9.00315569E8</v>
      </c>
      <c r="X449" s="52" t="s">
        <v>338</v>
      </c>
    </row>
    <row r="450" ht="15.75" customHeight="1">
      <c r="B450" s="47">
        <v>2.2102004E7</v>
      </c>
      <c r="C450" s="47" t="s">
        <v>608</v>
      </c>
      <c r="D450" s="47">
        <v>957185.0</v>
      </c>
      <c r="E450" s="47">
        <v>150.0</v>
      </c>
      <c r="F450" s="48">
        <v>4284.3</v>
      </c>
      <c r="G450" s="48">
        <f t="shared" si="1"/>
        <v>642645</v>
      </c>
      <c r="H450" s="47" t="s">
        <v>9</v>
      </c>
      <c r="I450" s="47">
        <v>0.0</v>
      </c>
      <c r="J450" s="47">
        <v>0.0</v>
      </c>
      <c r="K450" s="47">
        <v>0.0</v>
      </c>
      <c r="L450" s="47" t="s">
        <v>118</v>
      </c>
      <c r="M450" s="47" t="s">
        <v>119</v>
      </c>
      <c r="N450" s="47">
        <v>3.0</v>
      </c>
      <c r="O450" s="47">
        <v>0.0</v>
      </c>
      <c r="P450" s="47">
        <v>0.0</v>
      </c>
      <c r="Q450" s="47">
        <v>0.0</v>
      </c>
      <c r="R450" s="47">
        <v>0.0</v>
      </c>
      <c r="S450" s="47">
        <v>0.0</v>
      </c>
      <c r="T450" s="47">
        <v>0.0</v>
      </c>
      <c r="U450" s="48">
        <v>4284.3</v>
      </c>
      <c r="V450" s="48">
        <v>4005.0</v>
      </c>
      <c r="W450" s="47">
        <v>9.00315569E8</v>
      </c>
      <c r="X450" s="47" t="s">
        <v>338</v>
      </c>
    </row>
    <row r="451" ht="15.75" customHeight="1">
      <c r="B451" s="52">
        <v>2.2102005E7</v>
      </c>
      <c r="C451" s="52" t="s">
        <v>609</v>
      </c>
      <c r="D451" s="52">
        <v>2.0749399E7</v>
      </c>
      <c r="E451" s="52">
        <v>0.0</v>
      </c>
      <c r="F451" s="53">
        <v>2000000.0</v>
      </c>
      <c r="G451" s="48">
        <f t="shared" si="1"/>
        <v>0</v>
      </c>
      <c r="H451" s="52" t="s">
        <v>9</v>
      </c>
      <c r="I451" s="52">
        <v>0.0</v>
      </c>
      <c r="J451" s="52">
        <v>0.0</v>
      </c>
      <c r="K451" s="52">
        <v>0.0</v>
      </c>
      <c r="L451" s="52" t="s">
        <v>118</v>
      </c>
      <c r="M451" s="52" t="s">
        <v>122</v>
      </c>
      <c r="N451" s="52">
        <v>0.0</v>
      </c>
      <c r="O451" s="52">
        <v>0.0</v>
      </c>
      <c r="P451" s="52">
        <v>0.0</v>
      </c>
      <c r="Q451" s="52">
        <v>0.0</v>
      </c>
      <c r="R451" s="52">
        <v>0.0</v>
      </c>
      <c r="S451" s="52">
        <v>0.0</v>
      </c>
      <c r="T451" s="52">
        <v>0.0</v>
      </c>
      <c r="U451" s="53">
        <v>2000000.0</v>
      </c>
      <c r="V451" s="53">
        <v>0.0</v>
      </c>
      <c r="W451" s="52">
        <v>9.00315569E8</v>
      </c>
      <c r="X451" s="52" t="s">
        <v>127</v>
      </c>
    </row>
    <row r="452" ht="15.75" customHeight="1">
      <c r="B452" s="47" t="s">
        <v>610</v>
      </c>
      <c r="C452" s="47" t="s">
        <v>609</v>
      </c>
      <c r="D452" s="47">
        <v>2.0749399E7</v>
      </c>
      <c r="E452" s="47">
        <v>0.0</v>
      </c>
      <c r="F452" s="48">
        <v>100000.0</v>
      </c>
      <c r="G452" s="48">
        <f t="shared" si="1"/>
        <v>0</v>
      </c>
      <c r="H452" s="47" t="s">
        <v>9</v>
      </c>
      <c r="I452" s="47">
        <v>0.0</v>
      </c>
      <c r="J452" s="47">
        <v>0.0</v>
      </c>
      <c r="K452" s="47">
        <v>0.0</v>
      </c>
      <c r="L452" s="47" t="s">
        <v>118</v>
      </c>
      <c r="M452" s="47" t="s">
        <v>122</v>
      </c>
      <c r="N452" s="47">
        <v>1.0</v>
      </c>
      <c r="O452" s="47">
        <v>0.0</v>
      </c>
      <c r="P452" s="47">
        <v>0.0</v>
      </c>
      <c r="Q452" s="47">
        <v>0.0</v>
      </c>
      <c r="R452" s="47">
        <v>0.0</v>
      </c>
      <c r="S452" s="47">
        <v>1.0</v>
      </c>
      <c r="T452" s="47">
        <v>0.0</v>
      </c>
      <c r="U452" s="48">
        <v>100000.0</v>
      </c>
      <c r="V452" s="48">
        <v>0.0</v>
      </c>
      <c r="W452" s="47">
        <v>9.00377936E8</v>
      </c>
      <c r="X452" s="47" t="s">
        <v>127</v>
      </c>
    </row>
    <row r="453" ht="15.75" customHeight="1">
      <c r="B453" s="52">
        <v>2210210.0</v>
      </c>
      <c r="C453" s="52" t="s">
        <v>611</v>
      </c>
      <c r="D453" s="52">
        <v>2.2913964E7</v>
      </c>
      <c r="E453" s="52">
        <v>6.0</v>
      </c>
      <c r="F453" s="53">
        <v>272163.7</v>
      </c>
      <c r="G453" s="48">
        <f t="shared" si="1"/>
        <v>1632982.2</v>
      </c>
      <c r="H453" s="52" t="s">
        <v>9</v>
      </c>
      <c r="I453" s="52">
        <v>0.0</v>
      </c>
      <c r="J453" s="52">
        <v>0.0</v>
      </c>
      <c r="K453" s="52">
        <v>0.0</v>
      </c>
      <c r="L453" s="52" t="s">
        <v>118</v>
      </c>
      <c r="M453" s="52" t="s">
        <v>165</v>
      </c>
      <c r="N453" s="52">
        <v>4.0</v>
      </c>
      <c r="O453" s="52">
        <v>0.0</v>
      </c>
      <c r="P453" s="52">
        <v>0.0</v>
      </c>
      <c r="Q453" s="52">
        <v>0.0</v>
      </c>
      <c r="R453" s="52">
        <v>0.0</v>
      </c>
      <c r="S453" s="52">
        <v>0.0</v>
      </c>
      <c r="T453" s="52">
        <v>0.0</v>
      </c>
      <c r="U453" s="53">
        <v>272164.0</v>
      </c>
      <c r="V453" s="53">
        <v>0.0</v>
      </c>
      <c r="W453" s="52">
        <v>9.00315569E8</v>
      </c>
      <c r="X453" s="52" t="s">
        <v>612</v>
      </c>
    </row>
    <row r="454" ht="15.75" customHeight="1">
      <c r="B454" s="47">
        <v>2220200.0</v>
      </c>
      <c r="C454" s="47" t="s">
        <v>613</v>
      </c>
      <c r="D454" s="47">
        <v>2.1707132E7</v>
      </c>
      <c r="E454" s="47">
        <v>83.0</v>
      </c>
      <c r="F454" s="48">
        <v>57120.0</v>
      </c>
      <c r="G454" s="48">
        <f t="shared" si="1"/>
        <v>4740960</v>
      </c>
      <c r="H454" s="47" t="s">
        <v>9</v>
      </c>
      <c r="I454" s="47">
        <v>40.0</v>
      </c>
      <c r="J454" s="47">
        <v>40.0</v>
      </c>
      <c r="K454" s="47">
        <v>80.0</v>
      </c>
      <c r="L454" s="47" t="s">
        <v>118</v>
      </c>
      <c r="M454" s="47" t="s">
        <v>119</v>
      </c>
      <c r="N454" s="47">
        <v>4608.0</v>
      </c>
      <c r="O454" s="47">
        <v>0.0</v>
      </c>
      <c r="P454" s="47">
        <v>0.0</v>
      </c>
      <c r="Q454" s="47">
        <v>0.0</v>
      </c>
      <c r="R454" s="47">
        <v>0.0</v>
      </c>
      <c r="S454" s="47">
        <v>1.0</v>
      </c>
      <c r="T454" s="47">
        <v>0.0</v>
      </c>
      <c r="U454" s="48">
        <v>57120.0</v>
      </c>
      <c r="V454" s="48">
        <v>57120.0</v>
      </c>
      <c r="W454" s="47">
        <v>9.00315569E8</v>
      </c>
      <c r="X454" s="47" t="s">
        <v>614</v>
      </c>
    </row>
    <row r="455" ht="15.75" customHeight="1">
      <c r="B455" s="52">
        <v>2220201.0</v>
      </c>
      <c r="C455" s="52" t="s">
        <v>615</v>
      </c>
      <c r="D455" s="52">
        <v>2.3658092E7</v>
      </c>
      <c r="E455" s="52">
        <v>5.0</v>
      </c>
      <c r="F455" s="53">
        <v>71400.0</v>
      </c>
      <c r="G455" s="48">
        <f t="shared" si="1"/>
        <v>357000</v>
      </c>
      <c r="H455" s="52" t="s">
        <v>9</v>
      </c>
      <c r="I455" s="52">
        <v>70.0</v>
      </c>
      <c r="J455" s="52">
        <v>70.0</v>
      </c>
      <c r="K455" s="52">
        <v>200.0</v>
      </c>
      <c r="L455" s="52" t="s">
        <v>118</v>
      </c>
      <c r="M455" s="52" t="s">
        <v>119</v>
      </c>
      <c r="N455" s="52">
        <v>13818.0</v>
      </c>
      <c r="O455" s="52">
        <v>0.0</v>
      </c>
      <c r="P455" s="52">
        <v>0.0</v>
      </c>
      <c r="Q455" s="52">
        <v>0.0</v>
      </c>
      <c r="R455" s="52">
        <v>0.0</v>
      </c>
      <c r="S455" s="52">
        <v>4.0</v>
      </c>
      <c r="T455" s="52">
        <v>0.0</v>
      </c>
      <c r="U455" s="53">
        <v>71400.0</v>
      </c>
      <c r="V455" s="53">
        <v>71400.0</v>
      </c>
      <c r="W455" s="52">
        <v>9.00315569E8</v>
      </c>
      <c r="X455" s="52" t="s">
        <v>616</v>
      </c>
    </row>
    <row r="456" ht="15.75" customHeight="1">
      <c r="B456" s="47">
        <v>2220202.0</v>
      </c>
      <c r="C456" s="47" t="s">
        <v>617</v>
      </c>
      <c r="D456" s="47">
        <v>2.2925076E7</v>
      </c>
      <c r="E456" s="47">
        <v>6.0</v>
      </c>
      <c r="F456" s="48">
        <v>263019.8</v>
      </c>
      <c r="G456" s="48">
        <f t="shared" si="1"/>
        <v>1578118.8</v>
      </c>
      <c r="H456" s="47" t="s">
        <v>2</v>
      </c>
      <c r="I456" s="47">
        <v>10.0</v>
      </c>
      <c r="J456" s="47">
        <v>5.0</v>
      </c>
      <c r="K456" s="47">
        <v>20.0</v>
      </c>
      <c r="L456" s="47" t="s">
        <v>118</v>
      </c>
      <c r="M456" s="47" t="s">
        <v>119</v>
      </c>
      <c r="N456" s="47">
        <v>1215.0</v>
      </c>
      <c r="O456" s="47">
        <v>0.0</v>
      </c>
      <c r="P456" s="47">
        <v>0.0</v>
      </c>
      <c r="Q456" s="47">
        <v>1.0</v>
      </c>
      <c r="R456" s="47">
        <v>0.0</v>
      </c>
      <c r="S456" s="47">
        <v>7.0</v>
      </c>
      <c r="T456" s="47">
        <v>0.0</v>
      </c>
      <c r="U456" s="48">
        <v>263020.0</v>
      </c>
      <c r="V456" s="48">
        <v>263019.8</v>
      </c>
      <c r="W456" s="47">
        <v>9.00315569E8</v>
      </c>
      <c r="X456" s="47" t="s">
        <v>299</v>
      </c>
    </row>
    <row r="457" ht="15.75" customHeight="1">
      <c r="B457" s="52">
        <v>2220203.0</v>
      </c>
      <c r="C457" s="52" t="s">
        <v>373</v>
      </c>
      <c r="D457" s="52">
        <v>2.2925096E7</v>
      </c>
      <c r="E457" s="52">
        <v>60.0</v>
      </c>
      <c r="F457" s="53">
        <v>42842.98</v>
      </c>
      <c r="G457" s="48">
        <f t="shared" si="1"/>
        <v>2570578.8</v>
      </c>
      <c r="H457" s="52" t="s">
        <v>9</v>
      </c>
      <c r="I457" s="52">
        <v>0.0</v>
      </c>
      <c r="J457" s="52">
        <v>0.0</v>
      </c>
      <c r="K457" s="52">
        <v>0.0</v>
      </c>
      <c r="L457" s="52" t="s">
        <v>118</v>
      </c>
      <c r="M457" s="52" t="s">
        <v>165</v>
      </c>
      <c r="N457" s="52">
        <v>0.0</v>
      </c>
      <c r="O457" s="52">
        <v>0.0</v>
      </c>
      <c r="P457" s="52">
        <v>0.0</v>
      </c>
      <c r="Q457" s="52">
        <v>0.0</v>
      </c>
      <c r="R457" s="52">
        <v>0.0</v>
      </c>
      <c r="S457" s="52">
        <v>0.0</v>
      </c>
      <c r="T457" s="52">
        <v>0.0</v>
      </c>
      <c r="U457" s="53">
        <v>42843.0</v>
      </c>
      <c r="V457" s="53">
        <v>41760.0</v>
      </c>
      <c r="W457" s="52">
        <v>9.00315569E8</v>
      </c>
      <c r="X457" s="52" t="s">
        <v>338</v>
      </c>
    </row>
    <row r="458" ht="15.75" customHeight="1">
      <c r="B458" s="47">
        <v>2330201.0</v>
      </c>
      <c r="C458" s="47" t="s">
        <v>618</v>
      </c>
      <c r="D458" s="47">
        <v>2.0998367E7</v>
      </c>
      <c r="E458" s="47">
        <v>58.0</v>
      </c>
      <c r="F458" s="48">
        <v>80276.21</v>
      </c>
      <c r="G458" s="48">
        <f t="shared" si="1"/>
        <v>4656020.18</v>
      </c>
      <c r="H458" s="47" t="s">
        <v>9</v>
      </c>
      <c r="I458" s="47">
        <v>40.0</v>
      </c>
      <c r="J458" s="47">
        <v>40.0</v>
      </c>
      <c r="K458" s="47">
        <v>120.0</v>
      </c>
      <c r="L458" s="47" t="s">
        <v>118</v>
      </c>
      <c r="M458" s="47" t="s">
        <v>119</v>
      </c>
      <c r="N458" s="47">
        <v>7558.0</v>
      </c>
      <c r="O458" s="47">
        <v>0.0</v>
      </c>
      <c r="P458" s="47">
        <v>0.0</v>
      </c>
      <c r="Q458" s="47">
        <v>0.0</v>
      </c>
      <c r="R458" s="47">
        <v>0.0</v>
      </c>
      <c r="S458" s="47">
        <v>4.0</v>
      </c>
      <c r="T458" s="47">
        <v>0.0</v>
      </c>
      <c r="U458" s="48">
        <v>80276.2</v>
      </c>
      <c r="V458" s="48">
        <v>80276.21</v>
      </c>
      <c r="W458" s="47">
        <v>9.00315569E8</v>
      </c>
      <c r="X458" s="47" t="s">
        <v>619</v>
      </c>
    </row>
    <row r="459" ht="15.75" customHeight="1">
      <c r="B459" s="52">
        <v>2330207.0</v>
      </c>
      <c r="C459" s="52" t="s">
        <v>620</v>
      </c>
      <c r="D459" s="52">
        <v>2.2480372E7</v>
      </c>
      <c r="E459" s="52">
        <v>58.0</v>
      </c>
      <c r="F459" s="53">
        <v>71400.0</v>
      </c>
      <c r="G459" s="48">
        <f t="shared" si="1"/>
        <v>4141200</v>
      </c>
      <c r="H459" s="52" t="s">
        <v>9</v>
      </c>
      <c r="I459" s="52">
        <v>40.0</v>
      </c>
      <c r="J459" s="52">
        <v>40.0</v>
      </c>
      <c r="K459" s="52">
        <v>12.0</v>
      </c>
      <c r="L459" s="52" t="s">
        <v>118</v>
      </c>
      <c r="M459" s="52" t="s">
        <v>119</v>
      </c>
      <c r="N459" s="52">
        <v>7558.0</v>
      </c>
      <c r="O459" s="52">
        <v>0.0</v>
      </c>
      <c r="P459" s="52">
        <v>0.0</v>
      </c>
      <c r="Q459" s="52">
        <v>0.0</v>
      </c>
      <c r="R459" s="52">
        <v>0.0</v>
      </c>
      <c r="S459" s="52">
        <v>3.0</v>
      </c>
      <c r="T459" s="52">
        <v>0.0</v>
      </c>
      <c r="U459" s="53">
        <v>71400.0</v>
      </c>
      <c r="V459" s="53">
        <v>71400.0</v>
      </c>
      <c r="W459" s="52">
        <v>9.00315569E8</v>
      </c>
      <c r="X459" s="52" t="s">
        <v>621</v>
      </c>
    </row>
    <row r="460" ht="15.75" customHeight="1">
      <c r="B460" s="47">
        <v>2330208.0</v>
      </c>
      <c r="C460" s="47" t="s">
        <v>622</v>
      </c>
      <c r="D460" s="47" t="s">
        <v>623</v>
      </c>
      <c r="E460" s="47">
        <v>0.0</v>
      </c>
      <c r="F460" s="48">
        <v>11526.3</v>
      </c>
      <c r="G460" s="48">
        <f t="shared" si="1"/>
        <v>0</v>
      </c>
      <c r="H460" s="47" t="s">
        <v>9</v>
      </c>
      <c r="I460" s="47">
        <v>0.0</v>
      </c>
      <c r="J460" s="47">
        <v>0.0</v>
      </c>
      <c r="K460" s="47">
        <v>0.0</v>
      </c>
      <c r="L460" s="47" t="s">
        <v>189</v>
      </c>
      <c r="M460" s="47" t="s">
        <v>165</v>
      </c>
      <c r="N460" s="47">
        <v>115.0</v>
      </c>
      <c r="O460" s="47">
        <v>0.0</v>
      </c>
      <c r="P460" s="47">
        <v>0.0</v>
      </c>
      <c r="Q460" s="47">
        <v>0.0</v>
      </c>
      <c r="R460" s="47">
        <v>0.0</v>
      </c>
      <c r="S460" s="47">
        <v>1.0</v>
      </c>
      <c r="T460" s="47">
        <v>0.0</v>
      </c>
      <c r="U460" s="48">
        <v>11526.3</v>
      </c>
      <c r="V460" s="48">
        <v>10591.0</v>
      </c>
      <c r="W460" s="47">
        <v>9.00071031E8</v>
      </c>
      <c r="X460" s="47" t="s">
        <v>321</v>
      </c>
    </row>
    <row r="461" ht="15.75" customHeight="1">
      <c r="B461" s="52">
        <v>2330209.0</v>
      </c>
      <c r="C461" s="52" t="s">
        <v>624</v>
      </c>
      <c r="D461" s="52">
        <v>2.1743197E7</v>
      </c>
      <c r="E461" s="52">
        <v>6.0</v>
      </c>
      <c r="F461" s="53">
        <v>110518.3</v>
      </c>
      <c r="G461" s="48">
        <f t="shared" si="1"/>
        <v>663109.8</v>
      </c>
      <c r="H461" s="52" t="s">
        <v>9</v>
      </c>
      <c r="I461" s="52">
        <v>2.0</v>
      </c>
      <c r="J461" s="52">
        <v>2.0</v>
      </c>
      <c r="K461" s="52">
        <v>4.0</v>
      </c>
      <c r="L461" s="52" t="s">
        <v>118</v>
      </c>
      <c r="M461" s="52" t="s">
        <v>119</v>
      </c>
      <c r="N461" s="52">
        <v>1167.0</v>
      </c>
      <c r="O461" s="52">
        <v>0.0</v>
      </c>
      <c r="P461" s="52">
        <v>0.0</v>
      </c>
      <c r="Q461" s="52">
        <v>0.0</v>
      </c>
      <c r="R461" s="52">
        <v>0.0</v>
      </c>
      <c r="S461" s="52">
        <v>1.0</v>
      </c>
      <c r="T461" s="52">
        <v>0.0</v>
      </c>
      <c r="U461" s="53">
        <v>110518.0</v>
      </c>
      <c r="V461" s="53">
        <v>110518.3</v>
      </c>
      <c r="W461" s="52">
        <v>9.00315569E8</v>
      </c>
      <c r="X461" s="52" t="s">
        <v>221</v>
      </c>
    </row>
    <row r="462" ht="15.75" customHeight="1">
      <c r="B462" s="47">
        <v>2330210.0</v>
      </c>
      <c r="C462" s="47" t="s">
        <v>625</v>
      </c>
      <c r="D462" s="47">
        <v>3169580.0</v>
      </c>
      <c r="E462" s="47">
        <v>1.0</v>
      </c>
      <c r="F462" s="48">
        <v>138019.1</v>
      </c>
      <c r="G462" s="48">
        <f t="shared" si="1"/>
        <v>138019.1</v>
      </c>
      <c r="H462" s="47" t="s">
        <v>9</v>
      </c>
      <c r="I462" s="47">
        <v>0.0</v>
      </c>
      <c r="J462" s="47">
        <v>0.0</v>
      </c>
      <c r="K462" s="47">
        <v>0.0</v>
      </c>
      <c r="L462" s="47" t="s">
        <v>118</v>
      </c>
      <c r="M462" s="47" t="s">
        <v>165</v>
      </c>
      <c r="N462" s="47">
        <v>1.0</v>
      </c>
      <c r="O462" s="47">
        <v>0.0</v>
      </c>
      <c r="P462" s="47">
        <v>0.0</v>
      </c>
      <c r="Q462" s="47">
        <v>0.0</v>
      </c>
      <c r="R462" s="47">
        <v>0.0</v>
      </c>
      <c r="S462" s="47">
        <v>1.0</v>
      </c>
      <c r="T462" s="47">
        <v>0.0</v>
      </c>
      <c r="U462" s="48">
        <v>138019.0</v>
      </c>
      <c r="V462" s="48">
        <v>138019.1</v>
      </c>
      <c r="W462" s="47">
        <v>9.00315569E8</v>
      </c>
      <c r="X462" s="47" t="s">
        <v>127</v>
      </c>
    </row>
    <row r="463" ht="15.75" customHeight="1">
      <c r="B463" s="52">
        <v>2330211.0</v>
      </c>
      <c r="C463" s="52" t="s">
        <v>626</v>
      </c>
      <c r="D463" s="52">
        <v>2.1333413E7</v>
      </c>
      <c r="E463" s="52">
        <v>0.0</v>
      </c>
      <c r="F463" s="53">
        <v>313912.9</v>
      </c>
      <c r="G463" s="48">
        <f t="shared" si="1"/>
        <v>0</v>
      </c>
      <c r="H463" s="52" t="s">
        <v>9</v>
      </c>
      <c r="I463" s="52">
        <v>0.0</v>
      </c>
      <c r="J463" s="52">
        <v>0.0</v>
      </c>
      <c r="K463" s="52">
        <v>0.0</v>
      </c>
      <c r="L463" s="52" t="s">
        <v>118</v>
      </c>
      <c r="M463" s="52" t="s">
        <v>122</v>
      </c>
      <c r="N463" s="52">
        <v>1.0</v>
      </c>
      <c r="O463" s="52">
        <v>0.0</v>
      </c>
      <c r="P463" s="52">
        <v>0.0</v>
      </c>
      <c r="Q463" s="52">
        <v>0.0</v>
      </c>
      <c r="R463" s="52">
        <v>0.0</v>
      </c>
      <c r="S463" s="52">
        <v>1.0</v>
      </c>
      <c r="T463" s="52">
        <v>0.0</v>
      </c>
      <c r="U463" s="53">
        <v>313913.0</v>
      </c>
      <c r="V463" s="53">
        <v>313912.9</v>
      </c>
      <c r="W463" s="52">
        <v>9.00315569E8</v>
      </c>
      <c r="X463" s="52" t="s">
        <v>127</v>
      </c>
    </row>
    <row r="464" ht="15.75" customHeight="1">
      <c r="B464" s="47">
        <v>2330212.0</v>
      </c>
      <c r="C464" s="47" t="s">
        <v>627</v>
      </c>
      <c r="D464" s="47">
        <v>2.1329493E7</v>
      </c>
      <c r="E464" s="47">
        <v>0.0</v>
      </c>
      <c r="F464" s="48">
        <v>313459.1</v>
      </c>
      <c r="G464" s="48">
        <f t="shared" si="1"/>
        <v>0</v>
      </c>
      <c r="H464" s="47" t="s">
        <v>9</v>
      </c>
      <c r="I464" s="47">
        <v>0.0</v>
      </c>
      <c r="J464" s="47">
        <v>0.0</v>
      </c>
      <c r="K464" s="47">
        <v>0.0</v>
      </c>
      <c r="L464" s="47" t="s">
        <v>118</v>
      </c>
      <c r="M464" s="47" t="s">
        <v>122</v>
      </c>
      <c r="N464" s="47">
        <v>1.0</v>
      </c>
      <c r="O464" s="47">
        <v>0.0</v>
      </c>
      <c r="P464" s="47">
        <v>0.0</v>
      </c>
      <c r="Q464" s="47">
        <v>0.0</v>
      </c>
      <c r="R464" s="47">
        <v>0.0</v>
      </c>
      <c r="S464" s="47">
        <v>1.0</v>
      </c>
      <c r="T464" s="47">
        <v>0.0</v>
      </c>
      <c r="U464" s="48">
        <v>313459.0</v>
      </c>
      <c r="V464" s="48">
        <v>313459.1</v>
      </c>
      <c r="W464" s="47">
        <v>9.00315569E8</v>
      </c>
      <c r="X464" s="47" t="s">
        <v>245</v>
      </c>
    </row>
    <row r="465" ht="15.75" customHeight="1">
      <c r="B465" s="52">
        <v>2330213.0</v>
      </c>
      <c r="C465" s="52" t="s">
        <v>628</v>
      </c>
      <c r="D465" s="52">
        <v>2.1328815E7</v>
      </c>
      <c r="E465" s="52">
        <v>1.0</v>
      </c>
      <c r="F465" s="53">
        <v>282853.6</v>
      </c>
      <c r="G465" s="48">
        <f t="shared" si="1"/>
        <v>282853.6</v>
      </c>
      <c r="H465" s="52" t="s">
        <v>9</v>
      </c>
      <c r="I465" s="52">
        <v>0.0</v>
      </c>
      <c r="J465" s="52">
        <v>0.0</v>
      </c>
      <c r="K465" s="52">
        <v>0.0</v>
      </c>
      <c r="L465" s="52" t="s">
        <v>118</v>
      </c>
      <c r="M465" s="52" t="s">
        <v>122</v>
      </c>
      <c r="N465" s="52">
        <v>0.0</v>
      </c>
      <c r="O465" s="52">
        <v>0.0</v>
      </c>
      <c r="P465" s="52">
        <v>0.0</v>
      </c>
      <c r="Q465" s="52">
        <v>0.0</v>
      </c>
      <c r="R465" s="52">
        <v>0.0</v>
      </c>
      <c r="S465" s="52">
        <v>0.0</v>
      </c>
      <c r="T465" s="52">
        <v>0.0</v>
      </c>
      <c r="U465" s="53">
        <v>282854.0</v>
      </c>
      <c r="V465" s="53">
        <v>282853.6</v>
      </c>
      <c r="W465" s="52">
        <v>9.00315569E8</v>
      </c>
      <c r="X465" s="52" t="s">
        <v>152</v>
      </c>
    </row>
    <row r="466" ht="15.75" customHeight="1">
      <c r="B466" s="47">
        <v>2.5200001E7</v>
      </c>
      <c r="C466" s="47" t="s">
        <v>629</v>
      </c>
      <c r="D466" s="47">
        <v>2.3699346E7</v>
      </c>
      <c r="E466" s="47">
        <v>2.0</v>
      </c>
      <c r="F466" s="48">
        <v>131228.7</v>
      </c>
      <c r="G466" s="48">
        <f t="shared" si="1"/>
        <v>262457.4</v>
      </c>
      <c r="H466" s="47" t="s">
        <v>9</v>
      </c>
      <c r="I466" s="47">
        <v>1.0</v>
      </c>
      <c r="J466" s="47">
        <v>1.0</v>
      </c>
      <c r="K466" s="47">
        <v>2.0</v>
      </c>
      <c r="L466" s="47" t="s">
        <v>118</v>
      </c>
      <c r="M466" s="47" t="s">
        <v>122</v>
      </c>
      <c r="N466" s="47">
        <v>11.0</v>
      </c>
      <c r="O466" s="47">
        <v>0.0</v>
      </c>
      <c r="P466" s="47">
        <v>0.0</v>
      </c>
      <c r="Q466" s="47">
        <v>1.0</v>
      </c>
      <c r="R466" s="47">
        <v>0.0</v>
      </c>
      <c r="S466" s="47">
        <v>3.0</v>
      </c>
      <c r="T466" s="47">
        <v>0.0</v>
      </c>
      <c r="U466" s="48">
        <v>131229.0</v>
      </c>
      <c r="V466" s="48">
        <v>131228.7</v>
      </c>
      <c r="W466" s="47">
        <v>9.00315569E8</v>
      </c>
      <c r="X466" s="47" t="s">
        <v>125</v>
      </c>
    </row>
    <row r="467" ht="15.75" customHeight="1">
      <c r="B467" s="52">
        <v>2540101.0</v>
      </c>
      <c r="C467" s="52" t="s">
        <v>630</v>
      </c>
      <c r="D467" s="52">
        <v>2.0703186E7</v>
      </c>
      <c r="E467" s="52">
        <v>5.0</v>
      </c>
      <c r="F467" s="53">
        <v>141840.2</v>
      </c>
      <c r="G467" s="48">
        <f t="shared" si="1"/>
        <v>709201</v>
      </c>
      <c r="H467" s="52" t="s">
        <v>9</v>
      </c>
      <c r="I467" s="52">
        <v>4.0</v>
      </c>
      <c r="J467" s="52">
        <v>3.0</v>
      </c>
      <c r="K467" s="52">
        <v>6.0</v>
      </c>
      <c r="L467" s="52" t="s">
        <v>118</v>
      </c>
      <c r="M467" s="52" t="s">
        <v>119</v>
      </c>
      <c r="N467" s="52">
        <v>339.0</v>
      </c>
      <c r="O467" s="52">
        <v>0.0</v>
      </c>
      <c r="P467" s="52">
        <v>0.0</v>
      </c>
      <c r="Q467" s="52">
        <v>0.0</v>
      </c>
      <c r="R467" s="52">
        <v>0.0</v>
      </c>
      <c r="S467" s="52">
        <v>27.0</v>
      </c>
      <c r="T467" s="52">
        <v>0.0</v>
      </c>
      <c r="U467" s="53">
        <v>141840.0</v>
      </c>
      <c r="V467" s="53">
        <v>141840.2</v>
      </c>
      <c r="W467" s="52">
        <v>9.00315569E8</v>
      </c>
      <c r="X467" s="52" t="s">
        <v>120</v>
      </c>
    </row>
    <row r="468" ht="15.75" customHeight="1">
      <c r="B468" s="47">
        <v>2540102.0</v>
      </c>
      <c r="C468" s="47" t="s">
        <v>631</v>
      </c>
      <c r="D468" s="47">
        <v>2.3251838E7</v>
      </c>
      <c r="E468" s="47">
        <v>1.0</v>
      </c>
      <c r="F468" s="48">
        <v>156644.8</v>
      </c>
      <c r="G468" s="48">
        <f t="shared" si="1"/>
        <v>156644.8</v>
      </c>
      <c r="H468" s="47" t="s">
        <v>9</v>
      </c>
      <c r="I468" s="47">
        <v>1.0</v>
      </c>
      <c r="J468" s="47">
        <v>1.0</v>
      </c>
      <c r="K468" s="47">
        <v>2.0</v>
      </c>
      <c r="L468" s="47" t="s">
        <v>118</v>
      </c>
      <c r="M468" s="47" t="s">
        <v>119</v>
      </c>
      <c r="N468" s="47">
        <v>18.0</v>
      </c>
      <c r="O468" s="47">
        <v>0.0</v>
      </c>
      <c r="P468" s="47">
        <v>0.0</v>
      </c>
      <c r="Q468" s="47">
        <v>1.0</v>
      </c>
      <c r="R468" s="47">
        <v>0.0</v>
      </c>
      <c r="S468" s="47">
        <v>1.0</v>
      </c>
      <c r="T468" s="47">
        <v>0.0</v>
      </c>
      <c r="U468" s="48">
        <v>156645.0</v>
      </c>
      <c r="V468" s="48">
        <v>158415.8</v>
      </c>
      <c r="W468" s="47">
        <v>9.00315569E8</v>
      </c>
      <c r="X468" s="47" t="s">
        <v>441</v>
      </c>
    </row>
    <row r="469" ht="15.75" customHeight="1">
      <c r="B469" s="52">
        <v>2.54010201E8</v>
      </c>
      <c r="C469" s="52" t="s">
        <v>632</v>
      </c>
      <c r="D469" s="52">
        <v>2.1333097E7</v>
      </c>
      <c r="E469" s="52">
        <v>8.0</v>
      </c>
      <c r="F469" s="53">
        <v>264183.6</v>
      </c>
      <c r="G469" s="48">
        <f t="shared" si="1"/>
        <v>2113468.8</v>
      </c>
      <c r="H469" s="52" t="s">
        <v>9</v>
      </c>
      <c r="I469" s="52">
        <v>4.0</v>
      </c>
      <c r="J469" s="52">
        <v>4.0</v>
      </c>
      <c r="K469" s="52">
        <v>8.0</v>
      </c>
      <c r="L469" s="52" t="s">
        <v>118</v>
      </c>
      <c r="M469" s="52" t="s">
        <v>119</v>
      </c>
      <c r="N469" s="52">
        <v>1173.0</v>
      </c>
      <c r="O469" s="52">
        <v>0.0</v>
      </c>
      <c r="P469" s="52">
        <v>0.0</v>
      </c>
      <c r="Q469" s="52">
        <v>0.0</v>
      </c>
      <c r="R469" s="52">
        <v>0.0</v>
      </c>
      <c r="S469" s="52">
        <v>1.0</v>
      </c>
      <c r="T469" s="52">
        <v>0.0</v>
      </c>
      <c r="U469" s="53">
        <v>264184.0</v>
      </c>
      <c r="V469" s="53">
        <v>264183.6</v>
      </c>
      <c r="W469" s="52">
        <v>9.00315569E8</v>
      </c>
      <c r="X469" s="52" t="s">
        <v>221</v>
      </c>
    </row>
    <row r="470" ht="15.75" customHeight="1">
      <c r="B470" s="47">
        <v>2540131.0</v>
      </c>
      <c r="C470" s="47" t="s">
        <v>633</v>
      </c>
      <c r="D470" s="47">
        <v>400205.0</v>
      </c>
      <c r="E470" s="47">
        <v>16174.9</v>
      </c>
      <c r="F470" s="48">
        <v>3094.0</v>
      </c>
      <c r="G470" s="48">
        <f t="shared" si="1"/>
        <v>50045140.6</v>
      </c>
      <c r="H470" s="47" t="s">
        <v>4</v>
      </c>
      <c r="I470" s="47">
        <v>17086.0</v>
      </c>
      <c r="J470" s="47">
        <v>17086.0</v>
      </c>
      <c r="K470" s="47">
        <v>85429.0</v>
      </c>
      <c r="L470" s="47" t="s">
        <v>634</v>
      </c>
      <c r="M470" s="47" t="s">
        <v>119</v>
      </c>
      <c r="N470" s="47">
        <v>1859667.0</v>
      </c>
      <c r="O470" s="47">
        <v>0.0</v>
      </c>
      <c r="P470" s="47">
        <v>0.0</v>
      </c>
      <c r="Q470" s="47">
        <v>0.0</v>
      </c>
      <c r="R470" s="47">
        <v>0.0</v>
      </c>
      <c r="S470" s="47">
        <v>0.0</v>
      </c>
      <c r="T470" s="47">
        <v>0.0</v>
      </c>
      <c r="U470" s="48">
        <v>3094.0</v>
      </c>
      <c r="V470" s="48">
        <v>3094.0</v>
      </c>
      <c r="W470" s="47">
        <v>9.0042691E8</v>
      </c>
      <c r="X470" s="47" t="s">
        <v>558</v>
      </c>
    </row>
    <row r="471" ht="15.75" customHeight="1">
      <c r="B471" s="52">
        <v>2540132.0</v>
      </c>
      <c r="C471" s="52" t="s">
        <v>635</v>
      </c>
      <c r="D471" s="52">
        <v>2.266889E7</v>
      </c>
      <c r="E471" s="52">
        <v>0.0</v>
      </c>
      <c r="F471" s="53">
        <v>9630426.0</v>
      </c>
      <c r="G471" s="48">
        <f t="shared" si="1"/>
        <v>0</v>
      </c>
      <c r="H471" s="52" t="s">
        <v>9</v>
      </c>
      <c r="I471" s="52">
        <v>0.0</v>
      </c>
      <c r="J471" s="52">
        <v>0.0</v>
      </c>
      <c r="K471" s="52">
        <v>0.0</v>
      </c>
      <c r="L471" s="52" t="s">
        <v>118</v>
      </c>
      <c r="M471" s="52" t="s">
        <v>119</v>
      </c>
      <c r="N471" s="52">
        <v>4.0</v>
      </c>
      <c r="O471" s="52">
        <v>0.0</v>
      </c>
      <c r="P471" s="52">
        <v>0.0</v>
      </c>
      <c r="Q471" s="52">
        <v>0.0</v>
      </c>
      <c r="R471" s="52">
        <v>0.0</v>
      </c>
      <c r="S471" s="52">
        <v>3.0</v>
      </c>
      <c r="T471" s="52">
        <v>0.0</v>
      </c>
      <c r="U471" s="53">
        <v>9630426.0</v>
      </c>
      <c r="V471" s="53">
        <v>9630426.0</v>
      </c>
      <c r="W471" s="52">
        <v>9.00239627E8</v>
      </c>
      <c r="X471" s="52" t="s">
        <v>152</v>
      </c>
    </row>
    <row r="472" ht="15.75" customHeight="1">
      <c r="B472" s="47">
        <v>2540133.0</v>
      </c>
      <c r="C472" s="47" t="s">
        <v>636</v>
      </c>
      <c r="D472" s="47">
        <v>2.1318199E7</v>
      </c>
      <c r="E472" s="47">
        <v>0.0</v>
      </c>
      <c r="F472" s="48">
        <v>2493449.0</v>
      </c>
      <c r="G472" s="48">
        <f t="shared" si="1"/>
        <v>0</v>
      </c>
      <c r="H472" s="47" t="s">
        <v>9</v>
      </c>
      <c r="I472" s="47">
        <v>0.0</v>
      </c>
      <c r="J472" s="47">
        <v>0.0</v>
      </c>
      <c r="K472" s="47">
        <v>0.0</v>
      </c>
      <c r="L472" s="47" t="s">
        <v>118</v>
      </c>
      <c r="M472" s="47" t="s">
        <v>165</v>
      </c>
      <c r="N472" s="47">
        <v>5.0</v>
      </c>
      <c r="O472" s="47">
        <v>0.0</v>
      </c>
      <c r="P472" s="47">
        <v>0.0</v>
      </c>
      <c r="Q472" s="47">
        <v>0.0</v>
      </c>
      <c r="R472" s="47">
        <v>0.0</v>
      </c>
      <c r="S472" s="47">
        <v>3.0</v>
      </c>
      <c r="T472" s="47">
        <v>0.0</v>
      </c>
      <c r="U472" s="48">
        <v>2493449.0</v>
      </c>
      <c r="V472" s="48">
        <v>2493449.0</v>
      </c>
      <c r="W472" s="47">
        <v>9.00315569E8</v>
      </c>
      <c r="X472" s="47" t="s">
        <v>125</v>
      </c>
    </row>
    <row r="473" ht="15.75" customHeight="1">
      <c r="B473" s="52" t="s">
        <v>637</v>
      </c>
      <c r="C473" s="52" t="s">
        <v>636</v>
      </c>
      <c r="D473" s="52">
        <v>2.1318199E7</v>
      </c>
      <c r="E473" s="52">
        <v>0.0</v>
      </c>
      <c r="F473" s="53">
        <v>90797.0</v>
      </c>
      <c r="G473" s="48">
        <f t="shared" si="1"/>
        <v>0</v>
      </c>
      <c r="H473" s="52" t="s">
        <v>9</v>
      </c>
      <c r="I473" s="52">
        <v>0.0</v>
      </c>
      <c r="J473" s="52">
        <v>0.0</v>
      </c>
      <c r="K473" s="52">
        <v>0.0</v>
      </c>
      <c r="L473" s="52" t="s">
        <v>118</v>
      </c>
      <c r="M473" s="52" t="s">
        <v>165</v>
      </c>
      <c r="N473" s="52">
        <v>2.0</v>
      </c>
      <c r="O473" s="52">
        <v>0.0</v>
      </c>
      <c r="P473" s="52">
        <v>0.0</v>
      </c>
      <c r="Q473" s="52">
        <v>0.0</v>
      </c>
      <c r="R473" s="52">
        <v>0.0</v>
      </c>
      <c r="S473" s="52">
        <v>2.0</v>
      </c>
      <c r="T473" s="52">
        <v>0.0</v>
      </c>
      <c r="U473" s="53">
        <v>90797.0</v>
      </c>
      <c r="V473" s="53">
        <v>90797.0</v>
      </c>
      <c r="W473" s="52">
        <v>9.01327111E8</v>
      </c>
      <c r="X473" s="52" t="s">
        <v>638</v>
      </c>
    </row>
    <row r="474" ht="15.75" customHeight="1">
      <c r="B474" s="47">
        <v>2540134.0</v>
      </c>
      <c r="C474" s="47" t="s">
        <v>639</v>
      </c>
      <c r="D474" s="47">
        <v>981415.0</v>
      </c>
      <c r="E474" s="47">
        <v>0.0</v>
      </c>
      <c r="F474" s="48">
        <v>356936.5</v>
      </c>
      <c r="G474" s="48">
        <f t="shared" si="1"/>
        <v>0</v>
      </c>
      <c r="H474" s="47" t="s">
        <v>9</v>
      </c>
      <c r="I474" s="47">
        <v>0.0</v>
      </c>
      <c r="J474" s="47">
        <v>0.0</v>
      </c>
      <c r="K474" s="47">
        <v>0.0</v>
      </c>
      <c r="L474" s="47" t="s">
        <v>118</v>
      </c>
      <c r="M474" s="47" t="s">
        <v>165</v>
      </c>
      <c r="N474" s="47">
        <v>3.0</v>
      </c>
      <c r="O474" s="47">
        <v>0.0</v>
      </c>
      <c r="P474" s="47">
        <v>0.0</v>
      </c>
      <c r="Q474" s="47">
        <v>0.0</v>
      </c>
      <c r="R474" s="47">
        <v>0.0</v>
      </c>
      <c r="S474" s="47">
        <v>2.0</v>
      </c>
      <c r="T474" s="47">
        <v>0.0</v>
      </c>
      <c r="U474" s="48">
        <v>356936.0</v>
      </c>
      <c r="V474" s="48">
        <v>356936.5</v>
      </c>
      <c r="W474" s="47">
        <v>9.00315569E8</v>
      </c>
      <c r="X474" s="47" t="s">
        <v>369</v>
      </c>
    </row>
    <row r="475" ht="15.75" customHeight="1">
      <c r="B475" s="52">
        <v>2540135.0</v>
      </c>
      <c r="C475" s="72" t="s">
        <v>640</v>
      </c>
      <c r="D475" s="6"/>
      <c r="E475" s="52">
        <v>5.0</v>
      </c>
      <c r="F475" s="53">
        <v>4165.0</v>
      </c>
      <c r="G475" s="48">
        <f t="shared" si="1"/>
        <v>20825</v>
      </c>
      <c r="H475" s="52" t="s">
        <v>9</v>
      </c>
      <c r="I475" s="52">
        <v>1.0</v>
      </c>
      <c r="J475" s="52">
        <v>1.0</v>
      </c>
      <c r="K475" s="52">
        <v>2.0</v>
      </c>
      <c r="L475" s="52" t="s">
        <v>118</v>
      </c>
      <c r="M475" s="52" t="s">
        <v>165</v>
      </c>
      <c r="N475" s="52">
        <v>43.0</v>
      </c>
      <c r="O475" s="52">
        <v>0.0</v>
      </c>
      <c r="P475" s="52">
        <v>0.0</v>
      </c>
      <c r="Q475" s="52">
        <v>0.0</v>
      </c>
      <c r="R475" s="52">
        <v>0.0</v>
      </c>
      <c r="S475" s="52">
        <v>4.0</v>
      </c>
      <c r="T475" s="52">
        <v>0.0</v>
      </c>
      <c r="U475" s="53">
        <v>4165.0</v>
      </c>
      <c r="V475" s="53">
        <v>4165.0</v>
      </c>
      <c r="W475" s="52">
        <v>1.015477307E9</v>
      </c>
      <c r="X475" s="52" t="s">
        <v>123</v>
      </c>
    </row>
    <row r="476" ht="15.75" customHeight="1">
      <c r="B476" s="47">
        <v>2540136.0</v>
      </c>
      <c r="C476" s="47" t="s">
        <v>641</v>
      </c>
      <c r="D476" s="47">
        <v>8.5131664E7</v>
      </c>
      <c r="E476" s="47">
        <v>0.0</v>
      </c>
      <c r="F476" s="48">
        <v>757.5</v>
      </c>
      <c r="G476" s="48">
        <f t="shared" si="1"/>
        <v>0</v>
      </c>
      <c r="H476" s="47" t="s">
        <v>9</v>
      </c>
      <c r="I476" s="47">
        <v>0.0</v>
      </c>
      <c r="J476" s="47">
        <v>0.0</v>
      </c>
      <c r="K476" s="47">
        <v>0.0</v>
      </c>
      <c r="L476" s="47" t="s">
        <v>118</v>
      </c>
      <c r="M476" s="47" t="s">
        <v>119</v>
      </c>
      <c r="N476" s="47">
        <v>0.0</v>
      </c>
      <c r="O476" s="47">
        <v>0.0</v>
      </c>
      <c r="P476" s="47">
        <v>0.0</v>
      </c>
      <c r="Q476" s="47">
        <v>0.0</v>
      </c>
      <c r="R476" s="47">
        <v>0.0</v>
      </c>
      <c r="S476" s="47">
        <v>0.0</v>
      </c>
      <c r="T476" s="47">
        <v>0.0</v>
      </c>
      <c r="U476" s="48">
        <v>757.5</v>
      </c>
      <c r="V476" s="48">
        <v>0.0</v>
      </c>
      <c r="W476" s="47">
        <v>9.00315569E8</v>
      </c>
      <c r="X476" s="47" t="s">
        <v>127</v>
      </c>
    </row>
    <row r="477" ht="15.75" customHeight="1">
      <c r="B477" s="52">
        <v>2540137.0</v>
      </c>
      <c r="C477" s="52" t="s">
        <v>642</v>
      </c>
      <c r="D477" s="52">
        <v>8.5130512E7</v>
      </c>
      <c r="E477" s="52">
        <v>0.0</v>
      </c>
      <c r="F477" s="53">
        <v>0.0</v>
      </c>
      <c r="G477" s="48">
        <f t="shared" si="1"/>
        <v>0</v>
      </c>
      <c r="H477" s="52" t="s">
        <v>9</v>
      </c>
      <c r="I477" s="52">
        <v>0.0</v>
      </c>
      <c r="J477" s="52">
        <v>0.0</v>
      </c>
      <c r="K477" s="52">
        <v>0.0</v>
      </c>
      <c r="L477" s="52" t="s">
        <v>118</v>
      </c>
      <c r="M477" s="52" t="s">
        <v>119</v>
      </c>
      <c r="N477" s="52">
        <v>0.0</v>
      </c>
      <c r="O477" s="52">
        <v>0.0</v>
      </c>
      <c r="P477" s="52">
        <v>0.0</v>
      </c>
      <c r="Q477" s="52">
        <v>0.0</v>
      </c>
      <c r="R477" s="52">
        <v>0.0</v>
      </c>
      <c r="S477" s="52">
        <v>0.0</v>
      </c>
      <c r="T477" s="52">
        <v>0.0</v>
      </c>
      <c r="U477" s="53">
        <v>1120980.0</v>
      </c>
      <c r="V477" s="53">
        <v>1120980.0</v>
      </c>
      <c r="W477" s="52">
        <v>8.3007357E8</v>
      </c>
      <c r="X477" s="52" t="s">
        <v>245</v>
      </c>
    </row>
    <row r="478" ht="15.75" customHeight="1">
      <c r="B478" s="47">
        <v>2.5601002E7</v>
      </c>
      <c r="C478" s="47" t="s">
        <v>643</v>
      </c>
      <c r="D478" s="47">
        <v>1544449.0</v>
      </c>
      <c r="E478" s="47">
        <v>35.0</v>
      </c>
      <c r="F478" s="48">
        <v>321300.3</v>
      </c>
      <c r="G478" s="48">
        <f t="shared" si="1"/>
        <v>11245510.5</v>
      </c>
      <c r="H478" s="47" t="s">
        <v>9</v>
      </c>
      <c r="I478" s="47">
        <v>34.0</v>
      </c>
      <c r="J478" s="47">
        <v>34.0</v>
      </c>
      <c r="K478" s="47">
        <v>70.0</v>
      </c>
      <c r="L478" s="47" t="s">
        <v>118</v>
      </c>
      <c r="M478" s="47" t="s">
        <v>119</v>
      </c>
      <c r="N478" s="47">
        <v>2903.0</v>
      </c>
      <c r="O478" s="47">
        <v>0.0</v>
      </c>
      <c r="P478" s="47">
        <v>0.0</v>
      </c>
      <c r="Q478" s="47">
        <v>0.0</v>
      </c>
      <c r="R478" s="47">
        <v>0.0</v>
      </c>
      <c r="S478" s="47">
        <v>1.0</v>
      </c>
      <c r="T478" s="47">
        <v>0.0</v>
      </c>
      <c r="U478" s="48">
        <v>321300.0</v>
      </c>
      <c r="V478" s="48">
        <v>321300.0</v>
      </c>
      <c r="W478" s="47">
        <v>9.00315569E8</v>
      </c>
      <c r="X478" s="47" t="s">
        <v>561</v>
      </c>
    </row>
    <row r="479" ht="15.75" customHeight="1">
      <c r="B479" s="52">
        <v>2.6101021E7</v>
      </c>
      <c r="C479" s="52" t="s">
        <v>644</v>
      </c>
      <c r="D479" s="52">
        <v>1674083.0</v>
      </c>
      <c r="E479" s="52">
        <v>5.0</v>
      </c>
      <c r="F479" s="53">
        <v>126263.4</v>
      </c>
      <c r="G479" s="48">
        <f t="shared" si="1"/>
        <v>631317</v>
      </c>
      <c r="H479" s="52" t="s">
        <v>9</v>
      </c>
      <c r="I479" s="52">
        <v>2.0</v>
      </c>
      <c r="J479" s="52">
        <v>2.0</v>
      </c>
      <c r="K479" s="52">
        <v>4.0</v>
      </c>
      <c r="L479" s="52" t="s">
        <v>118</v>
      </c>
      <c r="M479" s="52" t="s">
        <v>119</v>
      </c>
      <c r="N479" s="52">
        <v>142.0</v>
      </c>
      <c r="O479" s="52">
        <v>0.0</v>
      </c>
      <c r="P479" s="52">
        <v>0.0</v>
      </c>
      <c r="Q479" s="52">
        <v>0.0</v>
      </c>
      <c r="R479" s="52">
        <v>0.0</v>
      </c>
      <c r="S479" s="52">
        <v>19.0</v>
      </c>
      <c r="T479" s="52">
        <v>0.0</v>
      </c>
      <c r="U479" s="53">
        <v>126263.0</v>
      </c>
      <c r="V479" s="53">
        <v>118749.9</v>
      </c>
      <c r="W479" s="52">
        <v>9.00315569E8</v>
      </c>
      <c r="X479" s="52" t="s">
        <v>120</v>
      </c>
    </row>
    <row r="480" ht="15.75" customHeight="1">
      <c r="B480" s="47">
        <v>2.6101025E7</v>
      </c>
      <c r="C480" s="47" t="s">
        <v>645</v>
      </c>
      <c r="D480" s="47">
        <v>3979593.0</v>
      </c>
      <c r="E480" s="47">
        <v>7.0</v>
      </c>
      <c r="F480" s="48">
        <v>42804.67</v>
      </c>
      <c r="G480" s="48">
        <f t="shared" si="1"/>
        <v>299632.69</v>
      </c>
      <c r="H480" s="47" t="s">
        <v>9</v>
      </c>
      <c r="I480" s="47">
        <v>2.0</v>
      </c>
      <c r="J480" s="47">
        <v>1.0</v>
      </c>
      <c r="K480" s="47">
        <v>4.0</v>
      </c>
      <c r="L480" s="47" t="s">
        <v>118</v>
      </c>
      <c r="M480" s="47" t="s">
        <v>119</v>
      </c>
      <c r="N480" s="47">
        <v>141.0</v>
      </c>
      <c r="O480" s="47">
        <v>0.0</v>
      </c>
      <c r="P480" s="47">
        <v>0.0</v>
      </c>
      <c r="Q480" s="47">
        <v>0.0</v>
      </c>
      <c r="R480" s="47">
        <v>0.0</v>
      </c>
      <c r="S480" s="47">
        <v>15.0</v>
      </c>
      <c r="T480" s="47">
        <v>0.0</v>
      </c>
      <c r="U480" s="48">
        <v>42804.7</v>
      </c>
      <c r="V480" s="48">
        <v>42881.91</v>
      </c>
      <c r="W480" s="47">
        <v>9.00315569E8</v>
      </c>
      <c r="X480" s="47" t="s">
        <v>120</v>
      </c>
    </row>
    <row r="481" ht="15.75" customHeight="1">
      <c r="B481" s="52">
        <v>2610222.0</v>
      </c>
      <c r="C481" s="52" t="s">
        <v>646</v>
      </c>
      <c r="D481" s="52">
        <v>2.4754666E7</v>
      </c>
      <c r="E481" s="52">
        <v>679.0</v>
      </c>
      <c r="F481" s="53">
        <v>17485.79</v>
      </c>
      <c r="G481" s="48">
        <f t="shared" si="1"/>
        <v>11872851.41</v>
      </c>
      <c r="H481" s="52" t="s">
        <v>9</v>
      </c>
      <c r="I481" s="52">
        <v>210.0</v>
      </c>
      <c r="J481" s="52">
        <v>210.0</v>
      </c>
      <c r="K481" s="52">
        <v>420.0</v>
      </c>
      <c r="L481" s="52" t="s">
        <v>634</v>
      </c>
      <c r="M481" s="52" t="s">
        <v>119</v>
      </c>
      <c r="N481" s="52">
        <v>24040.0</v>
      </c>
      <c r="O481" s="52">
        <v>0.0</v>
      </c>
      <c r="P481" s="52">
        <v>0.0</v>
      </c>
      <c r="Q481" s="52">
        <v>0.0</v>
      </c>
      <c r="R481" s="52">
        <v>0.0</v>
      </c>
      <c r="S481" s="52">
        <v>13.0</v>
      </c>
      <c r="T481" s="52">
        <v>0.0</v>
      </c>
      <c r="U481" s="53">
        <v>17485.8</v>
      </c>
      <c r="V481" s="53">
        <v>17515.61</v>
      </c>
      <c r="W481" s="52">
        <v>9.00315569E8</v>
      </c>
      <c r="X481" s="52" t="s">
        <v>647</v>
      </c>
    </row>
    <row r="482" ht="15.75" customHeight="1">
      <c r="B482" s="47">
        <v>2620201.0</v>
      </c>
      <c r="C482" s="47" t="s">
        <v>648</v>
      </c>
      <c r="D482" s="47">
        <v>2.1412639E7</v>
      </c>
      <c r="E482" s="47">
        <v>16.0</v>
      </c>
      <c r="F482" s="48">
        <v>429328.2</v>
      </c>
      <c r="G482" s="48">
        <f t="shared" si="1"/>
        <v>6869251.2</v>
      </c>
      <c r="H482" s="47" t="s">
        <v>9</v>
      </c>
      <c r="I482" s="47">
        <v>5.0</v>
      </c>
      <c r="J482" s="47">
        <v>7.0</v>
      </c>
      <c r="K482" s="47">
        <v>10.0</v>
      </c>
      <c r="L482" s="47" t="s">
        <v>118</v>
      </c>
      <c r="M482" s="47" t="s">
        <v>165</v>
      </c>
      <c r="N482" s="47">
        <v>163.0</v>
      </c>
      <c r="O482" s="47">
        <v>0.0</v>
      </c>
      <c r="P482" s="47">
        <v>0.0</v>
      </c>
      <c r="Q482" s="47">
        <v>0.0</v>
      </c>
      <c r="R482" s="47">
        <v>0.0</v>
      </c>
      <c r="S482" s="47">
        <v>6.0</v>
      </c>
      <c r="T482" s="47">
        <v>0.0</v>
      </c>
      <c r="U482" s="48">
        <v>429328.0</v>
      </c>
      <c r="V482" s="48">
        <v>429328.2</v>
      </c>
      <c r="W482" s="47">
        <v>9.00315569E8</v>
      </c>
      <c r="X482" s="47" t="s">
        <v>129</v>
      </c>
    </row>
    <row r="483" ht="15.75" customHeight="1">
      <c r="B483" s="52">
        <v>2630112.0</v>
      </c>
      <c r="C483" s="52" t="s">
        <v>649</v>
      </c>
      <c r="D483" s="52">
        <v>2.1043819E7</v>
      </c>
      <c r="E483" s="52">
        <v>7.0</v>
      </c>
      <c r="F483" s="53">
        <v>453987.8</v>
      </c>
      <c r="G483" s="48">
        <f t="shared" si="1"/>
        <v>3177914.6</v>
      </c>
      <c r="H483" s="52" t="s">
        <v>9</v>
      </c>
      <c r="I483" s="52">
        <v>0.0</v>
      </c>
      <c r="J483" s="52">
        <v>0.0</v>
      </c>
      <c r="K483" s="52">
        <v>0.0</v>
      </c>
      <c r="L483" s="52" t="s">
        <v>118</v>
      </c>
      <c r="M483" s="52" t="s">
        <v>165</v>
      </c>
      <c r="N483" s="52">
        <v>5.0</v>
      </c>
      <c r="O483" s="52">
        <v>0.0</v>
      </c>
      <c r="P483" s="52">
        <v>0.0</v>
      </c>
      <c r="Q483" s="52">
        <v>0.0</v>
      </c>
      <c r="R483" s="52">
        <v>0.0</v>
      </c>
      <c r="S483" s="52">
        <v>0.0</v>
      </c>
      <c r="T483" s="52">
        <v>0.0</v>
      </c>
      <c r="U483" s="53">
        <v>453988.0</v>
      </c>
      <c r="V483" s="53">
        <v>460864.0</v>
      </c>
      <c r="W483" s="52">
        <v>9.00315569E8</v>
      </c>
      <c r="X483" s="52" t="s">
        <v>612</v>
      </c>
    </row>
    <row r="484" ht="15.75" customHeight="1">
      <c r="B484" s="47">
        <v>2630125.0</v>
      </c>
      <c r="C484" s="47" t="s">
        <v>650</v>
      </c>
      <c r="D484" s="47">
        <v>2.0801559E7</v>
      </c>
      <c r="E484" s="47">
        <v>6.0</v>
      </c>
      <c r="F484" s="48">
        <v>228979.8</v>
      </c>
      <c r="G484" s="48">
        <f t="shared" si="1"/>
        <v>1373878.8</v>
      </c>
      <c r="H484" s="47" t="s">
        <v>9</v>
      </c>
      <c r="I484" s="47">
        <v>15.0</v>
      </c>
      <c r="J484" s="47">
        <v>15.0</v>
      </c>
      <c r="K484" s="47">
        <v>25.0</v>
      </c>
      <c r="L484" s="47" t="s">
        <v>118</v>
      </c>
      <c r="M484" s="47" t="s">
        <v>119</v>
      </c>
      <c r="N484" s="47">
        <v>730.0</v>
      </c>
      <c r="O484" s="47">
        <v>0.0</v>
      </c>
      <c r="P484" s="47">
        <v>0.0</v>
      </c>
      <c r="Q484" s="47">
        <v>2.0</v>
      </c>
      <c r="R484" s="47">
        <v>0.0</v>
      </c>
      <c r="S484" s="47">
        <v>3.0</v>
      </c>
      <c r="T484" s="47">
        <v>0.0</v>
      </c>
      <c r="U484" s="48">
        <v>228980.0</v>
      </c>
      <c r="V484" s="48">
        <v>228979.8</v>
      </c>
      <c r="W484" s="47">
        <v>9.00315569E8</v>
      </c>
      <c r="X484" s="47" t="s">
        <v>123</v>
      </c>
    </row>
    <row r="485" ht="15.75" customHeight="1">
      <c r="B485" s="52">
        <v>2.6301262E7</v>
      </c>
      <c r="C485" s="52" t="s">
        <v>651</v>
      </c>
      <c r="D485" s="52">
        <v>3193824.0</v>
      </c>
      <c r="E485" s="52">
        <v>3.0</v>
      </c>
      <c r="F485" s="53">
        <v>44938.42</v>
      </c>
      <c r="G485" s="48">
        <f t="shared" si="1"/>
        <v>134815.26</v>
      </c>
      <c r="H485" s="52" t="s">
        <v>9</v>
      </c>
      <c r="I485" s="52">
        <v>0.0</v>
      </c>
      <c r="J485" s="52">
        <v>0.0</v>
      </c>
      <c r="K485" s="52">
        <v>0.0</v>
      </c>
      <c r="L485" s="52" t="s">
        <v>118</v>
      </c>
      <c r="M485" s="52" t="s">
        <v>119</v>
      </c>
      <c r="N485" s="52">
        <v>5.0</v>
      </c>
      <c r="O485" s="52">
        <v>0.0</v>
      </c>
      <c r="P485" s="52">
        <v>0.0</v>
      </c>
      <c r="Q485" s="52">
        <v>0.0</v>
      </c>
      <c r="R485" s="52">
        <v>0.0</v>
      </c>
      <c r="S485" s="52">
        <v>0.0</v>
      </c>
      <c r="T485" s="52">
        <v>0.0</v>
      </c>
      <c r="U485" s="53">
        <v>44938.4</v>
      </c>
      <c r="V485" s="53">
        <v>45099.73</v>
      </c>
      <c r="W485" s="52">
        <v>9.00315569E8</v>
      </c>
      <c r="X485" s="52" t="s">
        <v>338</v>
      </c>
    </row>
    <row r="486" ht="15.75" customHeight="1">
      <c r="B486" s="47">
        <v>2.6301263E7</v>
      </c>
      <c r="C486" s="47" t="s">
        <v>652</v>
      </c>
      <c r="D486" s="47">
        <v>3231.0</v>
      </c>
      <c r="E486" s="47">
        <v>0.0</v>
      </c>
      <c r="F486" s="48">
        <v>0.0</v>
      </c>
      <c r="G486" s="48">
        <f t="shared" si="1"/>
        <v>0</v>
      </c>
      <c r="H486" s="47" t="s">
        <v>9</v>
      </c>
      <c r="I486" s="47">
        <v>0.0</v>
      </c>
      <c r="J486" s="47">
        <v>0.0</v>
      </c>
      <c r="K486" s="47">
        <v>0.0</v>
      </c>
      <c r="L486" s="47" t="s">
        <v>118</v>
      </c>
      <c r="M486" s="47" t="s">
        <v>119</v>
      </c>
      <c r="N486" s="47">
        <v>12.0</v>
      </c>
      <c r="O486" s="47">
        <v>0.0</v>
      </c>
      <c r="P486" s="47">
        <v>0.0</v>
      </c>
      <c r="Q486" s="47">
        <v>0.0</v>
      </c>
      <c r="R486" s="47">
        <v>0.0</v>
      </c>
      <c r="S486" s="47">
        <v>1.0</v>
      </c>
      <c r="T486" s="47">
        <v>0.0</v>
      </c>
      <c r="U486" s="48">
        <v>0.0</v>
      </c>
      <c r="V486" s="48">
        <v>0.0</v>
      </c>
      <c r="W486" s="47">
        <v>9.00449648E8</v>
      </c>
      <c r="X486" s="47" t="s">
        <v>235</v>
      </c>
    </row>
    <row r="487" ht="15.75" customHeight="1">
      <c r="B487" s="52">
        <v>2.6301264E7</v>
      </c>
      <c r="C487" s="52" t="s">
        <v>653</v>
      </c>
      <c r="D487" s="52">
        <v>2.4533079E7</v>
      </c>
      <c r="E487" s="52">
        <v>4.0</v>
      </c>
      <c r="F487" s="53">
        <v>2605901.0</v>
      </c>
      <c r="G487" s="48">
        <f t="shared" si="1"/>
        <v>10423604</v>
      </c>
      <c r="H487" s="52" t="s">
        <v>9</v>
      </c>
      <c r="I487" s="52">
        <v>4.0</v>
      </c>
      <c r="J487" s="52">
        <v>4.0</v>
      </c>
      <c r="K487" s="52">
        <v>8.0</v>
      </c>
      <c r="L487" s="52" t="s">
        <v>118</v>
      </c>
      <c r="M487" s="52" t="s">
        <v>119</v>
      </c>
      <c r="N487" s="52">
        <v>229.0</v>
      </c>
      <c r="O487" s="52">
        <v>0.0</v>
      </c>
      <c r="P487" s="52">
        <v>0.0</v>
      </c>
      <c r="Q487" s="52">
        <v>1.0</v>
      </c>
      <c r="R487" s="52">
        <v>0.0</v>
      </c>
      <c r="S487" s="52">
        <v>28.0</v>
      </c>
      <c r="T487" s="52">
        <v>0.0</v>
      </c>
      <c r="U487" s="53">
        <v>2605901.0</v>
      </c>
      <c r="V487" s="53">
        <v>2605901.0</v>
      </c>
      <c r="W487" s="52">
        <v>9.00315569E8</v>
      </c>
      <c r="X487" s="52" t="s">
        <v>166</v>
      </c>
    </row>
    <row r="488" ht="15.75" customHeight="1">
      <c r="B488" s="47">
        <v>2.6301265E7</v>
      </c>
      <c r="C488" s="47" t="s">
        <v>654</v>
      </c>
      <c r="D488" s="47">
        <v>2.0576617E7</v>
      </c>
      <c r="E488" s="47">
        <v>4.0</v>
      </c>
      <c r="F488" s="48">
        <v>270214.0</v>
      </c>
      <c r="G488" s="48">
        <f t="shared" si="1"/>
        <v>1080856</v>
      </c>
      <c r="H488" s="47" t="s">
        <v>9</v>
      </c>
      <c r="I488" s="47">
        <v>0.0</v>
      </c>
      <c r="J488" s="47">
        <v>0.0</v>
      </c>
      <c r="K488" s="47">
        <v>0.0</v>
      </c>
      <c r="L488" s="47" t="s">
        <v>118</v>
      </c>
      <c r="M488" s="47" t="s">
        <v>119</v>
      </c>
      <c r="N488" s="47">
        <v>111.0</v>
      </c>
      <c r="O488" s="47">
        <v>0.0</v>
      </c>
      <c r="P488" s="47">
        <v>0.0</v>
      </c>
      <c r="Q488" s="47">
        <v>0.0</v>
      </c>
      <c r="R488" s="47">
        <v>0.0</v>
      </c>
      <c r="S488" s="47">
        <v>3.0</v>
      </c>
      <c r="T488" s="47">
        <v>0.0</v>
      </c>
      <c r="U488" s="48">
        <v>270214.0</v>
      </c>
      <c r="V488" s="48">
        <v>270214.0</v>
      </c>
      <c r="W488" s="47">
        <v>9.00315569E8</v>
      </c>
      <c r="X488" s="47" t="s">
        <v>120</v>
      </c>
    </row>
    <row r="489" ht="15.75" customHeight="1">
      <c r="B489" s="52">
        <v>2.6301266E7</v>
      </c>
      <c r="C489" s="52" t="s">
        <v>655</v>
      </c>
      <c r="D489" s="52">
        <v>976553.0</v>
      </c>
      <c r="E489" s="52">
        <v>20.0</v>
      </c>
      <c r="F489" s="53">
        <v>29750.0</v>
      </c>
      <c r="G489" s="48">
        <f t="shared" si="1"/>
        <v>595000</v>
      </c>
      <c r="H489" s="52" t="s">
        <v>9</v>
      </c>
      <c r="I489" s="52">
        <v>0.0</v>
      </c>
      <c r="J489" s="52">
        <v>0.0</v>
      </c>
      <c r="K489" s="52">
        <v>0.0</v>
      </c>
      <c r="L489" s="52" t="s">
        <v>118</v>
      </c>
      <c r="M489" s="52" t="s">
        <v>165</v>
      </c>
      <c r="N489" s="52">
        <v>155.0</v>
      </c>
      <c r="O489" s="52">
        <v>0.0</v>
      </c>
      <c r="P489" s="52">
        <v>0.0</v>
      </c>
      <c r="Q489" s="52">
        <v>0.0</v>
      </c>
      <c r="R489" s="52">
        <v>0.0</v>
      </c>
      <c r="S489" s="52">
        <v>0.0</v>
      </c>
      <c r="T489" s="52">
        <v>0.0</v>
      </c>
      <c r="U489" s="53">
        <v>29750.0</v>
      </c>
      <c r="V489" s="53">
        <v>55189.0</v>
      </c>
      <c r="W489" s="52">
        <v>9.00315569E8</v>
      </c>
      <c r="X489" s="52" t="s">
        <v>194</v>
      </c>
    </row>
    <row r="490" ht="15.75" customHeight="1">
      <c r="B490" s="47">
        <v>2.6301267E7</v>
      </c>
      <c r="C490" s="47" t="s">
        <v>656</v>
      </c>
      <c r="D490" s="47">
        <v>2.0381177E7</v>
      </c>
      <c r="E490" s="47">
        <v>1.0</v>
      </c>
      <c r="F490" s="48">
        <v>9266.53</v>
      </c>
      <c r="G490" s="48">
        <f t="shared" si="1"/>
        <v>9266.53</v>
      </c>
      <c r="H490" s="47" t="s">
        <v>9</v>
      </c>
      <c r="I490" s="47">
        <v>0.0</v>
      </c>
      <c r="J490" s="47">
        <v>0.0</v>
      </c>
      <c r="K490" s="47">
        <v>0.0</v>
      </c>
      <c r="L490" s="47" t="s">
        <v>118</v>
      </c>
      <c r="M490" s="47" t="s">
        <v>165</v>
      </c>
      <c r="N490" s="47">
        <v>295.0</v>
      </c>
      <c r="O490" s="47">
        <v>0.0</v>
      </c>
      <c r="P490" s="47">
        <v>0.0</v>
      </c>
      <c r="Q490" s="47">
        <v>0.0</v>
      </c>
      <c r="R490" s="47">
        <v>0.0</v>
      </c>
      <c r="S490" s="47">
        <v>2.0</v>
      </c>
      <c r="T490" s="47">
        <v>0.0</v>
      </c>
      <c r="U490" s="48">
        <v>9266.53</v>
      </c>
      <c r="V490" s="48">
        <v>9949.59</v>
      </c>
      <c r="W490" s="47">
        <v>9.00749145E8</v>
      </c>
      <c r="X490" s="47" t="s">
        <v>194</v>
      </c>
    </row>
    <row r="491" ht="15.75" customHeight="1">
      <c r="B491" s="52">
        <v>2.6301268E7</v>
      </c>
      <c r="C491" s="52" t="s">
        <v>657</v>
      </c>
      <c r="D491" s="52">
        <v>471708.0</v>
      </c>
      <c r="E491" s="52">
        <v>0.0</v>
      </c>
      <c r="F491" s="53">
        <v>0.0</v>
      </c>
      <c r="G491" s="48">
        <f t="shared" si="1"/>
        <v>0</v>
      </c>
      <c r="H491" s="52" t="s">
        <v>9</v>
      </c>
      <c r="I491" s="52">
        <v>0.0</v>
      </c>
      <c r="J491" s="52">
        <v>0.0</v>
      </c>
      <c r="K491" s="52">
        <v>0.0</v>
      </c>
      <c r="L491" s="52" t="s">
        <v>118</v>
      </c>
      <c r="M491" s="52" t="s">
        <v>165</v>
      </c>
      <c r="N491" s="52">
        <v>122.0</v>
      </c>
      <c r="O491" s="52">
        <v>0.0</v>
      </c>
      <c r="P491" s="52">
        <v>0.0</v>
      </c>
      <c r="Q491" s="52">
        <v>0.0</v>
      </c>
      <c r="R491" s="52">
        <v>0.0</v>
      </c>
      <c r="S491" s="52">
        <v>0.0</v>
      </c>
      <c r="T491" s="52">
        <v>0.0</v>
      </c>
      <c r="U491" s="53">
        <v>0.0</v>
      </c>
      <c r="V491" s="53">
        <v>7752.0</v>
      </c>
      <c r="W491" s="52">
        <v>9.00315569E8</v>
      </c>
      <c r="X491" s="52" t="s">
        <v>235</v>
      </c>
    </row>
    <row r="492" ht="15.75" customHeight="1">
      <c r="B492" s="47">
        <v>2.6301269E7</v>
      </c>
      <c r="C492" s="47" t="s">
        <v>658</v>
      </c>
      <c r="D492" s="47">
        <v>1549565.0</v>
      </c>
      <c r="E492" s="47">
        <v>1.0</v>
      </c>
      <c r="F492" s="48">
        <v>753002.2</v>
      </c>
      <c r="G492" s="48">
        <f t="shared" si="1"/>
        <v>753002.2</v>
      </c>
      <c r="H492" s="47" t="s">
        <v>9</v>
      </c>
      <c r="I492" s="47">
        <v>0.0</v>
      </c>
      <c r="J492" s="47">
        <v>0.0</v>
      </c>
      <c r="K492" s="47">
        <v>0.0</v>
      </c>
      <c r="L492" s="47" t="s">
        <v>118</v>
      </c>
      <c r="M492" s="47" t="s">
        <v>165</v>
      </c>
      <c r="N492" s="47">
        <v>15.0</v>
      </c>
      <c r="O492" s="47">
        <v>0.0</v>
      </c>
      <c r="P492" s="47">
        <v>0.0</v>
      </c>
      <c r="Q492" s="47">
        <v>0.0</v>
      </c>
      <c r="R492" s="47">
        <v>0.0</v>
      </c>
      <c r="S492" s="47">
        <v>14.0</v>
      </c>
      <c r="T492" s="47">
        <v>0.0</v>
      </c>
      <c r="U492" s="48">
        <v>753002.0</v>
      </c>
      <c r="V492" s="48">
        <v>667136.0</v>
      </c>
      <c r="W492" s="47">
        <v>9.00315569E8</v>
      </c>
      <c r="X492" s="47" t="s">
        <v>192</v>
      </c>
    </row>
    <row r="493" ht="15.75" customHeight="1">
      <c r="B493" s="52">
        <v>2.630127E7</v>
      </c>
      <c r="C493" s="52" t="s">
        <v>659</v>
      </c>
      <c r="D493" s="52">
        <v>2.2129842E7</v>
      </c>
      <c r="E493" s="52">
        <v>13.0</v>
      </c>
      <c r="F493" s="53">
        <v>161684.3</v>
      </c>
      <c r="G493" s="48">
        <f t="shared" si="1"/>
        <v>2101895.9</v>
      </c>
      <c r="H493" s="52" t="s">
        <v>9</v>
      </c>
      <c r="I493" s="52">
        <v>8.0</v>
      </c>
      <c r="J493" s="52">
        <v>8.0</v>
      </c>
      <c r="K493" s="52">
        <v>16.0</v>
      </c>
      <c r="L493" s="52" t="s">
        <v>118</v>
      </c>
      <c r="M493" s="52" t="s">
        <v>119</v>
      </c>
      <c r="N493" s="52">
        <v>1123.0</v>
      </c>
      <c r="O493" s="52">
        <v>0.0</v>
      </c>
      <c r="P493" s="52">
        <v>0.0</v>
      </c>
      <c r="Q493" s="52">
        <v>0.0</v>
      </c>
      <c r="R493" s="52">
        <v>0.0</v>
      </c>
      <c r="S493" s="52">
        <v>1.0</v>
      </c>
      <c r="T493" s="52">
        <v>0.0</v>
      </c>
      <c r="U493" s="53">
        <v>161684.0</v>
      </c>
      <c r="V493" s="53">
        <v>161684.4</v>
      </c>
      <c r="W493" s="52">
        <v>9.00315569E8</v>
      </c>
      <c r="X493" s="52" t="s">
        <v>245</v>
      </c>
    </row>
    <row r="494" ht="15.75" customHeight="1">
      <c r="B494" s="47">
        <v>2.6301271E7</v>
      </c>
      <c r="C494" s="47" t="s">
        <v>660</v>
      </c>
      <c r="D494" s="47">
        <v>2.2144024E7</v>
      </c>
      <c r="E494" s="47">
        <v>13.0</v>
      </c>
      <c r="F494" s="48">
        <v>84960.65</v>
      </c>
      <c r="G494" s="48">
        <f t="shared" si="1"/>
        <v>1104488.45</v>
      </c>
      <c r="H494" s="47" t="s">
        <v>9</v>
      </c>
      <c r="I494" s="47">
        <v>10.0</v>
      </c>
      <c r="J494" s="47">
        <v>10.0</v>
      </c>
      <c r="K494" s="47">
        <v>20.0</v>
      </c>
      <c r="L494" s="47" t="s">
        <v>118</v>
      </c>
      <c r="M494" s="47" t="s">
        <v>119</v>
      </c>
      <c r="N494" s="47">
        <v>1101.0</v>
      </c>
      <c r="O494" s="47">
        <v>0.0</v>
      </c>
      <c r="P494" s="47">
        <v>0.0</v>
      </c>
      <c r="Q494" s="47">
        <v>0.0</v>
      </c>
      <c r="R494" s="47">
        <v>0.0</v>
      </c>
      <c r="S494" s="47">
        <v>1.0</v>
      </c>
      <c r="T494" s="47">
        <v>0.0</v>
      </c>
      <c r="U494" s="48">
        <v>84960.6</v>
      </c>
      <c r="V494" s="48">
        <v>84960.65</v>
      </c>
      <c r="W494" s="47">
        <v>9.00315569E8</v>
      </c>
      <c r="X494" s="47" t="s">
        <v>245</v>
      </c>
    </row>
    <row r="495" ht="15.75" customHeight="1">
      <c r="B495" s="52">
        <v>2.6301272E7</v>
      </c>
      <c r="C495" s="52" t="s">
        <v>661</v>
      </c>
      <c r="D495" s="52">
        <v>9959466.0</v>
      </c>
      <c r="E495" s="52">
        <v>0.0</v>
      </c>
      <c r="F495" s="53">
        <v>0.0</v>
      </c>
      <c r="G495" s="48">
        <f t="shared" si="1"/>
        <v>0</v>
      </c>
      <c r="H495" s="52" t="s">
        <v>9</v>
      </c>
      <c r="I495" s="52">
        <v>0.0</v>
      </c>
      <c r="J495" s="52">
        <v>0.0</v>
      </c>
      <c r="K495" s="52">
        <v>0.0</v>
      </c>
      <c r="L495" s="52" t="s">
        <v>118</v>
      </c>
      <c r="M495" s="52" t="s">
        <v>119</v>
      </c>
      <c r="N495" s="52">
        <v>13.0</v>
      </c>
      <c r="O495" s="52">
        <v>0.0</v>
      </c>
      <c r="P495" s="52">
        <v>0.0</v>
      </c>
      <c r="Q495" s="52">
        <v>0.0</v>
      </c>
      <c r="R495" s="52">
        <v>0.0</v>
      </c>
      <c r="S495" s="52">
        <v>1.0</v>
      </c>
      <c r="T495" s="52">
        <v>0.0</v>
      </c>
      <c r="U495" s="53">
        <v>0.0</v>
      </c>
      <c r="V495" s="53">
        <v>55199.15</v>
      </c>
      <c r="W495" s="52">
        <v>9.00315569E8</v>
      </c>
      <c r="X495" s="52" t="s">
        <v>235</v>
      </c>
    </row>
    <row r="496" ht="15.75" customHeight="1">
      <c r="B496" s="47">
        <v>2.6301273E7</v>
      </c>
      <c r="C496" s="47" t="s">
        <v>662</v>
      </c>
      <c r="D496" s="47">
        <v>949273.0</v>
      </c>
      <c r="E496" s="47">
        <v>16.0</v>
      </c>
      <c r="F496" s="48">
        <v>17850.0</v>
      </c>
      <c r="G496" s="48">
        <f t="shared" si="1"/>
        <v>285600</v>
      </c>
      <c r="H496" s="47" t="s">
        <v>9</v>
      </c>
      <c r="I496" s="47">
        <v>0.0</v>
      </c>
      <c r="J496" s="47">
        <v>0.0</v>
      </c>
      <c r="K496" s="47">
        <v>0.0</v>
      </c>
      <c r="L496" s="47" t="s">
        <v>118</v>
      </c>
      <c r="M496" s="47" t="s">
        <v>119</v>
      </c>
      <c r="N496" s="47">
        <v>0.0</v>
      </c>
      <c r="O496" s="47">
        <v>0.0</v>
      </c>
      <c r="P496" s="47">
        <v>0.0</v>
      </c>
      <c r="Q496" s="47">
        <v>0.0</v>
      </c>
      <c r="R496" s="47">
        <v>0.0</v>
      </c>
      <c r="S496" s="47">
        <v>0.0</v>
      </c>
      <c r="T496" s="47">
        <v>0.0</v>
      </c>
      <c r="U496" s="48">
        <v>17850.0</v>
      </c>
      <c r="V496" s="48">
        <v>17850.0</v>
      </c>
      <c r="W496" s="47">
        <v>9.00315569E8</v>
      </c>
      <c r="X496" s="47" t="s">
        <v>120</v>
      </c>
    </row>
    <row r="497" ht="15.75" customHeight="1">
      <c r="B497" s="52">
        <v>2.6301274E7</v>
      </c>
      <c r="C497" s="52" t="s">
        <v>663</v>
      </c>
      <c r="D497" s="52">
        <v>2.0576621E7</v>
      </c>
      <c r="E497" s="52">
        <v>1.0</v>
      </c>
      <c r="F497" s="53">
        <v>288447.6</v>
      </c>
      <c r="G497" s="48">
        <f t="shared" si="1"/>
        <v>288447.6</v>
      </c>
      <c r="H497" s="52" t="s">
        <v>9</v>
      </c>
      <c r="I497" s="52">
        <v>1.0</v>
      </c>
      <c r="J497" s="52">
        <v>1.0</v>
      </c>
      <c r="K497" s="52">
        <v>2.0</v>
      </c>
      <c r="L497" s="52" t="s">
        <v>118</v>
      </c>
      <c r="M497" s="52" t="s">
        <v>119</v>
      </c>
      <c r="N497" s="52">
        <v>248.0</v>
      </c>
      <c r="O497" s="52">
        <v>0.0</v>
      </c>
      <c r="P497" s="52">
        <v>0.0</v>
      </c>
      <c r="Q497" s="52">
        <v>1.0</v>
      </c>
      <c r="R497" s="52">
        <v>0.0</v>
      </c>
      <c r="S497" s="52">
        <v>12.0</v>
      </c>
      <c r="T497" s="52">
        <v>0.0</v>
      </c>
      <c r="U497" s="53">
        <v>288448.0</v>
      </c>
      <c r="V497" s="53">
        <v>288447.6</v>
      </c>
      <c r="W497" s="52">
        <v>9.00315569E8</v>
      </c>
      <c r="X497" s="52" t="s">
        <v>152</v>
      </c>
    </row>
    <row r="498" ht="15.75" customHeight="1">
      <c r="B498" s="47">
        <v>2.6301275E7</v>
      </c>
      <c r="C498" s="47" t="s">
        <v>664</v>
      </c>
      <c r="D498" s="47">
        <v>2.4533081E7</v>
      </c>
      <c r="E498" s="47">
        <v>0.0</v>
      </c>
      <c r="F498" s="48">
        <v>2027516.0</v>
      </c>
      <c r="G498" s="48">
        <f t="shared" si="1"/>
        <v>0</v>
      </c>
      <c r="H498" s="47" t="s">
        <v>9</v>
      </c>
      <c r="I498" s="47">
        <v>0.0</v>
      </c>
      <c r="J498" s="47">
        <v>0.0</v>
      </c>
      <c r="K498" s="47">
        <v>0.0</v>
      </c>
      <c r="L498" s="47" t="s">
        <v>118</v>
      </c>
      <c r="M498" s="47" t="s">
        <v>122</v>
      </c>
      <c r="N498" s="47">
        <v>4.0</v>
      </c>
      <c r="O498" s="47">
        <v>0.0</v>
      </c>
      <c r="P498" s="47">
        <v>0.0</v>
      </c>
      <c r="Q498" s="47">
        <v>0.0</v>
      </c>
      <c r="R498" s="47">
        <v>0.0</v>
      </c>
      <c r="S498" s="47">
        <v>3.0</v>
      </c>
      <c r="T498" s="47">
        <v>0.0</v>
      </c>
      <c r="U498" s="48">
        <v>2027516.0</v>
      </c>
      <c r="V498" s="48">
        <v>2027516.0</v>
      </c>
      <c r="W498" s="47">
        <v>9.00315569E8</v>
      </c>
      <c r="X498" s="47" t="s">
        <v>129</v>
      </c>
    </row>
    <row r="499" ht="15.75" customHeight="1">
      <c r="B499" s="52">
        <v>2.6301276E7</v>
      </c>
      <c r="C499" s="52" t="s">
        <v>665</v>
      </c>
      <c r="D499" s="52">
        <v>9522850.0</v>
      </c>
      <c r="E499" s="52">
        <v>0.0</v>
      </c>
      <c r="F499" s="53">
        <v>3061981.0</v>
      </c>
      <c r="G499" s="48">
        <f t="shared" si="1"/>
        <v>0</v>
      </c>
      <c r="H499" s="52" t="s">
        <v>9</v>
      </c>
      <c r="I499" s="52">
        <v>0.0</v>
      </c>
      <c r="J499" s="52">
        <v>0.0</v>
      </c>
      <c r="K499" s="52">
        <v>0.0</v>
      </c>
      <c r="L499" s="52" t="s">
        <v>118</v>
      </c>
      <c r="M499" s="52" t="s">
        <v>122</v>
      </c>
      <c r="N499" s="52">
        <v>1.0</v>
      </c>
      <c r="O499" s="52">
        <v>0.0</v>
      </c>
      <c r="P499" s="52">
        <v>0.0</v>
      </c>
      <c r="Q499" s="52">
        <v>0.0</v>
      </c>
      <c r="R499" s="52">
        <v>0.0</v>
      </c>
      <c r="S499" s="52">
        <v>1.0</v>
      </c>
      <c r="T499" s="52">
        <v>0.0</v>
      </c>
      <c r="U499" s="53">
        <v>3061981.0</v>
      </c>
      <c r="V499" s="53">
        <v>3061981.0</v>
      </c>
      <c r="W499" s="52">
        <v>9.00315569E8</v>
      </c>
      <c r="X499" s="52" t="s">
        <v>127</v>
      </c>
    </row>
    <row r="500" ht="15.75" customHeight="1">
      <c r="B500" s="47" t="s">
        <v>666</v>
      </c>
      <c r="C500" s="47" t="s">
        <v>665</v>
      </c>
      <c r="D500" s="47">
        <v>9522850.0</v>
      </c>
      <c r="E500" s="47">
        <v>0.0</v>
      </c>
      <c r="F500" s="48">
        <v>2573093.0</v>
      </c>
      <c r="G500" s="48">
        <f t="shared" si="1"/>
        <v>0</v>
      </c>
      <c r="H500" s="47" t="s">
        <v>9</v>
      </c>
      <c r="I500" s="47">
        <v>0.0</v>
      </c>
      <c r="J500" s="47">
        <v>0.0</v>
      </c>
      <c r="K500" s="47">
        <v>0.0</v>
      </c>
      <c r="L500" s="47" t="s">
        <v>118</v>
      </c>
      <c r="M500" s="47" t="s">
        <v>122</v>
      </c>
      <c r="N500" s="47">
        <v>0.0</v>
      </c>
      <c r="O500" s="47">
        <v>0.0</v>
      </c>
      <c r="P500" s="47">
        <v>0.0</v>
      </c>
      <c r="Q500" s="47">
        <v>0.0</v>
      </c>
      <c r="R500" s="47">
        <v>0.0</v>
      </c>
      <c r="S500" s="47">
        <v>0.0</v>
      </c>
      <c r="T500" s="47">
        <v>0.0</v>
      </c>
      <c r="U500" s="48">
        <v>2573093.0</v>
      </c>
      <c r="V500" s="48">
        <v>0.0</v>
      </c>
      <c r="W500" s="47">
        <v>9.00315569E8</v>
      </c>
      <c r="X500" s="47" t="s">
        <v>127</v>
      </c>
    </row>
    <row r="501" ht="15.75" customHeight="1">
      <c r="B501" s="52">
        <v>2.6301278E7</v>
      </c>
      <c r="C501" s="52" t="s">
        <v>667</v>
      </c>
      <c r="D501" s="52">
        <v>2.0728985E7</v>
      </c>
      <c r="E501" s="52">
        <v>0.0</v>
      </c>
      <c r="F501" s="53">
        <v>595000.0</v>
      </c>
      <c r="G501" s="48">
        <f t="shared" si="1"/>
        <v>0</v>
      </c>
      <c r="H501" s="52" t="s">
        <v>9</v>
      </c>
      <c r="I501" s="52">
        <v>0.0</v>
      </c>
      <c r="J501" s="52">
        <v>0.0</v>
      </c>
      <c r="K501" s="52">
        <v>0.0</v>
      </c>
      <c r="L501" s="52" t="s">
        <v>118</v>
      </c>
      <c r="M501" s="52" t="s">
        <v>119</v>
      </c>
      <c r="N501" s="52">
        <v>1.0</v>
      </c>
      <c r="O501" s="52">
        <v>0.0</v>
      </c>
      <c r="P501" s="52">
        <v>0.0</v>
      </c>
      <c r="Q501" s="52">
        <v>0.0</v>
      </c>
      <c r="R501" s="52">
        <v>0.0</v>
      </c>
      <c r="S501" s="52">
        <v>1.0</v>
      </c>
      <c r="T501" s="52">
        <v>0.0</v>
      </c>
      <c r="U501" s="53">
        <v>595000.0</v>
      </c>
      <c r="V501" s="53">
        <v>595000.0</v>
      </c>
      <c r="W501" s="52">
        <v>9.0168824E8</v>
      </c>
      <c r="X501" s="52" t="s">
        <v>127</v>
      </c>
    </row>
    <row r="502" ht="15.75" customHeight="1">
      <c r="B502" s="47">
        <v>2.6301279E7</v>
      </c>
      <c r="C502" s="47" t="s">
        <v>668</v>
      </c>
      <c r="D502" s="47" t="s">
        <v>669</v>
      </c>
      <c r="E502" s="47">
        <v>0.0</v>
      </c>
      <c r="F502" s="48">
        <v>321300.0</v>
      </c>
      <c r="G502" s="48">
        <f t="shared" si="1"/>
        <v>0</v>
      </c>
      <c r="H502" s="47" t="s">
        <v>9</v>
      </c>
      <c r="I502" s="47">
        <v>0.0</v>
      </c>
      <c r="J502" s="47">
        <v>0.0</v>
      </c>
      <c r="K502" s="47">
        <v>0.0</v>
      </c>
      <c r="L502" s="47" t="s">
        <v>118</v>
      </c>
      <c r="M502" s="47" t="s">
        <v>122</v>
      </c>
      <c r="N502" s="47">
        <v>2.0</v>
      </c>
      <c r="O502" s="47">
        <v>0.0</v>
      </c>
      <c r="P502" s="47">
        <v>0.0</v>
      </c>
      <c r="Q502" s="47">
        <v>0.0</v>
      </c>
      <c r="R502" s="47">
        <v>0.0</v>
      </c>
      <c r="S502" s="47">
        <v>1.0</v>
      </c>
      <c r="T502" s="47">
        <v>0.0</v>
      </c>
      <c r="U502" s="48">
        <v>321300.0</v>
      </c>
      <c r="V502" s="48">
        <v>321300.0</v>
      </c>
      <c r="W502" s="47">
        <v>8.30074603E8</v>
      </c>
      <c r="X502" s="47" t="s">
        <v>127</v>
      </c>
    </row>
    <row r="503" ht="15.75" customHeight="1">
      <c r="B503" s="52">
        <v>2630132.0</v>
      </c>
      <c r="C503" s="52" t="s">
        <v>670</v>
      </c>
      <c r="D503" s="52">
        <v>984815.0</v>
      </c>
      <c r="E503" s="52">
        <v>4.0</v>
      </c>
      <c r="F503" s="53">
        <v>8914.921</v>
      </c>
      <c r="G503" s="48">
        <f t="shared" si="1"/>
        <v>35659.684</v>
      </c>
      <c r="H503" s="52" t="s">
        <v>9</v>
      </c>
      <c r="I503" s="52">
        <v>2.0</v>
      </c>
      <c r="J503" s="52">
        <v>2.0</v>
      </c>
      <c r="K503" s="52">
        <v>4.0</v>
      </c>
      <c r="L503" s="52" t="s">
        <v>118</v>
      </c>
      <c r="M503" s="52" t="s">
        <v>165</v>
      </c>
      <c r="N503" s="52">
        <v>29.0</v>
      </c>
      <c r="O503" s="52">
        <v>0.0</v>
      </c>
      <c r="P503" s="52">
        <v>0.0</v>
      </c>
      <c r="Q503" s="52">
        <v>0.0</v>
      </c>
      <c r="R503" s="52">
        <v>0.0</v>
      </c>
      <c r="S503" s="52">
        <v>1.0</v>
      </c>
      <c r="T503" s="52">
        <v>0.0</v>
      </c>
      <c r="U503" s="53">
        <v>8914.92</v>
      </c>
      <c r="V503" s="53">
        <v>8914.921</v>
      </c>
      <c r="W503" s="52">
        <v>9.00315569E8</v>
      </c>
      <c r="X503" s="52" t="s">
        <v>245</v>
      </c>
    </row>
    <row r="504" ht="15.75" customHeight="1">
      <c r="B504" s="47">
        <v>3.0000028E7</v>
      </c>
      <c r="C504" s="47" t="s">
        <v>671</v>
      </c>
      <c r="D504" s="47" t="s">
        <v>672</v>
      </c>
      <c r="E504" s="47">
        <v>246.0</v>
      </c>
      <c r="F504" s="48">
        <v>1130.5</v>
      </c>
      <c r="G504" s="48">
        <f t="shared" si="1"/>
        <v>278103</v>
      </c>
      <c r="H504" s="47" t="s">
        <v>6</v>
      </c>
      <c r="I504" s="47">
        <v>30.0</v>
      </c>
      <c r="J504" s="47">
        <v>30.0</v>
      </c>
      <c r="K504" s="47">
        <v>70.0</v>
      </c>
      <c r="L504" s="47" t="s">
        <v>118</v>
      </c>
      <c r="M504" s="47" t="s">
        <v>119</v>
      </c>
      <c r="N504" s="47">
        <v>2632.0</v>
      </c>
      <c r="O504" s="47">
        <v>0.0</v>
      </c>
      <c r="P504" s="47">
        <v>0.0</v>
      </c>
      <c r="Q504" s="47">
        <v>1.0</v>
      </c>
      <c r="R504" s="47">
        <v>0.0</v>
      </c>
      <c r="S504" s="47">
        <v>3.0</v>
      </c>
      <c r="T504" s="47">
        <v>0.0</v>
      </c>
      <c r="U504" s="48">
        <v>1130.5</v>
      </c>
      <c r="V504" s="48">
        <v>1130.5</v>
      </c>
      <c r="W504" s="47">
        <v>9.00624922E8</v>
      </c>
      <c r="X504" s="47" t="s">
        <v>387</v>
      </c>
    </row>
    <row r="505" ht="15.75" customHeight="1">
      <c r="B505" s="52">
        <v>3.000003E7</v>
      </c>
      <c r="C505" s="52" t="s">
        <v>673</v>
      </c>
      <c r="D505" s="52">
        <v>7.0351744E7</v>
      </c>
      <c r="E505" s="52">
        <v>0.0</v>
      </c>
      <c r="F505" s="53">
        <v>285600.0</v>
      </c>
      <c r="G505" s="48">
        <f t="shared" si="1"/>
        <v>0</v>
      </c>
      <c r="H505" s="52" t="s">
        <v>6</v>
      </c>
      <c r="I505" s="52">
        <v>0.0</v>
      </c>
      <c r="J505" s="52">
        <v>0.0</v>
      </c>
      <c r="K505" s="52">
        <v>0.0</v>
      </c>
      <c r="L505" s="52" t="s">
        <v>118</v>
      </c>
      <c r="M505" s="52" t="s">
        <v>119</v>
      </c>
      <c r="N505" s="52">
        <v>11.0</v>
      </c>
      <c r="O505" s="52">
        <v>0.0</v>
      </c>
      <c r="P505" s="52">
        <v>0.0</v>
      </c>
      <c r="Q505" s="52">
        <v>0.0</v>
      </c>
      <c r="R505" s="52">
        <v>0.0</v>
      </c>
      <c r="S505" s="52">
        <v>8.0</v>
      </c>
      <c r="T505" s="52">
        <v>0.0</v>
      </c>
      <c r="U505" s="53">
        <v>285600.0</v>
      </c>
      <c r="V505" s="53">
        <v>285600.0</v>
      </c>
      <c r="W505" s="52">
        <v>9.00315569E8</v>
      </c>
      <c r="X505" s="52" t="s">
        <v>125</v>
      </c>
    </row>
    <row r="506" ht="15.75" customHeight="1">
      <c r="B506" s="47" t="s">
        <v>674</v>
      </c>
      <c r="C506" s="47" t="s">
        <v>673</v>
      </c>
      <c r="D506" s="47">
        <v>7.0351744E7</v>
      </c>
      <c r="E506" s="47">
        <v>4.0</v>
      </c>
      <c r="F506" s="48">
        <v>56889.99</v>
      </c>
      <c r="G506" s="48">
        <f t="shared" si="1"/>
        <v>227559.96</v>
      </c>
      <c r="H506" s="47" t="s">
        <v>6</v>
      </c>
      <c r="I506" s="47">
        <v>0.0</v>
      </c>
      <c r="J506" s="47">
        <v>0.0</v>
      </c>
      <c r="K506" s="47">
        <v>0.0</v>
      </c>
      <c r="L506" s="47" t="s">
        <v>118</v>
      </c>
      <c r="M506" s="47" t="s">
        <v>119</v>
      </c>
      <c r="N506" s="47">
        <v>82.0</v>
      </c>
      <c r="O506" s="47">
        <v>0.0</v>
      </c>
      <c r="P506" s="47">
        <v>0.0</v>
      </c>
      <c r="Q506" s="47">
        <v>0.0</v>
      </c>
      <c r="R506" s="47">
        <v>0.0</v>
      </c>
      <c r="S506" s="47">
        <v>23.0</v>
      </c>
      <c r="T506" s="47">
        <v>0.0</v>
      </c>
      <c r="U506" s="48">
        <v>56890.0</v>
      </c>
      <c r="V506" s="48">
        <v>59500.0</v>
      </c>
      <c r="W506" s="47">
        <v>9.01563039E8</v>
      </c>
      <c r="X506" s="47" t="s">
        <v>260</v>
      </c>
    </row>
    <row r="507" ht="15.75" customHeight="1">
      <c r="B507" s="52">
        <v>3.0000031E7</v>
      </c>
      <c r="C507" s="72" t="s">
        <v>675</v>
      </c>
      <c r="D507" s="6"/>
      <c r="E507" s="52">
        <v>19.0</v>
      </c>
      <c r="F507" s="53">
        <v>16422.0</v>
      </c>
      <c r="G507" s="48">
        <f t="shared" si="1"/>
        <v>312018</v>
      </c>
      <c r="H507" s="52" t="s">
        <v>6</v>
      </c>
      <c r="I507" s="52">
        <v>2.0</v>
      </c>
      <c r="J507" s="52">
        <v>2.0</v>
      </c>
      <c r="K507" s="52">
        <v>3.0</v>
      </c>
      <c r="L507" s="52" t="s">
        <v>118</v>
      </c>
      <c r="M507" s="52" t="s">
        <v>119</v>
      </c>
      <c r="N507" s="52">
        <v>99.0</v>
      </c>
      <c r="O507" s="52">
        <v>0.0</v>
      </c>
      <c r="P507" s="52">
        <v>0.0</v>
      </c>
      <c r="Q507" s="52">
        <v>0.0</v>
      </c>
      <c r="R507" s="52">
        <v>0.0</v>
      </c>
      <c r="S507" s="52">
        <v>9.0</v>
      </c>
      <c r="T507" s="52">
        <v>0.0</v>
      </c>
      <c r="U507" s="53">
        <v>16422.0</v>
      </c>
      <c r="V507" s="53">
        <v>16422.0</v>
      </c>
      <c r="W507" s="52">
        <v>9.00624922E8</v>
      </c>
      <c r="X507" s="52" t="s">
        <v>387</v>
      </c>
    </row>
    <row r="508" ht="15.75" customHeight="1">
      <c r="B508" s="47">
        <v>3.0000032E7</v>
      </c>
      <c r="C508" s="73" t="s">
        <v>676</v>
      </c>
      <c r="D508" s="6"/>
      <c r="E508" s="47">
        <v>10.0</v>
      </c>
      <c r="F508" s="48">
        <v>2249.1</v>
      </c>
      <c r="G508" s="48">
        <f t="shared" si="1"/>
        <v>22491</v>
      </c>
      <c r="H508" s="47" t="s">
        <v>6</v>
      </c>
      <c r="I508" s="47">
        <v>0.0</v>
      </c>
      <c r="J508" s="47">
        <v>0.0</v>
      </c>
      <c r="K508" s="47">
        <v>0.0</v>
      </c>
      <c r="L508" s="47" t="s">
        <v>118</v>
      </c>
      <c r="M508" s="47" t="s">
        <v>165</v>
      </c>
      <c r="N508" s="47">
        <v>0.0</v>
      </c>
      <c r="O508" s="47">
        <v>0.0</v>
      </c>
      <c r="P508" s="47">
        <v>0.0</v>
      </c>
      <c r="Q508" s="47">
        <v>0.0</v>
      </c>
      <c r="R508" s="47">
        <v>0.0</v>
      </c>
      <c r="S508" s="47">
        <v>0.0</v>
      </c>
      <c r="T508" s="47">
        <v>0.0</v>
      </c>
      <c r="U508" s="48">
        <v>2249.1</v>
      </c>
      <c r="V508" s="48">
        <v>2249.1</v>
      </c>
      <c r="W508" s="47">
        <v>8.60050977E8</v>
      </c>
      <c r="X508" s="47" t="s">
        <v>387</v>
      </c>
    </row>
    <row r="509" ht="15.75" customHeight="1">
      <c r="B509" s="52">
        <v>3.0000033E7</v>
      </c>
      <c r="C509" s="52" t="s">
        <v>677</v>
      </c>
      <c r="D509" s="52">
        <v>3.3201324E7</v>
      </c>
      <c r="E509" s="52">
        <v>6.0</v>
      </c>
      <c r="F509" s="53">
        <v>2300.27</v>
      </c>
      <c r="G509" s="48">
        <f t="shared" si="1"/>
        <v>13801.62</v>
      </c>
      <c r="H509" s="52" t="s">
        <v>6</v>
      </c>
      <c r="I509" s="52">
        <v>1.0</v>
      </c>
      <c r="J509" s="52">
        <v>1.0</v>
      </c>
      <c r="K509" s="52">
        <v>2.0</v>
      </c>
      <c r="L509" s="52" t="s">
        <v>118</v>
      </c>
      <c r="M509" s="52" t="s">
        <v>165</v>
      </c>
      <c r="N509" s="52">
        <v>4.0</v>
      </c>
      <c r="O509" s="52">
        <v>0.0</v>
      </c>
      <c r="P509" s="52">
        <v>0.0</v>
      </c>
      <c r="Q509" s="52">
        <v>0.0</v>
      </c>
      <c r="R509" s="52">
        <v>0.0</v>
      </c>
      <c r="S509" s="52">
        <v>0.0</v>
      </c>
      <c r="T509" s="52">
        <v>0.0</v>
      </c>
      <c r="U509" s="53">
        <v>2300.27</v>
      </c>
      <c r="V509" s="53">
        <v>2300.27</v>
      </c>
      <c r="W509" s="52">
        <v>8.30092963E8</v>
      </c>
      <c r="X509" s="52" t="s">
        <v>678</v>
      </c>
    </row>
    <row r="510" ht="15.75" customHeight="1">
      <c r="B510" s="47">
        <v>3.0000034E7</v>
      </c>
      <c r="C510" s="47" t="s">
        <v>679</v>
      </c>
      <c r="D510" s="47">
        <v>3.3201339E7</v>
      </c>
      <c r="E510" s="47">
        <v>10.0</v>
      </c>
      <c r="F510" s="48">
        <v>499.8</v>
      </c>
      <c r="G510" s="48">
        <f t="shared" si="1"/>
        <v>4998</v>
      </c>
      <c r="H510" s="47" t="s">
        <v>6</v>
      </c>
      <c r="I510" s="47">
        <v>0.0</v>
      </c>
      <c r="J510" s="47">
        <v>0.0</v>
      </c>
      <c r="K510" s="47">
        <v>0.0</v>
      </c>
      <c r="L510" s="47" t="s">
        <v>118</v>
      </c>
      <c r="M510" s="47" t="s">
        <v>165</v>
      </c>
      <c r="N510" s="47">
        <v>10.0</v>
      </c>
      <c r="O510" s="47">
        <v>0.0</v>
      </c>
      <c r="P510" s="47">
        <v>0.0</v>
      </c>
      <c r="Q510" s="47">
        <v>0.0</v>
      </c>
      <c r="R510" s="47">
        <v>0.0</v>
      </c>
      <c r="S510" s="47">
        <v>1.0</v>
      </c>
      <c r="T510" s="47">
        <v>0.0</v>
      </c>
      <c r="U510" s="48">
        <v>499.8</v>
      </c>
      <c r="V510" s="48">
        <v>499.8</v>
      </c>
      <c r="W510" s="47">
        <v>8.30092963E8</v>
      </c>
      <c r="X510" s="47" t="s">
        <v>678</v>
      </c>
    </row>
    <row r="511" ht="15.75" customHeight="1">
      <c r="B511" s="52">
        <v>3.0000035E7</v>
      </c>
      <c r="C511" s="52" t="s">
        <v>680</v>
      </c>
      <c r="D511" s="52">
        <v>3.320134E7</v>
      </c>
      <c r="E511" s="52">
        <v>8.0</v>
      </c>
      <c r="F511" s="53">
        <v>199.92</v>
      </c>
      <c r="G511" s="48">
        <f t="shared" si="1"/>
        <v>1599.36</v>
      </c>
      <c r="H511" s="52" t="s">
        <v>6</v>
      </c>
      <c r="I511" s="52">
        <v>2.0</v>
      </c>
      <c r="J511" s="52">
        <v>2.0</v>
      </c>
      <c r="K511" s="52">
        <v>4.0</v>
      </c>
      <c r="L511" s="52" t="s">
        <v>118</v>
      </c>
      <c r="M511" s="52" t="s">
        <v>165</v>
      </c>
      <c r="N511" s="52">
        <v>26.0</v>
      </c>
      <c r="O511" s="52">
        <v>0.0</v>
      </c>
      <c r="P511" s="52">
        <v>0.0</v>
      </c>
      <c r="Q511" s="52">
        <v>0.0</v>
      </c>
      <c r="R511" s="52">
        <v>0.0</v>
      </c>
      <c r="S511" s="52">
        <v>3.0</v>
      </c>
      <c r="T511" s="52">
        <v>0.0</v>
      </c>
      <c r="U511" s="53">
        <v>199.92</v>
      </c>
      <c r="V511" s="53">
        <v>199.92</v>
      </c>
      <c r="W511" s="52">
        <v>8.30092963E8</v>
      </c>
      <c r="X511" s="52" t="s">
        <v>231</v>
      </c>
    </row>
    <row r="512" ht="15.75" customHeight="1">
      <c r="B512" s="47">
        <v>3000106.0</v>
      </c>
      <c r="C512" s="47" t="s">
        <v>681</v>
      </c>
      <c r="D512" s="47">
        <v>943469.0</v>
      </c>
      <c r="E512" s="47">
        <v>0.0</v>
      </c>
      <c r="F512" s="48">
        <v>0.0</v>
      </c>
      <c r="G512" s="48">
        <f t="shared" si="1"/>
        <v>0</v>
      </c>
      <c r="H512" s="47" t="s">
        <v>9</v>
      </c>
      <c r="I512" s="47">
        <v>0.0</v>
      </c>
      <c r="J512" s="47">
        <v>0.0</v>
      </c>
      <c r="K512" s="47">
        <v>0.0</v>
      </c>
      <c r="L512" s="47" t="s">
        <v>118</v>
      </c>
      <c r="M512" s="47" t="s">
        <v>165</v>
      </c>
      <c r="N512" s="47">
        <v>0.0</v>
      </c>
      <c r="O512" s="47">
        <v>0.0</v>
      </c>
      <c r="P512" s="47">
        <v>0.0</v>
      </c>
      <c r="Q512" s="47">
        <v>0.0</v>
      </c>
      <c r="R512" s="47">
        <v>0.0</v>
      </c>
      <c r="S512" s="47">
        <v>0.0</v>
      </c>
      <c r="T512" s="47">
        <v>0.0</v>
      </c>
      <c r="U512" s="48">
        <v>0.0</v>
      </c>
      <c r="V512" s="48">
        <v>0.0</v>
      </c>
      <c r="W512" s="47">
        <v>9.00315569E8</v>
      </c>
      <c r="X512" s="47" t="s">
        <v>235</v>
      </c>
    </row>
    <row r="513" ht="15.75" customHeight="1">
      <c r="B513" s="52">
        <v>3.0100005E7</v>
      </c>
      <c r="C513" s="52" t="s">
        <v>682</v>
      </c>
      <c r="D513" s="52">
        <v>4047.0</v>
      </c>
      <c r="E513" s="52">
        <v>0.0</v>
      </c>
      <c r="F513" s="53">
        <v>3800702.0</v>
      </c>
      <c r="G513" s="48">
        <f t="shared" si="1"/>
        <v>0</v>
      </c>
      <c r="H513" s="52" t="s">
        <v>5</v>
      </c>
      <c r="I513" s="52">
        <v>0.0</v>
      </c>
      <c r="J513" s="52">
        <v>0.0</v>
      </c>
      <c r="K513" s="52">
        <v>0.0</v>
      </c>
      <c r="L513" s="52" t="s">
        <v>118</v>
      </c>
      <c r="M513" s="52" t="s">
        <v>119</v>
      </c>
      <c r="N513" s="52">
        <v>6.0</v>
      </c>
      <c r="O513" s="52">
        <v>0.0</v>
      </c>
      <c r="P513" s="52">
        <v>0.0</v>
      </c>
      <c r="Q513" s="52">
        <v>0.0</v>
      </c>
      <c r="R513" s="52">
        <v>0.0</v>
      </c>
      <c r="S513" s="52">
        <v>6.0</v>
      </c>
      <c r="T513" s="52">
        <v>0.0</v>
      </c>
      <c r="U513" s="53">
        <v>3800702.0</v>
      </c>
      <c r="V513" s="53">
        <v>3800702.0</v>
      </c>
      <c r="W513" s="52">
        <v>9.00084087E8</v>
      </c>
      <c r="X513" s="52" t="s">
        <v>171</v>
      </c>
    </row>
    <row r="514" ht="15.75" customHeight="1">
      <c r="B514" s="47" t="s">
        <v>683</v>
      </c>
      <c r="C514" s="47" t="s">
        <v>682</v>
      </c>
      <c r="D514" s="47">
        <v>4047.0</v>
      </c>
      <c r="E514" s="47">
        <v>0.0</v>
      </c>
      <c r="F514" s="48">
        <v>499800.0</v>
      </c>
      <c r="G514" s="48">
        <f t="shared" si="1"/>
        <v>0</v>
      </c>
      <c r="H514" s="47" t="s">
        <v>5</v>
      </c>
      <c r="I514" s="47">
        <v>0.0</v>
      </c>
      <c r="J514" s="47">
        <v>0.0</v>
      </c>
      <c r="K514" s="47">
        <v>0.0</v>
      </c>
      <c r="L514" s="47" t="s">
        <v>118</v>
      </c>
      <c r="M514" s="47" t="s">
        <v>119</v>
      </c>
      <c r="N514" s="47">
        <v>14.0</v>
      </c>
      <c r="O514" s="47">
        <v>0.0</v>
      </c>
      <c r="P514" s="47">
        <v>0.0</v>
      </c>
      <c r="Q514" s="47">
        <v>0.0</v>
      </c>
      <c r="R514" s="47">
        <v>0.0</v>
      </c>
      <c r="S514" s="47">
        <v>13.0</v>
      </c>
      <c r="T514" s="47">
        <v>0.0</v>
      </c>
      <c r="U514" s="48">
        <v>499800.0</v>
      </c>
      <c r="V514" s="48">
        <v>499800.0</v>
      </c>
      <c r="W514" s="47">
        <v>9.01563039E8</v>
      </c>
      <c r="X514" s="47" t="s">
        <v>684</v>
      </c>
    </row>
    <row r="515" ht="15.75" customHeight="1">
      <c r="B515" s="52">
        <v>3.0100006E7</v>
      </c>
      <c r="C515" s="52" t="s">
        <v>685</v>
      </c>
      <c r="D515" s="52">
        <v>1.50807247E8</v>
      </c>
      <c r="E515" s="52">
        <v>0.0</v>
      </c>
      <c r="F515" s="53">
        <v>330107.2</v>
      </c>
      <c r="G515" s="48">
        <f t="shared" si="1"/>
        <v>0</v>
      </c>
      <c r="H515" s="52" t="s">
        <v>5</v>
      </c>
      <c r="I515" s="52">
        <v>0.0</v>
      </c>
      <c r="J515" s="52">
        <v>0.0</v>
      </c>
      <c r="K515" s="52">
        <v>0.0</v>
      </c>
      <c r="L515" s="52" t="s">
        <v>118</v>
      </c>
      <c r="M515" s="52" t="s">
        <v>122</v>
      </c>
      <c r="N515" s="52">
        <v>1.0</v>
      </c>
      <c r="O515" s="52">
        <v>0.0</v>
      </c>
      <c r="P515" s="52">
        <v>0.0</v>
      </c>
      <c r="Q515" s="52">
        <v>0.0</v>
      </c>
      <c r="R515" s="52">
        <v>0.0</v>
      </c>
      <c r="S515" s="52">
        <v>1.0</v>
      </c>
      <c r="T515" s="52">
        <v>0.0</v>
      </c>
      <c r="U515" s="53">
        <v>330107.0</v>
      </c>
      <c r="V515" s="53">
        <v>330107.2</v>
      </c>
      <c r="W515" s="52">
        <v>9.00453688E8</v>
      </c>
      <c r="X515" s="52" t="s">
        <v>127</v>
      </c>
    </row>
    <row r="516" ht="15.75" customHeight="1">
      <c r="B516" s="47">
        <v>3.0100007E7</v>
      </c>
      <c r="C516" s="47" t="s">
        <v>686</v>
      </c>
      <c r="D516" s="47">
        <v>1.70408007E8</v>
      </c>
      <c r="E516" s="47">
        <v>0.0</v>
      </c>
      <c r="F516" s="48">
        <v>829833.4</v>
      </c>
      <c r="G516" s="48">
        <f t="shared" si="1"/>
        <v>0</v>
      </c>
      <c r="H516" s="47" t="s">
        <v>5</v>
      </c>
      <c r="I516" s="47">
        <v>0.0</v>
      </c>
      <c r="J516" s="47">
        <v>0.0</v>
      </c>
      <c r="K516" s="47">
        <v>0.0</v>
      </c>
      <c r="L516" s="47" t="s">
        <v>118</v>
      </c>
      <c r="M516" s="47" t="s">
        <v>119</v>
      </c>
      <c r="N516" s="47">
        <v>2.0</v>
      </c>
      <c r="O516" s="47">
        <v>0.0</v>
      </c>
      <c r="P516" s="47">
        <v>0.0</v>
      </c>
      <c r="Q516" s="47">
        <v>0.0</v>
      </c>
      <c r="R516" s="47">
        <v>0.0</v>
      </c>
      <c r="S516" s="47">
        <v>2.0</v>
      </c>
      <c r="T516" s="47">
        <v>0.0</v>
      </c>
      <c r="U516" s="48">
        <v>829833.0</v>
      </c>
      <c r="V516" s="48">
        <v>829833.4</v>
      </c>
      <c r="W516" s="47">
        <v>9.00453688E8</v>
      </c>
      <c r="X516" s="47" t="s">
        <v>687</v>
      </c>
    </row>
    <row r="517" ht="15.75" customHeight="1">
      <c r="B517" s="52">
        <v>3.0100008E7</v>
      </c>
      <c r="C517" s="52" t="s">
        <v>688</v>
      </c>
      <c r="D517" s="52">
        <v>1.70408005E8</v>
      </c>
      <c r="E517" s="52">
        <v>0.0</v>
      </c>
      <c r="F517" s="53">
        <v>189885.9</v>
      </c>
      <c r="G517" s="48">
        <f t="shared" si="1"/>
        <v>0</v>
      </c>
      <c r="H517" s="52" t="s">
        <v>5</v>
      </c>
      <c r="I517" s="52">
        <v>0.0</v>
      </c>
      <c r="J517" s="52">
        <v>0.0</v>
      </c>
      <c r="K517" s="52">
        <v>0.0</v>
      </c>
      <c r="L517" s="52" t="s">
        <v>118</v>
      </c>
      <c r="M517" s="52" t="s">
        <v>165</v>
      </c>
      <c r="N517" s="52">
        <v>32.0</v>
      </c>
      <c r="O517" s="52">
        <v>0.0</v>
      </c>
      <c r="P517" s="52">
        <v>0.0</v>
      </c>
      <c r="Q517" s="52">
        <v>0.0</v>
      </c>
      <c r="R517" s="52">
        <v>0.0</v>
      </c>
      <c r="S517" s="52">
        <v>30.0</v>
      </c>
      <c r="T517" s="52">
        <v>0.0</v>
      </c>
      <c r="U517" s="53">
        <v>189886.0</v>
      </c>
      <c r="V517" s="53">
        <v>189885.9</v>
      </c>
      <c r="W517" s="52">
        <v>9.00453688E8</v>
      </c>
      <c r="X517" s="52" t="s">
        <v>687</v>
      </c>
    </row>
    <row r="518" ht="15.75" customHeight="1">
      <c r="B518" s="47">
        <v>3.0100009E7</v>
      </c>
      <c r="C518" s="47" t="s">
        <v>689</v>
      </c>
      <c r="D518" s="47">
        <v>1.50408334E8</v>
      </c>
      <c r="E518" s="47">
        <v>0.0</v>
      </c>
      <c r="F518" s="48">
        <v>157656.0</v>
      </c>
      <c r="G518" s="48">
        <f t="shared" si="1"/>
        <v>0</v>
      </c>
      <c r="H518" s="47" t="s">
        <v>5</v>
      </c>
      <c r="I518" s="47">
        <v>0.0</v>
      </c>
      <c r="J518" s="47">
        <v>0.0</v>
      </c>
      <c r="K518" s="47">
        <v>0.0</v>
      </c>
      <c r="L518" s="47" t="s">
        <v>118</v>
      </c>
      <c r="M518" s="47" t="s">
        <v>165</v>
      </c>
      <c r="N518" s="47">
        <v>1.0</v>
      </c>
      <c r="O518" s="47">
        <v>0.0</v>
      </c>
      <c r="P518" s="47">
        <v>0.0</v>
      </c>
      <c r="Q518" s="47">
        <v>0.0</v>
      </c>
      <c r="R518" s="47">
        <v>0.0</v>
      </c>
      <c r="S518" s="47">
        <v>1.0</v>
      </c>
      <c r="T518" s="47">
        <v>0.0</v>
      </c>
      <c r="U518" s="48">
        <v>157656.0</v>
      </c>
      <c r="V518" s="48">
        <v>157656.0</v>
      </c>
      <c r="W518" s="47">
        <v>9.00453688E8</v>
      </c>
      <c r="X518" s="47" t="s">
        <v>687</v>
      </c>
    </row>
    <row r="519" ht="15.75" customHeight="1">
      <c r="B519" s="52">
        <v>3.010001E7</v>
      </c>
      <c r="C519" s="52" t="s">
        <v>690</v>
      </c>
      <c r="D519" s="52">
        <v>1.5090726E8</v>
      </c>
      <c r="E519" s="52">
        <v>0.0</v>
      </c>
      <c r="F519" s="53">
        <v>0.0</v>
      </c>
      <c r="G519" s="48">
        <f t="shared" si="1"/>
        <v>0</v>
      </c>
      <c r="H519" s="52" t="s">
        <v>5</v>
      </c>
      <c r="I519" s="52">
        <v>0.0</v>
      </c>
      <c r="J519" s="52">
        <v>0.0</v>
      </c>
      <c r="K519" s="52">
        <v>0.0</v>
      </c>
      <c r="L519" s="52" t="s">
        <v>118</v>
      </c>
      <c r="M519" s="52" t="s">
        <v>165</v>
      </c>
      <c r="N519" s="52">
        <v>0.0</v>
      </c>
      <c r="O519" s="52">
        <v>0.0</v>
      </c>
      <c r="P519" s="52">
        <v>0.0</v>
      </c>
      <c r="Q519" s="52">
        <v>0.0</v>
      </c>
      <c r="R519" s="52">
        <v>0.0</v>
      </c>
      <c r="S519" s="52">
        <v>0.0</v>
      </c>
      <c r="T519" s="52">
        <v>0.0</v>
      </c>
      <c r="U519" s="53">
        <v>0.0</v>
      </c>
      <c r="V519" s="53">
        <v>0.0</v>
      </c>
      <c r="W519" s="52">
        <v>9.00453688E8</v>
      </c>
      <c r="X519" s="52" t="s">
        <v>687</v>
      </c>
    </row>
    <row r="520" ht="15.75" customHeight="1">
      <c r="B520" s="47">
        <v>3.0100011E7</v>
      </c>
      <c r="C520" s="73" t="s">
        <v>691</v>
      </c>
      <c r="D520" s="6"/>
      <c r="E520" s="47">
        <v>0.0</v>
      </c>
      <c r="F520" s="48">
        <v>3186058.0</v>
      </c>
      <c r="G520" s="48">
        <f t="shared" si="1"/>
        <v>0</v>
      </c>
      <c r="H520" s="47" t="s">
        <v>5</v>
      </c>
      <c r="I520" s="47">
        <v>0.0</v>
      </c>
      <c r="J520" s="47">
        <v>0.0</v>
      </c>
      <c r="K520" s="47">
        <v>0.0</v>
      </c>
      <c r="L520" s="47" t="s">
        <v>118</v>
      </c>
      <c r="M520" s="47" t="s">
        <v>119</v>
      </c>
      <c r="N520" s="47">
        <v>4.0</v>
      </c>
      <c r="O520" s="47">
        <v>0.0</v>
      </c>
      <c r="P520" s="47">
        <v>0.0</v>
      </c>
      <c r="Q520" s="47">
        <v>0.0</v>
      </c>
      <c r="R520" s="47">
        <v>0.0</v>
      </c>
      <c r="S520" s="47">
        <v>3.0</v>
      </c>
      <c r="T520" s="47">
        <v>0.0</v>
      </c>
      <c r="U520" s="48">
        <v>3186058.0</v>
      </c>
      <c r="V520" s="48">
        <v>3186058.0</v>
      </c>
      <c r="W520" s="47">
        <v>9.00567363E8</v>
      </c>
      <c r="X520" s="47" t="s">
        <v>338</v>
      </c>
    </row>
    <row r="521" ht="15.75" customHeight="1">
      <c r="B521" s="52">
        <v>3.0100012E7</v>
      </c>
      <c r="C521" s="52" t="s">
        <v>692</v>
      </c>
      <c r="D521" s="52">
        <v>2633079.0</v>
      </c>
      <c r="E521" s="52">
        <v>0.0</v>
      </c>
      <c r="F521" s="53">
        <v>414553.2</v>
      </c>
      <c r="G521" s="48">
        <f t="shared" si="1"/>
        <v>0</v>
      </c>
      <c r="H521" s="52" t="s">
        <v>5</v>
      </c>
      <c r="I521" s="52">
        <v>0.0</v>
      </c>
      <c r="J521" s="52">
        <v>0.0</v>
      </c>
      <c r="K521" s="52">
        <v>0.0</v>
      </c>
      <c r="L521" s="52" t="s">
        <v>118</v>
      </c>
      <c r="M521" s="52" t="s">
        <v>119</v>
      </c>
      <c r="N521" s="52">
        <v>6.0</v>
      </c>
      <c r="O521" s="52">
        <v>0.0</v>
      </c>
      <c r="P521" s="52">
        <v>0.0</v>
      </c>
      <c r="Q521" s="52">
        <v>0.0</v>
      </c>
      <c r="R521" s="52">
        <v>0.0</v>
      </c>
      <c r="S521" s="52">
        <v>6.0</v>
      </c>
      <c r="T521" s="52">
        <v>0.0</v>
      </c>
      <c r="U521" s="53">
        <v>414553.0</v>
      </c>
      <c r="V521" s="53">
        <v>414553.2</v>
      </c>
      <c r="W521" s="52">
        <v>9.00453688E8</v>
      </c>
      <c r="X521" s="52" t="s">
        <v>338</v>
      </c>
    </row>
    <row r="522" ht="15.75" customHeight="1">
      <c r="B522" s="47">
        <v>3.0100013E7</v>
      </c>
      <c r="C522" s="47" t="s">
        <v>693</v>
      </c>
      <c r="D522" s="47">
        <v>1.308081257E9</v>
      </c>
      <c r="E522" s="47">
        <v>0.0</v>
      </c>
      <c r="F522" s="48">
        <v>420995.8</v>
      </c>
      <c r="G522" s="48">
        <f t="shared" si="1"/>
        <v>0</v>
      </c>
      <c r="H522" s="47" t="s">
        <v>5</v>
      </c>
      <c r="I522" s="47">
        <v>0.0</v>
      </c>
      <c r="J522" s="47">
        <v>0.0</v>
      </c>
      <c r="K522" s="47">
        <v>0.0</v>
      </c>
      <c r="L522" s="47" t="s">
        <v>118</v>
      </c>
      <c r="M522" s="47" t="s">
        <v>165</v>
      </c>
      <c r="N522" s="47">
        <v>1.0</v>
      </c>
      <c r="O522" s="47">
        <v>0.0</v>
      </c>
      <c r="P522" s="47">
        <v>0.0</v>
      </c>
      <c r="Q522" s="47">
        <v>0.0</v>
      </c>
      <c r="R522" s="47">
        <v>0.0</v>
      </c>
      <c r="S522" s="47">
        <v>1.0</v>
      </c>
      <c r="T522" s="47">
        <v>0.0</v>
      </c>
      <c r="U522" s="48">
        <v>420996.0</v>
      </c>
      <c r="V522" s="48">
        <v>420995.8</v>
      </c>
      <c r="W522" s="47">
        <v>9.00453688E8</v>
      </c>
      <c r="X522" s="47" t="s">
        <v>127</v>
      </c>
    </row>
    <row r="523" ht="15.75" customHeight="1">
      <c r="B523" s="52">
        <v>3.0100014E7</v>
      </c>
      <c r="C523" s="52" t="s">
        <v>694</v>
      </c>
      <c r="D523" s="52">
        <v>1.20808363E8</v>
      </c>
      <c r="E523" s="52">
        <v>0.0</v>
      </c>
      <c r="F523" s="53">
        <v>319148.5</v>
      </c>
      <c r="G523" s="48">
        <f t="shared" si="1"/>
        <v>0</v>
      </c>
      <c r="H523" s="52" t="s">
        <v>5</v>
      </c>
      <c r="I523" s="52">
        <v>0.0</v>
      </c>
      <c r="J523" s="52">
        <v>0.0</v>
      </c>
      <c r="K523" s="52">
        <v>0.0</v>
      </c>
      <c r="L523" s="52" t="s">
        <v>118</v>
      </c>
      <c r="M523" s="52" t="s">
        <v>119</v>
      </c>
      <c r="N523" s="52">
        <v>1.0</v>
      </c>
      <c r="O523" s="52">
        <v>0.0</v>
      </c>
      <c r="P523" s="52">
        <v>0.0</v>
      </c>
      <c r="Q523" s="52">
        <v>0.0</v>
      </c>
      <c r="R523" s="52">
        <v>0.0</v>
      </c>
      <c r="S523" s="52">
        <v>1.0</v>
      </c>
      <c r="T523" s="52">
        <v>0.0</v>
      </c>
      <c r="U523" s="53">
        <v>319148.0</v>
      </c>
      <c r="V523" s="53">
        <v>319148.5</v>
      </c>
      <c r="W523" s="52">
        <v>9.00453688E8</v>
      </c>
      <c r="X523" s="52" t="s">
        <v>127</v>
      </c>
    </row>
    <row r="524" ht="15.75" customHeight="1">
      <c r="B524" s="47">
        <v>3.0100015E7</v>
      </c>
      <c r="C524" s="47" t="s">
        <v>695</v>
      </c>
      <c r="D524" s="47">
        <v>1.30808616E8</v>
      </c>
      <c r="E524" s="47">
        <v>0.0</v>
      </c>
      <c r="F524" s="48">
        <v>28934.85</v>
      </c>
      <c r="G524" s="48">
        <f t="shared" si="1"/>
        <v>0</v>
      </c>
      <c r="H524" s="47" t="s">
        <v>5</v>
      </c>
      <c r="I524" s="47">
        <v>0.0</v>
      </c>
      <c r="J524" s="47">
        <v>0.0</v>
      </c>
      <c r="K524" s="47">
        <v>0.0</v>
      </c>
      <c r="L524" s="47" t="s">
        <v>118</v>
      </c>
      <c r="M524" s="47" t="s">
        <v>119</v>
      </c>
      <c r="N524" s="47">
        <v>8.0</v>
      </c>
      <c r="O524" s="47">
        <v>0.0</v>
      </c>
      <c r="P524" s="47">
        <v>0.0</v>
      </c>
      <c r="Q524" s="47">
        <v>0.0</v>
      </c>
      <c r="R524" s="47">
        <v>0.0</v>
      </c>
      <c r="S524" s="47">
        <v>6.0</v>
      </c>
      <c r="T524" s="47">
        <v>0.0</v>
      </c>
      <c r="U524" s="48">
        <v>28934.9</v>
      </c>
      <c r="V524" s="48">
        <v>28934.85</v>
      </c>
      <c r="W524" s="47">
        <v>9.00453688E8</v>
      </c>
      <c r="X524" s="47" t="s">
        <v>127</v>
      </c>
    </row>
    <row r="525" ht="15.75" customHeight="1">
      <c r="B525" s="52">
        <v>3.0100016E7</v>
      </c>
      <c r="C525" s="52" t="s">
        <v>696</v>
      </c>
      <c r="D525" s="52">
        <v>1.30808617E8</v>
      </c>
      <c r="E525" s="52">
        <v>0.0</v>
      </c>
      <c r="F525" s="53">
        <v>25834.9</v>
      </c>
      <c r="G525" s="48">
        <f t="shared" si="1"/>
        <v>0</v>
      </c>
      <c r="H525" s="52" t="s">
        <v>5</v>
      </c>
      <c r="I525" s="52">
        <v>0.0</v>
      </c>
      <c r="J525" s="52">
        <v>0.0</v>
      </c>
      <c r="K525" s="52">
        <v>0.0</v>
      </c>
      <c r="L525" s="52" t="s">
        <v>118</v>
      </c>
      <c r="M525" s="52" t="s">
        <v>122</v>
      </c>
      <c r="N525" s="52">
        <v>9.0</v>
      </c>
      <c r="O525" s="52">
        <v>0.0</v>
      </c>
      <c r="P525" s="52">
        <v>0.0</v>
      </c>
      <c r="Q525" s="52">
        <v>0.0</v>
      </c>
      <c r="R525" s="52">
        <v>0.0</v>
      </c>
      <c r="S525" s="52">
        <v>7.0</v>
      </c>
      <c r="T525" s="52">
        <v>0.0</v>
      </c>
      <c r="U525" s="53">
        <v>25834.9</v>
      </c>
      <c r="V525" s="53">
        <v>25834.9</v>
      </c>
      <c r="W525" s="52">
        <v>9.00453688E8</v>
      </c>
      <c r="X525" s="52" t="s">
        <v>127</v>
      </c>
    </row>
    <row r="526" ht="15.75" customHeight="1">
      <c r="B526" s="47">
        <v>3.0100017E7</v>
      </c>
      <c r="C526" s="47" t="s">
        <v>697</v>
      </c>
      <c r="D526" s="47">
        <v>1.20408064E8</v>
      </c>
      <c r="E526" s="47">
        <v>0.0</v>
      </c>
      <c r="F526" s="48">
        <v>252615.6</v>
      </c>
      <c r="G526" s="48">
        <f t="shared" si="1"/>
        <v>0</v>
      </c>
      <c r="H526" s="47" t="s">
        <v>5</v>
      </c>
      <c r="I526" s="47">
        <v>0.0</v>
      </c>
      <c r="J526" s="47">
        <v>0.0</v>
      </c>
      <c r="K526" s="47">
        <v>0.0</v>
      </c>
      <c r="L526" s="47" t="s">
        <v>118</v>
      </c>
      <c r="M526" s="47" t="s">
        <v>119</v>
      </c>
      <c r="N526" s="47">
        <v>1.0</v>
      </c>
      <c r="O526" s="47">
        <v>0.0</v>
      </c>
      <c r="P526" s="47">
        <v>0.0</v>
      </c>
      <c r="Q526" s="47">
        <v>0.0</v>
      </c>
      <c r="R526" s="47">
        <v>0.0</v>
      </c>
      <c r="S526" s="47">
        <v>1.0</v>
      </c>
      <c r="T526" s="47">
        <v>0.0</v>
      </c>
      <c r="U526" s="48">
        <v>252616.0</v>
      </c>
      <c r="V526" s="48">
        <v>252615.6</v>
      </c>
      <c r="W526" s="47">
        <v>9.00453688E8</v>
      </c>
      <c r="X526" s="47" t="s">
        <v>127</v>
      </c>
    </row>
    <row r="527" ht="15.75" customHeight="1">
      <c r="B527" s="52">
        <v>3.0100018E7</v>
      </c>
      <c r="C527" s="52" t="s">
        <v>698</v>
      </c>
      <c r="D527" s="52"/>
      <c r="E527" s="52">
        <v>0.0</v>
      </c>
      <c r="F527" s="53">
        <v>123124.5</v>
      </c>
      <c r="G527" s="48">
        <f t="shared" si="1"/>
        <v>0</v>
      </c>
      <c r="H527" s="52" t="s">
        <v>5</v>
      </c>
      <c r="I527" s="52">
        <v>0.0</v>
      </c>
      <c r="J527" s="52">
        <v>0.0</v>
      </c>
      <c r="K527" s="52">
        <v>0.0</v>
      </c>
      <c r="L527" s="52" t="s">
        <v>118</v>
      </c>
      <c r="M527" s="52" t="s">
        <v>119</v>
      </c>
      <c r="N527" s="52">
        <v>8.0</v>
      </c>
      <c r="O527" s="52">
        <v>0.0</v>
      </c>
      <c r="P527" s="52">
        <v>0.0</v>
      </c>
      <c r="Q527" s="52">
        <v>0.0</v>
      </c>
      <c r="R527" s="52">
        <v>0.0</v>
      </c>
      <c r="S527" s="52">
        <v>4.0</v>
      </c>
      <c r="T527" s="52">
        <v>0.0</v>
      </c>
      <c r="U527" s="53">
        <v>123125.0</v>
      </c>
      <c r="V527" s="53">
        <v>123124.5</v>
      </c>
      <c r="W527" s="52">
        <v>9.00567363E8</v>
      </c>
      <c r="X527" s="52" t="s">
        <v>127</v>
      </c>
    </row>
    <row r="528" ht="15.75" customHeight="1">
      <c r="B528" s="47">
        <v>3.0100019E7</v>
      </c>
      <c r="C528" s="47" t="s">
        <v>699</v>
      </c>
      <c r="D528" s="47">
        <v>1.30408981E8</v>
      </c>
      <c r="E528" s="47">
        <v>0.0</v>
      </c>
      <c r="F528" s="48">
        <v>140063.0</v>
      </c>
      <c r="G528" s="48">
        <f t="shared" si="1"/>
        <v>0</v>
      </c>
      <c r="H528" s="47" t="s">
        <v>5</v>
      </c>
      <c r="I528" s="47">
        <v>0.0</v>
      </c>
      <c r="J528" s="47">
        <v>0.0</v>
      </c>
      <c r="K528" s="47">
        <v>0.0</v>
      </c>
      <c r="L528" s="47" t="s">
        <v>118</v>
      </c>
      <c r="M528" s="47" t="s">
        <v>122</v>
      </c>
      <c r="N528" s="47">
        <v>1.0</v>
      </c>
      <c r="O528" s="47">
        <v>0.0</v>
      </c>
      <c r="P528" s="47">
        <v>0.0</v>
      </c>
      <c r="Q528" s="47">
        <v>0.0</v>
      </c>
      <c r="R528" s="47">
        <v>0.0</v>
      </c>
      <c r="S528" s="47">
        <v>1.0</v>
      </c>
      <c r="T528" s="47">
        <v>0.0</v>
      </c>
      <c r="U528" s="48">
        <v>140063.0</v>
      </c>
      <c r="V528" s="48">
        <v>140063.0</v>
      </c>
      <c r="W528" s="47">
        <v>9.00453688E8</v>
      </c>
      <c r="X528" s="47" t="s">
        <v>127</v>
      </c>
    </row>
    <row r="529" ht="15.75" customHeight="1">
      <c r="B529" s="52">
        <v>3.010002E7</v>
      </c>
      <c r="C529" s="72" t="s">
        <v>700</v>
      </c>
      <c r="D529" s="6"/>
      <c r="E529" s="52">
        <v>8.0</v>
      </c>
      <c r="F529" s="53">
        <v>68659.43</v>
      </c>
      <c r="G529" s="48">
        <f t="shared" si="1"/>
        <v>549275.44</v>
      </c>
      <c r="H529" s="52" t="s">
        <v>5</v>
      </c>
      <c r="I529" s="52">
        <v>5.0</v>
      </c>
      <c r="J529" s="52">
        <v>0.0</v>
      </c>
      <c r="K529" s="52">
        <v>15.0</v>
      </c>
      <c r="L529" s="52" t="s">
        <v>118</v>
      </c>
      <c r="M529" s="52" t="s">
        <v>122</v>
      </c>
      <c r="N529" s="52">
        <v>84.0</v>
      </c>
      <c r="O529" s="52">
        <v>0.0</v>
      </c>
      <c r="P529" s="52">
        <v>0.0</v>
      </c>
      <c r="Q529" s="52">
        <v>0.0</v>
      </c>
      <c r="R529" s="52">
        <v>0.0</v>
      </c>
      <c r="S529" s="52">
        <v>5.0</v>
      </c>
      <c r="T529" s="52">
        <v>0.0</v>
      </c>
      <c r="U529" s="53">
        <v>68659.4</v>
      </c>
      <c r="V529" s="53">
        <v>68659.43</v>
      </c>
      <c r="W529" s="52">
        <v>9.00084087E8</v>
      </c>
      <c r="X529" s="52" t="s">
        <v>184</v>
      </c>
    </row>
    <row r="530" ht="15.75" customHeight="1">
      <c r="B530" s="47">
        <v>3.0100021E7</v>
      </c>
      <c r="C530" s="73" t="s">
        <v>701</v>
      </c>
      <c r="D530" s="6"/>
      <c r="E530" s="47">
        <v>26.0</v>
      </c>
      <c r="F530" s="48">
        <v>222829.4</v>
      </c>
      <c r="G530" s="48">
        <f t="shared" si="1"/>
        <v>5793564.4</v>
      </c>
      <c r="H530" s="47" t="s">
        <v>5</v>
      </c>
      <c r="I530" s="47">
        <v>8.0</v>
      </c>
      <c r="J530" s="47">
        <v>0.0</v>
      </c>
      <c r="K530" s="47">
        <v>20.0</v>
      </c>
      <c r="L530" s="47" t="s">
        <v>118</v>
      </c>
      <c r="M530" s="47" t="s">
        <v>122</v>
      </c>
      <c r="N530" s="47">
        <v>164.0</v>
      </c>
      <c r="O530" s="47">
        <v>0.0</v>
      </c>
      <c r="P530" s="47">
        <v>0.0</v>
      </c>
      <c r="Q530" s="47">
        <v>0.0</v>
      </c>
      <c r="R530" s="47">
        <v>0.0</v>
      </c>
      <c r="S530" s="47">
        <v>2.0</v>
      </c>
      <c r="T530" s="47">
        <v>0.0</v>
      </c>
      <c r="U530" s="48">
        <v>222829.0</v>
      </c>
      <c r="V530" s="48">
        <v>223460.6</v>
      </c>
      <c r="W530" s="47">
        <v>9.01535375E8</v>
      </c>
      <c r="X530" s="47" t="s">
        <v>702</v>
      </c>
    </row>
    <row r="531" ht="15.75" customHeight="1">
      <c r="B531" s="52">
        <v>3.0100022E7</v>
      </c>
      <c r="C531" s="52" t="s">
        <v>703</v>
      </c>
      <c r="D531" s="52"/>
      <c r="E531" s="52">
        <v>3.0</v>
      </c>
      <c r="F531" s="53">
        <v>416500.0</v>
      </c>
      <c r="G531" s="48">
        <f t="shared" si="1"/>
        <v>1249500</v>
      </c>
      <c r="H531" s="52" t="s">
        <v>5</v>
      </c>
      <c r="I531" s="52">
        <v>1.0</v>
      </c>
      <c r="J531" s="52">
        <v>0.0</v>
      </c>
      <c r="K531" s="52">
        <v>3.0</v>
      </c>
      <c r="L531" s="52" t="s">
        <v>118</v>
      </c>
      <c r="M531" s="52" t="s">
        <v>122</v>
      </c>
      <c r="N531" s="52">
        <v>10.0</v>
      </c>
      <c r="O531" s="52">
        <v>0.0</v>
      </c>
      <c r="P531" s="52">
        <v>0.0</v>
      </c>
      <c r="Q531" s="52">
        <v>0.0</v>
      </c>
      <c r="R531" s="52">
        <v>0.0</v>
      </c>
      <c r="S531" s="52">
        <v>0.0</v>
      </c>
      <c r="T531" s="52">
        <v>0.0</v>
      </c>
      <c r="U531" s="53">
        <v>416500.0</v>
      </c>
      <c r="V531" s="53">
        <v>416500.0</v>
      </c>
      <c r="W531" s="52">
        <v>9.01535375E8</v>
      </c>
      <c r="X531" s="52" t="s">
        <v>704</v>
      </c>
    </row>
    <row r="532" ht="15.75" customHeight="1">
      <c r="B532" s="47">
        <v>3.0100023E7</v>
      </c>
      <c r="C532" s="73" t="s">
        <v>705</v>
      </c>
      <c r="D532" s="6"/>
      <c r="E532" s="47">
        <v>42.0</v>
      </c>
      <c r="F532" s="48">
        <v>0.0</v>
      </c>
      <c r="G532" s="48">
        <f t="shared" si="1"/>
        <v>0</v>
      </c>
      <c r="H532" s="47" t="s">
        <v>5</v>
      </c>
      <c r="I532" s="47">
        <v>0.0</v>
      </c>
      <c r="J532" s="47">
        <v>0.0</v>
      </c>
      <c r="K532" s="47">
        <v>0.0</v>
      </c>
      <c r="L532" s="47" t="s">
        <v>118</v>
      </c>
      <c r="M532" s="47" t="s">
        <v>122</v>
      </c>
      <c r="N532" s="47">
        <v>223.0</v>
      </c>
      <c r="O532" s="47">
        <v>0.0</v>
      </c>
      <c r="P532" s="47">
        <v>0.0</v>
      </c>
      <c r="Q532" s="47">
        <v>0.0</v>
      </c>
      <c r="R532" s="47">
        <v>0.0</v>
      </c>
      <c r="S532" s="47">
        <v>1.0</v>
      </c>
      <c r="T532" s="47">
        <v>0.0</v>
      </c>
      <c r="U532" s="48">
        <v>0.0</v>
      </c>
      <c r="V532" s="48">
        <v>0.0</v>
      </c>
      <c r="W532" s="47">
        <v>9.01535375E8</v>
      </c>
      <c r="X532" s="47" t="s">
        <v>127</v>
      </c>
    </row>
    <row r="533" ht="15.75" customHeight="1">
      <c r="B533" s="52">
        <v>3.0100024E7</v>
      </c>
      <c r="C533" s="72" t="s">
        <v>706</v>
      </c>
      <c r="D533" s="6"/>
      <c r="E533" s="52">
        <v>263.0</v>
      </c>
      <c r="F533" s="53">
        <v>0.0</v>
      </c>
      <c r="G533" s="48">
        <f t="shared" si="1"/>
        <v>0</v>
      </c>
      <c r="H533" s="52" t="s">
        <v>5</v>
      </c>
      <c r="I533" s="52">
        <v>0.0</v>
      </c>
      <c r="J533" s="52">
        <v>0.0</v>
      </c>
      <c r="K533" s="52">
        <v>0.0</v>
      </c>
      <c r="L533" s="52" t="s">
        <v>118</v>
      </c>
      <c r="M533" s="52" t="s">
        <v>122</v>
      </c>
      <c r="N533" s="52">
        <v>2.0</v>
      </c>
      <c r="O533" s="52">
        <v>0.0</v>
      </c>
      <c r="P533" s="52">
        <v>0.0</v>
      </c>
      <c r="Q533" s="52">
        <v>0.0</v>
      </c>
      <c r="R533" s="52">
        <v>0.0</v>
      </c>
      <c r="S533" s="52">
        <v>0.0</v>
      </c>
      <c r="T533" s="52">
        <v>0.0</v>
      </c>
      <c r="U533" s="53">
        <v>0.0</v>
      </c>
      <c r="V533" s="53">
        <v>0.0</v>
      </c>
      <c r="W533" s="52">
        <v>9.01535375E8</v>
      </c>
      <c r="X533" s="52" t="s">
        <v>707</v>
      </c>
    </row>
    <row r="534" ht="15.75" customHeight="1">
      <c r="B534" s="47">
        <v>3.0100025E7</v>
      </c>
      <c r="C534" s="73" t="s">
        <v>708</v>
      </c>
      <c r="D534" s="6"/>
      <c r="E534" s="47">
        <v>263.0</v>
      </c>
      <c r="F534" s="48">
        <v>0.0</v>
      </c>
      <c r="G534" s="48">
        <f t="shared" si="1"/>
        <v>0</v>
      </c>
      <c r="H534" s="47" t="s">
        <v>5</v>
      </c>
      <c r="I534" s="47">
        <v>0.0</v>
      </c>
      <c r="J534" s="47">
        <v>0.0</v>
      </c>
      <c r="K534" s="47">
        <v>0.0</v>
      </c>
      <c r="L534" s="47" t="s">
        <v>118</v>
      </c>
      <c r="M534" s="47" t="s">
        <v>122</v>
      </c>
      <c r="N534" s="47">
        <v>2.0</v>
      </c>
      <c r="O534" s="47">
        <v>0.0</v>
      </c>
      <c r="P534" s="47">
        <v>0.0</v>
      </c>
      <c r="Q534" s="47">
        <v>0.0</v>
      </c>
      <c r="R534" s="47">
        <v>0.0</v>
      </c>
      <c r="S534" s="47">
        <v>0.0</v>
      </c>
      <c r="T534" s="47">
        <v>0.0</v>
      </c>
      <c r="U534" s="48">
        <v>0.0</v>
      </c>
      <c r="V534" s="48">
        <v>0.0</v>
      </c>
      <c r="W534" s="47">
        <v>9.01535375E8</v>
      </c>
      <c r="X534" s="47" t="s">
        <v>707</v>
      </c>
    </row>
    <row r="535" ht="15.75" customHeight="1">
      <c r="B535" s="52">
        <v>3.0110002E7</v>
      </c>
      <c r="C535" s="52" t="s">
        <v>709</v>
      </c>
      <c r="D535" s="52">
        <v>2.007290003E9</v>
      </c>
      <c r="E535" s="52">
        <v>131.0</v>
      </c>
      <c r="F535" s="53">
        <v>214.2</v>
      </c>
      <c r="G535" s="48">
        <f t="shared" si="1"/>
        <v>28060.2</v>
      </c>
      <c r="H535" s="52" t="s">
        <v>6</v>
      </c>
      <c r="I535" s="52">
        <v>50.0</v>
      </c>
      <c r="J535" s="52">
        <v>50.0</v>
      </c>
      <c r="K535" s="52">
        <v>100.0</v>
      </c>
      <c r="L535" s="52" t="s">
        <v>118</v>
      </c>
      <c r="M535" s="52" t="s">
        <v>119</v>
      </c>
      <c r="N535" s="52">
        <v>3802.0</v>
      </c>
      <c r="O535" s="52">
        <v>0.0</v>
      </c>
      <c r="P535" s="52">
        <v>0.0</v>
      </c>
      <c r="Q535" s="52">
        <v>0.0</v>
      </c>
      <c r="R535" s="52">
        <v>0.0</v>
      </c>
      <c r="S535" s="52">
        <v>1.0</v>
      </c>
      <c r="T535" s="52">
        <v>0.0</v>
      </c>
      <c r="U535" s="53">
        <v>214.2</v>
      </c>
      <c r="V535" s="53">
        <v>214.2</v>
      </c>
      <c r="W535" s="52">
        <v>9.00664298E8</v>
      </c>
      <c r="X535" s="52" t="s">
        <v>710</v>
      </c>
    </row>
    <row r="536" ht="15.75" customHeight="1">
      <c r="B536" s="47">
        <v>3.0110003E7</v>
      </c>
      <c r="C536" s="47" t="s">
        <v>711</v>
      </c>
      <c r="D536" s="47">
        <v>2.007290002E9</v>
      </c>
      <c r="E536" s="47">
        <v>963.0</v>
      </c>
      <c r="F536" s="48">
        <v>220.15</v>
      </c>
      <c r="G536" s="48">
        <f t="shared" si="1"/>
        <v>212004.45</v>
      </c>
      <c r="H536" s="47" t="s">
        <v>6</v>
      </c>
      <c r="I536" s="47">
        <v>200.0</v>
      </c>
      <c r="J536" s="47">
        <v>150.0</v>
      </c>
      <c r="K536" s="47">
        <v>400.0</v>
      </c>
      <c r="L536" s="47" t="s">
        <v>118</v>
      </c>
      <c r="M536" s="47" t="s">
        <v>119</v>
      </c>
      <c r="N536" s="47">
        <v>24861.0</v>
      </c>
      <c r="O536" s="47">
        <v>0.0</v>
      </c>
      <c r="P536" s="47">
        <v>0.0</v>
      </c>
      <c r="Q536" s="47">
        <v>0.0</v>
      </c>
      <c r="R536" s="47">
        <v>0.0</v>
      </c>
      <c r="S536" s="47">
        <v>7.0</v>
      </c>
      <c r="T536" s="47">
        <v>0.0</v>
      </c>
      <c r="U536" s="48">
        <v>220.15</v>
      </c>
      <c r="V536" s="48">
        <v>220.15</v>
      </c>
      <c r="W536" s="47">
        <v>8.26003816E8</v>
      </c>
      <c r="X536" s="47" t="s">
        <v>710</v>
      </c>
    </row>
    <row r="537" ht="15.75" customHeight="1">
      <c r="B537" s="52">
        <v>3.0110004E7</v>
      </c>
      <c r="C537" s="52" t="s">
        <v>712</v>
      </c>
      <c r="D537" s="52" t="s">
        <v>713</v>
      </c>
      <c r="E537" s="52">
        <v>0.0</v>
      </c>
      <c r="F537" s="53">
        <v>8925.0</v>
      </c>
      <c r="G537" s="48">
        <f t="shared" si="1"/>
        <v>0</v>
      </c>
      <c r="H537" s="52" t="s">
        <v>6</v>
      </c>
      <c r="I537" s="52">
        <v>1.0</v>
      </c>
      <c r="J537" s="52">
        <v>1.0</v>
      </c>
      <c r="K537" s="52">
        <v>2.0</v>
      </c>
      <c r="L537" s="52" t="s">
        <v>118</v>
      </c>
      <c r="M537" s="52" t="s">
        <v>119</v>
      </c>
      <c r="N537" s="52">
        <v>49.0</v>
      </c>
      <c r="O537" s="52">
        <v>0.0</v>
      </c>
      <c r="P537" s="52">
        <v>0.0</v>
      </c>
      <c r="Q537" s="52">
        <v>1.0</v>
      </c>
      <c r="R537" s="52">
        <v>0.0</v>
      </c>
      <c r="S537" s="52">
        <v>4.0</v>
      </c>
      <c r="T537" s="52">
        <v>0.0</v>
      </c>
      <c r="U537" s="53">
        <v>8925.0</v>
      </c>
      <c r="V537" s="53">
        <v>8925.0</v>
      </c>
      <c r="W537" s="52">
        <v>9.00624922E8</v>
      </c>
      <c r="X537" s="52" t="s">
        <v>316</v>
      </c>
    </row>
    <row r="538" ht="15.75" customHeight="1">
      <c r="B538" s="47">
        <v>3.0110005E7</v>
      </c>
      <c r="C538" s="47" t="s">
        <v>714</v>
      </c>
      <c r="D538" s="47">
        <v>2.1243844E7</v>
      </c>
      <c r="E538" s="47">
        <v>0.0</v>
      </c>
      <c r="F538" s="48">
        <v>301703.1</v>
      </c>
      <c r="G538" s="48">
        <f t="shared" si="1"/>
        <v>0</v>
      </c>
      <c r="H538" s="47" t="s">
        <v>6</v>
      </c>
      <c r="I538" s="47">
        <v>0.0</v>
      </c>
      <c r="J538" s="47">
        <v>0.0</v>
      </c>
      <c r="K538" s="47">
        <v>0.0</v>
      </c>
      <c r="L538" s="47" t="s">
        <v>118</v>
      </c>
      <c r="M538" s="47" t="s">
        <v>119</v>
      </c>
      <c r="N538" s="47">
        <v>1.0</v>
      </c>
      <c r="O538" s="47">
        <v>0.0</v>
      </c>
      <c r="P538" s="47">
        <v>0.0</v>
      </c>
      <c r="Q538" s="47">
        <v>0.0</v>
      </c>
      <c r="R538" s="47">
        <v>0.0</v>
      </c>
      <c r="S538" s="47">
        <v>1.0</v>
      </c>
      <c r="T538" s="47">
        <v>0.0</v>
      </c>
      <c r="U538" s="48">
        <v>301703.0</v>
      </c>
      <c r="V538" s="48">
        <v>301703.1</v>
      </c>
      <c r="W538" s="47">
        <v>9.00315569E8</v>
      </c>
      <c r="X538" s="47" t="s">
        <v>387</v>
      </c>
    </row>
    <row r="539" ht="15.75" customHeight="1">
      <c r="B539" s="52">
        <v>3.0110006E7</v>
      </c>
      <c r="C539" s="52" t="s">
        <v>715</v>
      </c>
      <c r="D539" s="52">
        <v>1593504.0</v>
      </c>
      <c r="E539" s="52">
        <v>3.0</v>
      </c>
      <c r="F539" s="53">
        <v>130900.0</v>
      </c>
      <c r="G539" s="48">
        <f t="shared" si="1"/>
        <v>392700</v>
      </c>
      <c r="H539" s="52" t="s">
        <v>6</v>
      </c>
      <c r="I539" s="52">
        <v>2.0</v>
      </c>
      <c r="J539" s="52">
        <v>2.0</v>
      </c>
      <c r="K539" s="52">
        <v>4.0</v>
      </c>
      <c r="L539" s="52" t="s">
        <v>118</v>
      </c>
      <c r="M539" s="52" t="s">
        <v>119</v>
      </c>
      <c r="N539" s="52">
        <v>107.0</v>
      </c>
      <c r="O539" s="52">
        <v>0.0</v>
      </c>
      <c r="P539" s="52">
        <v>0.0</v>
      </c>
      <c r="Q539" s="52">
        <v>0.0</v>
      </c>
      <c r="R539" s="52">
        <v>0.0</v>
      </c>
      <c r="S539" s="52">
        <v>13.0</v>
      </c>
      <c r="T539" s="52">
        <v>0.0</v>
      </c>
      <c r="U539" s="53">
        <v>130900.0</v>
      </c>
      <c r="V539" s="53">
        <v>130900.0</v>
      </c>
      <c r="W539" s="52">
        <v>9.01319175E8</v>
      </c>
      <c r="X539" s="52" t="s">
        <v>384</v>
      </c>
    </row>
    <row r="540" ht="15.75" customHeight="1">
      <c r="B540" s="47">
        <v>3.0110007E7</v>
      </c>
      <c r="C540" s="47" t="s">
        <v>716</v>
      </c>
      <c r="D540" s="47">
        <v>7.036972E7</v>
      </c>
      <c r="E540" s="47">
        <v>1.0</v>
      </c>
      <c r="F540" s="48">
        <v>75344.85</v>
      </c>
      <c r="G540" s="48">
        <f t="shared" si="1"/>
        <v>75344.85</v>
      </c>
      <c r="H540" s="47" t="s">
        <v>6</v>
      </c>
      <c r="I540" s="47">
        <v>0.0</v>
      </c>
      <c r="J540" s="47">
        <v>0.0</v>
      </c>
      <c r="K540" s="47">
        <v>0.0</v>
      </c>
      <c r="L540" s="47" t="s">
        <v>118</v>
      </c>
      <c r="M540" s="47" t="s">
        <v>122</v>
      </c>
      <c r="N540" s="47">
        <v>5.0</v>
      </c>
      <c r="O540" s="47">
        <v>0.0</v>
      </c>
      <c r="P540" s="47">
        <v>0.0</v>
      </c>
      <c r="Q540" s="47">
        <v>0.0</v>
      </c>
      <c r="R540" s="47">
        <v>0.0</v>
      </c>
      <c r="S540" s="47">
        <v>3.0</v>
      </c>
      <c r="T540" s="47">
        <v>0.0</v>
      </c>
      <c r="U540" s="48">
        <v>75344.9</v>
      </c>
      <c r="V540" s="48">
        <v>75344.85</v>
      </c>
      <c r="W540" s="47">
        <v>9.00315569E8</v>
      </c>
      <c r="X540" s="47" t="s">
        <v>152</v>
      </c>
    </row>
    <row r="541" ht="15.75" customHeight="1">
      <c r="B541" s="52">
        <v>3.0110008E7</v>
      </c>
      <c r="C541" s="52" t="s">
        <v>717</v>
      </c>
      <c r="D541" s="52">
        <v>2.2827995E7</v>
      </c>
      <c r="E541" s="52">
        <v>8.0</v>
      </c>
      <c r="F541" s="53">
        <v>1632052.0</v>
      </c>
      <c r="G541" s="48">
        <f t="shared" si="1"/>
        <v>13056416</v>
      </c>
      <c r="H541" s="52" t="s">
        <v>6</v>
      </c>
      <c r="I541" s="52">
        <v>8.0</v>
      </c>
      <c r="J541" s="52">
        <v>0.0</v>
      </c>
      <c r="K541" s="52">
        <v>16.0</v>
      </c>
      <c r="L541" s="52" t="s">
        <v>118</v>
      </c>
      <c r="M541" s="52" t="s">
        <v>165</v>
      </c>
      <c r="N541" s="52">
        <v>44.0</v>
      </c>
      <c r="O541" s="52">
        <v>0.0</v>
      </c>
      <c r="P541" s="52">
        <v>0.0</v>
      </c>
      <c r="Q541" s="52">
        <v>0.0</v>
      </c>
      <c r="R541" s="52">
        <v>0.0</v>
      </c>
      <c r="S541" s="52">
        <v>3.0</v>
      </c>
      <c r="T541" s="52">
        <v>0.0</v>
      </c>
      <c r="U541" s="53">
        <v>1632052.0</v>
      </c>
      <c r="V541" s="53">
        <v>1632052.0</v>
      </c>
      <c r="W541" s="52">
        <v>8.90300225E8</v>
      </c>
      <c r="X541" s="52" t="s">
        <v>342</v>
      </c>
    </row>
    <row r="542" ht="15.75" customHeight="1">
      <c r="B542" s="47">
        <v>3.0110009E7</v>
      </c>
      <c r="C542" s="73" t="s">
        <v>718</v>
      </c>
      <c r="D542" s="6"/>
      <c r="E542" s="47">
        <v>0.0</v>
      </c>
      <c r="F542" s="48">
        <v>0.0</v>
      </c>
      <c r="G542" s="48">
        <f t="shared" si="1"/>
        <v>0</v>
      </c>
      <c r="H542" s="47" t="s">
        <v>6</v>
      </c>
      <c r="I542" s="47">
        <v>0.0</v>
      </c>
      <c r="J542" s="47">
        <v>0.0</v>
      </c>
      <c r="K542" s="47">
        <v>0.0</v>
      </c>
      <c r="L542" s="47" t="s">
        <v>118</v>
      </c>
      <c r="M542" s="47" t="s">
        <v>165</v>
      </c>
      <c r="N542" s="47">
        <v>68.0</v>
      </c>
      <c r="O542" s="47">
        <v>0.0</v>
      </c>
      <c r="P542" s="47">
        <v>0.0</v>
      </c>
      <c r="Q542" s="47">
        <v>0.0</v>
      </c>
      <c r="R542" s="47">
        <v>0.0</v>
      </c>
      <c r="S542" s="47">
        <v>4.0</v>
      </c>
      <c r="T542" s="47">
        <v>0.0</v>
      </c>
      <c r="U542" s="48">
        <v>0.0</v>
      </c>
      <c r="V542" s="48">
        <v>1463700.0</v>
      </c>
      <c r="W542" s="47">
        <v>9.00315569E8</v>
      </c>
      <c r="X542" s="47" t="s">
        <v>342</v>
      </c>
    </row>
    <row r="543" ht="15.75" customHeight="1">
      <c r="B543" s="52">
        <v>3.0200006E7</v>
      </c>
      <c r="C543" s="52" t="s">
        <v>719</v>
      </c>
      <c r="D543" s="52">
        <v>9148266.0</v>
      </c>
      <c r="E543" s="52">
        <v>0.0</v>
      </c>
      <c r="F543" s="53">
        <v>0.0</v>
      </c>
      <c r="G543" s="48">
        <f t="shared" si="1"/>
        <v>0</v>
      </c>
      <c r="H543" s="52" t="s">
        <v>6</v>
      </c>
      <c r="I543" s="52">
        <v>0.0</v>
      </c>
      <c r="J543" s="52">
        <v>0.0</v>
      </c>
      <c r="K543" s="52">
        <v>0.0</v>
      </c>
      <c r="L543" s="52" t="s">
        <v>118</v>
      </c>
      <c r="M543" s="52" t="s">
        <v>119</v>
      </c>
      <c r="N543" s="52">
        <v>1.0</v>
      </c>
      <c r="O543" s="52">
        <v>0.0</v>
      </c>
      <c r="P543" s="52">
        <v>0.0</v>
      </c>
      <c r="Q543" s="52">
        <v>0.0</v>
      </c>
      <c r="R543" s="52">
        <v>0.0</v>
      </c>
      <c r="S543" s="52">
        <v>1.0</v>
      </c>
      <c r="T543" s="52">
        <v>0.0</v>
      </c>
      <c r="U543" s="53">
        <v>0.0</v>
      </c>
      <c r="V543" s="53">
        <v>2.02</v>
      </c>
      <c r="W543" s="52">
        <v>9.00315569E8</v>
      </c>
      <c r="X543" s="52" t="s">
        <v>235</v>
      </c>
    </row>
    <row r="544" ht="15.75" customHeight="1">
      <c r="B544" s="47">
        <v>3.0200007E7</v>
      </c>
      <c r="C544" s="47" t="s">
        <v>720</v>
      </c>
      <c r="D544" s="47">
        <v>7.0376607E7</v>
      </c>
      <c r="E544" s="47">
        <v>1.0</v>
      </c>
      <c r="F544" s="48">
        <v>282431.2</v>
      </c>
      <c r="G544" s="48">
        <f t="shared" si="1"/>
        <v>282431.2</v>
      </c>
      <c r="H544" s="47" t="s">
        <v>6</v>
      </c>
      <c r="I544" s="47">
        <v>0.0</v>
      </c>
      <c r="J544" s="47">
        <v>0.0</v>
      </c>
      <c r="K544" s="47">
        <v>0.0</v>
      </c>
      <c r="L544" s="47" t="s">
        <v>118</v>
      </c>
      <c r="M544" s="47" t="s">
        <v>119</v>
      </c>
      <c r="N544" s="47">
        <v>0.0</v>
      </c>
      <c r="O544" s="47">
        <v>0.0</v>
      </c>
      <c r="P544" s="47">
        <v>0.0</v>
      </c>
      <c r="Q544" s="47">
        <v>0.0</v>
      </c>
      <c r="R544" s="47">
        <v>0.0</v>
      </c>
      <c r="S544" s="47">
        <v>0.0</v>
      </c>
      <c r="T544" s="47">
        <v>0.0</v>
      </c>
      <c r="U544" s="48">
        <v>282431.0</v>
      </c>
      <c r="V544" s="48">
        <v>285969.5</v>
      </c>
      <c r="W544" s="47">
        <v>9.00315569E8</v>
      </c>
      <c r="X544" s="47" t="s">
        <v>441</v>
      </c>
    </row>
    <row r="545" ht="15.75" customHeight="1">
      <c r="B545" s="52">
        <v>3.0500027E7</v>
      </c>
      <c r="C545" s="52" t="s">
        <v>721</v>
      </c>
      <c r="D545" s="52" t="s">
        <v>722</v>
      </c>
      <c r="E545" s="52">
        <v>0.0</v>
      </c>
      <c r="F545" s="53">
        <v>1068.62</v>
      </c>
      <c r="G545" s="48">
        <f t="shared" si="1"/>
        <v>0</v>
      </c>
      <c r="H545" s="52" t="s">
        <v>6</v>
      </c>
      <c r="I545" s="52">
        <v>0.0</v>
      </c>
      <c r="J545" s="52">
        <v>0.0</v>
      </c>
      <c r="K545" s="52">
        <v>0.0</v>
      </c>
      <c r="L545" s="52" t="s">
        <v>189</v>
      </c>
      <c r="M545" s="52" t="s">
        <v>122</v>
      </c>
      <c r="N545" s="52">
        <v>500.0</v>
      </c>
      <c r="O545" s="52">
        <v>0.0</v>
      </c>
      <c r="P545" s="52">
        <v>0.0</v>
      </c>
      <c r="Q545" s="52">
        <v>0.0</v>
      </c>
      <c r="R545" s="52">
        <v>0.0</v>
      </c>
      <c r="S545" s="52">
        <v>1.0</v>
      </c>
      <c r="T545" s="52">
        <v>0.0</v>
      </c>
      <c r="U545" s="53">
        <v>1068.62</v>
      </c>
      <c r="V545" s="53">
        <v>898.0</v>
      </c>
      <c r="W545" s="52">
        <v>9.00603232E8</v>
      </c>
      <c r="X545" s="52" t="s">
        <v>723</v>
      </c>
    </row>
    <row r="546" ht="15.75" customHeight="1">
      <c r="B546" s="47">
        <v>3.0500028E7</v>
      </c>
      <c r="C546" s="47" t="s">
        <v>724</v>
      </c>
      <c r="D546" s="47" t="s">
        <v>725</v>
      </c>
      <c r="E546" s="47">
        <v>0.0</v>
      </c>
      <c r="F546" s="48">
        <v>1068.62</v>
      </c>
      <c r="G546" s="48">
        <f t="shared" si="1"/>
        <v>0</v>
      </c>
      <c r="H546" s="47" t="s">
        <v>6</v>
      </c>
      <c r="I546" s="47">
        <v>0.0</v>
      </c>
      <c r="J546" s="47">
        <v>0.0</v>
      </c>
      <c r="K546" s="47">
        <v>0.0</v>
      </c>
      <c r="L546" s="47" t="s">
        <v>189</v>
      </c>
      <c r="M546" s="47" t="s">
        <v>122</v>
      </c>
      <c r="N546" s="47">
        <v>500.0</v>
      </c>
      <c r="O546" s="47">
        <v>0.0</v>
      </c>
      <c r="P546" s="47">
        <v>0.0</v>
      </c>
      <c r="Q546" s="47">
        <v>0.0</v>
      </c>
      <c r="R546" s="47">
        <v>0.0</v>
      </c>
      <c r="S546" s="47">
        <v>1.0</v>
      </c>
      <c r="T546" s="47">
        <v>0.0</v>
      </c>
      <c r="U546" s="48">
        <v>1068.62</v>
      </c>
      <c r="V546" s="48">
        <v>898.0</v>
      </c>
      <c r="W546" s="47">
        <v>9.00603232E8</v>
      </c>
      <c r="X546" s="47" t="s">
        <v>726</v>
      </c>
    </row>
    <row r="547" ht="15.75" customHeight="1">
      <c r="B547" s="52">
        <v>3.0500029E7</v>
      </c>
      <c r="C547" s="52" t="s">
        <v>727</v>
      </c>
      <c r="D547" s="52" t="s">
        <v>728</v>
      </c>
      <c r="E547" s="52">
        <v>50.0</v>
      </c>
      <c r="F547" s="53">
        <v>4345.029</v>
      </c>
      <c r="G547" s="48">
        <f t="shared" si="1"/>
        <v>217251.45</v>
      </c>
      <c r="H547" s="52" t="s">
        <v>6</v>
      </c>
      <c r="I547" s="52">
        <v>30.0</v>
      </c>
      <c r="J547" s="52">
        <v>10.0</v>
      </c>
      <c r="K547" s="52">
        <v>60.0</v>
      </c>
      <c r="L547" s="52" t="s">
        <v>118</v>
      </c>
      <c r="M547" s="52" t="s">
        <v>122</v>
      </c>
      <c r="N547" s="52">
        <v>600.0</v>
      </c>
      <c r="O547" s="52">
        <v>0.0</v>
      </c>
      <c r="P547" s="52">
        <v>0.0</v>
      </c>
      <c r="Q547" s="52">
        <v>0.0</v>
      </c>
      <c r="R547" s="52">
        <v>0.0</v>
      </c>
      <c r="S547" s="52">
        <v>0.0</v>
      </c>
      <c r="T547" s="52">
        <v>0.0</v>
      </c>
      <c r="U547" s="53">
        <v>4345.03</v>
      </c>
      <c r="V547" s="53">
        <v>4165.0</v>
      </c>
      <c r="W547" s="52">
        <v>8.60050977E8</v>
      </c>
      <c r="X547" s="52" t="s">
        <v>729</v>
      </c>
    </row>
    <row r="548" ht="15.75" customHeight="1">
      <c r="B548" s="47">
        <v>3.0500052E7</v>
      </c>
      <c r="C548" s="47" t="s">
        <v>730</v>
      </c>
      <c r="D548" s="47">
        <v>1.1273342E7</v>
      </c>
      <c r="E548" s="47">
        <v>1.0</v>
      </c>
      <c r="F548" s="48">
        <v>344200.4</v>
      </c>
      <c r="G548" s="48">
        <f t="shared" si="1"/>
        <v>344200.4</v>
      </c>
      <c r="H548" s="47" t="s">
        <v>6</v>
      </c>
      <c r="I548" s="47">
        <v>1.0</v>
      </c>
      <c r="J548" s="47">
        <v>1.0</v>
      </c>
      <c r="K548" s="47">
        <v>3.0</v>
      </c>
      <c r="L548" s="47" t="s">
        <v>118</v>
      </c>
      <c r="M548" s="47" t="s">
        <v>119</v>
      </c>
      <c r="N548" s="47">
        <v>71.0</v>
      </c>
      <c r="O548" s="47">
        <v>0.0</v>
      </c>
      <c r="P548" s="47">
        <v>0.0</v>
      </c>
      <c r="Q548" s="47">
        <v>1.0</v>
      </c>
      <c r="R548" s="47">
        <v>0.0</v>
      </c>
      <c r="S548" s="47">
        <v>9.0</v>
      </c>
      <c r="T548" s="47">
        <v>0.0</v>
      </c>
      <c r="U548" s="48">
        <v>344200.0</v>
      </c>
      <c r="V548" s="48">
        <v>344200.4</v>
      </c>
      <c r="W548" s="47">
        <v>8.30092963E8</v>
      </c>
      <c r="X548" s="47" t="s">
        <v>729</v>
      </c>
    </row>
    <row r="549" ht="15.75" customHeight="1">
      <c r="B549" s="52">
        <v>3.0500053E7</v>
      </c>
      <c r="C549" s="52" t="s">
        <v>731</v>
      </c>
      <c r="D549" s="52">
        <v>2.7201033E7</v>
      </c>
      <c r="E549" s="52">
        <v>59.0</v>
      </c>
      <c r="F549" s="53">
        <v>11662.0</v>
      </c>
      <c r="G549" s="48">
        <f t="shared" si="1"/>
        <v>688058</v>
      </c>
      <c r="H549" s="52" t="s">
        <v>6</v>
      </c>
      <c r="I549" s="52">
        <v>30.0</v>
      </c>
      <c r="J549" s="52">
        <v>30.0</v>
      </c>
      <c r="K549" s="52">
        <v>60.0</v>
      </c>
      <c r="L549" s="52" t="s">
        <v>118</v>
      </c>
      <c r="M549" s="52" t="s">
        <v>119</v>
      </c>
      <c r="N549" s="52">
        <v>3344.0</v>
      </c>
      <c r="O549" s="52">
        <v>0.0</v>
      </c>
      <c r="P549" s="52">
        <v>0.0</v>
      </c>
      <c r="Q549" s="52">
        <v>0.0</v>
      </c>
      <c r="R549" s="52">
        <v>0.0</v>
      </c>
      <c r="S549" s="52">
        <v>9.0</v>
      </c>
      <c r="T549" s="52">
        <v>0.0</v>
      </c>
      <c r="U549" s="53">
        <v>11662.0</v>
      </c>
      <c r="V549" s="53">
        <v>11662.0</v>
      </c>
      <c r="W549" s="52">
        <v>9.00603232E8</v>
      </c>
      <c r="X549" s="52" t="s">
        <v>384</v>
      </c>
    </row>
    <row r="550" ht="15.75" customHeight="1">
      <c r="B550" s="47">
        <v>3.0500054E7</v>
      </c>
      <c r="C550" s="47" t="s">
        <v>732</v>
      </c>
      <c r="D550" s="47">
        <v>1613.0</v>
      </c>
      <c r="E550" s="47">
        <v>56.0</v>
      </c>
      <c r="F550" s="48">
        <v>1606.5</v>
      </c>
      <c r="G550" s="48">
        <f t="shared" si="1"/>
        <v>89964</v>
      </c>
      <c r="H550" s="47" t="s">
        <v>6</v>
      </c>
      <c r="I550" s="47">
        <v>6.0</v>
      </c>
      <c r="J550" s="47">
        <v>6.0</v>
      </c>
      <c r="K550" s="47">
        <v>15.0</v>
      </c>
      <c r="L550" s="47" t="s">
        <v>189</v>
      </c>
      <c r="M550" s="47" t="s">
        <v>119</v>
      </c>
      <c r="N550" s="47">
        <v>363.0</v>
      </c>
      <c r="O550" s="47">
        <v>0.0</v>
      </c>
      <c r="P550" s="47">
        <v>0.0</v>
      </c>
      <c r="Q550" s="47">
        <v>1.0</v>
      </c>
      <c r="R550" s="47">
        <v>0.0</v>
      </c>
      <c r="S550" s="47">
        <v>5.0</v>
      </c>
      <c r="T550" s="47">
        <v>0.0</v>
      </c>
      <c r="U550" s="48">
        <v>1606.5</v>
      </c>
      <c r="V550" s="48">
        <v>1606.5</v>
      </c>
      <c r="W550" s="47">
        <v>9.00624922E8</v>
      </c>
      <c r="X550" s="47" t="s">
        <v>729</v>
      </c>
    </row>
    <row r="551" ht="15.75" customHeight="1">
      <c r="B551" s="52">
        <v>3.0500055E7</v>
      </c>
      <c r="C551" s="52" t="s">
        <v>733</v>
      </c>
      <c r="D551" s="52">
        <v>9.9200562E7</v>
      </c>
      <c r="E551" s="52">
        <v>15.0</v>
      </c>
      <c r="F551" s="53">
        <v>75798.0</v>
      </c>
      <c r="G551" s="48">
        <f t="shared" si="1"/>
        <v>1136970</v>
      </c>
      <c r="H551" s="52" t="s">
        <v>3</v>
      </c>
      <c r="I551" s="52">
        <v>0.0</v>
      </c>
      <c r="J551" s="52">
        <v>0.0</v>
      </c>
      <c r="K551" s="52">
        <v>0.0</v>
      </c>
      <c r="L551" s="52" t="s">
        <v>118</v>
      </c>
      <c r="M551" s="52" t="s">
        <v>119</v>
      </c>
      <c r="N551" s="52">
        <v>23.0</v>
      </c>
      <c r="O551" s="52">
        <v>0.0</v>
      </c>
      <c r="P551" s="52">
        <v>0.0</v>
      </c>
      <c r="Q551" s="52">
        <v>0.0</v>
      </c>
      <c r="R551" s="52">
        <v>0.0</v>
      </c>
      <c r="S551" s="52">
        <v>0.0</v>
      </c>
      <c r="T551" s="52">
        <v>0.0</v>
      </c>
      <c r="U551" s="53">
        <v>75798.0</v>
      </c>
      <c r="V551" s="53">
        <v>75798.0</v>
      </c>
      <c r="W551" s="52">
        <v>8.30092963E8</v>
      </c>
      <c r="X551" s="52" t="s">
        <v>734</v>
      </c>
    </row>
    <row r="552" ht="15.75" customHeight="1">
      <c r="B552" s="47">
        <v>3.0500056E7</v>
      </c>
      <c r="C552" s="47" t="s">
        <v>735</v>
      </c>
      <c r="D552" s="47" t="s">
        <v>736</v>
      </c>
      <c r="E552" s="47">
        <v>15.0</v>
      </c>
      <c r="F552" s="48">
        <v>7378.0</v>
      </c>
      <c r="G552" s="48">
        <f t="shared" si="1"/>
        <v>110670</v>
      </c>
      <c r="H552" s="47" t="s">
        <v>6</v>
      </c>
      <c r="I552" s="47">
        <v>2.0</v>
      </c>
      <c r="J552" s="47">
        <v>2.0</v>
      </c>
      <c r="K552" s="47">
        <v>3.0</v>
      </c>
      <c r="L552" s="47" t="s">
        <v>189</v>
      </c>
      <c r="M552" s="47" t="s">
        <v>119</v>
      </c>
      <c r="N552" s="47">
        <v>57.0</v>
      </c>
      <c r="O552" s="47">
        <v>0.0</v>
      </c>
      <c r="P552" s="47">
        <v>0.0</v>
      </c>
      <c r="Q552" s="47">
        <v>0.0</v>
      </c>
      <c r="R552" s="47">
        <v>0.0</v>
      </c>
      <c r="S552" s="47">
        <v>2.0</v>
      </c>
      <c r="T552" s="47">
        <v>0.0</v>
      </c>
      <c r="U552" s="48">
        <v>7378.0</v>
      </c>
      <c r="V552" s="48">
        <v>7378.0</v>
      </c>
      <c r="W552" s="47">
        <v>9.00695767E8</v>
      </c>
      <c r="X552" s="47" t="s">
        <v>729</v>
      </c>
    </row>
    <row r="553" ht="15.75" customHeight="1">
      <c r="B553" s="52">
        <v>3.0500057E7</v>
      </c>
      <c r="C553" s="52" t="s">
        <v>737</v>
      </c>
      <c r="D553" s="52" t="s">
        <v>738</v>
      </c>
      <c r="E553" s="52">
        <v>21.0</v>
      </c>
      <c r="F553" s="53">
        <v>2867.9</v>
      </c>
      <c r="G553" s="48">
        <f t="shared" si="1"/>
        <v>60225.9</v>
      </c>
      <c r="H553" s="52" t="s">
        <v>6</v>
      </c>
      <c r="I553" s="52">
        <v>8.0</v>
      </c>
      <c r="J553" s="52">
        <v>8.0</v>
      </c>
      <c r="K553" s="52">
        <v>16.0</v>
      </c>
      <c r="L553" s="52" t="s">
        <v>118</v>
      </c>
      <c r="M553" s="52" t="s">
        <v>119</v>
      </c>
      <c r="N553" s="52">
        <v>778.0</v>
      </c>
      <c r="O553" s="52">
        <v>0.0</v>
      </c>
      <c r="P553" s="52">
        <v>0.0</v>
      </c>
      <c r="Q553" s="52">
        <v>0.0</v>
      </c>
      <c r="R553" s="52">
        <v>0.0</v>
      </c>
      <c r="S553" s="52">
        <v>5.0</v>
      </c>
      <c r="T553" s="52">
        <v>0.0</v>
      </c>
      <c r="U553" s="53">
        <v>2867.9</v>
      </c>
      <c r="V553" s="53">
        <v>2867.9</v>
      </c>
      <c r="W553" s="52">
        <v>9.00603232E8</v>
      </c>
      <c r="X553" s="52" t="s">
        <v>387</v>
      </c>
    </row>
    <row r="554" ht="15.75" customHeight="1">
      <c r="B554" s="47">
        <v>3.0500058E7</v>
      </c>
      <c r="C554" s="47" t="s">
        <v>739</v>
      </c>
      <c r="D554" s="47" t="s">
        <v>740</v>
      </c>
      <c r="E554" s="47">
        <v>30.0</v>
      </c>
      <c r="F554" s="48">
        <v>380.8</v>
      </c>
      <c r="G554" s="48">
        <f t="shared" si="1"/>
        <v>11424</v>
      </c>
      <c r="H554" s="47" t="s">
        <v>6</v>
      </c>
      <c r="I554" s="47">
        <v>1.0</v>
      </c>
      <c r="J554" s="47">
        <v>1.0</v>
      </c>
      <c r="K554" s="47">
        <v>3.0</v>
      </c>
      <c r="L554" s="47" t="s">
        <v>118</v>
      </c>
      <c r="M554" s="47" t="s">
        <v>119</v>
      </c>
      <c r="N554" s="47">
        <v>170.0</v>
      </c>
      <c r="O554" s="47">
        <v>0.0</v>
      </c>
      <c r="P554" s="47">
        <v>0.0</v>
      </c>
      <c r="Q554" s="47">
        <v>0.0</v>
      </c>
      <c r="R554" s="47">
        <v>0.0</v>
      </c>
      <c r="S554" s="47">
        <v>0.0</v>
      </c>
      <c r="T554" s="47">
        <v>0.0</v>
      </c>
      <c r="U554" s="48">
        <v>380.8</v>
      </c>
      <c r="V554" s="48">
        <v>380.8</v>
      </c>
      <c r="W554" s="47">
        <v>9.00624922E8</v>
      </c>
      <c r="X554" s="47" t="s">
        <v>387</v>
      </c>
    </row>
    <row r="555" ht="15.75" customHeight="1">
      <c r="B555" s="52">
        <v>3.0500059E7</v>
      </c>
      <c r="C555" s="52" t="s">
        <v>741</v>
      </c>
      <c r="D555" s="52">
        <v>9.9200831E7</v>
      </c>
      <c r="E555" s="52">
        <v>0.0</v>
      </c>
      <c r="F555" s="53">
        <v>35400.12</v>
      </c>
      <c r="G555" s="48">
        <f t="shared" si="1"/>
        <v>0</v>
      </c>
      <c r="H555" s="52" t="s">
        <v>6</v>
      </c>
      <c r="I555" s="52">
        <v>1.0</v>
      </c>
      <c r="J555" s="52">
        <v>1.0</v>
      </c>
      <c r="K555" s="52">
        <v>3.0</v>
      </c>
      <c r="L555" s="52" t="s">
        <v>118</v>
      </c>
      <c r="M555" s="52" t="s">
        <v>119</v>
      </c>
      <c r="N555" s="52">
        <v>18.0</v>
      </c>
      <c r="O555" s="52">
        <v>0.0</v>
      </c>
      <c r="P555" s="52">
        <v>0.0</v>
      </c>
      <c r="Q555" s="52">
        <v>1.0</v>
      </c>
      <c r="R555" s="52">
        <v>0.0</v>
      </c>
      <c r="S555" s="52">
        <v>5.0</v>
      </c>
      <c r="T555" s="52">
        <v>0.0</v>
      </c>
      <c r="U555" s="53">
        <v>35400.1</v>
      </c>
      <c r="V555" s="53">
        <v>35400.12</v>
      </c>
      <c r="W555" s="52">
        <v>8.30092963E8</v>
      </c>
      <c r="X555" s="52" t="s">
        <v>742</v>
      </c>
    </row>
    <row r="556" ht="15.75" customHeight="1">
      <c r="B556" s="47">
        <v>3.050006E7</v>
      </c>
      <c r="C556" s="47" t="s">
        <v>743</v>
      </c>
      <c r="D556" s="47">
        <v>1190556.0</v>
      </c>
      <c r="E556" s="47">
        <v>1.0</v>
      </c>
      <c r="F556" s="48">
        <v>339653.4</v>
      </c>
      <c r="G556" s="48">
        <f t="shared" si="1"/>
        <v>339653.4</v>
      </c>
      <c r="H556" s="47" t="s">
        <v>6</v>
      </c>
      <c r="I556" s="47">
        <v>1.0</v>
      </c>
      <c r="J556" s="47">
        <v>1.0</v>
      </c>
      <c r="K556" s="47">
        <v>1.0</v>
      </c>
      <c r="L556" s="47" t="s">
        <v>118</v>
      </c>
      <c r="M556" s="47" t="s">
        <v>119</v>
      </c>
      <c r="N556" s="47">
        <v>6.0</v>
      </c>
      <c r="O556" s="47">
        <v>0.0</v>
      </c>
      <c r="P556" s="47">
        <v>0.0</v>
      </c>
      <c r="Q556" s="47">
        <v>1.0</v>
      </c>
      <c r="R556" s="47">
        <v>0.0</v>
      </c>
      <c r="S556" s="47">
        <v>2.0</v>
      </c>
      <c r="T556" s="47">
        <v>0.0</v>
      </c>
      <c r="U556" s="48">
        <v>339653.0</v>
      </c>
      <c r="V556" s="48">
        <v>339653.4</v>
      </c>
      <c r="W556" s="47">
        <v>9.00315569E8</v>
      </c>
      <c r="X556" s="47" t="s">
        <v>120</v>
      </c>
    </row>
    <row r="557" ht="15.75" customHeight="1">
      <c r="B557" s="52">
        <v>3.0500061E7</v>
      </c>
      <c r="C557" s="52" t="s">
        <v>744</v>
      </c>
      <c r="D557" s="52">
        <v>2.0717624E7</v>
      </c>
      <c r="E557" s="52">
        <v>1.0</v>
      </c>
      <c r="F557" s="53">
        <v>167678.4</v>
      </c>
      <c r="G557" s="48">
        <f t="shared" si="1"/>
        <v>167678.4</v>
      </c>
      <c r="H557" s="52" t="s">
        <v>6</v>
      </c>
      <c r="I557" s="52">
        <v>0.0</v>
      </c>
      <c r="J557" s="52">
        <v>0.0</v>
      </c>
      <c r="K557" s="52">
        <v>0.0</v>
      </c>
      <c r="L557" s="52" t="s">
        <v>118</v>
      </c>
      <c r="M557" s="52" t="s">
        <v>119</v>
      </c>
      <c r="N557" s="52">
        <v>27.0</v>
      </c>
      <c r="O557" s="52">
        <v>0.0</v>
      </c>
      <c r="P557" s="52">
        <v>0.0</v>
      </c>
      <c r="Q557" s="52">
        <v>0.0</v>
      </c>
      <c r="R557" s="52">
        <v>0.0</v>
      </c>
      <c r="S557" s="52">
        <v>11.0</v>
      </c>
      <c r="T557" s="52">
        <v>0.0</v>
      </c>
      <c r="U557" s="53">
        <v>167678.0</v>
      </c>
      <c r="V557" s="53">
        <v>167678.4</v>
      </c>
      <c r="W557" s="52">
        <v>9.00315569E8</v>
      </c>
      <c r="X557" s="52" t="s">
        <v>120</v>
      </c>
    </row>
    <row r="558" ht="15.75" customHeight="1">
      <c r="B558" s="47">
        <v>3.0500062E7</v>
      </c>
      <c r="C558" s="47" t="s">
        <v>745</v>
      </c>
      <c r="D558" s="47">
        <v>2.1244698E7</v>
      </c>
      <c r="E558" s="47">
        <v>1.0</v>
      </c>
      <c r="F558" s="48">
        <v>96035.82</v>
      </c>
      <c r="G558" s="48">
        <f t="shared" si="1"/>
        <v>96035.82</v>
      </c>
      <c r="H558" s="47" t="s">
        <v>6</v>
      </c>
      <c r="I558" s="47">
        <v>0.0</v>
      </c>
      <c r="J558" s="47">
        <v>0.0</v>
      </c>
      <c r="K558" s="47">
        <v>0.0</v>
      </c>
      <c r="L558" s="47" t="s">
        <v>118</v>
      </c>
      <c r="M558" s="47" t="s">
        <v>119</v>
      </c>
      <c r="N558" s="47">
        <v>1.0</v>
      </c>
      <c r="O558" s="47">
        <v>0.0</v>
      </c>
      <c r="P558" s="47">
        <v>0.0</v>
      </c>
      <c r="Q558" s="47">
        <v>0.0</v>
      </c>
      <c r="R558" s="47">
        <v>0.0</v>
      </c>
      <c r="S558" s="47">
        <v>0.0</v>
      </c>
      <c r="T558" s="47">
        <v>0.0</v>
      </c>
      <c r="U558" s="48">
        <v>96035.8</v>
      </c>
      <c r="V558" s="48">
        <v>96035.82</v>
      </c>
      <c r="W558" s="47">
        <v>9.00315569E8</v>
      </c>
      <c r="X558" s="47" t="s">
        <v>231</v>
      </c>
    </row>
    <row r="559" ht="15.75" customHeight="1">
      <c r="B559" s="52">
        <v>3.0500063E7</v>
      </c>
      <c r="C559" s="52" t="s">
        <v>746</v>
      </c>
      <c r="D559" s="52">
        <v>1.146469E7</v>
      </c>
      <c r="E559" s="52">
        <v>3.0</v>
      </c>
      <c r="F559" s="53">
        <v>119000.0</v>
      </c>
      <c r="G559" s="48">
        <f t="shared" si="1"/>
        <v>357000</v>
      </c>
      <c r="H559" s="52" t="s">
        <v>6</v>
      </c>
      <c r="I559" s="52">
        <v>0.0</v>
      </c>
      <c r="J559" s="52">
        <v>0.0</v>
      </c>
      <c r="K559" s="52">
        <v>0.0</v>
      </c>
      <c r="L559" s="52" t="s">
        <v>118</v>
      </c>
      <c r="M559" s="52" t="s">
        <v>165</v>
      </c>
      <c r="N559" s="52">
        <v>3.0</v>
      </c>
      <c r="O559" s="52">
        <v>0.0</v>
      </c>
      <c r="P559" s="52">
        <v>0.0</v>
      </c>
      <c r="Q559" s="52">
        <v>0.0</v>
      </c>
      <c r="R559" s="52">
        <v>0.0</v>
      </c>
      <c r="S559" s="52">
        <v>2.0</v>
      </c>
      <c r="T559" s="52">
        <v>0.0</v>
      </c>
      <c r="U559" s="53">
        <v>119000.0</v>
      </c>
      <c r="V559" s="53">
        <v>119000.0</v>
      </c>
      <c r="W559" s="52">
        <v>9.00479084E8</v>
      </c>
      <c r="X559" s="52" t="s">
        <v>384</v>
      </c>
    </row>
    <row r="560" ht="15.75" customHeight="1">
      <c r="B560" s="47">
        <v>3.0500064E7</v>
      </c>
      <c r="C560" s="47" t="s">
        <v>747</v>
      </c>
      <c r="D560" s="47" t="s">
        <v>748</v>
      </c>
      <c r="E560" s="47">
        <v>1.0</v>
      </c>
      <c r="F560" s="48">
        <v>107100.0</v>
      </c>
      <c r="G560" s="48">
        <f t="shared" si="1"/>
        <v>107100</v>
      </c>
      <c r="H560" s="47" t="s">
        <v>6</v>
      </c>
      <c r="I560" s="47">
        <v>1.0</v>
      </c>
      <c r="J560" s="47">
        <v>1.0</v>
      </c>
      <c r="K560" s="47">
        <v>2.0</v>
      </c>
      <c r="L560" s="47" t="s">
        <v>118</v>
      </c>
      <c r="M560" s="47" t="s">
        <v>119</v>
      </c>
      <c r="N560" s="47">
        <v>78.0</v>
      </c>
      <c r="O560" s="47">
        <v>0.0</v>
      </c>
      <c r="P560" s="47">
        <v>0.0</v>
      </c>
      <c r="Q560" s="47">
        <v>2.0</v>
      </c>
      <c r="R560" s="47">
        <v>0.0</v>
      </c>
      <c r="S560" s="47">
        <v>13.0</v>
      </c>
      <c r="T560" s="47">
        <v>0.0</v>
      </c>
      <c r="U560" s="48">
        <v>107100.0</v>
      </c>
      <c r="V560" s="48">
        <v>107100.0</v>
      </c>
      <c r="W560" s="47">
        <v>9.00603232E8</v>
      </c>
      <c r="X560" s="47" t="s">
        <v>729</v>
      </c>
    </row>
    <row r="561" ht="15.75" customHeight="1">
      <c r="B561" s="52">
        <v>3.0500065E7</v>
      </c>
      <c r="C561" s="52" t="s">
        <v>749</v>
      </c>
      <c r="D561" s="52">
        <v>9162006.0</v>
      </c>
      <c r="E561" s="52">
        <v>2.0</v>
      </c>
      <c r="F561" s="53">
        <v>23423.54</v>
      </c>
      <c r="G561" s="48">
        <f t="shared" si="1"/>
        <v>46847.08</v>
      </c>
      <c r="H561" s="52" t="s">
        <v>6</v>
      </c>
      <c r="I561" s="52">
        <v>0.0</v>
      </c>
      <c r="J561" s="52">
        <v>0.0</v>
      </c>
      <c r="K561" s="52">
        <v>0.0</v>
      </c>
      <c r="L561" s="52" t="s">
        <v>118</v>
      </c>
      <c r="M561" s="52" t="s">
        <v>165</v>
      </c>
      <c r="N561" s="52">
        <v>2.0</v>
      </c>
      <c r="O561" s="52">
        <v>0.0</v>
      </c>
      <c r="P561" s="52">
        <v>0.0</v>
      </c>
      <c r="Q561" s="52">
        <v>0.0</v>
      </c>
      <c r="R561" s="52">
        <v>0.0</v>
      </c>
      <c r="S561" s="52">
        <v>2.0</v>
      </c>
      <c r="T561" s="52">
        <v>0.0</v>
      </c>
      <c r="U561" s="53">
        <v>23423.5</v>
      </c>
      <c r="V561" s="53">
        <v>23423.54</v>
      </c>
      <c r="W561" s="52">
        <v>9.00315569E8</v>
      </c>
      <c r="X561" s="52" t="s">
        <v>338</v>
      </c>
    </row>
    <row r="562" ht="15.75" customHeight="1">
      <c r="B562" s="47">
        <v>3.0500066E7</v>
      </c>
      <c r="C562" s="47" t="s">
        <v>750</v>
      </c>
      <c r="D562" s="47">
        <v>9148220.0</v>
      </c>
      <c r="E562" s="47">
        <v>0.0</v>
      </c>
      <c r="F562" s="48">
        <v>76741.65</v>
      </c>
      <c r="G562" s="48">
        <f t="shared" si="1"/>
        <v>0</v>
      </c>
      <c r="H562" s="47" t="s">
        <v>6</v>
      </c>
      <c r="I562" s="47">
        <v>0.0</v>
      </c>
      <c r="J562" s="47">
        <v>0.0</v>
      </c>
      <c r="K562" s="47">
        <v>0.0</v>
      </c>
      <c r="L562" s="47" t="s">
        <v>118</v>
      </c>
      <c r="M562" s="47" t="s">
        <v>165</v>
      </c>
      <c r="N562" s="47">
        <v>1.0</v>
      </c>
      <c r="O562" s="47">
        <v>0.0</v>
      </c>
      <c r="P562" s="47">
        <v>0.0</v>
      </c>
      <c r="Q562" s="47">
        <v>0.0</v>
      </c>
      <c r="R562" s="47">
        <v>0.0</v>
      </c>
      <c r="S562" s="47">
        <v>1.0</v>
      </c>
      <c r="T562" s="47">
        <v>0.0</v>
      </c>
      <c r="U562" s="48">
        <v>76741.6</v>
      </c>
      <c r="V562" s="48">
        <v>76741.65</v>
      </c>
      <c r="W562" s="47">
        <v>9.00315569E8</v>
      </c>
      <c r="X562" s="47" t="s">
        <v>338</v>
      </c>
    </row>
    <row r="563" ht="15.75" customHeight="1">
      <c r="B563" s="52">
        <v>3.0500067E7</v>
      </c>
      <c r="C563" s="52" t="s">
        <v>751</v>
      </c>
      <c r="D563" s="52" t="s">
        <v>752</v>
      </c>
      <c r="E563" s="52">
        <v>3.0</v>
      </c>
      <c r="F563" s="53">
        <v>416.5</v>
      </c>
      <c r="G563" s="48">
        <f t="shared" si="1"/>
        <v>1249.5</v>
      </c>
      <c r="H563" s="52" t="s">
        <v>6</v>
      </c>
      <c r="I563" s="52">
        <v>2.0</v>
      </c>
      <c r="J563" s="52">
        <v>2.0</v>
      </c>
      <c r="K563" s="52">
        <v>4.0</v>
      </c>
      <c r="L563" s="52" t="s">
        <v>118</v>
      </c>
      <c r="M563" s="52" t="s">
        <v>165</v>
      </c>
      <c r="N563" s="52">
        <v>134.0</v>
      </c>
      <c r="O563" s="52">
        <v>0.0</v>
      </c>
      <c r="P563" s="52">
        <v>0.0</v>
      </c>
      <c r="Q563" s="52">
        <v>0.0</v>
      </c>
      <c r="R563" s="52">
        <v>0.0</v>
      </c>
      <c r="S563" s="52">
        <v>1.0</v>
      </c>
      <c r="T563" s="52">
        <v>0.0</v>
      </c>
      <c r="U563" s="53">
        <v>416.5</v>
      </c>
      <c r="V563" s="53">
        <v>416.5</v>
      </c>
      <c r="W563" s="52">
        <v>9.00624922E8</v>
      </c>
      <c r="X563" s="52" t="s">
        <v>387</v>
      </c>
    </row>
    <row r="564" ht="15.75" customHeight="1">
      <c r="B564" s="47">
        <v>3.0500068E7</v>
      </c>
      <c r="C564" s="47" t="s">
        <v>753</v>
      </c>
      <c r="D564" s="47" t="s">
        <v>754</v>
      </c>
      <c r="E564" s="47">
        <v>0.0</v>
      </c>
      <c r="F564" s="48">
        <v>452.2</v>
      </c>
      <c r="G564" s="48">
        <f t="shared" si="1"/>
        <v>0</v>
      </c>
      <c r="H564" s="47" t="s">
        <v>6</v>
      </c>
      <c r="I564" s="47">
        <v>20.0</v>
      </c>
      <c r="J564" s="47">
        <v>20.0</v>
      </c>
      <c r="K564" s="47">
        <v>40.0</v>
      </c>
      <c r="L564" s="47" t="s">
        <v>118</v>
      </c>
      <c r="M564" s="47" t="s">
        <v>165</v>
      </c>
      <c r="N564" s="47">
        <v>670.0</v>
      </c>
      <c r="O564" s="47">
        <v>0.0</v>
      </c>
      <c r="P564" s="47">
        <v>0.0</v>
      </c>
      <c r="Q564" s="47">
        <v>1.0</v>
      </c>
      <c r="R564" s="47">
        <v>0.0</v>
      </c>
      <c r="S564" s="47">
        <v>3.0</v>
      </c>
      <c r="T564" s="47">
        <v>0.0</v>
      </c>
      <c r="U564" s="48">
        <v>452.2</v>
      </c>
      <c r="V564" s="48">
        <v>452.2</v>
      </c>
      <c r="W564" s="47">
        <v>9.00624922E8</v>
      </c>
      <c r="X564" s="47" t="s">
        <v>387</v>
      </c>
    </row>
    <row r="565" ht="15.75" customHeight="1">
      <c r="B565" s="52">
        <v>3.0500069E7</v>
      </c>
      <c r="C565" s="52" t="s">
        <v>755</v>
      </c>
      <c r="D565" s="52">
        <v>2.0953569E7</v>
      </c>
      <c r="E565" s="52">
        <v>0.0</v>
      </c>
      <c r="F565" s="53">
        <v>285600.0</v>
      </c>
      <c r="G565" s="48">
        <f t="shared" si="1"/>
        <v>0</v>
      </c>
      <c r="H565" s="52" t="s">
        <v>6</v>
      </c>
      <c r="I565" s="52">
        <v>0.0</v>
      </c>
      <c r="J565" s="52">
        <v>0.0</v>
      </c>
      <c r="K565" s="52">
        <v>0.0</v>
      </c>
      <c r="L565" s="52" t="s">
        <v>118</v>
      </c>
      <c r="M565" s="52" t="s">
        <v>119</v>
      </c>
      <c r="N565" s="52">
        <v>2.0</v>
      </c>
      <c r="O565" s="52">
        <v>0.0</v>
      </c>
      <c r="P565" s="52">
        <v>0.0</v>
      </c>
      <c r="Q565" s="52">
        <v>0.0</v>
      </c>
      <c r="R565" s="52">
        <v>0.0</v>
      </c>
      <c r="S565" s="52">
        <v>2.0</v>
      </c>
      <c r="T565" s="52">
        <v>0.0</v>
      </c>
      <c r="U565" s="53">
        <v>285600.0</v>
      </c>
      <c r="V565" s="53">
        <v>285600.0</v>
      </c>
      <c r="W565" s="52">
        <v>9.00315569E8</v>
      </c>
      <c r="X565" s="52" t="s">
        <v>231</v>
      </c>
    </row>
    <row r="566" ht="15.75" customHeight="1">
      <c r="B566" s="47" t="s">
        <v>756</v>
      </c>
      <c r="C566" s="47" t="s">
        <v>755</v>
      </c>
      <c r="D566" s="47">
        <v>2.0953569E7</v>
      </c>
      <c r="E566" s="47">
        <v>1.0</v>
      </c>
      <c r="F566" s="48">
        <v>47600.0</v>
      </c>
      <c r="G566" s="48">
        <f t="shared" si="1"/>
        <v>47600</v>
      </c>
      <c r="H566" s="47" t="s">
        <v>6</v>
      </c>
      <c r="I566" s="47">
        <v>0.0</v>
      </c>
      <c r="J566" s="47">
        <v>0.0</v>
      </c>
      <c r="K566" s="47">
        <v>0.0</v>
      </c>
      <c r="L566" s="47" t="s">
        <v>118</v>
      </c>
      <c r="M566" s="47" t="s">
        <v>119</v>
      </c>
      <c r="N566" s="47">
        <v>36.0</v>
      </c>
      <c r="O566" s="47">
        <v>0.0</v>
      </c>
      <c r="P566" s="47">
        <v>0.0</v>
      </c>
      <c r="Q566" s="47">
        <v>0.0</v>
      </c>
      <c r="R566" s="47">
        <v>0.0</v>
      </c>
      <c r="S566" s="47">
        <v>29.0</v>
      </c>
      <c r="T566" s="47">
        <v>0.0</v>
      </c>
      <c r="U566" s="48">
        <v>47600.0</v>
      </c>
      <c r="V566" s="48">
        <v>47600.0</v>
      </c>
      <c r="W566" s="47">
        <v>9.01563039E8</v>
      </c>
      <c r="X566" s="47" t="s">
        <v>684</v>
      </c>
    </row>
    <row r="567" ht="15.75" customHeight="1">
      <c r="B567" s="52">
        <v>3.050007E7</v>
      </c>
      <c r="C567" s="52" t="s">
        <v>757</v>
      </c>
      <c r="D567" s="52">
        <v>9162008.0</v>
      </c>
      <c r="E567" s="52">
        <v>1.0</v>
      </c>
      <c r="F567" s="53">
        <v>42339.41</v>
      </c>
      <c r="G567" s="48">
        <f t="shared" si="1"/>
        <v>42339.41</v>
      </c>
      <c r="H567" s="52" t="s">
        <v>6</v>
      </c>
      <c r="I567" s="52">
        <v>0.0</v>
      </c>
      <c r="J567" s="52">
        <v>0.0</v>
      </c>
      <c r="K567" s="52">
        <v>0.0</v>
      </c>
      <c r="L567" s="52" t="s">
        <v>118</v>
      </c>
      <c r="M567" s="52" t="s">
        <v>119</v>
      </c>
      <c r="N567" s="52">
        <v>1.0</v>
      </c>
      <c r="O567" s="52">
        <v>0.0</v>
      </c>
      <c r="P567" s="52">
        <v>0.0</v>
      </c>
      <c r="Q567" s="52">
        <v>0.0</v>
      </c>
      <c r="R567" s="52">
        <v>0.0</v>
      </c>
      <c r="S567" s="52">
        <v>0.0</v>
      </c>
      <c r="T567" s="52">
        <v>0.0</v>
      </c>
      <c r="U567" s="53">
        <v>42339.4</v>
      </c>
      <c r="V567" s="53">
        <v>42339.41</v>
      </c>
      <c r="W567" s="52">
        <v>9.00315569E8</v>
      </c>
      <c r="X567" s="52" t="s">
        <v>152</v>
      </c>
    </row>
    <row r="568" ht="15.75" customHeight="1">
      <c r="B568" s="47">
        <v>3.0500071E7</v>
      </c>
      <c r="C568" s="47" t="s">
        <v>758</v>
      </c>
      <c r="D568" s="47" t="s">
        <v>759</v>
      </c>
      <c r="E568" s="47">
        <v>5.0</v>
      </c>
      <c r="F568" s="48">
        <v>3153.5</v>
      </c>
      <c r="G568" s="48">
        <f t="shared" si="1"/>
        <v>15767.5</v>
      </c>
      <c r="H568" s="47" t="s">
        <v>6</v>
      </c>
      <c r="I568" s="47">
        <v>1.0</v>
      </c>
      <c r="J568" s="47">
        <v>1.0</v>
      </c>
      <c r="K568" s="47">
        <v>2.0</v>
      </c>
      <c r="L568" s="47" t="s">
        <v>118</v>
      </c>
      <c r="M568" s="47" t="s">
        <v>165</v>
      </c>
      <c r="N568" s="47">
        <v>20.0</v>
      </c>
      <c r="O568" s="47">
        <v>0.0</v>
      </c>
      <c r="P568" s="47">
        <v>0.0</v>
      </c>
      <c r="Q568" s="47">
        <v>0.0</v>
      </c>
      <c r="R568" s="47">
        <v>0.0</v>
      </c>
      <c r="S568" s="47">
        <v>2.0</v>
      </c>
      <c r="T568" s="47">
        <v>0.0</v>
      </c>
      <c r="U568" s="48">
        <v>3153.5</v>
      </c>
      <c r="V568" s="48">
        <v>3153.5</v>
      </c>
      <c r="W568" s="47">
        <v>9.00624922E8</v>
      </c>
      <c r="X568" s="47" t="s">
        <v>387</v>
      </c>
    </row>
    <row r="569" ht="15.75" customHeight="1">
      <c r="B569" s="52">
        <v>3.0500072E7</v>
      </c>
      <c r="C569" s="52" t="s">
        <v>760</v>
      </c>
      <c r="D569" s="52" t="s">
        <v>761</v>
      </c>
      <c r="E569" s="52">
        <v>19.0</v>
      </c>
      <c r="F569" s="53">
        <v>2915.5</v>
      </c>
      <c r="G569" s="48">
        <f t="shared" si="1"/>
        <v>55394.5</v>
      </c>
      <c r="H569" s="52" t="s">
        <v>6</v>
      </c>
      <c r="I569" s="52">
        <v>0.0</v>
      </c>
      <c r="J569" s="52">
        <v>0.0</v>
      </c>
      <c r="K569" s="52">
        <v>0.0</v>
      </c>
      <c r="L569" s="52" t="s">
        <v>118</v>
      </c>
      <c r="M569" s="52" t="s">
        <v>165</v>
      </c>
      <c r="N569" s="52">
        <v>7.0</v>
      </c>
      <c r="O569" s="52">
        <v>0.0</v>
      </c>
      <c r="P569" s="52">
        <v>0.0</v>
      </c>
      <c r="Q569" s="52">
        <v>0.0</v>
      </c>
      <c r="R569" s="52">
        <v>0.0</v>
      </c>
      <c r="S569" s="52">
        <v>0.0</v>
      </c>
      <c r="T569" s="52">
        <v>0.0</v>
      </c>
      <c r="U569" s="53">
        <v>2915.5</v>
      </c>
      <c r="V569" s="53">
        <v>2915.5</v>
      </c>
      <c r="W569" s="52">
        <v>8.60050977E8</v>
      </c>
      <c r="X569" s="52" t="s">
        <v>387</v>
      </c>
    </row>
    <row r="570" ht="15.75" customHeight="1">
      <c r="B570" s="47">
        <v>3.0500073E7</v>
      </c>
      <c r="C570" s="47" t="s">
        <v>762</v>
      </c>
      <c r="D570" s="47">
        <v>2.2254343E7</v>
      </c>
      <c r="E570" s="47">
        <v>0.0</v>
      </c>
      <c r="F570" s="48">
        <v>1913382.0</v>
      </c>
      <c r="G570" s="48">
        <f t="shared" si="1"/>
        <v>0</v>
      </c>
      <c r="H570" s="47" t="s">
        <v>6</v>
      </c>
      <c r="I570" s="47">
        <v>0.0</v>
      </c>
      <c r="J570" s="47">
        <v>0.0</v>
      </c>
      <c r="K570" s="47">
        <v>0.0</v>
      </c>
      <c r="L570" s="47" t="s">
        <v>118</v>
      </c>
      <c r="M570" s="47" t="s">
        <v>165</v>
      </c>
      <c r="N570" s="47">
        <v>2.0</v>
      </c>
      <c r="O570" s="47">
        <v>0.0</v>
      </c>
      <c r="P570" s="47">
        <v>0.0</v>
      </c>
      <c r="Q570" s="47">
        <v>0.0</v>
      </c>
      <c r="R570" s="47">
        <v>0.0</v>
      </c>
      <c r="S570" s="47">
        <v>2.0</v>
      </c>
      <c r="T570" s="47">
        <v>0.0</v>
      </c>
      <c r="U570" s="48">
        <v>1913382.0</v>
      </c>
      <c r="V570" s="48">
        <v>1913382.0</v>
      </c>
      <c r="W570" s="47">
        <v>9.00315569E8</v>
      </c>
      <c r="X570" s="47" t="s">
        <v>338</v>
      </c>
    </row>
    <row r="571" ht="15.75" customHeight="1">
      <c r="B571" s="52" t="s">
        <v>763</v>
      </c>
      <c r="C571" s="52" t="s">
        <v>762</v>
      </c>
      <c r="D571" s="52">
        <v>2.2254343E7</v>
      </c>
      <c r="E571" s="52">
        <v>0.0</v>
      </c>
      <c r="F571" s="53">
        <v>238000.0</v>
      </c>
      <c r="G571" s="48">
        <f t="shared" si="1"/>
        <v>0</v>
      </c>
      <c r="H571" s="52" t="s">
        <v>6</v>
      </c>
      <c r="I571" s="52">
        <v>0.0</v>
      </c>
      <c r="J571" s="52">
        <v>0.0</v>
      </c>
      <c r="K571" s="52">
        <v>0.0</v>
      </c>
      <c r="L571" s="52" t="s">
        <v>118</v>
      </c>
      <c r="M571" s="52" t="s">
        <v>119</v>
      </c>
      <c r="N571" s="52">
        <v>2.0</v>
      </c>
      <c r="O571" s="52">
        <v>0.0</v>
      </c>
      <c r="P571" s="52">
        <v>0.0</v>
      </c>
      <c r="Q571" s="52">
        <v>0.0</v>
      </c>
      <c r="R571" s="52">
        <v>0.0</v>
      </c>
      <c r="S571" s="52">
        <v>2.0</v>
      </c>
      <c r="T571" s="52">
        <v>0.0</v>
      </c>
      <c r="U571" s="53">
        <v>238000.0</v>
      </c>
      <c r="V571" s="53">
        <v>238000.0</v>
      </c>
      <c r="W571" s="52">
        <v>9.01563039E8</v>
      </c>
      <c r="X571" s="52" t="s">
        <v>684</v>
      </c>
    </row>
    <row r="572" ht="15.75" customHeight="1">
      <c r="B572" s="47">
        <v>3.0500074E7</v>
      </c>
      <c r="C572" s="47" t="s">
        <v>764</v>
      </c>
      <c r="D572" s="47" t="s">
        <v>765</v>
      </c>
      <c r="E572" s="47">
        <v>4.0</v>
      </c>
      <c r="F572" s="48">
        <v>2499.0</v>
      </c>
      <c r="G572" s="48">
        <f t="shared" si="1"/>
        <v>9996</v>
      </c>
      <c r="H572" s="47" t="s">
        <v>6</v>
      </c>
      <c r="I572" s="47">
        <v>2.0</v>
      </c>
      <c r="J572" s="47">
        <v>2.0</v>
      </c>
      <c r="K572" s="47">
        <v>3.0</v>
      </c>
      <c r="L572" s="47" t="s">
        <v>118</v>
      </c>
      <c r="M572" s="47" t="s">
        <v>165</v>
      </c>
      <c r="N572" s="47">
        <v>45.0</v>
      </c>
      <c r="O572" s="47">
        <v>0.0</v>
      </c>
      <c r="P572" s="47">
        <v>0.0</v>
      </c>
      <c r="Q572" s="47">
        <v>1.0</v>
      </c>
      <c r="R572" s="47">
        <v>0.0</v>
      </c>
      <c r="S572" s="47">
        <v>3.0</v>
      </c>
      <c r="T572" s="47">
        <v>0.0</v>
      </c>
      <c r="U572" s="48">
        <v>2499.0</v>
      </c>
      <c r="V572" s="48">
        <v>2499.0</v>
      </c>
      <c r="W572" s="47">
        <v>9.00624922E8</v>
      </c>
      <c r="X572" s="47" t="s">
        <v>387</v>
      </c>
    </row>
    <row r="573" ht="15.75" customHeight="1">
      <c r="B573" s="52">
        <v>3.0500075E7</v>
      </c>
      <c r="C573" s="52" t="s">
        <v>766</v>
      </c>
      <c r="D573" s="52" t="s">
        <v>767</v>
      </c>
      <c r="E573" s="52">
        <v>16.0</v>
      </c>
      <c r="F573" s="53">
        <v>4403.0</v>
      </c>
      <c r="G573" s="48">
        <f t="shared" si="1"/>
        <v>70448</v>
      </c>
      <c r="H573" s="52" t="s">
        <v>6</v>
      </c>
      <c r="I573" s="52">
        <v>0.0</v>
      </c>
      <c r="J573" s="52">
        <v>0.0</v>
      </c>
      <c r="K573" s="52">
        <v>0.0</v>
      </c>
      <c r="L573" s="52" t="s">
        <v>118</v>
      </c>
      <c r="M573" s="52" t="s">
        <v>119</v>
      </c>
      <c r="N573" s="52">
        <v>4.0</v>
      </c>
      <c r="O573" s="52">
        <v>0.0</v>
      </c>
      <c r="P573" s="52">
        <v>0.0</v>
      </c>
      <c r="Q573" s="52">
        <v>0.0</v>
      </c>
      <c r="R573" s="52">
        <v>0.0</v>
      </c>
      <c r="S573" s="52">
        <v>0.0</v>
      </c>
      <c r="T573" s="52">
        <v>0.0</v>
      </c>
      <c r="U573" s="53">
        <v>4403.0</v>
      </c>
      <c r="V573" s="53">
        <v>4403.0</v>
      </c>
      <c r="W573" s="52">
        <v>9.00624922E8</v>
      </c>
      <c r="X573" s="52" t="s">
        <v>384</v>
      </c>
    </row>
    <row r="574" ht="15.75" customHeight="1">
      <c r="B574" s="47">
        <v>3.0500076E7</v>
      </c>
      <c r="C574" s="73" t="s">
        <v>768</v>
      </c>
      <c r="D574" s="6"/>
      <c r="E574" s="47">
        <v>5.0</v>
      </c>
      <c r="F574" s="48">
        <v>336.77</v>
      </c>
      <c r="G574" s="48">
        <f t="shared" si="1"/>
        <v>1683.85</v>
      </c>
      <c r="H574" s="47" t="s">
        <v>6</v>
      </c>
      <c r="I574" s="47">
        <v>1.0</v>
      </c>
      <c r="J574" s="47">
        <v>1.0</v>
      </c>
      <c r="K574" s="47">
        <v>2.0</v>
      </c>
      <c r="L574" s="47" t="s">
        <v>118</v>
      </c>
      <c r="M574" s="47" t="s">
        <v>165</v>
      </c>
      <c r="N574" s="47">
        <v>24.0</v>
      </c>
      <c r="O574" s="47">
        <v>0.0</v>
      </c>
      <c r="P574" s="47">
        <v>0.0</v>
      </c>
      <c r="Q574" s="47">
        <v>0.0</v>
      </c>
      <c r="R574" s="47">
        <v>0.0</v>
      </c>
      <c r="S574" s="47">
        <v>2.0</v>
      </c>
      <c r="T574" s="47">
        <v>0.0</v>
      </c>
      <c r="U574" s="48">
        <v>336.77</v>
      </c>
      <c r="V574" s="48">
        <v>336.77</v>
      </c>
      <c r="W574" s="47">
        <v>9.00603232E8</v>
      </c>
      <c r="X574" s="47" t="s">
        <v>387</v>
      </c>
    </row>
    <row r="575" ht="15.75" customHeight="1">
      <c r="B575" s="52">
        <v>3.0500077E7</v>
      </c>
      <c r="C575" s="72" t="s">
        <v>769</v>
      </c>
      <c r="D575" s="6"/>
      <c r="E575" s="52">
        <v>26.0</v>
      </c>
      <c r="F575" s="53">
        <v>336.77</v>
      </c>
      <c r="G575" s="48">
        <f t="shared" si="1"/>
        <v>8756.02</v>
      </c>
      <c r="H575" s="52" t="s">
        <v>6</v>
      </c>
      <c r="I575" s="52">
        <v>0.0</v>
      </c>
      <c r="J575" s="52">
        <v>0.0</v>
      </c>
      <c r="K575" s="52">
        <v>0.0</v>
      </c>
      <c r="L575" s="52" t="s">
        <v>118</v>
      </c>
      <c r="M575" s="52" t="s">
        <v>165</v>
      </c>
      <c r="N575" s="52">
        <v>124.0</v>
      </c>
      <c r="O575" s="52">
        <v>0.0</v>
      </c>
      <c r="P575" s="52">
        <v>0.0</v>
      </c>
      <c r="Q575" s="52">
        <v>0.0</v>
      </c>
      <c r="R575" s="52">
        <v>0.0</v>
      </c>
      <c r="S575" s="52">
        <v>1.0</v>
      </c>
      <c r="T575" s="52">
        <v>0.0</v>
      </c>
      <c r="U575" s="53">
        <v>336.77</v>
      </c>
      <c r="V575" s="53">
        <v>336.77</v>
      </c>
      <c r="W575" s="52">
        <v>9.00603232E8</v>
      </c>
      <c r="X575" s="52" t="s">
        <v>387</v>
      </c>
    </row>
    <row r="576" ht="15.75" customHeight="1">
      <c r="B576" s="47">
        <v>3.0500078E7</v>
      </c>
      <c r="C576" s="47" t="s">
        <v>770</v>
      </c>
      <c r="D576" s="47">
        <v>2.1827826E7</v>
      </c>
      <c r="E576" s="47">
        <v>0.0</v>
      </c>
      <c r="F576" s="48">
        <v>204532.2</v>
      </c>
      <c r="G576" s="48">
        <f t="shared" si="1"/>
        <v>0</v>
      </c>
      <c r="H576" s="47" t="s">
        <v>6</v>
      </c>
      <c r="I576" s="47">
        <v>0.0</v>
      </c>
      <c r="J576" s="47">
        <v>0.0</v>
      </c>
      <c r="K576" s="47">
        <v>0.0</v>
      </c>
      <c r="L576" s="47" t="s">
        <v>118</v>
      </c>
      <c r="M576" s="47" t="s">
        <v>122</v>
      </c>
      <c r="N576" s="47">
        <v>1.0</v>
      </c>
      <c r="O576" s="47">
        <v>0.0</v>
      </c>
      <c r="P576" s="47">
        <v>0.0</v>
      </c>
      <c r="Q576" s="47">
        <v>0.0</v>
      </c>
      <c r="R576" s="47">
        <v>0.0</v>
      </c>
      <c r="S576" s="47">
        <v>1.0</v>
      </c>
      <c r="T576" s="47">
        <v>0.0</v>
      </c>
      <c r="U576" s="48">
        <v>204532.0</v>
      </c>
      <c r="V576" s="48">
        <v>204532.2</v>
      </c>
      <c r="W576" s="47">
        <v>9.00315569E8</v>
      </c>
      <c r="X576" s="47" t="s">
        <v>419</v>
      </c>
    </row>
    <row r="577" ht="15.75" customHeight="1">
      <c r="B577" s="52">
        <v>3.0500079E7</v>
      </c>
      <c r="C577" s="52" t="s">
        <v>771</v>
      </c>
      <c r="D577" s="52">
        <v>2.1637604E7</v>
      </c>
      <c r="E577" s="52">
        <v>0.0</v>
      </c>
      <c r="F577" s="53">
        <v>452562.8</v>
      </c>
      <c r="G577" s="48">
        <f t="shared" si="1"/>
        <v>0</v>
      </c>
      <c r="H577" s="52" t="s">
        <v>6</v>
      </c>
      <c r="I577" s="52">
        <v>0.0</v>
      </c>
      <c r="J577" s="52">
        <v>0.0</v>
      </c>
      <c r="K577" s="52">
        <v>0.0</v>
      </c>
      <c r="L577" s="52" t="s">
        <v>118</v>
      </c>
      <c r="M577" s="52" t="s">
        <v>165</v>
      </c>
      <c r="N577" s="52">
        <v>1.0</v>
      </c>
      <c r="O577" s="52">
        <v>0.0</v>
      </c>
      <c r="P577" s="52">
        <v>0.0</v>
      </c>
      <c r="Q577" s="52">
        <v>0.0</v>
      </c>
      <c r="R577" s="52">
        <v>0.0</v>
      </c>
      <c r="S577" s="52">
        <v>1.0</v>
      </c>
      <c r="T577" s="52">
        <v>0.0</v>
      </c>
      <c r="U577" s="53">
        <v>452563.0</v>
      </c>
      <c r="V577" s="53">
        <v>452562.8</v>
      </c>
      <c r="W577" s="52">
        <v>9.00315569E8</v>
      </c>
      <c r="X577" s="52" t="s">
        <v>123</v>
      </c>
    </row>
    <row r="578" ht="15.75" customHeight="1">
      <c r="B578" s="47">
        <v>3.050008E7</v>
      </c>
      <c r="C578" s="73" t="s">
        <v>772</v>
      </c>
      <c r="D578" s="6"/>
      <c r="E578" s="47">
        <v>1.0</v>
      </c>
      <c r="F578" s="48">
        <v>10710.0</v>
      </c>
      <c r="G578" s="48">
        <f t="shared" si="1"/>
        <v>10710</v>
      </c>
      <c r="H578" s="47" t="s">
        <v>6</v>
      </c>
      <c r="I578" s="47">
        <v>2.0</v>
      </c>
      <c r="J578" s="47">
        <v>2.0</v>
      </c>
      <c r="K578" s="47">
        <v>3.0</v>
      </c>
      <c r="L578" s="47" t="s">
        <v>118</v>
      </c>
      <c r="M578" s="47" t="s">
        <v>165</v>
      </c>
      <c r="N578" s="47">
        <v>31.0</v>
      </c>
      <c r="O578" s="47">
        <v>0.0</v>
      </c>
      <c r="P578" s="47">
        <v>0.0</v>
      </c>
      <c r="Q578" s="47">
        <v>1.0</v>
      </c>
      <c r="R578" s="47">
        <v>0.0</v>
      </c>
      <c r="S578" s="47">
        <v>2.0</v>
      </c>
      <c r="T578" s="47">
        <v>0.0</v>
      </c>
      <c r="U578" s="48">
        <v>10710.0</v>
      </c>
      <c r="V578" s="48">
        <v>10710.0</v>
      </c>
      <c r="W578" s="47">
        <v>9.01319175E8</v>
      </c>
      <c r="X578" s="47" t="s">
        <v>387</v>
      </c>
    </row>
    <row r="579" ht="15.75" customHeight="1">
      <c r="B579" s="52">
        <v>3.0500081E7</v>
      </c>
      <c r="C579" s="52" t="s">
        <v>773</v>
      </c>
      <c r="D579" s="52">
        <v>2.055374E7</v>
      </c>
      <c r="E579" s="52">
        <v>0.0</v>
      </c>
      <c r="F579" s="53">
        <v>614027.5</v>
      </c>
      <c r="G579" s="48">
        <f t="shared" si="1"/>
        <v>0</v>
      </c>
      <c r="H579" s="52" t="s">
        <v>6</v>
      </c>
      <c r="I579" s="52">
        <v>0.0</v>
      </c>
      <c r="J579" s="52">
        <v>0.0</v>
      </c>
      <c r="K579" s="52">
        <v>0.0</v>
      </c>
      <c r="L579" s="52" t="s">
        <v>118</v>
      </c>
      <c r="M579" s="52" t="s">
        <v>122</v>
      </c>
      <c r="N579" s="52">
        <v>1.0</v>
      </c>
      <c r="O579" s="52">
        <v>0.0</v>
      </c>
      <c r="P579" s="52">
        <v>0.0</v>
      </c>
      <c r="Q579" s="52">
        <v>0.0</v>
      </c>
      <c r="R579" s="52">
        <v>0.0</v>
      </c>
      <c r="S579" s="52">
        <v>1.0</v>
      </c>
      <c r="T579" s="52">
        <v>0.0</v>
      </c>
      <c r="U579" s="53">
        <v>614028.0</v>
      </c>
      <c r="V579" s="53">
        <v>614027.5</v>
      </c>
      <c r="W579" s="52">
        <v>9.00315569E8</v>
      </c>
      <c r="X579" s="52" t="s">
        <v>129</v>
      </c>
    </row>
    <row r="580" ht="15.75" customHeight="1">
      <c r="B580" s="47" t="s">
        <v>774</v>
      </c>
      <c r="C580" s="47" t="s">
        <v>773</v>
      </c>
      <c r="D580" s="47">
        <v>2.055374E7</v>
      </c>
      <c r="E580" s="47">
        <v>0.0</v>
      </c>
      <c r="F580" s="48">
        <v>107100.0</v>
      </c>
      <c r="G580" s="48">
        <f t="shared" si="1"/>
        <v>0</v>
      </c>
      <c r="H580" s="47" t="s">
        <v>6</v>
      </c>
      <c r="I580" s="47">
        <v>0.0</v>
      </c>
      <c r="J580" s="47">
        <v>0.0</v>
      </c>
      <c r="K580" s="47">
        <v>0.0</v>
      </c>
      <c r="L580" s="47" t="s">
        <v>118</v>
      </c>
      <c r="M580" s="47" t="s">
        <v>119</v>
      </c>
      <c r="N580" s="47">
        <v>4.0</v>
      </c>
      <c r="O580" s="47">
        <v>0.0</v>
      </c>
      <c r="P580" s="47">
        <v>0.0</v>
      </c>
      <c r="Q580" s="47">
        <v>0.0</v>
      </c>
      <c r="R580" s="47">
        <v>0.0</v>
      </c>
      <c r="S580" s="47">
        <v>4.0</v>
      </c>
      <c r="T580" s="47">
        <v>0.0</v>
      </c>
      <c r="U580" s="48">
        <v>107100.0</v>
      </c>
      <c r="V580" s="48">
        <v>107100.0</v>
      </c>
      <c r="W580" s="47">
        <v>9.01563039E8</v>
      </c>
      <c r="X580" s="47" t="s">
        <v>684</v>
      </c>
    </row>
    <row r="581" ht="15.75" customHeight="1">
      <c r="B581" s="52">
        <v>3.0500082E7</v>
      </c>
      <c r="C581" s="72" t="s">
        <v>775</v>
      </c>
      <c r="D581" s="6"/>
      <c r="E581" s="52">
        <v>1.0</v>
      </c>
      <c r="F581" s="53">
        <v>10003.14</v>
      </c>
      <c r="G581" s="48">
        <f t="shared" si="1"/>
        <v>10003.14</v>
      </c>
      <c r="H581" s="52" t="s">
        <v>6</v>
      </c>
      <c r="I581" s="52">
        <v>0.0</v>
      </c>
      <c r="J581" s="52">
        <v>0.0</v>
      </c>
      <c r="K581" s="52">
        <v>0.0</v>
      </c>
      <c r="L581" s="52" t="s">
        <v>118</v>
      </c>
      <c r="M581" s="52" t="s">
        <v>119</v>
      </c>
      <c r="N581" s="52">
        <v>9.0</v>
      </c>
      <c r="O581" s="52">
        <v>0.0</v>
      </c>
      <c r="P581" s="52">
        <v>0.0</v>
      </c>
      <c r="Q581" s="52">
        <v>0.0</v>
      </c>
      <c r="R581" s="52">
        <v>0.0</v>
      </c>
      <c r="S581" s="52">
        <v>0.0</v>
      </c>
      <c r="T581" s="52">
        <v>0.0</v>
      </c>
      <c r="U581" s="53">
        <v>10003.1</v>
      </c>
      <c r="V581" s="53">
        <v>10003.14</v>
      </c>
      <c r="W581" s="52">
        <v>9.00624922E8</v>
      </c>
      <c r="X581" s="52" t="s">
        <v>387</v>
      </c>
    </row>
    <row r="582" ht="15.75" customHeight="1">
      <c r="B582" s="47">
        <v>3.0500083E7</v>
      </c>
      <c r="C582" s="73" t="s">
        <v>776</v>
      </c>
      <c r="D582" s="6"/>
      <c r="E582" s="47">
        <v>14.0</v>
      </c>
      <c r="F582" s="48">
        <v>630.7</v>
      </c>
      <c r="G582" s="48">
        <f t="shared" si="1"/>
        <v>8829.8</v>
      </c>
      <c r="H582" s="47" t="s">
        <v>6</v>
      </c>
      <c r="I582" s="47">
        <v>5.0</v>
      </c>
      <c r="J582" s="47">
        <v>5.0</v>
      </c>
      <c r="K582" s="47">
        <v>10.0</v>
      </c>
      <c r="L582" s="47" t="s">
        <v>118</v>
      </c>
      <c r="M582" s="47" t="s">
        <v>122</v>
      </c>
      <c r="N582" s="47">
        <v>54.0</v>
      </c>
      <c r="O582" s="47">
        <v>0.0</v>
      </c>
      <c r="P582" s="47">
        <v>0.0</v>
      </c>
      <c r="Q582" s="47">
        <v>0.0</v>
      </c>
      <c r="R582" s="47">
        <v>0.0</v>
      </c>
      <c r="S582" s="47">
        <v>2.0</v>
      </c>
      <c r="T582" s="47">
        <v>0.0</v>
      </c>
      <c r="U582" s="48">
        <v>630.7</v>
      </c>
      <c r="V582" s="48">
        <v>630.7</v>
      </c>
      <c r="W582" s="47">
        <v>9.00441201E8</v>
      </c>
      <c r="X582" s="47" t="s">
        <v>231</v>
      </c>
    </row>
    <row r="583" ht="15.75" customHeight="1">
      <c r="B583" s="52">
        <v>3.0500084E7</v>
      </c>
      <c r="C583" s="72" t="s">
        <v>777</v>
      </c>
      <c r="D583" s="6"/>
      <c r="E583" s="52">
        <v>7.0</v>
      </c>
      <c r="F583" s="53">
        <v>630.7</v>
      </c>
      <c r="G583" s="48">
        <f t="shared" si="1"/>
        <v>4414.9</v>
      </c>
      <c r="H583" s="52" t="s">
        <v>6</v>
      </c>
      <c r="I583" s="52">
        <v>0.0</v>
      </c>
      <c r="J583" s="52">
        <v>0.0</v>
      </c>
      <c r="K583" s="52">
        <v>0.0</v>
      </c>
      <c r="L583" s="52" t="s">
        <v>118</v>
      </c>
      <c r="M583" s="52" t="s">
        <v>122</v>
      </c>
      <c r="N583" s="52">
        <v>13.0</v>
      </c>
      <c r="O583" s="52">
        <v>0.0</v>
      </c>
      <c r="P583" s="52">
        <v>0.0</v>
      </c>
      <c r="Q583" s="52">
        <v>0.0</v>
      </c>
      <c r="R583" s="52">
        <v>0.0</v>
      </c>
      <c r="S583" s="52">
        <v>0.0</v>
      </c>
      <c r="T583" s="52">
        <v>0.0</v>
      </c>
      <c r="U583" s="53">
        <v>630.7</v>
      </c>
      <c r="V583" s="53">
        <v>630.7</v>
      </c>
      <c r="W583" s="52">
        <v>9.00441201E8</v>
      </c>
      <c r="X583" s="52" t="s">
        <v>231</v>
      </c>
    </row>
    <row r="584" ht="15.75" customHeight="1">
      <c r="B584" s="47">
        <v>3.0500085E7</v>
      </c>
      <c r="C584" s="47" t="s">
        <v>778</v>
      </c>
      <c r="D584" s="47">
        <v>2.1243844E7</v>
      </c>
      <c r="E584" s="47">
        <v>1.0</v>
      </c>
      <c r="F584" s="48">
        <v>333611.3</v>
      </c>
      <c r="G584" s="48">
        <f t="shared" si="1"/>
        <v>333611.3</v>
      </c>
      <c r="H584" s="47" t="s">
        <v>6</v>
      </c>
      <c r="I584" s="47">
        <v>0.0</v>
      </c>
      <c r="J584" s="47">
        <v>0.0</v>
      </c>
      <c r="K584" s="47">
        <v>0.0</v>
      </c>
      <c r="L584" s="47" t="s">
        <v>118</v>
      </c>
      <c r="M584" s="47" t="s">
        <v>122</v>
      </c>
      <c r="N584" s="47">
        <v>0.0</v>
      </c>
      <c r="O584" s="47">
        <v>0.0</v>
      </c>
      <c r="P584" s="47">
        <v>0.0</v>
      </c>
      <c r="Q584" s="47">
        <v>0.0</v>
      </c>
      <c r="R584" s="47">
        <v>0.0</v>
      </c>
      <c r="S584" s="47">
        <v>0.0</v>
      </c>
      <c r="T584" s="47">
        <v>0.0</v>
      </c>
      <c r="U584" s="48">
        <v>333611.0</v>
      </c>
      <c r="V584" s="48">
        <v>333611.3</v>
      </c>
      <c r="W584" s="47">
        <v>9.00315569E8</v>
      </c>
      <c r="X584" s="47" t="s">
        <v>125</v>
      </c>
    </row>
    <row r="585" ht="15.75" customHeight="1">
      <c r="B585" s="52" t="s">
        <v>779</v>
      </c>
      <c r="C585" s="52" t="s">
        <v>778</v>
      </c>
      <c r="D585" s="52">
        <v>2.1243844E7</v>
      </c>
      <c r="E585" s="52">
        <v>0.0</v>
      </c>
      <c r="F585" s="53">
        <v>100000.0</v>
      </c>
      <c r="G585" s="48">
        <f t="shared" si="1"/>
        <v>0</v>
      </c>
      <c r="H585" s="52" t="s">
        <v>6</v>
      </c>
      <c r="I585" s="52">
        <v>0.0</v>
      </c>
      <c r="J585" s="52">
        <v>0.0</v>
      </c>
      <c r="K585" s="52">
        <v>0.0</v>
      </c>
      <c r="L585" s="52" t="s">
        <v>118</v>
      </c>
      <c r="M585" s="52" t="s">
        <v>122</v>
      </c>
      <c r="N585" s="52">
        <v>1.0</v>
      </c>
      <c r="O585" s="52">
        <v>0.0</v>
      </c>
      <c r="P585" s="52">
        <v>0.0</v>
      </c>
      <c r="Q585" s="52">
        <v>0.0</v>
      </c>
      <c r="R585" s="52">
        <v>0.0</v>
      </c>
      <c r="S585" s="52">
        <v>1.0</v>
      </c>
      <c r="T585" s="52">
        <v>0.0</v>
      </c>
      <c r="U585" s="53">
        <v>100000.0</v>
      </c>
      <c r="V585" s="53">
        <v>0.0</v>
      </c>
      <c r="W585" s="52">
        <v>9.01563039E8</v>
      </c>
      <c r="X585" s="52" t="s">
        <v>127</v>
      </c>
    </row>
    <row r="586" ht="15.75" customHeight="1">
      <c r="B586" s="47">
        <v>3.0500086E7</v>
      </c>
      <c r="C586" s="47" t="s">
        <v>780</v>
      </c>
      <c r="D586" s="47">
        <v>7.0369725E7</v>
      </c>
      <c r="E586" s="47">
        <v>1.0</v>
      </c>
      <c r="F586" s="48">
        <v>73782.62</v>
      </c>
      <c r="G586" s="48">
        <f t="shared" si="1"/>
        <v>73782.62</v>
      </c>
      <c r="H586" s="47" t="s">
        <v>6</v>
      </c>
      <c r="I586" s="47">
        <v>0.0</v>
      </c>
      <c r="J586" s="47">
        <v>0.0</v>
      </c>
      <c r="K586" s="47">
        <v>0.0</v>
      </c>
      <c r="L586" s="47" t="s">
        <v>118</v>
      </c>
      <c r="M586" s="47" t="s">
        <v>122</v>
      </c>
      <c r="N586" s="47">
        <v>1.0</v>
      </c>
      <c r="O586" s="47">
        <v>0.0</v>
      </c>
      <c r="P586" s="47">
        <v>0.0</v>
      </c>
      <c r="Q586" s="47">
        <v>0.0</v>
      </c>
      <c r="R586" s="47">
        <v>0.0</v>
      </c>
      <c r="S586" s="47">
        <v>0.0</v>
      </c>
      <c r="T586" s="47">
        <v>0.0</v>
      </c>
      <c r="U586" s="48">
        <v>73782.6</v>
      </c>
      <c r="V586" s="48">
        <v>73782.62</v>
      </c>
      <c r="W586" s="47">
        <v>9.00315569E8</v>
      </c>
      <c r="X586" s="47" t="s">
        <v>221</v>
      </c>
    </row>
    <row r="587" ht="15.75" customHeight="1">
      <c r="B587" s="52">
        <v>3.0500087E7</v>
      </c>
      <c r="C587" s="72" t="s">
        <v>781</v>
      </c>
      <c r="D587" s="6"/>
      <c r="E587" s="52">
        <v>4.0</v>
      </c>
      <c r="F587" s="53">
        <v>261800.0</v>
      </c>
      <c r="G587" s="48">
        <f t="shared" si="1"/>
        <v>1047200</v>
      </c>
      <c r="H587" s="52" t="s">
        <v>6</v>
      </c>
      <c r="I587" s="52">
        <v>0.0</v>
      </c>
      <c r="J587" s="52">
        <v>0.0</v>
      </c>
      <c r="K587" s="52">
        <v>0.0</v>
      </c>
      <c r="L587" s="52" t="s">
        <v>118</v>
      </c>
      <c r="M587" s="52" t="s">
        <v>165</v>
      </c>
      <c r="N587" s="52">
        <v>10.0</v>
      </c>
      <c r="O587" s="52">
        <v>0.0</v>
      </c>
      <c r="P587" s="52">
        <v>0.0</v>
      </c>
      <c r="Q587" s="52">
        <v>0.0</v>
      </c>
      <c r="R587" s="52">
        <v>0.0</v>
      </c>
      <c r="S587" s="52">
        <v>1.0</v>
      </c>
      <c r="T587" s="52">
        <v>0.0</v>
      </c>
      <c r="U587" s="53">
        <v>261800.0</v>
      </c>
      <c r="V587" s="53">
        <v>261800.0</v>
      </c>
      <c r="W587" s="52">
        <v>9.00340506E8</v>
      </c>
      <c r="X587" s="52" t="s">
        <v>782</v>
      </c>
    </row>
    <row r="588" ht="15.75" customHeight="1">
      <c r="B588" s="47">
        <v>3.0500088E7</v>
      </c>
      <c r="C588" s="47" t="s">
        <v>783</v>
      </c>
      <c r="D588" s="47">
        <v>2.1244697E7</v>
      </c>
      <c r="E588" s="47">
        <v>0.0</v>
      </c>
      <c r="F588" s="48">
        <v>16150.0</v>
      </c>
      <c r="G588" s="48">
        <f t="shared" si="1"/>
        <v>0</v>
      </c>
      <c r="H588" s="47" t="s">
        <v>6</v>
      </c>
      <c r="I588" s="47">
        <v>0.0</v>
      </c>
      <c r="J588" s="47">
        <v>0.0</v>
      </c>
      <c r="K588" s="47">
        <v>0.0</v>
      </c>
      <c r="L588" s="47" t="s">
        <v>118</v>
      </c>
      <c r="M588" s="47" t="s">
        <v>122</v>
      </c>
      <c r="N588" s="47">
        <v>0.0</v>
      </c>
      <c r="O588" s="47">
        <v>0.0</v>
      </c>
      <c r="P588" s="47">
        <v>0.0</v>
      </c>
      <c r="Q588" s="47">
        <v>0.0</v>
      </c>
      <c r="R588" s="47">
        <v>0.0</v>
      </c>
      <c r="S588" s="47">
        <v>0.0</v>
      </c>
      <c r="T588" s="47">
        <v>0.0</v>
      </c>
      <c r="U588" s="48">
        <v>16150.0</v>
      </c>
      <c r="V588" s="48">
        <v>0.0</v>
      </c>
      <c r="W588" s="47">
        <v>9.00315569E8</v>
      </c>
      <c r="X588" s="47" t="s">
        <v>127</v>
      </c>
    </row>
    <row r="589" ht="15.75" customHeight="1">
      <c r="B589" s="52">
        <v>3.0500089E7</v>
      </c>
      <c r="C589" s="52" t="s">
        <v>784</v>
      </c>
      <c r="D589" s="52">
        <v>2.056368E7</v>
      </c>
      <c r="E589" s="52">
        <v>1.0</v>
      </c>
      <c r="F589" s="53">
        <v>14422.37</v>
      </c>
      <c r="G589" s="48">
        <f t="shared" si="1"/>
        <v>14422.37</v>
      </c>
      <c r="H589" s="52" t="s">
        <v>6</v>
      </c>
      <c r="I589" s="52">
        <v>0.0</v>
      </c>
      <c r="J589" s="52">
        <v>0.0</v>
      </c>
      <c r="K589" s="52">
        <v>0.0</v>
      </c>
      <c r="L589" s="52" t="s">
        <v>118</v>
      </c>
      <c r="M589" s="52" t="s">
        <v>122</v>
      </c>
      <c r="N589" s="52">
        <v>0.0</v>
      </c>
      <c r="O589" s="52">
        <v>0.0</v>
      </c>
      <c r="P589" s="52">
        <v>0.0</v>
      </c>
      <c r="Q589" s="52">
        <v>0.0</v>
      </c>
      <c r="R589" s="52">
        <v>0.0</v>
      </c>
      <c r="S589" s="52">
        <v>0.0</v>
      </c>
      <c r="T589" s="52">
        <v>0.0</v>
      </c>
      <c r="U589" s="53">
        <v>14422.4</v>
      </c>
      <c r="V589" s="53">
        <v>14422.37</v>
      </c>
      <c r="W589" s="52">
        <v>9.00315569E8</v>
      </c>
      <c r="X589" s="52" t="s">
        <v>231</v>
      </c>
    </row>
    <row r="590" ht="15.75" customHeight="1">
      <c r="B590" s="47">
        <v>3.0700007E7</v>
      </c>
      <c r="C590" s="47" t="s">
        <v>785</v>
      </c>
      <c r="D590" s="47">
        <v>2.1385255E7</v>
      </c>
      <c r="E590" s="47">
        <v>1.0</v>
      </c>
      <c r="F590" s="48">
        <v>85057.7</v>
      </c>
      <c r="G590" s="48">
        <f t="shared" si="1"/>
        <v>85057.7</v>
      </c>
      <c r="H590" s="47" t="s">
        <v>5</v>
      </c>
      <c r="I590" s="47">
        <v>0.0</v>
      </c>
      <c r="J590" s="47">
        <v>0.0</v>
      </c>
      <c r="K590" s="47">
        <v>0.0</v>
      </c>
      <c r="L590" s="47" t="s">
        <v>118</v>
      </c>
      <c r="M590" s="47" t="s">
        <v>165</v>
      </c>
      <c r="N590" s="47">
        <v>0.0</v>
      </c>
      <c r="O590" s="47">
        <v>0.0</v>
      </c>
      <c r="P590" s="47">
        <v>0.0</v>
      </c>
      <c r="Q590" s="47">
        <v>0.0</v>
      </c>
      <c r="R590" s="47">
        <v>0.0</v>
      </c>
      <c r="S590" s="47">
        <v>0.0</v>
      </c>
      <c r="T590" s="47">
        <v>0.0</v>
      </c>
      <c r="U590" s="48">
        <v>85057.7</v>
      </c>
      <c r="V590" s="48">
        <v>73756.22</v>
      </c>
      <c r="W590" s="47">
        <v>9.00315569E8</v>
      </c>
      <c r="X590" s="47" t="s">
        <v>152</v>
      </c>
    </row>
    <row r="591" ht="15.75" customHeight="1">
      <c r="B591" s="52">
        <v>3.0700008E7</v>
      </c>
      <c r="C591" s="52" t="s">
        <v>786</v>
      </c>
      <c r="D591" s="52">
        <v>2.720121E7</v>
      </c>
      <c r="E591" s="52">
        <v>1.0</v>
      </c>
      <c r="F591" s="53">
        <v>323194.2</v>
      </c>
      <c r="G591" s="48">
        <f t="shared" si="1"/>
        <v>323194.2</v>
      </c>
      <c r="H591" s="52" t="s">
        <v>6</v>
      </c>
      <c r="I591" s="52">
        <v>0.0</v>
      </c>
      <c r="J591" s="52">
        <v>0.0</v>
      </c>
      <c r="K591" s="52">
        <v>0.0</v>
      </c>
      <c r="L591" s="52" t="s">
        <v>118</v>
      </c>
      <c r="M591" s="52" t="s">
        <v>119</v>
      </c>
      <c r="N591" s="52">
        <v>3.0</v>
      </c>
      <c r="O591" s="52">
        <v>0.0</v>
      </c>
      <c r="P591" s="52">
        <v>0.0</v>
      </c>
      <c r="Q591" s="52">
        <v>0.0</v>
      </c>
      <c r="R591" s="52">
        <v>0.0</v>
      </c>
      <c r="S591" s="52">
        <v>1.0</v>
      </c>
      <c r="T591" s="52">
        <v>0.0</v>
      </c>
      <c r="U591" s="53">
        <v>323194.0</v>
      </c>
      <c r="V591" s="53">
        <v>299300.5</v>
      </c>
      <c r="W591" s="52">
        <v>8.30092963E8</v>
      </c>
      <c r="X591" s="52" t="s">
        <v>787</v>
      </c>
    </row>
    <row r="592" ht="15.75" customHeight="1">
      <c r="B592" s="47">
        <v>3.0700009E7</v>
      </c>
      <c r="C592" s="47" t="s">
        <v>788</v>
      </c>
      <c r="D592" s="47">
        <v>1.303081226E9</v>
      </c>
      <c r="E592" s="47">
        <v>0.0</v>
      </c>
      <c r="F592" s="48">
        <v>1117377.0</v>
      </c>
      <c r="G592" s="48">
        <f t="shared" si="1"/>
        <v>0</v>
      </c>
      <c r="H592" s="47" t="s">
        <v>5</v>
      </c>
      <c r="I592" s="47">
        <v>0.0</v>
      </c>
      <c r="J592" s="47">
        <v>0.0</v>
      </c>
      <c r="K592" s="47">
        <v>0.0</v>
      </c>
      <c r="L592" s="47" t="s">
        <v>118</v>
      </c>
      <c r="M592" s="47" t="s">
        <v>119</v>
      </c>
      <c r="N592" s="47">
        <v>2.0</v>
      </c>
      <c r="O592" s="47">
        <v>0.0</v>
      </c>
      <c r="P592" s="47">
        <v>0.0</v>
      </c>
      <c r="Q592" s="47">
        <v>0.0</v>
      </c>
      <c r="R592" s="47">
        <v>0.0</v>
      </c>
      <c r="S592" s="47">
        <v>2.0</v>
      </c>
      <c r="T592" s="47">
        <v>0.0</v>
      </c>
      <c r="U592" s="48">
        <v>1117377.0</v>
      </c>
      <c r="V592" s="48">
        <v>1117377.0</v>
      </c>
      <c r="W592" s="47">
        <v>9.00453688E8</v>
      </c>
      <c r="X592" s="47" t="s">
        <v>338</v>
      </c>
    </row>
    <row r="593" ht="15.75" customHeight="1">
      <c r="B593" s="52">
        <v>3.070001E7</v>
      </c>
      <c r="C593" s="52" t="s">
        <v>789</v>
      </c>
      <c r="D593" s="52">
        <v>1.20808337E8</v>
      </c>
      <c r="E593" s="52">
        <v>0.0</v>
      </c>
      <c r="F593" s="53">
        <v>670684.0</v>
      </c>
      <c r="G593" s="48">
        <f t="shared" si="1"/>
        <v>0</v>
      </c>
      <c r="H593" s="52" t="s">
        <v>5</v>
      </c>
      <c r="I593" s="52">
        <v>0.0</v>
      </c>
      <c r="J593" s="52">
        <v>0.0</v>
      </c>
      <c r="K593" s="52">
        <v>0.0</v>
      </c>
      <c r="L593" s="52" t="s">
        <v>118</v>
      </c>
      <c r="M593" s="52" t="s">
        <v>165</v>
      </c>
      <c r="N593" s="52">
        <v>2.0</v>
      </c>
      <c r="O593" s="52">
        <v>0.0</v>
      </c>
      <c r="P593" s="52">
        <v>0.0</v>
      </c>
      <c r="Q593" s="52">
        <v>0.0</v>
      </c>
      <c r="R593" s="52">
        <v>0.0</v>
      </c>
      <c r="S593" s="52">
        <v>2.0</v>
      </c>
      <c r="T593" s="52">
        <v>0.0</v>
      </c>
      <c r="U593" s="53">
        <v>670684.0</v>
      </c>
      <c r="V593" s="53">
        <v>670684.0</v>
      </c>
      <c r="W593" s="52">
        <v>9.00453688E8</v>
      </c>
      <c r="X593" s="52" t="s">
        <v>127</v>
      </c>
    </row>
    <row r="594" ht="15.75" customHeight="1">
      <c r="B594" s="47" t="s">
        <v>790</v>
      </c>
      <c r="C594" s="47" t="s">
        <v>789</v>
      </c>
      <c r="D594" s="47">
        <v>1.20808337E8</v>
      </c>
      <c r="E594" s="47">
        <v>1.0</v>
      </c>
      <c r="F594" s="48">
        <v>238000.0</v>
      </c>
      <c r="G594" s="48">
        <f t="shared" si="1"/>
        <v>238000</v>
      </c>
      <c r="H594" s="47" t="s">
        <v>5</v>
      </c>
      <c r="I594" s="47">
        <v>0.0</v>
      </c>
      <c r="J594" s="47">
        <v>0.0</v>
      </c>
      <c r="K594" s="47">
        <v>0.0</v>
      </c>
      <c r="L594" s="47" t="s">
        <v>118</v>
      </c>
      <c r="M594" s="47" t="s">
        <v>119</v>
      </c>
      <c r="N594" s="47">
        <v>62.0</v>
      </c>
      <c r="O594" s="47">
        <v>0.0</v>
      </c>
      <c r="P594" s="47">
        <v>0.0</v>
      </c>
      <c r="Q594" s="47">
        <v>0.0</v>
      </c>
      <c r="R594" s="47">
        <v>0.0</v>
      </c>
      <c r="S594" s="47">
        <v>35.0</v>
      </c>
      <c r="T594" s="47">
        <v>0.0</v>
      </c>
      <c r="U594" s="48">
        <v>238000.0</v>
      </c>
      <c r="V594" s="48">
        <v>238000.0</v>
      </c>
      <c r="W594" s="47">
        <v>9.01563039E8</v>
      </c>
      <c r="X594" s="47" t="s">
        <v>260</v>
      </c>
    </row>
    <row r="595" ht="15.75" customHeight="1">
      <c r="B595" s="52">
        <v>3.0700011E7</v>
      </c>
      <c r="C595" s="52" t="s">
        <v>791</v>
      </c>
      <c r="D595" s="52">
        <v>2.0940658E7</v>
      </c>
      <c r="E595" s="52">
        <v>0.0</v>
      </c>
      <c r="F595" s="53">
        <v>362898.5</v>
      </c>
      <c r="G595" s="48">
        <f t="shared" si="1"/>
        <v>0</v>
      </c>
      <c r="H595" s="52" t="s">
        <v>5</v>
      </c>
      <c r="I595" s="52">
        <v>0.0</v>
      </c>
      <c r="J595" s="52">
        <v>2.0</v>
      </c>
      <c r="K595" s="52">
        <v>0.0</v>
      </c>
      <c r="L595" s="52" t="s">
        <v>118</v>
      </c>
      <c r="M595" s="52" t="s">
        <v>119</v>
      </c>
      <c r="N595" s="52">
        <v>18.0</v>
      </c>
      <c r="O595" s="52">
        <v>0.0</v>
      </c>
      <c r="P595" s="52">
        <v>0.0</v>
      </c>
      <c r="Q595" s="52">
        <v>0.0</v>
      </c>
      <c r="R595" s="52">
        <v>0.0</v>
      </c>
      <c r="S595" s="52">
        <v>3.0</v>
      </c>
      <c r="T595" s="52">
        <v>0.0</v>
      </c>
      <c r="U595" s="53">
        <v>362898.0</v>
      </c>
      <c r="V595" s="53">
        <v>359314.3</v>
      </c>
      <c r="W595" s="52">
        <v>9.00315569E8</v>
      </c>
      <c r="X595" s="52" t="s">
        <v>120</v>
      </c>
    </row>
    <row r="596" ht="15.75" customHeight="1">
      <c r="B596" s="47">
        <v>3110102.0</v>
      </c>
      <c r="C596" s="47" t="s">
        <v>792</v>
      </c>
      <c r="D596" s="47" t="s">
        <v>793</v>
      </c>
      <c r="E596" s="47">
        <v>61.0</v>
      </c>
      <c r="F596" s="48">
        <v>4165.0</v>
      </c>
      <c r="G596" s="48">
        <f t="shared" si="1"/>
        <v>254065</v>
      </c>
      <c r="H596" s="47" t="s">
        <v>6</v>
      </c>
      <c r="I596" s="47">
        <v>12.0</v>
      </c>
      <c r="J596" s="47">
        <v>12.0</v>
      </c>
      <c r="K596" s="47">
        <v>40.0</v>
      </c>
      <c r="L596" s="47" t="s">
        <v>118</v>
      </c>
      <c r="M596" s="47" t="s">
        <v>119</v>
      </c>
      <c r="N596" s="47">
        <v>2972.0</v>
      </c>
      <c r="O596" s="47">
        <v>0.0</v>
      </c>
      <c r="P596" s="47">
        <v>0.0</v>
      </c>
      <c r="Q596" s="47">
        <v>0.0</v>
      </c>
      <c r="R596" s="47">
        <v>0.0</v>
      </c>
      <c r="S596" s="47">
        <v>12.0</v>
      </c>
      <c r="T596" s="47">
        <v>0.0</v>
      </c>
      <c r="U596" s="48">
        <v>4165.0</v>
      </c>
      <c r="V596" s="48">
        <v>4165.0</v>
      </c>
      <c r="W596" s="47">
        <v>9.00559347E8</v>
      </c>
      <c r="X596" s="47" t="s">
        <v>132</v>
      </c>
    </row>
    <row r="597" ht="15.75" customHeight="1">
      <c r="B597" s="52">
        <v>3110103.0</v>
      </c>
      <c r="C597" s="52" t="s">
        <v>794</v>
      </c>
      <c r="D597" s="52" t="s">
        <v>795</v>
      </c>
      <c r="E597" s="52">
        <v>18.0</v>
      </c>
      <c r="F597" s="53">
        <v>16660.0</v>
      </c>
      <c r="G597" s="48">
        <f t="shared" si="1"/>
        <v>299880</v>
      </c>
      <c r="H597" s="52" t="s">
        <v>6</v>
      </c>
      <c r="I597" s="52">
        <v>1.0</v>
      </c>
      <c r="J597" s="52">
        <v>1.0</v>
      </c>
      <c r="K597" s="52">
        <v>2.0</v>
      </c>
      <c r="L597" s="52" t="s">
        <v>118</v>
      </c>
      <c r="M597" s="52" t="s">
        <v>119</v>
      </c>
      <c r="N597" s="52">
        <v>12.0</v>
      </c>
      <c r="O597" s="52">
        <v>0.0</v>
      </c>
      <c r="P597" s="52">
        <v>0.0</v>
      </c>
      <c r="Q597" s="52">
        <v>0.0</v>
      </c>
      <c r="R597" s="52">
        <v>0.0</v>
      </c>
      <c r="S597" s="52">
        <v>0.0</v>
      </c>
      <c r="T597" s="52">
        <v>0.0</v>
      </c>
      <c r="U597" s="53">
        <v>16660.0</v>
      </c>
      <c r="V597" s="53">
        <v>14000.0</v>
      </c>
      <c r="W597" s="52">
        <v>9.00695767E8</v>
      </c>
      <c r="X597" s="52" t="s">
        <v>387</v>
      </c>
    </row>
    <row r="598" ht="15.75" customHeight="1">
      <c r="B598" s="47">
        <v>3.2000004E7</v>
      </c>
      <c r="C598" s="47" t="s">
        <v>796</v>
      </c>
      <c r="D598" s="47">
        <v>2.0554674E7</v>
      </c>
      <c r="E598" s="47">
        <v>1.0</v>
      </c>
      <c r="F598" s="48">
        <v>61919.0</v>
      </c>
      <c r="G598" s="48">
        <f t="shared" si="1"/>
        <v>61919</v>
      </c>
      <c r="H598" s="47" t="s">
        <v>6</v>
      </c>
      <c r="I598" s="47">
        <v>0.0</v>
      </c>
      <c r="J598" s="47">
        <v>0.0</v>
      </c>
      <c r="K598" s="47">
        <v>0.0</v>
      </c>
      <c r="L598" s="47" t="s">
        <v>118</v>
      </c>
      <c r="M598" s="47" t="s">
        <v>119</v>
      </c>
      <c r="N598" s="47">
        <v>3.0</v>
      </c>
      <c r="O598" s="47">
        <v>0.0</v>
      </c>
      <c r="P598" s="47">
        <v>0.0</v>
      </c>
      <c r="Q598" s="47">
        <v>0.0</v>
      </c>
      <c r="R598" s="47">
        <v>0.0</v>
      </c>
      <c r="S598" s="47">
        <v>0.0</v>
      </c>
      <c r="T598" s="47">
        <v>0.0</v>
      </c>
      <c r="U598" s="48">
        <v>61919.0</v>
      </c>
      <c r="V598" s="48">
        <v>55914.01</v>
      </c>
      <c r="W598" s="47">
        <v>9.00315569E8</v>
      </c>
      <c r="X598" s="47" t="s">
        <v>120</v>
      </c>
    </row>
    <row r="599" ht="15.75" customHeight="1">
      <c r="B599" s="52">
        <v>3.2000005E7</v>
      </c>
      <c r="C599" s="52" t="s">
        <v>797</v>
      </c>
      <c r="D599" s="52">
        <v>2.0429842E7</v>
      </c>
      <c r="E599" s="52">
        <v>1.0</v>
      </c>
      <c r="F599" s="53">
        <v>140920.5</v>
      </c>
      <c r="G599" s="48">
        <f t="shared" si="1"/>
        <v>140920.5</v>
      </c>
      <c r="H599" s="52" t="s">
        <v>6</v>
      </c>
      <c r="I599" s="52">
        <v>0.0</v>
      </c>
      <c r="J599" s="52">
        <v>0.0</v>
      </c>
      <c r="K599" s="52">
        <v>0.0</v>
      </c>
      <c r="L599" s="52" t="s">
        <v>118</v>
      </c>
      <c r="M599" s="52" t="s">
        <v>119</v>
      </c>
      <c r="N599" s="52">
        <v>1.0</v>
      </c>
      <c r="O599" s="52">
        <v>0.0</v>
      </c>
      <c r="P599" s="52">
        <v>0.0</v>
      </c>
      <c r="Q599" s="52">
        <v>0.0</v>
      </c>
      <c r="R599" s="52">
        <v>0.0</v>
      </c>
      <c r="S599" s="52">
        <v>0.0</v>
      </c>
      <c r="T599" s="52">
        <v>0.0</v>
      </c>
      <c r="U599" s="53">
        <v>140921.0</v>
      </c>
      <c r="V599" s="53">
        <v>30.75</v>
      </c>
      <c r="W599" s="52">
        <v>9.00315569E8</v>
      </c>
      <c r="X599" s="52" t="s">
        <v>123</v>
      </c>
    </row>
    <row r="600" ht="15.75" customHeight="1">
      <c r="B600" s="47">
        <v>3.2000006E7</v>
      </c>
      <c r="C600" s="47" t="s">
        <v>798</v>
      </c>
      <c r="D600" s="47">
        <v>983014.0</v>
      </c>
      <c r="E600" s="47">
        <v>24.0</v>
      </c>
      <c r="F600" s="48">
        <v>1108.01</v>
      </c>
      <c r="G600" s="48">
        <f t="shared" si="1"/>
        <v>26592.24</v>
      </c>
      <c r="H600" s="47" t="s">
        <v>6</v>
      </c>
      <c r="I600" s="47">
        <v>0.0</v>
      </c>
      <c r="J600" s="47">
        <v>0.0</v>
      </c>
      <c r="K600" s="47">
        <v>0.0</v>
      </c>
      <c r="L600" s="47" t="s">
        <v>118</v>
      </c>
      <c r="M600" s="47" t="s">
        <v>119</v>
      </c>
      <c r="N600" s="47">
        <v>0.0</v>
      </c>
      <c r="O600" s="47">
        <v>0.0</v>
      </c>
      <c r="P600" s="47">
        <v>0.0</v>
      </c>
      <c r="Q600" s="47">
        <v>0.0</v>
      </c>
      <c r="R600" s="47">
        <v>0.0</v>
      </c>
      <c r="S600" s="47">
        <v>0.0</v>
      </c>
      <c r="T600" s="47">
        <v>0.0</v>
      </c>
      <c r="U600" s="48">
        <v>1108.01</v>
      </c>
      <c r="V600" s="48">
        <v>0.3</v>
      </c>
      <c r="W600" s="47">
        <v>9.00315569E8</v>
      </c>
      <c r="X600" s="47" t="s">
        <v>338</v>
      </c>
    </row>
    <row r="601" ht="15.75" customHeight="1">
      <c r="B601" s="52">
        <v>3.2000007E7</v>
      </c>
      <c r="C601" s="52" t="s">
        <v>799</v>
      </c>
      <c r="D601" s="52">
        <v>2.5617877E7</v>
      </c>
      <c r="E601" s="52">
        <v>19.0</v>
      </c>
      <c r="F601" s="53">
        <v>590.94</v>
      </c>
      <c r="G601" s="48">
        <f t="shared" si="1"/>
        <v>11227.86</v>
      </c>
      <c r="H601" s="52" t="s">
        <v>6</v>
      </c>
      <c r="I601" s="52">
        <v>0.0</v>
      </c>
      <c r="J601" s="52">
        <v>0.0</v>
      </c>
      <c r="K601" s="52">
        <v>0.0</v>
      </c>
      <c r="L601" s="52" t="s">
        <v>118</v>
      </c>
      <c r="M601" s="52" t="s">
        <v>119</v>
      </c>
      <c r="N601" s="52">
        <v>5.0</v>
      </c>
      <c r="O601" s="52">
        <v>0.0</v>
      </c>
      <c r="P601" s="52">
        <v>0.0</v>
      </c>
      <c r="Q601" s="52">
        <v>0.0</v>
      </c>
      <c r="R601" s="52">
        <v>0.0</v>
      </c>
      <c r="S601" s="52">
        <v>0.0</v>
      </c>
      <c r="T601" s="52">
        <v>0.0</v>
      </c>
      <c r="U601" s="53">
        <v>590.94</v>
      </c>
      <c r="V601" s="53">
        <v>0.16</v>
      </c>
      <c r="W601" s="52">
        <v>9.00315569E8</v>
      </c>
      <c r="X601" s="52" t="s">
        <v>338</v>
      </c>
    </row>
    <row r="602" ht="15.75" customHeight="1">
      <c r="B602" s="47">
        <v>3.2000008E7</v>
      </c>
      <c r="C602" s="47" t="s">
        <v>800</v>
      </c>
      <c r="D602" s="47">
        <v>2.9E10</v>
      </c>
      <c r="E602" s="47">
        <v>4.0</v>
      </c>
      <c r="F602" s="48">
        <v>77350.0</v>
      </c>
      <c r="G602" s="48">
        <f t="shared" si="1"/>
        <v>309400</v>
      </c>
      <c r="H602" s="47" t="s">
        <v>6</v>
      </c>
      <c r="I602" s="47">
        <v>2.0</v>
      </c>
      <c r="J602" s="47">
        <v>2.0</v>
      </c>
      <c r="K602" s="47">
        <v>4.0</v>
      </c>
      <c r="L602" s="47" t="s">
        <v>118</v>
      </c>
      <c r="M602" s="47" t="s">
        <v>119</v>
      </c>
      <c r="N602" s="47">
        <v>87.0</v>
      </c>
      <c r="O602" s="47">
        <v>0.0</v>
      </c>
      <c r="P602" s="47">
        <v>0.0</v>
      </c>
      <c r="Q602" s="47">
        <v>0.0</v>
      </c>
      <c r="R602" s="47">
        <v>0.0</v>
      </c>
      <c r="S602" s="47">
        <v>8.0</v>
      </c>
      <c r="T602" s="47">
        <v>0.0</v>
      </c>
      <c r="U602" s="48">
        <v>77350.0</v>
      </c>
      <c r="V602" s="48">
        <v>77350.0</v>
      </c>
      <c r="W602" s="47">
        <v>9.00479084E8</v>
      </c>
      <c r="X602" s="47" t="s">
        <v>801</v>
      </c>
    </row>
    <row r="603" ht="15.75" customHeight="1">
      <c r="B603" s="52">
        <v>3.2000009E7</v>
      </c>
      <c r="C603" s="52" t="s">
        <v>802</v>
      </c>
      <c r="D603" s="52">
        <v>3944540.0</v>
      </c>
      <c r="E603" s="52">
        <v>4.0</v>
      </c>
      <c r="F603" s="53">
        <v>30596.35</v>
      </c>
      <c r="G603" s="48">
        <f t="shared" si="1"/>
        <v>122385.4</v>
      </c>
      <c r="H603" s="52" t="s">
        <v>6</v>
      </c>
      <c r="I603" s="52">
        <v>0.0</v>
      </c>
      <c r="J603" s="52">
        <v>0.0</v>
      </c>
      <c r="K603" s="52">
        <v>0.0</v>
      </c>
      <c r="L603" s="52" t="s">
        <v>118</v>
      </c>
      <c r="M603" s="52" t="s">
        <v>165</v>
      </c>
      <c r="N603" s="52">
        <v>1.0</v>
      </c>
      <c r="O603" s="52">
        <v>0.0</v>
      </c>
      <c r="P603" s="52">
        <v>0.0</v>
      </c>
      <c r="Q603" s="52">
        <v>0.0</v>
      </c>
      <c r="R603" s="52">
        <v>0.0</v>
      </c>
      <c r="S603" s="52">
        <v>0.0</v>
      </c>
      <c r="T603" s="52">
        <v>0.0</v>
      </c>
      <c r="U603" s="53">
        <v>30596.4</v>
      </c>
      <c r="V603" s="53">
        <v>30596.35</v>
      </c>
      <c r="W603" s="52">
        <v>9.00315569E8</v>
      </c>
      <c r="X603" s="52" t="s">
        <v>384</v>
      </c>
    </row>
    <row r="604" ht="15.75" customHeight="1">
      <c r="B604" s="47">
        <v>3.200001E7</v>
      </c>
      <c r="C604" s="47" t="s">
        <v>803</v>
      </c>
      <c r="D604" s="47">
        <v>9148267.0</v>
      </c>
      <c r="E604" s="47">
        <v>1.0</v>
      </c>
      <c r="F604" s="48">
        <v>7143.967</v>
      </c>
      <c r="G604" s="48">
        <f t="shared" si="1"/>
        <v>7143.967</v>
      </c>
      <c r="H604" s="47" t="s">
        <v>6</v>
      </c>
      <c r="I604" s="47">
        <v>0.0</v>
      </c>
      <c r="J604" s="47">
        <v>0.0</v>
      </c>
      <c r="K604" s="47">
        <v>0.0</v>
      </c>
      <c r="L604" s="47" t="s">
        <v>118</v>
      </c>
      <c r="M604" s="47" t="s">
        <v>122</v>
      </c>
      <c r="N604" s="47">
        <v>1.0</v>
      </c>
      <c r="O604" s="47">
        <v>0.0</v>
      </c>
      <c r="P604" s="47">
        <v>0.0</v>
      </c>
      <c r="Q604" s="47">
        <v>0.0</v>
      </c>
      <c r="R604" s="47">
        <v>0.0</v>
      </c>
      <c r="S604" s="47">
        <v>0.0</v>
      </c>
      <c r="T604" s="47">
        <v>0.0</v>
      </c>
      <c r="U604" s="48">
        <v>7143.97</v>
      </c>
      <c r="V604" s="48">
        <v>7143.967</v>
      </c>
      <c r="W604" s="47">
        <v>9.00315569E8</v>
      </c>
      <c r="X604" s="47" t="s">
        <v>441</v>
      </c>
    </row>
    <row r="605" ht="15.75" customHeight="1">
      <c r="B605" s="52">
        <v>3.2000011E7</v>
      </c>
      <c r="C605" s="52" t="s">
        <v>804</v>
      </c>
      <c r="D605" s="52">
        <v>2.1641458E7</v>
      </c>
      <c r="E605" s="52">
        <v>0.0</v>
      </c>
      <c r="F605" s="53">
        <v>9023201.0</v>
      </c>
      <c r="G605" s="48">
        <f t="shared" si="1"/>
        <v>0</v>
      </c>
      <c r="H605" s="52" t="s">
        <v>5</v>
      </c>
      <c r="I605" s="52">
        <v>0.0</v>
      </c>
      <c r="J605" s="52">
        <v>1.0</v>
      </c>
      <c r="K605" s="52">
        <v>0.0</v>
      </c>
      <c r="L605" s="52" t="s">
        <v>118</v>
      </c>
      <c r="M605" s="52" t="s">
        <v>122</v>
      </c>
      <c r="N605" s="52">
        <v>12.0</v>
      </c>
      <c r="O605" s="52">
        <v>0.0</v>
      </c>
      <c r="P605" s="52">
        <v>0.0</v>
      </c>
      <c r="Q605" s="52">
        <v>0.0</v>
      </c>
      <c r="R605" s="52">
        <v>0.0</v>
      </c>
      <c r="S605" s="52">
        <v>11.0</v>
      </c>
      <c r="T605" s="52">
        <v>0.0</v>
      </c>
      <c r="U605" s="53">
        <v>9023201.0</v>
      </c>
      <c r="V605" s="53">
        <v>9023201.0</v>
      </c>
      <c r="W605" s="52">
        <v>9.00315569E8</v>
      </c>
      <c r="X605" s="52" t="s">
        <v>166</v>
      </c>
    </row>
    <row r="606" ht="15.75" customHeight="1">
      <c r="B606" s="47" t="s">
        <v>805</v>
      </c>
      <c r="C606" s="47" t="s">
        <v>804</v>
      </c>
      <c r="D606" s="47">
        <v>2.1641458E7</v>
      </c>
      <c r="E606" s="47">
        <v>0.0</v>
      </c>
      <c r="F606" s="48">
        <v>452200.0</v>
      </c>
      <c r="G606" s="48">
        <f t="shared" si="1"/>
        <v>0</v>
      </c>
      <c r="H606" s="47" t="s">
        <v>5</v>
      </c>
      <c r="I606" s="47">
        <v>0.0</v>
      </c>
      <c r="J606" s="47">
        <v>0.0</v>
      </c>
      <c r="K606" s="47">
        <v>0.0</v>
      </c>
      <c r="L606" s="47" t="s">
        <v>118</v>
      </c>
      <c r="M606" s="47" t="s">
        <v>119</v>
      </c>
      <c r="N606" s="47">
        <v>140.0</v>
      </c>
      <c r="O606" s="47">
        <v>0.0</v>
      </c>
      <c r="P606" s="47">
        <v>0.0</v>
      </c>
      <c r="Q606" s="47">
        <v>0.0</v>
      </c>
      <c r="R606" s="47">
        <v>0.0</v>
      </c>
      <c r="S606" s="47">
        <v>96.0</v>
      </c>
      <c r="T606" s="47">
        <v>0.0</v>
      </c>
      <c r="U606" s="48">
        <v>452200.0</v>
      </c>
      <c r="V606" s="48">
        <v>452200.0</v>
      </c>
      <c r="W606" s="47">
        <v>9.01563039E8</v>
      </c>
      <c r="X606" s="47" t="s">
        <v>260</v>
      </c>
    </row>
    <row r="607" ht="15.75" customHeight="1">
      <c r="B607" s="52">
        <v>3.2000012E7</v>
      </c>
      <c r="C607" s="52" t="s">
        <v>806</v>
      </c>
      <c r="D607" s="52">
        <v>2.3558486E7</v>
      </c>
      <c r="E607" s="52">
        <v>0.0</v>
      </c>
      <c r="F607" s="53">
        <v>3583714.0</v>
      </c>
      <c r="G607" s="48">
        <f t="shared" si="1"/>
        <v>0</v>
      </c>
      <c r="H607" s="52" t="s">
        <v>6</v>
      </c>
      <c r="I607" s="52">
        <v>0.0</v>
      </c>
      <c r="J607" s="52">
        <v>0.0</v>
      </c>
      <c r="K607" s="52">
        <v>0.0</v>
      </c>
      <c r="L607" s="52" t="s">
        <v>118</v>
      </c>
      <c r="M607" s="52" t="s">
        <v>119</v>
      </c>
      <c r="N607" s="52">
        <v>19.0</v>
      </c>
      <c r="O607" s="52">
        <v>0.0</v>
      </c>
      <c r="P607" s="52">
        <v>0.0</v>
      </c>
      <c r="Q607" s="52">
        <v>0.0</v>
      </c>
      <c r="R607" s="52">
        <v>0.0</v>
      </c>
      <c r="S607" s="52">
        <v>12.0</v>
      </c>
      <c r="T607" s="52">
        <v>0.0</v>
      </c>
      <c r="U607" s="53">
        <v>3583714.0</v>
      </c>
      <c r="V607" s="53">
        <v>3590475.0</v>
      </c>
      <c r="W607" s="52">
        <v>9.00315569E8</v>
      </c>
      <c r="X607" s="52" t="s">
        <v>125</v>
      </c>
    </row>
    <row r="608" ht="15.75" customHeight="1">
      <c r="B608" s="47" t="s">
        <v>807</v>
      </c>
      <c r="C608" s="47" t="s">
        <v>806</v>
      </c>
      <c r="D608" s="47">
        <v>2.2555753E7</v>
      </c>
      <c r="E608" s="47">
        <v>0.0</v>
      </c>
      <c r="F608" s="48">
        <v>963900.0</v>
      </c>
      <c r="G608" s="48">
        <f t="shared" si="1"/>
        <v>0</v>
      </c>
      <c r="H608" s="47" t="s">
        <v>6</v>
      </c>
      <c r="I608" s="47">
        <v>0.0</v>
      </c>
      <c r="J608" s="47">
        <v>0.0</v>
      </c>
      <c r="K608" s="47">
        <v>0.0</v>
      </c>
      <c r="L608" s="47" t="s">
        <v>118</v>
      </c>
      <c r="M608" s="47" t="s">
        <v>119</v>
      </c>
      <c r="N608" s="47">
        <v>11.0</v>
      </c>
      <c r="O608" s="47">
        <v>0.0</v>
      </c>
      <c r="P608" s="47">
        <v>0.0</v>
      </c>
      <c r="Q608" s="47">
        <v>0.0</v>
      </c>
      <c r="R608" s="47">
        <v>0.0</v>
      </c>
      <c r="S608" s="47">
        <v>11.0</v>
      </c>
      <c r="T608" s="47">
        <v>0.0</v>
      </c>
      <c r="U608" s="48">
        <v>963900.0</v>
      </c>
      <c r="V608" s="48">
        <v>963900.0</v>
      </c>
      <c r="W608" s="47">
        <v>9.01563039E8</v>
      </c>
      <c r="X608" s="47" t="s">
        <v>684</v>
      </c>
    </row>
    <row r="609" ht="15.75" customHeight="1">
      <c r="B609" s="52">
        <v>3.2000013E7</v>
      </c>
      <c r="C609" s="52" t="s">
        <v>808</v>
      </c>
      <c r="D609" s="52">
        <v>2.2346791E7</v>
      </c>
      <c r="E609" s="52">
        <v>0.0</v>
      </c>
      <c r="F609" s="53">
        <v>1.364138E7</v>
      </c>
      <c r="G609" s="48">
        <f t="shared" si="1"/>
        <v>0</v>
      </c>
      <c r="H609" s="52" t="s">
        <v>9</v>
      </c>
      <c r="I609" s="52">
        <v>0.0</v>
      </c>
      <c r="J609" s="52">
        <v>0.0</v>
      </c>
      <c r="K609" s="52">
        <v>0.0</v>
      </c>
      <c r="L609" s="52" t="s">
        <v>118</v>
      </c>
      <c r="M609" s="52" t="s">
        <v>119</v>
      </c>
      <c r="N609" s="52">
        <v>1.0</v>
      </c>
      <c r="O609" s="52">
        <v>0.0</v>
      </c>
      <c r="P609" s="52">
        <v>0.0</v>
      </c>
      <c r="Q609" s="52">
        <v>0.0</v>
      </c>
      <c r="R609" s="52">
        <v>0.0</v>
      </c>
      <c r="S609" s="52">
        <v>1.0</v>
      </c>
      <c r="T609" s="52">
        <v>0.0</v>
      </c>
      <c r="U609" s="53">
        <v>1.4E7</v>
      </c>
      <c r="V609" s="53">
        <v>1.364138E7</v>
      </c>
      <c r="W609" s="52">
        <v>9.00315569E8</v>
      </c>
      <c r="X609" s="52" t="s">
        <v>127</v>
      </c>
    </row>
    <row r="610" ht="15.75" customHeight="1">
      <c r="B610" s="47" t="s">
        <v>809</v>
      </c>
      <c r="C610" s="47" t="s">
        <v>808</v>
      </c>
      <c r="D610" s="47">
        <v>2.2346791E7</v>
      </c>
      <c r="E610" s="47">
        <v>0.0</v>
      </c>
      <c r="F610" s="48">
        <v>2130100.0</v>
      </c>
      <c r="G610" s="48">
        <f t="shared" si="1"/>
        <v>0</v>
      </c>
      <c r="H610" s="47" t="s">
        <v>6</v>
      </c>
      <c r="I610" s="47">
        <v>0.0</v>
      </c>
      <c r="J610" s="47">
        <v>0.0</v>
      </c>
      <c r="K610" s="47">
        <v>0.0</v>
      </c>
      <c r="L610" s="47" t="s">
        <v>118</v>
      </c>
      <c r="M610" s="47" t="s">
        <v>119</v>
      </c>
      <c r="N610" s="47">
        <v>12.0</v>
      </c>
      <c r="O610" s="47">
        <v>0.0</v>
      </c>
      <c r="P610" s="47">
        <v>0.0</v>
      </c>
      <c r="Q610" s="47">
        <v>0.0</v>
      </c>
      <c r="R610" s="47">
        <v>0.0</v>
      </c>
      <c r="S610" s="47">
        <v>12.0</v>
      </c>
      <c r="T610" s="47">
        <v>0.0</v>
      </c>
      <c r="U610" s="48">
        <v>2130100.0</v>
      </c>
      <c r="V610" s="48">
        <v>2130100.0</v>
      </c>
      <c r="W610" s="47">
        <v>9.01563039E8</v>
      </c>
      <c r="X610" s="47" t="s">
        <v>127</v>
      </c>
    </row>
    <row r="611" ht="15.75" customHeight="1">
      <c r="B611" s="52">
        <v>3.2000014E7</v>
      </c>
      <c r="C611" s="52" t="s">
        <v>810</v>
      </c>
      <c r="D611" s="52">
        <v>2.3242056E7</v>
      </c>
      <c r="E611" s="52">
        <v>0.0</v>
      </c>
      <c r="F611" s="53">
        <v>4414.5</v>
      </c>
      <c r="G611" s="48">
        <f t="shared" si="1"/>
        <v>0</v>
      </c>
      <c r="H611" s="52" t="s">
        <v>6</v>
      </c>
      <c r="I611" s="52">
        <v>0.0</v>
      </c>
      <c r="J611" s="52">
        <v>0.0</v>
      </c>
      <c r="K611" s="52">
        <v>0.0</v>
      </c>
      <c r="L611" s="52" t="s">
        <v>118</v>
      </c>
      <c r="M611" s="52" t="s">
        <v>119</v>
      </c>
      <c r="N611" s="52">
        <v>0.0</v>
      </c>
      <c r="O611" s="52">
        <v>0.0</v>
      </c>
      <c r="P611" s="52">
        <v>0.0</v>
      </c>
      <c r="Q611" s="52">
        <v>0.0</v>
      </c>
      <c r="R611" s="52">
        <v>0.0</v>
      </c>
      <c r="S611" s="52">
        <v>0.0</v>
      </c>
      <c r="T611" s="52">
        <v>0.0</v>
      </c>
      <c r="U611" s="53">
        <v>4414.5</v>
      </c>
      <c r="V611" s="53">
        <v>0.0</v>
      </c>
      <c r="W611" s="52">
        <v>9.00315569E8</v>
      </c>
      <c r="X611" s="52" t="s">
        <v>127</v>
      </c>
    </row>
    <row r="612" ht="15.75" customHeight="1">
      <c r="B612" s="47" t="s">
        <v>811</v>
      </c>
      <c r="C612" s="47" t="s">
        <v>810</v>
      </c>
      <c r="D612" s="47">
        <v>2.3242056E7</v>
      </c>
      <c r="E612" s="47">
        <v>0.0</v>
      </c>
      <c r="F612" s="48">
        <v>1404200.0</v>
      </c>
      <c r="G612" s="48">
        <f t="shared" si="1"/>
        <v>0</v>
      </c>
      <c r="H612" s="47" t="s">
        <v>6</v>
      </c>
      <c r="I612" s="47">
        <v>0.0</v>
      </c>
      <c r="J612" s="47">
        <v>0.0</v>
      </c>
      <c r="K612" s="47">
        <v>0.0</v>
      </c>
      <c r="L612" s="47" t="s">
        <v>118</v>
      </c>
      <c r="M612" s="47" t="s">
        <v>119</v>
      </c>
      <c r="N612" s="47">
        <v>3.0</v>
      </c>
      <c r="O612" s="47">
        <v>0.0</v>
      </c>
      <c r="P612" s="47">
        <v>0.0</v>
      </c>
      <c r="Q612" s="47">
        <v>0.0</v>
      </c>
      <c r="R612" s="47">
        <v>0.0</v>
      </c>
      <c r="S612" s="47">
        <v>3.0</v>
      </c>
      <c r="T612" s="47">
        <v>0.0</v>
      </c>
      <c r="U612" s="48">
        <v>1404200.0</v>
      </c>
      <c r="V612" s="48">
        <v>1404200.0</v>
      </c>
      <c r="W612" s="47">
        <v>9.01563039E8</v>
      </c>
      <c r="X612" s="47" t="s">
        <v>127</v>
      </c>
    </row>
    <row r="613" ht="15.75" customHeight="1">
      <c r="B613" s="52">
        <v>3.2000015E7</v>
      </c>
      <c r="C613" s="52" t="s">
        <v>812</v>
      </c>
      <c r="D613" s="52">
        <v>2.0576321E7</v>
      </c>
      <c r="E613" s="52">
        <v>3.0</v>
      </c>
      <c r="F613" s="53">
        <v>55722.83</v>
      </c>
      <c r="G613" s="48">
        <f t="shared" si="1"/>
        <v>167168.49</v>
      </c>
      <c r="H613" s="52" t="s">
        <v>6</v>
      </c>
      <c r="I613" s="52">
        <v>0.0</v>
      </c>
      <c r="J613" s="52">
        <v>0.0</v>
      </c>
      <c r="K613" s="52">
        <v>0.0</v>
      </c>
      <c r="L613" s="52" t="s">
        <v>118</v>
      </c>
      <c r="M613" s="52" t="s">
        <v>165</v>
      </c>
      <c r="N613" s="52">
        <v>5.0</v>
      </c>
      <c r="O613" s="52">
        <v>0.0</v>
      </c>
      <c r="P613" s="52">
        <v>0.0</v>
      </c>
      <c r="Q613" s="52">
        <v>0.0</v>
      </c>
      <c r="R613" s="52">
        <v>0.0</v>
      </c>
      <c r="S613" s="52">
        <v>3.0</v>
      </c>
      <c r="T613" s="52">
        <v>0.0</v>
      </c>
      <c r="U613" s="53">
        <v>55722.8</v>
      </c>
      <c r="V613" s="53">
        <v>55722.83</v>
      </c>
      <c r="W613" s="52">
        <v>9.00315569E8</v>
      </c>
      <c r="X613" s="52" t="s">
        <v>231</v>
      </c>
    </row>
    <row r="614" ht="15.75" customHeight="1">
      <c r="B614" s="47">
        <v>3.2000016E7</v>
      </c>
      <c r="C614" s="47" t="s">
        <v>813</v>
      </c>
      <c r="D614" s="47">
        <v>2.0707431E7</v>
      </c>
      <c r="E614" s="47">
        <v>30.0</v>
      </c>
      <c r="F614" s="48">
        <v>11996.79</v>
      </c>
      <c r="G614" s="48">
        <f t="shared" si="1"/>
        <v>359903.7</v>
      </c>
      <c r="H614" s="47" t="s">
        <v>6</v>
      </c>
      <c r="I614" s="47">
        <v>0.0</v>
      </c>
      <c r="J614" s="47">
        <v>0.0</v>
      </c>
      <c r="K614" s="47">
        <v>0.0</v>
      </c>
      <c r="L614" s="47" t="s">
        <v>118</v>
      </c>
      <c r="M614" s="47" t="s">
        <v>165</v>
      </c>
      <c r="N614" s="47">
        <v>50.0</v>
      </c>
      <c r="O614" s="47">
        <v>0.0</v>
      </c>
      <c r="P614" s="47">
        <v>0.0</v>
      </c>
      <c r="Q614" s="47">
        <v>0.0</v>
      </c>
      <c r="R614" s="47">
        <v>0.0</v>
      </c>
      <c r="S614" s="47">
        <v>3.0</v>
      </c>
      <c r="T614" s="47">
        <v>0.0</v>
      </c>
      <c r="U614" s="48">
        <v>11996.8</v>
      </c>
      <c r="V614" s="48">
        <v>11996.79</v>
      </c>
      <c r="W614" s="47">
        <v>9.00315569E8</v>
      </c>
      <c r="X614" s="47" t="s">
        <v>231</v>
      </c>
    </row>
    <row r="615" ht="15.75" customHeight="1">
      <c r="B615" s="52">
        <v>3.2000017E7</v>
      </c>
      <c r="C615" s="52" t="s">
        <v>814</v>
      </c>
      <c r="D615" s="52">
        <v>8155901.0</v>
      </c>
      <c r="E615" s="52">
        <v>20.0</v>
      </c>
      <c r="F615" s="53">
        <v>0.74</v>
      </c>
      <c r="G615" s="48">
        <f t="shared" si="1"/>
        <v>14.8</v>
      </c>
      <c r="H615" s="52" t="s">
        <v>6</v>
      </c>
      <c r="I615" s="52">
        <v>0.0</v>
      </c>
      <c r="J615" s="52">
        <v>0.0</v>
      </c>
      <c r="K615" s="52">
        <v>0.0</v>
      </c>
      <c r="L615" s="52" t="s">
        <v>118</v>
      </c>
      <c r="M615" s="52" t="s">
        <v>165</v>
      </c>
      <c r="N615" s="52">
        <v>0.0</v>
      </c>
      <c r="O615" s="52">
        <v>0.0</v>
      </c>
      <c r="P615" s="52">
        <v>0.0</v>
      </c>
      <c r="Q615" s="52">
        <v>0.0</v>
      </c>
      <c r="R615" s="52">
        <v>0.0</v>
      </c>
      <c r="S615" s="52">
        <v>0.0</v>
      </c>
      <c r="T615" s="52">
        <v>0.0</v>
      </c>
      <c r="U615" s="53">
        <v>0.74</v>
      </c>
      <c r="V615" s="53">
        <v>0.0</v>
      </c>
      <c r="W615" s="52">
        <v>9.00315569E8</v>
      </c>
      <c r="X615" s="52" t="s">
        <v>127</v>
      </c>
    </row>
    <row r="616" ht="15.75" customHeight="1">
      <c r="B616" s="47">
        <v>3.2000018E7</v>
      </c>
      <c r="C616" s="47" t="s">
        <v>815</v>
      </c>
      <c r="D616" s="47">
        <v>2.1720464E7</v>
      </c>
      <c r="E616" s="47">
        <v>0.0</v>
      </c>
      <c r="F616" s="48">
        <v>622.5</v>
      </c>
      <c r="G616" s="48">
        <f t="shared" si="1"/>
        <v>0</v>
      </c>
      <c r="H616" s="47" t="s">
        <v>6</v>
      </c>
      <c r="I616" s="47">
        <v>0.0</v>
      </c>
      <c r="J616" s="47">
        <v>0.0</v>
      </c>
      <c r="K616" s="47">
        <v>0.0</v>
      </c>
      <c r="L616" s="47" t="s">
        <v>118</v>
      </c>
      <c r="M616" s="47" t="s">
        <v>165</v>
      </c>
      <c r="N616" s="47">
        <v>0.0</v>
      </c>
      <c r="O616" s="47">
        <v>0.0</v>
      </c>
      <c r="P616" s="47">
        <v>0.0</v>
      </c>
      <c r="Q616" s="47">
        <v>0.0</v>
      </c>
      <c r="R616" s="47">
        <v>0.0</v>
      </c>
      <c r="S616" s="47">
        <v>0.0</v>
      </c>
      <c r="T616" s="47">
        <v>0.0</v>
      </c>
      <c r="U616" s="48">
        <v>622.5</v>
      </c>
      <c r="V616" s="48">
        <v>0.0</v>
      </c>
      <c r="W616" s="47">
        <v>9.00315569E8</v>
      </c>
      <c r="X616" s="47" t="s">
        <v>127</v>
      </c>
    </row>
    <row r="617" ht="15.75" customHeight="1">
      <c r="B617" s="52" t="s">
        <v>816</v>
      </c>
      <c r="C617" s="52" t="s">
        <v>815</v>
      </c>
      <c r="D617" s="52">
        <v>2.1720464E7</v>
      </c>
      <c r="E617" s="52">
        <v>0.0</v>
      </c>
      <c r="F617" s="53">
        <v>833000.0</v>
      </c>
      <c r="G617" s="48">
        <f t="shared" si="1"/>
        <v>0</v>
      </c>
      <c r="H617" s="52" t="s">
        <v>6</v>
      </c>
      <c r="I617" s="52">
        <v>0.0</v>
      </c>
      <c r="J617" s="52">
        <v>0.0</v>
      </c>
      <c r="K617" s="52">
        <v>0.0</v>
      </c>
      <c r="L617" s="52" t="s">
        <v>118</v>
      </c>
      <c r="M617" s="52" t="s">
        <v>119</v>
      </c>
      <c r="N617" s="52">
        <v>5.0</v>
      </c>
      <c r="O617" s="52">
        <v>0.0</v>
      </c>
      <c r="P617" s="52">
        <v>0.0</v>
      </c>
      <c r="Q617" s="52">
        <v>0.0</v>
      </c>
      <c r="R617" s="52">
        <v>0.0</v>
      </c>
      <c r="S617" s="52">
        <v>5.0</v>
      </c>
      <c r="T617" s="52">
        <v>0.0</v>
      </c>
      <c r="U617" s="53">
        <v>833000.0</v>
      </c>
      <c r="V617" s="53">
        <v>833000.0</v>
      </c>
      <c r="W617" s="52">
        <v>9.01563039E8</v>
      </c>
      <c r="X617" s="52" t="s">
        <v>127</v>
      </c>
    </row>
    <row r="618" ht="15.75" customHeight="1">
      <c r="B618" s="47">
        <v>3.2000019E7</v>
      </c>
      <c r="C618" s="47" t="s">
        <v>817</v>
      </c>
      <c r="D618" s="47">
        <v>8.5013356E7</v>
      </c>
      <c r="E618" s="47">
        <v>0.0</v>
      </c>
      <c r="F618" s="48">
        <v>941.25</v>
      </c>
      <c r="G618" s="48">
        <f t="shared" si="1"/>
        <v>0</v>
      </c>
      <c r="H618" s="47" t="s">
        <v>6</v>
      </c>
      <c r="I618" s="47">
        <v>0.0</v>
      </c>
      <c r="J618" s="47">
        <v>0.0</v>
      </c>
      <c r="K618" s="47">
        <v>0.0</v>
      </c>
      <c r="L618" s="47" t="s">
        <v>118</v>
      </c>
      <c r="M618" s="47" t="s">
        <v>119</v>
      </c>
      <c r="N618" s="47">
        <v>0.0</v>
      </c>
      <c r="O618" s="47">
        <v>0.0</v>
      </c>
      <c r="P618" s="47">
        <v>0.0</v>
      </c>
      <c r="Q618" s="47">
        <v>0.0</v>
      </c>
      <c r="R618" s="47">
        <v>0.0</v>
      </c>
      <c r="S618" s="47">
        <v>0.0</v>
      </c>
      <c r="T618" s="47">
        <v>0.0</v>
      </c>
      <c r="U618" s="48">
        <v>941.25</v>
      </c>
      <c r="V618" s="48">
        <v>0.0</v>
      </c>
      <c r="W618" s="47">
        <v>9.00315569E8</v>
      </c>
      <c r="X618" s="47" t="s">
        <v>127</v>
      </c>
    </row>
    <row r="619" ht="15.75" customHeight="1">
      <c r="B619" s="52" t="s">
        <v>818</v>
      </c>
      <c r="C619" s="52" t="s">
        <v>817</v>
      </c>
      <c r="D619" s="52">
        <v>8.5013356E7</v>
      </c>
      <c r="E619" s="52">
        <v>0.0</v>
      </c>
      <c r="F619" s="53">
        <v>750000.0</v>
      </c>
      <c r="G619" s="48">
        <f t="shared" si="1"/>
        <v>0</v>
      </c>
      <c r="H619" s="52" t="s">
        <v>6</v>
      </c>
      <c r="I619" s="52">
        <v>0.0</v>
      </c>
      <c r="J619" s="52">
        <v>0.0</v>
      </c>
      <c r="K619" s="52">
        <v>0.0</v>
      </c>
      <c r="L619" s="52" t="s">
        <v>118</v>
      </c>
      <c r="M619" s="52" t="s">
        <v>165</v>
      </c>
      <c r="N619" s="52">
        <v>1.0</v>
      </c>
      <c r="O619" s="52">
        <v>0.0</v>
      </c>
      <c r="P619" s="52">
        <v>0.0</v>
      </c>
      <c r="Q619" s="52">
        <v>0.0</v>
      </c>
      <c r="R619" s="52">
        <v>0.0</v>
      </c>
      <c r="S619" s="52">
        <v>1.0</v>
      </c>
      <c r="T619" s="52">
        <v>0.0</v>
      </c>
      <c r="U619" s="53">
        <v>750000.0</v>
      </c>
      <c r="V619" s="53">
        <v>0.0</v>
      </c>
      <c r="W619" s="52">
        <v>9.01563039E8</v>
      </c>
      <c r="X619" s="52" t="s">
        <v>127</v>
      </c>
    </row>
    <row r="620" ht="15.75" customHeight="1">
      <c r="B620" s="47">
        <v>3.200002E7</v>
      </c>
      <c r="C620" s="47" t="s">
        <v>819</v>
      </c>
      <c r="D620" s="47">
        <v>2.0393784E7</v>
      </c>
      <c r="E620" s="47">
        <v>0.0</v>
      </c>
      <c r="F620" s="48">
        <v>941.25</v>
      </c>
      <c r="G620" s="48">
        <f t="shared" si="1"/>
        <v>0</v>
      </c>
      <c r="H620" s="47" t="s">
        <v>6</v>
      </c>
      <c r="I620" s="47">
        <v>0.0</v>
      </c>
      <c r="J620" s="47">
        <v>0.0</v>
      </c>
      <c r="K620" s="47">
        <v>0.0</v>
      </c>
      <c r="L620" s="47" t="s">
        <v>118</v>
      </c>
      <c r="M620" s="47" t="s">
        <v>165</v>
      </c>
      <c r="N620" s="47">
        <v>0.0</v>
      </c>
      <c r="O620" s="47">
        <v>0.0</v>
      </c>
      <c r="P620" s="47">
        <v>0.0</v>
      </c>
      <c r="Q620" s="47">
        <v>0.0</v>
      </c>
      <c r="R620" s="47">
        <v>0.0</v>
      </c>
      <c r="S620" s="47">
        <v>0.0</v>
      </c>
      <c r="T620" s="47">
        <v>0.0</v>
      </c>
      <c r="U620" s="48">
        <v>941.25</v>
      </c>
      <c r="V620" s="48">
        <v>0.0</v>
      </c>
      <c r="W620" s="47">
        <v>9.00315569E8</v>
      </c>
      <c r="X620" s="47" t="s">
        <v>127</v>
      </c>
    </row>
    <row r="621" ht="15.75" customHeight="1">
      <c r="B621" s="52" t="s">
        <v>820</v>
      </c>
      <c r="C621" s="52" t="s">
        <v>819</v>
      </c>
      <c r="D621" s="52">
        <v>2.0393784E7</v>
      </c>
      <c r="E621" s="52">
        <v>0.0</v>
      </c>
      <c r="F621" s="53">
        <v>750000.0</v>
      </c>
      <c r="G621" s="48">
        <f t="shared" si="1"/>
        <v>0</v>
      </c>
      <c r="H621" s="52" t="s">
        <v>6</v>
      </c>
      <c r="I621" s="52">
        <v>0.0</v>
      </c>
      <c r="J621" s="52">
        <v>0.0</v>
      </c>
      <c r="K621" s="52">
        <v>0.0</v>
      </c>
      <c r="L621" s="52" t="s">
        <v>118</v>
      </c>
      <c r="M621" s="52" t="s">
        <v>165</v>
      </c>
      <c r="N621" s="52">
        <v>1.0</v>
      </c>
      <c r="O621" s="52">
        <v>0.0</v>
      </c>
      <c r="P621" s="52">
        <v>0.0</v>
      </c>
      <c r="Q621" s="52">
        <v>0.0</v>
      </c>
      <c r="R621" s="52">
        <v>0.0</v>
      </c>
      <c r="S621" s="52">
        <v>1.0</v>
      </c>
      <c r="T621" s="52">
        <v>0.0</v>
      </c>
      <c r="U621" s="53">
        <v>750000.0</v>
      </c>
      <c r="V621" s="53">
        <v>0.0</v>
      </c>
      <c r="W621" s="52">
        <v>9.01563039E8</v>
      </c>
      <c r="X621" s="52" t="s">
        <v>127</v>
      </c>
    </row>
    <row r="622" ht="15.75" customHeight="1">
      <c r="B622" s="47">
        <v>3.2000021E7</v>
      </c>
      <c r="C622" s="47" t="s">
        <v>821</v>
      </c>
      <c r="D622" s="47">
        <v>2.2437743E7</v>
      </c>
      <c r="E622" s="47">
        <v>0.0</v>
      </c>
      <c r="F622" s="48">
        <v>463934.4</v>
      </c>
      <c r="G622" s="48">
        <f t="shared" si="1"/>
        <v>0</v>
      </c>
      <c r="H622" s="47" t="s">
        <v>6</v>
      </c>
      <c r="I622" s="47">
        <v>0.0</v>
      </c>
      <c r="J622" s="47">
        <v>0.0</v>
      </c>
      <c r="K622" s="47">
        <v>0.0</v>
      </c>
      <c r="L622" s="47" t="s">
        <v>118</v>
      </c>
      <c r="M622" s="47" t="s">
        <v>119</v>
      </c>
      <c r="N622" s="47">
        <v>0.0</v>
      </c>
      <c r="O622" s="47">
        <v>0.0</v>
      </c>
      <c r="P622" s="47">
        <v>0.0</v>
      </c>
      <c r="Q622" s="47">
        <v>0.0</v>
      </c>
      <c r="R622" s="47">
        <v>0.0</v>
      </c>
      <c r="S622" s="47">
        <v>0.0</v>
      </c>
      <c r="T622" s="47">
        <v>0.0</v>
      </c>
      <c r="U622" s="48">
        <v>463934.0</v>
      </c>
      <c r="V622" s="48">
        <v>0.0</v>
      </c>
      <c r="W622" s="47">
        <v>9.00315569E8</v>
      </c>
      <c r="X622" s="47" t="s">
        <v>127</v>
      </c>
    </row>
    <row r="623" ht="15.75" customHeight="1">
      <c r="B623" s="52" t="s">
        <v>822</v>
      </c>
      <c r="C623" s="52" t="s">
        <v>821</v>
      </c>
      <c r="D623" s="52">
        <v>2.2437743E7</v>
      </c>
      <c r="E623" s="52">
        <v>0.0</v>
      </c>
      <c r="F623" s="53">
        <v>100000.0</v>
      </c>
      <c r="G623" s="48">
        <f t="shared" si="1"/>
        <v>0</v>
      </c>
      <c r="H623" s="52" t="s">
        <v>6</v>
      </c>
      <c r="I623" s="52">
        <v>0.0</v>
      </c>
      <c r="J623" s="52">
        <v>0.0</v>
      </c>
      <c r="K623" s="52">
        <v>0.0</v>
      </c>
      <c r="L623" s="52" t="s">
        <v>118</v>
      </c>
      <c r="M623" s="52" t="s">
        <v>122</v>
      </c>
      <c r="N623" s="52">
        <v>1.0</v>
      </c>
      <c r="O623" s="52">
        <v>0.0</v>
      </c>
      <c r="P623" s="52">
        <v>0.0</v>
      </c>
      <c r="Q623" s="52">
        <v>0.0</v>
      </c>
      <c r="R623" s="52">
        <v>0.0</v>
      </c>
      <c r="S623" s="52">
        <v>1.0</v>
      </c>
      <c r="T623" s="52">
        <v>0.0</v>
      </c>
      <c r="U623" s="53">
        <v>100000.0</v>
      </c>
      <c r="V623" s="53">
        <v>0.0</v>
      </c>
      <c r="W623" s="52">
        <v>9.01563039E8</v>
      </c>
      <c r="X623" s="52" t="s">
        <v>127</v>
      </c>
    </row>
    <row r="624" ht="15.75" customHeight="1">
      <c r="B624" s="47">
        <v>3.2000022E7</v>
      </c>
      <c r="C624" s="47" t="s">
        <v>823</v>
      </c>
      <c r="D624" s="47">
        <v>2.2432626E7</v>
      </c>
      <c r="E624" s="47">
        <v>0.0</v>
      </c>
      <c r="F624" s="48">
        <v>3347237.0</v>
      </c>
      <c r="G624" s="48">
        <f t="shared" si="1"/>
        <v>0</v>
      </c>
      <c r="H624" s="47" t="s">
        <v>6</v>
      </c>
      <c r="I624" s="47">
        <v>0.0</v>
      </c>
      <c r="J624" s="47">
        <v>0.0</v>
      </c>
      <c r="K624" s="47">
        <v>0.0</v>
      </c>
      <c r="L624" s="47" t="s">
        <v>118</v>
      </c>
      <c r="M624" s="47" t="s">
        <v>122</v>
      </c>
      <c r="N624" s="47">
        <v>1.0</v>
      </c>
      <c r="O624" s="47">
        <v>0.0</v>
      </c>
      <c r="P624" s="47">
        <v>0.0</v>
      </c>
      <c r="Q624" s="47">
        <v>0.0</v>
      </c>
      <c r="R624" s="47">
        <v>0.0</v>
      </c>
      <c r="S624" s="47">
        <v>1.0</v>
      </c>
      <c r="T624" s="47">
        <v>0.0</v>
      </c>
      <c r="U624" s="48">
        <v>3347237.0</v>
      </c>
      <c r="V624" s="48">
        <v>3347237.0</v>
      </c>
      <c r="W624" s="47">
        <v>9.00315569E8</v>
      </c>
      <c r="X624" s="47" t="s">
        <v>127</v>
      </c>
    </row>
    <row r="625" ht="15.75" customHeight="1">
      <c r="B625" s="52">
        <v>3.2000023E7</v>
      </c>
      <c r="C625" s="52" t="s">
        <v>824</v>
      </c>
      <c r="D625" s="52">
        <v>2.0576323E7</v>
      </c>
      <c r="E625" s="52">
        <v>0.0</v>
      </c>
      <c r="F625" s="53">
        <v>88500.97</v>
      </c>
      <c r="G625" s="48">
        <f t="shared" si="1"/>
        <v>0</v>
      </c>
      <c r="H625" s="52" t="s">
        <v>6</v>
      </c>
      <c r="I625" s="52">
        <v>1.0</v>
      </c>
      <c r="J625" s="52">
        <v>1.0</v>
      </c>
      <c r="K625" s="52">
        <v>3.0</v>
      </c>
      <c r="L625" s="52" t="s">
        <v>118</v>
      </c>
      <c r="M625" s="52" t="s">
        <v>122</v>
      </c>
      <c r="N625" s="52">
        <v>18.0</v>
      </c>
      <c r="O625" s="52">
        <v>0.0</v>
      </c>
      <c r="P625" s="52">
        <v>0.0</v>
      </c>
      <c r="Q625" s="52">
        <v>1.0</v>
      </c>
      <c r="R625" s="52">
        <v>0.0</v>
      </c>
      <c r="S625" s="52">
        <v>13.0</v>
      </c>
      <c r="T625" s="52">
        <v>0.0</v>
      </c>
      <c r="U625" s="53">
        <v>88501.0</v>
      </c>
      <c r="V625" s="53">
        <v>88500.97</v>
      </c>
      <c r="W625" s="52">
        <v>9.00315569E8</v>
      </c>
      <c r="X625" s="52" t="s">
        <v>129</v>
      </c>
    </row>
    <row r="626" ht="15.75" customHeight="1">
      <c r="B626" s="47">
        <v>3.2000024E7</v>
      </c>
      <c r="C626" s="73" t="s">
        <v>825</v>
      </c>
      <c r="D626" s="6"/>
      <c r="E626" s="47">
        <v>0.0</v>
      </c>
      <c r="F626" s="48">
        <v>380000.0</v>
      </c>
      <c r="G626" s="48">
        <f t="shared" si="1"/>
        <v>0</v>
      </c>
      <c r="H626" s="47" t="s">
        <v>6</v>
      </c>
      <c r="I626" s="47">
        <v>0.0</v>
      </c>
      <c r="J626" s="47">
        <v>0.0</v>
      </c>
      <c r="K626" s="47">
        <v>0.0</v>
      </c>
      <c r="L626" s="47" t="s">
        <v>118</v>
      </c>
      <c r="M626" s="47" t="s">
        <v>122</v>
      </c>
      <c r="N626" s="47">
        <v>0.0</v>
      </c>
      <c r="O626" s="47">
        <v>0.0</v>
      </c>
      <c r="P626" s="47">
        <v>0.0</v>
      </c>
      <c r="Q626" s="47">
        <v>0.0</v>
      </c>
      <c r="R626" s="47">
        <v>0.0</v>
      </c>
      <c r="S626" s="47">
        <v>0.0</v>
      </c>
      <c r="T626" s="47">
        <v>0.0</v>
      </c>
      <c r="U626" s="48">
        <v>380000.0</v>
      </c>
      <c r="V626" s="48">
        <v>0.0</v>
      </c>
      <c r="W626" s="47">
        <v>9.01563039E8</v>
      </c>
      <c r="X626" s="47" t="s">
        <v>127</v>
      </c>
    </row>
    <row r="627" ht="15.75" customHeight="1">
      <c r="B627" s="52" t="s">
        <v>826</v>
      </c>
      <c r="C627" s="72" t="s">
        <v>825</v>
      </c>
      <c r="D627" s="6"/>
      <c r="E627" s="52">
        <v>1.0</v>
      </c>
      <c r="F627" s="53">
        <v>380000.0</v>
      </c>
      <c r="G627" s="48">
        <f t="shared" si="1"/>
        <v>380000</v>
      </c>
      <c r="H627" s="52" t="s">
        <v>6</v>
      </c>
      <c r="I627" s="52">
        <v>0.0</v>
      </c>
      <c r="J627" s="52">
        <v>0.0</v>
      </c>
      <c r="K627" s="52">
        <v>0.0</v>
      </c>
      <c r="L627" s="52" t="s">
        <v>118</v>
      </c>
      <c r="M627" s="52" t="s">
        <v>122</v>
      </c>
      <c r="N627" s="52">
        <v>0.0</v>
      </c>
      <c r="O627" s="52">
        <v>0.0</v>
      </c>
      <c r="P627" s="52">
        <v>0.0</v>
      </c>
      <c r="Q627" s="52">
        <v>0.0</v>
      </c>
      <c r="R627" s="52">
        <v>0.0</v>
      </c>
      <c r="S627" s="52">
        <v>0.0</v>
      </c>
      <c r="T627" s="52">
        <v>0.0</v>
      </c>
      <c r="U627" s="53">
        <v>380000.0</v>
      </c>
      <c r="V627" s="53">
        <v>0.0</v>
      </c>
      <c r="W627" s="52">
        <v>9.01563039E8</v>
      </c>
      <c r="X627" s="52" t="s">
        <v>684</v>
      </c>
    </row>
    <row r="628" ht="15.75" customHeight="1">
      <c r="B628" s="47">
        <v>3.2100007E7</v>
      </c>
      <c r="C628" s="47" t="s">
        <v>827</v>
      </c>
      <c r="D628" s="47">
        <v>6304.0</v>
      </c>
      <c r="E628" s="47">
        <v>68.0</v>
      </c>
      <c r="F628" s="48">
        <v>24956.68</v>
      </c>
      <c r="G628" s="48">
        <f t="shared" si="1"/>
        <v>1697054.24</v>
      </c>
      <c r="H628" s="47" t="s">
        <v>9</v>
      </c>
      <c r="I628" s="47">
        <v>50.0</v>
      </c>
      <c r="J628" s="47">
        <v>50.0</v>
      </c>
      <c r="K628" s="47">
        <v>150.0</v>
      </c>
      <c r="L628" s="47" t="s">
        <v>118</v>
      </c>
      <c r="M628" s="47" t="s">
        <v>119</v>
      </c>
      <c r="N628" s="47">
        <v>5372.0</v>
      </c>
      <c r="O628" s="47">
        <v>0.0</v>
      </c>
      <c r="P628" s="47">
        <v>0.0</v>
      </c>
      <c r="Q628" s="47">
        <v>0.0</v>
      </c>
      <c r="R628" s="47">
        <v>0.0</v>
      </c>
      <c r="S628" s="47">
        <v>8.0</v>
      </c>
      <c r="T628" s="47">
        <v>0.0</v>
      </c>
      <c r="U628" s="48">
        <v>24956.7</v>
      </c>
      <c r="V628" s="48">
        <v>24956.68</v>
      </c>
      <c r="W628" s="47">
        <v>8.3011525E8</v>
      </c>
      <c r="X628" s="47" t="s">
        <v>828</v>
      </c>
    </row>
    <row r="629" ht="15.75" customHeight="1">
      <c r="B629" s="52">
        <v>3.2100008E7</v>
      </c>
      <c r="C629" s="52" t="s">
        <v>829</v>
      </c>
      <c r="D629" s="52">
        <v>6203.0</v>
      </c>
      <c r="E629" s="52">
        <v>121.0</v>
      </c>
      <c r="F629" s="53">
        <v>14058.66</v>
      </c>
      <c r="G629" s="48">
        <f t="shared" si="1"/>
        <v>1701097.86</v>
      </c>
      <c r="H629" s="52" t="s">
        <v>9</v>
      </c>
      <c r="I629" s="52">
        <v>70.0</v>
      </c>
      <c r="J629" s="52">
        <v>70.0</v>
      </c>
      <c r="K629" s="52">
        <v>150.0</v>
      </c>
      <c r="L629" s="52" t="s">
        <v>118</v>
      </c>
      <c r="M629" s="52" t="s">
        <v>119</v>
      </c>
      <c r="N629" s="52">
        <v>7451.0</v>
      </c>
      <c r="O629" s="52">
        <v>0.0</v>
      </c>
      <c r="P629" s="52">
        <v>0.0</v>
      </c>
      <c r="Q629" s="52">
        <v>0.0</v>
      </c>
      <c r="R629" s="52">
        <v>0.0</v>
      </c>
      <c r="S629" s="52">
        <v>5.0</v>
      </c>
      <c r="T629" s="52">
        <v>0.0</v>
      </c>
      <c r="U629" s="53">
        <v>14058.7</v>
      </c>
      <c r="V629" s="53">
        <v>14058.66</v>
      </c>
      <c r="W629" s="52">
        <v>8.3011525E8</v>
      </c>
      <c r="X629" s="52" t="s">
        <v>828</v>
      </c>
    </row>
    <row r="630" ht="15.75" customHeight="1">
      <c r="B630" s="47">
        <v>3210108.0</v>
      </c>
      <c r="C630" s="47" t="s">
        <v>830</v>
      </c>
      <c r="D630" s="47">
        <v>2.1574656E7</v>
      </c>
      <c r="E630" s="47">
        <v>10.0</v>
      </c>
      <c r="F630" s="48">
        <v>631735.8</v>
      </c>
      <c r="G630" s="48">
        <f t="shared" si="1"/>
        <v>6317358</v>
      </c>
      <c r="H630" s="47" t="s">
        <v>9</v>
      </c>
      <c r="I630" s="47">
        <v>4.0</v>
      </c>
      <c r="J630" s="47">
        <v>4.0</v>
      </c>
      <c r="K630" s="47">
        <v>10.0</v>
      </c>
      <c r="L630" s="47" t="s">
        <v>118</v>
      </c>
      <c r="M630" s="47" t="s">
        <v>119</v>
      </c>
      <c r="N630" s="47">
        <v>463.0</v>
      </c>
      <c r="O630" s="47">
        <v>0.0</v>
      </c>
      <c r="P630" s="47">
        <v>0.0</v>
      </c>
      <c r="Q630" s="47">
        <v>0.0</v>
      </c>
      <c r="R630" s="47">
        <v>0.0</v>
      </c>
      <c r="S630" s="47">
        <v>24.0</v>
      </c>
      <c r="T630" s="47">
        <v>0.0</v>
      </c>
      <c r="U630" s="48">
        <v>631736.0</v>
      </c>
      <c r="V630" s="48">
        <v>633332.9</v>
      </c>
      <c r="W630" s="47">
        <v>9.00315569E8</v>
      </c>
      <c r="X630" s="47" t="s">
        <v>123</v>
      </c>
    </row>
    <row r="631" ht="15.75" customHeight="1">
      <c r="B631" s="52">
        <v>3210113.0</v>
      </c>
      <c r="C631" s="52" t="s">
        <v>831</v>
      </c>
      <c r="D631" s="52">
        <v>2.1719386E7</v>
      </c>
      <c r="E631" s="52">
        <v>8.0</v>
      </c>
      <c r="F631" s="53">
        <v>974849.3</v>
      </c>
      <c r="G631" s="48">
        <f t="shared" si="1"/>
        <v>7798794.4</v>
      </c>
      <c r="H631" s="52" t="s">
        <v>9</v>
      </c>
      <c r="I631" s="52">
        <v>6.0</v>
      </c>
      <c r="J631" s="52">
        <v>9.0</v>
      </c>
      <c r="K631" s="52">
        <v>15.0</v>
      </c>
      <c r="L631" s="52" t="s">
        <v>118</v>
      </c>
      <c r="M631" s="52" t="s">
        <v>119</v>
      </c>
      <c r="N631" s="52">
        <v>370.0</v>
      </c>
      <c r="O631" s="52">
        <v>0.0</v>
      </c>
      <c r="P631" s="52">
        <v>0.0</v>
      </c>
      <c r="Q631" s="52">
        <v>0.0</v>
      </c>
      <c r="R631" s="52">
        <v>0.0</v>
      </c>
      <c r="S631" s="52">
        <v>26.0</v>
      </c>
      <c r="T631" s="52">
        <v>0.0</v>
      </c>
      <c r="U631" s="53">
        <v>974849.0</v>
      </c>
      <c r="V631" s="53">
        <v>976388.1</v>
      </c>
      <c r="W631" s="52">
        <v>9.00315569E8</v>
      </c>
      <c r="X631" s="52" t="s">
        <v>726</v>
      </c>
    </row>
    <row r="632" ht="15.75" customHeight="1">
      <c r="B632" s="47">
        <v>3210114.0</v>
      </c>
      <c r="C632" s="47" t="s">
        <v>832</v>
      </c>
      <c r="D632" s="47">
        <v>2.1719386E7</v>
      </c>
      <c r="E632" s="47">
        <v>0.0</v>
      </c>
      <c r="F632" s="48">
        <v>526999.8</v>
      </c>
      <c r="G632" s="48">
        <f t="shared" si="1"/>
        <v>0</v>
      </c>
      <c r="H632" s="47" t="s">
        <v>9</v>
      </c>
      <c r="I632" s="47">
        <v>0.0</v>
      </c>
      <c r="J632" s="47">
        <v>0.0</v>
      </c>
      <c r="K632" s="47">
        <v>0.0</v>
      </c>
      <c r="L632" s="47" t="s">
        <v>118</v>
      </c>
      <c r="M632" s="47" t="s">
        <v>119</v>
      </c>
      <c r="N632" s="47">
        <v>178.0</v>
      </c>
      <c r="O632" s="47">
        <v>0.0</v>
      </c>
      <c r="P632" s="47">
        <v>0.0</v>
      </c>
      <c r="Q632" s="47">
        <v>1.0</v>
      </c>
      <c r="R632" s="47">
        <v>0.0</v>
      </c>
      <c r="S632" s="47">
        <v>9.0</v>
      </c>
      <c r="T632" s="47">
        <v>0.0</v>
      </c>
      <c r="U632" s="48">
        <v>527000.0</v>
      </c>
      <c r="V632" s="48">
        <v>526999.8</v>
      </c>
      <c r="W632" s="47">
        <v>9.00239627E8</v>
      </c>
      <c r="X632" s="47" t="s">
        <v>726</v>
      </c>
    </row>
    <row r="633" ht="15.75" customHeight="1">
      <c r="B633" s="52">
        <v>3210115.0</v>
      </c>
      <c r="C633" s="52" t="s">
        <v>833</v>
      </c>
      <c r="D633" s="52"/>
      <c r="E633" s="52">
        <v>11.0</v>
      </c>
      <c r="F633" s="53">
        <v>19867.05</v>
      </c>
      <c r="G633" s="48">
        <f t="shared" si="1"/>
        <v>218537.55</v>
      </c>
      <c r="H633" s="52" t="s">
        <v>6</v>
      </c>
      <c r="I633" s="52">
        <v>5.0</v>
      </c>
      <c r="J633" s="52">
        <v>5.0</v>
      </c>
      <c r="K633" s="52">
        <v>25.0</v>
      </c>
      <c r="L633" s="52" t="s">
        <v>118</v>
      </c>
      <c r="M633" s="52" t="s">
        <v>119</v>
      </c>
      <c r="N633" s="52">
        <v>435.0</v>
      </c>
      <c r="O633" s="52">
        <v>0.0</v>
      </c>
      <c r="P633" s="52">
        <v>0.0</v>
      </c>
      <c r="Q633" s="52">
        <v>0.0</v>
      </c>
      <c r="R633" s="52">
        <v>0.0</v>
      </c>
      <c r="S633" s="52">
        <v>4.0</v>
      </c>
      <c r="T633" s="52">
        <v>0.0</v>
      </c>
      <c r="U633" s="53">
        <v>19867.1</v>
      </c>
      <c r="V633" s="53">
        <v>19867.05</v>
      </c>
      <c r="W633" s="52">
        <v>9.00664298E8</v>
      </c>
      <c r="X633" s="52" t="s">
        <v>834</v>
      </c>
    </row>
    <row r="634" ht="15.75" customHeight="1">
      <c r="B634" s="47">
        <v>3210122.0</v>
      </c>
      <c r="C634" s="47" t="s">
        <v>835</v>
      </c>
      <c r="D634" s="47">
        <v>2.1454749E7</v>
      </c>
      <c r="E634" s="47">
        <v>0.0</v>
      </c>
      <c r="F634" s="48">
        <v>548944.1</v>
      </c>
      <c r="G634" s="48">
        <f t="shared" si="1"/>
        <v>0</v>
      </c>
      <c r="H634" s="47" t="s">
        <v>9</v>
      </c>
      <c r="I634" s="47">
        <v>0.0</v>
      </c>
      <c r="J634" s="47">
        <v>0.0</v>
      </c>
      <c r="K634" s="47">
        <v>0.0</v>
      </c>
      <c r="L634" s="47" t="s">
        <v>118</v>
      </c>
      <c r="M634" s="47" t="s">
        <v>165</v>
      </c>
      <c r="N634" s="47">
        <v>30.0</v>
      </c>
      <c r="O634" s="47">
        <v>0.0</v>
      </c>
      <c r="P634" s="47">
        <v>0.0</v>
      </c>
      <c r="Q634" s="47">
        <v>0.0</v>
      </c>
      <c r="R634" s="47">
        <v>0.0</v>
      </c>
      <c r="S634" s="47">
        <v>1.0</v>
      </c>
      <c r="T634" s="47">
        <v>0.0</v>
      </c>
      <c r="U634" s="48">
        <v>548944.0</v>
      </c>
      <c r="V634" s="48">
        <v>0.0</v>
      </c>
      <c r="W634" s="47">
        <v>9.00315569E8</v>
      </c>
      <c r="X634" s="47" t="s">
        <v>836</v>
      </c>
    </row>
    <row r="635" ht="15.75" customHeight="1">
      <c r="B635" s="52">
        <v>3210140.0</v>
      </c>
      <c r="C635" s="52" t="s">
        <v>837</v>
      </c>
      <c r="D635" s="52">
        <v>2.2520192E7</v>
      </c>
      <c r="E635" s="52">
        <v>2.0</v>
      </c>
      <c r="F635" s="53">
        <v>204993.5</v>
      </c>
      <c r="G635" s="48">
        <f t="shared" si="1"/>
        <v>409987</v>
      </c>
      <c r="H635" s="52" t="s">
        <v>9</v>
      </c>
      <c r="I635" s="52">
        <v>7.0</v>
      </c>
      <c r="J635" s="52">
        <v>7.0</v>
      </c>
      <c r="K635" s="52">
        <v>20.0</v>
      </c>
      <c r="L635" s="52" t="s">
        <v>118</v>
      </c>
      <c r="M635" s="52" t="s">
        <v>119</v>
      </c>
      <c r="N635" s="52">
        <v>307.0</v>
      </c>
      <c r="O635" s="52">
        <v>0.0</v>
      </c>
      <c r="P635" s="52">
        <v>0.0</v>
      </c>
      <c r="Q635" s="52">
        <v>1.0</v>
      </c>
      <c r="R635" s="52">
        <v>0.0</v>
      </c>
      <c r="S635" s="52">
        <v>4.0</v>
      </c>
      <c r="T635" s="52">
        <v>0.0</v>
      </c>
      <c r="U635" s="53">
        <v>204993.0</v>
      </c>
      <c r="V635" s="53">
        <v>136850.0</v>
      </c>
      <c r="W635" s="52">
        <v>9.00315569E8</v>
      </c>
      <c r="X635" s="52" t="s">
        <v>132</v>
      </c>
    </row>
    <row r="636" ht="15.75" customHeight="1">
      <c r="B636" s="47">
        <v>3210141.0</v>
      </c>
      <c r="C636" s="47" t="s">
        <v>838</v>
      </c>
      <c r="D636" s="47">
        <v>2.0459724E7</v>
      </c>
      <c r="E636" s="47">
        <v>4.0</v>
      </c>
      <c r="F636" s="48">
        <v>186533.5</v>
      </c>
      <c r="G636" s="48">
        <f t="shared" si="1"/>
        <v>746134</v>
      </c>
      <c r="H636" s="47" t="s">
        <v>9</v>
      </c>
      <c r="I636" s="47">
        <v>4.0</v>
      </c>
      <c r="J636" s="47">
        <v>4.0</v>
      </c>
      <c r="K636" s="47">
        <v>6.0</v>
      </c>
      <c r="L636" s="47" t="s">
        <v>118</v>
      </c>
      <c r="M636" s="47" t="s">
        <v>119</v>
      </c>
      <c r="N636" s="47">
        <v>253.0</v>
      </c>
      <c r="O636" s="47">
        <v>0.0</v>
      </c>
      <c r="P636" s="47">
        <v>0.0</v>
      </c>
      <c r="Q636" s="47">
        <v>1.0</v>
      </c>
      <c r="R636" s="47">
        <v>0.0</v>
      </c>
      <c r="S636" s="47">
        <v>6.0</v>
      </c>
      <c r="T636" s="47">
        <v>0.0</v>
      </c>
      <c r="U636" s="48">
        <v>186533.0</v>
      </c>
      <c r="V636" s="48">
        <v>136850.0</v>
      </c>
      <c r="W636" s="47">
        <v>9.00315569E8</v>
      </c>
      <c r="X636" s="47" t="s">
        <v>132</v>
      </c>
    </row>
    <row r="637" ht="15.75" customHeight="1">
      <c r="B637" s="52">
        <v>3210142.0</v>
      </c>
      <c r="C637" s="52" t="s">
        <v>268</v>
      </c>
      <c r="D637" s="52">
        <v>6.0113532E7</v>
      </c>
      <c r="E637" s="52">
        <v>4.0</v>
      </c>
      <c r="F637" s="53">
        <v>10011.09</v>
      </c>
      <c r="G637" s="48">
        <f t="shared" si="1"/>
        <v>40044.36</v>
      </c>
      <c r="H637" s="52" t="s">
        <v>9</v>
      </c>
      <c r="I637" s="52">
        <v>0.0</v>
      </c>
      <c r="J637" s="52">
        <v>0.0</v>
      </c>
      <c r="K637" s="52">
        <v>0.0</v>
      </c>
      <c r="L637" s="52" t="s">
        <v>118</v>
      </c>
      <c r="M637" s="52" t="s">
        <v>122</v>
      </c>
      <c r="N637" s="52">
        <v>6.0</v>
      </c>
      <c r="O637" s="52">
        <v>0.0</v>
      </c>
      <c r="P637" s="52">
        <v>0.0</v>
      </c>
      <c r="Q637" s="52">
        <v>0.0</v>
      </c>
      <c r="R637" s="52">
        <v>0.0</v>
      </c>
      <c r="S637" s="52">
        <v>0.0</v>
      </c>
      <c r="T637" s="52">
        <v>0.0</v>
      </c>
      <c r="U637" s="53">
        <v>10011.1</v>
      </c>
      <c r="V637" s="53">
        <v>10325.8</v>
      </c>
      <c r="W637" s="52">
        <v>9.00315569E8</v>
      </c>
      <c r="X637" s="52" t="s">
        <v>127</v>
      </c>
    </row>
    <row r="638" ht="15.75" customHeight="1">
      <c r="B638" s="47">
        <v>3210143.0</v>
      </c>
      <c r="C638" s="47" t="s">
        <v>839</v>
      </c>
      <c r="D638" s="47">
        <v>990985.0</v>
      </c>
      <c r="E638" s="47">
        <v>2.0</v>
      </c>
      <c r="F638" s="48">
        <v>39136.13</v>
      </c>
      <c r="G638" s="48">
        <f t="shared" si="1"/>
        <v>78272.26</v>
      </c>
      <c r="H638" s="47" t="s">
        <v>9</v>
      </c>
      <c r="I638" s="47">
        <v>0.0</v>
      </c>
      <c r="J638" s="47">
        <v>0.0</v>
      </c>
      <c r="K638" s="47">
        <v>0.0</v>
      </c>
      <c r="L638" s="47" t="s">
        <v>118</v>
      </c>
      <c r="M638" s="47" t="s">
        <v>122</v>
      </c>
      <c r="N638" s="47">
        <v>2.0</v>
      </c>
      <c r="O638" s="47">
        <v>0.0</v>
      </c>
      <c r="P638" s="47">
        <v>0.0</v>
      </c>
      <c r="Q638" s="47">
        <v>0.0</v>
      </c>
      <c r="R638" s="47">
        <v>0.0</v>
      </c>
      <c r="S638" s="47">
        <v>1.0</v>
      </c>
      <c r="T638" s="47">
        <v>0.0</v>
      </c>
      <c r="U638" s="48">
        <v>39136.1</v>
      </c>
      <c r="V638" s="48">
        <v>39136.13</v>
      </c>
      <c r="W638" s="47">
        <v>9.00315569E8</v>
      </c>
      <c r="X638" s="47" t="s">
        <v>152</v>
      </c>
    </row>
    <row r="639" ht="15.75" customHeight="1">
      <c r="B639" s="52">
        <v>3210144.0</v>
      </c>
      <c r="C639" s="52" t="s">
        <v>268</v>
      </c>
      <c r="D639" s="52">
        <v>6.0110468E7</v>
      </c>
      <c r="E639" s="52">
        <v>2.0</v>
      </c>
      <c r="F639" s="53">
        <v>18310.28</v>
      </c>
      <c r="G639" s="48">
        <f t="shared" si="1"/>
        <v>36620.56</v>
      </c>
      <c r="H639" s="52" t="s">
        <v>9</v>
      </c>
      <c r="I639" s="52">
        <v>0.0</v>
      </c>
      <c r="J639" s="52">
        <v>0.0</v>
      </c>
      <c r="K639" s="52">
        <v>0.0</v>
      </c>
      <c r="L639" s="52" t="s">
        <v>118</v>
      </c>
      <c r="M639" s="52" t="s">
        <v>122</v>
      </c>
      <c r="N639" s="52">
        <v>2.0</v>
      </c>
      <c r="O639" s="52">
        <v>0.0</v>
      </c>
      <c r="P639" s="52">
        <v>0.0</v>
      </c>
      <c r="Q639" s="52">
        <v>0.0</v>
      </c>
      <c r="R639" s="52">
        <v>0.0</v>
      </c>
      <c r="S639" s="52">
        <v>0.0</v>
      </c>
      <c r="T639" s="52">
        <v>0.0</v>
      </c>
      <c r="U639" s="53">
        <v>18310.3</v>
      </c>
      <c r="V639" s="53">
        <v>18310.28</v>
      </c>
      <c r="W639" s="52">
        <v>9.00315569E8</v>
      </c>
      <c r="X639" s="52" t="s">
        <v>152</v>
      </c>
    </row>
    <row r="640" ht="15.75" customHeight="1">
      <c r="B640" s="47">
        <v>3210145.0</v>
      </c>
      <c r="C640" s="47" t="s">
        <v>533</v>
      </c>
      <c r="D640" s="47">
        <v>984758.0</v>
      </c>
      <c r="E640" s="47">
        <v>10.0</v>
      </c>
      <c r="F640" s="48">
        <v>11367.34</v>
      </c>
      <c r="G640" s="48">
        <f t="shared" si="1"/>
        <v>113673.4</v>
      </c>
      <c r="H640" s="47" t="s">
        <v>6</v>
      </c>
      <c r="I640" s="47">
        <v>0.0</v>
      </c>
      <c r="J640" s="47">
        <v>0.0</v>
      </c>
      <c r="K640" s="47">
        <v>0.0</v>
      </c>
      <c r="L640" s="47" t="s">
        <v>118</v>
      </c>
      <c r="M640" s="47" t="s">
        <v>122</v>
      </c>
      <c r="N640" s="47">
        <v>0.0</v>
      </c>
      <c r="O640" s="47">
        <v>0.0</v>
      </c>
      <c r="P640" s="47">
        <v>0.0</v>
      </c>
      <c r="Q640" s="47">
        <v>0.0</v>
      </c>
      <c r="R640" s="47">
        <v>0.0</v>
      </c>
      <c r="S640" s="47">
        <v>0.0</v>
      </c>
      <c r="T640" s="47">
        <v>0.0</v>
      </c>
      <c r="U640" s="48">
        <v>11367.3</v>
      </c>
      <c r="V640" s="48">
        <v>11367.34</v>
      </c>
      <c r="W640" s="47">
        <v>9.00315569E8</v>
      </c>
      <c r="X640" s="47" t="s">
        <v>127</v>
      </c>
    </row>
    <row r="641" ht="15.75" customHeight="1">
      <c r="B641" s="52">
        <v>3710518.0</v>
      </c>
      <c r="C641" s="52" t="s">
        <v>840</v>
      </c>
      <c r="D641" s="52">
        <v>952627.0</v>
      </c>
      <c r="E641" s="52">
        <v>23.0</v>
      </c>
      <c r="F641" s="53">
        <v>4278.728</v>
      </c>
      <c r="G641" s="48">
        <f t="shared" si="1"/>
        <v>98410.744</v>
      </c>
      <c r="H641" s="52" t="s">
        <v>9</v>
      </c>
      <c r="I641" s="52">
        <v>3.0</v>
      </c>
      <c r="J641" s="52">
        <v>3.0</v>
      </c>
      <c r="K641" s="52">
        <v>6.0</v>
      </c>
      <c r="L641" s="52" t="s">
        <v>118</v>
      </c>
      <c r="M641" s="52" t="s">
        <v>119</v>
      </c>
      <c r="N641" s="52">
        <v>1099.0</v>
      </c>
      <c r="O641" s="52">
        <v>0.0</v>
      </c>
      <c r="P641" s="52">
        <v>0.0</v>
      </c>
      <c r="Q641" s="52">
        <v>0.0</v>
      </c>
      <c r="R641" s="52">
        <v>0.0</v>
      </c>
      <c r="S641" s="52">
        <v>7.0</v>
      </c>
      <c r="T641" s="52">
        <v>0.0</v>
      </c>
      <c r="U641" s="53">
        <v>4278.73</v>
      </c>
      <c r="V641" s="53">
        <v>4278.728</v>
      </c>
      <c r="W641" s="52">
        <v>9.00315569E8</v>
      </c>
      <c r="X641" s="52" t="s">
        <v>194</v>
      </c>
    </row>
    <row r="642" ht="15.75" customHeight="1">
      <c r="B642" s="47">
        <v>3710519.0</v>
      </c>
      <c r="C642" s="47" t="s">
        <v>841</v>
      </c>
      <c r="D642" s="47">
        <v>2481.0</v>
      </c>
      <c r="E642" s="47">
        <v>328.0</v>
      </c>
      <c r="F642" s="48">
        <v>2093.21</v>
      </c>
      <c r="G642" s="48">
        <f t="shared" si="1"/>
        <v>686572.88</v>
      </c>
      <c r="H642" s="47" t="s">
        <v>9</v>
      </c>
      <c r="I642" s="47">
        <v>1.0</v>
      </c>
      <c r="J642" s="47">
        <v>1.0</v>
      </c>
      <c r="K642" s="47">
        <v>2.0</v>
      </c>
      <c r="L642" s="47" t="s">
        <v>118</v>
      </c>
      <c r="M642" s="47" t="s">
        <v>119</v>
      </c>
      <c r="N642" s="47">
        <v>950.0</v>
      </c>
      <c r="O642" s="47">
        <v>0.0</v>
      </c>
      <c r="P642" s="47">
        <v>0.0</v>
      </c>
      <c r="Q642" s="47">
        <v>2.0</v>
      </c>
      <c r="R642" s="47">
        <v>0.0</v>
      </c>
      <c r="S642" s="47">
        <v>9.0</v>
      </c>
      <c r="T642" s="47">
        <v>0.0</v>
      </c>
      <c r="U642" s="48">
        <v>2093.21</v>
      </c>
      <c r="V642" s="48">
        <v>2093.21</v>
      </c>
      <c r="W642" s="47">
        <v>9.00449648E8</v>
      </c>
      <c r="X642" s="47" t="s">
        <v>194</v>
      </c>
    </row>
    <row r="643" ht="15.75" customHeight="1">
      <c r="B643" s="52">
        <v>3.7800001E7</v>
      </c>
      <c r="C643" s="72" t="s">
        <v>842</v>
      </c>
      <c r="D643" s="6"/>
      <c r="E643" s="52">
        <v>25.0</v>
      </c>
      <c r="F643" s="53">
        <v>0.0</v>
      </c>
      <c r="G643" s="48">
        <f t="shared" si="1"/>
        <v>0</v>
      </c>
      <c r="H643" s="52" t="s">
        <v>5</v>
      </c>
      <c r="I643" s="52">
        <v>1.0</v>
      </c>
      <c r="J643" s="52">
        <v>1.0</v>
      </c>
      <c r="K643" s="52">
        <v>2.0</v>
      </c>
      <c r="L643" s="52" t="s">
        <v>118</v>
      </c>
      <c r="M643" s="52" t="s">
        <v>122</v>
      </c>
      <c r="N643" s="52">
        <v>5.0</v>
      </c>
      <c r="O643" s="52">
        <v>0.0</v>
      </c>
      <c r="P643" s="52">
        <v>0.0</v>
      </c>
      <c r="Q643" s="52">
        <v>0.0</v>
      </c>
      <c r="R643" s="52">
        <v>0.0</v>
      </c>
      <c r="S643" s="52">
        <v>0.0</v>
      </c>
      <c r="T643" s="52">
        <v>0.0</v>
      </c>
      <c r="U643" s="53">
        <v>0.0</v>
      </c>
      <c r="V643" s="53">
        <v>0.0</v>
      </c>
      <c r="W643" s="52">
        <v>9.01535375E8</v>
      </c>
      <c r="X643" s="52" t="s">
        <v>843</v>
      </c>
    </row>
    <row r="644" ht="15.75" customHeight="1">
      <c r="B644" s="47">
        <v>3.7800002E7</v>
      </c>
      <c r="C644" s="73" t="s">
        <v>844</v>
      </c>
      <c r="D644" s="6"/>
      <c r="E644" s="47">
        <v>18.0</v>
      </c>
      <c r="F644" s="48">
        <v>63989.55</v>
      </c>
      <c r="G644" s="48">
        <f t="shared" si="1"/>
        <v>1151811.9</v>
      </c>
      <c r="H644" s="47" t="s">
        <v>5</v>
      </c>
      <c r="I644" s="47">
        <v>2.0</v>
      </c>
      <c r="J644" s="47">
        <v>2.0</v>
      </c>
      <c r="K644" s="47">
        <v>3.0</v>
      </c>
      <c r="L644" s="47" t="s">
        <v>118</v>
      </c>
      <c r="M644" s="47" t="s">
        <v>122</v>
      </c>
      <c r="N644" s="47">
        <v>22.0</v>
      </c>
      <c r="O644" s="47">
        <v>0.0</v>
      </c>
      <c r="P644" s="47">
        <v>0.0</v>
      </c>
      <c r="Q644" s="47">
        <v>0.0</v>
      </c>
      <c r="R644" s="47">
        <v>0.0</v>
      </c>
      <c r="S644" s="47">
        <v>0.0</v>
      </c>
      <c r="T644" s="47">
        <v>0.0</v>
      </c>
      <c r="U644" s="48">
        <v>63989.5</v>
      </c>
      <c r="V644" s="48">
        <v>70388.5</v>
      </c>
      <c r="W644" s="47">
        <v>9.01535375E8</v>
      </c>
      <c r="X644" s="47" t="s">
        <v>845</v>
      </c>
    </row>
    <row r="645" ht="15.75" customHeight="1">
      <c r="B645" s="52">
        <v>3.7800003E7</v>
      </c>
      <c r="C645" s="72" t="s">
        <v>846</v>
      </c>
      <c r="D645" s="6"/>
      <c r="E645" s="52">
        <v>23.0</v>
      </c>
      <c r="F645" s="53">
        <v>0.0</v>
      </c>
      <c r="G645" s="48">
        <f t="shared" si="1"/>
        <v>0</v>
      </c>
      <c r="H645" s="52" t="s">
        <v>5</v>
      </c>
      <c r="I645" s="52">
        <v>2.0</v>
      </c>
      <c r="J645" s="52">
        <v>2.0</v>
      </c>
      <c r="K645" s="52">
        <v>3.0</v>
      </c>
      <c r="L645" s="52" t="s">
        <v>118</v>
      </c>
      <c r="M645" s="52" t="s">
        <v>122</v>
      </c>
      <c r="N645" s="52">
        <v>17.0</v>
      </c>
      <c r="O645" s="52">
        <v>0.0</v>
      </c>
      <c r="P645" s="52">
        <v>0.0</v>
      </c>
      <c r="Q645" s="52">
        <v>0.0</v>
      </c>
      <c r="R645" s="52">
        <v>0.0</v>
      </c>
      <c r="S645" s="52">
        <v>0.0</v>
      </c>
      <c r="T645" s="52">
        <v>0.0</v>
      </c>
      <c r="U645" s="53">
        <v>0.0</v>
      </c>
      <c r="V645" s="53">
        <v>0.0</v>
      </c>
      <c r="W645" s="52">
        <v>9.01535375E8</v>
      </c>
      <c r="X645" s="52" t="s">
        <v>843</v>
      </c>
    </row>
    <row r="646" ht="15.75" customHeight="1">
      <c r="B646" s="47">
        <v>3.7800004E7</v>
      </c>
      <c r="C646" s="73" t="s">
        <v>847</v>
      </c>
      <c r="D646" s="6"/>
      <c r="E646" s="47">
        <v>19.0</v>
      </c>
      <c r="F646" s="48">
        <v>102488.8</v>
      </c>
      <c r="G646" s="48">
        <f t="shared" si="1"/>
        <v>1947287.2</v>
      </c>
      <c r="H646" s="47" t="s">
        <v>5</v>
      </c>
      <c r="I646" s="47">
        <v>2.0</v>
      </c>
      <c r="J646" s="47">
        <v>2.0</v>
      </c>
      <c r="K646" s="47">
        <v>5.0</v>
      </c>
      <c r="L646" s="47" t="s">
        <v>118</v>
      </c>
      <c r="M646" s="47" t="s">
        <v>122</v>
      </c>
      <c r="N646" s="47">
        <v>31.0</v>
      </c>
      <c r="O646" s="47">
        <v>0.0</v>
      </c>
      <c r="P646" s="47">
        <v>0.0</v>
      </c>
      <c r="Q646" s="47">
        <v>0.0</v>
      </c>
      <c r="R646" s="47">
        <v>0.0</v>
      </c>
      <c r="S646" s="47">
        <v>0.0</v>
      </c>
      <c r="T646" s="47">
        <v>0.0</v>
      </c>
      <c r="U646" s="48">
        <v>102489.0</v>
      </c>
      <c r="V646" s="48">
        <v>245973.0</v>
      </c>
      <c r="W646" s="47">
        <v>9.01535375E8</v>
      </c>
      <c r="X646" s="47" t="s">
        <v>845</v>
      </c>
    </row>
    <row r="647" ht="15.75" customHeight="1">
      <c r="B647" s="52">
        <v>3.7800005E7</v>
      </c>
      <c r="C647" s="72" t="s">
        <v>848</v>
      </c>
      <c r="D647" s="6"/>
      <c r="E647" s="52">
        <v>39.0</v>
      </c>
      <c r="F647" s="53">
        <v>0.0</v>
      </c>
      <c r="G647" s="48">
        <f t="shared" si="1"/>
        <v>0</v>
      </c>
      <c r="H647" s="52" t="s">
        <v>5</v>
      </c>
      <c r="I647" s="52">
        <v>0.0</v>
      </c>
      <c r="J647" s="52">
        <v>0.0</v>
      </c>
      <c r="K647" s="52">
        <v>0.0</v>
      </c>
      <c r="L647" s="52" t="s">
        <v>118</v>
      </c>
      <c r="M647" s="52" t="s">
        <v>122</v>
      </c>
      <c r="N647" s="52">
        <v>1.0</v>
      </c>
      <c r="O647" s="52">
        <v>0.0</v>
      </c>
      <c r="P647" s="52">
        <v>0.0</v>
      </c>
      <c r="Q647" s="52">
        <v>0.0</v>
      </c>
      <c r="R647" s="52">
        <v>0.0</v>
      </c>
      <c r="S647" s="52">
        <v>0.0</v>
      </c>
      <c r="T647" s="52">
        <v>0.0</v>
      </c>
      <c r="U647" s="53">
        <v>0.0</v>
      </c>
      <c r="V647" s="53">
        <v>0.0</v>
      </c>
      <c r="W647" s="52">
        <v>9.01535375E8</v>
      </c>
      <c r="X647" s="52" t="s">
        <v>843</v>
      </c>
    </row>
    <row r="648" ht="15.75" customHeight="1">
      <c r="B648" s="47">
        <v>3.7800006E7</v>
      </c>
      <c r="C648" s="73" t="s">
        <v>849</v>
      </c>
      <c r="D648" s="6"/>
      <c r="E648" s="47">
        <v>7.0</v>
      </c>
      <c r="F648" s="48">
        <v>0.0</v>
      </c>
      <c r="G648" s="48">
        <f t="shared" si="1"/>
        <v>0</v>
      </c>
      <c r="H648" s="47" t="s">
        <v>5</v>
      </c>
      <c r="I648" s="47">
        <v>1.0</v>
      </c>
      <c r="J648" s="47">
        <v>1.0</v>
      </c>
      <c r="K648" s="47">
        <v>2.0</v>
      </c>
      <c r="L648" s="47" t="s">
        <v>118</v>
      </c>
      <c r="M648" s="47" t="s">
        <v>122</v>
      </c>
      <c r="N648" s="47">
        <v>13.0</v>
      </c>
      <c r="O648" s="47">
        <v>0.0</v>
      </c>
      <c r="P648" s="47">
        <v>0.0</v>
      </c>
      <c r="Q648" s="47">
        <v>0.0</v>
      </c>
      <c r="R648" s="47">
        <v>0.0</v>
      </c>
      <c r="S648" s="47">
        <v>0.0</v>
      </c>
      <c r="T648" s="47">
        <v>0.0</v>
      </c>
      <c r="U648" s="48">
        <v>0.0</v>
      </c>
      <c r="V648" s="48">
        <v>0.0</v>
      </c>
      <c r="W648" s="47">
        <v>9.01535375E8</v>
      </c>
      <c r="X648" s="47" t="s">
        <v>843</v>
      </c>
    </row>
    <row r="649" ht="15.75" customHeight="1">
      <c r="B649" s="52">
        <v>3.7800007E7</v>
      </c>
      <c r="C649" s="72" t="s">
        <v>850</v>
      </c>
      <c r="D649" s="6"/>
      <c r="E649" s="52">
        <v>14.0</v>
      </c>
      <c r="F649" s="53">
        <v>0.0</v>
      </c>
      <c r="G649" s="48">
        <f t="shared" si="1"/>
        <v>0</v>
      </c>
      <c r="H649" s="52" t="s">
        <v>5</v>
      </c>
      <c r="I649" s="52">
        <v>1.0</v>
      </c>
      <c r="J649" s="52">
        <v>1.0</v>
      </c>
      <c r="K649" s="52">
        <v>2.0</v>
      </c>
      <c r="L649" s="52" t="s">
        <v>118</v>
      </c>
      <c r="M649" s="52" t="s">
        <v>122</v>
      </c>
      <c r="N649" s="52">
        <v>6.0</v>
      </c>
      <c r="O649" s="52">
        <v>0.0</v>
      </c>
      <c r="P649" s="52">
        <v>0.0</v>
      </c>
      <c r="Q649" s="52">
        <v>0.0</v>
      </c>
      <c r="R649" s="52">
        <v>0.0</v>
      </c>
      <c r="S649" s="52">
        <v>0.0</v>
      </c>
      <c r="T649" s="52">
        <v>0.0</v>
      </c>
      <c r="U649" s="53">
        <v>0.0</v>
      </c>
      <c r="V649" s="53">
        <v>0.0</v>
      </c>
      <c r="W649" s="52">
        <v>9.01535375E8</v>
      </c>
      <c r="X649" s="52" t="s">
        <v>843</v>
      </c>
    </row>
    <row r="650" ht="15.75" customHeight="1">
      <c r="B650" s="47">
        <v>3.8000008E7</v>
      </c>
      <c r="C650" s="47" t="s">
        <v>851</v>
      </c>
      <c r="D650" s="47">
        <v>2.1396625E7</v>
      </c>
      <c r="E650" s="47">
        <v>1.0</v>
      </c>
      <c r="F650" s="48">
        <v>257355.7</v>
      </c>
      <c r="G650" s="48">
        <f t="shared" si="1"/>
        <v>257355.7</v>
      </c>
      <c r="H650" s="47" t="s">
        <v>5</v>
      </c>
      <c r="I650" s="47">
        <v>0.0</v>
      </c>
      <c r="J650" s="47">
        <v>0.0</v>
      </c>
      <c r="K650" s="47">
        <v>0.0</v>
      </c>
      <c r="L650" s="47" t="s">
        <v>118</v>
      </c>
      <c r="M650" s="47" t="s">
        <v>119</v>
      </c>
      <c r="N650" s="47">
        <v>2.0</v>
      </c>
      <c r="O650" s="47">
        <v>0.0</v>
      </c>
      <c r="P650" s="47">
        <v>0.0</v>
      </c>
      <c r="Q650" s="47">
        <v>0.0</v>
      </c>
      <c r="R650" s="47">
        <v>0.0</v>
      </c>
      <c r="S650" s="47">
        <v>0.0</v>
      </c>
      <c r="T650" s="47">
        <v>0.0</v>
      </c>
      <c r="U650" s="48">
        <v>257356.0</v>
      </c>
      <c r="V650" s="48">
        <v>57.0</v>
      </c>
      <c r="W650" s="47">
        <v>9.00315569E8</v>
      </c>
      <c r="X650" s="47" t="s">
        <v>120</v>
      </c>
    </row>
    <row r="651" ht="15.75" customHeight="1">
      <c r="B651" s="52">
        <v>3.8000009E7</v>
      </c>
      <c r="C651" s="52" t="s">
        <v>852</v>
      </c>
      <c r="D651" s="52">
        <v>2.187526E7</v>
      </c>
      <c r="E651" s="52">
        <v>0.0</v>
      </c>
      <c r="F651" s="53">
        <v>1034083.0</v>
      </c>
      <c r="G651" s="48">
        <f t="shared" si="1"/>
        <v>0</v>
      </c>
      <c r="H651" s="52" t="s">
        <v>6</v>
      </c>
      <c r="I651" s="52">
        <v>0.0</v>
      </c>
      <c r="J651" s="52">
        <v>0.0</v>
      </c>
      <c r="K651" s="52">
        <v>0.0</v>
      </c>
      <c r="L651" s="52" t="s">
        <v>118</v>
      </c>
      <c r="M651" s="52" t="s">
        <v>119</v>
      </c>
      <c r="N651" s="52">
        <v>3.0</v>
      </c>
      <c r="O651" s="52">
        <v>0.0</v>
      </c>
      <c r="P651" s="52">
        <v>0.0</v>
      </c>
      <c r="Q651" s="52">
        <v>0.0</v>
      </c>
      <c r="R651" s="52">
        <v>0.0</v>
      </c>
      <c r="S651" s="52">
        <v>1.0</v>
      </c>
      <c r="T651" s="52">
        <v>0.0</v>
      </c>
      <c r="U651" s="53">
        <v>1034083.0</v>
      </c>
      <c r="V651" s="53">
        <v>953157.2</v>
      </c>
      <c r="W651" s="52">
        <v>9.00315569E8</v>
      </c>
      <c r="X651" s="52" t="s">
        <v>171</v>
      </c>
    </row>
    <row r="652" ht="15.75" customHeight="1">
      <c r="B652" s="47">
        <v>3860200.0</v>
      </c>
      <c r="C652" s="47" t="s">
        <v>853</v>
      </c>
      <c r="D652" s="47">
        <v>2.1247147E7</v>
      </c>
      <c r="E652" s="47">
        <v>3.0</v>
      </c>
      <c r="F652" s="48">
        <v>172017.3</v>
      </c>
      <c r="G652" s="48">
        <f t="shared" si="1"/>
        <v>516051.9</v>
      </c>
      <c r="H652" s="47" t="s">
        <v>6</v>
      </c>
      <c r="I652" s="47">
        <v>2.0</v>
      </c>
      <c r="J652" s="47">
        <v>1.0</v>
      </c>
      <c r="K652" s="47">
        <v>4.0</v>
      </c>
      <c r="L652" s="47" t="s">
        <v>118</v>
      </c>
      <c r="M652" s="47" t="s">
        <v>165</v>
      </c>
      <c r="N652" s="47">
        <v>61.0</v>
      </c>
      <c r="O652" s="47">
        <v>0.0</v>
      </c>
      <c r="P652" s="47">
        <v>0.0</v>
      </c>
      <c r="Q652" s="47">
        <v>0.0</v>
      </c>
      <c r="R652" s="47">
        <v>0.0</v>
      </c>
      <c r="S652" s="47">
        <v>12.0</v>
      </c>
      <c r="T652" s="47">
        <v>0.0</v>
      </c>
      <c r="U652" s="48">
        <v>172017.0</v>
      </c>
      <c r="V652" s="48">
        <v>135779.0</v>
      </c>
      <c r="W652" s="47">
        <v>8.30074603E8</v>
      </c>
      <c r="X652" s="47" t="s">
        <v>132</v>
      </c>
    </row>
    <row r="653" ht="15.75" customHeight="1">
      <c r="B653" s="52">
        <v>3860201.0</v>
      </c>
      <c r="C653" s="52" t="s">
        <v>854</v>
      </c>
      <c r="D653" s="52">
        <v>2.1247154E7</v>
      </c>
      <c r="E653" s="52">
        <v>3.0</v>
      </c>
      <c r="F653" s="53">
        <v>161751.1</v>
      </c>
      <c r="G653" s="48">
        <f t="shared" si="1"/>
        <v>485253.3</v>
      </c>
      <c r="H653" s="52" t="s">
        <v>6</v>
      </c>
      <c r="I653" s="52">
        <v>2.0</v>
      </c>
      <c r="J653" s="52">
        <v>1.0</v>
      </c>
      <c r="K653" s="52">
        <v>4.0</v>
      </c>
      <c r="L653" s="52" t="s">
        <v>118</v>
      </c>
      <c r="M653" s="52" t="s">
        <v>165</v>
      </c>
      <c r="N653" s="52">
        <v>63.0</v>
      </c>
      <c r="O653" s="52">
        <v>0.0</v>
      </c>
      <c r="P653" s="52">
        <v>0.0</v>
      </c>
      <c r="Q653" s="52">
        <v>1.0</v>
      </c>
      <c r="R653" s="52">
        <v>0.0</v>
      </c>
      <c r="S653" s="52">
        <v>13.0</v>
      </c>
      <c r="T653" s="52">
        <v>0.0</v>
      </c>
      <c r="U653" s="53">
        <v>161751.0</v>
      </c>
      <c r="V653" s="53">
        <v>135779.0</v>
      </c>
      <c r="W653" s="52">
        <v>8.30074603E8</v>
      </c>
      <c r="X653" s="52" t="s">
        <v>132</v>
      </c>
    </row>
    <row r="654" ht="15.75" customHeight="1">
      <c r="B654" s="47">
        <v>3860202.0</v>
      </c>
      <c r="C654" s="47" t="s">
        <v>855</v>
      </c>
      <c r="D654" s="47">
        <v>1350.0</v>
      </c>
      <c r="E654" s="47">
        <v>38.0</v>
      </c>
      <c r="F654" s="48">
        <v>19545.75</v>
      </c>
      <c r="G654" s="48">
        <f t="shared" si="1"/>
        <v>742738.5</v>
      </c>
      <c r="H654" s="47" t="s">
        <v>6</v>
      </c>
      <c r="I654" s="47">
        <v>20.0</v>
      </c>
      <c r="J654" s="47">
        <v>20.0</v>
      </c>
      <c r="K654" s="47">
        <v>40.0</v>
      </c>
      <c r="L654" s="47" t="s">
        <v>118</v>
      </c>
      <c r="M654" s="47" t="s">
        <v>119</v>
      </c>
      <c r="N654" s="47">
        <v>1482.0</v>
      </c>
      <c r="O654" s="47">
        <v>0.0</v>
      </c>
      <c r="P654" s="47">
        <v>0.0</v>
      </c>
      <c r="Q654" s="47">
        <v>0.0</v>
      </c>
      <c r="R654" s="47">
        <v>0.0</v>
      </c>
      <c r="S654" s="47">
        <v>14.0</v>
      </c>
      <c r="T654" s="47">
        <v>0.0</v>
      </c>
      <c r="U654" s="48">
        <v>19545.8</v>
      </c>
      <c r="V654" s="48">
        <v>16362.5</v>
      </c>
      <c r="W654" s="47">
        <v>8.90915475E8</v>
      </c>
      <c r="X654" s="47" t="s">
        <v>828</v>
      </c>
    </row>
    <row r="655" ht="15.75" customHeight="1">
      <c r="B655" s="52">
        <v>3860300.0</v>
      </c>
      <c r="C655" s="52" t="s">
        <v>856</v>
      </c>
      <c r="D655" s="52">
        <v>2.1390375E7</v>
      </c>
      <c r="E655" s="52">
        <v>1.0</v>
      </c>
      <c r="F655" s="53">
        <v>301607.3</v>
      </c>
      <c r="G655" s="48">
        <f t="shared" si="1"/>
        <v>301607.3</v>
      </c>
      <c r="H655" s="52" t="s">
        <v>9</v>
      </c>
      <c r="I655" s="52">
        <v>3.0</v>
      </c>
      <c r="J655" s="52">
        <v>3.0</v>
      </c>
      <c r="K655" s="52">
        <v>5.0</v>
      </c>
      <c r="L655" s="52" t="s">
        <v>118</v>
      </c>
      <c r="M655" s="52" t="s">
        <v>165</v>
      </c>
      <c r="N655" s="52">
        <v>164.0</v>
      </c>
      <c r="O655" s="52">
        <v>0.0</v>
      </c>
      <c r="P655" s="52">
        <v>0.0</v>
      </c>
      <c r="Q655" s="52">
        <v>2.0</v>
      </c>
      <c r="R655" s="52">
        <v>0.0</v>
      </c>
      <c r="S655" s="52">
        <v>14.0</v>
      </c>
      <c r="T655" s="52">
        <v>0.0</v>
      </c>
      <c r="U655" s="53">
        <v>301607.0</v>
      </c>
      <c r="V655" s="53">
        <v>214200.0</v>
      </c>
      <c r="W655" s="52">
        <v>9.00412568E8</v>
      </c>
      <c r="X655" s="52" t="s">
        <v>152</v>
      </c>
    </row>
    <row r="656" ht="15.75" customHeight="1">
      <c r="B656" s="47">
        <v>3860301.0</v>
      </c>
      <c r="C656" s="47" t="s">
        <v>857</v>
      </c>
      <c r="D656" s="47">
        <v>2.1390376E7</v>
      </c>
      <c r="E656" s="47">
        <v>1.0</v>
      </c>
      <c r="F656" s="48">
        <v>316499.8</v>
      </c>
      <c r="G656" s="48">
        <f t="shared" si="1"/>
        <v>316499.8</v>
      </c>
      <c r="H656" s="47" t="s">
        <v>9</v>
      </c>
      <c r="I656" s="47">
        <v>3.0</v>
      </c>
      <c r="J656" s="47">
        <v>1.0</v>
      </c>
      <c r="K656" s="47">
        <v>5.0</v>
      </c>
      <c r="L656" s="47" t="s">
        <v>118</v>
      </c>
      <c r="M656" s="47" t="s">
        <v>165</v>
      </c>
      <c r="N656" s="47">
        <v>214.0</v>
      </c>
      <c r="O656" s="47">
        <v>0.0</v>
      </c>
      <c r="P656" s="47">
        <v>0.0</v>
      </c>
      <c r="Q656" s="47">
        <v>2.0</v>
      </c>
      <c r="R656" s="47">
        <v>0.0</v>
      </c>
      <c r="S656" s="47">
        <v>20.0</v>
      </c>
      <c r="T656" s="47">
        <v>0.0</v>
      </c>
      <c r="U656" s="48">
        <v>316500.0</v>
      </c>
      <c r="V656" s="48">
        <v>226100.0</v>
      </c>
      <c r="W656" s="47">
        <v>9.00412568E8</v>
      </c>
      <c r="X656" s="47" t="s">
        <v>152</v>
      </c>
    </row>
    <row r="657" ht="15.75" customHeight="1">
      <c r="B657" s="52">
        <v>3860302.0</v>
      </c>
      <c r="C657" s="52" t="s">
        <v>858</v>
      </c>
      <c r="D657" s="52">
        <v>501.0</v>
      </c>
      <c r="E657" s="52">
        <v>343.0</v>
      </c>
      <c r="F657" s="53">
        <v>3873.45</v>
      </c>
      <c r="G657" s="48">
        <f t="shared" si="1"/>
        <v>1328593.35</v>
      </c>
      <c r="H657" s="52" t="s">
        <v>3</v>
      </c>
      <c r="I657" s="52">
        <v>170.0</v>
      </c>
      <c r="J657" s="52">
        <v>170.0</v>
      </c>
      <c r="K657" s="52">
        <v>400.0</v>
      </c>
      <c r="L657" s="52" t="s">
        <v>118</v>
      </c>
      <c r="M657" s="52" t="s">
        <v>119</v>
      </c>
      <c r="N657" s="52">
        <v>16967.0</v>
      </c>
      <c r="O657" s="52">
        <v>0.0</v>
      </c>
      <c r="P657" s="52">
        <v>0.0</v>
      </c>
      <c r="Q657" s="52">
        <v>0.0</v>
      </c>
      <c r="R657" s="52">
        <v>0.0</v>
      </c>
      <c r="S657" s="52">
        <v>10.0</v>
      </c>
      <c r="T657" s="52">
        <v>0.0</v>
      </c>
      <c r="U657" s="53">
        <v>3873.45</v>
      </c>
      <c r="V657" s="53">
        <v>3873.45</v>
      </c>
      <c r="W657" s="52">
        <v>9.00449648E8</v>
      </c>
      <c r="X657" s="52" t="s">
        <v>859</v>
      </c>
    </row>
    <row r="658" ht="15.75" customHeight="1">
      <c r="B658" s="47">
        <v>3860303.0</v>
      </c>
      <c r="C658" s="47" t="s">
        <v>860</v>
      </c>
      <c r="D658" s="47">
        <v>96.0</v>
      </c>
      <c r="E658" s="47">
        <v>376.0</v>
      </c>
      <c r="F658" s="48">
        <v>3873.45</v>
      </c>
      <c r="G658" s="48">
        <f t="shared" si="1"/>
        <v>1456417.2</v>
      </c>
      <c r="H658" s="47" t="s">
        <v>3</v>
      </c>
      <c r="I658" s="47">
        <v>173.0</v>
      </c>
      <c r="J658" s="47">
        <v>173.0</v>
      </c>
      <c r="K658" s="47">
        <v>863.0</v>
      </c>
      <c r="L658" s="47" t="s">
        <v>118</v>
      </c>
      <c r="M658" s="47" t="s">
        <v>119</v>
      </c>
      <c r="N658" s="47">
        <v>16843.0</v>
      </c>
      <c r="O658" s="47">
        <v>0.0</v>
      </c>
      <c r="P658" s="47">
        <v>0.0</v>
      </c>
      <c r="Q658" s="47">
        <v>0.0</v>
      </c>
      <c r="R658" s="47">
        <v>0.0</v>
      </c>
      <c r="S658" s="47">
        <v>10.0</v>
      </c>
      <c r="T658" s="47">
        <v>0.0</v>
      </c>
      <c r="U658" s="48">
        <v>3873.45</v>
      </c>
      <c r="V658" s="48">
        <v>3873.45</v>
      </c>
      <c r="W658" s="47">
        <v>9.00449648E8</v>
      </c>
      <c r="X658" s="47" t="s">
        <v>859</v>
      </c>
    </row>
    <row r="659" ht="15.75" customHeight="1">
      <c r="B659" s="52">
        <v>3.9100006E7</v>
      </c>
      <c r="C659" s="52" t="s">
        <v>861</v>
      </c>
      <c r="D659" s="52" t="s">
        <v>862</v>
      </c>
      <c r="E659" s="52">
        <v>40.0</v>
      </c>
      <c r="F659" s="53">
        <v>4016.25</v>
      </c>
      <c r="G659" s="48">
        <f t="shared" si="1"/>
        <v>160650</v>
      </c>
      <c r="H659" s="52" t="s">
        <v>5</v>
      </c>
      <c r="I659" s="52">
        <v>0.0</v>
      </c>
      <c r="J659" s="52">
        <v>0.0</v>
      </c>
      <c r="K659" s="52">
        <v>0.0</v>
      </c>
      <c r="L659" s="52" t="s">
        <v>118</v>
      </c>
      <c r="M659" s="52" t="s">
        <v>119</v>
      </c>
      <c r="N659" s="52">
        <v>477.0</v>
      </c>
      <c r="O659" s="52">
        <v>0.0</v>
      </c>
      <c r="P659" s="52">
        <v>0.0</v>
      </c>
      <c r="Q659" s="52">
        <v>0.0</v>
      </c>
      <c r="R659" s="52">
        <v>0.0</v>
      </c>
      <c r="S659" s="52">
        <v>0.0</v>
      </c>
      <c r="T659" s="52">
        <v>0.0</v>
      </c>
      <c r="U659" s="53">
        <v>4016.25</v>
      </c>
      <c r="V659" s="53">
        <v>3375.0</v>
      </c>
      <c r="W659" s="52">
        <v>9.00603232E8</v>
      </c>
      <c r="X659" s="52" t="s">
        <v>387</v>
      </c>
    </row>
    <row r="660" ht="15.75" customHeight="1">
      <c r="B660" s="47">
        <v>3.9100007E7</v>
      </c>
      <c r="C660" s="47" t="s">
        <v>863</v>
      </c>
      <c r="D660" s="47" t="s">
        <v>864</v>
      </c>
      <c r="E660" s="47">
        <v>44.0</v>
      </c>
      <c r="F660" s="48">
        <v>4016.25</v>
      </c>
      <c r="G660" s="48">
        <f t="shared" si="1"/>
        <v>176715</v>
      </c>
      <c r="H660" s="47" t="s">
        <v>5</v>
      </c>
      <c r="I660" s="47">
        <v>0.0</v>
      </c>
      <c r="J660" s="47">
        <v>0.0</v>
      </c>
      <c r="K660" s="47">
        <v>0.0</v>
      </c>
      <c r="L660" s="47" t="s">
        <v>118</v>
      </c>
      <c r="M660" s="47" t="s">
        <v>119</v>
      </c>
      <c r="N660" s="47">
        <v>477.0</v>
      </c>
      <c r="O660" s="47">
        <v>0.0</v>
      </c>
      <c r="P660" s="47">
        <v>0.0</v>
      </c>
      <c r="Q660" s="47">
        <v>0.0</v>
      </c>
      <c r="R660" s="47">
        <v>0.0</v>
      </c>
      <c r="S660" s="47">
        <v>0.0</v>
      </c>
      <c r="T660" s="47">
        <v>0.0</v>
      </c>
      <c r="U660" s="48">
        <v>4016.25</v>
      </c>
      <c r="V660" s="48">
        <v>3375.0</v>
      </c>
      <c r="W660" s="47">
        <v>9.00603232E8</v>
      </c>
      <c r="X660" s="47" t="s">
        <v>387</v>
      </c>
    </row>
    <row r="661" ht="15.75" customHeight="1">
      <c r="B661" s="52">
        <v>3.9100008E7</v>
      </c>
      <c r="C661" s="52" t="s">
        <v>865</v>
      </c>
      <c r="D661" s="52" t="s">
        <v>866</v>
      </c>
      <c r="E661" s="52">
        <v>4.5</v>
      </c>
      <c r="F661" s="53">
        <v>1632.09</v>
      </c>
      <c r="G661" s="48">
        <f t="shared" si="1"/>
        <v>7344.405</v>
      </c>
      <c r="H661" s="52" t="s">
        <v>5</v>
      </c>
      <c r="I661" s="52">
        <v>0.0</v>
      </c>
      <c r="J661" s="52">
        <v>0.0</v>
      </c>
      <c r="K661" s="52">
        <v>0.0</v>
      </c>
      <c r="L661" s="52" t="s">
        <v>189</v>
      </c>
      <c r="M661" s="52" t="s">
        <v>165</v>
      </c>
      <c r="N661" s="52">
        <v>1206.5</v>
      </c>
      <c r="O661" s="52">
        <v>0.0</v>
      </c>
      <c r="P661" s="52">
        <v>0.0</v>
      </c>
      <c r="Q661" s="52">
        <v>0.0</v>
      </c>
      <c r="R661" s="52">
        <v>0.0</v>
      </c>
      <c r="S661" s="52">
        <v>0.0</v>
      </c>
      <c r="T661" s="52">
        <v>0.0</v>
      </c>
      <c r="U661" s="53">
        <v>1632.09</v>
      </c>
      <c r="V661" s="53">
        <v>1371.5</v>
      </c>
      <c r="W661" s="52">
        <v>9.00695767E8</v>
      </c>
      <c r="X661" s="52" t="s">
        <v>726</v>
      </c>
    </row>
    <row r="662" ht="15.75" customHeight="1">
      <c r="B662" s="47">
        <v>4.3000001E7</v>
      </c>
      <c r="C662" s="47" t="s">
        <v>867</v>
      </c>
      <c r="D662" s="47">
        <v>601333.0</v>
      </c>
      <c r="E662" s="47">
        <v>0.0</v>
      </c>
      <c r="F662" s="48">
        <v>69553.1</v>
      </c>
      <c r="G662" s="48">
        <f t="shared" si="1"/>
        <v>0</v>
      </c>
      <c r="H662" s="47" t="s">
        <v>8</v>
      </c>
      <c r="I662" s="47">
        <v>0.0</v>
      </c>
      <c r="J662" s="47">
        <v>0.0</v>
      </c>
      <c r="K662" s="47">
        <v>0.0</v>
      </c>
      <c r="L662" s="47" t="s">
        <v>557</v>
      </c>
      <c r="M662" s="47" t="s">
        <v>165</v>
      </c>
      <c r="N662" s="47">
        <v>1045.0</v>
      </c>
      <c r="O662" s="47">
        <v>0.0</v>
      </c>
      <c r="P662" s="47">
        <v>0.0</v>
      </c>
      <c r="Q662" s="47">
        <v>0.0</v>
      </c>
      <c r="R662" s="47">
        <v>0.0</v>
      </c>
      <c r="S662" s="47">
        <v>1.0</v>
      </c>
      <c r="T662" s="47">
        <v>0.0</v>
      </c>
      <c r="U662" s="48">
        <v>69553.1</v>
      </c>
      <c r="V662" s="48">
        <v>71650.78</v>
      </c>
      <c r="W662" s="47">
        <v>8.30095213E8</v>
      </c>
      <c r="X662" s="47" t="s">
        <v>558</v>
      </c>
    </row>
    <row r="663" ht="15.75" customHeight="1">
      <c r="B663" s="52">
        <v>4.3000002E7</v>
      </c>
      <c r="C663" s="52" t="s">
        <v>868</v>
      </c>
      <c r="D663" s="52">
        <v>600352.0</v>
      </c>
      <c r="E663" s="52">
        <v>0.0</v>
      </c>
      <c r="F663" s="53">
        <v>102938.6</v>
      </c>
      <c r="G663" s="48">
        <f t="shared" si="1"/>
        <v>0</v>
      </c>
      <c r="H663" s="52" t="s">
        <v>8</v>
      </c>
      <c r="I663" s="52">
        <v>0.0</v>
      </c>
      <c r="J663" s="52">
        <v>0.0</v>
      </c>
      <c r="K663" s="52">
        <v>0.0</v>
      </c>
      <c r="L663" s="52" t="s">
        <v>557</v>
      </c>
      <c r="M663" s="52" t="s">
        <v>165</v>
      </c>
      <c r="N663" s="52">
        <v>4377.675</v>
      </c>
      <c r="O663" s="52">
        <v>0.0</v>
      </c>
      <c r="P663" s="52">
        <v>0.0</v>
      </c>
      <c r="Q663" s="52">
        <v>0.0</v>
      </c>
      <c r="R663" s="52">
        <v>0.0</v>
      </c>
      <c r="S663" s="52">
        <v>3.0</v>
      </c>
      <c r="T663" s="52">
        <v>0.0</v>
      </c>
      <c r="U663" s="53">
        <v>102939.0</v>
      </c>
      <c r="V663" s="53">
        <v>102938.6</v>
      </c>
      <c r="W663" s="52">
        <v>8.30095213E8</v>
      </c>
      <c r="X663" s="52" t="s">
        <v>558</v>
      </c>
    </row>
    <row r="664" ht="15.75" customHeight="1">
      <c r="B664" s="47">
        <v>4.3000003E7</v>
      </c>
      <c r="C664" s="47" t="s">
        <v>869</v>
      </c>
      <c r="D664" s="47">
        <v>600304.0</v>
      </c>
      <c r="E664" s="47">
        <v>451.07</v>
      </c>
      <c r="F664" s="48">
        <v>85083.15</v>
      </c>
      <c r="G664" s="48">
        <f t="shared" si="1"/>
        <v>38378456.47</v>
      </c>
      <c r="H664" s="47" t="s">
        <v>8</v>
      </c>
      <c r="I664" s="47">
        <v>0.0</v>
      </c>
      <c r="J664" s="47">
        <v>0.0</v>
      </c>
      <c r="K664" s="47">
        <v>0.0</v>
      </c>
      <c r="L664" s="47" t="s">
        <v>557</v>
      </c>
      <c r="M664" s="47" t="s">
        <v>119</v>
      </c>
      <c r="N664" s="47">
        <v>10130.38</v>
      </c>
      <c r="O664" s="47">
        <v>0.0</v>
      </c>
      <c r="P664" s="47">
        <v>0.0</v>
      </c>
      <c r="Q664" s="47">
        <v>0.0</v>
      </c>
      <c r="R664" s="47">
        <v>0.0</v>
      </c>
      <c r="S664" s="47">
        <v>1.0</v>
      </c>
      <c r="T664" s="47">
        <v>0.0</v>
      </c>
      <c r="U664" s="48">
        <v>85083.2</v>
      </c>
      <c r="V664" s="48">
        <v>84809.16</v>
      </c>
      <c r="W664" s="47">
        <v>8.30095213E8</v>
      </c>
      <c r="X664" s="47" t="s">
        <v>558</v>
      </c>
    </row>
    <row r="665" ht="15.75" customHeight="1">
      <c r="B665" s="52">
        <v>4.3000004E7</v>
      </c>
      <c r="C665" s="52" t="s">
        <v>870</v>
      </c>
      <c r="D665" s="52">
        <v>600056.0</v>
      </c>
      <c r="E665" s="52">
        <v>0.0</v>
      </c>
      <c r="F665" s="53">
        <v>64801.64</v>
      </c>
      <c r="G665" s="48">
        <f t="shared" si="1"/>
        <v>0</v>
      </c>
      <c r="H665" s="52" t="s">
        <v>8</v>
      </c>
      <c r="I665" s="52">
        <v>0.0</v>
      </c>
      <c r="J665" s="52">
        <v>0.0</v>
      </c>
      <c r="K665" s="52">
        <v>0.0</v>
      </c>
      <c r="L665" s="52" t="s">
        <v>557</v>
      </c>
      <c r="M665" s="52" t="s">
        <v>119</v>
      </c>
      <c r="N665" s="52">
        <v>13695.0</v>
      </c>
      <c r="O665" s="52">
        <v>0.0</v>
      </c>
      <c r="P665" s="52">
        <v>0.0</v>
      </c>
      <c r="Q665" s="52">
        <v>0.0</v>
      </c>
      <c r="R665" s="52">
        <v>0.0</v>
      </c>
      <c r="S665" s="52">
        <v>3.0</v>
      </c>
      <c r="T665" s="52">
        <v>0.0</v>
      </c>
      <c r="U665" s="53">
        <v>64801.6</v>
      </c>
      <c r="V665" s="53">
        <v>64781.91</v>
      </c>
      <c r="W665" s="52">
        <v>8.30095213E8</v>
      </c>
      <c r="X665" s="52" t="s">
        <v>558</v>
      </c>
    </row>
    <row r="666" ht="15.75" customHeight="1">
      <c r="B666" s="47">
        <v>4.3000005E7</v>
      </c>
      <c r="C666" s="47" t="s">
        <v>871</v>
      </c>
      <c r="D666" s="47">
        <v>5.6492316E7</v>
      </c>
      <c r="E666" s="47">
        <v>2.0</v>
      </c>
      <c r="F666" s="48">
        <v>17850.0</v>
      </c>
      <c r="G666" s="48">
        <f t="shared" si="1"/>
        <v>35700</v>
      </c>
      <c r="H666" s="47" t="s">
        <v>9</v>
      </c>
      <c r="I666" s="47">
        <v>0.0</v>
      </c>
      <c r="J666" s="47">
        <v>0.0</v>
      </c>
      <c r="K666" s="47">
        <v>0.0</v>
      </c>
      <c r="L666" s="47" t="s">
        <v>118</v>
      </c>
      <c r="M666" s="47" t="s">
        <v>119</v>
      </c>
      <c r="N666" s="47">
        <v>45.0</v>
      </c>
      <c r="O666" s="47">
        <v>0.0</v>
      </c>
      <c r="P666" s="47">
        <v>0.0</v>
      </c>
      <c r="Q666" s="47">
        <v>0.0</v>
      </c>
      <c r="R666" s="47">
        <v>0.0</v>
      </c>
      <c r="S666" s="47">
        <v>0.0</v>
      </c>
      <c r="T666" s="47">
        <v>0.0</v>
      </c>
      <c r="U666" s="48">
        <v>17850.0</v>
      </c>
      <c r="V666" s="48">
        <v>17850.0</v>
      </c>
      <c r="W666" s="47">
        <v>9.00942907E8</v>
      </c>
      <c r="X666" s="47" t="s">
        <v>152</v>
      </c>
    </row>
    <row r="667" ht="15.75" customHeight="1">
      <c r="B667" s="52">
        <v>4.3000006E7</v>
      </c>
      <c r="C667" s="52" t="s">
        <v>872</v>
      </c>
      <c r="D667" s="52">
        <v>600357.0</v>
      </c>
      <c r="E667" s="52">
        <v>236.31</v>
      </c>
      <c r="F667" s="53">
        <v>156917.6</v>
      </c>
      <c r="G667" s="48">
        <f t="shared" si="1"/>
        <v>37081198.06</v>
      </c>
      <c r="H667" s="52" t="s">
        <v>8</v>
      </c>
      <c r="I667" s="52">
        <v>32.0</v>
      </c>
      <c r="J667" s="52">
        <v>32.0</v>
      </c>
      <c r="K667" s="52">
        <v>158.0</v>
      </c>
      <c r="L667" s="52" t="s">
        <v>557</v>
      </c>
      <c r="M667" s="52" t="s">
        <v>119</v>
      </c>
      <c r="N667" s="52">
        <v>4174.99</v>
      </c>
      <c r="O667" s="52">
        <v>0.0</v>
      </c>
      <c r="P667" s="52">
        <v>0.0</v>
      </c>
      <c r="Q667" s="52">
        <v>0.0</v>
      </c>
      <c r="R667" s="52">
        <v>0.0</v>
      </c>
      <c r="S667" s="52">
        <v>1.0</v>
      </c>
      <c r="T667" s="52">
        <v>0.0</v>
      </c>
      <c r="U667" s="53">
        <v>156918.0</v>
      </c>
      <c r="V667" s="53">
        <v>155574.0</v>
      </c>
      <c r="W667" s="52">
        <v>8.30095213E8</v>
      </c>
      <c r="X667" s="52" t="s">
        <v>558</v>
      </c>
    </row>
    <row r="668" ht="15.75" customHeight="1">
      <c r="B668" s="47">
        <v>4.3000007E7</v>
      </c>
      <c r="C668" s="47" t="s">
        <v>873</v>
      </c>
      <c r="D668" s="47">
        <v>600038.0</v>
      </c>
      <c r="E668" s="47">
        <v>152.05</v>
      </c>
      <c r="F668" s="48">
        <v>56524.09</v>
      </c>
      <c r="G668" s="48">
        <f t="shared" si="1"/>
        <v>8594487.885</v>
      </c>
      <c r="H668" s="47" t="s">
        <v>8</v>
      </c>
      <c r="I668" s="47">
        <v>55.0</v>
      </c>
      <c r="J668" s="47">
        <v>55.0</v>
      </c>
      <c r="K668" s="47">
        <v>165.0</v>
      </c>
      <c r="L668" s="47" t="s">
        <v>557</v>
      </c>
      <c r="M668" s="47" t="s">
        <v>119</v>
      </c>
      <c r="N668" s="47">
        <v>3813.98</v>
      </c>
      <c r="O668" s="47">
        <v>0.0</v>
      </c>
      <c r="P668" s="47">
        <v>0.0</v>
      </c>
      <c r="Q668" s="47">
        <v>0.0</v>
      </c>
      <c r="R668" s="47">
        <v>0.0</v>
      </c>
      <c r="S668" s="47">
        <v>1.0</v>
      </c>
      <c r="T668" s="47">
        <v>0.0</v>
      </c>
      <c r="U668" s="48">
        <v>56524.1</v>
      </c>
      <c r="V668" s="48">
        <v>55929.76</v>
      </c>
      <c r="W668" s="47">
        <v>8.30095213E8</v>
      </c>
      <c r="X668" s="47" t="s">
        <v>558</v>
      </c>
    </row>
    <row r="669" ht="15.75" customHeight="1">
      <c r="B669" s="52">
        <v>4.3000008E7</v>
      </c>
      <c r="C669" s="52" t="s">
        <v>874</v>
      </c>
      <c r="D669" s="52" t="s">
        <v>875</v>
      </c>
      <c r="E669" s="52">
        <v>0.0</v>
      </c>
      <c r="F669" s="53">
        <v>0.0</v>
      </c>
      <c r="G669" s="48">
        <f t="shared" si="1"/>
        <v>0</v>
      </c>
      <c r="H669" s="52" t="s">
        <v>8</v>
      </c>
      <c r="I669" s="52">
        <v>0.0</v>
      </c>
      <c r="J669" s="52">
        <v>0.0</v>
      </c>
      <c r="K669" s="52">
        <v>0.0</v>
      </c>
      <c r="L669" s="52" t="s">
        <v>118</v>
      </c>
      <c r="M669" s="52" t="s">
        <v>119</v>
      </c>
      <c r="N669" s="52">
        <v>0.0</v>
      </c>
      <c r="O669" s="52">
        <v>0.0</v>
      </c>
      <c r="P669" s="52">
        <v>0.0</v>
      </c>
      <c r="Q669" s="52">
        <v>0.0</v>
      </c>
      <c r="R669" s="52">
        <v>0.0</v>
      </c>
      <c r="S669" s="52">
        <v>0.0</v>
      </c>
      <c r="T669" s="52">
        <v>0.0</v>
      </c>
      <c r="U669" s="53">
        <v>0.0</v>
      </c>
      <c r="V669" s="53">
        <v>0.0</v>
      </c>
      <c r="W669" s="52">
        <v>8.30136884E8</v>
      </c>
      <c r="X669" s="52" t="s">
        <v>338</v>
      </c>
    </row>
    <row r="670" ht="15.75" customHeight="1">
      <c r="B670" s="47">
        <v>4.3000009E7</v>
      </c>
      <c r="C670" s="47" t="s">
        <v>876</v>
      </c>
      <c r="D670" s="47">
        <v>1.5E10</v>
      </c>
      <c r="E670" s="47">
        <v>0.0</v>
      </c>
      <c r="F670" s="48">
        <v>1077685.0</v>
      </c>
      <c r="G670" s="48">
        <f t="shared" si="1"/>
        <v>0</v>
      </c>
      <c r="H670" s="47" t="s">
        <v>2</v>
      </c>
      <c r="I670" s="47">
        <v>0.0</v>
      </c>
      <c r="J670" s="47">
        <v>0.0</v>
      </c>
      <c r="K670" s="47">
        <v>0.0</v>
      </c>
      <c r="L670" s="47" t="s">
        <v>118</v>
      </c>
      <c r="M670" s="47" t="s">
        <v>165</v>
      </c>
      <c r="N670" s="47">
        <v>2.0</v>
      </c>
      <c r="O670" s="47">
        <v>0.0</v>
      </c>
      <c r="P670" s="47">
        <v>0.0</v>
      </c>
      <c r="Q670" s="47">
        <v>0.0</v>
      </c>
      <c r="R670" s="47">
        <v>0.0</v>
      </c>
      <c r="S670" s="47">
        <v>2.0</v>
      </c>
      <c r="T670" s="47">
        <v>0.0</v>
      </c>
      <c r="U670" s="48">
        <v>1077685.0</v>
      </c>
      <c r="V670" s="48">
        <v>1077685.0</v>
      </c>
      <c r="W670" s="47">
        <v>9.00176171E8</v>
      </c>
      <c r="X670" s="47" t="s">
        <v>127</v>
      </c>
    </row>
    <row r="671" ht="15.75" customHeight="1">
      <c r="B671" s="52">
        <v>4.300001E7</v>
      </c>
      <c r="C671" s="52" t="s">
        <v>877</v>
      </c>
      <c r="D671" s="52">
        <v>2.0907634E7</v>
      </c>
      <c r="E671" s="52">
        <v>2.0</v>
      </c>
      <c r="F671" s="53">
        <v>142544.2</v>
      </c>
      <c r="G671" s="48">
        <f t="shared" si="1"/>
        <v>285088.4</v>
      </c>
      <c r="H671" s="52" t="s">
        <v>9</v>
      </c>
      <c r="I671" s="52">
        <v>2.0</v>
      </c>
      <c r="J671" s="52">
        <v>2.0</v>
      </c>
      <c r="K671" s="52">
        <v>4.0</v>
      </c>
      <c r="L671" s="52" t="s">
        <v>118</v>
      </c>
      <c r="M671" s="52" t="s">
        <v>119</v>
      </c>
      <c r="N671" s="52">
        <v>55.0</v>
      </c>
      <c r="O671" s="52">
        <v>0.0</v>
      </c>
      <c r="P671" s="52">
        <v>0.0</v>
      </c>
      <c r="Q671" s="52">
        <v>1.0</v>
      </c>
      <c r="R671" s="52">
        <v>0.0</v>
      </c>
      <c r="S671" s="52">
        <v>2.0</v>
      </c>
      <c r="T671" s="52">
        <v>0.0</v>
      </c>
      <c r="U671" s="53">
        <v>142544.0</v>
      </c>
      <c r="V671" s="53">
        <v>137668.2</v>
      </c>
      <c r="W671" s="52">
        <v>9.00315569E8</v>
      </c>
      <c r="X671" s="52" t="s">
        <v>129</v>
      </c>
    </row>
    <row r="672" ht="15.75" customHeight="1">
      <c r="B672" s="47">
        <v>4.3000011E7</v>
      </c>
      <c r="C672" s="47" t="s">
        <v>878</v>
      </c>
      <c r="D672" s="47">
        <v>2.1448461E7</v>
      </c>
      <c r="E672" s="47">
        <v>2.0</v>
      </c>
      <c r="F672" s="48">
        <v>308178.7</v>
      </c>
      <c r="G672" s="48">
        <f t="shared" si="1"/>
        <v>616357.4</v>
      </c>
      <c r="H672" s="47" t="s">
        <v>9</v>
      </c>
      <c r="I672" s="47">
        <v>3.0</v>
      </c>
      <c r="J672" s="47">
        <v>3.0</v>
      </c>
      <c r="K672" s="47">
        <v>6.0</v>
      </c>
      <c r="L672" s="47" t="s">
        <v>118</v>
      </c>
      <c r="M672" s="47" t="s">
        <v>119</v>
      </c>
      <c r="N672" s="47">
        <v>57.0</v>
      </c>
      <c r="O672" s="47">
        <v>0.0</v>
      </c>
      <c r="P672" s="47">
        <v>0.0</v>
      </c>
      <c r="Q672" s="47">
        <v>1.0</v>
      </c>
      <c r="R672" s="47">
        <v>0.0</v>
      </c>
      <c r="S672" s="47">
        <v>1.0</v>
      </c>
      <c r="T672" s="47">
        <v>0.0</v>
      </c>
      <c r="U672" s="48">
        <v>308179.0</v>
      </c>
      <c r="V672" s="48">
        <v>298281.0</v>
      </c>
      <c r="W672" s="47">
        <v>9.00315569E8</v>
      </c>
      <c r="X672" s="47" t="s">
        <v>245</v>
      </c>
    </row>
    <row r="673" ht="15.75" customHeight="1">
      <c r="B673" s="52">
        <v>4.3000012E7</v>
      </c>
      <c r="C673" s="52" t="s">
        <v>879</v>
      </c>
      <c r="D673" s="52">
        <v>8171338.0</v>
      </c>
      <c r="E673" s="52">
        <v>2.0</v>
      </c>
      <c r="F673" s="53">
        <v>194793.1</v>
      </c>
      <c r="G673" s="48">
        <f t="shared" si="1"/>
        <v>389586.2</v>
      </c>
      <c r="H673" s="52" t="s">
        <v>9</v>
      </c>
      <c r="I673" s="52">
        <v>3.0</v>
      </c>
      <c r="J673" s="52">
        <v>3.0</v>
      </c>
      <c r="K673" s="52">
        <v>6.0</v>
      </c>
      <c r="L673" s="52" t="s">
        <v>118</v>
      </c>
      <c r="M673" s="52" t="s">
        <v>119</v>
      </c>
      <c r="N673" s="52">
        <v>58.0</v>
      </c>
      <c r="O673" s="52">
        <v>0.0</v>
      </c>
      <c r="P673" s="52">
        <v>0.0</v>
      </c>
      <c r="Q673" s="52">
        <v>1.0</v>
      </c>
      <c r="R673" s="52">
        <v>0.0</v>
      </c>
      <c r="S673" s="52">
        <v>1.0</v>
      </c>
      <c r="T673" s="52">
        <v>0.0</v>
      </c>
      <c r="U673" s="53">
        <v>194793.0</v>
      </c>
      <c r="V673" s="53">
        <v>186835.4</v>
      </c>
      <c r="W673" s="52">
        <v>9.00315569E8</v>
      </c>
      <c r="X673" s="52" t="s">
        <v>152</v>
      </c>
    </row>
    <row r="674" ht="15.75" customHeight="1">
      <c r="B674" s="47">
        <v>4.3000013E7</v>
      </c>
      <c r="C674" s="47" t="s">
        <v>880</v>
      </c>
      <c r="D674" s="47">
        <v>1524857.0</v>
      </c>
      <c r="E674" s="47">
        <v>3.0</v>
      </c>
      <c r="F674" s="48">
        <v>782557.2</v>
      </c>
      <c r="G674" s="48">
        <f t="shared" si="1"/>
        <v>2347671.6</v>
      </c>
      <c r="H674" s="47" t="s">
        <v>9</v>
      </c>
      <c r="I674" s="47">
        <v>2.0</v>
      </c>
      <c r="J674" s="47">
        <v>2.0</v>
      </c>
      <c r="K674" s="47">
        <v>4.0</v>
      </c>
      <c r="L674" s="47" t="s">
        <v>118</v>
      </c>
      <c r="M674" s="47" t="s">
        <v>119</v>
      </c>
      <c r="N674" s="47">
        <v>29.0</v>
      </c>
      <c r="O674" s="47">
        <v>0.0</v>
      </c>
      <c r="P674" s="47">
        <v>0.0</v>
      </c>
      <c r="Q674" s="47">
        <v>0.0</v>
      </c>
      <c r="R674" s="47">
        <v>0.0</v>
      </c>
      <c r="S674" s="47">
        <v>4.0</v>
      </c>
      <c r="T674" s="47">
        <v>0.0</v>
      </c>
      <c r="U674" s="48">
        <v>782557.0</v>
      </c>
      <c r="V674" s="48">
        <v>757174.9</v>
      </c>
      <c r="W674" s="47">
        <v>9.00315569E8</v>
      </c>
      <c r="X674" s="47" t="s">
        <v>129</v>
      </c>
    </row>
    <row r="675" ht="15.75" customHeight="1">
      <c r="B675" s="52">
        <v>4.3000014E7</v>
      </c>
      <c r="C675" s="52" t="s">
        <v>881</v>
      </c>
      <c r="D675" s="52">
        <v>184623.0</v>
      </c>
      <c r="E675" s="52">
        <v>2.0</v>
      </c>
      <c r="F675" s="53">
        <v>658642.7</v>
      </c>
      <c r="G675" s="48">
        <f t="shared" si="1"/>
        <v>1317285.4</v>
      </c>
      <c r="H675" s="52" t="s">
        <v>9</v>
      </c>
      <c r="I675" s="52">
        <v>1.0</v>
      </c>
      <c r="J675" s="52">
        <v>1.0</v>
      </c>
      <c r="K675" s="52">
        <v>2.0</v>
      </c>
      <c r="L675" s="52" t="s">
        <v>118</v>
      </c>
      <c r="M675" s="52" t="s">
        <v>119</v>
      </c>
      <c r="N675" s="52">
        <v>29.0</v>
      </c>
      <c r="O675" s="52">
        <v>0.0</v>
      </c>
      <c r="P675" s="52">
        <v>0.0</v>
      </c>
      <c r="Q675" s="52">
        <v>0.0</v>
      </c>
      <c r="R675" s="52">
        <v>0.0</v>
      </c>
      <c r="S675" s="52">
        <v>4.0</v>
      </c>
      <c r="T675" s="52">
        <v>0.0</v>
      </c>
      <c r="U675" s="53">
        <v>658643.0</v>
      </c>
      <c r="V675" s="53">
        <v>658642.7</v>
      </c>
      <c r="W675" s="52">
        <v>9.00315569E8</v>
      </c>
      <c r="X675" s="52" t="s">
        <v>129</v>
      </c>
    </row>
    <row r="676" ht="15.75" customHeight="1">
      <c r="B676" s="47">
        <v>4.3000015E7</v>
      </c>
      <c r="C676" s="47" t="s">
        <v>882</v>
      </c>
      <c r="D676" s="47">
        <v>1524926.0</v>
      </c>
      <c r="E676" s="47">
        <v>3.0</v>
      </c>
      <c r="F676" s="48">
        <v>1629965.0</v>
      </c>
      <c r="G676" s="48">
        <f t="shared" si="1"/>
        <v>4889895</v>
      </c>
      <c r="H676" s="47" t="s">
        <v>9</v>
      </c>
      <c r="I676" s="47">
        <v>1.0</v>
      </c>
      <c r="J676" s="47">
        <v>1.0</v>
      </c>
      <c r="K676" s="47">
        <v>3.0</v>
      </c>
      <c r="L676" s="47" t="s">
        <v>118</v>
      </c>
      <c r="M676" s="47" t="s">
        <v>119</v>
      </c>
      <c r="N676" s="47">
        <v>29.0</v>
      </c>
      <c r="O676" s="47">
        <v>0.0</v>
      </c>
      <c r="P676" s="47">
        <v>0.0</v>
      </c>
      <c r="Q676" s="47">
        <v>0.0</v>
      </c>
      <c r="R676" s="47">
        <v>0.0</v>
      </c>
      <c r="S676" s="47">
        <v>5.0</v>
      </c>
      <c r="T676" s="47">
        <v>0.0</v>
      </c>
      <c r="U676" s="48">
        <v>1629965.0</v>
      </c>
      <c r="V676" s="48">
        <v>1566795.0</v>
      </c>
      <c r="W676" s="47">
        <v>9.00315569E8</v>
      </c>
      <c r="X676" s="47" t="s">
        <v>129</v>
      </c>
    </row>
    <row r="677" ht="15.75" customHeight="1">
      <c r="B677" s="52">
        <v>4.3000016E7</v>
      </c>
      <c r="C677" s="52" t="s">
        <v>883</v>
      </c>
      <c r="D677" s="52">
        <v>1673537.0</v>
      </c>
      <c r="E677" s="52">
        <v>3.0</v>
      </c>
      <c r="F677" s="53">
        <v>1452493.0</v>
      </c>
      <c r="G677" s="48">
        <f t="shared" si="1"/>
        <v>4357479</v>
      </c>
      <c r="H677" s="52" t="s">
        <v>9</v>
      </c>
      <c r="I677" s="52">
        <v>1.0</v>
      </c>
      <c r="J677" s="52">
        <v>1.0</v>
      </c>
      <c r="K677" s="52">
        <v>3.0</v>
      </c>
      <c r="L677" s="52" t="s">
        <v>118</v>
      </c>
      <c r="M677" s="52" t="s">
        <v>119</v>
      </c>
      <c r="N677" s="52">
        <v>29.0</v>
      </c>
      <c r="O677" s="52">
        <v>0.0</v>
      </c>
      <c r="P677" s="52">
        <v>0.0</v>
      </c>
      <c r="Q677" s="52">
        <v>0.0</v>
      </c>
      <c r="R677" s="52">
        <v>0.0</v>
      </c>
      <c r="S677" s="52">
        <v>7.0</v>
      </c>
      <c r="T677" s="52">
        <v>0.0</v>
      </c>
      <c r="U677" s="53">
        <v>1452493.0</v>
      </c>
      <c r="V677" s="53">
        <v>1409460.0</v>
      </c>
      <c r="W677" s="52">
        <v>9.00315569E8</v>
      </c>
      <c r="X677" s="52" t="s">
        <v>129</v>
      </c>
    </row>
    <row r="678" ht="15.75" customHeight="1">
      <c r="B678" s="47">
        <v>4.3000017E7</v>
      </c>
      <c r="C678" s="47" t="s">
        <v>884</v>
      </c>
      <c r="D678" s="47">
        <v>1672045.0</v>
      </c>
      <c r="E678" s="47">
        <v>2.0</v>
      </c>
      <c r="F678" s="48">
        <v>36913.56</v>
      </c>
      <c r="G678" s="48">
        <f t="shared" si="1"/>
        <v>73827.12</v>
      </c>
      <c r="H678" s="47" t="s">
        <v>9</v>
      </c>
      <c r="I678" s="47">
        <v>0.0</v>
      </c>
      <c r="J678" s="47">
        <v>0.0</v>
      </c>
      <c r="K678" s="47">
        <v>0.0</v>
      </c>
      <c r="L678" s="47" t="s">
        <v>118</v>
      </c>
      <c r="M678" s="47" t="s">
        <v>119</v>
      </c>
      <c r="N678" s="47">
        <v>2.0</v>
      </c>
      <c r="O678" s="47">
        <v>0.0</v>
      </c>
      <c r="P678" s="47">
        <v>0.0</v>
      </c>
      <c r="Q678" s="47">
        <v>0.0</v>
      </c>
      <c r="R678" s="47">
        <v>0.0</v>
      </c>
      <c r="S678" s="47">
        <v>0.0</v>
      </c>
      <c r="T678" s="47">
        <v>0.0</v>
      </c>
      <c r="U678" s="48">
        <v>36913.6</v>
      </c>
      <c r="V678" s="48">
        <v>37955.24</v>
      </c>
      <c r="W678" s="47">
        <v>9.00315569E8</v>
      </c>
      <c r="X678" s="47" t="s">
        <v>129</v>
      </c>
    </row>
    <row r="679" ht="15.75" customHeight="1">
      <c r="B679" s="52">
        <v>4.3000018E7</v>
      </c>
      <c r="C679" s="52" t="s">
        <v>885</v>
      </c>
      <c r="D679" s="52">
        <v>1524922.0</v>
      </c>
      <c r="E679" s="52">
        <v>1.0</v>
      </c>
      <c r="F679" s="53">
        <v>30287.88</v>
      </c>
      <c r="G679" s="48">
        <f t="shared" si="1"/>
        <v>30287.88</v>
      </c>
      <c r="H679" s="52" t="s">
        <v>9</v>
      </c>
      <c r="I679" s="52">
        <v>0.0</v>
      </c>
      <c r="J679" s="52">
        <v>0.0</v>
      </c>
      <c r="K679" s="52">
        <v>0.0</v>
      </c>
      <c r="L679" s="52" t="s">
        <v>118</v>
      </c>
      <c r="M679" s="52" t="s">
        <v>119</v>
      </c>
      <c r="N679" s="52">
        <v>31.0</v>
      </c>
      <c r="O679" s="52">
        <v>0.0</v>
      </c>
      <c r="P679" s="52">
        <v>0.0</v>
      </c>
      <c r="Q679" s="52">
        <v>0.0</v>
      </c>
      <c r="R679" s="52">
        <v>0.0</v>
      </c>
      <c r="S679" s="52">
        <v>2.0</v>
      </c>
      <c r="T679" s="52">
        <v>0.0</v>
      </c>
      <c r="U679" s="53">
        <v>30287.9</v>
      </c>
      <c r="V679" s="53">
        <v>30287.88</v>
      </c>
      <c r="W679" s="52">
        <v>9.00315569E8</v>
      </c>
      <c r="X679" s="52" t="s">
        <v>129</v>
      </c>
    </row>
    <row r="680" ht="15.75" customHeight="1">
      <c r="B680" s="47">
        <v>4.3000019E7</v>
      </c>
      <c r="C680" s="47" t="s">
        <v>886</v>
      </c>
      <c r="D680" s="47">
        <v>1524923.0</v>
      </c>
      <c r="E680" s="47">
        <v>3.0</v>
      </c>
      <c r="F680" s="48">
        <v>23127.06</v>
      </c>
      <c r="G680" s="48">
        <f t="shared" si="1"/>
        <v>69381.18</v>
      </c>
      <c r="H680" s="47" t="s">
        <v>9</v>
      </c>
      <c r="I680" s="47">
        <v>2.0</v>
      </c>
      <c r="J680" s="47">
        <v>2.0</v>
      </c>
      <c r="K680" s="47">
        <v>4.0</v>
      </c>
      <c r="L680" s="47" t="s">
        <v>118</v>
      </c>
      <c r="M680" s="47" t="s">
        <v>119</v>
      </c>
      <c r="N680" s="47">
        <v>30.0</v>
      </c>
      <c r="O680" s="47">
        <v>0.0</v>
      </c>
      <c r="P680" s="47">
        <v>0.0</v>
      </c>
      <c r="Q680" s="47">
        <v>0.0</v>
      </c>
      <c r="R680" s="47">
        <v>0.0</v>
      </c>
      <c r="S680" s="47">
        <v>3.0</v>
      </c>
      <c r="T680" s="47">
        <v>0.0</v>
      </c>
      <c r="U680" s="48">
        <v>23127.1</v>
      </c>
      <c r="V680" s="48">
        <v>23243.51</v>
      </c>
      <c r="W680" s="47">
        <v>9.00315569E8</v>
      </c>
      <c r="X680" s="47" t="s">
        <v>129</v>
      </c>
    </row>
    <row r="681" ht="15.75" customHeight="1">
      <c r="B681" s="52">
        <v>4.300002E7</v>
      </c>
      <c r="C681" s="52" t="s">
        <v>887</v>
      </c>
      <c r="D681" s="52">
        <v>1524925.0</v>
      </c>
      <c r="E681" s="52">
        <v>1.0</v>
      </c>
      <c r="F681" s="53">
        <v>33867.45</v>
      </c>
      <c r="G681" s="48">
        <f t="shared" si="1"/>
        <v>33867.45</v>
      </c>
      <c r="H681" s="52" t="s">
        <v>9</v>
      </c>
      <c r="I681" s="52">
        <v>0.0</v>
      </c>
      <c r="J681" s="52">
        <v>0.0</v>
      </c>
      <c r="K681" s="52">
        <v>0.0</v>
      </c>
      <c r="L681" s="52" t="s">
        <v>118</v>
      </c>
      <c r="M681" s="52" t="s">
        <v>165</v>
      </c>
      <c r="N681" s="52">
        <v>13.0</v>
      </c>
      <c r="O681" s="52">
        <v>0.0</v>
      </c>
      <c r="P681" s="52">
        <v>0.0</v>
      </c>
      <c r="Q681" s="52">
        <v>0.0</v>
      </c>
      <c r="R681" s="52">
        <v>0.0</v>
      </c>
      <c r="S681" s="52">
        <v>2.0</v>
      </c>
      <c r="T681" s="52">
        <v>0.0</v>
      </c>
      <c r="U681" s="53">
        <v>33867.5</v>
      </c>
      <c r="V681" s="53">
        <v>34594.14</v>
      </c>
      <c r="W681" s="52">
        <v>9.00315569E8</v>
      </c>
      <c r="X681" s="52" t="s">
        <v>369</v>
      </c>
    </row>
    <row r="682" ht="15.75" customHeight="1">
      <c r="B682" s="47">
        <v>4.3000021E7</v>
      </c>
      <c r="C682" s="47" t="s">
        <v>888</v>
      </c>
      <c r="D682" s="47">
        <v>1.51E10</v>
      </c>
      <c r="E682" s="47">
        <v>0.0</v>
      </c>
      <c r="F682" s="48">
        <v>940423.7</v>
      </c>
      <c r="G682" s="48">
        <f t="shared" si="1"/>
        <v>0</v>
      </c>
      <c r="H682" s="47" t="s">
        <v>9</v>
      </c>
      <c r="I682" s="47">
        <v>0.0</v>
      </c>
      <c r="J682" s="47">
        <v>0.0</v>
      </c>
      <c r="K682" s="47">
        <v>0.0</v>
      </c>
      <c r="L682" s="47" t="s">
        <v>118</v>
      </c>
      <c r="M682" s="47" t="s">
        <v>165</v>
      </c>
      <c r="N682" s="47">
        <v>1.0</v>
      </c>
      <c r="O682" s="47">
        <v>0.0</v>
      </c>
      <c r="P682" s="47">
        <v>0.0</v>
      </c>
      <c r="Q682" s="47">
        <v>0.0</v>
      </c>
      <c r="R682" s="47">
        <v>0.0</v>
      </c>
      <c r="S682" s="47">
        <v>1.0</v>
      </c>
      <c r="T682" s="47">
        <v>0.0</v>
      </c>
      <c r="U682" s="48">
        <v>940424.0</v>
      </c>
      <c r="V682" s="48">
        <v>940423.7</v>
      </c>
      <c r="W682" s="47">
        <v>9.00176171E8</v>
      </c>
      <c r="X682" s="47" t="s">
        <v>127</v>
      </c>
    </row>
    <row r="683" ht="15.75" customHeight="1">
      <c r="B683" s="52">
        <v>4.3000022E7</v>
      </c>
      <c r="C683" s="52" t="s">
        <v>889</v>
      </c>
      <c r="D683" s="52">
        <v>1.5001E10</v>
      </c>
      <c r="E683" s="52">
        <v>0.0</v>
      </c>
      <c r="F683" s="53">
        <v>2999395.0</v>
      </c>
      <c r="G683" s="48">
        <f t="shared" si="1"/>
        <v>0</v>
      </c>
      <c r="H683" s="52" t="s">
        <v>9</v>
      </c>
      <c r="I683" s="52">
        <v>0.0</v>
      </c>
      <c r="J683" s="52">
        <v>0.0</v>
      </c>
      <c r="K683" s="52">
        <v>0.0</v>
      </c>
      <c r="L683" s="52" t="s">
        <v>118</v>
      </c>
      <c r="M683" s="52" t="s">
        <v>165</v>
      </c>
      <c r="N683" s="52">
        <v>1.0</v>
      </c>
      <c r="O683" s="52">
        <v>0.0</v>
      </c>
      <c r="P683" s="52">
        <v>0.0</v>
      </c>
      <c r="Q683" s="52">
        <v>0.0</v>
      </c>
      <c r="R683" s="52">
        <v>0.0</v>
      </c>
      <c r="S683" s="52">
        <v>1.0</v>
      </c>
      <c r="T683" s="52">
        <v>0.0</v>
      </c>
      <c r="U683" s="53">
        <v>2999395.0</v>
      </c>
      <c r="V683" s="53">
        <v>2999395.0</v>
      </c>
      <c r="W683" s="52">
        <v>9.00176171E8</v>
      </c>
      <c r="X683" s="52" t="s">
        <v>127</v>
      </c>
    </row>
    <row r="684" ht="15.75" customHeight="1">
      <c r="B684" s="47">
        <v>4.3000023E7</v>
      </c>
      <c r="C684" s="47" t="s">
        <v>890</v>
      </c>
      <c r="D684" s="47">
        <v>1.5E10</v>
      </c>
      <c r="E684" s="47">
        <v>0.0</v>
      </c>
      <c r="F684" s="48">
        <v>2020263.0</v>
      </c>
      <c r="G684" s="48">
        <f t="shared" si="1"/>
        <v>0</v>
      </c>
      <c r="H684" s="47" t="s">
        <v>2</v>
      </c>
      <c r="I684" s="47">
        <v>0.0</v>
      </c>
      <c r="J684" s="47">
        <v>0.0</v>
      </c>
      <c r="K684" s="47">
        <v>0.0</v>
      </c>
      <c r="L684" s="47" t="s">
        <v>118</v>
      </c>
      <c r="M684" s="47" t="s">
        <v>165</v>
      </c>
      <c r="N684" s="47">
        <v>4.0</v>
      </c>
      <c r="O684" s="47">
        <v>0.0</v>
      </c>
      <c r="P684" s="47">
        <v>0.0</v>
      </c>
      <c r="Q684" s="47">
        <v>0.0</v>
      </c>
      <c r="R684" s="47">
        <v>0.0</v>
      </c>
      <c r="S684" s="47">
        <v>2.0</v>
      </c>
      <c r="T684" s="47">
        <v>0.0</v>
      </c>
      <c r="U684" s="48">
        <v>2020263.0</v>
      </c>
      <c r="V684" s="48">
        <v>2020263.0</v>
      </c>
      <c r="W684" s="47">
        <v>9.00176171E8</v>
      </c>
      <c r="X684" s="47" t="s">
        <v>127</v>
      </c>
    </row>
    <row r="685" ht="15.75" customHeight="1">
      <c r="B685" s="52">
        <v>4.3000024E7</v>
      </c>
      <c r="C685" s="52" t="s">
        <v>891</v>
      </c>
      <c r="D685" s="52">
        <v>1061219.0</v>
      </c>
      <c r="E685" s="52">
        <v>0.0</v>
      </c>
      <c r="F685" s="53">
        <v>1081.71</v>
      </c>
      <c r="G685" s="48">
        <f t="shared" si="1"/>
        <v>0</v>
      </c>
      <c r="H685" s="52" t="s">
        <v>2</v>
      </c>
      <c r="I685" s="52">
        <v>0.0</v>
      </c>
      <c r="J685" s="52">
        <v>0.0</v>
      </c>
      <c r="K685" s="52">
        <v>0.0</v>
      </c>
      <c r="L685" s="52" t="s">
        <v>118</v>
      </c>
      <c r="M685" s="52" t="s">
        <v>165</v>
      </c>
      <c r="N685" s="52">
        <v>3.0</v>
      </c>
      <c r="O685" s="52">
        <v>0.0</v>
      </c>
      <c r="P685" s="52">
        <v>0.0</v>
      </c>
      <c r="Q685" s="52">
        <v>0.0</v>
      </c>
      <c r="R685" s="52">
        <v>0.0</v>
      </c>
      <c r="S685" s="52">
        <v>1.0</v>
      </c>
      <c r="T685" s="52">
        <v>0.0</v>
      </c>
      <c r="U685" s="53">
        <v>1081.71</v>
      </c>
      <c r="V685" s="53">
        <v>1081.71</v>
      </c>
      <c r="W685" s="52">
        <v>9.00942907E8</v>
      </c>
      <c r="X685" s="52" t="s">
        <v>127</v>
      </c>
    </row>
    <row r="686" ht="15.75" customHeight="1">
      <c r="B686" s="47">
        <v>4.3000025E7</v>
      </c>
      <c r="C686" s="47" t="s">
        <v>892</v>
      </c>
      <c r="D686" s="47">
        <v>1026593.0</v>
      </c>
      <c r="E686" s="47">
        <v>21.0</v>
      </c>
      <c r="F686" s="48">
        <v>17315.69</v>
      </c>
      <c r="G686" s="48">
        <f t="shared" si="1"/>
        <v>363629.49</v>
      </c>
      <c r="H686" s="47" t="s">
        <v>2</v>
      </c>
      <c r="I686" s="47">
        <v>0.0</v>
      </c>
      <c r="J686" s="47">
        <v>0.0</v>
      </c>
      <c r="K686" s="47">
        <v>0.0</v>
      </c>
      <c r="L686" s="47" t="s">
        <v>118</v>
      </c>
      <c r="M686" s="47" t="s">
        <v>165</v>
      </c>
      <c r="N686" s="47">
        <v>3.0</v>
      </c>
      <c r="O686" s="47">
        <v>0.0</v>
      </c>
      <c r="P686" s="47">
        <v>0.0</v>
      </c>
      <c r="Q686" s="47">
        <v>0.0</v>
      </c>
      <c r="R686" s="47">
        <v>0.0</v>
      </c>
      <c r="S686" s="47">
        <v>1.0</v>
      </c>
      <c r="T686" s="47">
        <v>0.0</v>
      </c>
      <c r="U686" s="48">
        <v>17315.7</v>
      </c>
      <c r="V686" s="48">
        <v>17315.69</v>
      </c>
      <c r="W686" s="47">
        <v>9.00942907E8</v>
      </c>
      <c r="X686" s="47" t="s">
        <v>125</v>
      </c>
    </row>
    <row r="687" ht="15.75" customHeight="1">
      <c r="B687" s="52">
        <v>4.3000026E7</v>
      </c>
      <c r="C687" s="52" t="s">
        <v>893</v>
      </c>
      <c r="D687" s="52">
        <v>1.5E10</v>
      </c>
      <c r="E687" s="52">
        <v>0.0</v>
      </c>
      <c r="F687" s="53">
        <v>126414.9</v>
      </c>
      <c r="G687" s="48">
        <f t="shared" si="1"/>
        <v>0</v>
      </c>
      <c r="H687" s="52" t="s">
        <v>2</v>
      </c>
      <c r="I687" s="52">
        <v>0.0</v>
      </c>
      <c r="J687" s="52">
        <v>0.0</v>
      </c>
      <c r="K687" s="52">
        <v>0.0</v>
      </c>
      <c r="L687" s="52" t="s">
        <v>118</v>
      </c>
      <c r="M687" s="52" t="s">
        <v>165</v>
      </c>
      <c r="N687" s="52">
        <v>1.0</v>
      </c>
      <c r="O687" s="52">
        <v>0.0</v>
      </c>
      <c r="P687" s="52">
        <v>0.0</v>
      </c>
      <c r="Q687" s="52">
        <v>0.0</v>
      </c>
      <c r="R687" s="52">
        <v>0.0</v>
      </c>
      <c r="S687" s="52">
        <v>1.0</v>
      </c>
      <c r="T687" s="52">
        <v>0.0</v>
      </c>
      <c r="U687" s="53">
        <v>126415.0</v>
      </c>
      <c r="V687" s="53">
        <v>126414.9</v>
      </c>
      <c r="W687" s="52">
        <v>9.00942907E8</v>
      </c>
      <c r="X687" s="52" t="s">
        <v>127</v>
      </c>
    </row>
    <row r="688" ht="15.75" customHeight="1">
      <c r="B688" s="47">
        <v>4.3000027E7</v>
      </c>
      <c r="C688" s="47" t="s">
        <v>894</v>
      </c>
      <c r="D688" s="47">
        <v>1030758.0</v>
      </c>
      <c r="E688" s="47">
        <v>0.0</v>
      </c>
      <c r="F688" s="48">
        <v>19300.61</v>
      </c>
      <c r="G688" s="48">
        <f t="shared" si="1"/>
        <v>0</v>
      </c>
      <c r="H688" s="47" t="s">
        <v>2</v>
      </c>
      <c r="I688" s="47">
        <v>0.0</v>
      </c>
      <c r="J688" s="47">
        <v>0.0</v>
      </c>
      <c r="K688" s="47">
        <v>0.0</v>
      </c>
      <c r="L688" s="47" t="s">
        <v>118</v>
      </c>
      <c r="M688" s="47" t="s">
        <v>165</v>
      </c>
      <c r="N688" s="47">
        <v>1.0</v>
      </c>
      <c r="O688" s="47">
        <v>0.0</v>
      </c>
      <c r="P688" s="47">
        <v>0.0</v>
      </c>
      <c r="Q688" s="47">
        <v>0.0</v>
      </c>
      <c r="R688" s="47">
        <v>0.0</v>
      </c>
      <c r="S688" s="47">
        <v>1.0</v>
      </c>
      <c r="T688" s="47">
        <v>0.0</v>
      </c>
      <c r="U688" s="48">
        <v>19300.6</v>
      </c>
      <c r="V688" s="48">
        <v>19300.61</v>
      </c>
      <c r="W688" s="47">
        <v>9.00942907E8</v>
      </c>
      <c r="X688" s="47" t="s">
        <v>127</v>
      </c>
    </row>
    <row r="689" ht="15.75" customHeight="1">
      <c r="B689" s="52">
        <v>4.3000028E7</v>
      </c>
      <c r="C689" s="52" t="s">
        <v>895</v>
      </c>
      <c r="D689" s="52">
        <v>1004166.0</v>
      </c>
      <c r="E689" s="52">
        <v>0.0</v>
      </c>
      <c r="F689" s="53">
        <v>5904.78</v>
      </c>
      <c r="G689" s="48">
        <f t="shared" si="1"/>
        <v>0</v>
      </c>
      <c r="H689" s="52" t="s">
        <v>2</v>
      </c>
      <c r="I689" s="52">
        <v>0.0</v>
      </c>
      <c r="J689" s="52">
        <v>0.0</v>
      </c>
      <c r="K689" s="52">
        <v>0.0</v>
      </c>
      <c r="L689" s="52" t="s">
        <v>118</v>
      </c>
      <c r="M689" s="52" t="s">
        <v>165</v>
      </c>
      <c r="N689" s="52">
        <v>2.0</v>
      </c>
      <c r="O689" s="52">
        <v>0.0</v>
      </c>
      <c r="P689" s="52">
        <v>0.0</v>
      </c>
      <c r="Q689" s="52">
        <v>0.0</v>
      </c>
      <c r="R689" s="52">
        <v>0.0</v>
      </c>
      <c r="S689" s="52">
        <v>1.0</v>
      </c>
      <c r="T689" s="52">
        <v>0.0</v>
      </c>
      <c r="U689" s="53">
        <v>5904.78</v>
      </c>
      <c r="V689" s="53">
        <v>5904.78</v>
      </c>
      <c r="W689" s="52">
        <v>9.00942907E8</v>
      </c>
      <c r="X689" s="52" t="s">
        <v>127</v>
      </c>
    </row>
    <row r="690" ht="15.75" customHeight="1">
      <c r="B690" s="47">
        <v>4.3000029E7</v>
      </c>
      <c r="C690" s="47" t="s">
        <v>896</v>
      </c>
      <c r="D690" s="47">
        <v>1034663.0</v>
      </c>
      <c r="E690" s="47">
        <v>0.0</v>
      </c>
      <c r="F690" s="48">
        <v>1674.33</v>
      </c>
      <c r="G690" s="48">
        <f t="shared" si="1"/>
        <v>0</v>
      </c>
      <c r="H690" s="47" t="s">
        <v>2</v>
      </c>
      <c r="I690" s="47">
        <v>0.0</v>
      </c>
      <c r="J690" s="47">
        <v>0.0</v>
      </c>
      <c r="K690" s="47">
        <v>0.0</v>
      </c>
      <c r="L690" s="47" t="s">
        <v>118</v>
      </c>
      <c r="M690" s="47" t="s">
        <v>165</v>
      </c>
      <c r="N690" s="47">
        <v>1.0</v>
      </c>
      <c r="O690" s="47">
        <v>0.0</v>
      </c>
      <c r="P690" s="47">
        <v>0.0</v>
      </c>
      <c r="Q690" s="47">
        <v>0.0</v>
      </c>
      <c r="R690" s="47">
        <v>0.0</v>
      </c>
      <c r="S690" s="47">
        <v>1.0</v>
      </c>
      <c r="T690" s="47">
        <v>0.0</v>
      </c>
      <c r="U690" s="48">
        <v>1674.33</v>
      </c>
      <c r="V690" s="48">
        <v>1674.33</v>
      </c>
      <c r="W690" s="47">
        <v>9.00942907E8</v>
      </c>
      <c r="X690" s="47" t="s">
        <v>127</v>
      </c>
    </row>
    <row r="691" ht="15.75" customHeight="1">
      <c r="B691" s="52">
        <v>4.300003E7</v>
      </c>
      <c r="C691" s="52" t="s">
        <v>897</v>
      </c>
      <c r="D691" s="52">
        <v>970776.0</v>
      </c>
      <c r="E691" s="52">
        <v>20.0</v>
      </c>
      <c r="F691" s="53">
        <v>1597.06</v>
      </c>
      <c r="G691" s="48">
        <f t="shared" si="1"/>
        <v>31941.2</v>
      </c>
      <c r="H691" s="52" t="s">
        <v>2</v>
      </c>
      <c r="I691" s="52">
        <v>0.0</v>
      </c>
      <c r="J691" s="52">
        <v>0.0</v>
      </c>
      <c r="K691" s="52">
        <v>0.0</v>
      </c>
      <c r="L691" s="52" t="s">
        <v>118</v>
      </c>
      <c r="M691" s="52" t="s">
        <v>122</v>
      </c>
      <c r="N691" s="52">
        <v>10.0</v>
      </c>
      <c r="O691" s="52">
        <v>0.0</v>
      </c>
      <c r="P691" s="52">
        <v>0.0</v>
      </c>
      <c r="Q691" s="52">
        <v>0.0</v>
      </c>
      <c r="R691" s="52">
        <v>0.0</v>
      </c>
      <c r="S691" s="52">
        <v>1.0</v>
      </c>
      <c r="T691" s="52">
        <v>0.0</v>
      </c>
      <c r="U691" s="53">
        <v>1597.06</v>
      </c>
      <c r="V691" s="53">
        <v>1597.06</v>
      </c>
      <c r="W691" s="52">
        <v>9.00315569E8</v>
      </c>
      <c r="X691" s="52" t="s">
        <v>127</v>
      </c>
    </row>
    <row r="692" ht="15.75" customHeight="1">
      <c r="B692" s="47">
        <v>4.3000031E7</v>
      </c>
      <c r="C692" s="47" t="s">
        <v>898</v>
      </c>
      <c r="D692" s="47">
        <v>2.0383198E7</v>
      </c>
      <c r="E692" s="47">
        <v>1.0</v>
      </c>
      <c r="F692" s="48">
        <v>170595.0</v>
      </c>
      <c r="G692" s="48">
        <f t="shared" si="1"/>
        <v>170595</v>
      </c>
      <c r="H692" s="47" t="s">
        <v>2</v>
      </c>
      <c r="I692" s="47">
        <v>0.0</v>
      </c>
      <c r="J692" s="47">
        <v>0.0</v>
      </c>
      <c r="K692" s="47">
        <v>0.0</v>
      </c>
      <c r="L692" s="47" t="s">
        <v>118</v>
      </c>
      <c r="M692" s="47" t="s">
        <v>165</v>
      </c>
      <c r="N692" s="47">
        <v>0.0</v>
      </c>
      <c r="O692" s="47">
        <v>0.0</v>
      </c>
      <c r="P692" s="47">
        <v>0.0</v>
      </c>
      <c r="Q692" s="47">
        <v>0.0</v>
      </c>
      <c r="R692" s="47">
        <v>0.0</v>
      </c>
      <c r="S692" s="47">
        <v>0.0</v>
      </c>
      <c r="T692" s="47">
        <v>0.0</v>
      </c>
      <c r="U692" s="48">
        <v>170595.0</v>
      </c>
      <c r="V692" s="48">
        <v>170595.0</v>
      </c>
      <c r="W692" s="47">
        <v>9.00315569E8</v>
      </c>
      <c r="X692" s="47" t="s">
        <v>127</v>
      </c>
    </row>
    <row r="693" ht="15.75" customHeight="1">
      <c r="B693" s="52">
        <v>4.3000032E7</v>
      </c>
      <c r="C693" s="52" t="s">
        <v>899</v>
      </c>
      <c r="D693" s="52">
        <v>2.3603115E7</v>
      </c>
      <c r="E693" s="52">
        <v>0.0</v>
      </c>
      <c r="F693" s="53">
        <v>1645462.0</v>
      </c>
      <c r="G693" s="48">
        <f t="shared" si="1"/>
        <v>0</v>
      </c>
      <c r="H693" s="52" t="s">
        <v>2</v>
      </c>
      <c r="I693" s="52">
        <v>0.0</v>
      </c>
      <c r="J693" s="52">
        <v>0.0</v>
      </c>
      <c r="K693" s="52">
        <v>0.0</v>
      </c>
      <c r="L693" s="52" t="s">
        <v>118</v>
      </c>
      <c r="M693" s="52" t="s">
        <v>119</v>
      </c>
      <c r="N693" s="52">
        <v>1.0</v>
      </c>
      <c r="O693" s="52">
        <v>0.0</v>
      </c>
      <c r="P693" s="52">
        <v>0.0</v>
      </c>
      <c r="Q693" s="52">
        <v>0.0</v>
      </c>
      <c r="R693" s="52">
        <v>0.0</v>
      </c>
      <c r="S693" s="52">
        <v>1.0</v>
      </c>
      <c r="T693" s="52">
        <v>0.0</v>
      </c>
      <c r="U693" s="53">
        <v>1645462.0</v>
      </c>
      <c r="V693" s="53">
        <v>1645462.0</v>
      </c>
      <c r="W693" s="52">
        <v>9.00176171E8</v>
      </c>
      <c r="X693" s="52" t="s">
        <v>127</v>
      </c>
    </row>
    <row r="694" ht="15.75" customHeight="1">
      <c r="B694" s="47" t="s">
        <v>900</v>
      </c>
      <c r="C694" s="47" t="s">
        <v>899</v>
      </c>
      <c r="D694" s="47" t="s">
        <v>901</v>
      </c>
      <c r="E694" s="47">
        <v>0.0</v>
      </c>
      <c r="F694" s="48">
        <v>333200.0</v>
      </c>
      <c r="G694" s="48">
        <f t="shared" si="1"/>
        <v>0</v>
      </c>
      <c r="H694" s="47" t="s">
        <v>2</v>
      </c>
      <c r="I694" s="47">
        <v>0.0</v>
      </c>
      <c r="J694" s="47">
        <v>0.0</v>
      </c>
      <c r="K694" s="47">
        <v>0.0</v>
      </c>
      <c r="L694" s="47" t="s">
        <v>118</v>
      </c>
      <c r="M694" s="47" t="s">
        <v>165</v>
      </c>
      <c r="N694" s="47">
        <v>17.0</v>
      </c>
      <c r="O694" s="47">
        <v>0.0</v>
      </c>
      <c r="P694" s="47">
        <v>0.0</v>
      </c>
      <c r="Q694" s="47">
        <v>0.0</v>
      </c>
      <c r="R694" s="47">
        <v>0.0</v>
      </c>
      <c r="S694" s="47">
        <v>15.0</v>
      </c>
      <c r="T694" s="47">
        <v>0.0</v>
      </c>
      <c r="U694" s="48">
        <v>333200.0</v>
      </c>
      <c r="V694" s="48">
        <v>333200.0</v>
      </c>
      <c r="W694" s="47">
        <v>9.01563039E8</v>
      </c>
      <c r="X694" s="47" t="s">
        <v>684</v>
      </c>
    </row>
    <row r="695" ht="15.75" customHeight="1">
      <c r="B695" s="52">
        <v>4.3000033E7</v>
      </c>
      <c r="C695" s="52" t="s">
        <v>902</v>
      </c>
      <c r="D695" s="52">
        <v>2.0551555E7</v>
      </c>
      <c r="E695" s="52">
        <v>1.0</v>
      </c>
      <c r="F695" s="53">
        <v>4051950.0</v>
      </c>
      <c r="G695" s="48">
        <f t="shared" si="1"/>
        <v>4051950</v>
      </c>
      <c r="H695" s="52" t="s">
        <v>9</v>
      </c>
      <c r="I695" s="52">
        <v>0.0</v>
      </c>
      <c r="J695" s="52">
        <v>0.0</v>
      </c>
      <c r="K695" s="52">
        <v>0.0</v>
      </c>
      <c r="L695" s="52" t="s">
        <v>118</v>
      </c>
      <c r="M695" s="52" t="s">
        <v>165</v>
      </c>
      <c r="N695" s="52">
        <v>2.0</v>
      </c>
      <c r="O695" s="52">
        <v>0.0</v>
      </c>
      <c r="P695" s="52">
        <v>0.0</v>
      </c>
      <c r="Q695" s="52">
        <v>0.0</v>
      </c>
      <c r="R695" s="52">
        <v>0.0</v>
      </c>
      <c r="S695" s="52">
        <v>1.0</v>
      </c>
      <c r="T695" s="52">
        <v>0.0</v>
      </c>
      <c r="U695" s="53">
        <v>4051950.0</v>
      </c>
      <c r="V695" s="53">
        <v>4051950.0</v>
      </c>
      <c r="W695" s="52">
        <v>9.00315569E8</v>
      </c>
      <c r="X695" s="52" t="s">
        <v>307</v>
      </c>
    </row>
    <row r="696" ht="15.75" customHeight="1">
      <c r="B696" s="47">
        <v>4.3000034E7</v>
      </c>
      <c r="C696" s="47" t="s">
        <v>903</v>
      </c>
      <c r="D696" s="47">
        <v>1522259.0</v>
      </c>
      <c r="E696" s="47">
        <v>1.0</v>
      </c>
      <c r="F696" s="48">
        <v>5208313.0</v>
      </c>
      <c r="G696" s="48">
        <f t="shared" si="1"/>
        <v>5208313</v>
      </c>
      <c r="H696" s="47" t="s">
        <v>9</v>
      </c>
      <c r="I696" s="47">
        <v>0.0</v>
      </c>
      <c r="J696" s="47">
        <v>0.0</v>
      </c>
      <c r="K696" s="47">
        <v>0.0</v>
      </c>
      <c r="L696" s="47" t="s">
        <v>118</v>
      </c>
      <c r="M696" s="47" t="s">
        <v>119</v>
      </c>
      <c r="N696" s="47">
        <v>1.0</v>
      </c>
      <c r="O696" s="47">
        <v>0.0</v>
      </c>
      <c r="P696" s="47">
        <v>0.0</v>
      </c>
      <c r="Q696" s="47">
        <v>0.0</v>
      </c>
      <c r="R696" s="47">
        <v>0.0</v>
      </c>
      <c r="S696" s="47">
        <v>0.0</v>
      </c>
      <c r="T696" s="47">
        <v>0.0</v>
      </c>
      <c r="U696" s="48">
        <v>5208313.0</v>
      </c>
      <c r="V696" s="48">
        <v>5208313.0</v>
      </c>
      <c r="W696" s="47">
        <v>9.00315569E8</v>
      </c>
      <c r="X696" s="47" t="s">
        <v>129</v>
      </c>
    </row>
    <row r="697" ht="15.75" customHeight="1">
      <c r="B697" s="52" t="s">
        <v>904</v>
      </c>
      <c r="C697" s="52" t="s">
        <v>903</v>
      </c>
      <c r="D697" s="52">
        <v>1522259.0</v>
      </c>
      <c r="E697" s="52">
        <v>1.0</v>
      </c>
      <c r="F697" s="53">
        <v>238000.0</v>
      </c>
      <c r="G697" s="48">
        <f t="shared" si="1"/>
        <v>238000</v>
      </c>
      <c r="H697" s="52" t="s">
        <v>9</v>
      </c>
      <c r="I697" s="52">
        <v>0.0</v>
      </c>
      <c r="J697" s="52">
        <v>0.0</v>
      </c>
      <c r="K697" s="52">
        <v>0.0</v>
      </c>
      <c r="L697" s="52" t="s">
        <v>118</v>
      </c>
      <c r="M697" s="52" t="s">
        <v>122</v>
      </c>
      <c r="N697" s="52">
        <v>0.0</v>
      </c>
      <c r="O697" s="52">
        <v>0.0</v>
      </c>
      <c r="P697" s="52">
        <v>0.0</v>
      </c>
      <c r="Q697" s="52">
        <v>0.0</v>
      </c>
      <c r="R697" s="52">
        <v>0.0</v>
      </c>
      <c r="S697" s="52">
        <v>0.0</v>
      </c>
      <c r="T697" s="52">
        <v>0.0</v>
      </c>
      <c r="U697" s="53">
        <v>238000.0</v>
      </c>
      <c r="V697" s="53">
        <v>238000.0</v>
      </c>
      <c r="W697" s="52">
        <v>9.01327111E8</v>
      </c>
      <c r="X697" s="52" t="s">
        <v>196</v>
      </c>
    </row>
    <row r="698" ht="15.75" customHeight="1">
      <c r="B698" s="47">
        <v>4.3000035E7</v>
      </c>
      <c r="C698" s="47" t="s">
        <v>905</v>
      </c>
      <c r="D698" s="47">
        <v>2.0523491E7</v>
      </c>
      <c r="E698" s="47">
        <v>0.0</v>
      </c>
      <c r="F698" s="48">
        <v>5216759.0</v>
      </c>
      <c r="G698" s="48">
        <f t="shared" si="1"/>
        <v>0</v>
      </c>
      <c r="H698" s="47" t="s">
        <v>9</v>
      </c>
      <c r="I698" s="47">
        <v>0.0</v>
      </c>
      <c r="J698" s="47">
        <v>0.0</v>
      </c>
      <c r="K698" s="47">
        <v>0.0</v>
      </c>
      <c r="L698" s="47" t="s">
        <v>118</v>
      </c>
      <c r="M698" s="47" t="s">
        <v>165</v>
      </c>
      <c r="N698" s="47">
        <v>2.0</v>
      </c>
      <c r="O698" s="47">
        <v>0.0</v>
      </c>
      <c r="P698" s="47">
        <v>0.0</v>
      </c>
      <c r="Q698" s="47">
        <v>0.0</v>
      </c>
      <c r="R698" s="47">
        <v>0.0</v>
      </c>
      <c r="S698" s="47">
        <v>1.0</v>
      </c>
      <c r="T698" s="47">
        <v>0.0</v>
      </c>
      <c r="U698" s="48">
        <v>5216759.0</v>
      </c>
      <c r="V698" s="48">
        <v>5201336.0</v>
      </c>
      <c r="W698" s="47">
        <v>9.00315569E8</v>
      </c>
      <c r="X698" s="47" t="s">
        <v>127</v>
      </c>
    </row>
    <row r="699" ht="15.75" customHeight="1">
      <c r="B699" s="52">
        <v>4.3000036E7</v>
      </c>
      <c r="C699" s="52" t="s">
        <v>906</v>
      </c>
      <c r="D699" s="52">
        <v>1524861.0</v>
      </c>
      <c r="E699" s="52">
        <v>2.0</v>
      </c>
      <c r="F699" s="53">
        <v>76157.92</v>
      </c>
      <c r="G699" s="48">
        <f t="shared" si="1"/>
        <v>152315.84</v>
      </c>
      <c r="H699" s="52" t="s">
        <v>9</v>
      </c>
      <c r="I699" s="52">
        <v>0.0</v>
      </c>
      <c r="J699" s="52">
        <v>0.0</v>
      </c>
      <c r="K699" s="52">
        <v>0.0</v>
      </c>
      <c r="L699" s="52" t="s">
        <v>118</v>
      </c>
      <c r="M699" s="52" t="s">
        <v>165</v>
      </c>
      <c r="N699" s="52">
        <v>2.0</v>
      </c>
      <c r="O699" s="52">
        <v>0.0</v>
      </c>
      <c r="P699" s="52">
        <v>0.0</v>
      </c>
      <c r="Q699" s="52">
        <v>0.0</v>
      </c>
      <c r="R699" s="52">
        <v>0.0</v>
      </c>
      <c r="S699" s="52">
        <v>0.0</v>
      </c>
      <c r="T699" s="52">
        <v>0.0</v>
      </c>
      <c r="U699" s="53">
        <v>76157.9</v>
      </c>
      <c r="V699" s="53">
        <v>79352.0</v>
      </c>
      <c r="W699" s="52">
        <v>9.00315569E8</v>
      </c>
      <c r="X699" s="52" t="s">
        <v>129</v>
      </c>
    </row>
    <row r="700" ht="15.75" customHeight="1">
      <c r="B700" s="47">
        <v>4.3000038E7</v>
      </c>
      <c r="C700" s="47" t="s">
        <v>907</v>
      </c>
      <c r="D700" s="47">
        <v>1673664.0</v>
      </c>
      <c r="E700" s="47">
        <v>1.0</v>
      </c>
      <c r="F700" s="48">
        <v>606333.3</v>
      </c>
      <c r="G700" s="48">
        <f t="shared" si="1"/>
        <v>606333.3</v>
      </c>
      <c r="H700" s="47" t="s">
        <v>9</v>
      </c>
      <c r="I700" s="47">
        <v>0.0</v>
      </c>
      <c r="J700" s="47">
        <v>0.0</v>
      </c>
      <c r="K700" s="47">
        <v>0.0</v>
      </c>
      <c r="L700" s="47" t="s">
        <v>118</v>
      </c>
      <c r="M700" s="47" t="s">
        <v>122</v>
      </c>
      <c r="N700" s="47">
        <v>2.0</v>
      </c>
      <c r="O700" s="47">
        <v>0.0</v>
      </c>
      <c r="P700" s="47">
        <v>0.0</v>
      </c>
      <c r="Q700" s="47">
        <v>0.0</v>
      </c>
      <c r="R700" s="47">
        <v>0.0</v>
      </c>
      <c r="S700" s="47">
        <v>2.0</v>
      </c>
      <c r="T700" s="47">
        <v>0.0</v>
      </c>
      <c r="U700" s="48">
        <v>606333.0</v>
      </c>
      <c r="V700" s="48">
        <v>606333.3</v>
      </c>
      <c r="W700" s="47">
        <v>9.00315569E8</v>
      </c>
      <c r="X700" s="47" t="s">
        <v>129</v>
      </c>
    </row>
    <row r="701" ht="15.75" customHeight="1">
      <c r="B701" s="52">
        <v>4.3000039E7</v>
      </c>
      <c r="C701" s="52" t="s">
        <v>908</v>
      </c>
      <c r="D701" s="52">
        <v>6.0112813E7</v>
      </c>
      <c r="E701" s="52">
        <v>11.0</v>
      </c>
      <c r="F701" s="53">
        <v>11688.5</v>
      </c>
      <c r="G701" s="48">
        <f t="shared" si="1"/>
        <v>128573.5</v>
      </c>
      <c r="H701" s="52" t="s">
        <v>9</v>
      </c>
      <c r="I701" s="52">
        <v>0.0</v>
      </c>
      <c r="J701" s="52">
        <v>0.0</v>
      </c>
      <c r="K701" s="52">
        <v>0.0</v>
      </c>
      <c r="L701" s="52" t="s">
        <v>118</v>
      </c>
      <c r="M701" s="52" t="s">
        <v>119</v>
      </c>
      <c r="N701" s="52">
        <v>15.0</v>
      </c>
      <c r="O701" s="52">
        <v>0.0</v>
      </c>
      <c r="P701" s="52">
        <v>0.0</v>
      </c>
      <c r="Q701" s="52">
        <v>0.0</v>
      </c>
      <c r="R701" s="52">
        <v>0.0</v>
      </c>
      <c r="S701" s="52">
        <v>0.0</v>
      </c>
      <c r="T701" s="52">
        <v>0.0</v>
      </c>
      <c r="U701" s="53">
        <v>11688.5</v>
      </c>
      <c r="V701" s="53">
        <v>21420.0</v>
      </c>
      <c r="W701" s="52">
        <v>9.00315569E8</v>
      </c>
      <c r="X701" s="52" t="s">
        <v>216</v>
      </c>
    </row>
    <row r="702" ht="15.75" customHeight="1">
      <c r="B702" s="47">
        <v>4.300004E7</v>
      </c>
      <c r="C702" s="73" t="s">
        <v>909</v>
      </c>
      <c r="D702" s="6"/>
      <c r="E702" s="47">
        <v>1.0</v>
      </c>
      <c r="F702" s="48">
        <v>190400.0</v>
      </c>
      <c r="G702" s="48">
        <f t="shared" si="1"/>
        <v>190400</v>
      </c>
      <c r="H702" s="47" t="s">
        <v>2</v>
      </c>
      <c r="I702" s="47">
        <v>0.0</v>
      </c>
      <c r="J702" s="47">
        <v>0.0</v>
      </c>
      <c r="K702" s="47">
        <v>0.0</v>
      </c>
      <c r="L702" s="47" t="s">
        <v>118</v>
      </c>
      <c r="M702" s="47" t="s">
        <v>119</v>
      </c>
      <c r="N702" s="47">
        <v>5.0</v>
      </c>
      <c r="O702" s="47">
        <v>0.0</v>
      </c>
      <c r="P702" s="47">
        <v>0.0</v>
      </c>
      <c r="Q702" s="47">
        <v>0.0</v>
      </c>
      <c r="R702" s="47">
        <v>0.0</v>
      </c>
      <c r="S702" s="47">
        <v>2.0</v>
      </c>
      <c r="T702" s="47">
        <v>0.0</v>
      </c>
      <c r="U702" s="48">
        <v>190400.0</v>
      </c>
      <c r="V702" s="48">
        <v>190400.0</v>
      </c>
      <c r="W702" s="47">
        <v>9.01563039E8</v>
      </c>
      <c r="X702" s="47" t="s">
        <v>384</v>
      </c>
    </row>
    <row r="703" ht="15.75" customHeight="1">
      <c r="B703" s="52">
        <v>4.3000041E7</v>
      </c>
      <c r="C703" s="52" t="s">
        <v>910</v>
      </c>
      <c r="D703" s="52">
        <v>6.415491E7</v>
      </c>
      <c r="E703" s="52">
        <v>0.0</v>
      </c>
      <c r="F703" s="53">
        <v>460618.1</v>
      </c>
      <c r="G703" s="48">
        <f t="shared" si="1"/>
        <v>0</v>
      </c>
      <c r="H703" s="52" t="s">
        <v>2</v>
      </c>
      <c r="I703" s="52">
        <v>0.0</v>
      </c>
      <c r="J703" s="52">
        <v>0.0</v>
      </c>
      <c r="K703" s="52">
        <v>0.0</v>
      </c>
      <c r="L703" s="52" t="s">
        <v>118</v>
      </c>
      <c r="M703" s="52" t="s">
        <v>122</v>
      </c>
      <c r="N703" s="52">
        <v>3.0</v>
      </c>
      <c r="O703" s="52">
        <v>0.0</v>
      </c>
      <c r="P703" s="52">
        <v>0.0</v>
      </c>
      <c r="Q703" s="52">
        <v>0.0</v>
      </c>
      <c r="R703" s="52">
        <v>0.0</v>
      </c>
      <c r="S703" s="52">
        <v>3.0</v>
      </c>
      <c r="T703" s="52">
        <v>0.0</v>
      </c>
      <c r="U703" s="53">
        <v>460618.0</v>
      </c>
      <c r="V703" s="53">
        <v>460618.1</v>
      </c>
      <c r="W703" s="52">
        <v>9.00942907E8</v>
      </c>
      <c r="X703" s="52" t="s">
        <v>367</v>
      </c>
    </row>
    <row r="704" ht="15.75" customHeight="1">
      <c r="B704" s="47">
        <v>4.3000042E7</v>
      </c>
      <c r="C704" s="47" t="s">
        <v>911</v>
      </c>
      <c r="D704" s="47">
        <v>1.5E10</v>
      </c>
      <c r="E704" s="47">
        <v>0.0</v>
      </c>
      <c r="F704" s="48">
        <v>49066.08</v>
      </c>
      <c r="G704" s="48">
        <f t="shared" si="1"/>
        <v>0</v>
      </c>
      <c r="H704" s="47" t="s">
        <v>2</v>
      </c>
      <c r="I704" s="47">
        <v>0.0</v>
      </c>
      <c r="J704" s="47">
        <v>0.0</v>
      </c>
      <c r="K704" s="47">
        <v>0.0</v>
      </c>
      <c r="L704" s="47" t="s">
        <v>118</v>
      </c>
      <c r="M704" s="47" t="s">
        <v>122</v>
      </c>
      <c r="N704" s="47">
        <v>1.0</v>
      </c>
      <c r="O704" s="47">
        <v>0.0</v>
      </c>
      <c r="P704" s="47">
        <v>0.0</v>
      </c>
      <c r="Q704" s="47">
        <v>0.0</v>
      </c>
      <c r="R704" s="47">
        <v>0.0</v>
      </c>
      <c r="S704" s="47">
        <v>1.0</v>
      </c>
      <c r="T704" s="47">
        <v>0.0</v>
      </c>
      <c r="U704" s="48">
        <v>49066.1</v>
      </c>
      <c r="V704" s="48">
        <v>49066.08</v>
      </c>
      <c r="W704" s="47">
        <v>9.00942907E8</v>
      </c>
      <c r="X704" s="47" t="s">
        <v>127</v>
      </c>
    </row>
    <row r="705" ht="15.75" customHeight="1">
      <c r="B705" s="52">
        <v>4.3000043E7</v>
      </c>
      <c r="C705" s="52" t="s">
        <v>912</v>
      </c>
      <c r="D705" s="52">
        <v>2.2881998E7</v>
      </c>
      <c r="E705" s="52">
        <v>0.0</v>
      </c>
      <c r="F705" s="53">
        <v>991427.3</v>
      </c>
      <c r="G705" s="48">
        <f t="shared" si="1"/>
        <v>0</v>
      </c>
      <c r="H705" s="52" t="s">
        <v>2</v>
      </c>
      <c r="I705" s="52">
        <v>0.0</v>
      </c>
      <c r="J705" s="52">
        <v>0.0</v>
      </c>
      <c r="K705" s="52">
        <v>0.0</v>
      </c>
      <c r="L705" s="52" t="s">
        <v>118</v>
      </c>
      <c r="M705" s="52" t="s">
        <v>122</v>
      </c>
      <c r="N705" s="52">
        <v>3.0</v>
      </c>
      <c r="O705" s="52">
        <v>0.0</v>
      </c>
      <c r="P705" s="52">
        <v>0.0</v>
      </c>
      <c r="Q705" s="52">
        <v>0.0</v>
      </c>
      <c r="R705" s="52">
        <v>0.0</v>
      </c>
      <c r="S705" s="52">
        <v>3.0</v>
      </c>
      <c r="T705" s="52">
        <v>0.0</v>
      </c>
      <c r="U705" s="53">
        <v>991427.0</v>
      </c>
      <c r="V705" s="53">
        <v>991427.3</v>
      </c>
      <c r="W705" s="52">
        <v>9.00315569E8</v>
      </c>
      <c r="X705" s="52" t="s">
        <v>127</v>
      </c>
    </row>
    <row r="706" ht="15.75" customHeight="1">
      <c r="B706" s="47">
        <v>4.3000044E7</v>
      </c>
      <c r="C706" s="47" t="s">
        <v>913</v>
      </c>
      <c r="D706" s="47">
        <v>1.9E10</v>
      </c>
      <c r="E706" s="47">
        <v>1.0</v>
      </c>
      <c r="F706" s="48">
        <v>210732.3</v>
      </c>
      <c r="G706" s="48">
        <f t="shared" si="1"/>
        <v>210732.3</v>
      </c>
      <c r="H706" s="47" t="s">
        <v>2</v>
      </c>
      <c r="I706" s="47">
        <v>0.0</v>
      </c>
      <c r="J706" s="47">
        <v>1.0</v>
      </c>
      <c r="K706" s="47">
        <v>0.0</v>
      </c>
      <c r="L706" s="47" t="s">
        <v>118</v>
      </c>
      <c r="M706" s="47" t="s">
        <v>122</v>
      </c>
      <c r="N706" s="47">
        <v>2.0</v>
      </c>
      <c r="O706" s="47">
        <v>0.0</v>
      </c>
      <c r="P706" s="47">
        <v>0.0</v>
      </c>
      <c r="Q706" s="47">
        <v>1.0</v>
      </c>
      <c r="R706" s="47">
        <v>0.0</v>
      </c>
      <c r="S706" s="47">
        <v>1.0</v>
      </c>
      <c r="T706" s="47">
        <v>0.0</v>
      </c>
      <c r="U706" s="48">
        <v>210732.0</v>
      </c>
      <c r="V706" s="48">
        <v>210732.3</v>
      </c>
      <c r="W706" s="47">
        <v>9.00176171E8</v>
      </c>
      <c r="X706" s="47" t="s">
        <v>129</v>
      </c>
    </row>
    <row r="707" ht="15.75" customHeight="1">
      <c r="B707" s="52">
        <v>4.3000045E7</v>
      </c>
      <c r="C707" s="52" t="s">
        <v>914</v>
      </c>
      <c r="D707" s="52">
        <v>1.5E10</v>
      </c>
      <c r="E707" s="52">
        <v>0.0</v>
      </c>
      <c r="F707" s="53">
        <v>764218.0</v>
      </c>
      <c r="G707" s="48">
        <f t="shared" si="1"/>
        <v>0</v>
      </c>
      <c r="H707" s="52" t="s">
        <v>2</v>
      </c>
      <c r="I707" s="52">
        <v>0.0</v>
      </c>
      <c r="J707" s="52">
        <v>0.0</v>
      </c>
      <c r="K707" s="52">
        <v>0.0</v>
      </c>
      <c r="L707" s="52" t="s">
        <v>118</v>
      </c>
      <c r="M707" s="52" t="s">
        <v>122</v>
      </c>
      <c r="N707" s="52">
        <v>1.0</v>
      </c>
      <c r="O707" s="52">
        <v>0.0</v>
      </c>
      <c r="P707" s="52">
        <v>0.0</v>
      </c>
      <c r="Q707" s="52">
        <v>0.0</v>
      </c>
      <c r="R707" s="52">
        <v>0.0</v>
      </c>
      <c r="S707" s="52">
        <v>1.0</v>
      </c>
      <c r="T707" s="52">
        <v>0.0</v>
      </c>
      <c r="U707" s="53">
        <v>764218.0</v>
      </c>
      <c r="V707" s="53">
        <v>764218.0</v>
      </c>
      <c r="W707" s="52">
        <v>9.00176171E8</v>
      </c>
      <c r="X707" s="52" t="s">
        <v>120</v>
      </c>
    </row>
    <row r="708" ht="15.75" customHeight="1">
      <c r="B708" s="47">
        <v>4.3000046E7</v>
      </c>
      <c r="C708" s="47" t="s">
        <v>915</v>
      </c>
      <c r="D708" s="47">
        <v>1.56E10</v>
      </c>
      <c r="E708" s="47">
        <v>2.0</v>
      </c>
      <c r="F708" s="48">
        <v>9462880.0</v>
      </c>
      <c r="G708" s="48">
        <f t="shared" si="1"/>
        <v>18925760</v>
      </c>
      <c r="H708" s="47" t="s">
        <v>2</v>
      </c>
      <c r="I708" s="47">
        <v>0.0</v>
      </c>
      <c r="J708" s="47">
        <v>0.0</v>
      </c>
      <c r="K708" s="47">
        <v>0.0</v>
      </c>
      <c r="L708" s="47" t="s">
        <v>118</v>
      </c>
      <c r="M708" s="47" t="s">
        <v>122</v>
      </c>
      <c r="N708" s="47">
        <v>7.0</v>
      </c>
      <c r="O708" s="47">
        <v>0.0</v>
      </c>
      <c r="P708" s="47">
        <v>0.0</v>
      </c>
      <c r="Q708" s="47">
        <v>0.0</v>
      </c>
      <c r="R708" s="47">
        <v>0.0</v>
      </c>
      <c r="S708" s="47">
        <v>4.0</v>
      </c>
      <c r="T708" s="47">
        <v>0.0</v>
      </c>
      <c r="U708" s="48">
        <v>9462880.0</v>
      </c>
      <c r="V708" s="48">
        <v>9462880.0</v>
      </c>
      <c r="W708" s="47">
        <v>9.00176171E8</v>
      </c>
      <c r="X708" s="47" t="s">
        <v>916</v>
      </c>
    </row>
    <row r="709" ht="15.75" customHeight="1">
      <c r="B709" s="52" t="s">
        <v>917</v>
      </c>
      <c r="C709" s="52" t="s">
        <v>915</v>
      </c>
      <c r="D709" s="52">
        <v>1.56E10</v>
      </c>
      <c r="E709" s="52">
        <v>0.0</v>
      </c>
      <c r="F709" s="53">
        <v>2975000.0</v>
      </c>
      <c r="G709" s="48">
        <f t="shared" si="1"/>
        <v>0</v>
      </c>
      <c r="H709" s="52" t="s">
        <v>2</v>
      </c>
      <c r="I709" s="52">
        <v>0.0</v>
      </c>
      <c r="J709" s="52">
        <v>0.0</v>
      </c>
      <c r="K709" s="52">
        <v>0.0</v>
      </c>
      <c r="L709" s="52" t="s">
        <v>118</v>
      </c>
      <c r="M709" s="52" t="s">
        <v>122</v>
      </c>
      <c r="N709" s="52">
        <v>29.0</v>
      </c>
      <c r="O709" s="52">
        <v>0.0</v>
      </c>
      <c r="P709" s="52">
        <v>0.0</v>
      </c>
      <c r="Q709" s="52">
        <v>0.0</v>
      </c>
      <c r="R709" s="52">
        <v>0.0</v>
      </c>
      <c r="S709" s="52">
        <v>24.0</v>
      </c>
      <c r="T709" s="52">
        <v>0.0</v>
      </c>
      <c r="U709" s="53">
        <v>2975000.0</v>
      </c>
      <c r="V709" s="53">
        <v>2975000.0</v>
      </c>
      <c r="W709" s="52">
        <v>9.00942907E8</v>
      </c>
      <c r="X709" s="52" t="s">
        <v>399</v>
      </c>
    </row>
    <row r="710" ht="15.75" customHeight="1">
      <c r="B710" s="47">
        <v>4.3000047E7</v>
      </c>
      <c r="C710" s="47" t="s">
        <v>918</v>
      </c>
      <c r="D710" s="47">
        <v>2.3700167E7</v>
      </c>
      <c r="E710" s="47">
        <v>0.0</v>
      </c>
      <c r="F710" s="48">
        <v>8000000.0</v>
      </c>
      <c r="G710" s="48">
        <f t="shared" si="1"/>
        <v>0</v>
      </c>
      <c r="H710" s="47" t="s">
        <v>9</v>
      </c>
      <c r="I710" s="47">
        <v>0.0</v>
      </c>
      <c r="J710" s="47">
        <v>0.0</v>
      </c>
      <c r="K710" s="47">
        <v>0.0</v>
      </c>
      <c r="L710" s="47" t="s">
        <v>118</v>
      </c>
      <c r="M710" s="47" t="s">
        <v>122</v>
      </c>
      <c r="N710" s="47">
        <v>0.0</v>
      </c>
      <c r="O710" s="47">
        <v>0.0</v>
      </c>
      <c r="P710" s="47">
        <v>0.0</v>
      </c>
      <c r="Q710" s="47">
        <v>0.0</v>
      </c>
      <c r="R710" s="47">
        <v>0.0</v>
      </c>
      <c r="S710" s="47">
        <v>0.0</v>
      </c>
      <c r="T710" s="47">
        <v>0.0</v>
      </c>
      <c r="U710" s="48">
        <v>8000000.0</v>
      </c>
      <c r="V710" s="48">
        <v>0.0</v>
      </c>
      <c r="W710" s="47">
        <v>9.00315569E8</v>
      </c>
      <c r="X710" s="47" t="s">
        <v>127</v>
      </c>
    </row>
    <row r="711" ht="15.75" customHeight="1">
      <c r="B711" s="52" t="s">
        <v>919</v>
      </c>
      <c r="C711" s="52" t="s">
        <v>918</v>
      </c>
      <c r="D711" s="52">
        <v>2.3700167E7</v>
      </c>
      <c r="E711" s="52">
        <v>0.0</v>
      </c>
      <c r="F711" s="53">
        <v>4406588.0</v>
      </c>
      <c r="G711" s="48">
        <f t="shared" si="1"/>
        <v>0</v>
      </c>
      <c r="H711" s="52" t="s">
        <v>9</v>
      </c>
      <c r="I711" s="52">
        <v>0.0</v>
      </c>
      <c r="J711" s="52">
        <v>0.0</v>
      </c>
      <c r="K711" s="52">
        <v>0.0</v>
      </c>
      <c r="L711" s="52" t="s">
        <v>118</v>
      </c>
      <c r="M711" s="52" t="s">
        <v>122</v>
      </c>
      <c r="N711" s="52">
        <v>11.0</v>
      </c>
      <c r="O711" s="52">
        <v>0.0</v>
      </c>
      <c r="P711" s="52">
        <v>0.0</v>
      </c>
      <c r="Q711" s="52">
        <v>0.0</v>
      </c>
      <c r="R711" s="52">
        <v>0.0</v>
      </c>
      <c r="S711" s="52">
        <v>12.0</v>
      </c>
      <c r="T711" s="52">
        <v>0.0</v>
      </c>
      <c r="U711" s="53">
        <v>4406588.0</v>
      </c>
      <c r="V711" s="53">
        <v>4406588.0</v>
      </c>
      <c r="W711" s="52">
        <v>8.30017419E8</v>
      </c>
      <c r="X711" s="52" t="s">
        <v>257</v>
      </c>
    </row>
    <row r="712" ht="15.75" customHeight="1">
      <c r="B712" s="47">
        <v>4.3000048E7</v>
      </c>
      <c r="C712" s="73" t="s">
        <v>920</v>
      </c>
      <c r="D712" s="6"/>
      <c r="E712" s="47">
        <v>0.0</v>
      </c>
      <c r="F712" s="48">
        <v>3.50328E7</v>
      </c>
      <c r="G712" s="48">
        <f t="shared" si="1"/>
        <v>0</v>
      </c>
      <c r="H712" s="47" t="s">
        <v>2</v>
      </c>
      <c r="I712" s="47">
        <v>0.0</v>
      </c>
      <c r="J712" s="47">
        <v>0.0</v>
      </c>
      <c r="K712" s="47">
        <v>0.0</v>
      </c>
      <c r="L712" s="47" t="s">
        <v>118</v>
      </c>
      <c r="M712" s="47" t="s">
        <v>122</v>
      </c>
      <c r="N712" s="47">
        <v>0.0</v>
      </c>
      <c r="O712" s="47">
        <v>0.0</v>
      </c>
      <c r="P712" s="47">
        <v>0.0</v>
      </c>
      <c r="Q712" s="47">
        <v>0.0</v>
      </c>
      <c r="R712" s="47">
        <v>0.0</v>
      </c>
      <c r="S712" s="47">
        <v>0.0</v>
      </c>
      <c r="T712" s="47">
        <v>0.0</v>
      </c>
      <c r="U712" s="48">
        <v>3.5E7</v>
      </c>
      <c r="V712" s="48">
        <v>0.0</v>
      </c>
      <c r="W712" s="47">
        <v>9.00176171E8</v>
      </c>
      <c r="X712" s="47" t="s">
        <v>127</v>
      </c>
    </row>
    <row r="713" ht="15.75" customHeight="1">
      <c r="B713" s="52" t="s">
        <v>921</v>
      </c>
      <c r="C713" s="72" t="s">
        <v>920</v>
      </c>
      <c r="D713" s="6"/>
      <c r="E713" s="52">
        <v>0.0</v>
      </c>
      <c r="F713" s="53">
        <v>2.9075132E7</v>
      </c>
      <c r="G713" s="48">
        <f t="shared" si="1"/>
        <v>0</v>
      </c>
      <c r="H713" s="52" t="s">
        <v>2</v>
      </c>
      <c r="I713" s="52">
        <v>0.0</v>
      </c>
      <c r="J713" s="52">
        <v>0.0</v>
      </c>
      <c r="K713" s="52">
        <v>0.0</v>
      </c>
      <c r="L713" s="52" t="s">
        <v>118</v>
      </c>
      <c r="M713" s="52" t="s">
        <v>122</v>
      </c>
      <c r="N713" s="52">
        <v>10.0</v>
      </c>
      <c r="O713" s="52">
        <v>0.0</v>
      </c>
      <c r="P713" s="52">
        <v>0.0</v>
      </c>
      <c r="Q713" s="52">
        <v>0.0</v>
      </c>
      <c r="R713" s="52">
        <v>0.0</v>
      </c>
      <c r="S713" s="52">
        <v>11.0</v>
      </c>
      <c r="T713" s="52">
        <v>0.0</v>
      </c>
      <c r="U713" s="53">
        <v>2.9E7</v>
      </c>
      <c r="V713" s="53">
        <v>2.9075132E7</v>
      </c>
      <c r="W713" s="52">
        <v>9.00942907E8</v>
      </c>
      <c r="X713" s="52" t="s">
        <v>403</v>
      </c>
    </row>
    <row r="714" ht="15.75" customHeight="1">
      <c r="B714" s="47">
        <v>4370100.0</v>
      </c>
      <c r="C714" s="47" t="s">
        <v>922</v>
      </c>
      <c r="D714" s="47">
        <v>6814043.0</v>
      </c>
      <c r="E714" s="47">
        <v>0.0</v>
      </c>
      <c r="F714" s="48">
        <v>71553.1</v>
      </c>
      <c r="G714" s="48">
        <f t="shared" si="1"/>
        <v>0</v>
      </c>
      <c r="H714" s="47" t="s">
        <v>8</v>
      </c>
      <c r="I714" s="47">
        <v>0.0</v>
      </c>
      <c r="J714" s="47">
        <v>0.0</v>
      </c>
      <c r="K714" s="47">
        <v>0.0</v>
      </c>
      <c r="L714" s="47" t="s">
        <v>557</v>
      </c>
      <c r="M714" s="47" t="s">
        <v>119</v>
      </c>
      <c r="N714" s="47">
        <v>1980.0</v>
      </c>
      <c r="O714" s="47">
        <v>0.0</v>
      </c>
      <c r="P714" s="47">
        <v>0.0</v>
      </c>
      <c r="Q714" s="47">
        <v>0.0</v>
      </c>
      <c r="R714" s="47">
        <v>0.0</v>
      </c>
      <c r="S714" s="47">
        <v>1.0</v>
      </c>
      <c r="T714" s="47">
        <v>0.0</v>
      </c>
      <c r="U714" s="48">
        <v>71553.1</v>
      </c>
      <c r="V714" s="48">
        <v>71682.55</v>
      </c>
      <c r="W714" s="47">
        <v>8.0018696E8</v>
      </c>
      <c r="X714" s="47" t="s">
        <v>558</v>
      </c>
    </row>
    <row r="715" ht="15.75" customHeight="1">
      <c r="B715" s="52">
        <v>4.5100001E7</v>
      </c>
      <c r="C715" s="52" t="s">
        <v>923</v>
      </c>
      <c r="D715" s="52">
        <v>2.2901068E7</v>
      </c>
      <c r="E715" s="52">
        <v>8.0</v>
      </c>
      <c r="F715" s="53">
        <v>6547.166</v>
      </c>
      <c r="G715" s="48">
        <f t="shared" si="1"/>
        <v>52377.328</v>
      </c>
      <c r="H715" s="52" t="s">
        <v>9</v>
      </c>
      <c r="I715" s="52">
        <v>0.0</v>
      </c>
      <c r="J715" s="52">
        <v>0.0</v>
      </c>
      <c r="K715" s="52">
        <v>0.0</v>
      </c>
      <c r="L715" s="52" t="s">
        <v>118</v>
      </c>
      <c r="M715" s="52" t="s">
        <v>122</v>
      </c>
      <c r="N715" s="52">
        <v>8.0</v>
      </c>
      <c r="O715" s="52">
        <v>0.0</v>
      </c>
      <c r="P715" s="52">
        <v>0.0</v>
      </c>
      <c r="Q715" s="52">
        <v>0.0</v>
      </c>
      <c r="R715" s="52">
        <v>0.0</v>
      </c>
      <c r="S715" s="52">
        <v>0.0</v>
      </c>
      <c r="T715" s="52">
        <v>0.0</v>
      </c>
      <c r="U715" s="53">
        <v>6547.17</v>
      </c>
      <c r="V715" s="53">
        <v>6547.166</v>
      </c>
      <c r="W715" s="52">
        <v>9.00315569E8</v>
      </c>
      <c r="X715" s="52" t="s">
        <v>123</v>
      </c>
    </row>
    <row r="716" ht="15.75" customHeight="1">
      <c r="B716" s="47">
        <v>4.5100002E7</v>
      </c>
      <c r="C716" s="47" t="s">
        <v>924</v>
      </c>
      <c r="D716" s="47">
        <v>996742.0</v>
      </c>
      <c r="E716" s="47">
        <v>8.0</v>
      </c>
      <c r="F716" s="48">
        <v>12533.14</v>
      </c>
      <c r="G716" s="48">
        <f t="shared" si="1"/>
        <v>100265.12</v>
      </c>
      <c r="H716" s="47" t="s">
        <v>9</v>
      </c>
      <c r="I716" s="47">
        <v>0.0</v>
      </c>
      <c r="J716" s="47">
        <v>0.0</v>
      </c>
      <c r="K716" s="47">
        <v>0.0</v>
      </c>
      <c r="L716" s="47" t="s">
        <v>118</v>
      </c>
      <c r="M716" s="47" t="s">
        <v>122</v>
      </c>
      <c r="N716" s="47">
        <v>8.0</v>
      </c>
      <c r="O716" s="47">
        <v>0.0</v>
      </c>
      <c r="P716" s="47">
        <v>0.0</v>
      </c>
      <c r="Q716" s="47">
        <v>0.0</v>
      </c>
      <c r="R716" s="47">
        <v>0.0</v>
      </c>
      <c r="S716" s="47">
        <v>0.0</v>
      </c>
      <c r="T716" s="47">
        <v>0.0</v>
      </c>
      <c r="U716" s="48">
        <v>12533.1</v>
      </c>
      <c r="V716" s="48">
        <v>12533.14</v>
      </c>
      <c r="W716" s="47">
        <v>9.00315569E8</v>
      </c>
      <c r="X716" s="47" t="s">
        <v>123</v>
      </c>
    </row>
    <row r="717" ht="15.75" customHeight="1">
      <c r="B717" s="52">
        <v>4650100.0</v>
      </c>
      <c r="C717" s="52" t="s">
        <v>925</v>
      </c>
      <c r="D717" s="52">
        <v>6912943.0</v>
      </c>
      <c r="E717" s="52">
        <v>0.0</v>
      </c>
      <c r="F717" s="53">
        <v>0.0</v>
      </c>
      <c r="G717" s="48">
        <f t="shared" si="1"/>
        <v>0</v>
      </c>
      <c r="H717" s="52" t="s">
        <v>8</v>
      </c>
      <c r="I717" s="52">
        <v>0.0</v>
      </c>
      <c r="J717" s="52">
        <v>0.0</v>
      </c>
      <c r="K717" s="52">
        <v>0.0</v>
      </c>
      <c r="L717" s="52" t="s">
        <v>557</v>
      </c>
      <c r="M717" s="52" t="s">
        <v>119</v>
      </c>
      <c r="N717" s="52">
        <v>2805.0</v>
      </c>
      <c r="O717" s="52">
        <v>0.0</v>
      </c>
      <c r="P717" s="52">
        <v>0.0</v>
      </c>
      <c r="Q717" s="52">
        <v>0.0</v>
      </c>
      <c r="R717" s="52">
        <v>0.0</v>
      </c>
      <c r="S717" s="52">
        <v>0.0</v>
      </c>
      <c r="T717" s="52">
        <v>0.0</v>
      </c>
      <c r="U717" s="53">
        <v>0.0</v>
      </c>
      <c r="V717" s="53">
        <v>78095.22</v>
      </c>
      <c r="W717" s="52">
        <v>8.0018696E8</v>
      </c>
      <c r="X717" s="52" t="s">
        <v>558</v>
      </c>
    </row>
    <row r="718" ht="15.75" customHeight="1">
      <c r="B718" s="47">
        <v>4.6501001E7</v>
      </c>
      <c r="C718" s="47" t="s">
        <v>926</v>
      </c>
      <c r="D718" s="47">
        <v>1069782.0</v>
      </c>
      <c r="E718" s="47">
        <v>17.0</v>
      </c>
      <c r="F718" s="48">
        <v>3570.0</v>
      </c>
      <c r="G718" s="48">
        <f t="shared" si="1"/>
        <v>60690</v>
      </c>
      <c r="H718" s="47" t="s">
        <v>9</v>
      </c>
      <c r="I718" s="47">
        <v>0.0</v>
      </c>
      <c r="J718" s="47">
        <v>0.0</v>
      </c>
      <c r="K718" s="47">
        <v>0.0</v>
      </c>
      <c r="L718" s="47" t="s">
        <v>118</v>
      </c>
      <c r="M718" s="47" t="s">
        <v>122</v>
      </c>
      <c r="N718" s="47">
        <v>3.0</v>
      </c>
      <c r="O718" s="47">
        <v>0.0</v>
      </c>
      <c r="P718" s="47">
        <v>0.0</v>
      </c>
      <c r="Q718" s="47">
        <v>0.0</v>
      </c>
      <c r="R718" s="47">
        <v>0.0</v>
      </c>
      <c r="S718" s="47">
        <v>0.0</v>
      </c>
      <c r="T718" s="47">
        <v>0.0</v>
      </c>
      <c r="U718" s="48">
        <v>3570.0</v>
      </c>
      <c r="V718" s="48">
        <v>3570.0</v>
      </c>
      <c r="W718" s="47">
        <v>9.00315569E8</v>
      </c>
      <c r="X718" s="47" t="s">
        <v>231</v>
      </c>
    </row>
    <row r="719" ht="15.75" customHeight="1">
      <c r="B719" s="52">
        <v>4.6501002E7</v>
      </c>
      <c r="C719" s="52" t="s">
        <v>927</v>
      </c>
      <c r="D719" s="52">
        <v>1673663.0</v>
      </c>
      <c r="E719" s="52">
        <v>0.0</v>
      </c>
      <c r="F719" s="53">
        <v>296484.0</v>
      </c>
      <c r="G719" s="48">
        <f t="shared" si="1"/>
        <v>0</v>
      </c>
      <c r="H719" s="52" t="s">
        <v>9</v>
      </c>
      <c r="I719" s="52">
        <v>0.0</v>
      </c>
      <c r="J719" s="52">
        <v>0.0</v>
      </c>
      <c r="K719" s="52">
        <v>0.0</v>
      </c>
      <c r="L719" s="52" t="s">
        <v>118</v>
      </c>
      <c r="M719" s="52" t="s">
        <v>122</v>
      </c>
      <c r="N719" s="52">
        <v>3.0</v>
      </c>
      <c r="O719" s="52">
        <v>0.0</v>
      </c>
      <c r="P719" s="52">
        <v>0.0</v>
      </c>
      <c r="Q719" s="52">
        <v>0.0</v>
      </c>
      <c r="R719" s="52">
        <v>0.0</v>
      </c>
      <c r="S719" s="52">
        <v>1.0</v>
      </c>
      <c r="T719" s="52">
        <v>0.0</v>
      </c>
      <c r="U719" s="53">
        <v>296484.0</v>
      </c>
      <c r="V719" s="53">
        <v>296484.0</v>
      </c>
      <c r="W719" s="52">
        <v>9.00315569E8</v>
      </c>
      <c r="X719" s="52" t="s">
        <v>843</v>
      </c>
    </row>
    <row r="720" ht="15.75" customHeight="1">
      <c r="B720" s="47">
        <v>5100100.0</v>
      </c>
      <c r="C720" s="47" t="s">
        <v>928</v>
      </c>
      <c r="D720" s="47">
        <v>3092710.0</v>
      </c>
      <c r="E720" s="47">
        <v>18.0</v>
      </c>
      <c r="F720" s="48">
        <v>1356600.0</v>
      </c>
      <c r="G720" s="48">
        <f t="shared" si="1"/>
        <v>24418800</v>
      </c>
      <c r="H720" s="47" t="s">
        <v>9</v>
      </c>
      <c r="I720" s="47">
        <v>2.0</v>
      </c>
      <c r="J720" s="47">
        <v>2.0</v>
      </c>
      <c r="K720" s="47">
        <v>4.0</v>
      </c>
      <c r="L720" s="47" t="s">
        <v>118</v>
      </c>
      <c r="M720" s="47" t="s">
        <v>165</v>
      </c>
      <c r="N720" s="47">
        <v>156.0</v>
      </c>
      <c r="O720" s="47">
        <v>0.0</v>
      </c>
      <c r="P720" s="47">
        <v>0.0</v>
      </c>
      <c r="Q720" s="47">
        <v>1.0</v>
      </c>
      <c r="R720" s="47">
        <v>0.0</v>
      </c>
      <c r="S720" s="47">
        <v>8.0</v>
      </c>
      <c r="T720" s="47">
        <v>0.0</v>
      </c>
      <c r="U720" s="48">
        <v>1356600.0</v>
      </c>
      <c r="V720" s="48">
        <v>1356600.0</v>
      </c>
      <c r="W720" s="47">
        <v>9.00315569E8</v>
      </c>
      <c r="X720" s="47" t="s">
        <v>843</v>
      </c>
    </row>
    <row r="721" ht="15.75" customHeight="1">
      <c r="B721" s="52">
        <v>5100101.0</v>
      </c>
      <c r="C721" s="52" t="s">
        <v>929</v>
      </c>
      <c r="D721" s="52">
        <v>2.1575071E7</v>
      </c>
      <c r="E721" s="52">
        <v>54.0</v>
      </c>
      <c r="F721" s="53">
        <v>1193464.0</v>
      </c>
      <c r="G721" s="48">
        <f t="shared" si="1"/>
        <v>64447056</v>
      </c>
      <c r="H721" s="52" t="s">
        <v>9</v>
      </c>
      <c r="I721" s="52">
        <v>6.0</v>
      </c>
      <c r="J721" s="52">
        <v>1.0</v>
      </c>
      <c r="K721" s="52">
        <v>12.0</v>
      </c>
      <c r="L721" s="52" t="s">
        <v>118</v>
      </c>
      <c r="M721" s="52" t="s">
        <v>119</v>
      </c>
      <c r="N721" s="52">
        <v>558.0</v>
      </c>
      <c r="O721" s="52">
        <v>0.0</v>
      </c>
      <c r="P721" s="52">
        <v>0.0</v>
      </c>
      <c r="Q721" s="52">
        <v>0.0</v>
      </c>
      <c r="R721" s="52">
        <v>0.0</v>
      </c>
      <c r="S721" s="52">
        <v>14.0</v>
      </c>
      <c r="T721" s="52">
        <v>0.0</v>
      </c>
      <c r="U721" s="53">
        <v>1193464.0</v>
      </c>
      <c r="V721" s="53">
        <v>1193464.0</v>
      </c>
      <c r="W721" s="52">
        <v>9.00315569E8</v>
      </c>
      <c r="X721" s="52" t="s">
        <v>843</v>
      </c>
    </row>
    <row r="722" ht="15.75" customHeight="1">
      <c r="B722" s="47">
        <v>5100103.0</v>
      </c>
      <c r="C722" s="47" t="s">
        <v>930</v>
      </c>
      <c r="D722" s="47">
        <v>1487.0</v>
      </c>
      <c r="E722" s="47">
        <v>1.0</v>
      </c>
      <c r="F722" s="48">
        <v>15470.0</v>
      </c>
      <c r="G722" s="48">
        <f t="shared" si="1"/>
        <v>15470</v>
      </c>
      <c r="H722" s="47" t="s">
        <v>9</v>
      </c>
      <c r="I722" s="47">
        <v>4.0</v>
      </c>
      <c r="J722" s="47">
        <v>2.0</v>
      </c>
      <c r="K722" s="47">
        <v>8.0</v>
      </c>
      <c r="L722" s="47" t="s">
        <v>118</v>
      </c>
      <c r="M722" s="47" t="s">
        <v>119</v>
      </c>
      <c r="N722" s="47">
        <v>151.0</v>
      </c>
      <c r="O722" s="47">
        <v>0.0</v>
      </c>
      <c r="P722" s="47">
        <v>0.0</v>
      </c>
      <c r="Q722" s="47">
        <v>0.0</v>
      </c>
      <c r="R722" s="47">
        <v>0.0</v>
      </c>
      <c r="S722" s="47">
        <v>10.0</v>
      </c>
      <c r="T722" s="47">
        <v>0.0</v>
      </c>
      <c r="U722" s="48">
        <v>15470.0</v>
      </c>
      <c r="V722" s="48">
        <v>15470.0</v>
      </c>
      <c r="W722" s="47">
        <v>8.90915475E8</v>
      </c>
      <c r="X722" s="47" t="s">
        <v>828</v>
      </c>
    </row>
    <row r="723" ht="15.75" customHeight="1">
      <c r="B723" s="52">
        <v>5100200.0</v>
      </c>
      <c r="C723" s="52" t="s">
        <v>931</v>
      </c>
      <c r="D723" s="52">
        <v>2.1024702E7</v>
      </c>
      <c r="E723" s="52">
        <v>122.0</v>
      </c>
      <c r="F723" s="53">
        <v>500272.0</v>
      </c>
      <c r="G723" s="48">
        <f t="shared" si="1"/>
        <v>61033184</v>
      </c>
      <c r="H723" s="52" t="s">
        <v>9</v>
      </c>
      <c r="I723" s="52">
        <v>80.0</v>
      </c>
      <c r="J723" s="52">
        <v>80.0</v>
      </c>
      <c r="K723" s="52">
        <v>100.0</v>
      </c>
      <c r="L723" s="52" t="s">
        <v>118</v>
      </c>
      <c r="M723" s="52" t="s">
        <v>119</v>
      </c>
      <c r="N723" s="52">
        <v>4739.0</v>
      </c>
      <c r="O723" s="52">
        <v>0.0</v>
      </c>
      <c r="P723" s="52">
        <v>0.0</v>
      </c>
      <c r="Q723" s="52">
        <v>0.0</v>
      </c>
      <c r="R723" s="52">
        <v>0.0</v>
      </c>
      <c r="S723" s="52">
        <v>17.0</v>
      </c>
      <c r="T723" s="52">
        <v>0.0</v>
      </c>
      <c r="U723" s="53">
        <v>500272.0</v>
      </c>
      <c r="V723" s="53">
        <v>500157.0</v>
      </c>
      <c r="W723" s="52">
        <v>9.00322487E8</v>
      </c>
      <c r="X723" s="52" t="s">
        <v>932</v>
      </c>
    </row>
    <row r="724" ht="15.75" customHeight="1">
      <c r="B724" s="47">
        <v>5100202.0</v>
      </c>
      <c r="C724" s="47" t="s">
        <v>933</v>
      </c>
      <c r="D724" s="47">
        <v>3092277.0</v>
      </c>
      <c r="E724" s="47">
        <v>25.0</v>
      </c>
      <c r="F724" s="48">
        <v>6118.243</v>
      </c>
      <c r="G724" s="48">
        <f t="shared" si="1"/>
        <v>152956.075</v>
      </c>
      <c r="H724" s="47" t="s">
        <v>9</v>
      </c>
      <c r="I724" s="47">
        <v>0.0</v>
      </c>
      <c r="J724" s="47">
        <v>0.0</v>
      </c>
      <c r="K724" s="47">
        <v>0.0</v>
      </c>
      <c r="L724" s="47" t="s">
        <v>118</v>
      </c>
      <c r="M724" s="47" t="s">
        <v>165</v>
      </c>
      <c r="N724" s="47">
        <v>0.0</v>
      </c>
      <c r="O724" s="47">
        <v>0.0</v>
      </c>
      <c r="P724" s="47">
        <v>0.0</v>
      </c>
      <c r="Q724" s="47">
        <v>0.0</v>
      </c>
      <c r="R724" s="47">
        <v>0.0</v>
      </c>
      <c r="S724" s="47">
        <v>0.0</v>
      </c>
      <c r="T724" s="47">
        <v>0.0</v>
      </c>
      <c r="U724" s="48">
        <v>6118.24</v>
      </c>
      <c r="V724" s="48">
        <v>4999.384</v>
      </c>
      <c r="W724" s="47">
        <v>9.00315569E8</v>
      </c>
      <c r="X724" s="47" t="s">
        <v>120</v>
      </c>
    </row>
    <row r="725" ht="15.75" customHeight="1">
      <c r="B725" s="52">
        <v>5100203.0</v>
      </c>
      <c r="C725" s="52" t="s">
        <v>934</v>
      </c>
      <c r="D725" s="52">
        <v>3092254.0</v>
      </c>
      <c r="E725" s="52">
        <v>8.0</v>
      </c>
      <c r="F725" s="53">
        <v>53959.99</v>
      </c>
      <c r="G725" s="48">
        <f t="shared" si="1"/>
        <v>431679.92</v>
      </c>
      <c r="H725" s="52" t="s">
        <v>9</v>
      </c>
      <c r="I725" s="52">
        <v>0.0</v>
      </c>
      <c r="J725" s="52">
        <v>0.0</v>
      </c>
      <c r="K725" s="52">
        <v>0.0</v>
      </c>
      <c r="L725" s="52" t="s">
        <v>118</v>
      </c>
      <c r="M725" s="52" t="s">
        <v>119</v>
      </c>
      <c r="N725" s="52">
        <v>0.0</v>
      </c>
      <c r="O725" s="52">
        <v>0.0</v>
      </c>
      <c r="P725" s="52">
        <v>0.0</v>
      </c>
      <c r="Q725" s="52">
        <v>0.0</v>
      </c>
      <c r="R725" s="52">
        <v>0.0</v>
      </c>
      <c r="S725" s="52">
        <v>0.0</v>
      </c>
      <c r="T725" s="52">
        <v>0.0</v>
      </c>
      <c r="U725" s="53">
        <v>53960.0</v>
      </c>
      <c r="V725" s="53">
        <v>47807.0</v>
      </c>
      <c r="W725" s="52">
        <v>9.00315569E8</v>
      </c>
      <c r="X725" s="52" t="s">
        <v>441</v>
      </c>
    </row>
    <row r="726" ht="15.75" customHeight="1">
      <c r="B726" s="47">
        <v>5.1110003E7</v>
      </c>
      <c r="C726" s="47" t="s">
        <v>935</v>
      </c>
      <c r="D726" s="47" t="s">
        <v>936</v>
      </c>
      <c r="E726" s="47">
        <v>5.0</v>
      </c>
      <c r="F726" s="48">
        <v>2198.215</v>
      </c>
      <c r="G726" s="48">
        <f t="shared" si="1"/>
        <v>10991.075</v>
      </c>
      <c r="H726" s="47" t="s">
        <v>9</v>
      </c>
      <c r="I726" s="47">
        <v>1.0</v>
      </c>
      <c r="J726" s="47">
        <v>1.0</v>
      </c>
      <c r="K726" s="47">
        <v>3.0</v>
      </c>
      <c r="L726" s="47" t="s">
        <v>118</v>
      </c>
      <c r="M726" s="47" t="s">
        <v>119</v>
      </c>
      <c r="N726" s="47">
        <v>43.0</v>
      </c>
      <c r="O726" s="47">
        <v>0.0</v>
      </c>
      <c r="P726" s="47">
        <v>0.0</v>
      </c>
      <c r="Q726" s="47">
        <v>0.0</v>
      </c>
      <c r="R726" s="47">
        <v>0.0</v>
      </c>
      <c r="S726" s="47">
        <v>0.0</v>
      </c>
      <c r="T726" s="47">
        <v>0.0</v>
      </c>
      <c r="U726" s="48">
        <v>2198.22</v>
      </c>
      <c r="V726" s="48">
        <v>2130.1</v>
      </c>
      <c r="W726" s="47">
        <v>9.00664298E8</v>
      </c>
      <c r="X726" s="47" t="s">
        <v>316</v>
      </c>
    </row>
    <row r="727" ht="15.75" customHeight="1">
      <c r="B727" s="52">
        <v>5.1110004E7</v>
      </c>
      <c r="C727" s="52" t="s">
        <v>937</v>
      </c>
      <c r="D727" s="52" t="s">
        <v>938</v>
      </c>
      <c r="E727" s="52">
        <v>6.0</v>
      </c>
      <c r="F727" s="53">
        <v>82110.0</v>
      </c>
      <c r="G727" s="48">
        <f t="shared" si="1"/>
        <v>492660</v>
      </c>
      <c r="H727" s="52" t="s">
        <v>9</v>
      </c>
      <c r="I727" s="52">
        <v>5.0</v>
      </c>
      <c r="J727" s="52">
        <v>5.0</v>
      </c>
      <c r="K727" s="52">
        <v>11.0</v>
      </c>
      <c r="L727" s="52" t="s">
        <v>118</v>
      </c>
      <c r="M727" s="52" t="s">
        <v>119</v>
      </c>
      <c r="N727" s="52">
        <v>370.0</v>
      </c>
      <c r="O727" s="52">
        <v>0.0</v>
      </c>
      <c r="P727" s="52">
        <v>0.0</v>
      </c>
      <c r="Q727" s="52">
        <v>0.0</v>
      </c>
      <c r="R727" s="52">
        <v>0.0</v>
      </c>
      <c r="S727" s="52">
        <v>5.0</v>
      </c>
      <c r="T727" s="52">
        <v>0.0</v>
      </c>
      <c r="U727" s="53">
        <v>82110.0</v>
      </c>
      <c r="V727" s="53">
        <v>82110.0</v>
      </c>
      <c r="W727" s="52">
        <v>8.11025549E8</v>
      </c>
      <c r="X727" s="52" t="s">
        <v>316</v>
      </c>
    </row>
    <row r="728" ht="15.75" customHeight="1">
      <c r="B728" s="47">
        <v>5.6100004E7</v>
      </c>
      <c r="C728" s="47" t="s">
        <v>939</v>
      </c>
      <c r="D728" s="47">
        <v>2.1415241E7</v>
      </c>
      <c r="E728" s="47">
        <v>2.0</v>
      </c>
      <c r="F728" s="48">
        <v>956869.4</v>
      </c>
      <c r="G728" s="48">
        <f t="shared" si="1"/>
        <v>1913738.8</v>
      </c>
      <c r="H728" s="47" t="s">
        <v>9</v>
      </c>
      <c r="I728" s="47">
        <v>1.0</v>
      </c>
      <c r="J728" s="47">
        <v>1.0</v>
      </c>
      <c r="K728" s="47">
        <v>2.0</v>
      </c>
      <c r="L728" s="47" t="s">
        <v>118</v>
      </c>
      <c r="M728" s="47" t="s">
        <v>119</v>
      </c>
      <c r="N728" s="47">
        <v>86.0</v>
      </c>
      <c r="O728" s="47">
        <v>0.0</v>
      </c>
      <c r="P728" s="47">
        <v>0.0</v>
      </c>
      <c r="Q728" s="47">
        <v>0.0</v>
      </c>
      <c r="R728" s="47">
        <v>0.0</v>
      </c>
      <c r="S728" s="47">
        <v>51.0</v>
      </c>
      <c r="T728" s="47">
        <v>0.0</v>
      </c>
      <c r="U728" s="48">
        <v>956869.0</v>
      </c>
      <c r="V728" s="48">
        <v>959895.1</v>
      </c>
      <c r="W728" s="47">
        <v>9.00315569E8</v>
      </c>
      <c r="X728" s="47" t="s">
        <v>123</v>
      </c>
    </row>
    <row r="729" ht="15.75" customHeight="1">
      <c r="B729" s="52">
        <v>5.6100005E7</v>
      </c>
      <c r="C729" s="52" t="s">
        <v>940</v>
      </c>
      <c r="D729" s="52">
        <v>2.2230648E7</v>
      </c>
      <c r="E729" s="52">
        <v>2.0</v>
      </c>
      <c r="F729" s="53">
        <v>220038.0</v>
      </c>
      <c r="G729" s="48">
        <f t="shared" si="1"/>
        <v>440076</v>
      </c>
      <c r="H729" s="52" t="s">
        <v>9</v>
      </c>
      <c r="I729" s="52">
        <v>0.0</v>
      </c>
      <c r="J729" s="52">
        <v>0.0</v>
      </c>
      <c r="K729" s="52">
        <v>0.0</v>
      </c>
      <c r="L729" s="52" t="s">
        <v>118</v>
      </c>
      <c r="M729" s="52" t="s">
        <v>119</v>
      </c>
      <c r="N729" s="52">
        <v>0.0</v>
      </c>
      <c r="O729" s="52">
        <v>0.0</v>
      </c>
      <c r="P729" s="52">
        <v>0.0</v>
      </c>
      <c r="Q729" s="52">
        <v>0.0</v>
      </c>
      <c r="R729" s="52">
        <v>0.0</v>
      </c>
      <c r="S729" s="52">
        <v>0.0</v>
      </c>
      <c r="T729" s="52">
        <v>0.0</v>
      </c>
      <c r="U729" s="53">
        <v>220038.0</v>
      </c>
      <c r="V729" s="53">
        <v>196129.7</v>
      </c>
      <c r="W729" s="52">
        <v>9.00315569E8</v>
      </c>
      <c r="X729" s="52" t="s">
        <v>123</v>
      </c>
    </row>
    <row r="730" ht="15.75" customHeight="1">
      <c r="B730" s="47">
        <v>5.6100006E7</v>
      </c>
      <c r="C730" s="47" t="s">
        <v>941</v>
      </c>
      <c r="D730" s="47">
        <v>2.0557275E7</v>
      </c>
      <c r="E730" s="47">
        <v>0.0</v>
      </c>
      <c r="F730" s="48">
        <v>0.0</v>
      </c>
      <c r="G730" s="48">
        <f t="shared" si="1"/>
        <v>0</v>
      </c>
      <c r="H730" s="47" t="s">
        <v>9</v>
      </c>
      <c r="I730" s="47">
        <v>0.0</v>
      </c>
      <c r="J730" s="47">
        <v>0.0</v>
      </c>
      <c r="K730" s="47">
        <v>0.0</v>
      </c>
      <c r="L730" s="47" t="s">
        <v>118</v>
      </c>
      <c r="M730" s="47" t="s">
        <v>119</v>
      </c>
      <c r="N730" s="47">
        <v>2.0</v>
      </c>
      <c r="O730" s="47">
        <v>0.0</v>
      </c>
      <c r="P730" s="47">
        <v>0.0</v>
      </c>
      <c r="Q730" s="47">
        <v>0.0</v>
      </c>
      <c r="R730" s="47">
        <v>0.0</v>
      </c>
      <c r="S730" s="47">
        <v>1.0</v>
      </c>
      <c r="T730" s="47">
        <v>0.0</v>
      </c>
      <c r="U730" s="48">
        <v>0.0</v>
      </c>
      <c r="V730" s="48">
        <v>243275.0</v>
      </c>
      <c r="W730" s="47">
        <v>9.00315569E8</v>
      </c>
      <c r="X730" s="47" t="s">
        <v>235</v>
      </c>
    </row>
    <row r="731" ht="15.75" customHeight="1">
      <c r="B731" s="52">
        <v>5.6100007E7</v>
      </c>
      <c r="C731" s="52" t="s">
        <v>942</v>
      </c>
      <c r="D731" s="52">
        <v>2.0557269E7</v>
      </c>
      <c r="E731" s="52">
        <v>0.0</v>
      </c>
      <c r="F731" s="53">
        <v>0.0</v>
      </c>
      <c r="G731" s="48">
        <f t="shared" si="1"/>
        <v>0</v>
      </c>
      <c r="H731" s="52" t="s">
        <v>9</v>
      </c>
      <c r="I731" s="52">
        <v>0.0</v>
      </c>
      <c r="J731" s="52">
        <v>0.0</v>
      </c>
      <c r="K731" s="52">
        <v>0.0</v>
      </c>
      <c r="L731" s="52" t="s">
        <v>118</v>
      </c>
      <c r="M731" s="52" t="s">
        <v>119</v>
      </c>
      <c r="N731" s="52">
        <v>2.0</v>
      </c>
      <c r="O731" s="52">
        <v>0.0</v>
      </c>
      <c r="P731" s="52">
        <v>0.0</v>
      </c>
      <c r="Q731" s="52">
        <v>0.0</v>
      </c>
      <c r="R731" s="52">
        <v>0.0</v>
      </c>
      <c r="S731" s="52">
        <v>1.0</v>
      </c>
      <c r="T731" s="52">
        <v>0.0</v>
      </c>
      <c r="U731" s="53">
        <v>0.0</v>
      </c>
      <c r="V731" s="53">
        <v>49.0</v>
      </c>
      <c r="W731" s="52">
        <v>9.00315569E8</v>
      </c>
      <c r="X731" s="52" t="s">
        <v>235</v>
      </c>
    </row>
    <row r="732" ht="15.75" customHeight="1">
      <c r="B732" s="47">
        <v>5.6100008E7</v>
      </c>
      <c r="C732" s="47" t="s">
        <v>943</v>
      </c>
      <c r="D732" s="47">
        <v>2.0764696E7</v>
      </c>
      <c r="E732" s="47">
        <v>0.0</v>
      </c>
      <c r="F732" s="48">
        <v>0.0</v>
      </c>
      <c r="G732" s="48">
        <f t="shared" si="1"/>
        <v>0</v>
      </c>
      <c r="H732" s="47" t="s">
        <v>9</v>
      </c>
      <c r="I732" s="47">
        <v>0.0</v>
      </c>
      <c r="J732" s="47">
        <v>0.0</v>
      </c>
      <c r="K732" s="47">
        <v>0.0</v>
      </c>
      <c r="L732" s="47" t="s">
        <v>118</v>
      </c>
      <c r="M732" s="47" t="s">
        <v>119</v>
      </c>
      <c r="N732" s="47">
        <v>2.0</v>
      </c>
      <c r="O732" s="47">
        <v>0.0</v>
      </c>
      <c r="P732" s="47">
        <v>0.0</v>
      </c>
      <c r="Q732" s="47">
        <v>0.0</v>
      </c>
      <c r="R732" s="47">
        <v>0.0</v>
      </c>
      <c r="S732" s="47">
        <v>1.0</v>
      </c>
      <c r="T732" s="47">
        <v>0.0</v>
      </c>
      <c r="U732" s="48">
        <v>0.0</v>
      </c>
      <c r="V732" s="48">
        <v>104.0</v>
      </c>
      <c r="W732" s="47">
        <v>9.00315569E8</v>
      </c>
      <c r="X732" s="47" t="s">
        <v>235</v>
      </c>
    </row>
    <row r="733" ht="15.75" customHeight="1">
      <c r="B733" s="52">
        <v>5.6100009E7</v>
      </c>
      <c r="C733" s="52" t="s">
        <v>944</v>
      </c>
      <c r="D733" s="52">
        <v>2.1056384E7</v>
      </c>
      <c r="E733" s="52">
        <v>0.0</v>
      </c>
      <c r="F733" s="53">
        <v>0.0</v>
      </c>
      <c r="G733" s="48">
        <f t="shared" si="1"/>
        <v>0</v>
      </c>
      <c r="H733" s="52" t="s">
        <v>9</v>
      </c>
      <c r="I733" s="52">
        <v>0.0</v>
      </c>
      <c r="J733" s="52">
        <v>0.0</v>
      </c>
      <c r="K733" s="52">
        <v>0.0</v>
      </c>
      <c r="L733" s="52" t="s">
        <v>118</v>
      </c>
      <c r="M733" s="52" t="s">
        <v>119</v>
      </c>
      <c r="N733" s="52">
        <v>2.0</v>
      </c>
      <c r="O733" s="52">
        <v>0.0</v>
      </c>
      <c r="P733" s="52">
        <v>0.0</v>
      </c>
      <c r="Q733" s="52">
        <v>0.0</v>
      </c>
      <c r="R733" s="52">
        <v>0.0</v>
      </c>
      <c r="S733" s="52">
        <v>1.0</v>
      </c>
      <c r="T733" s="52">
        <v>0.0</v>
      </c>
      <c r="U733" s="53">
        <v>0.0</v>
      </c>
      <c r="V733" s="53">
        <v>67.0</v>
      </c>
      <c r="W733" s="52">
        <v>9.00315569E8</v>
      </c>
      <c r="X733" s="52" t="s">
        <v>235</v>
      </c>
    </row>
    <row r="734" ht="15.75" customHeight="1">
      <c r="B734" s="47">
        <v>5.610001E7</v>
      </c>
      <c r="C734" s="47" t="s">
        <v>945</v>
      </c>
      <c r="D734" s="47">
        <v>2.1056387E7</v>
      </c>
      <c r="E734" s="47">
        <v>0.0</v>
      </c>
      <c r="F734" s="48">
        <v>0.0</v>
      </c>
      <c r="G734" s="48">
        <f t="shared" si="1"/>
        <v>0</v>
      </c>
      <c r="H734" s="47" t="s">
        <v>9</v>
      </c>
      <c r="I734" s="47">
        <v>0.0</v>
      </c>
      <c r="J734" s="47">
        <v>0.0</v>
      </c>
      <c r="K734" s="47">
        <v>0.0</v>
      </c>
      <c r="L734" s="47" t="s">
        <v>118</v>
      </c>
      <c r="M734" s="47" t="s">
        <v>119</v>
      </c>
      <c r="N734" s="47">
        <v>2.0</v>
      </c>
      <c r="O734" s="47">
        <v>0.0</v>
      </c>
      <c r="P734" s="47">
        <v>0.0</v>
      </c>
      <c r="Q734" s="47">
        <v>0.0</v>
      </c>
      <c r="R734" s="47">
        <v>0.0</v>
      </c>
      <c r="S734" s="47">
        <v>1.0</v>
      </c>
      <c r="T734" s="47">
        <v>0.0</v>
      </c>
      <c r="U734" s="48">
        <v>0.0</v>
      </c>
      <c r="V734" s="48">
        <v>29.0</v>
      </c>
      <c r="W734" s="47">
        <v>9.00315569E8</v>
      </c>
      <c r="X734" s="47" t="s">
        <v>235</v>
      </c>
    </row>
    <row r="735" ht="15.75" customHeight="1">
      <c r="B735" s="52" t="s">
        <v>946</v>
      </c>
      <c r="C735" s="52" t="s">
        <v>947</v>
      </c>
      <c r="D735" s="52">
        <v>2.1056387E7</v>
      </c>
      <c r="E735" s="52">
        <v>1.0</v>
      </c>
      <c r="F735" s="53">
        <v>95200.0</v>
      </c>
      <c r="G735" s="48">
        <f t="shared" si="1"/>
        <v>95200</v>
      </c>
      <c r="H735" s="52" t="s">
        <v>9</v>
      </c>
      <c r="I735" s="52">
        <v>0.0</v>
      </c>
      <c r="J735" s="52">
        <v>0.0</v>
      </c>
      <c r="K735" s="52">
        <v>0.0</v>
      </c>
      <c r="L735" s="52" t="s">
        <v>118</v>
      </c>
      <c r="M735" s="52" t="s">
        <v>122</v>
      </c>
      <c r="N735" s="52">
        <v>1.0</v>
      </c>
      <c r="O735" s="52">
        <v>0.0</v>
      </c>
      <c r="P735" s="52">
        <v>0.0</v>
      </c>
      <c r="Q735" s="52">
        <v>0.0</v>
      </c>
      <c r="R735" s="52">
        <v>0.0</v>
      </c>
      <c r="S735" s="52">
        <v>1.0</v>
      </c>
      <c r="T735" s="52">
        <v>0.0</v>
      </c>
      <c r="U735" s="53">
        <v>95200.0</v>
      </c>
      <c r="V735" s="53">
        <v>95200.0</v>
      </c>
      <c r="W735" s="52">
        <v>9.01327111E8</v>
      </c>
      <c r="X735" s="52" t="s">
        <v>196</v>
      </c>
    </row>
    <row r="736" ht="15.75" customHeight="1">
      <c r="B736" s="47">
        <v>5.6100011E7</v>
      </c>
      <c r="C736" s="47" t="s">
        <v>948</v>
      </c>
      <c r="D736" s="47">
        <v>2.041554E7</v>
      </c>
      <c r="E736" s="47">
        <v>2.0</v>
      </c>
      <c r="F736" s="48">
        <v>564120.0</v>
      </c>
      <c r="G736" s="48">
        <f t="shared" si="1"/>
        <v>1128240</v>
      </c>
      <c r="H736" s="47" t="s">
        <v>9</v>
      </c>
      <c r="I736" s="47">
        <v>0.0</v>
      </c>
      <c r="J736" s="47">
        <v>0.0</v>
      </c>
      <c r="K736" s="47">
        <v>0.0</v>
      </c>
      <c r="L736" s="47" t="s">
        <v>118</v>
      </c>
      <c r="M736" s="47" t="s">
        <v>119</v>
      </c>
      <c r="N736" s="47">
        <v>0.0</v>
      </c>
      <c r="O736" s="47">
        <v>0.0</v>
      </c>
      <c r="P736" s="47">
        <v>0.0</v>
      </c>
      <c r="Q736" s="47">
        <v>0.0</v>
      </c>
      <c r="R736" s="47">
        <v>0.0</v>
      </c>
      <c r="S736" s="47">
        <v>0.0</v>
      </c>
      <c r="T736" s="47">
        <v>0.0</v>
      </c>
      <c r="U736" s="48">
        <v>564120.0</v>
      </c>
      <c r="V736" s="48">
        <v>129.0</v>
      </c>
      <c r="W736" s="47">
        <v>9.00315569E8</v>
      </c>
      <c r="X736" s="47" t="s">
        <v>123</v>
      </c>
    </row>
    <row r="737" ht="15.75" customHeight="1">
      <c r="B737" s="52">
        <v>5.6102003E7</v>
      </c>
      <c r="C737" s="52" t="s">
        <v>949</v>
      </c>
      <c r="D737" s="52">
        <v>2.0773824E7</v>
      </c>
      <c r="E737" s="52">
        <v>0.0</v>
      </c>
      <c r="F737" s="53">
        <v>454258.2</v>
      </c>
      <c r="G737" s="48">
        <f t="shared" si="1"/>
        <v>0</v>
      </c>
      <c r="H737" s="52" t="s">
        <v>9</v>
      </c>
      <c r="I737" s="52">
        <v>12.0</v>
      </c>
      <c r="J737" s="52">
        <v>12.0</v>
      </c>
      <c r="K737" s="52">
        <v>25.0</v>
      </c>
      <c r="L737" s="52" t="s">
        <v>118</v>
      </c>
      <c r="M737" s="52" t="s">
        <v>119</v>
      </c>
      <c r="N737" s="52">
        <v>1783.0</v>
      </c>
      <c r="O737" s="52">
        <v>0.0</v>
      </c>
      <c r="P737" s="52">
        <v>0.0</v>
      </c>
      <c r="Q737" s="52">
        <v>1.0</v>
      </c>
      <c r="R737" s="52">
        <v>0.0</v>
      </c>
      <c r="S737" s="52">
        <v>6.0</v>
      </c>
      <c r="T737" s="52">
        <v>0.0</v>
      </c>
      <c r="U737" s="53">
        <v>454258.0</v>
      </c>
      <c r="V737" s="53">
        <v>454258.2</v>
      </c>
      <c r="W737" s="52">
        <v>9.00315569E8</v>
      </c>
      <c r="X737" s="52" t="s">
        <v>950</v>
      </c>
    </row>
    <row r="738" ht="15.75" customHeight="1">
      <c r="B738" s="47">
        <v>5610222.0</v>
      </c>
      <c r="C738" s="47" t="s">
        <v>951</v>
      </c>
      <c r="D738" s="47">
        <v>2.3144853E7</v>
      </c>
      <c r="E738" s="47">
        <v>4.0</v>
      </c>
      <c r="F738" s="48">
        <v>176062.5</v>
      </c>
      <c r="G738" s="48">
        <f t="shared" si="1"/>
        <v>704250</v>
      </c>
      <c r="H738" s="47" t="s">
        <v>9</v>
      </c>
      <c r="I738" s="47">
        <v>0.0</v>
      </c>
      <c r="J738" s="47">
        <v>0.0</v>
      </c>
      <c r="K738" s="47">
        <v>0.0</v>
      </c>
      <c r="L738" s="47" t="s">
        <v>118</v>
      </c>
      <c r="M738" s="47" t="s">
        <v>165</v>
      </c>
      <c r="N738" s="47">
        <v>0.0</v>
      </c>
      <c r="O738" s="47">
        <v>0.0</v>
      </c>
      <c r="P738" s="47">
        <v>0.0</v>
      </c>
      <c r="Q738" s="47">
        <v>0.0</v>
      </c>
      <c r="R738" s="47">
        <v>0.0</v>
      </c>
      <c r="S738" s="47">
        <v>0.0</v>
      </c>
      <c r="T738" s="47">
        <v>0.0</v>
      </c>
      <c r="U738" s="48">
        <v>176062.0</v>
      </c>
      <c r="V738" s="48">
        <v>0.0</v>
      </c>
      <c r="W738" s="47">
        <v>9.00315569E8</v>
      </c>
      <c r="X738" s="47" t="s">
        <v>441</v>
      </c>
    </row>
    <row r="739" ht="15.75" customHeight="1">
      <c r="B739" s="52">
        <v>5.6103143E7</v>
      </c>
      <c r="C739" s="52" t="s">
        <v>952</v>
      </c>
      <c r="D739" s="52">
        <v>3098075.0</v>
      </c>
      <c r="E739" s="52">
        <v>9.0</v>
      </c>
      <c r="F739" s="53">
        <v>110800.8</v>
      </c>
      <c r="G739" s="48">
        <f t="shared" si="1"/>
        <v>997207.2</v>
      </c>
      <c r="H739" s="52" t="s">
        <v>9</v>
      </c>
      <c r="I739" s="52">
        <v>0.0</v>
      </c>
      <c r="J739" s="52">
        <v>0.0</v>
      </c>
      <c r="K739" s="52">
        <v>0.0</v>
      </c>
      <c r="L739" s="52" t="s">
        <v>118</v>
      </c>
      <c r="M739" s="52" t="s">
        <v>119</v>
      </c>
      <c r="N739" s="52">
        <v>34.0</v>
      </c>
      <c r="O739" s="52">
        <v>0.0</v>
      </c>
      <c r="P739" s="52">
        <v>0.0</v>
      </c>
      <c r="Q739" s="52">
        <v>0.0</v>
      </c>
      <c r="R739" s="52">
        <v>0.0</v>
      </c>
      <c r="S739" s="52">
        <v>1.0</v>
      </c>
      <c r="T739" s="52">
        <v>0.0</v>
      </c>
      <c r="U739" s="53">
        <v>110801.0</v>
      </c>
      <c r="V739" s="53">
        <v>113471.1</v>
      </c>
      <c r="W739" s="52">
        <v>9.00315569E8</v>
      </c>
      <c r="X739" s="52" t="s">
        <v>461</v>
      </c>
    </row>
    <row r="740" ht="15.75" customHeight="1">
      <c r="B740" s="47">
        <v>5.6103144E7</v>
      </c>
      <c r="C740" s="47" t="s">
        <v>953</v>
      </c>
      <c r="D740" s="47">
        <v>3098076.0</v>
      </c>
      <c r="E740" s="47">
        <v>99.0</v>
      </c>
      <c r="F740" s="48">
        <v>191319.3</v>
      </c>
      <c r="G740" s="48">
        <f t="shared" si="1"/>
        <v>18940610.7</v>
      </c>
      <c r="H740" s="47" t="s">
        <v>9</v>
      </c>
      <c r="I740" s="47">
        <v>40.0</v>
      </c>
      <c r="J740" s="47">
        <v>62.0</v>
      </c>
      <c r="K740" s="47">
        <v>80.0</v>
      </c>
      <c r="L740" s="47" t="s">
        <v>118</v>
      </c>
      <c r="M740" s="47" t="s">
        <v>119</v>
      </c>
      <c r="N740" s="47">
        <v>3448.0</v>
      </c>
      <c r="O740" s="47">
        <v>0.0</v>
      </c>
      <c r="P740" s="47">
        <v>0.0</v>
      </c>
      <c r="Q740" s="47">
        <v>0.0</v>
      </c>
      <c r="R740" s="47">
        <v>0.0</v>
      </c>
      <c r="S740" s="47">
        <v>1.0</v>
      </c>
      <c r="T740" s="47">
        <v>0.0</v>
      </c>
      <c r="U740" s="48">
        <v>191319.0</v>
      </c>
      <c r="V740" s="48">
        <v>191319.3</v>
      </c>
      <c r="W740" s="47">
        <v>9.00315569E8</v>
      </c>
      <c r="X740" s="47" t="s">
        <v>132</v>
      </c>
    </row>
    <row r="741" ht="15.75" customHeight="1">
      <c r="B741" s="52">
        <v>5.6103145E7</v>
      </c>
      <c r="C741" s="52" t="s">
        <v>954</v>
      </c>
      <c r="D741" s="52">
        <v>994117.0</v>
      </c>
      <c r="E741" s="52">
        <v>2.0</v>
      </c>
      <c r="F741" s="53">
        <v>47238.07</v>
      </c>
      <c r="G741" s="48">
        <f t="shared" si="1"/>
        <v>94476.14</v>
      </c>
      <c r="H741" s="52" t="s">
        <v>9</v>
      </c>
      <c r="I741" s="52">
        <v>0.0</v>
      </c>
      <c r="J741" s="52">
        <v>0.0</v>
      </c>
      <c r="K741" s="52">
        <v>0.0</v>
      </c>
      <c r="L741" s="52" t="s">
        <v>118</v>
      </c>
      <c r="M741" s="52" t="s">
        <v>122</v>
      </c>
      <c r="N741" s="52">
        <v>3.0</v>
      </c>
      <c r="O741" s="52">
        <v>0.0</v>
      </c>
      <c r="P741" s="52">
        <v>0.0</v>
      </c>
      <c r="Q741" s="52">
        <v>0.0</v>
      </c>
      <c r="R741" s="52">
        <v>0.0</v>
      </c>
      <c r="S741" s="52">
        <v>0.0</v>
      </c>
      <c r="T741" s="52">
        <v>0.0</v>
      </c>
      <c r="U741" s="53">
        <v>47238.1</v>
      </c>
      <c r="V741" s="53">
        <v>35000.0</v>
      </c>
      <c r="W741" s="52">
        <v>9.00315569E8</v>
      </c>
      <c r="X741" s="52" t="s">
        <v>338</v>
      </c>
    </row>
    <row r="742" ht="15.75" customHeight="1">
      <c r="B742" s="47">
        <v>5.6103146E7</v>
      </c>
      <c r="C742" s="47" t="s">
        <v>955</v>
      </c>
      <c r="D742" s="47">
        <v>2.141504E7</v>
      </c>
      <c r="E742" s="47">
        <v>0.0</v>
      </c>
      <c r="F742" s="48">
        <v>922250.0</v>
      </c>
      <c r="G742" s="48">
        <f t="shared" si="1"/>
        <v>0</v>
      </c>
      <c r="H742" s="47" t="s">
        <v>9</v>
      </c>
      <c r="I742" s="47">
        <v>0.0</v>
      </c>
      <c r="J742" s="47">
        <v>0.0</v>
      </c>
      <c r="K742" s="47">
        <v>0.0</v>
      </c>
      <c r="L742" s="47" t="s">
        <v>118</v>
      </c>
      <c r="M742" s="47" t="s">
        <v>119</v>
      </c>
      <c r="N742" s="47">
        <v>2.0</v>
      </c>
      <c r="O742" s="47">
        <v>0.0</v>
      </c>
      <c r="P742" s="47">
        <v>0.0</v>
      </c>
      <c r="Q742" s="47">
        <v>0.0</v>
      </c>
      <c r="R742" s="47">
        <v>0.0</v>
      </c>
      <c r="S742" s="47">
        <v>2.0</v>
      </c>
      <c r="T742" s="47">
        <v>0.0</v>
      </c>
      <c r="U742" s="48">
        <v>922250.0</v>
      </c>
      <c r="V742" s="48">
        <v>922250.0</v>
      </c>
      <c r="W742" s="47">
        <v>9.00315569E8</v>
      </c>
      <c r="X742" s="47" t="s">
        <v>129</v>
      </c>
    </row>
    <row r="743" ht="15.75" customHeight="1">
      <c r="B743" s="52" t="s">
        <v>956</v>
      </c>
      <c r="C743" s="52" t="s">
        <v>955</v>
      </c>
      <c r="D743" s="52">
        <v>2.141504E7</v>
      </c>
      <c r="E743" s="52">
        <v>0.0</v>
      </c>
      <c r="F743" s="53">
        <v>142800.0</v>
      </c>
      <c r="G743" s="48">
        <f t="shared" si="1"/>
        <v>0</v>
      </c>
      <c r="H743" s="52" t="s">
        <v>9</v>
      </c>
      <c r="I743" s="52">
        <v>0.0</v>
      </c>
      <c r="J743" s="52">
        <v>0.0</v>
      </c>
      <c r="K743" s="52">
        <v>0.0</v>
      </c>
      <c r="L743" s="52" t="s">
        <v>118</v>
      </c>
      <c r="M743" s="52" t="s">
        <v>122</v>
      </c>
      <c r="N743" s="52">
        <v>4.0</v>
      </c>
      <c r="O743" s="52">
        <v>0.0</v>
      </c>
      <c r="P743" s="52">
        <v>0.0</v>
      </c>
      <c r="Q743" s="52">
        <v>0.0</v>
      </c>
      <c r="R743" s="52">
        <v>0.0</v>
      </c>
      <c r="S743" s="52">
        <v>4.0</v>
      </c>
      <c r="T743" s="52">
        <v>0.0</v>
      </c>
      <c r="U743" s="53">
        <v>142800.0</v>
      </c>
      <c r="V743" s="53">
        <v>142800.0</v>
      </c>
      <c r="W743" s="52">
        <v>9.01327111E8</v>
      </c>
      <c r="X743" s="52" t="s">
        <v>127</v>
      </c>
    </row>
    <row r="744" ht="15.75" customHeight="1">
      <c r="B744" s="47">
        <v>5.6103147E7</v>
      </c>
      <c r="C744" s="47" t="s">
        <v>957</v>
      </c>
      <c r="D744" s="47">
        <v>2.1635621E7</v>
      </c>
      <c r="E744" s="47">
        <v>0.0</v>
      </c>
      <c r="F744" s="48">
        <v>6664000.0</v>
      </c>
      <c r="G744" s="48">
        <f t="shared" si="1"/>
        <v>0</v>
      </c>
      <c r="H744" s="47" t="s">
        <v>9</v>
      </c>
      <c r="I744" s="47">
        <v>0.0</v>
      </c>
      <c r="J744" s="47">
        <v>0.0</v>
      </c>
      <c r="K744" s="47">
        <v>0.0</v>
      </c>
      <c r="L744" s="47" t="s">
        <v>118</v>
      </c>
      <c r="M744" s="47" t="s">
        <v>165</v>
      </c>
      <c r="N744" s="47">
        <v>5.0</v>
      </c>
      <c r="O744" s="47">
        <v>0.0</v>
      </c>
      <c r="P744" s="47">
        <v>0.0</v>
      </c>
      <c r="Q744" s="47">
        <v>0.0</v>
      </c>
      <c r="R744" s="47">
        <v>0.0</v>
      </c>
      <c r="S744" s="47">
        <v>3.0</v>
      </c>
      <c r="T744" s="47">
        <v>0.0</v>
      </c>
      <c r="U744" s="48">
        <v>6664000.0</v>
      </c>
      <c r="V744" s="48">
        <v>6664000.0</v>
      </c>
      <c r="W744" s="47">
        <v>9.00315569E8</v>
      </c>
      <c r="X744" s="47" t="s">
        <v>127</v>
      </c>
    </row>
    <row r="745" ht="15.75" customHeight="1">
      <c r="B745" s="52" t="s">
        <v>958</v>
      </c>
      <c r="C745" s="52" t="s">
        <v>957</v>
      </c>
      <c r="D745" s="52">
        <v>2.1635621E7</v>
      </c>
      <c r="E745" s="52">
        <v>2.0</v>
      </c>
      <c r="F745" s="53">
        <v>3886826.0</v>
      </c>
      <c r="G745" s="48">
        <f t="shared" si="1"/>
        <v>7773652</v>
      </c>
      <c r="H745" s="52" t="s">
        <v>9</v>
      </c>
      <c r="I745" s="52">
        <v>0.0</v>
      </c>
      <c r="J745" s="52">
        <v>0.0</v>
      </c>
      <c r="K745" s="52">
        <v>0.0</v>
      </c>
      <c r="L745" s="52" t="s">
        <v>118</v>
      </c>
      <c r="M745" s="52" t="s">
        <v>165</v>
      </c>
      <c r="N745" s="52">
        <v>230.0</v>
      </c>
      <c r="O745" s="52">
        <v>0.0</v>
      </c>
      <c r="P745" s="52">
        <v>0.0</v>
      </c>
      <c r="Q745" s="52">
        <v>0.0</v>
      </c>
      <c r="R745" s="52">
        <v>0.0</v>
      </c>
      <c r="S745" s="52">
        <v>95.0</v>
      </c>
      <c r="T745" s="52">
        <v>0.0</v>
      </c>
      <c r="U745" s="53">
        <v>3886826.0</v>
      </c>
      <c r="V745" s="53">
        <v>3886826.0</v>
      </c>
      <c r="W745" s="52">
        <v>9.00449648E8</v>
      </c>
      <c r="X745" s="52" t="s">
        <v>199</v>
      </c>
    </row>
    <row r="746" ht="15.75" customHeight="1">
      <c r="B746" s="47">
        <v>5.6103148E7</v>
      </c>
      <c r="C746" s="47" t="s">
        <v>427</v>
      </c>
      <c r="D746" s="47">
        <v>991968.0</v>
      </c>
      <c r="E746" s="47">
        <v>1.0</v>
      </c>
      <c r="F746" s="48">
        <v>149547.3</v>
      </c>
      <c r="G746" s="48">
        <f t="shared" si="1"/>
        <v>149547.3</v>
      </c>
      <c r="H746" s="47" t="s">
        <v>9</v>
      </c>
      <c r="I746" s="47">
        <v>0.0</v>
      </c>
      <c r="J746" s="47">
        <v>0.0</v>
      </c>
      <c r="K746" s="47">
        <v>0.0</v>
      </c>
      <c r="L746" s="47" t="s">
        <v>118</v>
      </c>
      <c r="M746" s="47" t="s">
        <v>165</v>
      </c>
      <c r="N746" s="47">
        <v>3.0</v>
      </c>
      <c r="O746" s="47">
        <v>0.0</v>
      </c>
      <c r="P746" s="47">
        <v>0.0</v>
      </c>
      <c r="Q746" s="47">
        <v>0.0</v>
      </c>
      <c r="R746" s="47">
        <v>0.0</v>
      </c>
      <c r="S746" s="47">
        <v>1.0</v>
      </c>
      <c r="T746" s="47">
        <v>0.0</v>
      </c>
      <c r="U746" s="48">
        <v>149547.0</v>
      </c>
      <c r="V746" s="48">
        <v>149547.3</v>
      </c>
      <c r="W746" s="47">
        <v>9.00315569E8</v>
      </c>
      <c r="X746" s="47" t="s">
        <v>125</v>
      </c>
    </row>
    <row r="747" ht="15.75" customHeight="1">
      <c r="B747" s="52">
        <v>5.6103149E7</v>
      </c>
      <c r="C747" s="52" t="s">
        <v>442</v>
      </c>
      <c r="D747" s="52">
        <v>991972.0</v>
      </c>
      <c r="E747" s="52">
        <v>1.0</v>
      </c>
      <c r="F747" s="53">
        <v>47140.73</v>
      </c>
      <c r="G747" s="48">
        <f t="shared" si="1"/>
        <v>47140.73</v>
      </c>
      <c r="H747" s="52" t="s">
        <v>9</v>
      </c>
      <c r="I747" s="52">
        <v>0.0</v>
      </c>
      <c r="J747" s="52">
        <v>0.0</v>
      </c>
      <c r="K747" s="52">
        <v>0.0</v>
      </c>
      <c r="L747" s="52" t="s">
        <v>118</v>
      </c>
      <c r="M747" s="52" t="s">
        <v>165</v>
      </c>
      <c r="N747" s="52">
        <v>3.0</v>
      </c>
      <c r="O747" s="52">
        <v>0.0</v>
      </c>
      <c r="P747" s="52">
        <v>0.0</v>
      </c>
      <c r="Q747" s="52">
        <v>0.0</v>
      </c>
      <c r="R747" s="52">
        <v>0.0</v>
      </c>
      <c r="S747" s="52">
        <v>1.0</v>
      </c>
      <c r="T747" s="52">
        <v>0.0</v>
      </c>
      <c r="U747" s="53">
        <v>47140.7</v>
      </c>
      <c r="V747" s="53">
        <v>47140.73</v>
      </c>
      <c r="W747" s="52">
        <v>9.00315569E8</v>
      </c>
      <c r="X747" s="52" t="s">
        <v>125</v>
      </c>
    </row>
    <row r="748" ht="15.75" customHeight="1">
      <c r="B748" s="47">
        <v>5.610315E7</v>
      </c>
      <c r="C748" s="47" t="s">
        <v>444</v>
      </c>
      <c r="D748" s="47">
        <v>992249.0</v>
      </c>
      <c r="E748" s="47">
        <v>1.0</v>
      </c>
      <c r="F748" s="48">
        <v>45889.39</v>
      </c>
      <c r="G748" s="48">
        <f t="shared" si="1"/>
        <v>45889.39</v>
      </c>
      <c r="H748" s="47" t="s">
        <v>9</v>
      </c>
      <c r="I748" s="47">
        <v>0.0</v>
      </c>
      <c r="J748" s="47">
        <v>0.0</v>
      </c>
      <c r="K748" s="47">
        <v>0.0</v>
      </c>
      <c r="L748" s="47" t="s">
        <v>118</v>
      </c>
      <c r="M748" s="47" t="s">
        <v>165</v>
      </c>
      <c r="N748" s="47">
        <v>3.0</v>
      </c>
      <c r="O748" s="47">
        <v>0.0</v>
      </c>
      <c r="P748" s="47">
        <v>0.0</v>
      </c>
      <c r="Q748" s="47">
        <v>0.0</v>
      </c>
      <c r="R748" s="47">
        <v>0.0</v>
      </c>
      <c r="S748" s="47">
        <v>1.0</v>
      </c>
      <c r="T748" s="47">
        <v>0.0</v>
      </c>
      <c r="U748" s="48">
        <v>45889.4</v>
      </c>
      <c r="V748" s="48">
        <v>45889.39</v>
      </c>
      <c r="W748" s="47">
        <v>9.00315569E8</v>
      </c>
      <c r="X748" s="47" t="s">
        <v>125</v>
      </c>
    </row>
    <row r="749" ht="15.75" customHeight="1">
      <c r="B749" s="52">
        <v>5.6103151E7</v>
      </c>
      <c r="C749" s="52" t="s">
        <v>959</v>
      </c>
      <c r="D749" s="52">
        <v>2.1943511E7</v>
      </c>
      <c r="E749" s="52">
        <v>1.0</v>
      </c>
      <c r="F749" s="53">
        <v>265686.7</v>
      </c>
      <c r="G749" s="48">
        <f t="shared" si="1"/>
        <v>265686.7</v>
      </c>
      <c r="H749" s="52" t="s">
        <v>9</v>
      </c>
      <c r="I749" s="52">
        <v>0.0</v>
      </c>
      <c r="J749" s="52">
        <v>0.0</v>
      </c>
      <c r="K749" s="52">
        <v>0.0</v>
      </c>
      <c r="L749" s="52" t="s">
        <v>118</v>
      </c>
      <c r="M749" s="52" t="s">
        <v>165</v>
      </c>
      <c r="N749" s="52">
        <v>1.0</v>
      </c>
      <c r="O749" s="52">
        <v>0.0</v>
      </c>
      <c r="P749" s="52">
        <v>0.0</v>
      </c>
      <c r="Q749" s="52">
        <v>0.0</v>
      </c>
      <c r="R749" s="52">
        <v>0.0</v>
      </c>
      <c r="S749" s="52">
        <v>1.0</v>
      </c>
      <c r="T749" s="52">
        <v>0.0</v>
      </c>
      <c r="U749" s="53">
        <v>265687.0</v>
      </c>
      <c r="V749" s="53">
        <v>265686.7</v>
      </c>
      <c r="W749" s="52">
        <v>9.00315569E8</v>
      </c>
      <c r="X749" s="52" t="s">
        <v>127</v>
      </c>
    </row>
    <row r="750" ht="15.75" customHeight="1">
      <c r="B750" s="47">
        <v>5.6103152E7</v>
      </c>
      <c r="C750" s="47" t="s">
        <v>960</v>
      </c>
      <c r="D750" s="47">
        <v>2.1386775E7</v>
      </c>
      <c r="E750" s="47">
        <v>2.0</v>
      </c>
      <c r="F750" s="48">
        <v>69009.53</v>
      </c>
      <c r="G750" s="48">
        <f t="shared" si="1"/>
        <v>138019.06</v>
      </c>
      <c r="H750" s="47" t="s">
        <v>9</v>
      </c>
      <c r="I750" s="47">
        <v>0.0</v>
      </c>
      <c r="J750" s="47">
        <v>0.0</v>
      </c>
      <c r="K750" s="47">
        <v>0.0</v>
      </c>
      <c r="L750" s="47" t="s">
        <v>118</v>
      </c>
      <c r="M750" s="47" t="s">
        <v>119</v>
      </c>
      <c r="N750" s="47">
        <v>1.0</v>
      </c>
      <c r="O750" s="47">
        <v>0.0</v>
      </c>
      <c r="P750" s="47">
        <v>0.0</v>
      </c>
      <c r="Q750" s="47">
        <v>0.0</v>
      </c>
      <c r="R750" s="47">
        <v>0.0</v>
      </c>
      <c r="S750" s="47">
        <v>0.0</v>
      </c>
      <c r="T750" s="47">
        <v>0.0</v>
      </c>
      <c r="U750" s="48">
        <v>69009.5</v>
      </c>
      <c r="V750" s="48">
        <v>69009.53</v>
      </c>
      <c r="W750" s="47">
        <v>9.00315569E8</v>
      </c>
      <c r="X750" s="47" t="s">
        <v>125</v>
      </c>
    </row>
    <row r="751" ht="15.75" customHeight="1">
      <c r="B751" s="52">
        <v>5.6103153E7</v>
      </c>
      <c r="C751" s="52" t="s">
        <v>961</v>
      </c>
      <c r="D751" s="52">
        <v>976031.0</v>
      </c>
      <c r="E751" s="52">
        <v>2.0</v>
      </c>
      <c r="F751" s="53">
        <v>55207.62</v>
      </c>
      <c r="G751" s="48">
        <f t="shared" si="1"/>
        <v>110415.24</v>
      </c>
      <c r="H751" s="52" t="s">
        <v>9</v>
      </c>
      <c r="I751" s="52">
        <v>0.0</v>
      </c>
      <c r="J751" s="52">
        <v>0.0</v>
      </c>
      <c r="K751" s="52">
        <v>0.0</v>
      </c>
      <c r="L751" s="52" t="s">
        <v>118</v>
      </c>
      <c r="M751" s="52" t="s">
        <v>122</v>
      </c>
      <c r="N751" s="52">
        <v>2.0</v>
      </c>
      <c r="O751" s="52">
        <v>0.0</v>
      </c>
      <c r="P751" s="52">
        <v>0.0</v>
      </c>
      <c r="Q751" s="52">
        <v>0.0</v>
      </c>
      <c r="R751" s="52">
        <v>0.0</v>
      </c>
      <c r="S751" s="52">
        <v>1.0</v>
      </c>
      <c r="T751" s="52">
        <v>0.0</v>
      </c>
      <c r="U751" s="53">
        <v>55207.6</v>
      </c>
      <c r="V751" s="53">
        <v>55207.62</v>
      </c>
      <c r="W751" s="52">
        <v>9.00315569E8</v>
      </c>
      <c r="X751" s="52" t="s">
        <v>125</v>
      </c>
    </row>
    <row r="752" ht="15.75" customHeight="1">
      <c r="B752" s="47">
        <v>5.6103154E7</v>
      </c>
      <c r="C752" s="47" t="s">
        <v>962</v>
      </c>
      <c r="D752" s="47">
        <v>2.360289E7</v>
      </c>
      <c r="E752" s="47">
        <v>0.0</v>
      </c>
      <c r="F752" s="48">
        <v>214200.0</v>
      </c>
      <c r="G752" s="48">
        <f t="shared" si="1"/>
        <v>0</v>
      </c>
      <c r="H752" s="47" t="s">
        <v>9</v>
      </c>
      <c r="I752" s="47">
        <v>0.0</v>
      </c>
      <c r="J752" s="47">
        <v>0.0</v>
      </c>
      <c r="K752" s="47">
        <v>0.0</v>
      </c>
      <c r="L752" s="47" t="s">
        <v>118</v>
      </c>
      <c r="M752" s="47" t="s">
        <v>122</v>
      </c>
      <c r="N752" s="47">
        <v>1.0</v>
      </c>
      <c r="O752" s="47">
        <v>0.0</v>
      </c>
      <c r="P752" s="47">
        <v>0.0</v>
      </c>
      <c r="Q752" s="47">
        <v>0.0</v>
      </c>
      <c r="R752" s="47">
        <v>0.0</v>
      </c>
      <c r="S752" s="47">
        <v>1.0</v>
      </c>
      <c r="T752" s="47">
        <v>0.0</v>
      </c>
      <c r="U752" s="48">
        <v>214200.0</v>
      </c>
      <c r="V752" s="48">
        <v>214200.0</v>
      </c>
      <c r="W752" s="47">
        <v>9.01327111E8</v>
      </c>
      <c r="X752" s="47" t="s">
        <v>127</v>
      </c>
    </row>
    <row r="753" ht="15.75" customHeight="1">
      <c r="B753" s="52">
        <v>5.6103155E7</v>
      </c>
      <c r="C753" s="52" t="s">
        <v>963</v>
      </c>
      <c r="D753" s="52">
        <v>2.0441977E7</v>
      </c>
      <c r="E753" s="52">
        <v>1.0</v>
      </c>
      <c r="F753" s="53">
        <v>5006501.0</v>
      </c>
      <c r="G753" s="48">
        <f t="shared" si="1"/>
        <v>5006501</v>
      </c>
      <c r="H753" s="52" t="s">
        <v>9</v>
      </c>
      <c r="I753" s="52">
        <v>0.0</v>
      </c>
      <c r="J753" s="52">
        <v>0.0</v>
      </c>
      <c r="K753" s="52">
        <v>0.0</v>
      </c>
      <c r="L753" s="52" t="s">
        <v>118</v>
      </c>
      <c r="M753" s="52" t="s">
        <v>122</v>
      </c>
      <c r="N753" s="52">
        <v>16.0</v>
      </c>
      <c r="O753" s="52">
        <v>0.0</v>
      </c>
      <c r="P753" s="52">
        <v>0.0</v>
      </c>
      <c r="Q753" s="52">
        <v>0.0</v>
      </c>
      <c r="R753" s="52">
        <v>0.0</v>
      </c>
      <c r="S753" s="52">
        <v>6.0</v>
      </c>
      <c r="T753" s="52">
        <v>0.0</v>
      </c>
      <c r="U753" s="53">
        <v>5006501.0</v>
      </c>
      <c r="V753" s="53">
        <v>5006501.0</v>
      </c>
      <c r="W753" s="52">
        <v>9.00315569E8</v>
      </c>
      <c r="X753" s="52" t="s">
        <v>129</v>
      </c>
    </row>
    <row r="754" ht="15.75" customHeight="1">
      <c r="B754" s="47">
        <v>5.6103156E7</v>
      </c>
      <c r="C754" s="47" t="s">
        <v>964</v>
      </c>
      <c r="D754" s="47">
        <v>8.5006863E7</v>
      </c>
      <c r="E754" s="47">
        <v>0.0</v>
      </c>
      <c r="F754" s="48">
        <v>500000.0</v>
      </c>
      <c r="G754" s="48">
        <f t="shared" si="1"/>
        <v>0</v>
      </c>
      <c r="H754" s="47" t="s">
        <v>9</v>
      </c>
      <c r="I754" s="47">
        <v>0.0</v>
      </c>
      <c r="J754" s="47">
        <v>0.0</v>
      </c>
      <c r="K754" s="47">
        <v>0.0</v>
      </c>
      <c r="L754" s="47" t="s">
        <v>118</v>
      </c>
      <c r="M754" s="47" t="s">
        <v>122</v>
      </c>
      <c r="N754" s="47">
        <v>0.0</v>
      </c>
      <c r="O754" s="47">
        <v>0.0</v>
      </c>
      <c r="P754" s="47">
        <v>0.0</v>
      </c>
      <c r="Q754" s="47">
        <v>0.0</v>
      </c>
      <c r="R754" s="47">
        <v>0.0</v>
      </c>
      <c r="S754" s="47">
        <v>0.0</v>
      </c>
      <c r="T754" s="47">
        <v>0.0</v>
      </c>
      <c r="U754" s="48">
        <v>500000.0</v>
      </c>
      <c r="V754" s="48">
        <v>0.0</v>
      </c>
      <c r="W754" s="47">
        <v>9.00315569E8</v>
      </c>
      <c r="X754" s="47" t="s">
        <v>127</v>
      </c>
    </row>
    <row r="755" ht="15.75" customHeight="1">
      <c r="B755" s="52" t="s">
        <v>965</v>
      </c>
      <c r="C755" s="52" t="s">
        <v>964</v>
      </c>
      <c r="D755" s="52">
        <v>8.5006863E7</v>
      </c>
      <c r="E755" s="52">
        <v>0.0</v>
      </c>
      <c r="F755" s="53">
        <v>500000.0</v>
      </c>
      <c r="G755" s="48">
        <f t="shared" si="1"/>
        <v>0</v>
      </c>
      <c r="H755" s="52" t="s">
        <v>9</v>
      </c>
      <c r="I755" s="52">
        <v>0.0</v>
      </c>
      <c r="J755" s="52">
        <v>0.0</v>
      </c>
      <c r="K755" s="52">
        <v>0.0</v>
      </c>
      <c r="L755" s="52" t="s">
        <v>118</v>
      </c>
      <c r="M755" s="52" t="s">
        <v>122</v>
      </c>
      <c r="N755" s="52">
        <v>1.0</v>
      </c>
      <c r="O755" s="52">
        <v>0.0</v>
      </c>
      <c r="P755" s="52">
        <v>0.0</v>
      </c>
      <c r="Q755" s="52">
        <v>0.0</v>
      </c>
      <c r="R755" s="52">
        <v>0.0</v>
      </c>
      <c r="S755" s="52">
        <v>1.0</v>
      </c>
      <c r="T755" s="52">
        <v>0.0</v>
      </c>
      <c r="U755" s="53">
        <v>500000.0</v>
      </c>
      <c r="V755" s="53">
        <v>0.0</v>
      </c>
      <c r="W755" s="52">
        <v>9.00789008E8</v>
      </c>
      <c r="X755" s="52" t="s">
        <v>196</v>
      </c>
    </row>
    <row r="756" ht="15.75" customHeight="1">
      <c r="B756" s="47">
        <v>5.6103157E7</v>
      </c>
      <c r="C756" s="73" t="s">
        <v>966</v>
      </c>
      <c r="D756" s="6"/>
      <c r="E756" s="47">
        <v>12.0</v>
      </c>
      <c r="F756" s="48">
        <v>61880.0</v>
      </c>
      <c r="G756" s="48">
        <f t="shared" si="1"/>
        <v>742560</v>
      </c>
      <c r="H756" s="47" t="s">
        <v>9</v>
      </c>
      <c r="I756" s="47">
        <v>2.0</v>
      </c>
      <c r="J756" s="47">
        <v>0.0</v>
      </c>
      <c r="K756" s="47">
        <v>5.0</v>
      </c>
      <c r="L756" s="47" t="s">
        <v>118</v>
      </c>
      <c r="M756" s="47" t="s">
        <v>122</v>
      </c>
      <c r="N756" s="47">
        <v>40.0</v>
      </c>
      <c r="O756" s="47">
        <v>0.0</v>
      </c>
      <c r="P756" s="47">
        <v>0.0</v>
      </c>
      <c r="Q756" s="47">
        <v>0.0</v>
      </c>
      <c r="R756" s="47">
        <v>0.0</v>
      </c>
      <c r="S756" s="47">
        <v>5.0</v>
      </c>
      <c r="T756" s="47">
        <v>0.0</v>
      </c>
      <c r="U756" s="48">
        <v>61880.0</v>
      </c>
      <c r="V756" s="48">
        <v>61880.0</v>
      </c>
      <c r="W756" s="47">
        <v>9.00789008E8</v>
      </c>
      <c r="X756" s="47" t="s">
        <v>967</v>
      </c>
    </row>
    <row r="757" ht="15.75" customHeight="1">
      <c r="B757" s="52">
        <v>5.6103158E7</v>
      </c>
      <c r="C757" s="52" t="s">
        <v>968</v>
      </c>
      <c r="D757" s="52">
        <v>992258.0</v>
      </c>
      <c r="E757" s="52">
        <v>2.0</v>
      </c>
      <c r="F757" s="53">
        <v>57740.29</v>
      </c>
      <c r="G757" s="48">
        <f t="shared" si="1"/>
        <v>115480.58</v>
      </c>
      <c r="H757" s="52" t="s">
        <v>9</v>
      </c>
      <c r="I757" s="52">
        <v>0.0</v>
      </c>
      <c r="J757" s="52">
        <v>0.0</v>
      </c>
      <c r="K757" s="52">
        <v>0.0</v>
      </c>
      <c r="L757" s="52" t="s">
        <v>118</v>
      </c>
      <c r="M757" s="52" t="s">
        <v>122</v>
      </c>
      <c r="N757" s="52">
        <v>0.0</v>
      </c>
      <c r="O757" s="52">
        <v>0.0</v>
      </c>
      <c r="P757" s="52">
        <v>0.0</v>
      </c>
      <c r="Q757" s="52">
        <v>0.0</v>
      </c>
      <c r="R757" s="52">
        <v>0.0</v>
      </c>
      <c r="S757" s="52">
        <v>0.0</v>
      </c>
      <c r="T757" s="52">
        <v>0.0</v>
      </c>
      <c r="U757" s="53">
        <v>57740.3</v>
      </c>
      <c r="V757" s="53">
        <v>57740.29</v>
      </c>
      <c r="W757" s="52">
        <v>9.00315569E8</v>
      </c>
      <c r="X757" s="52" t="s">
        <v>127</v>
      </c>
    </row>
    <row r="758" ht="15.75" customHeight="1">
      <c r="B758" s="47">
        <v>5.6103159E7</v>
      </c>
      <c r="C758" s="73" t="s">
        <v>969</v>
      </c>
      <c r="D758" s="6"/>
      <c r="E758" s="47">
        <v>1.0</v>
      </c>
      <c r="F758" s="48">
        <v>934150.0</v>
      </c>
      <c r="G758" s="48">
        <f t="shared" si="1"/>
        <v>934150</v>
      </c>
      <c r="H758" s="47" t="s">
        <v>9</v>
      </c>
      <c r="I758" s="47">
        <v>0.0</v>
      </c>
      <c r="J758" s="47">
        <v>0.0</v>
      </c>
      <c r="K758" s="47">
        <v>0.0</v>
      </c>
      <c r="L758" s="47" t="s">
        <v>118</v>
      </c>
      <c r="M758" s="47" t="s">
        <v>122</v>
      </c>
      <c r="N758" s="47">
        <v>0.0</v>
      </c>
      <c r="O758" s="47">
        <v>0.0</v>
      </c>
      <c r="P758" s="47">
        <v>0.0</v>
      </c>
      <c r="Q758" s="47">
        <v>0.0</v>
      </c>
      <c r="R758" s="47">
        <v>0.0</v>
      </c>
      <c r="S758" s="47">
        <v>0.0</v>
      </c>
      <c r="T758" s="47">
        <v>0.0</v>
      </c>
      <c r="U758" s="48">
        <v>934150.0</v>
      </c>
      <c r="V758" s="48">
        <v>934150.0</v>
      </c>
      <c r="W758" s="47">
        <v>9.00789008E8</v>
      </c>
      <c r="X758" s="47" t="s">
        <v>307</v>
      </c>
    </row>
    <row r="759" ht="15.75" customHeight="1">
      <c r="B759" s="52">
        <v>6430200.0</v>
      </c>
      <c r="C759" s="52" t="s">
        <v>970</v>
      </c>
      <c r="D759" s="52">
        <v>3177938.0</v>
      </c>
      <c r="E759" s="52">
        <v>0.0</v>
      </c>
      <c r="F759" s="53">
        <v>2254685.0</v>
      </c>
      <c r="G759" s="48">
        <f t="shared" si="1"/>
        <v>0</v>
      </c>
      <c r="H759" s="52" t="s">
        <v>9</v>
      </c>
      <c r="I759" s="52">
        <v>0.0</v>
      </c>
      <c r="J759" s="52">
        <v>0.0</v>
      </c>
      <c r="K759" s="52">
        <v>0.0</v>
      </c>
      <c r="L759" s="52" t="s">
        <v>118</v>
      </c>
      <c r="M759" s="52" t="s">
        <v>165</v>
      </c>
      <c r="N759" s="52">
        <v>5.0</v>
      </c>
      <c r="O759" s="52">
        <v>0.0</v>
      </c>
      <c r="P759" s="52">
        <v>0.0</v>
      </c>
      <c r="Q759" s="52">
        <v>0.0</v>
      </c>
      <c r="R759" s="52">
        <v>0.0</v>
      </c>
      <c r="S759" s="52">
        <v>1.0</v>
      </c>
      <c r="T759" s="52">
        <v>0.0</v>
      </c>
      <c r="U759" s="53">
        <v>2254685.0</v>
      </c>
      <c r="V759" s="53">
        <v>0.0</v>
      </c>
      <c r="W759" s="52">
        <v>9.00315569E8</v>
      </c>
      <c r="X759" s="52" t="s">
        <v>971</v>
      </c>
    </row>
    <row r="760" ht="15.75" customHeight="1">
      <c r="B760" s="47">
        <v>6430201.0</v>
      </c>
      <c r="C760" s="47" t="s">
        <v>972</v>
      </c>
      <c r="D760" s="47">
        <v>3092471.0</v>
      </c>
      <c r="E760" s="47">
        <v>4.0</v>
      </c>
      <c r="F760" s="48">
        <v>724932.7</v>
      </c>
      <c r="G760" s="48">
        <f t="shared" si="1"/>
        <v>2899730.8</v>
      </c>
      <c r="H760" s="47" t="s">
        <v>9</v>
      </c>
      <c r="I760" s="47">
        <v>0.0</v>
      </c>
      <c r="J760" s="47">
        <v>0.0</v>
      </c>
      <c r="K760" s="47">
        <v>0.0</v>
      </c>
      <c r="L760" s="47" t="s">
        <v>118</v>
      </c>
      <c r="M760" s="47" t="s">
        <v>165</v>
      </c>
      <c r="N760" s="47">
        <v>2.0</v>
      </c>
      <c r="O760" s="47">
        <v>0.0</v>
      </c>
      <c r="P760" s="47">
        <v>0.0</v>
      </c>
      <c r="Q760" s="47">
        <v>0.0</v>
      </c>
      <c r="R760" s="47">
        <v>0.0</v>
      </c>
      <c r="S760" s="47">
        <v>0.0</v>
      </c>
      <c r="T760" s="47">
        <v>0.0</v>
      </c>
      <c r="U760" s="48">
        <v>724933.0</v>
      </c>
      <c r="V760" s="48">
        <v>0.0</v>
      </c>
      <c r="W760" s="47">
        <v>9.00315569E8</v>
      </c>
      <c r="X760" s="47" t="s">
        <v>419</v>
      </c>
    </row>
    <row r="761" ht="15.75" customHeight="1">
      <c r="B761" s="52">
        <v>6430202.0</v>
      </c>
      <c r="C761" s="52" t="s">
        <v>973</v>
      </c>
      <c r="D761" s="52">
        <v>3092472.0</v>
      </c>
      <c r="E761" s="52">
        <v>5.0</v>
      </c>
      <c r="F761" s="53">
        <v>724932.7</v>
      </c>
      <c r="G761" s="48">
        <f t="shared" si="1"/>
        <v>3624663.5</v>
      </c>
      <c r="H761" s="52" t="s">
        <v>9</v>
      </c>
      <c r="I761" s="52">
        <v>0.0</v>
      </c>
      <c r="J761" s="52">
        <v>0.0</v>
      </c>
      <c r="K761" s="52">
        <v>0.0</v>
      </c>
      <c r="L761" s="52" t="s">
        <v>118</v>
      </c>
      <c r="M761" s="52" t="s">
        <v>165</v>
      </c>
      <c r="N761" s="52">
        <v>1.0</v>
      </c>
      <c r="O761" s="52">
        <v>0.0</v>
      </c>
      <c r="P761" s="52">
        <v>0.0</v>
      </c>
      <c r="Q761" s="52">
        <v>0.0</v>
      </c>
      <c r="R761" s="52">
        <v>0.0</v>
      </c>
      <c r="S761" s="52">
        <v>0.0</v>
      </c>
      <c r="T761" s="52">
        <v>0.0</v>
      </c>
      <c r="U761" s="53">
        <v>724933.0</v>
      </c>
      <c r="V761" s="53">
        <v>0.0</v>
      </c>
      <c r="W761" s="52">
        <v>9.00315569E8</v>
      </c>
      <c r="X761" s="52" t="s">
        <v>419</v>
      </c>
    </row>
    <row r="762" ht="15.75" customHeight="1">
      <c r="B762" s="47">
        <v>6430203.0</v>
      </c>
      <c r="C762" s="47" t="s">
        <v>974</v>
      </c>
      <c r="D762" s="47">
        <v>1594061.0</v>
      </c>
      <c r="E762" s="47">
        <v>1.0</v>
      </c>
      <c r="F762" s="48">
        <v>101089.0</v>
      </c>
      <c r="G762" s="48">
        <f t="shared" si="1"/>
        <v>101089</v>
      </c>
      <c r="H762" s="47" t="s">
        <v>9</v>
      </c>
      <c r="I762" s="47">
        <v>0.0</v>
      </c>
      <c r="J762" s="47">
        <v>0.0</v>
      </c>
      <c r="K762" s="47">
        <v>0.0</v>
      </c>
      <c r="L762" s="47" t="s">
        <v>118</v>
      </c>
      <c r="M762" s="47" t="s">
        <v>165</v>
      </c>
      <c r="N762" s="47">
        <v>10.0</v>
      </c>
      <c r="O762" s="47">
        <v>0.0</v>
      </c>
      <c r="P762" s="47">
        <v>0.0</v>
      </c>
      <c r="Q762" s="47">
        <v>0.0</v>
      </c>
      <c r="R762" s="47">
        <v>0.0</v>
      </c>
      <c r="S762" s="47">
        <v>5.0</v>
      </c>
      <c r="T762" s="47">
        <v>0.0</v>
      </c>
      <c r="U762" s="48">
        <v>101089.0</v>
      </c>
      <c r="V762" s="48">
        <v>101089.0</v>
      </c>
      <c r="W762" s="47">
        <v>9.00315569E8</v>
      </c>
      <c r="X762" s="47" t="s">
        <v>123</v>
      </c>
    </row>
    <row r="763" ht="15.75" customHeight="1">
      <c r="B763" s="52">
        <v>6500107.0</v>
      </c>
      <c r="C763" s="52" t="s">
        <v>975</v>
      </c>
      <c r="D763" s="52">
        <v>2.1461311E7</v>
      </c>
      <c r="E763" s="52">
        <v>0.0</v>
      </c>
      <c r="F763" s="53">
        <v>2793547.0</v>
      </c>
      <c r="G763" s="48">
        <f t="shared" si="1"/>
        <v>0</v>
      </c>
      <c r="H763" s="52" t="s">
        <v>9</v>
      </c>
      <c r="I763" s="52">
        <v>0.0</v>
      </c>
      <c r="J763" s="52">
        <v>0.0</v>
      </c>
      <c r="K763" s="52">
        <v>0.0</v>
      </c>
      <c r="L763" s="52" t="s">
        <v>118</v>
      </c>
      <c r="M763" s="52" t="s">
        <v>165</v>
      </c>
      <c r="N763" s="52">
        <v>6.0</v>
      </c>
      <c r="O763" s="52">
        <v>0.0</v>
      </c>
      <c r="P763" s="52">
        <v>0.0</v>
      </c>
      <c r="Q763" s="52">
        <v>0.0</v>
      </c>
      <c r="R763" s="52">
        <v>0.0</v>
      </c>
      <c r="S763" s="52">
        <v>1.0</v>
      </c>
      <c r="T763" s="52">
        <v>0.0</v>
      </c>
      <c r="U763" s="53">
        <v>2793547.0</v>
      </c>
      <c r="V763" s="53">
        <v>0.0</v>
      </c>
      <c r="W763" s="52">
        <v>9.00315569E8</v>
      </c>
      <c r="X763" s="52" t="s">
        <v>127</v>
      </c>
    </row>
    <row r="764" ht="15.75" customHeight="1">
      <c r="B764" s="47" t="s">
        <v>976</v>
      </c>
      <c r="C764" s="47" t="s">
        <v>975</v>
      </c>
      <c r="D764" s="47">
        <v>2.1461311E7</v>
      </c>
      <c r="E764" s="47">
        <v>4.0</v>
      </c>
      <c r="F764" s="48">
        <v>956708.8</v>
      </c>
      <c r="G764" s="48">
        <f t="shared" si="1"/>
        <v>3826835.2</v>
      </c>
      <c r="H764" s="47" t="s">
        <v>9</v>
      </c>
      <c r="I764" s="47">
        <v>0.0</v>
      </c>
      <c r="J764" s="47">
        <v>0.0</v>
      </c>
      <c r="K764" s="47">
        <v>0.0</v>
      </c>
      <c r="L764" s="47" t="s">
        <v>118</v>
      </c>
      <c r="M764" s="47" t="s">
        <v>165</v>
      </c>
      <c r="N764" s="47">
        <v>36.0</v>
      </c>
      <c r="O764" s="47">
        <v>0.0</v>
      </c>
      <c r="P764" s="47">
        <v>0.0</v>
      </c>
      <c r="Q764" s="47">
        <v>0.0</v>
      </c>
      <c r="R764" s="47">
        <v>0.0</v>
      </c>
      <c r="S764" s="47">
        <v>10.0</v>
      </c>
      <c r="T764" s="47">
        <v>0.0</v>
      </c>
      <c r="U764" s="48">
        <v>956709.0</v>
      </c>
      <c r="V764" s="48">
        <v>954242.0</v>
      </c>
      <c r="W764" s="47">
        <v>9.00449648E8</v>
      </c>
      <c r="X764" s="47" t="s">
        <v>206</v>
      </c>
    </row>
    <row r="765" ht="15.75" customHeight="1">
      <c r="B765" s="52">
        <v>6.5001072E7</v>
      </c>
      <c r="C765" s="52" t="s">
        <v>977</v>
      </c>
      <c r="D765" s="52">
        <v>2.2445502E7</v>
      </c>
      <c r="E765" s="52">
        <v>0.0</v>
      </c>
      <c r="F765" s="53">
        <v>420415.2</v>
      </c>
      <c r="G765" s="48">
        <f t="shared" si="1"/>
        <v>0</v>
      </c>
      <c r="H765" s="52" t="s">
        <v>9</v>
      </c>
      <c r="I765" s="52">
        <v>0.0</v>
      </c>
      <c r="J765" s="52">
        <v>0.0</v>
      </c>
      <c r="K765" s="52">
        <v>0.0</v>
      </c>
      <c r="L765" s="52" t="s">
        <v>118</v>
      </c>
      <c r="M765" s="52" t="s">
        <v>119</v>
      </c>
      <c r="N765" s="52">
        <v>6.0</v>
      </c>
      <c r="O765" s="52">
        <v>0.0</v>
      </c>
      <c r="P765" s="52">
        <v>0.0</v>
      </c>
      <c r="Q765" s="52">
        <v>0.0</v>
      </c>
      <c r="R765" s="52">
        <v>0.0</v>
      </c>
      <c r="S765" s="52">
        <v>1.0</v>
      </c>
      <c r="T765" s="52">
        <v>0.0</v>
      </c>
      <c r="U765" s="53">
        <v>420415.0</v>
      </c>
      <c r="V765" s="53">
        <v>0.0</v>
      </c>
      <c r="W765" s="52">
        <v>9.00315569E8</v>
      </c>
      <c r="X765" s="52" t="s">
        <v>419</v>
      </c>
    </row>
    <row r="766" ht="15.75" customHeight="1">
      <c r="B766" s="47">
        <v>6.5001073E7</v>
      </c>
      <c r="C766" s="73" t="s">
        <v>978</v>
      </c>
      <c r="D766" s="6"/>
      <c r="E766" s="47">
        <v>4.0</v>
      </c>
      <c r="F766" s="48">
        <v>41650.0</v>
      </c>
      <c r="G766" s="48">
        <f t="shared" si="1"/>
        <v>166600</v>
      </c>
      <c r="H766" s="47" t="s">
        <v>9</v>
      </c>
      <c r="I766" s="47">
        <v>0.0</v>
      </c>
      <c r="J766" s="47">
        <v>0.0</v>
      </c>
      <c r="K766" s="47">
        <v>0.0</v>
      </c>
      <c r="L766" s="47" t="s">
        <v>118</v>
      </c>
      <c r="M766" s="47" t="s">
        <v>119</v>
      </c>
      <c r="N766" s="47">
        <v>11.0</v>
      </c>
      <c r="O766" s="47">
        <v>0.0</v>
      </c>
      <c r="P766" s="47">
        <v>0.0</v>
      </c>
      <c r="Q766" s="47">
        <v>0.0</v>
      </c>
      <c r="R766" s="47">
        <v>0.0</v>
      </c>
      <c r="S766" s="47">
        <v>1.0</v>
      </c>
      <c r="T766" s="47">
        <v>0.0</v>
      </c>
      <c r="U766" s="48">
        <v>41650.0</v>
      </c>
      <c r="V766" s="48">
        <v>41650.0</v>
      </c>
      <c r="W766" s="47">
        <v>9.00749145E8</v>
      </c>
      <c r="X766" s="47" t="s">
        <v>742</v>
      </c>
    </row>
    <row r="767" ht="15.75" customHeight="1">
      <c r="B767" s="52">
        <v>6.5001074E7</v>
      </c>
      <c r="C767" s="72" t="s">
        <v>979</v>
      </c>
      <c r="D767" s="6"/>
      <c r="E767" s="52">
        <v>4.0</v>
      </c>
      <c r="F767" s="53">
        <v>41650.0</v>
      </c>
      <c r="G767" s="48">
        <f t="shared" si="1"/>
        <v>166600</v>
      </c>
      <c r="H767" s="52" t="s">
        <v>9</v>
      </c>
      <c r="I767" s="52">
        <v>0.0</v>
      </c>
      <c r="J767" s="52">
        <v>0.0</v>
      </c>
      <c r="K767" s="52">
        <v>0.0</v>
      </c>
      <c r="L767" s="52" t="s">
        <v>118</v>
      </c>
      <c r="M767" s="52" t="s">
        <v>119</v>
      </c>
      <c r="N767" s="52">
        <v>13.0</v>
      </c>
      <c r="O767" s="52">
        <v>0.0</v>
      </c>
      <c r="P767" s="52">
        <v>0.0</v>
      </c>
      <c r="Q767" s="52">
        <v>0.0</v>
      </c>
      <c r="R767" s="52">
        <v>0.0</v>
      </c>
      <c r="S767" s="52">
        <v>2.0</v>
      </c>
      <c r="T767" s="52">
        <v>0.0</v>
      </c>
      <c r="U767" s="53">
        <v>41650.0</v>
      </c>
      <c r="V767" s="53">
        <v>41650.0</v>
      </c>
      <c r="W767" s="52">
        <v>9.00749145E8</v>
      </c>
      <c r="X767" s="52" t="s">
        <v>742</v>
      </c>
    </row>
    <row r="768" ht="15.75" customHeight="1">
      <c r="B768" s="47">
        <v>6500108.0</v>
      </c>
      <c r="C768" s="47" t="s">
        <v>980</v>
      </c>
      <c r="D768" s="47">
        <v>2.1461309E7</v>
      </c>
      <c r="E768" s="47">
        <v>0.0</v>
      </c>
      <c r="F768" s="48">
        <v>1362478.0</v>
      </c>
      <c r="G768" s="48">
        <f t="shared" si="1"/>
        <v>0</v>
      </c>
      <c r="H768" s="47" t="s">
        <v>9</v>
      </c>
      <c r="I768" s="47">
        <v>0.0</v>
      </c>
      <c r="J768" s="47">
        <v>0.0</v>
      </c>
      <c r="K768" s="47">
        <v>0.0</v>
      </c>
      <c r="L768" s="47" t="s">
        <v>118</v>
      </c>
      <c r="M768" s="47" t="s">
        <v>119</v>
      </c>
      <c r="N768" s="47">
        <v>18.0</v>
      </c>
      <c r="O768" s="47">
        <v>0.0</v>
      </c>
      <c r="P768" s="47">
        <v>0.0</v>
      </c>
      <c r="Q768" s="47">
        <v>0.0</v>
      </c>
      <c r="R768" s="47">
        <v>0.0</v>
      </c>
      <c r="S768" s="47">
        <v>8.0</v>
      </c>
      <c r="T768" s="47">
        <v>0.0</v>
      </c>
      <c r="U768" s="48">
        <v>1362478.0</v>
      </c>
      <c r="V768" s="48">
        <v>1362478.0</v>
      </c>
      <c r="W768" s="47">
        <v>9.00315569E8</v>
      </c>
      <c r="X768" s="47" t="s">
        <v>971</v>
      </c>
    </row>
    <row r="769" ht="15.75" customHeight="1">
      <c r="B769" s="52" t="s">
        <v>981</v>
      </c>
      <c r="C769" s="52" t="s">
        <v>980</v>
      </c>
      <c r="D769" s="52">
        <v>2.1461309E7</v>
      </c>
      <c r="E769" s="52">
        <v>0.0</v>
      </c>
      <c r="F769" s="53">
        <v>954242.0</v>
      </c>
      <c r="G769" s="48">
        <f t="shared" si="1"/>
        <v>0</v>
      </c>
      <c r="H769" s="52" t="s">
        <v>9</v>
      </c>
      <c r="I769" s="52">
        <v>0.0</v>
      </c>
      <c r="J769" s="52">
        <v>0.0</v>
      </c>
      <c r="K769" s="52">
        <v>0.0</v>
      </c>
      <c r="L769" s="52" t="s">
        <v>118</v>
      </c>
      <c r="M769" s="52" t="s">
        <v>119</v>
      </c>
      <c r="N769" s="52">
        <v>717.0</v>
      </c>
      <c r="O769" s="52">
        <v>0.0</v>
      </c>
      <c r="P769" s="52">
        <v>0.0</v>
      </c>
      <c r="Q769" s="52">
        <v>0.0</v>
      </c>
      <c r="R769" s="52">
        <v>0.0</v>
      </c>
      <c r="S769" s="52">
        <v>100.0</v>
      </c>
      <c r="T769" s="52">
        <v>0.0</v>
      </c>
      <c r="U769" s="53">
        <v>954242.0</v>
      </c>
      <c r="V769" s="53">
        <v>954242.0</v>
      </c>
      <c r="W769" s="52">
        <v>9.00449648E8</v>
      </c>
      <c r="X769" s="52" t="s">
        <v>206</v>
      </c>
    </row>
    <row r="770" ht="15.75" customHeight="1">
      <c r="B770" s="47">
        <v>6500200.0</v>
      </c>
      <c r="C770" s="47" t="s">
        <v>982</v>
      </c>
      <c r="D770" s="47">
        <v>2.2612809E7</v>
      </c>
      <c r="E770" s="47">
        <v>0.0</v>
      </c>
      <c r="F770" s="48">
        <v>1264385.0</v>
      </c>
      <c r="G770" s="48">
        <f t="shared" si="1"/>
        <v>0</v>
      </c>
      <c r="H770" s="47" t="s">
        <v>9</v>
      </c>
      <c r="I770" s="47">
        <v>0.0</v>
      </c>
      <c r="J770" s="47">
        <v>0.0</v>
      </c>
      <c r="K770" s="47">
        <v>0.0</v>
      </c>
      <c r="L770" s="47" t="s">
        <v>118</v>
      </c>
      <c r="M770" s="47" t="s">
        <v>119</v>
      </c>
      <c r="N770" s="47">
        <v>6.0</v>
      </c>
      <c r="O770" s="47">
        <v>0.0</v>
      </c>
      <c r="P770" s="47">
        <v>0.0</v>
      </c>
      <c r="Q770" s="47">
        <v>0.0</v>
      </c>
      <c r="R770" s="47">
        <v>0.0</v>
      </c>
      <c r="S770" s="47">
        <v>1.0</v>
      </c>
      <c r="T770" s="47">
        <v>0.0</v>
      </c>
      <c r="U770" s="48">
        <v>1264385.0</v>
      </c>
      <c r="V770" s="48">
        <v>0.0</v>
      </c>
      <c r="W770" s="47">
        <v>9.00315569E8</v>
      </c>
      <c r="X770" s="47" t="s">
        <v>127</v>
      </c>
    </row>
    <row r="771" ht="15.75" customHeight="1">
      <c r="B771" s="52" t="s">
        <v>983</v>
      </c>
      <c r="C771" s="52" t="s">
        <v>982</v>
      </c>
      <c r="D771" s="52">
        <v>2.2612809E7</v>
      </c>
      <c r="E771" s="52">
        <v>6.0</v>
      </c>
      <c r="F771" s="53">
        <v>959249.7</v>
      </c>
      <c r="G771" s="48">
        <f t="shared" si="1"/>
        <v>5755498.2</v>
      </c>
      <c r="H771" s="52" t="s">
        <v>9</v>
      </c>
      <c r="I771" s="52">
        <v>0.0</v>
      </c>
      <c r="J771" s="52">
        <v>0.0</v>
      </c>
      <c r="K771" s="52">
        <v>0.0</v>
      </c>
      <c r="L771" s="52" t="s">
        <v>118</v>
      </c>
      <c r="M771" s="52" t="s">
        <v>119</v>
      </c>
      <c r="N771" s="52">
        <v>27.0</v>
      </c>
      <c r="O771" s="52">
        <v>0.0</v>
      </c>
      <c r="P771" s="52">
        <v>0.0</v>
      </c>
      <c r="Q771" s="52">
        <v>0.0</v>
      </c>
      <c r="R771" s="52">
        <v>0.0</v>
      </c>
      <c r="S771" s="52">
        <v>1.0</v>
      </c>
      <c r="T771" s="52">
        <v>0.0</v>
      </c>
      <c r="U771" s="53">
        <v>959250.0</v>
      </c>
      <c r="V771" s="53">
        <v>954242.0</v>
      </c>
      <c r="W771" s="52">
        <v>9.00449648E8</v>
      </c>
      <c r="X771" s="52" t="s">
        <v>206</v>
      </c>
    </row>
    <row r="772" ht="15.75" customHeight="1">
      <c r="B772" s="47">
        <v>6500309.0</v>
      </c>
      <c r="C772" s="47" t="s">
        <v>984</v>
      </c>
      <c r="D772" s="47">
        <v>7.0376894E7</v>
      </c>
      <c r="E772" s="47">
        <v>0.0</v>
      </c>
      <c r="F772" s="48">
        <v>4196322.0</v>
      </c>
      <c r="G772" s="48">
        <f t="shared" si="1"/>
        <v>0</v>
      </c>
      <c r="H772" s="47" t="s">
        <v>9</v>
      </c>
      <c r="I772" s="47">
        <v>0.0</v>
      </c>
      <c r="J772" s="47">
        <v>0.0</v>
      </c>
      <c r="K772" s="47">
        <v>0.0</v>
      </c>
      <c r="L772" s="47" t="s">
        <v>118</v>
      </c>
      <c r="M772" s="47" t="s">
        <v>119</v>
      </c>
      <c r="N772" s="47">
        <v>8.0</v>
      </c>
      <c r="O772" s="47">
        <v>0.0</v>
      </c>
      <c r="P772" s="47">
        <v>0.0</v>
      </c>
      <c r="Q772" s="47">
        <v>0.0</v>
      </c>
      <c r="R772" s="47">
        <v>0.0</v>
      </c>
      <c r="S772" s="47">
        <v>1.0</v>
      </c>
      <c r="T772" s="47">
        <v>0.0</v>
      </c>
      <c r="U772" s="48">
        <v>4196322.0</v>
      </c>
      <c r="V772" s="48">
        <v>1136.18</v>
      </c>
      <c r="W772" s="47">
        <v>9.00315569E8</v>
      </c>
      <c r="X772" s="47" t="s">
        <v>522</v>
      </c>
    </row>
    <row r="773" ht="15.75" customHeight="1">
      <c r="B773" s="52" t="s">
        <v>985</v>
      </c>
      <c r="C773" s="52" t="s">
        <v>984</v>
      </c>
      <c r="D773" s="52">
        <v>7.0376894E7</v>
      </c>
      <c r="E773" s="52">
        <v>3.0</v>
      </c>
      <c r="F773" s="53">
        <v>233732.7</v>
      </c>
      <c r="G773" s="48">
        <f t="shared" si="1"/>
        <v>701198.1</v>
      </c>
      <c r="H773" s="52" t="s">
        <v>9</v>
      </c>
      <c r="I773" s="52">
        <v>0.0</v>
      </c>
      <c r="J773" s="52">
        <v>0.0</v>
      </c>
      <c r="K773" s="52">
        <v>0.0</v>
      </c>
      <c r="L773" s="52" t="s">
        <v>118</v>
      </c>
      <c r="M773" s="52" t="s">
        <v>122</v>
      </c>
      <c r="N773" s="52">
        <v>0.0</v>
      </c>
      <c r="O773" s="52">
        <v>0.0</v>
      </c>
      <c r="P773" s="52">
        <v>0.0</v>
      </c>
      <c r="Q773" s="52">
        <v>0.0</v>
      </c>
      <c r="R773" s="52">
        <v>0.0</v>
      </c>
      <c r="S773" s="52">
        <v>0.0</v>
      </c>
      <c r="T773" s="52">
        <v>0.0</v>
      </c>
      <c r="U773" s="53">
        <v>233733.0</v>
      </c>
      <c r="V773" s="53">
        <v>233732.7</v>
      </c>
      <c r="W773" s="52">
        <v>9.00449648E8</v>
      </c>
      <c r="X773" s="52" t="s">
        <v>342</v>
      </c>
    </row>
    <row r="774" ht="15.75" customHeight="1">
      <c r="B774" s="47">
        <v>6.5003091E7</v>
      </c>
      <c r="C774" s="47" t="s">
        <v>986</v>
      </c>
      <c r="D774" s="47">
        <v>2.2445499E7</v>
      </c>
      <c r="E774" s="47">
        <v>0.0</v>
      </c>
      <c r="F774" s="48">
        <v>459306.3</v>
      </c>
      <c r="G774" s="48">
        <f t="shared" si="1"/>
        <v>0</v>
      </c>
      <c r="H774" s="47" t="s">
        <v>9</v>
      </c>
      <c r="I774" s="47">
        <v>0.0</v>
      </c>
      <c r="J774" s="47">
        <v>0.0</v>
      </c>
      <c r="K774" s="47">
        <v>0.0</v>
      </c>
      <c r="L774" s="47" t="s">
        <v>118</v>
      </c>
      <c r="M774" s="47" t="s">
        <v>119</v>
      </c>
      <c r="N774" s="47">
        <v>6.0</v>
      </c>
      <c r="O774" s="47">
        <v>0.0</v>
      </c>
      <c r="P774" s="47">
        <v>0.0</v>
      </c>
      <c r="Q774" s="47">
        <v>0.0</v>
      </c>
      <c r="R774" s="47">
        <v>0.0</v>
      </c>
      <c r="S774" s="47">
        <v>1.0</v>
      </c>
      <c r="T774" s="47">
        <v>0.0</v>
      </c>
      <c r="U774" s="48">
        <v>459306.0</v>
      </c>
      <c r="V774" s="48">
        <v>0.0</v>
      </c>
      <c r="W774" s="47">
        <v>9.00315569E8</v>
      </c>
      <c r="X774" s="47" t="s">
        <v>419</v>
      </c>
    </row>
    <row r="775" ht="15.75" customHeight="1">
      <c r="B775" s="52">
        <v>6.5003092E7</v>
      </c>
      <c r="C775" s="52" t="s">
        <v>987</v>
      </c>
      <c r="D775" s="52">
        <v>7.0392314E7</v>
      </c>
      <c r="E775" s="52">
        <v>4.0</v>
      </c>
      <c r="F775" s="53">
        <v>1138700.0</v>
      </c>
      <c r="G775" s="48">
        <f t="shared" si="1"/>
        <v>4554800</v>
      </c>
      <c r="H775" s="52" t="s">
        <v>9</v>
      </c>
      <c r="I775" s="52">
        <v>0.0</v>
      </c>
      <c r="J775" s="52">
        <v>0.0</v>
      </c>
      <c r="K775" s="52">
        <v>0.0</v>
      </c>
      <c r="L775" s="52" t="s">
        <v>118</v>
      </c>
      <c r="M775" s="52" t="s">
        <v>119</v>
      </c>
      <c r="N775" s="52">
        <v>2.0</v>
      </c>
      <c r="O775" s="52">
        <v>0.0</v>
      </c>
      <c r="P775" s="52">
        <v>0.0</v>
      </c>
      <c r="Q775" s="52">
        <v>0.0</v>
      </c>
      <c r="R775" s="52">
        <v>0.0</v>
      </c>
      <c r="S775" s="52">
        <v>0.0</v>
      </c>
      <c r="T775" s="52">
        <v>0.0</v>
      </c>
      <c r="U775" s="53">
        <v>1138700.0</v>
      </c>
      <c r="V775" s="53">
        <v>0.0</v>
      </c>
      <c r="W775" s="52">
        <v>9.00315569E8</v>
      </c>
      <c r="X775" s="52" t="s">
        <v>419</v>
      </c>
    </row>
    <row r="776" ht="15.75" customHeight="1">
      <c r="B776" s="47">
        <v>6500314.0</v>
      </c>
      <c r="C776" s="47" t="s">
        <v>988</v>
      </c>
      <c r="D776" s="47">
        <v>2.083799E7</v>
      </c>
      <c r="E776" s="47">
        <v>0.0</v>
      </c>
      <c r="F776" s="48">
        <v>2464912.0</v>
      </c>
      <c r="G776" s="48">
        <f t="shared" si="1"/>
        <v>0</v>
      </c>
      <c r="H776" s="47" t="s">
        <v>9</v>
      </c>
      <c r="I776" s="47">
        <v>0.0</v>
      </c>
      <c r="J776" s="47">
        <v>2.0</v>
      </c>
      <c r="K776" s="47">
        <v>0.0</v>
      </c>
      <c r="L776" s="47" t="s">
        <v>118</v>
      </c>
      <c r="M776" s="47" t="s">
        <v>119</v>
      </c>
      <c r="N776" s="47">
        <v>7.0</v>
      </c>
      <c r="O776" s="47">
        <v>0.0</v>
      </c>
      <c r="P776" s="47">
        <v>0.0</v>
      </c>
      <c r="Q776" s="47">
        <v>0.0</v>
      </c>
      <c r="R776" s="47">
        <v>0.0</v>
      </c>
      <c r="S776" s="47">
        <v>1.0</v>
      </c>
      <c r="T776" s="47">
        <v>0.0</v>
      </c>
      <c r="U776" s="48">
        <v>2464912.0</v>
      </c>
      <c r="V776" s="48">
        <v>667.39</v>
      </c>
      <c r="W776" s="47">
        <v>9.00315569E8</v>
      </c>
      <c r="X776" s="47" t="s">
        <v>127</v>
      </c>
    </row>
    <row r="777" ht="15.75" customHeight="1">
      <c r="B777" s="52" t="s">
        <v>989</v>
      </c>
      <c r="C777" s="52" t="s">
        <v>988</v>
      </c>
      <c r="D777" s="52">
        <v>2.083799E7</v>
      </c>
      <c r="E777" s="52">
        <v>0.0</v>
      </c>
      <c r="F777" s="53">
        <v>0.0</v>
      </c>
      <c r="G777" s="48">
        <f t="shared" si="1"/>
        <v>0</v>
      </c>
      <c r="H777" s="52" t="s">
        <v>9</v>
      </c>
      <c r="I777" s="52">
        <v>0.0</v>
      </c>
      <c r="J777" s="52">
        <v>0.0</v>
      </c>
      <c r="K777" s="52">
        <v>0.0</v>
      </c>
      <c r="L777" s="52" t="s">
        <v>118</v>
      </c>
      <c r="M777" s="52" t="s">
        <v>165</v>
      </c>
      <c r="N777" s="52">
        <v>0.0</v>
      </c>
      <c r="O777" s="52">
        <v>0.0</v>
      </c>
      <c r="P777" s="52">
        <v>0.0</v>
      </c>
      <c r="Q777" s="52">
        <v>0.0</v>
      </c>
      <c r="R777" s="52">
        <v>0.0</v>
      </c>
      <c r="S777" s="52">
        <v>0.0</v>
      </c>
      <c r="T777" s="52">
        <v>0.0</v>
      </c>
      <c r="U777" s="53">
        <v>0.0</v>
      </c>
      <c r="V777" s="53">
        <v>0.0</v>
      </c>
      <c r="W777" s="52">
        <v>9.00449648E8</v>
      </c>
      <c r="X777" s="52" t="s">
        <v>403</v>
      </c>
    </row>
    <row r="778" ht="15.75" customHeight="1">
      <c r="B778" s="47">
        <v>6500315.0</v>
      </c>
      <c r="C778" s="47" t="s">
        <v>466</v>
      </c>
      <c r="D778" s="47">
        <v>993907.0</v>
      </c>
      <c r="E778" s="47">
        <v>4.0</v>
      </c>
      <c r="F778" s="48">
        <v>25605.11</v>
      </c>
      <c r="G778" s="48">
        <f t="shared" si="1"/>
        <v>102420.44</v>
      </c>
      <c r="H778" s="47" t="s">
        <v>9</v>
      </c>
      <c r="I778" s="47">
        <v>0.0</v>
      </c>
      <c r="J778" s="47">
        <v>0.0</v>
      </c>
      <c r="K778" s="47">
        <v>0.0</v>
      </c>
      <c r="L778" s="47" t="s">
        <v>118</v>
      </c>
      <c r="M778" s="47" t="s">
        <v>165</v>
      </c>
      <c r="N778" s="47">
        <v>7.0</v>
      </c>
      <c r="O778" s="47">
        <v>0.0</v>
      </c>
      <c r="P778" s="47">
        <v>0.0</v>
      </c>
      <c r="Q778" s="47">
        <v>0.0</v>
      </c>
      <c r="R778" s="47">
        <v>0.0</v>
      </c>
      <c r="S778" s="47">
        <v>2.0</v>
      </c>
      <c r="T778" s="47">
        <v>0.0</v>
      </c>
      <c r="U778" s="48">
        <v>25605.1</v>
      </c>
      <c r="V778" s="48">
        <v>25605.11</v>
      </c>
      <c r="W778" s="47">
        <v>9.00315569E8</v>
      </c>
      <c r="X778" s="47" t="s">
        <v>152</v>
      </c>
    </row>
    <row r="779" ht="15.75" customHeight="1">
      <c r="B779" s="52">
        <v>6500316.0</v>
      </c>
      <c r="C779" s="52" t="s">
        <v>268</v>
      </c>
      <c r="D779" s="52">
        <v>994882.0</v>
      </c>
      <c r="E779" s="52">
        <v>7.0</v>
      </c>
      <c r="F779" s="53">
        <v>19976.04</v>
      </c>
      <c r="G779" s="48">
        <f t="shared" si="1"/>
        <v>139832.28</v>
      </c>
      <c r="H779" s="52" t="s">
        <v>9</v>
      </c>
      <c r="I779" s="52">
        <v>2.0</v>
      </c>
      <c r="J779" s="52">
        <v>2.0</v>
      </c>
      <c r="K779" s="52">
        <v>3.0</v>
      </c>
      <c r="L779" s="52" t="s">
        <v>118</v>
      </c>
      <c r="M779" s="52" t="s">
        <v>165</v>
      </c>
      <c r="N779" s="52">
        <v>19.0</v>
      </c>
      <c r="O779" s="52">
        <v>0.0</v>
      </c>
      <c r="P779" s="52">
        <v>0.0</v>
      </c>
      <c r="Q779" s="52">
        <v>0.0</v>
      </c>
      <c r="R779" s="52">
        <v>0.0</v>
      </c>
      <c r="S779" s="52">
        <v>3.0</v>
      </c>
      <c r="T779" s="52">
        <v>0.0</v>
      </c>
      <c r="U779" s="53">
        <v>19976.0</v>
      </c>
      <c r="V779" s="53">
        <v>20323.52</v>
      </c>
      <c r="W779" s="52">
        <v>9.00315569E8</v>
      </c>
      <c r="X779" s="52" t="s">
        <v>127</v>
      </c>
    </row>
    <row r="780" ht="15.75" customHeight="1">
      <c r="B780" s="47">
        <v>6500317.0</v>
      </c>
      <c r="C780" s="47" t="s">
        <v>533</v>
      </c>
      <c r="D780" s="47">
        <v>984838.0</v>
      </c>
      <c r="E780" s="47">
        <v>5.0</v>
      </c>
      <c r="F780" s="48">
        <v>22531.61</v>
      </c>
      <c r="G780" s="48">
        <f t="shared" si="1"/>
        <v>112658.05</v>
      </c>
      <c r="H780" s="47" t="s">
        <v>9</v>
      </c>
      <c r="I780" s="47">
        <v>1.0</v>
      </c>
      <c r="J780" s="47">
        <v>1.0</v>
      </c>
      <c r="K780" s="47">
        <v>2.0</v>
      </c>
      <c r="L780" s="47" t="s">
        <v>118</v>
      </c>
      <c r="M780" s="47" t="s">
        <v>119</v>
      </c>
      <c r="N780" s="47">
        <v>6.0</v>
      </c>
      <c r="O780" s="47">
        <v>0.0</v>
      </c>
      <c r="P780" s="47">
        <v>0.0</v>
      </c>
      <c r="Q780" s="47">
        <v>0.0</v>
      </c>
      <c r="R780" s="47">
        <v>0.0</v>
      </c>
      <c r="S780" s="47">
        <v>2.0</v>
      </c>
      <c r="T780" s="47">
        <v>0.0</v>
      </c>
      <c r="U780" s="48">
        <v>22531.6</v>
      </c>
      <c r="V780" s="48">
        <v>22531.61</v>
      </c>
      <c r="W780" s="47">
        <v>9.00315569E8</v>
      </c>
      <c r="X780" s="47" t="s">
        <v>152</v>
      </c>
    </row>
    <row r="781" ht="15.75" customHeight="1">
      <c r="B781" s="52">
        <v>6500318.0</v>
      </c>
      <c r="C781" s="52" t="s">
        <v>990</v>
      </c>
      <c r="D781" s="52">
        <v>990944.0</v>
      </c>
      <c r="E781" s="52">
        <v>3.0</v>
      </c>
      <c r="F781" s="53">
        <v>9912.451</v>
      </c>
      <c r="G781" s="48">
        <f t="shared" si="1"/>
        <v>29737.353</v>
      </c>
      <c r="H781" s="52" t="s">
        <v>9</v>
      </c>
      <c r="I781" s="52">
        <v>0.0</v>
      </c>
      <c r="J781" s="52">
        <v>0.0</v>
      </c>
      <c r="K781" s="52">
        <v>0.0</v>
      </c>
      <c r="L781" s="52" t="s">
        <v>118</v>
      </c>
      <c r="M781" s="52" t="s">
        <v>119</v>
      </c>
      <c r="N781" s="52">
        <v>9.0</v>
      </c>
      <c r="O781" s="52">
        <v>0.0</v>
      </c>
      <c r="P781" s="52">
        <v>0.0</v>
      </c>
      <c r="Q781" s="52">
        <v>0.0</v>
      </c>
      <c r="R781" s="52">
        <v>0.0</v>
      </c>
      <c r="S781" s="52">
        <v>2.0</v>
      </c>
      <c r="T781" s="52">
        <v>0.0</v>
      </c>
      <c r="U781" s="53">
        <v>9912.45</v>
      </c>
      <c r="V781" s="53">
        <v>9971.879</v>
      </c>
      <c r="W781" s="52">
        <v>9.00315569E8</v>
      </c>
      <c r="X781" s="52" t="s">
        <v>152</v>
      </c>
    </row>
    <row r="782" ht="15.75" customHeight="1">
      <c r="B782" s="47">
        <v>6500319.0</v>
      </c>
      <c r="C782" s="47" t="s">
        <v>534</v>
      </c>
      <c r="D782" s="47">
        <v>990962.0</v>
      </c>
      <c r="E782" s="47">
        <v>3.0</v>
      </c>
      <c r="F782" s="48">
        <v>10632.8</v>
      </c>
      <c r="G782" s="48">
        <f t="shared" si="1"/>
        <v>31898.4</v>
      </c>
      <c r="H782" s="47" t="s">
        <v>9</v>
      </c>
      <c r="I782" s="47">
        <v>2.0</v>
      </c>
      <c r="J782" s="47">
        <v>2.0</v>
      </c>
      <c r="K782" s="47">
        <v>4.0</v>
      </c>
      <c r="L782" s="47" t="s">
        <v>118</v>
      </c>
      <c r="M782" s="47" t="s">
        <v>122</v>
      </c>
      <c r="N782" s="47">
        <v>13.0</v>
      </c>
      <c r="O782" s="47">
        <v>0.0</v>
      </c>
      <c r="P782" s="47">
        <v>0.0</v>
      </c>
      <c r="Q782" s="47">
        <v>0.0</v>
      </c>
      <c r="R782" s="47">
        <v>0.0</v>
      </c>
      <c r="S782" s="47">
        <v>0.0</v>
      </c>
      <c r="T782" s="47">
        <v>0.0</v>
      </c>
      <c r="U782" s="48">
        <v>10632.8</v>
      </c>
      <c r="V782" s="48">
        <v>11148.88</v>
      </c>
      <c r="W782" s="47">
        <v>9.00315569E8</v>
      </c>
      <c r="X782" s="47" t="s">
        <v>369</v>
      </c>
    </row>
    <row r="783" ht="15.75" customHeight="1">
      <c r="B783" s="52">
        <v>6500320.0</v>
      </c>
      <c r="C783" s="52" t="s">
        <v>533</v>
      </c>
      <c r="D783" s="52">
        <v>984869.0</v>
      </c>
      <c r="E783" s="52">
        <v>5.0</v>
      </c>
      <c r="F783" s="53">
        <v>29603.79</v>
      </c>
      <c r="G783" s="48">
        <f t="shared" si="1"/>
        <v>148018.95</v>
      </c>
      <c r="H783" s="52" t="s">
        <v>9</v>
      </c>
      <c r="I783" s="52">
        <v>2.0</v>
      </c>
      <c r="J783" s="52">
        <v>1.0</v>
      </c>
      <c r="K783" s="52">
        <v>4.0</v>
      </c>
      <c r="L783" s="52" t="s">
        <v>118</v>
      </c>
      <c r="M783" s="52" t="s">
        <v>119</v>
      </c>
      <c r="N783" s="52">
        <v>34.0</v>
      </c>
      <c r="O783" s="52">
        <v>0.0</v>
      </c>
      <c r="P783" s="52">
        <v>0.0</v>
      </c>
      <c r="Q783" s="52">
        <v>0.0</v>
      </c>
      <c r="R783" s="52">
        <v>0.0</v>
      </c>
      <c r="S783" s="52">
        <v>6.0</v>
      </c>
      <c r="T783" s="52">
        <v>0.0</v>
      </c>
      <c r="U783" s="53">
        <v>29603.8</v>
      </c>
      <c r="V783" s="53">
        <v>27543.38</v>
      </c>
      <c r="W783" s="52">
        <v>9.00315569E8</v>
      </c>
      <c r="X783" s="52" t="s">
        <v>129</v>
      </c>
    </row>
    <row r="784" ht="15.75" customHeight="1">
      <c r="B784" s="47">
        <v>6500321.0</v>
      </c>
      <c r="C784" s="47" t="s">
        <v>991</v>
      </c>
      <c r="D784" s="47">
        <v>2.1176258E7</v>
      </c>
      <c r="E784" s="47">
        <v>0.0</v>
      </c>
      <c r="F784" s="48">
        <v>240000.0</v>
      </c>
      <c r="G784" s="48">
        <f t="shared" si="1"/>
        <v>0</v>
      </c>
      <c r="H784" s="47" t="s">
        <v>9</v>
      </c>
      <c r="I784" s="47">
        <v>0.0</v>
      </c>
      <c r="J784" s="47">
        <v>0.0</v>
      </c>
      <c r="K784" s="47">
        <v>0.0</v>
      </c>
      <c r="L784" s="47" t="s">
        <v>118</v>
      </c>
      <c r="M784" s="47" t="s">
        <v>122</v>
      </c>
      <c r="N784" s="47">
        <v>0.0</v>
      </c>
      <c r="O784" s="47">
        <v>0.0</v>
      </c>
      <c r="P784" s="47">
        <v>0.0</v>
      </c>
      <c r="Q784" s="47">
        <v>0.0</v>
      </c>
      <c r="R784" s="47">
        <v>0.0</v>
      </c>
      <c r="S784" s="47">
        <v>0.0</v>
      </c>
      <c r="T784" s="47">
        <v>0.0</v>
      </c>
      <c r="U784" s="48">
        <v>240000.0</v>
      </c>
      <c r="V784" s="48">
        <v>0.0</v>
      </c>
      <c r="W784" s="47">
        <v>9.00315569E8</v>
      </c>
      <c r="X784" s="47" t="s">
        <v>127</v>
      </c>
    </row>
    <row r="785" ht="15.75" customHeight="1">
      <c r="B785" s="52" t="s">
        <v>992</v>
      </c>
      <c r="C785" s="52" t="s">
        <v>991</v>
      </c>
      <c r="D785" s="52">
        <v>2.1176258E7</v>
      </c>
      <c r="E785" s="52">
        <v>1.0</v>
      </c>
      <c r="F785" s="53">
        <v>595000.0</v>
      </c>
      <c r="G785" s="48">
        <f t="shared" si="1"/>
        <v>595000</v>
      </c>
      <c r="H785" s="52" t="s">
        <v>9</v>
      </c>
      <c r="I785" s="52">
        <v>0.0</v>
      </c>
      <c r="J785" s="52">
        <v>0.0</v>
      </c>
      <c r="K785" s="52">
        <v>0.0</v>
      </c>
      <c r="L785" s="52" t="s">
        <v>118</v>
      </c>
      <c r="M785" s="52" t="s">
        <v>122</v>
      </c>
      <c r="N785" s="52">
        <v>1.0</v>
      </c>
      <c r="O785" s="52">
        <v>0.0</v>
      </c>
      <c r="P785" s="52">
        <v>0.0</v>
      </c>
      <c r="Q785" s="52">
        <v>0.0</v>
      </c>
      <c r="R785" s="52">
        <v>0.0</v>
      </c>
      <c r="S785" s="52">
        <v>1.0</v>
      </c>
      <c r="T785" s="52">
        <v>0.0</v>
      </c>
      <c r="U785" s="53">
        <v>595000.0</v>
      </c>
      <c r="V785" s="53">
        <v>595000.0</v>
      </c>
      <c r="W785" s="52">
        <v>9.01327111E8</v>
      </c>
      <c r="X785" s="52" t="s">
        <v>399</v>
      </c>
    </row>
    <row r="786" ht="15.75" customHeight="1">
      <c r="B786" s="47">
        <v>6500322.0</v>
      </c>
      <c r="C786" s="47" t="s">
        <v>993</v>
      </c>
      <c r="D786" s="47">
        <v>6.0112753E7</v>
      </c>
      <c r="E786" s="47">
        <v>14.0</v>
      </c>
      <c r="F786" s="48">
        <v>20688.41</v>
      </c>
      <c r="G786" s="48">
        <f t="shared" si="1"/>
        <v>289637.74</v>
      </c>
      <c r="H786" s="47" t="s">
        <v>9</v>
      </c>
      <c r="I786" s="47">
        <v>0.0</v>
      </c>
      <c r="J786" s="47">
        <v>0.0</v>
      </c>
      <c r="K786" s="47">
        <v>0.0</v>
      </c>
      <c r="L786" s="47" t="s">
        <v>118</v>
      </c>
      <c r="M786" s="47" t="s">
        <v>122</v>
      </c>
      <c r="N786" s="47">
        <v>6.0</v>
      </c>
      <c r="O786" s="47">
        <v>0.0</v>
      </c>
      <c r="P786" s="47">
        <v>0.0</v>
      </c>
      <c r="Q786" s="47">
        <v>0.0</v>
      </c>
      <c r="R786" s="47">
        <v>0.0</v>
      </c>
      <c r="S786" s="47">
        <v>0.0</v>
      </c>
      <c r="T786" s="47">
        <v>0.0</v>
      </c>
      <c r="U786" s="48">
        <v>20688.4</v>
      </c>
      <c r="V786" s="48">
        <v>9520.0</v>
      </c>
      <c r="W786" s="47">
        <v>9.01327111E8</v>
      </c>
      <c r="X786" s="47" t="s">
        <v>125</v>
      </c>
    </row>
    <row r="787" ht="15.75" customHeight="1">
      <c r="B787" s="52">
        <v>7.2601008E7</v>
      </c>
      <c r="C787" s="52" t="s">
        <v>994</v>
      </c>
      <c r="D787" s="52">
        <v>990943.0</v>
      </c>
      <c r="E787" s="52">
        <v>3.0</v>
      </c>
      <c r="F787" s="53">
        <v>7669.606</v>
      </c>
      <c r="G787" s="48">
        <f t="shared" si="1"/>
        <v>23008.818</v>
      </c>
      <c r="H787" s="52" t="s">
        <v>9</v>
      </c>
      <c r="I787" s="52">
        <v>1.0</v>
      </c>
      <c r="J787" s="52">
        <v>1.0</v>
      </c>
      <c r="K787" s="52">
        <v>3.0</v>
      </c>
      <c r="L787" s="52" t="s">
        <v>118</v>
      </c>
      <c r="M787" s="52" t="s">
        <v>119</v>
      </c>
      <c r="N787" s="52">
        <v>58.0</v>
      </c>
      <c r="O787" s="52">
        <v>0.0</v>
      </c>
      <c r="P787" s="52">
        <v>0.0</v>
      </c>
      <c r="Q787" s="52">
        <v>0.0</v>
      </c>
      <c r="R787" s="52">
        <v>0.0</v>
      </c>
      <c r="S787" s="52">
        <v>3.0</v>
      </c>
      <c r="T787" s="52">
        <v>0.0</v>
      </c>
      <c r="U787" s="53">
        <v>7669.61</v>
      </c>
      <c r="V787" s="53">
        <v>7685.758</v>
      </c>
      <c r="W787" s="52">
        <v>9.00315569E8</v>
      </c>
      <c r="X787" s="52" t="s">
        <v>123</v>
      </c>
    </row>
    <row r="788" ht="15.75" customHeight="1">
      <c r="B788" s="47">
        <v>7.2601009E7</v>
      </c>
      <c r="C788" s="47" t="s">
        <v>995</v>
      </c>
      <c r="D788" s="47">
        <v>2.3140369E7</v>
      </c>
      <c r="E788" s="47">
        <v>0.0</v>
      </c>
      <c r="F788" s="48">
        <v>202300.0</v>
      </c>
      <c r="G788" s="48">
        <f t="shared" si="1"/>
        <v>0</v>
      </c>
      <c r="H788" s="47" t="s">
        <v>9</v>
      </c>
      <c r="I788" s="47">
        <v>0.0</v>
      </c>
      <c r="J788" s="47">
        <v>0.0</v>
      </c>
      <c r="K788" s="47">
        <v>0.0</v>
      </c>
      <c r="L788" s="47" t="s">
        <v>118</v>
      </c>
      <c r="M788" s="47" t="s">
        <v>122</v>
      </c>
      <c r="N788" s="47">
        <v>1.0</v>
      </c>
      <c r="O788" s="47">
        <v>0.0</v>
      </c>
      <c r="P788" s="47">
        <v>0.0</v>
      </c>
      <c r="Q788" s="47">
        <v>0.0</v>
      </c>
      <c r="R788" s="47">
        <v>0.0</v>
      </c>
      <c r="S788" s="47">
        <v>1.0</v>
      </c>
      <c r="T788" s="47">
        <v>0.0</v>
      </c>
      <c r="U788" s="48">
        <v>202300.0</v>
      </c>
      <c r="V788" s="48">
        <v>202300.0</v>
      </c>
      <c r="W788" s="47">
        <v>9.00771744E8</v>
      </c>
      <c r="X788" s="47" t="s">
        <v>171</v>
      </c>
    </row>
    <row r="789" ht="15.75" customHeight="1">
      <c r="B789" s="52" t="s">
        <v>996</v>
      </c>
      <c r="C789" s="52" t="s">
        <v>995</v>
      </c>
      <c r="D789" s="52">
        <v>2.3140369E7</v>
      </c>
      <c r="E789" s="52">
        <v>1.0</v>
      </c>
      <c r="F789" s="53">
        <v>95200.0</v>
      </c>
      <c r="G789" s="48">
        <f t="shared" si="1"/>
        <v>95200</v>
      </c>
      <c r="H789" s="52" t="s">
        <v>9</v>
      </c>
      <c r="I789" s="52">
        <v>0.0</v>
      </c>
      <c r="J789" s="52">
        <v>0.0</v>
      </c>
      <c r="K789" s="52">
        <v>0.0</v>
      </c>
      <c r="L789" s="52" t="s">
        <v>118</v>
      </c>
      <c r="M789" s="52" t="s">
        <v>122</v>
      </c>
      <c r="N789" s="52">
        <v>1.0</v>
      </c>
      <c r="O789" s="52">
        <v>0.0</v>
      </c>
      <c r="P789" s="52">
        <v>0.0</v>
      </c>
      <c r="Q789" s="52">
        <v>0.0</v>
      </c>
      <c r="R789" s="52">
        <v>0.0</v>
      </c>
      <c r="S789" s="52">
        <v>1.0</v>
      </c>
      <c r="T789" s="52">
        <v>0.0</v>
      </c>
      <c r="U789" s="53">
        <v>95200.0</v>
      </c>
      <c r="V789" s="53">
        <v>95200.0</v>
      </c>
      <c r="W789" s="52">
        <v>9.01327111E8</v>
      </c>
      <c r="X789" s="52" t="s">
        <v>196</v>
      </c>
    </row>
    <row r="790" ht="15.75" customHeight="1">
      <c r="B790" s="47">
        <v>7260105.0</v>
      </c>
      <c r="C790" s="47" t="s">
        <v>997</v>
      </c>
      <c r="D790" s="47">
        <v>2.1836531E7</v>
      </c>
      <c r="E790" s="47">
        <v>49.0</v>
      </c>
      <c r="F790" s="48">
        <v>249900.0</v>
      </c>
      <c r="G790" s="48">
        <f t="shared" si="1"/>
        <v>12245100</v>
      </c>
      <c r="H790" s="47" t="s">
        <v>9</v>
      </c>
      <c r="I790" s="47">
        <v>32.0</v>
      </c>
      <c r="J790" s="47">
        <v>32.0</v>
      </c>
      <c r="K790" s="47">
        <v>60.0</v>
      </c>
      <c r="L790" s="47" t="s">
        <v>118</v>
      </c>
      <c r="M790" s="47" t="s">
        <v>119</v>
      </c>
      <c r="N790" s="47">
        <v>2889.0</v>
      </c>
      <c r="O790" s="47">
        <v>0.0</v>
      </c>
      <c r="P790" s="47">
        <v>0.0</v>
      </c>
      <c r="Q790" s="47">
        <v>0.0</v>
      </c>
      <c r="R790" s="47">
        <v>0.0</v>
      </c>
      <c r="S790" s="47">
        <v>11.0</v>
      </c>
      <c r="T790" s="47">
        <v>0.0</v>
      </c>
      <c r="U790" s="48">
        <v>249900.0</v>
      </c>
      <c r="V790" s="48">
        <v>249900.0</v>
      </c>
      <c r="W790" s="47">
        <v>9.00315569E8</v>
      </c>
      <c r="X790" s="47" t="s">
        <v>998</v>
      </c>
    </row>
    <row r="791" ht="15.75" customHeight="1">
      <c r="B791" s="52">
        <v>7260106.0</v>
      </c>
      <c r="C791" s="52" t="s">
        <v>999</v>
      </c>
      <c r="D791" s="52">
        <v>2.142671E7</v>
      </c>
      <c r="E791" s="52">
        <v>0.0</v>
      </c>
      <c r="F791" s="53">
        <v>729225.1</v>
      </c>
      <c r="G791" s="48">
        <f t="shared" si="1"/>
        <v>0</v>
      </c>
      <c r="H791" s="52" t="s">
        <v>9</v>
      </c>
      <c r="I791" s="52">
        <v>0.0</v>
      </c>
      <c r="J791" s="52">
        <v>1.0</v>
      </c>
      <c r="K791" s="52">
        <v>0.0</v>
      </c>
      <c r="L791" s="52" t="s">
        <v>118</v>
      </c>
      <c r="M791" s="52" t="s">
        <v>119</v>
      </c>
      <c r="N791" s="52">
        <v>8.0</v>
      </c>
      <c r="O791" s="52">
        <v>0.0</v>
      </c>
      <c r="P791" s="52">
        <v>0.0</v>
      </c>
      <c r="Q791" s="52">
        <v>0.0</v>
      </c>
      <c r="R791" s="52">
        <v>0.0</v>
      </c>
      <c r="S791" s="52">
        <v>6.0</v>
      </c>
      <c r="T791" s="52">
        <v>0.0</v>
      </c>
      <c r="U791" s="53">
        <v>729225.0</v>
      </c>
      <c r="V791" s="53">
        <v>729225.1</v>
      </c>
      <c r="W791" s="52">
        <v>9.00315569E8</v>
      </c>
      <c r="X791" s="52" t="s">
        <v>461</v>
      </c>
    </row>
    <row r="792" ht="15.75" customHeight="1">
      <c r="B792" s="47" t="s">
        <v>1000</v>
      </c>
      <c r="C792" s="47" t="s">
        <v>999</v>
      </c>
      <c r="D792" s="47">
        <v>2.142671E7</v>
      </c>
      <c r="E792" s="47">
        <v>2.0</v>
      </c>
      <c r="F792" s="48">
        <v>250099.9</v>
      </c>
      <c r="G792" s="48">
        <f t="shared" si="1"/>
        <v>500199.8</v>
      </c>
      <c r="H792" s="47" t="s">
        <v>9</v>
      </c>
      <c r="I792" s="47">
        <v>0.0</v>
      </c>
      <c r="J792" s="47">
        <v>0.0</v>
      </c>
      <c r="K792" s="47">
        <v>0.0</v>
      </c>
      <c r="L792" s="47" t="s">
        <v>118</v>
      </c>
      <c r="M792" s="47" t="s">
        <v>122</v>
      </c>
      <c r="N792" s="47">
        <v>1.0</v>
      </c>
      <c r="O792" s="47">
        <v>0.0</v>
      </c>
      <c r="P792" s="47">
        <v>0.0</v>
      </c>
      <c r="Q792" s="47">
        <v>0.0</v>
      </c>
      <c r="R792" s="47">
        <v>0.0</v>
      </c>
      <c r="S792" s="47">
        <v>1.0</v>
      </c>
      <c r="T792" s="47">
        <v>0.0</v>
      </c>
      <c r="U792" s="48">
        <v>250100.0</v>
      </c>
      <c r="V792" s="48">
        <v>250099.9</v>
      </c>
      <c r="W792" s="47">
        <v>9.01327111E8</v>
      </c>
      <c r="X792" s="47" t="s">
        <v>196</v>
      </c>
    </row>
    <row r="793" ht="15.75" customHeight="1">
      <c r="B793" s="52">
        <v>7260108.0</v>
      </c>
      <c r="C793" s="52" t="s">
        <v>1001</v>
      </c>
      <c r="D793" s="52">
        <v>2.1836533E7</v>
      </c>
      <c r="E793" s="52">
        <v>42.0</v>
      </c>
      <c r="F793" s="53">
        <v>205857.2</v>
      </c>
      <c r="G793" s="48">
        <f t="shared" si="1"/>
        <v>8646002.4</v>
      </c>
      <c r="H793" s="52" t="s">
        <v>9</v>
      </c>
      <c r="I793" s="52">
        <v>25.0</v>
      </c>
      <c r="J793" s="52">
        <v>25.0</v>
      </c>
      <c r="K793" s="52">
        <v>60.0</v>
      </c>
      <c r="L793" s="52" t="s">
        <v>118</v>
      </c>
      <c r="M793" s="52" t="s">
        <v>119</v>
      </c>
      <c r="N793" s="52">
        <v>3022.0</v>
      </c>
      <c r="O793" s="52">
        <v>0.0</v>
      </c>
      <c r="P793" s="52">
        <v>0.0</v>
      </c>
      <c r="Q793" s="52">
        <v>0.0</v>
      </c>
      <c r="R793" s="52">
        <v>0.0</v>
      </c>
      <c r="S793" s="52">
        <v>16.0</v>
      </c>
      <c r="T793" s="52">
        <v>0.0</v>
      </c>
      <c r="U793" s="53">
        <v>205857.0</v>
      </c>
      <c r="V793" s="53">
        <v>205870.0</v>
      </c>
      <c r="W793" s="52">
        <v>9.00315569E8</v>
      </c>
      <c r="X793" s="52" t="s">
        <v>998</v>
      </c>
    </row>
    <row r="794" ht="15.75" customHeight="1">
      <c r="B794" s="47">
        <v>7260200.0</v>
      </c>
      <c r="C794" s="47" t="s">
        <v>1002</v>
      </c>
      <c r="D794" s="47">
        <v>2.0573311E7</v>
      </c>
      <c r="E794" s="47">
        <v>19.0</v>
      </c>
      <c r="F794" s="48">
        <v>690200.0</v>
      </c>
      <c r="G794" s="48">
        <f t="shared" si="1"/>
        <v>13113800</v>
      </c>
      <c r="H794" s="47" t="s">
        <v>9</v>
      </c>
      <c r="I794" s="47">
        <v>12.0</v>
      </c>
      <c r="J794" s="47">
        <v>12.0</v>
      </c>
      <c r="K794" s="47">
        <v>60.0</v>
      </c>
      <c r="L794" s="47" t="s">
        <v>118</v>
      </c>
      <c r="M794" s="47" t="s">
        <v>119</v>
      </c>
      <c r="N794" s="47">
        <v>2177.0</v>
      </c>
      <c r="O794" s="47">
        <v>0.0</v>
      </c>
      <c r="P794" s="47">
        <v>0.0</v>
      </c>
      <c r="Q794" s="47">
        <v>0.0</v>
      </c>
      <c r="R794" s="47">
        <v>0.0</v>
      </c>
      <c r="S794" s="47">
        <v>8.0</v>
      </c>
      <c r="T794" s="47">
        <v>0.0</v>
      </c>
      <c r="U794" s="48">
        <v>690200.0</v>
      </c>
      <c r="V794" s="48">
        <v>690200.0</v>
      </c>
      <c r="W794" s="47">
        <v>9.00315569E8</v>
      </c>
      <c r="X794" s="47" t="s">
        <v>1003</v>
      </c>
    </row>
    <row r="795" ht="15.75" customHeight="1">
      <c r="B795" s="52">
        <v>7260201.0</v>
      </c>
      <c r="C795" s="52" t="s">
        <v>1004</v>
      </c>
      <c r="D795" s="52">
        <v>2.1415151E7</v>
      </c>
      <c r="E795" s="52">
        <v>0.0</v>
      </c>
      <c r="F795" s="53">
        <v>725241.9</v>
      </c>
      <c r="G795" s="48">
        <f t="shared" si="1"/>
        <v>0</v>
      </c>
      <c r="H795" s="52" t="s">
        <v>9</v>
      </c>
      <c r="I795" s="52">
        <v>0.0</v>
      </c>
      <c r="J795" s="52">
        <v>0.0</v>
      </c>
      <c r="K795" s="52">
        <v>0.0</v>
      </c>
      <c r="L795" s="52" t="s">
        <v>118</v>
      </c>
      <c r="M795" s="52" t="s">
        <v>119</v>
      </c>
      <c r="N795" s="52">
        <v>4.0</v>
      </c>
      <c r="O795" s="52">
        <v>0.0</v>
      </c>
      <c r="P795" s="52">
        <v>0.0</v>
      </c>
      <c r="Q795" s="52">
        <v>0.0</v>
      </c>
      <c r="R795" s="52">
        <v>0.0</v>
      </c>
      <c r="S795" s="52">
        <v>5.0</v>
      </c>
      <c r="T795" s="52">
        <v>0.0</v>
      </c>
      <c r="U795" s="53">
        <v>725242.0</v>
      </c>
      <c r="V795" s="53">
        <v>725241.9</v>
      </c>
      <c r="W795" s="52">
        <v>9.00315569E8</v>
      </c>
      <c r="X795" s="52" t="s">
        <v>221</v>
      </c>
    </row>
    <row r="796" ht="15.75" customHeight="1">
      <c r="B796" s="47">
        <v>7610100.0</v>
      </c>
      <c r="C796" s="47" t="s">
        <v>1005</v>
      </c>
      <c r="D796" s="47">
        <v>2.2738369E7</v>
      </c>
      <c r="E796" s="47">
        <v>1.0</v>
      </c>
      <c r="F796" s="48">
        <v>1091546.0</v>
      </c>
      <c r="G796" s="48">
        <f t="shared" si="1"/>
        <v>1091546</v>
      </c>
      <c r="H796" s="47" t="s">
        <v>9</v>
      </c>
      <c r="I796" s="47">
        <v>0.0</v>
      </c>
      <c r="J796" s="47">
        <v>0.0</v>
      </c>
      <c r="K796" s="47">
        <v>0.0</v>
      </c>
      <c r="L796" s="47" t="s">
        <v>118</v>
      </c>
      <c r="M796" s="47" t="s">
        <v>119</v>
      </c>
      <c r="N796" s="47">
        <v>15.0</v>
      </c>
      <c r="O796" s="47">
        <v>0.0</v>
      </c>
      <c r="P796" s="47">
        <v>0.0</v>
      </c>
      <c r="Q796" s="47">
        <v>0.0</v>
      </c>
      <c r="R796" s="47">
        <v>0.0</v>
      </c>
      <c r="S796" s="47">
        <v>1.0</v>
      </c>
      <c r="T796" s="47">
        <v>0.0</v>
      </c>
      <c r="U796" s="48">
        <v>1091546.0</v>
      </c>
      <c r="V796" s="48">
        <v>1039200.0</v>
      </c>
      <c r="W796" s="47">
        <v>9.00315569E8</v>
      </c>
      <c r="X796" s="47" t="s">
        <v>132</v>
      </c>
    </row>
    <row r="797" ht="15.75" customHeight="1">
      <c r="B797" s="52">
        <v>7610102.0</v>
      </c>
      <c r="C797" s="52" t="s">
        <v>1006</v>
      </c>
      <c r="D797" s="52">
        <v>2.2738371E7</v>
      </c>
      <c r="E797" s="52">
        <v>0.0</v>
      </c>
      <c r="F797" s="53">
        <v>663512.1</v>
      </c>
      <c r="G797" s="48">
        <f t="shared" si="1"/>
        <v>0</v>
      </c>
      <c r="H797" s="52" t="s">
        <v>9</v>
      </c>
      <c r="I797" s="52">
        <v>0.0</v>
      </c>
      <c r="J797" s="52">
        <v>0.0</v>
      </c>
      <c r="K797" s="52">
        <v>0.0</v>
      </c>
      <c r="L797" s="52" t="s">
        <v>118</v>
      </c>
      <c r="M797" s="52" t="s">
        <v>119</v>
      </c>
      <c r="N797" s="52">
        <v>10.0</v>
      </c>
      <c r="O797" s="52">
        <v>0.0</v>
      </c>
      <c r="P797" s="52">
        <v>0.0</v>
      </c>
      <c r="Q797" s="52">
        <v>0.0</v>
      </c>
      <c r="R797" s="52">
        <v>0.0</v>
      </c>
      <c r="S797" s="52">
        <v>1.0</v>
      </c>
      <c r="T797" s="52">
        <v>0.0</v>
      </c>
      <c r="U797" s="53">
        <v>663512.0</v>
      </c>
      <c r="V797" s="53">
        <v>0.0</v>
      </c>
      <c r="W797" s="52">
        <v>9.00315569E8</v>
      </c>
      <c r="X797" s="52" t="s">
        <v>192</v>
      </c>
    </row>
    <row r="798" ht="15.75" customHeight="1">
      <c r="B798" s="47">
        <v>7610200.0</v>
      </c>
      <c r="C798" s="47" t="s">
        <v>1007</v>
      </c>
      <c r="D798" s="47">
        <v>7.0371256E7</v>
      </c>
      <c r="E798" s="47">
        <v>0.0</v>
      </c>
      <c r="F798" s="48">
        <v>856720.9</v>
      </c>
      <c r="G798" s="48">
        <f t="shared" si="1"/>
        <v>0</v>
      </c>
      <c r="H798" s="47" t="s">
        <v>9</v>
      </c>
      <c r="I798" s="47">
        <v>0.0</v>
      </c>
      <c r="J798" s="47">
        <v>1.0</v>
      </c>
      <c r="K798" s="47">
        <v>0.0</v>
      </c>
      <c r="L798" s="47" t="s">
        <v>118</v>
      </c>
      <c r="M798" s="47" t="s">
        <v>119</v>
      </c>
      <c r="N798" s="47">
        <v>18.0</v>
      </c>
      <c r="O798" s="47">
        <v>0.0</v>
      </c>
      <c r="P798" s="47">
        <v>0.0</v>
      </c>
      <c r="Q798" s="47">
        <v>0.0</v>
      </c>
      <c r="R798" s="47">
        <v>0.0</v>
      </c>
      <c r="S798" s="47">
        <v>1.0</v>
      </c>
      <c r="T798" s="47">
        <v>0.0</v>
      </c>
      <c r="U798" s="48">
        <v>856721.0</v>
      </c>
      <c r="V798" s="48">
        <v>939345.0</v>
      </c>
      <c r="W798" s="47">
        <v>9.00315569E8</v>
      </c>
      <c r="X798" s="47" t="s">
        <v>221</v>
      </c>
    </row>
    <row r="799" ht="15.75" customHeight="1">
      <c r="B799" s="52">
        <v>7620101.0</v>
      </c>
      <c r="C799" s="52" t="s">
        <v>1008</v>
      </c>
      <c r="D799" s="52">
        <v>9959304.0</v>
      </c>
      <c r="E799" s="52">
        <v>6.0</v>
      </c>
      <c r="F799" s="53">
        <v>312310.5</v>
      </c>
      <c r="G799" s="48">
        <f t="shared" si="1"/>
        <v>1873863</v>
      </c>
      <c r="H799" s="52" t="s">
        <v>9</v>
      </c>
      <c r="I799" s="52">
        <v>0.0</v>
      </c>
      <c r="J799" s="52">
        <v>0.0</v>
      </c>
      <c r="K799" s="52">
        <v>0.0</v>
      </c>
      <c r="L799" s="52" t="s">
        <v>118</v>
      </c>
      <c r="M799" s="52" t="s">
        <v>119</v>
      </c>
      <c r="N799" s="52">
        <v>0.0</v>
      </c>
      <c r="O799" s="52">
        <v>0.0</v>
      </c>
      <c r="P799" s="52">
        <v>0.0</v>
      </c>
      <c r="Q799" s="52">
        <v>0.0</v>
      </c>
      <c r="R799" s="52">
        <v>0.0</v>
      </c>
      <c r="S799" s="52">
        <v>0.0</v>
      </c>
      <c r="T799" s="52">
        <v>0.0</v>
      </c>
      <c r="U799" s="53">
        <v>312311.0</v>
      </c>
      <c r="V799" s="53">
        <v>0.0</v>
      </c>
      <c r="W799" s="52">
        <v>9.00315569E8</v>
      </c>
      <c r="X799" s="52" t="s">
        <v>419</v>
      </c>
    </row>
    <row r="800" ht="15.75" customHeight="1">
      <c r="B800" s="47">
        <v>7620103.0</v>
      </c>
      <c r="C800" s="47" t="s">
        <v>1009</v>
      </c>
      <c r="D800" s="47">
        <v>7.0376892E7</v>
      </c>
      <c r="E800" s="47">
        <v>2.0</v>
      </c>
      <c r="F800" s="48">
        <v>689550.3</v>
      </c>
      <c r="G800" s="48">
        <f t="shared" si="1"/>
        <v>1379100.6</v>
      </c>
      <c r="H800" s="47" t="s">
        <v>9</v>
      </c>
      <c r="I800" s="47">
        <v>0.0</v>
      </c>
      <c r="J800" s="47">
        <v>0.0</v>
      </c>
      <c r="K800" s="47">
        <v>0.0</v>
      </c>
      <c r="L800" s="47" t="s">
        <v>118</v>
      </c>
      <c r="M800" s="47" t="s">
        <v>119</v>
      </c>
      <c r="N800" s="47">
        <v>3.0</v>
      </c>
      <c r="O800" s="47">
        <v>0.0</v>
      </c>
      <c r="P800" s="47">
        <v>0.0</v>
      </c>
      <c r="Q800" s="47">
        <v>0.0</v>
      </c>
      <c r="R800" s="47">
        <v>0.0</v>
      </c>
      <c r="S800" s="47">
        <v>0.0</v>
      </c>
      <c r="T800" s="47">
        <v>0.0</v>
      </c>
      <c r="U800" s="48">
        <v>689550.0</v>
      </c>
      <c r="V800" s="48">
        <v>0.0</v>
      </c>
      <c r="W800" s="47">
        <v>9.00315569E8</v>
      </c>
      <c r="X800" s="47" t="s">
        <v>192</v>
      </c>
    </row>
    <row r="801" ht="15.75" customHeight="1">
      <c r="B801" s="52">
        <v>7620201.0</v>
      </c>
      <c r="C801" s="52" t="s">
        <v>1010</v>
      </c>
      <c r="D801" s="52">
        <v>2.2877661E7</v>
      </c>
      <c r="E801" s="52">
        <v>0.0</v>
      </c>
      <c r="F801" s="53">
        <v>1038604.0</v>
      </c>
      <c r="G801" s="48">
        <f t="shared" si="1"/>
        <v>0</v>
      </c>
      <c r="H801" s="52" t="s">
        <v>9</v>
      </c>
      <c r="I801" s="52">
        <v>0.0</v>
      </c>
      <c r="J801" s="52">
        <v>0.0</v>
      </c>
      <c r="K801" s="52">
        <v>0.0</v>
      </c>
      <c r="L801" s="52" t="s">
        <v>118</v>
      </c>
      <c r="M801" s="52" t="s">
        <v>119</v>
      </c>
      <c r="N801" s="52">
        <v>8.0</v>
      </c>
      <c r="O801" s="52">
        <v>0.0</v>
      </c>
      <c r="P801" s="52">
        <v>0.0</v>
      </c>
      <c r="Q801" s="52">
        <v>0.0</v>
      </c>
      <c r="R801" s="52">
        <v>0.0</v>
      </c>
      <c r="S801" s="52">
        <v>2.0</v>
      </c>
      <c r="T801" s="52">
        <v>0.0</v>
      </c>
      <c r="U801" s="53">
        <v>1038604.0</v>
      </c>
      <c r="V801" s="53">
        <v>1038604.0</v>
      </c>
      <c r="W801" s="52">
        <v>9.00315569E8</v>
      </c>
      <c r="X801" s="52" t="s">
        <v>221</v>
      </c>
    </row>
    <row r="802" ht="15.75" customHeight="1">
      <c r="B802" s="47" t="s">
        <v>1011</v>
      </c>
      <c r="C802" s="47" t="s">
        <v>1010</v>
      </c>
      <c r="D802" s="47">
        <v>2.2877661E7</v>
      </c>
      <c r="E802" s="47">
        <v>3.0</v>
      </c>
      <c r="F802" s="48">
        <v>447937.4</v>
      </c>
      <c r="G802" s="48">
        <f t="shared" si="1"/>
        <v>1343812.2</v>
      </c>
      <c r="H802" s="47" t="s">
        <v>9</v>
      </c>
      <c r="I802" s="47">
        <v>0.0</v>
      </c>
      <c r="J802" s="47">
        <v>0.0</v>
      </c>
      <c r="K802" s="47">
        <v>0.0</v>
      </c>
      <c r="L802" s="47" t="s">
        <v>118</v>
      </c>
      <c r="M802" s="47" t="s">
        <v>165</v>
      </c>
      <c r="N802" s="47">
        <v>8.0</v>
      </c>
      <c r="O802" s="47">
        <v>0.0</v>
      </c>
      <c r="P802" s="47">
        <v>0.0</v>
      </c>
      <c r="Q802" s="47">
        <v>0.0</v>
      </c>
      <c r="R802" s="47">
        <v>0.0</v>
      </c>
      <c r="S802" s="47">
        <v>1.0</v>
      </c>
      <c r="T802" s="47">
        <v>0.0</v>
      </c>
      <c r="U802" s="48">
        <v>447937.0</v>
      </c>
      <c r="V802" s="48">
        <v>452692.7</v>
      </c>
      <c r="W802" s="47">
        <v>9.00449648E8</v>
      </c>
      <c r="X802" s="47" t="s">
        <v>206</v>
      </c>
    </row>
    <row r="803" ht="15.75" customHeight="1">
      <c r="B803" s="52">
        <v>7620211.0</v>
      </c>
      <c r="C803" s="52" t="s">
        <v>1012</v>
      </c>
      <c r="D803" s="52">
        <v>2.0493701E7</v>
      </c>
      <c r="E803" s="52">
        <v>6.0</v>
      </c>
      <c r="F803" s="53">
        <v>433932.9</v>
      </c>
      <c r="G803" s="48">
        <f t="shared" si="1"/>
        <v>2603597.4</v>
      </c>
      <c r="H803" s="52" t="s">
        <v>9</v>
      </c>
      <c r="I803" s="52">
        <v>0.0</v>
      </c>
      <c r="J803" s="52">
        <v>0.0</v>
      </c>
      <c r="K803" s="52">
        <v>0.0</v>
      </c>
      <c r="L803" s="52" t="s">
        <v>118</v>
      </c>
      <c r="M803" s="52" t="s">
        <v>119</v>
      </c>
      <c r="N803" s="52">
        <v>0.0</v>
      </c>
      <c r="O803" s="52">
        <v>0.0</v>
      </c>
      <c r="P803" s="52">
        <v>0.0</v>
      </c>
      <c r="Q803" s="52">
        <v>0.0</v>
      </c>
      <c r="R803" s="52">
        <v>0.0</v>
      </c>
      <c r="S803" s="52">
        <v>0.0</v>
      </c>
      <c r="T803" s="52">
        <v>0.0</v>
      </c>
      <c r="U803" s="53">
        <v>433933.0</v>
      </c>
      <c r="V803" s="53">
        <v>0.0</v>
      </c>
      <c r="W803" s="52">
        <v>9.00315569E8</v>
      </c>
      <c r="X803" s="52" t="s">
        <v>419</v>
      </c>
    </row>
    <row r="804" ht="15.75" customHeight="1">
      <c r="B804" s="47">
        <v>7640100.0</v>
      </c>
      <c r="C804" s="47" t="s">
        <v>1013</v>
      </c>
      <c r="D804" s="47">
        <v>2.2194741E7</v>
      </c>
      <c r="E804" s="47">
        <v>0.0</v>
      </c>
      <c r="F804" s="48">
        <v>427567.0</v>
      </c>
      <c r="G804" s="48">
        <f t="shared" si="1"/>
        <v>0</v>
      </c>
      <c r="H804" s="47" t="s">
        <v>9</v>
      </c>
      <c r="I804" s="47">
        <v>1.0</v>
      </c>
      <c r="J804" s="47">
        <v>1.0</v>
      </c>
      <c r="K804" s="47">
        <v>2.0</v>
      </c>
      <c r="L804" s="47" t="s">
        <v>118</v>
      </c>
      <c r="M804" s="47" t="s">
        <v>119</v>
      </c>
      <c r="N804" s="47">
        <v>38.0</v>
      </c>
      <c r="O804" s="47">
        <v>0.0</v>
      </c>
      <c r="P804" s="47">
        <v>0.0</v>
      </c>
      <c r="Q804" s="47">
        <v>1.0</v>
      </c>
      <c r="R804" s="47">
        <v>0.0</v>
      </c>
      <c r="S804" s="47">
        <v>10.0</v>
      </c>
      <c r="T804" s="47">
        <v>0.0</v>
      </c>
      <c r="U804" s="48">
        <v>427567.0</v>
      </c>
      <c r="V804" s="48">
        <v>427567.0</v>
      </c>
      <c r="W804" s="47">
        <v>8.30074603E8</v>
      </c>
      <c r="X804" s="47" t="s">
        <v>123</v>
      </c>
    </row>
    <row r="805" ht="15.75" customHeight="1">
      <c r="B805" s="52">
        <v>7640102.0</v>
      </c>
      <c r="C805" s="52" t="s">
        <v>1014</v>
      </c>
      <c r="D805" s="52">
        <v>2.1186378E7</v>
      </c>
      <c r="E805" s="52">
        <v>2.0</v>
      </c>
      <c r="F805" s="53">
        <v>67736.22</v>
      </c>
      <c r="G805" s="48">
        <f t="shared" si="1"/>
        <v>135472.44</v>
      </c>
      <c r="H805" s="52" t="s">
        <v>9</v>
      </c>
      <c r="I805" s="52">
        <v>0.0</v>
      </c>
      <c r="J805" s="52">
        <v>0.0</v>
      </c>
      <c r="K805" s="52">
        <v>0.0</v>
      </c>
      <c r="L805" s="52" t="s">
        <v>118</v>
      </c>
      <c r="M805" s="52" t="s">
        <v>119</v>
      </c>
      <c r="N805" s="52">
        <v>1.0</v>
      </c>
      <c r="O805" s="52">
        <v>0.0</v>
      </c>
      <c r="P805" s="52">
        <v>0.0</v>
      </c>
      <c r="Q805" s="52">
        <v>0.0</v>
      </c>
      <c r="R805" s="52">
        <v>0.0</v>
      </c>
      <c r="S805" s="52">
        <v>0.0</v>
      </c>
      <c r="T805" s="52">
        <v>0.0</v>
      </c>
      <c r="U805" s="53">
        <v>67736.2</v>
      </c>
      <c r="V805" s="53">
        <v>0.0</v>
      </c>
      <c r="W805" s="52">
        <v>9.00315569E8</v>
      </c>
      <c r="X805" s="52" t="s">
        <v>441</v>
      </c>
    </row>
    <row r="806" ht="15.75" customHeight="1">
      <c r="B806" s="47">
        <v>7640103.0</v>
      </c>
      <c r="C806" s="47" t="s">
        <v>1015</v>
      </c>
      <c r="D806" s="47">
        <v>1079319.0</v>
      </c>
      <c r="E806" s="47">
        <v>169.0</v>
      </c>
      <c r="F806" s="48">
        <v>39574.52</v>
      </c>
      <c r="G806" s="48">
        <f t="shared" si="1"/>
        <v>6688093.88</v>
      </c>
      <c r="H806" s="47" t="s">
        <v>9</v>
      </c>
      <c r="I806" s="47">
        <v>6.0</v>
      </c>
      <c r="J806" s="47">
        <v>1.0</v>
      </c>
      <c r="K806" s="47">
        <v>12.0</v>
      </c>
      <c r="L806" s="47" t="s">
        <v>118</v>
      </c>
      <c r="M806" s="47" t="s">
        <v>119</v>
      </c>
      <c r="N806" s="47">
        <v>271.0</v>
      </c>
      <c r="O806" s="47">
        <v>0.0</v>
      </c>
      <c r="P806" s="47">
        <v>0.0</v>
      </c>
      <c r="Q806" s="47">
        <v>0.0</v>
      </c>
      <c r="R806" s="47">
        <v>0.0</v>
      </c>
      <c r="S806" s="47">
        <v>11.0</v>
      </c>
      <c r="T806" s="47">
        <v>0.0</v>
      </c>
      <c r="U806" s="48">
        <v>39574.5</v>
      </c>
      <c r="V806" s="48">
        <v>39333.76</v>
      </c>
      <c r="W806" s="47">
        <v>9.00315569E8</v>
      </c>
      <c r="X806" s="47" t="s">
        <v>152</v>
      </c>
    </row>
    <row r="807" ht="15.75" customHeight="1">
      <c r="B807" s="52">
        <v>7640201.0</v>
      </c>
      <c r="C807" s="52" t="s">
        <v>1016</v>
      </c>
      <c r="D807" s="52">
        <v>2.1250076E7</v>
      </c>
      <c r="E807" s="52">
        <v>0.0</v>
      </c>
      <c r="F807" s="53">
        <v>83469.94</v>
      </c>
      <c r="G807" s="48">
        <f t="shared" si="1"/>
        <v>0</v>
      </c>
      <c r="H807" s="52" t="s">
        <v>9</v>
      </c>
      <c r="I807" s="52">
        <v>1.0</v>
      </c>
      <c r="J807" s="52">
        <v>1.0</v>
      </c>
      <c r="K807" s="52">
        <v>2.0</v>
      </c>
      <c r="L807" s="52" t="s">
        <v>118</v>
      </c>
      <c r="M807" s="52" t="s">
        <v>119</v>
      </c>
      <c r="N807" s="52">
        <v>8.0</v>
      </c>
      <c r="O807" s="52">
        <v>0.0</v>
      </c>
      <c r="P807" s="52">
        <v>0.0</v>
      </c>
      <c r="Q807" s="52">
        <v>1.0</v>
      </c>
      <c r="R807" s="52">
        <v>0.0</v>
      </c>
      <c r="S807" s="52">
        <v>1.0</v>
      </c>
      <c r="T807" s="52">
        <v>0.0</v>
      </c>
      <c r="U807" s="53">
        <v>83469.9</v>
      </c>
      <c r="V807" s="53">
        <v>0.0</v>
      </c>
      <c r="W807" s="52">
        <v>9.00315569E8</v>
      </c>
      <c r="X807" s="52" t="s">
        <v>441</v>
      </c>
    </row>
    <row r="808" ht="15.75" customHeight="1">
      <c r="B808" s="47">
        <v>7640202.0</v>
      </c>
      <c r="C808" s="47" t="s">
        <v>1017</v>
      </c>
      <c r="D808" s="47">
        <v>3171328.0</v>
      </c>
      <c r="E808" s="47">
        <v>0.0</v>
      </c>
      <c r="F808" s="48">
        <v>31739.31</v>
      </c>
      <c r="G808" s="48">
        <f t="shared" si="1"/>
        <v>0</v>
      </c>
      <c r="H808" s="47" t="s">
        <v>9</v>
      </c>
      <c r="I808" s="47">
        <v>0.0</v>
      </c>
      <c r="J808" s="47">
        <v>0.0</v>
      </c>
      <c r="K808" s="47">
        <v>0.0</v>
      </c>
      <c r="L808" s="47" t="s">
        <v>118</v>
      </c>
      <c r="M808" s="47" t="s">
        <v>122</v>
      </c>
      <c r="N808" s="47">
        <v>4.0</v>
      </c>
      <c r="O808" s="47">
        <v>0.0</v>
      </c>
      <c r="P808" s="47">
        <v>0.0</v>
      </c>
      <c r="Q808" s="47">
        <v>0.0</v>
      </c>
      <c r="R808" s="47">
        <v>0.0</v>
      </c>
      <c r="S808" s="47">
        <v>1.0</v>
      </c>
      <c r="T808" s="47">
        <v>0.0</v>
      </c>
      <c r="U808" s="48">
        <v>31739.3</v>
      </c>
      <c r="V808" s="48">
        <v>31739.31</v>
      </c>
      <c r="W808" s="47">
        <v>9.00315569E8</v>
      </c>
      <c r="X808" s="47" t="s">
        <v>129</v>
      </c>
    </row>
    <row r="809" ht="15.75" customHeight="1">
      <c r="B809" s="52">
        <v>7640203.0</v>
      </c>
      <c r="C809" s="52" t="s">
        <v>1018</v>
      </c>
      <c r="D809" s="52">
        <v>990991.0</v>
      </c>
      <c r="E809" s="52">
        <v>0.0</v>
      </c>
      <c r="F809" s="53">
        <v>9699.619</v>
      </c>
      <c r="G809" s="48">
        <f t="shared" si="1"/>
        <v>0</v>
      </c>
      <c r="H809" s="52" t="s">
        <v>9</v>
      </c>
      <c r="I809" s="52">
        <v>0.0</v>
      </c>
      <c r="J809" s="52">
        <v>0.0</v>
      </c>
      <c r="K809" s="52">
        <v>0.0</v>
      </c>
      <c r="L809" s="52" t="s">
        <v>118</v>
      </c>
      <c r="M809" s="52" t="s">
        <v>119</v>
      </c>
      <c r="N809" s="52">
        <v>4.0</v>
      </c>
      <c r="O809" s="52">
        <v>0.0</v>
      </c>
      <c r="P809" s="52">
        <v>0.0</v>
      </c>
      <c r="Q809" s="52">
        <v>0.0</v>
      </c>
      <c r="R809" s="52">
        <v>0.0</v>
      </c>
      <c r="S809" s="52">
        <v>1.0</v>
      </c>
      <c r="T809" s="52">
        <v>0.0</v>
      </c>
      <c r="U809" s="53">
        <v>9699.62</v>
      </c>
      <c r="V809" s="53">
        <v>9699.619</v>
      </c>
      <c r="W809" s="52">
        <v>9.00315569E8</v>
      </c>
      <c r="X809" s="52" t="s">
        <v>129</v>
      </c>
    </row>
    <row r="810" ht="15.75" customHeight="1">
      <c r="B810" s="47">
        <v>7640204.0</v>
      </c>
      <c r="C810" s="47" t="s">
        <v>1019</v>
      </c>
      <c r="D810" s="47">
        <v>2222550.0</v>
      </c>
      <c r="E810" s="47">
        <v>1.0</v>
      </c>
      <c r="F810" s="48">
        <v>2002770.0</v>
      </c>
      <c r="G810" s="48">
        <f t="shared" si="1"/>
        <v>2002770</v>
      </c>
      <c r="H810" s="47" t="s">
        <v>9</v>
      </c>
      <c r="I810" s="47">
        <v>0.0</v>
      </c>
      <c r="J810" s="47">
        <v>0.0</v>
      </c>
      <c r="K810" s="47">
        <v>0.0</v>
      </c>
      <c r="L810" s="47" t="s">
        <v>118</v>
      </c>
      <c r="M810" s="47" t="s">
        <v>119</v>
      </c>
      <c r="N810" s="47">
        <v>4.0</v>
      </c>
      <c r="O810" s="47">
        <v>0.0</v>
      </c>
      <c r="P810" s="47">
        <v>0.0</v>
      </c>
      <c r="Q810" s="47">
        <v>0.0</v>
      </c>
      <c r="R810" s="47">
        <v>0.0</v>
      </c>
      <c r="S810" s="47">
        <v>4.0</v>
      </c>
      <c r="T810" s="47">
        <v>0.0</v>
      </c>
      <c r="U810" s="48">
        <v>2002770.0</v>
      </c>
      <c r="V810" s="48">
        <v>2002770.0</v>
      </c>
      <c r="W810" s="47">
        <v>9.00396484E8</v>
      </c>
      <c r="X810" s="47" t="s">
        <v>129</v>
      </c>
    </row>
    <row r="811" ht="15.75" customHeight="1">
      <c r="B811" s="52" t="s">
        <v>1020</v>
      </c>
      <c r="C811" s="52" t="s">
        <v>1019</v>
      </c>
      <c r="D811" s="52">
        <v>2222550.0</v>
      </c>
      <c r="E811" s="52">
        <v>0.0</v>
      </c>
      <c r="F811" s="53">
        <v>440300.0</v>
      </c>
      <c r="G811" s="48">
        <f t="shared" si="1"/>
        <v>0</v>
      </c>
      <c r="H811" s="52" t="s">
        <v>9</v>
      </c>
      <c r="I811" s="52">
        <v>0.0</v>
      </c>
      <c r="J811" s="52">
        <v>0.0</v>
      </c>
      <c r="K811" s="52">
        <v>0.0</v>
      </c>
      <c r="L811" s="52" t="s">
        <v>118</v>
      </c>
      <c r="M811" s="52" t="s">
        <v>119</v>
      </c>
      <c r="N811" s="52">
        <v>2.0</v>
      </c>
      <c r="O811" s="52">
        <v>0.0</v>
      </c>
      <c r="P811" s="52">
        <v>0.0</v>
      </c>
      <c r="Q811" s="52">
        <v>0.0</v>
      </c>
      <c r="R811" s="52">
        <v>0.0</v>
      </c>
      <c r="S811" s="52">
        <v>2.0</v>
      </c>
      <c r="T811" s="52">
        <v>0.0</v>
      </c>
      <c r="U811" s="53">
        <v>440300.0</v>
      </c>
      <c r="V811" s="53">
        <v>440300.0</v>
      </c>
      <c r="W811" s="52">
        <v>9.00449648E8</v>
      </c>
      <c r="X811" s="52" t="s">
        <v>206</v>
      </c>
    </row>
    <row r="812" ht="15.75" customHeight="1">
      <c r="B812" s="47">
        <v>7640205.0</v>
      </c>
      <c r="C812" s="47" t="s">
        <v>1021</v>
      </c>
      <c r="D812" s="47">
        <v>2.118638E7</v>
      </c>
      <c r="E812" s="47">
        <v>6.0</v>
      </c>
      <c r="F812" s="48">
        <v>94402.28</v>
      </c>
      <c r="G812" s="48">
        <f t="shared" si="1"/>
        <v>566413.68</v>
      </c>
      <c r="H812" s="47" t="s">
        <v>9</v>
      </c>
      <c r="I812" s="47">
        <v>0.0</v>
      </c>
      <c r="J812" s="47">
        <v>0.0</v>
      </c>
      <c r="K812" s="47">
        <v>0.0</v>
      </c>
      <c r="L812" s="47" t="s">
        <v>118</v>
      </c>
      <c r="M812" s="47" t="s">
        <v>119</v>
      </c>
      <c r="N812" s="47">
        <v>2.0</v>
      </c>
      <c r="O812" s="47">
        <v>0.0</v>
      </c>
      <c r="P812" s="47">
        <v>0.0</v>
      </c>
      <c r="Q812" s="47">
        <v>0.0</v>
      </c>
      <c r="R812" s="47">
        <v>0.0</v>
      </c>
      <c r="S812" s="47">
        <v>0.0</v>
      </c>
      <c r="T812" s="47">
        <v>0.0</v>
      </c>
      <c r="U812" s="48">
        <v>94402.3</v>
      </c>
      <c r="V812" s="48">
        <v>0.0</v>
      </c>
      <c r="W812" s="47">
        <v>9.00315569E8</v>
      </c>
      <c r="X812" s="47" t="s">
        <v>441</v>
      </c>
    </row>
    <row r="813" ht="15.75" customHeight="1">
      <c r="B813" s="52">
        <v>7640206.0</v>
      </c>
      <c r="C813" s="52" t="s">
        <v>1022</v>
      </c>
      <c r="D813" s="52">
        <v>2.3616927E7</v>
      </c>
      <c r="E813" s="52">
        <v>0.0</v>
      </c>
      <c r="F813" s="53">
        <v>106068.0</v>
      </c>
      <c r="G813" s="48">
        <f t="shared" si="1"/>
        <v>0</v>
      </c>
      <c r="H813" s="52" t="s">
        <v>9</v>
      </c>
      <c r="I813" s="52">
        <v>0.0</v>
      </c>
      <c r="J813" s="52">
        <v>0.0</v>
      </c>
      <c r="K813" s="52">
        <v>0.0</v>
      </c>
      <c r="L813" s="52" t="s">
        <v>118</v>
      </c>
      <c r="M813" s="52" t="s">
        <v>119</v>
      </c>
      <c r="N813" s="52">
        <v>2.0</v>
      </c>
      <c r="O813" s="52">
        <v>0.0</v>
      </c>
      <c r="P813" s="52">
        <v>0.0</v>
      </c>
      <c r="Q813" s="52">
        <v>0.0</v>
      </c>
      <c r="R813" s="52">
        <v>0.0</v>
      </c>
      <c r="S813" s="52">
        <v>1.0</v>
      </c>
      <c r="T813" s="52">
        <v>0.0</v>
      </c>
      <c r="U813" s="53">
        <v>106068.0</v>
      </c>
      <c r="V813" s="53">
        <v>106068.0</v>
      </c>
      <c r="W813" s="52">
        <v>9.00315569E8</v>
      </c>
      <c r="X813" s="52" t="s">
        <v>152</v>
      </c>
    </row>
    <row r="814" ht="15.75" customHeight="1">
      <c r="B814" s="47">
        <v>7640207.0</v>
      </c>
      <c r="C814" s="47" t="s">
        <v>121</v>
      </c>
      <c r="D814" s="47">
        <v>993924.0</v>
      </c>
      <c r="E814" s="47">
        <v>1.0</v>
      </c>
      <c r="F814" s="48">
        <v>73630.06</v>
      </c>
      <c r="G814" s="48">
        <f t="shared" si="1"/>
        <v>73630.06</v>
      </c>
      <c r="H814" s="47" t="s">
        <v>9</v>
      </c>
      <c r="I814" s="47">
        <v>0.0</v>
      </c>
      <c r="J814" s="47">
        <v>0.0</v>
      </c>
      <c r="K814" s="47">
        <v>0.0</v>
      </c>
      <c r="L814" s="47" t="s">
        <v>118</v>
      </c>
      <c r="M814" s="47" t="s">
        <v>165</v>
      </c>
      <c r="N814" s="47">
        <v>3.0</v>
      </c>
      <c r="O814" s="47">
        <v>0.0</v>
      </c>
      <c r="P814" s="47">
        <v>0.0</v>
      </c>
      <c r="Q814" s="47">
        <v>0.0</v>
      </c>
      <c r="R814" s="47">
        <v>0.0</v>
      </c>
      <c r="S814" s="47">
        <v>2.0</v>
      </c>
      <c r="T814" s="47">
        <v>0.0</v>
      </c>
      <c r="U814" s="48">
        <v>73630.1</v>
      </c>
      <c r="V814" s="48">
        <v>73630.06</v>
      </c>
      <c r="W814" s="47">
        <v>9.00315569E8</v>
      </c>
      <c r="X814" s="47" t="s">
        <v>120</v>
      </c>
    </row>
    <row r="815" ht="15.75" customHeight="1">
      <c r="B815" s="52">
        <v>7640208.0</v>
      </c>
      <c r="C815" s="52" t="s">
        <v>990</v>
      </c>
      <c r="D815" s="52">
        <v>990940.0</v>
      </c>
      <c r="E815" s="52">
        <v>2.0</v>
      </c>
      <c r="F815" s="53">
        <v>1348.967</v>
      </c>
      <c r="G815" s="48">
        <f t="shared" si="1"/>
        <v>2697.934</v>
      </c>
      <c r="H815" s="52" t="s">
        <v>9</v>
      </c>
      <c r="I815" s="52">
        <v>0.0</v>
      </c>
      <c r="J815" s="52">
        <v>0.0</v>
      </c>
      <c r="K815" s="52">
        <v>0.0</v>
      </c>
      <c r="L815" s="52" t="s">
        <v>118</v>
      </c>
      <c r="M815" s="52" t="s">
        <v>122</v>
      </c>
      <c r="N815" s="52">
        <v>2.0</v>
      </c>
      <c r="O815" s="52">
        <v>0.0</v>
      </c>
      <c r="P815" s="52">
        <v>0.0</v>
      </c>
      <c r="Q815" s="52">
        <v>0.0</v>
      </c>
      <c r="R815" s="52">
        <v>0.0</v>
      </c>
      <c r="S815" s="52">
        <v>0.0</v>
      </c>
      <c r="T815" s="52">
        <v>0.0</v>
      </c>
      <c r="U815" s="53">
        <v>1348.97</v>
      </c>
      <c r="V815" s="53">
        <v>1348.967</v>
      </c>
      <c r="W815" s="52">
        <v>9.00315569E8</v>
      </c>
      <c r="X815" s="52" t="s">
        <v>120</v>
      </c>
    </row>
    <row r="816" ht="15.75" customHeight="1">
      <c r="B816" s="47">
        <v>7640209.0</v>
      </c>
      <c r="C816" s="47" t="s">
        <v>534</v>
      </c>
      <c r="D816" s="47">
        <v>990950.0</v>
      </c>
      <c r="E816" s="47">
        <v>2.0</v>
      </c>
      <c r="F816" s="48">
        <v>2736.01</v>
      </c>
      <c r="G816" s="48">
        <f t="shared" si="1"/>
        <v>5472.02</v>
      </c>
      <c r="H816" s="47" t="s">
        <v>9</v>
      </c>
      <c r="I816" s="47">
        <v>0.0</v>
      </c>
      <c r="J816" s="47">
        <v>0.0</v>
      </c>
      <c r="K816" s="47">
        <v>0.0</v>
      </c>
      <c r="L816" s="47" t="s">
        <v>118</v>
      </c>
      <c r="M816" s="47" t="s">
        <v>119</v>
      </c>
      <c r="N816" s="47">
        <v>2.0</v>
      </c>
      <c r="O816" s="47">
        <v>0.0</v>
      </c>
      <c r="P816" s="47">
        <v>0.0</v>
      </c>
      <c r="Q816" s="47">
        <v>0.0</v>
      </c>
      <c r="R816" s="47">
        <v>0.0</v>
      </c>
      <c r="S816" s="47">
        <v>0.0</v>
      </c>
      <c r="T816" s="47">
        <v>0.0</v>
      </c>
      <c r="U816" s="48">
        <v>2736.01</v>
      </c>
      <c r="V816" s="48">
        <v>2736.01</v>
      </c>
      <c r="W816" s="47">
        <v>9.00315569E8</v>
      </c>
      <c r="X816" s="47" t="s">
        <v>120</v>
      </c>
    </row>
    <row r="817" ht="15.75" customHeight="1">
      <c r="B817" s="52">
        <v>7640210.0</v>
      </c>
      <c r="C817" s="52" t="s">
        <v>1023</v>
      </c>
      <c r="D817" s="52">
        <v>2.2537018E7</v>
      </c>
      <c r="E817" s="52">
        <v>36.0</v>
      </c>
      <c r="F817" s="53">
        <v>122756.1</v>
      </c>
      <c r="G817" s="48">
        <f t="shared" si="1"/>
        <v>4419219.6</v>
      </c>
      <c r="H817" s="52" t="s">
        <v>9</v>
      </c>
      <c r="I817" s="52">
        <v>2.0</v>
      </c>
      <c r="J817" s="52">
        <v>1.0</v>
      </c>
      <c r="K817" s="52">
        <v>4.0</v>
      </c>
      <c r="L817" s="52" t="s">
        <v>118</v>
      </c>
      <c r="M817" s="52" t="s">
        <v>119</v>
      </c>
      <c r="N817" s="52">
        <v>196.0</v>
      </c>
      <c r="O817" s="52">
        <v>0.0</v>
      </c>
      <c r="P817" s="52">
        <v>0.0</v>
      </c>
      <c r="Q817" s="52">
        <v>0.0</v>
      </c>
      <c r="R817" s="52">
        <v>0.0</v>
      </c>
      <c r="S817" s="52">
        <v>13.0</v>
      </c>
      <c r="T817" s="52">
        <v>0.0</v>
      </c>
      <c r="U817" s="53">
        <v>122756.0</v>
      </c>
      <c r="V817" s="53">
        <v>122833.0</v>
      </c>
      <c r="W817" s="52">
        <v>9.00315569E8</v>
      </c>
      <c r="X817" s="52" t="s">
        <v>125</v>
      </c>
    </row>
    <row r="818" ht="15.75" customHeight="1">
      <c r="B818" s="47">
        <v>7640211.0</v>
      </c>
      <c r="C818" s="47" t="s">
        <v>1024</v>
      </c>
      <c r="D818" s="47">
        <v>2.1858337E7</v>
      </c>
      <c r="E818" s="47">
        <v>0.0</v>
      </c>
      <c r="F818" s="48">
        <v>52462.33</v>
      </c>
      <c r="G818" s="48">
        <f t="shared" si="1"/>
        <v>0</v>
      </c>
      <c r="H818" s="47" t="s">
        <v>9</v>
      </c>
      <c r="I818" s="47">
        <v>0.0</v>
      </c>
      <c r="J818" s="47">
        <v>0.0</v>
      </c>
      <c r="K818" s="47">
        <v>0.0</v>
      </c>
      <c r="L818" s="47" t="s">
        <v>118</v>
      </c>
      <c r="M818" s="47" t="s">
        <v>122</v>
      </c>
      <c r="N818" s="47">
        <v>1.0</v>
      </c>
      <c r="O818" s="47">
        <v>0.0</v>
      </c>
      <c r="P818" s="47">
        <v>0.0</v>
      </c>
      <c r="Q818" s="47">
        <v>0.0</v>
      </c>
      <c r="R818" s="47">
        <v>0.0</v>
      </c>
      <c r="S818" s="47">
        <v>1.0</v>
      </c>
      <c r="T818" s="47">
        <v>0.0</v>
      </c>
      <c r="U818" s="48">
        <v>52462.3</v>
      </c>
      <c r="V818" s="48">
        <v>52462.33</v>
      </c>
      <c r="W818" s="47">
        <v>9.00315569E8</v>
      </c>
      <c r="X818" s="47" t="s">
        <v>129</v>
      </c>
    </row>
    <row r="819" ht="15.75" customHeight="1">
      <c r="B819" s="52">
        <v>7640212.0</v>
      </c>
      <c r="C819" s="72" t="s">
        <v>1025</v>
      </c>
      <c r="D819" s="6"/>
      <c r="E819" s="52">
        <v>75.0</v>
      </c>
      <c r="F819" s="53">
        <v>190.4</v>
      </c>
      <c r="G819" s="48">
        <f t="shared" si="1"/>
        <v>14280</v>
      </c>
      <c r="H819" s="52" t="s">
        <v>9</v>
      </c>
      <c r="I819" s="52">
        <v>1.0</v>
      </c>
      <c r="J819" s="52">
        <v>1.0</v>
      </c>
      <c r="K819" s="52">
        <v>5.0</v>
      </c>
      <c r="L819" s="52" t="s">
        <v>118</v>
      </c>
      <c r="M819" s="52" t="s">
        <v>165</v>
      </c>
      <c r="N819" s="52">
        <v>24.0</v>
      </c>
      <c r="O819" s="52">
        <v>0.0</v>
      </c>
      <c r="P819" s="52">
        <v>0.0</v>
      </c>
      <c r="Q819" s="52">
        <v>0.0</v>
      </c>
      <c r="R819" s="52">
        <v>0.0</v>
      </c>
      <c r="S819" s="52">
        <v>0.0</v>
      </c>
      <c r="T819" s="52">
        <v>0.0</v>
      </c>
      <c r="U819" s="53">
        <v>190.4</v>
      </c>
      <c r="V819" s="53">
        <v>190.4</v>
      </c>
      <c r="W819" s="52">
        <v>9.01327111E8</v>
      </c>
      <c r="X819" s="52" t="s">
        <v>216</v>
      </c>
    </row>
    <row r="820" ht="15.75" customHeight="1">
      <c r="B820" s="47">
        <v>7640213.0</v>
      </c>
      <c r="C820" s="73" t="s">
        <v>1026</v>
      </c>
      <c r="D820" s="6"/>
      <c r="E820" s="47">
        <v>63.0</v>
      </c>
      <c r="F820" s="48">
        <v>499.8</v>
      </c>
      <c r="G820" s="48">
        <f t="shared" si="1"/>
        <v>31487.4</v>
      </c>
      <c r="H820" s="47" t="s">
        <v>9</v>
      </c>
      <c r="I820" s="47">
        <v>0.0</v>
      </c>
      <c r="J820" s="47">
        <v>0.0</v>
      </c>
      <c r="K820" s="47">
        <v>0.0</v>
      </c>
      <c r="L820" s="47" t="s">
        <v>118</v>
      </c>
      <c r="M820" s="47" t="s">
        <v>165</v>
      </c>
      <c r="N820" s="47">
        <v>36.0</v>
      </c>
      <c r="O820" s="47">
        <v>0.0</v>
      </c>
      <c r="P820" s="47">
        <v>0.0</v>
      </c>
      <c r="Q820" s="47">
        <v>0.0</v>
      </c>
      <c r="R820" s="47">
        <v>0.0</v>
      </c>
      <c r="S820" s="47">
        <v>0.0</v>
      </c>
      <c r="T820" s="47">
        <v>0.0</v>
      </c>
      <c r="U820" s="48">
        <v>499.8</v>
      </c>
      <c r="V820" s="48">
        <v>499.8</v>
      </c>
      <c r="W820" s="47">
        <v>9.01327111E8</v>
      </c>
      <c r="X820" s="47" t="s">
        <v>216</v>
      </c>
    </row>
    <row r="821" ht="15.75" customHeight="1">
      <c r="B821" s="52">
        <v>7640214.0</v>
      </c>
      <c r="C821" s="72" t="s">
        <v>1027</v>
      </c>
      <c r="D821" s="6"/>
      <c r="E821" s="52">
        <v>59.0</v>
      </c>
      <c r="F821" s="53">
        <v>622.37</v>
      </c>
      <c r="G821" s="48">
        <f t="shared" si="1"/>
        <v>36719.83</v>
      </c>
      <c r="H821" s="52" t="s">
        <v>9</v>
      </c>
      <c r="I821" s="52">
        <v>20.0</v>
      </c>
      <c r="J821" s="52">
        <v>7.0</v>
      </c>
      <c r="K821" s="52">
        <v>30.0</v>
      </c>
      <c r="L821" s="52" t="s">
        <v>118</v>
      </c>
      <c r="M821" s="52" t="s">
        <v>119</v>
      </c>
      <c r="N821" s="52">
        <v>470.0</v>
      </c>
      <c r="O821" s="52">
        <v>0.0</v>
      </c>
      <c r="P821" s="52">
        <v>0.0</v>
      </c>
      <c r="Q821" s="52">
        <v>0.0</v>
      </c>
      <c r="R821" s="52">
        <v>0.0</v>
      </c>
      <c r="S821" s="52">
        <v>1.0</v>
      </c>
      <c r="T821" s="52">
        <v>0.0</v>
      </c>
      <c r="U821" s="53">
        <v>622.37</v>
      </c>
      <c r="V821" s="53">
        <v>622.37</v>
      </c>
      <c r="W821" s="52">
        <v>9.01327111E8</v>
      </c>
      <c r="X821" s="52" t="s">
        <v>120</v>
      </c>
    </row>
    <row r="822" ht="15.75" customHeight="1">
      <c r="B822" s="47">
        <v>7640215.0</v>
      </c>
      <c r="C822" s="73" t="s">
        <v>1028</v>
      </c>
      <c r="D822" s="6"/>
      <c r="E822" s="47">
        <v>59.0</v>
      </c>
      <c r="F822" s="48">
        <v>509.32</v>
      </c>
      <c r="G822" s="48">
        <f t="shared" si="1"/>
        <v>30049.88</v>
      </c>
      <c r="H822" s="47" t="s">
        <v>9</v>
      </c>
      <c r="I822" s="47">
        <v>20.0</v>
      </c>
      <c r="J822" s="47">
        <v>12.0</v>
      </c>
      <c r="K822" s="47">
        <v>30.0</v>
      </c>
      <c r="L822" s="47" t="s">
        <v>118</v>
      </c>
      <c r="M822" s="47" t="s">
        <v>119</v>
      </c>
      <c r="N822" s="47">
        <v>499.0</v>
      </c>
      <c r="O822" s="47">
        <v>0.0</v>
      </c>
      <c r="P822" s="47">
        <v>0.0</v>
      </c>
      <c r="Q822" s="47">
        <v>1.0</v>
      </c>
      <c r="R822" s="47">
        <v>0.0</v>
      </c>
      <c r="S822" s="47">
        <v>1.0</v>
      </c>
      <c r="T822" s="47">
        <v>0.0</v>
      </c>
      <c r="U822" s="48">
        <v>509.32</v>
      </c>
      <c r="V822" s="48">
        <v>509.32</v>
      </c>
      <c r="W822" s="47">
        <v>9.01327111E8</v>
      </c>
      <c r="X822" s="47" t="s">
        <v>120</v>
      </c>
    </row>
    <row r="823" ht="15.75" customHeight="1">
      <c r="B823" s="52">
        <v>7640216.0</v>
      </c>
      <c r="C823" s="52" t="s">
        <v>1029</v>
      </c>
      <c r="D823" s="52">
        <v>6.0113395E7</v>
      </c>
      <c r="E823" s="52">
        <v>0.0</v>
      </c>
      <c r="F823" s="53">
        <v>5000.0</v>
      </c>
      <c r="G823" s="48">
        <f t="shared" si="1"/>
        <v>0</v>
      </c>
      <c r="H823" s="52" t="s">
        <v>9</v>
      </c>
      <c r="I823" s="52">
        <v>0.0</v>
      </c>
      <c r="J823" s="52">
        <v>0.0</v>
      </c>
      <c r="K823" s="52">
        <v>0.0</v>
      </c>
      <c r="L823" s="52" t="s">
        <v>118</v>
      </c>
      <c r="M823" s="52" t="s">
        <v>122</v>
      </c>
      <c r="N823" s="52">
        <v>0.0</v>
      </c>
      <c r="O823" s="52">
        <v>0.0</v>
      </c>
      <c r="P823" s="52">
        <v>0.0</v>
      </c>
      <c r="Q823" s="52">
        <v>0.0</v>
      </c>
      <c r="R823" s="52">
        <v>0.0</v>
      </c>
      <c r="S823" s="52">
        <v>0.0</v>
      </c>
      <c r="T823" s="52">
        <v>0.0</v>
      </c>
      <c r="U823" s="53">
        <v>5000.0</v>
      </c>
      <c r="V823" s="53">
        <v>0.0</v>
      </c>
      <c r="W823" s="52">
        <v>9.00315569E8</v>
      </c>
      <c r="X823" s="52" t="s">
        <v>127</v>
      </c>
    </row>
    <row r="824" ht="15.75" customHeight="1">
      <c r="B824" s="47">
        <v>7640217.0</v>
      </c>
      <c r="C824" s="47" t="s">
        <v>1030</v>
      </c>
      <c r="D824" s="47">
        <v>2.0524512E7</v>
      </c>
      <c r="E824" s="47">
        <v>9.0</v>
      </c>
      <c r="F824" s="48">
        <v>17850.0</v>
      </c>
      <c r="G824" s="48">
        <f t="shared" si="1"/>
        <v>160650</v>
      </c>
      <c r="H824" s="47" t="s">
        <v>9</v>
      </c>
      <c r="I824" s="47">
        <v>0.0</v>
      </c>
      <c r="J824" s="47">
        <v>0.0</v>
      </c>
      <c r="K824" s="47">
        <v>0.0</v>
      </c>
      <c r="L824" s="47" t="s">
        <v>118</v>
      </c>
      <c r="M824" s="47" t="s">
        <v>122</v>
      </c>
      <c r="N824" s="47">
        <v>1.0</v>
      </c>
      <c r="O824" s="47">
        <v>0.0</v>
      </c>
      <c r="P824" s="47">
        <v>0.0</v>
      </c>
      <c r="Q824" s="47">
        <v>0.0</v>
      </c>
      <c r="R824" s="47">
        <v>0.0</v>
      </c>
      <c r="S824" s="47">
        <v>0.0</v>
      </c>
      <c r="T824" s="47">
        <v>0.0</v>
      </c>
      <c r="U824" s="48">
        <v>17850.0</v>
      </c>
      <c r="V824" s="48">
        <v>17850.0</v>
      </c>
      <c r="W824" s="47">
        <v>9.01327111E8</v>
      </c>
      <c r="X824" s="47" t="s">
        <v>123</v>
      </c>
    </row>
    <row r="825" ht="15.75" customHeight="1">
      <c r="B825" s="52">
        <v>7640218.0</v>
      </c>
      <c r="C825" s="52" t="s">
        <v>1031</v>
      </c>
      <c r="D825" s="52">
        <v>2.0524512E7</v>
      </c>
      <c r="E825" s="52">
        <v>9.0</v>
      </c>
      <c r="F825" s="53">
        <v>17850.0</v>
      </c>
      <c r="G825" s="48">
        <f t="shared" si="1"/>
        <v>160650</v>
      </c>
      <c r="H825" s="52" t="s">
        <v>9</v>
      </c>
      <c r="I825" s="52">
        <v>0.0</v>
      </c>
      <c r="J825" s="52">
        <v>0.0</v>
      </c>
      <c r="K825" s="52">
        <v>0.0</v>
      </c>
      <c r="L825" s="52" t="s">
        <v>118</v>
      </c>
      <c r="M825" s="52" t="s">
        <v>122</v>
      </c>
      <c r="N825" s="52">
        <v>1.0</v>
      </c>
      <c r="O825" s="52">
        <v>0.0</v>
      </c>
      <c r="P825" s="52">
        <v>0.0</v>
      </c>
      <c r="Q825" s="52">
        <v>0.0</v>
      </c>
      <c r="R825" s="52">
        <v>0.0</v>
      </c>
      <c r="S825" s="52">
        <v>0.0</v>
      </c>
      <c r="T825" s="52">
        <v>0.0</v>
      </c>
      <c r="U825" s="53">
        <v>17850.0</v>
      </c>
      <c r="V825" s="53">
        <v>17850.0</v>
      </c>
      <c r="W825" s="52">
        <v>9.01327111E8</v>
      </c>
      <c r="X825" s="52" t="s">
        <v>123</v>
      </c>
    </row>
    <row r="826" ht="15.75" customHeight="1">
      <c r="B826" s="47">
        <v>7640219.0</v>
      </c>
      <c r="C826" s="47" t="s">
        <v>1032</v>
      </c>
      <c r="D826" s="47">
        <v>2.4379821E7</v>
      </c>
      <c r="E826" s="47">
        <v>1.0</v>
      </c>
      <c r="F826" s="48">
        <v>2201500.0</v>
      </c>
      <c r="G826" s="48">
        <f t="shared" si="1"/>
        <v>2201500</v>
      </c>
      <c r="H826" s="47" t="s">
        <v>9</v>
      </c>
      <c r="I826" s="47">
        <v>0.0</v>
      </c>
      <c r="J826" s="47">
        <v>0.0</v>
      </c>
      <c r="K826" s="47">
        <v>0.0</v>
      </c>
      <c r="L826" s="47" t="s">
        <v>118</v>
      </c>
      <c r="M826" s="47" t="s">
        <v>119</v>
      </c>
      <c r="N826" s="47">
        <v>3.0</v>
      </c>
      <c r="O826" s="47">
        <v>0.0</v>
      </c>
      <c r="P826" s="47">
        <v>0.0</v>
      </c>
      <c r="Q826" s="47">
        <v>0.0</v>
      </c>
      <c r="R826" s="47">
        <v>0.0</v>
      </c>
      <c r="S826" s="47">
        <v>3.0</v>
      </c>
      <c r="T826" s="47">
        <v>0.0</v>
      </c>
      <c r="U826" s="48">
        <v>2201500.0</v>
      </c>
      <c r="V826" s="48">
        <v>2201500.0</v>
      </c>
      <c r="W826" s="47">
        <v>9.00396484E8</v>
      </c>
      <c r="X826" s="47" t="s">
        <v>127</v>
      </c>
    </row>
    <row r="827" ht="15.75" customHeight="1">
      <c r="B827" s="52" t="s">
        <v>1033</v>
      </c>
      <c r="C827" s="52" t="s">
        <v>1032</v>
      </c>
      <c r="D827" s="52">
        <v>2.4379821E7</v>
      </c>
      <c r="E827" s="52">
        <v>2.0</v>
      </c>
      <c r="F827" s="53">
        <v>571963.4</v>
      </c>
      <c r="G827" s="48">
        <f t="shared" si="1"/>
        <v>1143926.8</v>
      </c>
      <c r="H827" s="52" t="s">
        <v>9</v>
      </c>
      <c r="I827" s="52">
        <v>0.0</v>
      </c>
      <c r="J827" s="52">
        <v>0.0</v>
      </c>
      <c r="K827" s="52">
        <v>0.0</v>
      </c>
      <c r="L827" s="52" t="s">
        <v>118</v>
      </c>
      <c r="M827" s="52" t="s">
        <v>119</v>
      </c>
      <c r="N827" s="52">
        <v>1.0</v>
      </c>
      <c r="O827" s="52">
        <v>0.0</v>
      </c>
      <c r="P827" s="52">
        <v>0.0</v>
      </c>
      <c r="Q827" s="52">
        <v>0.0</v>
      </c>
      <c r="R827" s="52">
        <v>0.0</v>
      </c>
      <c r="S827" s="52">
        <v>0.0</v>
      </c>
      <c r="T827" s="52">
        <v>0.0</v>
      </c>
      <c r="U827" s="53">
        <v>571963.0</v>
      </c>
      <c r="V827" s="53">
        <v>476000.0</v>
      </c>
      <c r="W827" s="52">
        <v>9.00942907E8</v>
      </c>
      <c r="X827" s="52" t="s">
        <v>196</v>
      </c>
    </row>
    <row r="828" ht="15.75" customHeight="1">
      <c r="B828" s="47">
        <v>7.7100026E7</v>
      </c>
      <c r="C828" s="47" t="s">
        <v>1034</v>
      </c>
      <c r="D828" s="47">
        <v>1482.0</v>
      </c>
      <c r="E828" s="47">
        <v>16.0</v>
      </c>
      <c r="F828" s="48">
        <v>2939.3</v>
      </c>
      <c r="G828" s="48">
        <f t="shared" si="1"/>
        <v>47028.8</v>
      </c>
      <c r="H828" s="47" t="s">
        <v>7</v>
      </c>
      <c r="I828" s="47">
        <v>3.0</v>
      </c>
      <c r="J828" s="47">
        <v>3.0</v>
      </c>
      <c r="K828" s="47">
        <v>8.0</v>
      </c>
      <c r="L828" s="47" t="s">
        <v>118</v>
      </c>
      <c r="M828" s="47" t="s">
        <v>119</v>
      </c>
      <c r="N828" s="47">
        <v>153.0</v>
      </c>
      <c r="O828" s="47">
        <v>0.0</v>
      </c>
      <c r="P828" s="47">
        <v>0.0</v>
      </c>
      <c r="Q828" s="47">
        <v>0.0</v>
      </c>
      <c r="R828" s="47">
        <v>0.0</v>
      </c>
      <c r="S828" s="47">
        <v>3.0</v>
      </c>
      <c r="T828" s="47">
        <v>0.0</v>
      </c>
      <c r="U828" s="48">
        <v>2939.3</v>
      </c>
      <c r="V828" s="48">
        <v>2939.3</v>
      </c>
      <c r="W828" s="47">
        <v>9.00449648E8</v>
      </c>
      <c r="X828" s="47" t="s">
        <v>504</v>
      </c>
    </row>
    <row r="829" ht="15.75" customHeight="1">
      <c r="B829" s="52">
        <v>7.7100027E7</v>
      </c>
      <c r="C829" s="52" t="s">
        <v>1035</v>
      </c>
      <c r="D829" s="52">
        <v>1483.0</v>
      </c>
      <c r="E829" s="52">
        <v>62.0</v>
      </c>
      <c r="F829" s="53">
        <v>2939.3</v>
      </c>
      <c r="G829" s="48">
        <f t="shared" si="1"/>
        <v>182236.6</v>
      </c>
      <c r="H829" s="52" t="s">
        <v>7</v>
      </c>
      <c r="I829" s="52">
        <v>20.0</v>
      </c>
      <c r="J829" s="52">
        <v>10.0</v>
      </c>
      <c r="K829" s="52">
        <v>40.0</v>
      </c>
      <c r="L829" s="52" t="s">
        <v>118</v>
      </c>
      <c r="M829" s="52" t="s">
        <v>119</v>
      </c>
      <c r="N829" s="52">
        <v>1006.0</v>
      </c>
      <c r="O829" s="52">
        <v>0.0</v>
      </c>
      <c r="P829" s="52">
        <v>0.0</v>
      </c>
      <c r="Q829" s="52">
        <v>0.0</v>
      </c>
      <c r="R829" s="52">
        <v>0.0</v>
      </c>
      <c r="S829" s="52">
        <v>7.0</v>
      </c>
      <c r="T829" s="52">
        <v>0.0</v>
      </c>
      <c r="U829" s="53">
        <v>2939.3</v>
      </c>
      <c r="V829" s="53">
        <v>2939.3</v>
      </c>
      <c r="W829" s="52">
        <v>9.00449648E8</v>
      </c>
      <c r="X829" s="52" t="s">
        <v>504</v>
      </c>
    </row>
    <row r="830" ht="15.75" customHeight="1">
      <c r="B830" s="47">
        <v>7.7100028E7</v>
      </c>
      <c r="C830" s="73" t="s">
        <v>1036</v>
      </c>
      <c r="D830" s="6"/>
      <c r="E830" s="47">
        <v>72.0</v>
      </c>
      <c r="F830" s="48">
        <v>3656.011</v>
      </c>
      <c r="G830" s="48">
        <f t="shared" si="1"/>
        <v>263232.792</v>
      </c>
      <c r="H830" s="47" t="s">
        <v>7</v>
      </c>
      <c r="I830" s="47">
        <v>1.0</v>
      </c>
      <c r="J830" s="47">
        <v>1.0</v>
      </c>
      <c r="K830" s="47">
        <v>2.0</v>
      </c>
      <c r="L830" s="47" t="s">
        <v>118</v>
      </c>
      <c r="M830" s="47" t="s">
        <v>119</v>
      </c>
      <c r="N830" s="47">
        <v>448.0</v>
      </c>
      <c r="O830" s="47">
        <v>0.0</v>
      </c>
      <c r="P830" s="47">
        <v>0.0</v>
      </c>
      <c r="Q830" s="47">
        <v>0.0</v>
      </c>
      <c r="R830" s="47">
        <v>0.0</v>
      </c>
      <c r="S830" s="47">
        <v>7.0</v>
      </c>
      <c r="T830" s="47">
        <v>0.0</v>
      </c>
      <c r="U830" s="48">
        <v>3656.01</v>
      </c>
      <c r="V830" s="48">
        <v>3779.44</v>
      </c>
      <c r="W830" s="47">
        <v>9.00449648E8</v>
      </c>
      <c r="X830" s="47" t="s">
        <v>504</v>
      </c>
    </row>
    <row r="831" ht="15.75" customHeight="1">
      <c r="B831" s="52">
        <v>7.7100029E7</v>
      </c>
      <c r="C831" s="52" t="s">
        <v>1037</v>
      </c>
      <c r="D831" s="52">
        <v>8171169.0</v>
      </c>
      <c r="E831" s="52">
        <v>2.0</v>
      </c>
      <c r="F831" s="53">
        <v>65007.42</v>
      </c>
      <c r="G831" s="48">
        <f t="shared" si="1"/>
        <v>130014.84</v>
      </c>
      <c r="H831" s="52" t="s">
        <v>9</v>
      </c>
      <c r="I831" s="52">
        <v>0.0</v>
      </c>
      <c r="J831" s="52">
        <v>0.0</v>
      </c>
      <c r="K831" s="52">
        <v>0.0</v>
      </c>
      <c r="L831" s="52" t="s">
        <v>118</v>
      </c>
      <c r="M831" s="52" t="s">
        <v>165</v>
      </c>
      <c r="N831" s="52">
        <v>5.0</v>
      </c>
      <c r="O831" s="52">
        <v>0.0</v>
      </c>
      <c r="P831" s="52">
        <v>0.0</v>
      </c>
      <c r="Q831" s="52">
        <v>0.0</v>
      </c>
      <c r="R831" s="52">
        <v>0.0</v>
      </c>
      <c r="S831" s="52">
        <v>2.0</v>
      </c>
      <c r="T831" s="52">
        <v>0.0</v>
      </c>
      <c r="U831" s="53">
        <v>65007.4</v>
      </c>
      <c r="V831" s="53">
        <v>65007.42</v>
      </c>
      <c r="W831" s="52">
        <v>9.00315569E8</v>
      </c>
      <c r="X831" s="52" t="s">
        <v>120</v>
      </c>
    </row>
    <row r="832" ht="15.75" customHeight="1">
      <c r="B832" s="47">
        <v>7.710003E7</v>
      </c>
      <c r="C832" s="47" t="s">
        <v>1038</v>
      </c>
      <c r="D832" s="47">
        <v>967581.0</v>
      </c>
      <c r="E832" s="47">
        <v>2.0</v>
      </c>
      <c r="F832" s="48">
        <v>4824.07</v>
      </c>
      <c r="G832" s="48">
        <f t="shared" si="1"/>
        <v>9648.14</v>
      </c>
      <c r="H832" s="47" t="s">
        <v>9</v>
      </c>
      <c r="I832" s="47">
        <v>1.0</v>
      </c>
      <c r="J832" s="47">
        <v>1.0</v>
      </c>
      <c r="K832" s="47">
        <v>2.0</v>
      </c>
      <c r="L832" s="47" t="s">
        <v>118</v>
      </c>
      <c r="M832" s="47" t="s">
        <v>165</v>
      </c>
      <c r="N832" s="47">
        <v>19.0</v>
      </c>
      <c r="O832" s="47">
        <v>0.0</v>
      </c>
      <c r="P832" s="47">
        <v>0.0</v>
      </c>
      <c r="Q832" s="47">
        <v>0.0</v>
      </c>
      <c r="R832" s="47">
        <v>0.0</v>
      </c>
      <c r="S832" s="47">
        <v>7.0</v>
      </c>
      <c r="T832" s="47">
        <v>0.0</v>
      </c>
      <c r="U832" s="48">
        <v>4824.07</v>
      </c>
      <c r="V832" s="48">
        <v>4824.07</v>
      </c>
      <c r="W832" s="47">
        <v>9.00315569E8</v>
      </c>
      <c r="X832" s="47" t="s">
        <v>120</v>
      </c>
    </row>
    <row r="833" ht="15.75" customHeight="1">
      <c r="B833" s="52">
        <v>7.7101E7</v>
      </c>
      <c r="C833" s="52" t="s">
        <v>1039</v>
      </c>
      <c r="D833" s="52" t="s">
        <v>1040</v>
      </c>
      <c r="E833" s="52">
        <v>202.0</v>
      </c>
      <c r="F833" s="53">
        <v>1750000.0</v>
      </c>
      <c r="G833" s="48">
        <f t="shared" si="1"/>
        <v>353500000</v>
      </c>
      <c r="H833" s="52" t="s">
        <v>7</v>
      </c>
      <c r="I833" s="52">
        <v>3.0</v>
      </c>
      <c r="J833" s="52">
        <v>3.0</v>
      </c>
      <c r="K833" s="52">
        <v>6.0</v>
      </c>
      <c r="L833" s="52" t="s">
        <v>118</v>
      </c>
      <c r="M833" s="52" t="s">
        <v>119</v>
      </c>
      <c r="N833" s="52">
        <v>56.0</v>
      </c>
      <c r="O833" s="52">
        <v>0.0</v>
      </c>
      <c r="P833" s="52">
        <v>0.0</v>
      </c>
      <c r="Q833" s="52">
        <v>0.0</v>
      </c>
      <c r="R833" s="52">
        <v>0.0</v>
      </c>
      <c r="S833" s="52">
        <v>0.0</v>
      </c>
      <c r="T833" s="52">
        <v>0.0</v>
      </c>
      <c r="U833" s="53">
        <v>1750000.0</v>
      </c>
      <c r="V833" s="53">
        <v>1750000.0</v>
      </c>
      <c r="W833" s="52">
        <v>8.00058793E8</v>
      </c>
      <c r="X833" s="52" t="s">
        <v>237</v>
      </c>
    </row>
    <row r="834" ht="15.75" customHeight="1">
      <c r="B834" s="47" t="s">
        <v>1041</v>
      </c>
      <c r="C834" s="47" t="s">
        <v>1039</v>
      </c>
      <c r="D834" s="47" t="s">
        <v>1040</v>
      </c>
      <c r="E834" s="47">
        <v>0.0</v>
      </c>
      <c r="F834" s="48">
        <v>42016.0</v>
      </c>
      <c r="G834" s="48">
        <f t="shared" si="1"/>
        <v>0</v>
      </c>
      <c r="H834" s="47" t="s">
        <v>7</v>
      </c>
      <c r="I834" s="47">
        <v>0.0</v>
      </c>
      <c r="J834" s="47">
        <v>0.0</v>
      </c>
      <c r="K834" s="47">
        <v>0.0</v>
      </c>
      <c r="L834" s="47" t="s">
        <v>118</v>
      </c>
      <c r="M834" s="47" t="s">
        <v>119</v>
      </c>
      <c r="N834" s="47">
        <v>1.0</v>
      </c>
      <c r="O834" s="47">
        <v>0.0</v>
      </c>
      <c r="P834" s="47">
        <v>0.0</v>
      </c>
      <c r="Q834" s="47">
        <v>0.0</v>
      </c>
      <c r="R834" s="47">
        <v>0.0</v>
      </c>
      <c r="S834" s="47">
        <v>1.0</v>
      </c>
      <c r="T834" s="47">
        <v>0.0</v>
      </c>
      <c r="U834" s="48">
        <v>42016.0</v>
      </c>
      <c r="V834" s="48">
        <v>42016.0</v>
      </c>
      <c r="W834" s="47">
        <v>8.30092153E8</v>
      </c>
      <c r="X834" s="47" t="s">
        <v>237</v>
      </c>
    </row>
    <row r="835" ht="15.75" customHeight="1">
      <c r="B835" s="52">
        <v>7.7101008E7</v>
      </c>
      <c r="C835" s="52" t="s">
        <v>1042</v>
      </c>
      <c r="D835" s="52" t="s">
        <v>1043</v>
      </c>
      <c r="E835" s="52">
        <v>46.0</v>
      </c>
      <c r="F835" s="53">
        <v>2354430.0</v>
      </c>
      <c r="G835" s="48">
        <f t="shared" si="1"/>
        <v>108303780</v>
      </c>
      <c r="H835" s="52" t="s">
        <v>7</v>
      </c>
      <c r="I835" s="52">
        <v>5.0</v>
      </c>
      <c r="J835" s="52">
        <v>5.0</v>
      </c>
      <c r="K835" s="52">
        <v>10.0</v>
      </c>
      <c r="L835" s="52" t="s">
        <v>118</v>
      </c>
      <c r="M835" s="52" t="s">
        <v>119</v>
      </c>
      <c r="N835" s="52">
        <v>4702.0</v>
      </c>
      <c r="O835" s="52">
        <v>0.0</v>
      </c>
      <c r="P835" s="52">
        <v>0.0</v>
      </c>
      <c r="Q835" s="52">
        <v>0.0</v>
      </c>
      <c r="R835" s="52">
        <v>0.0</v>
      </c>
      <c r="S835" s="52">
        <v>15.0</v>
      </c>
      <c r="T835" s="52">
        <v>0.0</v>
      </c>
      <c r="U835" s="53">
        <v>2354430.0</v>
      </c>
      <c r="V835" s="53">
        <v>2354430.0</v>
      </c>
      <c r="W835" s="52">
        <v>8.00058793E8</v>
      </c>
      <c r="X835" s="52" t="s">
        <v>7</v>
      </c>
    </row>
    <row r="836" ht="15.75" customHeight="1">
      <c r="B836" s="47">
        <v>7.7101009E7</v>
      </c>
      <c r="C836" s="47" t="s">
        <v>1044</v>
      </c>
      <c r="D836" s="47">
        <v>573.0</v>
      </c>
      <c r="E836" s="47">
        <v>33.0</v>
      </c>
      <c r="F836" s="48">
        <v>3473.61</v>
      </c>
      <c r="G836" s="48">
        <f t="shared" si="1"/>
        <v>114629.13</v>
      </c>
      <c r="H836" s="47" t="s">
        <v>7</v>
      </c>
      <c r="I836" s="47">
        <v>20.0</v>
      </c>
      <c r="J836" s="47">
        <v>5.0</v>
      </c>
      <c r="K836" s="47">
        <v>60.0</v>
      </c>
      <c r="L836" s="47" t="s">
        <v>118</v>
      </c>
      <c r="M836" s="47" t="s">
        <v>165</v>
      </c>
      <c r="N836" s="47">
        <v>246.0</v>
      </c>
      <c r="O836" s="47">
        <v>0.0</v>
      </c>
      <c r="P836" s="47">
        <v>0.0</v>
      </c>
      <c r="Q836" s="47">
        <v>0.0</v>
      </c>
      <c r="R836" s="47">
        <v>0.0</v>
      </c>
      <c r="S836" s="47">
        <v>3.0</v>
      </c>
      <c r="T836" s="47">
        <v>0.0</v>
      </c>
      <c r="U836" s="48">
        <v>3473.61</v>
      </c>
      <c r="V836" s="48">
        <v>3473.61</v>
      </c>
      <c r="W836" s="47">
        <v>9.00449648E8</v>
      </c>
      <c r="X836" s="47" t="s">
        <v>504</v>
      </c>
    </row>
    <row r="837" ht="15.75" customHeight="1">
      <c r="B837" s="52">
        <v>7.710101E7</v>
      </c>
      <c r="C837" s="52" t="s">
        <v>1045</v>
      </c>
      <c r="D837" s="52">
        <v>574.0</v>
      </c>
      <c r="E837" s="52">
        <v>122.0</v>
      </c>
      <c r="F837" s="53">
        <v>6404.58</v>
      </c>
      <c r="G837" s="48">
        <f t="shared" si="1"/>
        <v>781358.76</v>
      </c>
      <c r="H837" s="52" t="s">
        <v>7</v>
      </c>
      <c r="I837" s="52">
        <v>20.0</v>
      </c>
      <c r="J837" s="52">
        <v>10.0</v>
      </c>
      <c r="K837" s="52">
        <v>40.0</v>
      </c>
      <c r="L837" s="52" t="s">
        <v>118</v>
      </c>
      <c r="M837" s="52" t="s">
        <v>165</v>
      </c>
      <c r="N837" s="52">
        <v>939.0</v>
      </c>
      <c r="O837" s="52">
        <v>0.0</v>
      </c>
      <c r="P837" s="52">
        <v>0.0</v>
      </c>
      <c r="Q837" s="52">
        <v>0.0</v>
      </c>
      <c r="R837" s="52">
        <v>0.0</v>
      </c>
      <c r="S837" s="52">
        <v>13.0</v>
      </c>
      <c r="T837" s="52">
        <v>0.0</v>
      </c>
      <c r="U837" s="53">
        <v>6404.58</v>
      </c>
      <c r="V837" s="53">
        <v>6404.58</v>
      </c>
      <c r="W837" s="52">
        <v>9.00449648E8</v>
      </c>
      <c r="X837" s="52" t="s">
        <v>504</v>
      </c>
    </row>
    <row r="838" ht="15.75" customHeight="1">
      <c r="B838" s="47">
        <v>7.7101011E7</v>
      </c>
      <c r="C838" s="47" t="s">
        <v>1046</v>
      </c>
      <c r="D838" s="47">
        <v>575.0</v>
      </c>
      <c r="E838" s="47">
        <v>48.0</v>
      </c>
      <c r="F838" s="48">
        <v>11082.4</v>
      </c>
      <c r="G838" s="48">
        <f t="shared" si="1"/>
        <v>531955.2</v>
      </c>
      <c r="H838" s="47" t="s">
        <v>7</v>
      </c>
      <c r="I838" s="47">
        <v>20.0</v>
      </c>
      <c r="J838" s="47">
        <v>14.0</v>
      </c>
      <c r="K838" s="47">
        <v>40.0</v>
      </c>
      <c r="L838" s="47" t="s">
        <v>118</v>
      </c>
      <c r="M838" s="47" t="s">
        <v>119</v>
      </c>
      <c r="N838" s="47">
        <v>1060.0</v>
      </c>
      <c r="O838" s="47">
        <v>0.0</v>
      </c>
      <c r="P838" s="47">
        <v>0.0</v>
      </c>
      <c r="Q838" s="47">
        <v>0.0</v>
      </c>
      <c r="R838" s="47">
        <v>0.0</v>
      </c>
      <c r="S838" s="47">
        <v>6.0</v>
      </c>
      <c r="T838" s="47">
        <v>0.0</v>
      </c>
      <c r="U838" s="48">
        <v>11082.4</v>
      </c>
      <c r="V838" s="48">
        <v>10084.06</v>
      </c>
      <c r="W838" s="47">
        <v>9.00449648E8</v>
      </c>
      <c r="X838" s="47" t="s">
        <v>504</v>
      </c>
    </row>
    <row r="839" ht="15.75" customHeight="1">
      <c r="B839" s="52">
        <v>7.7101012E7</v>
      </c>
      <c r="C839" s="52" t="s">
        <v>1047</v>
      </c>
      <c r="D839" s="52">
        <v>577.0</v>
      </c>
      <c r="E839" s="52">
        <v>3.0</v>
      </c>
      <c r="F839" s="53">
        <v>33600.84</v>
      </c>
      <c r="G839" s="48">
        <f t="shared" si="1"/>
        <v>100802.52</v>
      </c>
      <c r="H839" s="52" t="s">
        <v>7</v>
      </c>
      <c r="I839" s="52">
        <v>2.0</v>
      </c>
      <c r="J839" s="52">
        <v>2.0</v>
      </c>
      <c r="K839" s="52">
        <v>4.0</v>
      </c>
      <c r="L839" s="52" t="s">
        <v>118</v>
      </c>
      <c r="M839" s="52" t="s">
        <v>119</v>
      </c>
      <c r="N839" s="52">
        <v>120.0</v>
      </c>
      <c r="O839" s="52">
        <v>0.0</v>
      </c>
      <c r="P839" s="52">
        <v>0.0</v>
      </c>
      <c r="Q839" s="52">
        <v>0.0</v>
      </c>
      <c r="R839" s="52">
        <v>0.0</v>
      </c>
      <c r="S839" s="52">
        <v>14.0</v>
      </c>
      <c r="T839" s="52">
        <v>0.0</v>
      </c>
      <c r="U839" s="53">
        <v>33600.8</v>
      </c>
      <c r="V839" s="53">
        <v>33600.84</v>
      </c>
      <c r="W839" s="52">
        <v>9.00449648E8</v>
      </c>
      <c r="X839" s="52" t="s">
        <v>504</v>
      </c>
    </row>
    <row r="840" ht="15.75" customHeight="1">
      <c r="B840" s="47">
        <v>7.7101013E7</v>
      </c>
      <c r="C840" s="47" t="s">
        <v>1048</v>
      </c>
      <c r="D840" s="47">
        <v>578.0</v>
      </c>
      <c r="E840" s="47">
        <v>24.0</v>
      </c>
      <c r="F840" s="48">
        <v>628.6731</v>
      </c>
      <c r="G840" s="48">
        <f t="shared" si="1"/>
        <v>15088.1544</v>
      </c>
      <c r="H840" s="47" t="s">
        <v>7</v>
      </c>
      <c r="I840" s="47">
        <v>0.0</v>
      </c>
      <c r="J840" s="47">
        <v>0.0</v>
      </c>
      <c r="K840" s="47">
        <v>0.0</v>
      </c>
      <c r="L840" s="47" t="s">
        <v>118</v>
      </c>
      <c r="M840" s="47" t="s">
        <v>165</v>
      </c>
      <c r="N840" s="47">
        <v>102.0</v>
      </c>
      <c r="O840" s="47">
        <v>0.0</v>
      </c>
      <c r="P840" s="47">
        <v>0.0</v>
      </c>
      <c r="Q840" s="47">
        <v>0.0</v>
      </c>
      <c r="R840" s="47">
        <v>0.0</v>
      </c>
      <c r="S840" s="47">
        <v>0.0</v>
      </c>
      <c r="T840" s="47">
        <v>0.0</v>
      </c>
      <c r="U840" s="48">
        <v>628.673</v>
      </c>
      <c r="V840" s="48">
        <v>624.75</v>
      </c>
      <c r="W840" s="47">
        <v>9.00449648E8</v>
      </c>
      <c r="X840" s="47" t="s">
        <v>504</v>
      </c>
    </row>
    <row r="841" ht="15.75" customHeight="1">
      <c r="B841" s="52">
        <v>7.7101014E7</v>
      </c>
      <c r="C841" s="52" t="s">
        <v>1049</v>
      </c>
      <c r="D841" s="52">
        <v>579.0</v>
      </c>
      <c r="E841" s="52">
        <v>28.0</v>
      </c>
      <c r="F841" s="53">
        <v>1974.728</v>
      </c>
      <c r="G841" s="48">
        <f t="shared" si="1"/>
        <v>55292.384</v>
      </c>
      <c r="H841" s="52" t="s">
        <v>7</v>
      </c>
      <c r="I841" s="52">
        <v>3.0</v>
      </c>
      <c r="J841" s="52">
        <v>3.0</v>
      </c>
      <c r="K841" s="52">
        <v>6.0</v>
      </c>
      <c r="L841" s="52" t="s">
        <v>118</v>
      </c>
      <c r="M841" s="52" t="s">
        <v>165</v>
      </c>
      <c r="N841" s="52">
        <v>290.0</v>
      </c>
      <c r="O841" s="52">
        <v>0.0</v>
      </c>
      <c r="P841" s="52">
        <v>0.0</v>
      </c>
      <c r="Q841" s="52">
        <v>0.0</v>
      </c>
      <c r="R841" s="52">
        <v>0.0</v>
      </c>
      <c r="S841" s="52">
        <v>1.0</v>
      </c>
      <c r="T841" s="52">
        <v>0.0</v>
      </c>
      <c r="U841" s="53">
        <v>1974.73</v>
      </c>
      <c r="V841" s="53">
        <v>1995.63</v>
      </c>
      <c r="W841" s="52">
        <v>9.00449648E8</v>
      </c>
      <c r="X841" s="52" t="s">
        <v>504</v>
      </c>
    </row>
    <row r="842" ht="15.75" customHeight="1">
      <c r="B842" s="47">
        <v>7.7101015E7</v>
      </c>
      <c r="C842" s="47" t="s">
        <v>1050</v>
      </c>
      <c r="D842" s="47">
        <v>587.0</v>
      </c>
      <c r="E842" s="47">
        <v>45.0</v>
      </c>
      <c r="F842" s="48">
        <v>9603.248</v>
      </c>
      <c r="G842" s="48">
        <f t="shared" si="1"/>
        <v>432146.16</v>
      </c>
      <c r="H842" s="47" t="s">
        <v>7</v>
      </c>
      <c r="I842" s="47">
        <v>4.0</v>
      </c>
      <c r="J842" s="47">
        <v>4.0</v>
      </c>
      <c r="K842" s="47">
        <v>6.0</v>
      </c>
      <c r="L842" s="47" t="s">
        <v>118</v>
      </c>
      <c r="M842" s="47" t="s">
        <v>119</v>
      </c>
      <c r="N842" s="47">
        <v>385.0</v>
      </c>
      <c r="O842" s="47">
        <v>0.0</v>
      </c>
      <c r="P842" s="47">
        <v>0.0</v>
      </c>
      <c r="Q842" s="47">
        <v>0.0</v>
      </c>
      <c r="R842" s="47">
        <v>0.0</v>
      </c>
      <c r="S842" s="47">
        <v>4.0</v>
      </c>
      <c r="T842" s="47">
        <v>0.0</v>
      </c>
      <c r="U842" s="48">
        <v>9603.25</v>
      </c>
      <c r="V842" s="48">
        <v>9291.52</v>
      </c>
      <c r="W842" s="47">
        <v>9.00449648E8</v>
      </c>
      <c r="X842" s="47" t="s">
        <v>504</v>
      </c>
    </row>
    <row r="843" ht="15.75" customHeight="1">
      <c r="B843" s="52">
        <v>7.7101016E7</v>
      </c>
      <c r="C843" s="52" t="s">
        <v>1051</v>
      </c>
      <c r="D843" s="52">
        <v>666.0</v>
      </c>
      <c r="E843" s="52">
        <v>4.0</v>
      </c>
      <c r="F843" s="53">
        <v>79887.68</v>
      </c>
      <c r="G843" s="48">
        <f t="shared" si="1"/>
        <v>319550.72</v>
      </c>
      <c r="H843" s="52" t="s">
        <v>7</v>
      </c>
      <c r="I843" s="52">
        <v>1.0</v>
      </c>
      <c r="J843" s="52">
        <v>1.0</v>
      </c>
      <c r="K843" s="52">
        <v>2.0</v>
      </c>
      <c r="L843" s="52" t="s">
        <v>118</v>
      </c>
      <c r="M843" s="52" t="s">
        <v>165</v>
      </c>
      <c r="N843" s="52">
        <v>3.0</v>
      </c>
      <c r="O843" s="52">
        <v>0.0</v>
      </c>
      <c r="P843" s="52">
        <v>0.0</v>
      </c>
      <c r="Q843" s="52">
        <v>1.0</v>
      </c>
      <c r="R843" s="52">
        <v>0.0</v>
      </c>
      <c r="S843" s="52">
        <v>0.0</v>
      </c>
      <c r="T843" s="52">
        <v>0.0</v>
      </c>
      <c r="U843" s="53">
        <v>79887.7</v>
      </c>
      <c r="V843" s="53">
        <v>86465.4</v>
      </c>
      <c r="W843" s="52">
        <v>9.00449648E8</v>
      </c>
      <c r="X843" s="52" t="s">
        <v>504</v>
      </c>
    </row>
    <row r="844" ht="15.75" customHeight="1">
      <c r="B844" s="47">
        <v>7.7101017E7</v>
      </c>
      <c r="C844" s="47" t="s">
        <v>1052</v>
      </c>
      <c r="D844" s="47">
        <v>878.0</v>
      </c>
      <c r="E844" s="47">
        <v>24.0</v>
      </c>
      <c r="F844" s="48">
        <v>5250.28</v>
      </c>
      <c r="G844" s="48">
        <f t="shared" si="1"/>
        <v>126006.72</v>
      </c>
      <c r="H844" s="47" t="s">
        <v>7</v>
      </c>
      <c r="I844" s="47">
        <v>2.0</v>
      </c>
      <c r="J844" s="47">
        <v>2.0</v>
      </c>
      <c r="K844" s="47">
        <v>4.0</v>
      </c>
      <c r="L844" s="47" t="s">
        <v>118</v>
      </c>
      <c r="M844" s="47" t="s">
        <v>165</v>
      </c>
      <c r="N844" s="47">
        <v>171.0</v>
      </c>
      <c r="O844" s="47">
        <v>0.0</v>
      </c>
      <c r="P844" s="47">
        <v>0.0</v>
      </c>
      <c r="Q844" s="47">
        <v>0.0</v>
      </c>
      <c r="R844" s="47">
        <v>0.0</v>
      </c>
      <c r="S844" s="47">
        <v>1.0</v>
      </c>
      <c r="T844" s="47">
        <v>0.0</v>
      </c>
      <c r="U844" s="48">
        <v>5250.28</v>
      </c>
      <c r="V844" s="48">
        <v>5250.28</v>
      </c>
      <c r="W844" s="47">
        <v>9.00449648E8</v>
      </c>
      <c r="X844" s="47" t="s">
        <v>504</v>
      </c>
    </row>
    <row r="845" ht="15.75" customHeight="1">
      <c r="B845" s="52">
        <v>7.7101018E7</v>
      </c>
      <c r="C845" s="52" t="s">
        <v>1053</v>
      </c>
      <c r="D845" s="52">
        <v>879.0</v>
      </c>
      <c r="E845" s="52">
        <v>12.0</v>
      </c>
      <c r="F845" s="53">
        <v>4761.677</v>
      </c>
      <c r="G845" s="48">
        <f t="shared" si="1"/>
        <v>57140.124</v>
      </c>
      <c r="H845" s="52" t="s">
        <v>7</v>
      </c>
      <c r="I845" s="52">
        <v>3.0</v>
      </c>
      <c r="J845" s="52">
        <v>3.0</v>
      </c>
      <c r="K845" s="52">
        <v>6.0</v>
      </c>
      <c r="L845" s="52" t="s">
        <v>118</v>
      </c>
      <c r="M845" s="52" t="s">
        <v>119</v>
      </c>
      <c r="N845" s="52">
        <v>106.0</v>
      </c>
      <c r="O845" s="52">
        <v>0.0</v>
      </c>
      <c r="P845" s="52">
        <v>0.0</v>
      </c>
      <c r="Q845" s="52">
        <v>0.0</v>
      </c>
      <c r="R845" s="52">
        <v>0.0</v>
      </c>
      <c r="S845" s="52">
        <v>0.0</v>
      </c>
      <c r="T845" s="52">
        <v>0.0</v>
      </c>
      <c r="U845" s="53">
        <v>4761.68</v>
      </c>
      <c r="V845" s="53">
        <v>4724.3</v>
      </c>
      <c r="W845" s="52">
        <v>9.00449648E8</v>
      </c>
      <c r="X845" s="52" t="s">
        <v>504</v>
      </c>
    </row>
    <row r="846" ht="15.75" customHeight="1">
      <c r="B846" s="47">
        <v>7.7101019E7</v>
      </c>
      <c r="C846" s="47" t="s">
        <v>1054</v>
      </c>
      <c r="D846" s="47">
        <v>880.0</v>
      </c>
      <c r="E846" s="47">
        <v>192.0</v>
      </c>
      <c r="F846" s="48">
        <v>439.11</v>
      </c>
      <c r="G846" s="48">
        <f t="shared" si="1"/>
        <v>84309.12</v>
      </c>
      <c r="H846" s="47" t="s">
        <v>7</v>
      </c>
      <c r="I846" s="47">
        <v>0.0</v>
      </c>
      <c r="J846" s="47">
        <v>0.0</v>
      </c>
      <c r="K846" s="47">
        <v>0.0</v>
      </c>
      <c r="L846" s="47" t="s">
        <v>118</v>
      </c>
      <c r="M846" s="47" t="s">
        <v>165</v>
      </c>
      <c r="N846" s="47">
        <v>8.0</v>
      </c>
      <c r="O846" s="47">
        <v>0.0</v>
      </c>
      <c r="P846" s="47">
        <v>0.0</v>
      </c>
      <c r="Q846" s="47">
        <v>0.0</v>
      </c>
      <c r="R846" s="47">
        <v>0.0</v>
      </c>
      <c r="S846" s="47">
        <v>0.0</v>
      </c>
      <c r="T846" s="47">
        <v>0.0</v>
      </c>
      <c r="U846" s="48">
        <v>439.11</v>
      </c>
      <c r="V846" s="48">
        <v>369.0</v>
      </c>
      <c r="W846" s="47">
        <v>9.00449648E8</v>
      </c>
      <c r="X846" s="47" t="s">
        <v>504</v>
      </c>
    </row>
    <row r="847" ht="15.75" customHeight="1">
      <c r="B847" s="52">
        <v>7.710102E7</v>
      </c>
      <c r="C847" s="52" t="s">
        <v>1055</v>
      </c>
      <c r="D847" s="52">
        <v>911.0</v>
      </c>
      <c r="E847" s="52">
        <v>4.0</v>
      </c>
      <c r="F847" s="53">
        <v>46365.82</v>
      </c>
      <c r="G847" s="48">
        <f t="shared" si="1"/>
        <v>185463.28</v>
      </c>
      <c r="H847" s="52" t="s">
        <v>7</v>
      </c>
      <c r="I847" s="52">
        <v>1.0</v>
      </c>
      <c r="J847" s="52">
        <v>1.0</v>
      </c>
      <c r="K847" s="52">
        <v>2.0</v>
      </c>
      <c r="L847" s="52" t="s">
        <v>118</v>
      </c>
      <c r="M847" s="52" t="s">
        <v>165</v>
      </c>
      <c r="N847" s="52">
        <v>25.0</v>
      </c>
      <c r="O847" s="52">
        <v>0.0</v>
      </c>
      <c r="P847" s="52">
        <v>0.0</v>
      </c>
      <c r="Q847" s="52">
        <v>0.0</v>
      </c>
      <c r="R847" s="52">
        <v>0.0</v>
      </c>
      <c r="S847" s="52">
        <v>1.0</v>
      </c>
      <c r="T847" s="52">
        <v>0.0</v>
      </c>
      <c r="U847" s="53">
        <v>46365.8</v>
      </c>
      <c r="V847" s="53">
        <v>45975.65</v>
      </c>
      <c r="W847" s="52">
        <v>9.00449648E8</v>
      </c>
      <c r="X847" s="52" t="s">
        <v>504</v>
      </c>
    </row>
    <row r="848" ht="15.75" customHeight="1">
      <c r="B848" s="47">
        <v>7.7101021E7</v>
      </c>
      <c r="C848" s="47" t="s">
        <v>1056</v>
      </c>
      <c r="D848" s="47">
        <v>1031.0</v>
      </c>
      <c r="E848" s="47">
        <v>9.0</v>
      </c>
      <c r="F848" s="48">
        <v>69383.27</v>
      </c>
      <c r="G848" s="48">
        <f t="shared" si="1"/>
        <v>624449.43</v>
      </c>
      <c r="H848" s="47" t="s">
        <v>7</v>
      </c>
      <c r="I848" s="47">
        <v>1.0</v>
      </c>
      <c r="J848" s="47">
        <v>1.0</v>
      </c>
      <c r="K848" s="47">
        <v>3.0</v>
      </c>
      <c r="L848" s="47" t="s">
        <v>118</v>
      </c>
      <c r="M848" s="47" t="s">
        <v>165</v>
      </c>
      <c r="N848" s="47">
        <v>29.0</v>
      </c>
      <c r="O848" s="47">
        <v>0.0</v>
      </c>
      <c r="P848" s="47">
        <v>0.0</v>
      </c>
      <c r="Q848" s="47">
        <v>0.0</v>
      </c>
      <c r="R848" s="47">
        <v>0.0</v>
      </c>
      <c r="S848" s="47">
        <v>1.0</v>
      </c>
      <c r="T848" s="47">
        <v>0.0</v>
      </c>
      <c r="U848" s="48">
        <v>69383.3</v>
      </c>
      <c r="V848" s="48">
        <v>60850.65</v>
      </c>
      <c r="W848" s="47">
        <v>9.00449648E8</v>
      </c>
      <c r="X848" s="47" t="s">
        <v>504</v>
      </c>
    </row>
    <row r="849" ht="15.75" customHeight="1">
      <c r="B849" s="52">
        <v>7.7101022E7</v>
      </c>
      <c r="C849" s="52" t="s">
        <v>1057</v>
      </c>
      <c r="D849" s="52">
        <v>1320.0</v>
      </c>
      <c r="E849" s="52">
        <v>3.0</v>
      </c>
      <c r="F849" s="53">
        <v>66419.85</v>
      </c>
      <c r="G849" s="48">
        <f t="shared" si="1"/>
        <v>199259.55</v>
      </c>
      <c r="H849" s="52" t="s">
        <v>7</v>
      </c>
      <c r="I849" s="52">
        <v>3.0</v>
      </c>
      <c r="J849" s="52">
        <v>3.0</v>
      </c>
      <c r="K849" s="52">
        <v>6.0</v>
      </c>
      <c r="L849" s="52" t="s">
        <v>118</v>
      </c>
      <c r="M849" s="52" t="s">
        <v>119</v>
      </c>
      <c r="N849" s="52">
        <v>296.0</v>
      </c>
      <c r="O849" s="52">
        <v>0.0</v>
      </c>
      <c r="P849" s="52">
        <v>0.0</v>
      </c>
      <c r="Q849" s="52">
        <v>0.0</v>
      </c>
      <c r="R849" s="52">
        <v>0.0</v>
      </c>
      <c r="S849" s="52">
        <v>10.0</v>
      </c>
      <c r="T849" s="52">
        <v>0.0</v>
      </c>
      <c r="U849" s="53">
        <v>66419.9</v>
      </c>
      <c r="V849" s="53">
        <v>74970.0</v>
      </c>
      <c r="W849" s="52">
        <v>9.00449648E8</v>
      </c>
      <c r="X849" s="52" t="s">
        <v>509</v>
      </c>
    </row>
    <row r="850" ht="15.75" customHeight="1">
      <c r="B850" s="47">
        <v>7.7101023E7</v>
      </c>
      <c r="C850" s="47" t="s">
        <v>1058</v>
      </c>
      <c r="D850" s="47">
        <v>1321.0</v>
      </c>
      <c r="E850" s="47">
        <v>79.0</v>
      </c>
      <c r="F850" s="48">
        <v>157.08</v>
      </c>
      <c r="G850" s="48">
        <f t="shared" si="1"/>
        <v>12409.32</v>
      </c>
      <c r="H850" s="47" t="s">
        <v>7</v>
      </c>
      <c r="I850" s="47">
        <v>80.0</v>
      </c>
      <c r="J850" s="47">
        <v>50.0</v>
      </c>
      <c r="K850" s="47">
        <v>150.0</v>
      </c>
      <c r="L850" s="47" t="s">
        <v>118</v>
      </c>
      <c r="M850" s="47" t="s">
        <v>119</v>
      </c>
      <c r="N850" s="47">
        <v>5225.0</v>
      </c>
      <c r="O850" s="47">
        <v>0.0</v>
      </c>
      <c r="P850" s="47">
        <v>0.0</v>
      </c>
      <c r="Q850" s="47">
        <v>0.0</v>
      </c>
      <c r="R850" s="47">
        <v>0.0</v>
      </c>
      <c r="S850" s="47">
        <v>9.0</v>
      </c>
      <c r="T850" s="47">
        <v>0.0</v>
      </c>
      <c r="U850" s="48">
        <v>157.08</v>
      </c>
      <c r="V850" s="48">
        <v>157.08</v>
      </c>
      <c r="W850" s="47">
        <v>9.00449648E8</v>
      </c>
      <c r="X850" s="47" t="s">
        <v>504</v>
      </c>
    </row>
    <row r="851" ht="15.75" customHeight="1">
      <c r="B851" s="52">
        <v>7.7101024E7</v>
      </c>
      <c r="C851" s="52" t="s">
        <v>1059</v>
      </c>
      <c r="D851" s="52">
        <v>1399.0</v>
      </c>
      <c r="E851" s="52">
        <v>16.0</v>
      </c>
      <c r="F851" s="53">
        <v>3511.583</v>
      </c>
      <c r="G851" s="48">
        <f t="shared" si="1"/>
        <v>56185.328</v>
      </c>
      <c r="H851" s="52" t="s">
        <v>7</v>
      </c>
      <c r="I851" s="52">
        <v>1.0</v>
      </c>
      <c r="J851" s="52">
        <v>1.0</v>
      </c>
      <c r="K851" s="52">
        <v>2.0</v>
      </c>
      <c r="L851" s="52" t="s">
        <v>118</v>
      </c>
      <c r="M851" s="52" t="s">
        <v>165</v>
      </c>
      <c r="N851" s="52">
        <v>34.0</v>
      </c>
      <c r="O851" s="52">
        <v>0.0</v>
      </c>
      <c r="P851" s="52">
        <v>0.0</v>
      </c>
      <c r="Q851" s="52">
        <v>0.0</v>
      </c>
      <c r="R851" s="52">
        <v>0.0</v>
      </c>
      <c r="S851" s="52">
        <v>0.0</v>
      </c>
      <c r="T851" s="52">
        <v>0.0</v>
      </c>
      <c r="U851" s="53">
        <v>3511.58</v>
      </c>
      <c r="V851" s="53">
        <v>2100.35</v>
      </c>
      <c r="W851" s="52">
        <v>9.00449648E8</v>
      </c>
      <c r="X851" s="52" t="s">
        <v>504</v>
      </c>
    </row>
    <row r="852" ht="15.75" customHeight="1">
      <c r="B852" s="47">
        <v>7.7101025E7</v>
      </c>
      <c r="C852" s="47" t="s">
        <v>1060</v>
      </c>
      <c r="D852" s="47">
        <v>1400.0</v>
      </c>
      <c r="E852" s="47">
        <v>0.0</v>
      </c>
      <c r="F852" s="48">
        <v>0.0</v>
      </c>
      <c r="G852" s="48">
        <f t="shared" si="1"/>
        <v>0</v>
      </c>
      <c r="H852" s="47" t="s">
        <v>7</v>
      </c>
      <c r="I852" s="47">
        <v>0.0</v>
      </c>
      <c r="J852" s="47">
        <v>0.0</v>
      </c>
      <c r="K852" s="47">
        <v>0.0</v>
      </c>
      <c r="L852" s="47" t="s">
        <v>118</v>
      </c>
      <c r="M852" s="47" t="s">
        <v>165</v>
      </c>
      <c r="N852" s="47">
        <v>56.0</v>
      </c>
      <c r="O852" s="47">
        <v>0.0</v>
      </c>
      <c r="P852" s="47">
        <v>0.0</v>
      </c>
      <c r="Q852" s="47">
        <v>0.0</v>
      </c>
      <c r="R852" s="47">
        <v>0.0</v>
      </c>
      <c r="S852" s="47">
        <v>3.0</v>
      </c>
      <c r="T852" s="47">
        <v>0.0</v>
      </c>
      <c r="U852" s="48">
        <v>0.0</v>
      </c>
      <c r="V852" s="48">
        <v>5009.0</v>
      </c>
      <c r="W852" s="47">
        <v>9.00449648E8</v>
      </c>
      <c r="X852" s="47" t="s">
        <v>504</v>
      </c>
    </row>
    <row r="853" ht="15.75" customHeight="1">
      <c r="B853" s="52" t="s">
        <v>1061</v>
      </c>
      <c r="C853" s="52" t="s">
        <v>1062</v>
      </c>
      <c r="D853" s="52">
        <v>3.1E12</v>
      </c>
      <c r="E853" s="52">
        <v>0.0</v>
      </c>
      <c r="F853" s="53">
        <v>149999.5</v>
      </c>
      <c r="G853" s="48">
        <f t="shared" si="1"/>
        <v>0</v>
      </c>
      <c r="H853" s="52" t="s">
        <v>7</v>
      </c>
      <c r="I853" s="52">
        <v>0.0</v>
      </c>
      <c r="J853" s="52">
        <v>0.0</v>
      </c>
      <c r="K853" s="52">
        <v>0.0</v>
      </c>
      <c r="L853" s="52" t="s">
        <v>118</v>
      </c>
      <c r="M853" s="52" t="s">
        <v>122</v>
      </c>
      <c r="N853" s="52">
        <v>97.0</v>
      </c>
      <c r="O853" s="52">
        <v>0.0</v>
      </c>
      <c r="P853" s="52">
        <v>0.0</v>
      </c>
      <c r="Q853" s="52">
        <v>0.0</v>
      </c>
      <c r="R853" s="52">
        <v>0.0</v>
      </c>
      <c r="S853" s="52">
        <v>37.0</v>
      </c>
      <c r="T853" s="52">
        <v>0.0</v>
      </c>
      <c r="U853" s="53">
        <v>150000.0</v>
      </c>
      <c r="V853" s="53">
        <v>149999.5</v>
      </c>
      <c r="W853" s="52">
        <v>8.30092153E8</v>
      </c>
      <c r="X853" s="52" t="s">
        <v>1063</v>
      </c>
    </row>
    <row r="854" ht="15.75" customHeight="1">
      <c r="B854" s="47" t="s">
        <v>1064</v>
      </c>
      <c r="C854" s="47" t="s">
        <v>1065</v>
      </c>
      <c r="D854" s="47" t="s">
        <v>1043</v>
      </c>
      <c r="E854" s="47">
        <v>0.0</v>
      </c>
      <c r="F854" s="48">
        <v>635669.3</v>
      </c>
      <c r="G854" s="48">
        <f t="shared" si="1"/>
        <v>0</v>
      </c>
      <c r="H854" s="47" t="s">
        <v>7</v>
      </c>
      <c r="I854" s="47">
        <v>0.0</v>
      </c>
      <c r="J854" s="47">
        <v>0.0</v>
      </c>
      <c r="K854" s="47">
        <v>0.0</v>
      </c>
      <c r="L854" s="47" t="s">
        <v>118</v>
      </c>
      <c r="M854" s="47" t="s">
        <v>119</v>
      </c>
      <c r="N854" s="47">
        <v>5367.0</v>
      </c>
      <c r="O854" s="47">
        <v>0.0</v>
      </c>
      <c r="P854" s="47">
        <v>0.0</v>
      </c>
      <c r="Q854" s="47">
        <v>0.0</v>
      </c>
      <c r="R854" s="47">
        <v>0.0</v>
      </c>
      <c r="S854" s="47">
        <v>72.0</v>
      </c>
      <c r="T854" s="47">
        <v>0.0</v>
      </c>
      <c r="U854" s="48">
        <v>635669.0</v>
      </c>
      <c r="V854" s="48">
        <v>517206.1</v>
      </c>
      <c r="W854" s="47">
        <v>9.00268222E8</v>
      </c>
      <c r="X854" s="47" t="s">
        <v>1066</v>
      </c>
    </row>
    <row r="855" ht="15.75" customHeight="1">
      <c r="B855" s="52">
        <v>7.7101028E7</v>
      </c>
      <c r="C855" s="52" t="s">
        <v>1067</v>
      </c>
      <c r="D855" s="52" t="s">
        <v>1043</v>
      </c>
      <c r="E855" s="52">
        <v>0.0</v>
      </c>
      <c r="F855" s="53">
        <v>925300.7</v>
      </c>
      <c r="G855" s="48">
        <f t="shared" si="1"/>
        <v>0</v>
      </c>
      <c r="H855" s="52" t="s">
        <v>7</v>
      </c>
      <c r="I855" s="52">
        <v>0.0</v>
      </c>
      <c r="J855" s="52">
        <v>0.0</v>
      </c>
      <c r="K855" s="52">
        <v>0.0</v>
      </c>
      <c r="L855" s="52" t="s">
        <v>118</v>
      </c>
      <c r="M855" s="52" t="s">
        <v>119</v>
      </c>
      <c r="N855" s="52">
        <v>298.0</v>
      </c>
      <c r="O855" s="52">
        <v>0.0</v>
      </c>
      <c r="P855" s="52">
        <v>0.0</v>
      </c>
      <c r="Q855" s="52">
        <v>0.0</v>
      </c>
      <c r="R855" s="52">
        <v>0.0</v>
      </c>
      <c r="S855" s="52">
        <v>1.0</v>
      </c>
      <c r="T855" s="52">
        <v>0.0</v>
      </c>
      <c r="U855" s="53">
        <v>925301.0</v>
      </c>
      <c r="V855" s="53">
        <v>280167.0</v>
      </c>
      <c r="W855" s="52">
        <v>8.30111317E8</v>
      </c>
      <c r="X855" s="52" t="s">
        <v>1063</v>
      </c>
    </row>
    <row r="856" ht="15.75" customHeight="1">
      <c r="B856" s="47">
        <v>7.7101029E7</v>
      </c>
      <c r="C856" s="47" t="s">
        <v>1068</v>
      </c>
      <c r="D856" s="47" t="s">
        <v>1043</v>
      </c>
      <c r="E856" s="47">
        <v>0.0</v>
      </c>
      <c r="F856" s="48">
        <v>0.0</v>
      </c>
      <c r="G856" s="48">
        <f t="shared" si="1"/>
        <v>0</v>
      </c>
      <c r="H856" s="47" t="s">
        <v>7</v>
      </c>
      <c r="I856" s="47">
        <v>0.0</v>
      </c>
      <c r="J856" s="47">
        <v>0.0</v>
      </c>
      <c r="K856" s="47">
        <v>0.0</v>
      </c>
      <c r="L856" s="47" t="s">
        <v>118</v>
      </c>
      <c r="M856" s="47" t="s">
        <v>119</v>
      </c>
      <c r="N856" s="47">
        <v>56.0</v>
      </c>
      <c r="O856" s="47">
        <v>0.0</v>
      </c>
      <c r="P856" s="47">
        <v>0.0</v>
      </c>
      <c r="Q856" s="47">
        <v>0.0</v>
      </c>
      <c r="R856" s="47">
        <v>0.0</v>
      </c>
      <c r="S856" s="47">
        <v>11.0</v>
      </c>
      <c r="T856" s="47">
        <v>0.0</v>
      </c>
      <c r="U856" s="48">
        <v>0.0</v>
      </c>
      <c r="V856" s="48">
        <v>0.0</v>
      </c>
      <c r="W856" s="47">
        <v>9.00449648E8</v>
      </c>
      <c r="X856" s="47" t="s">
        <v>1069</v>
      </c>
    </row>
    <row r="857" ht="15.75" customHeight="1">
      <c r="B857" s="52">
        <v>7.710103E7</v>
      </c>
      <c r="C857" s="72" t="s">
        <v>1070</v>
      </c>
      <c r="D857" s="6"/>
      <c r="E857" s="52">
        <v>0.0</v>
      </c>
      <c r="F857" s="53">
        <v>1720205.0</v>
      </c>
      <c r="G857" s="48">
        <f t="shared" si="1"/>
        <v>0</v>
      </c>
      <c r="H857" s="52" t="s">
        <v>7</v>
      </c>
      <c r="I857" s="52">
        <v>0.0</v>
      </c>
      <c r="J857" s="52">
        <v>0.0</v>
      </c>
      <c r="K857" s="52">
        <v>0.0</v>
      </c>
      <c r="L857" s="52" t="s">
        <v>118</v>
      </c>
      <c r="M857" s="52" t="s">
        <v>122</v>
      </c>
      <c r="N857" s="52">
        <v>70.0</v>
      </c>
      <c r="O857" s="52">
        <v>0.0</v>
      </c>
      <c r="P857" s="52">
        <v>0.0</v>
      </c>
      <c r="Q857" s="52">
        <v>0.0</v>
      </c>
      <c r="R857" s="52">
        <v>0.0</v>
      </c>
      <c r="S857" s="52">
        <v>3.0</v>
      </c>
      <c r="T857" s="52">
        <v>0.0</v>
      </c>
      <c r="U857" s="53">
        <v>1720205.0</v>
      </c>
      <c r="V857" s="53">
        <v>1720205.0</v>
      </c>
      <c r="W857" s="52">
        <v>8.00058793E8</v>
      </c>
      <c r="X857" s="52" t="s">
        <v>7</v>
      </c>
    </row>
    <row r="858" ht="15.75" customHeight="1">
      <c r="B858" s="47">
        <v>7.7101031E7</v>
      </c>
      <c r="C858" s="73" t="s">
        <v>1071</v>
      </c>
      <c r="D858" s="6"/>
      <c r="E858" s="47">
        <v>6.0</v>
      </c>
      <c r="F858" s="48">
        <v>1858384.0</v>
      </c>
      <c r="G858" s="48">
        <f t="shared" si="1"/>
        <v>11150304</v>
      </c>
      <c r="H858" s="47" t="s">
        <v>7</v>
      </c>
      <c r="I858" s="47">
        <v>5.0</v>
      </c>
      <c r="J858" s="47">
        <v>0.0</v>
      </c>
      <c r="K858" s="47">
        <v>10.0</v>
      </c>
      <c r="L858" s="47" t="s">
        <v>118</v>
      </c>
      <c r="M858" s="47" t="s">
        <v>165</v>
      </c>
      <c r="N858" s="47">
        <v>32.0</v>
      </c>
      <c r="O858" s="47">
        <v>0.0</v>
      </c>
      <c r="P858" s="47">
        <v>0.0</v>
      </c>
      <c r="Q858" s="47">
        <v>0.0</v>
      </c>
      <c r="R858" s="47">
        <v>0.0</v>
      </c>
      <c r="S858" s="47">
        <v>2.0</v>
      </c>
      <c r="T858" s="47">
        <v>0.0</v>
      </c>
      <c r="U858" s="48">
        <v>1858384.0</v>
      </c>
      <c r="V858" s="48">
        <v>1858384.0</v>
      </c>
      <c r="W858" s="47">
        <v>8.00058793E8</v>
      </c>
      <c r="X858" s="47" t="s">
        <v>7</v>
      </c>
    </row>
    <row r="859" ht="15.75" customHeight="1">
      <c r="B859" s="52">
        <v>7.7101032E7</v>
      </c>
      <c r="C859" s="52" t="s">
        <v>1072</v>
      </c>
      <c r="D859" s="52">
        <v>2.0515517E7</v>
      </c>
      <c r="E859" s="52">
        <v>6.0</v>
      </c>
      <c r="F859" s="53">
        <v>78345.37</v>
      </c>
      <c r="G859" s="48">
        <f t="shared" si="1"/>
        <v>470072.22</v>
      </c>
      <c r="H859" s="52" t="s">
        <v>9</v>
      </c>
      <c r="I859" s="52">
        <v>2.0</v>
      </c>
      <c r="J859" s="52">
        <v>2.0</v>
      </c>
      <c r="K859" s="52">
        <v>4.0</v>
      </c>
      <c r="L859" s="52" t="s">
        <v>118</v>
      </c>
      <c r="M859" s="52" t="s">
        <v>119</v>
      </c>
      <c r="N859" s="52">
        <v>184.0</v>
      </c>
      <c r="O859" s="52">
        <v>0.0</v>
      </c>
      <c r="P859" s="52">
        <v>0.0</v>
      </c>
      <c r="Q859" s="52">
        <v>0.0</v>
      </c>
      <c r="R859" s="52">
        <v>0.0</v>
      </c>
      <c r="S859" s="52">
        <v>1.0</v>
      </c>
      <c r="T859" s="52">
        <v>0.0</v>
      </c>
      <c r="U859" s="53">
        <v>78345.4</v>
      </c>
      <c r="V859" s="53">
        <v>77406.31</v>
      </c>
      <c r="W859" s="52">
        <v>9.00315569E8</v>
      </c>
      <c r="X859" s="52" t="s">
        <v>132</v>
      </c>
    </row>
    <row r="860" ht="15.75" customHeight="1">
      <c r="B860" s="47">
        <v>7.7101033E7</v>
      </c>
      <c r="C860" s="47" t="s">
        <v>1073</v>
      </c>
      <c r="D860" s="47">
        <v>2.1303956E7</v>
      </c>
      <c r="E860" s="47">
        <v>4.0</v>
      </c>
      <c r="F860" s="48">
        <v>35346.1</v>
      </c>
      <c r="G860" s="48">
        <f t="shared" si="1"/>
        <v>141384.4</v>
      </c>
      <c r="H860" s="47" t="s">
        <v>9</v>
      </c>
      <c r="I860" s="47">
        <v>2.0</v>
      </c>
      <c r="J860" s="47">
        <v>2.0</v>
      </c>
      <c r="K860" s="47">
        <v>4.0</v>
      </c>
      <c r="L860" s="47" t="s">
        <v>118</v>
      </c>
      <c r="M860" s="47" t="s">
        <v>119</v>
      </c>
      <c r="N860" s="47">
        <v>253.0</v>
      </c>
      <c r="O860" s="47">
        <v>0.0</v>
      </c>
      <c r="P860" s="47">
        <v>0.0</v>
      </c>
      <c r="Q860" s="47">
        <v>0.0</v>
      </c>
      <c r="R860" s="47">
        <v>0.0</v>
      </c>
      <c r="S860" s="47">
        <v>5.0</v>
      </c>
      <c r="T860" s="47">
        <v>0.0</v>
      </c>
      <c r="U860" s="48">
        <v>35346.1</v>
      </c>
      <c r="V860" s="48">
        <v>32778.13</v>
      </c>
      <c r="W860" s="47">
        <v>9.00315569E8</v>
      </c>
      <c r="X860" s="47" t="s">
        <v>123</v>
      </c>
    </row>
    <row r="861" ht="15.75" customHeight="1">
      <c r="B861" s="52">
        <v>7.7101034E7</v>
      </c>
      <c r="C861" s="52" t="s">
        <v>1074</v>
      </c>
      <c r="D861" s="52">
        <v>2.1671923E7</v>
      </c>
      <c r="E861" s="52">
        <v>2.0</v>
      </c>
      <c r="F861" s="53">
        <v>111165.3</v>
      </c>
      <c r="G861" s="48">
        <f t="shared" si="1"/>
        <v>222330.6</v>
      </c>
      <c r="H861" s="52" t="s">
        <v>9</v>
      </c>
      <c r="I861" s="52">
        <v>1.0</v>
      </c>
      <c r="J861" s="52">
        <v>1.0</v>
      </c>
      <c r="K861" s="52">
        <v>2.0</v>
      </c>
      <c r="L861" s="52" t="s">
        <v>118</v>
      </c>
      <c r="M861" s="52" t="s">
        <v>122</v>
      </c>
      <c r="N861" s="52">
        <v>12.0</v>
      </c>
      <c r="O861" s="52">
        <v>0.0</v>
      </c>
      <c r="P861" s="52">
        <v>0.0</v>
      </c>
      <c r="Q861" s="52">
        <v>0.0</v>
      </c>
      <c r="R861" s="52">
        <v>0.0</v>
      </c>
      <c r="S861" s="52">
        <v>5.0</v>
      </c>
      <c r="T861" s="52">
        <v>0.0</v>
      </c>
      <c r="U861" s="53">
        <v>111165.0</v>
      </c>
      <c r="V861" s="53">
        <v>111165.3</v>
      </c>
      <c r="W861" s="52">
        <v>9.00315569E8</v>
      </c>
      <c r="X861" s="52" t="s">
        <v>129</v>
      </c>
    </row>
    <row r="862" ht="15.75" customHeight="1">
      <c r="B862" s="47">
        <v>7710107.0</v>
      </c>
      <c r="C862" s="47" t="s">
        <v>1075</v>
      </c>
      <c r="D862" s="47">
        <v>2.2738727E7</v>
      </c>
      <c r="E862" s="47">
        <v>0.0</v>
      </c>
      <c r="F862" s="48">
        <v>0.0</v>
      </c>
      <c r="G862" s="48">
        <f t="shared" si="1"/>
        <v>0</v>
      </c>
      <c r="H862" s="47" t="s">
        <v>3</v>
      </c>
      <c r="I862" s="47">
        <v>0.0</v>
      </c>
      <c r="J862" s="47">
        <v>0.0</v>
      </c>
      <c r="K862" s="47">
        <v>0.0</v>
      </c>
      <c r="L862" s="47" t="s">
        <v>118</v>
      </c>
      <c r="M862" s="47" t="s">
        <v>119</v>
      </c>
      <c r="N862" s="47">
        <v>3.0</v>
      </c>
      <c r="O862" s="47">
        <v>0.0</v>
      </c>
      <c r="P862" s="47">
        <v>0.0</v>
      </c>
      <c r="Q862" s="47">
        <v>0.0</v>
      </c>
      <c r="R862" s="47">
        <v>0.0</v>
      </c>
      <c r="S862" s="47">
        <v>1.0</v>
      </c>
      <c r="T862" s="47">
        <v>0.0</v>
      </c>
      <c r="U862" s="48">
        <v>0.0</v>
      </c>
      <c r="V862" s="48">
        <v>0.0</v>
      </c>
      <c r="W862" s="47">
        <v>9.00315569E8</v>
      </c>
      <c r="X862" s="47" t="s">
        <v>235</v>
      </c>
    </row>
    <row r="863" ht="15.75" customHeight="1">
      <c r="B863" s="52">
        <v>7.7140001E7</v>
      </c>
      <c r="C863" s="52" t="s">
        <v>1076</v>
      </c>
      <c r="D863" s="52">
        <v>2.294269E7</v>
      </c>
      <c r="E863" s="52">
        <v>0.0</v>
      </c>
      <c r="F863" s="53">
        <v>8837431.0</v>
      </c>
      <c r="G863" s="48">
        <f t="shared" si="1"/>
        <v>0</v>
      </c>
      <c r="H863" s="52" t="s">
        <v>9</v>
      </c>
      <c r="I863" s="52">
        <v>0.0</v>
      </c>
      <c r="J863" s="52">
        <v>0.0</v>
      </c>
      <c r="K863" s="52">
        <v>0.0</v>
      </c>
      <c r="L863" s="52" t="s">
        <v>118</v>
      </c>
      <c r="M863" s="52" t="s">
        <v>119</v>
      </c>
      <c r="N863" s="52">
        <v>2.0</v>
      </c>
      <c r="O863" s="52">
        <v>0.0</v>
      </c>
      <c r="P863" s="52">
        <v>0.0</v>
      </c>
      <c r="Q863" s="52">
        <v>0.0</v>
      </c>
      <c r="R863" s="52">
        <v>0.0</v>
      </c>
      <c r="S863" s="52">
        <v>2.0</v>
      </c>
      <c r="T863" s="52">
        <v>0.0</v>
      </c>
      <c r="U863" s="53">
        <v>8837431.0</v>
      </c>
      <c r="V863" s="53">
        <v>8837431.0</v>
      </c>
      <c r="W863" s="52">
        <v>9.00315569E8</v>
      </c>
      <c r="X863" s="52" t="s">
        <v>490</v>
      </c>
    </row>
    <row r="864" ht="15.75" customHeight="1">
      <c r="B864" s="47">
        <v>7.7140002E7</v>
      </c>
      <c r="C864" s="47" t="s">
        <v>1077</v>
      </c>
      <c r="D864" s="47">
        <v>2.3422646E7</v>
      </c>
      <c r="E864" s="47">
        <v>0.0</v>
      </c>
      <c r="F864" s="48">
        <v>1309000.0</v>
      </c>
      <c r="G864" s="48">
        <f t="shared" si="1"/>
        <v>0</v>
      </c>
      <c r="H864" s="47" t="s">
        <v>9</v>
      </c>
      <c r="I864" s="47">
        <v>0.0</v>
      </c>
      <c r="J864" s="47">
        <v>0.0</v>
      </c>
      <c r="K864" s="47">
        <v>0.0</v>
      </c>
      <c r="L864" s="47" t="s">
        <v>118</v>
      </c>
      <c r="M864" s="47" t="s">
        <v>122</v>
      </c>
      <c r="N864" s="47">
        <v>1.0</v>
      </c>
      <c r="O864" s="47">
        <v>0.0</v>
      </c>
      <c r="P864" s="47">
        <v>0.0</v>
      </c>
      <c r="Q864" s="47">
        <v>0.0</v>
      </c>
      <c r="R864" s="47">
        <v>0.0</v>
      </c>
      <c r="S864" s="47">
        <v>1.0</v>
      </c>
      <c r="T864" s="47">
        <v>0.0</v>
      </c>
      <c r="U864" s="48">
        <v>1309000.0</v>
      </c>
      <c r="V864" s="48">
        <v>1309000.0</v>
      </c>
      <c r="W864" s="47">
        <v>9.00771744E8</v>
      </c>
      <c r="X864" s="47" t="s">
        <v>235</v>
      </c>
    </row>
    <row r="865" ht="15.75" customHeight="1">
      <c r="B865" s="52">
        <v>7730103.0</v>
      </c>
      <c r="C865" s="52" t="s">
        <v>1078</v>
      </c>
      <c r="D865" s="52">
        <v>2.0967831E7</v>
      </c>
      <c r="E865" s="52">
        <v>2.0</v>
      </c>
      <c r="F865" s="53">
        <v>1383237.0</v>
      </c>
      <c r="G865" s="48">
        <f t="shared" si="1"/>
        <v>2766474</v>
      </c>
      <c r="H865" s="52" t="s">
        <v>9</v>
      </c>
      <c r="I865" s="52">
        <v>4.0</v>
      </c>
      <c r="J865" s="52">
        <v>0.0</v>
      </c>
      <c r="K865" s="52">
        <v>8.0</v>
      </c>
      <c r="L865" s="52" t="s">
        <v>118</v>
      </c>
      <c r="M865" s="52" t="s">
        <v>119</v>
      </c>
      <c r="N865" s="52">
        <v>42.0</v>
      </c>
      <c r="O865" s="52">
        <v>0.0</v>
      </c>
      <c r="P865" s="52">
        <v>0.0</v>
      </c>
      <c r="Q865" s="52">
        <v>1.0</v>
      </c>
      <c r="R865" s="52">
        <v>0.0</v>
      </c>
      <c r="S865" s="52">
        <v>5.0</v>
      </c>
      <c r="T865" s="52">
        <v>0.0</v>
      </c>
      <c r="U865" s="53">
        <v>1383237.0</v>
      </c>
      <c r="V865" s="53">
        <v>1383237.0</v>
      </c>
      <c r="W865" s="52">
        <v>9.00315569E8</v>
      </c>
      <c r="X865" s="52" t="s">
        <v>129</v>
      </c>
    </row>
    <row r="866" ht="15.75" customHeight="1">
      <c r="B866" s="47">
        <v>7.73020014E8</v>
      </c>
      <c r="C866" s="47" t="s">
        <v>1079</v>
      </c>
      <c r="D866" s="47">
        <v>1078356.0</v>
      </c>
      <c r="E866" s="47">
        <v>8.0</v>
      </c>
      <c r="F866" s="48">
        <v>121659.3</v>
      </c>
      <c r="G866" s="48">
        <f t="shared" si="1"/>
        <v>973274.4</v>
      </c>
      <c r="H866" s="47" t="s">
        <v>9</v>
      </c>
      <c r="I866" s="47">
        <v>0.0</v>
      </c>
      <c r="J866" s="47">
        <v>0.0</v>
      </c>
      <c r="K866" s="47">
        <v>0.0</v>
      </c>
      <c r="L866" s="47" t="s">
        <v>118</v>
      </c>
      <c r="M866" s="47" t="s">
        <v>122</v>
      </c>
      <c r="N866" s="47">
        <v>0.0</v>
      </c>
      <c r="O866" s="47">
        <v>0.0</v>
      </c>
      <c r="P866" s="47">
        <v>0.0</v>
      </c>
      <c r="Q866" s="47">
        <v>0.0</v>
      </c>
      <c r="R866" s="47">
        <v>0.0</v>
      </c>
      <c r="S866" s="47">
        <v>0.0</v>
      </c>
      <c r="T866" s="47">
        <v>0.0</v>
      </c>
      <c r="U866" s="48">
        <v>121659.0</v>
      </c>
      <c r="V866" s="48">
        <v>0.0</v>
      </c>
      <c r="W866" s="47">
        <v>9.00315569E8</v>
      </c>
      <c r="X866" s="47" t="s">
        <v>338</v>
      </c>
    </row>
    <row r="867" ht="15.75" customHeight="1">
      <c r="B867" s="52">
        <v>7730300.0</v>
      </c>
      <c r="C867" s="52" t="s">
        <v>1080</v>
      </c>
      <c r="D867" s="52">
        <v>945506.0</v>
      </c>
      <c r="E867" s="52">
        <v>8.0</v>
      </c>
      <c r="F867" s="53">
        <v>21015.22</v>
      </c>
      <c r="G867" s="48">
        <f t="shared" si="1"/>
        <v>168121.76</v>
      </c>
      <c r="H867" s="52" t="s">
        <v>9</v>
      </c>
      <c r="I867" s="52">
        <v>0.0</v>
      </c>
      <c r="J867" s="52">
        <v>0.0</v>
      </c>
      <c r="K867" s="52">
        <v>0.0</v>
      </c>
      <c r="L867" s="52" t="s">
        <v>118</v>
      </c>
      <c r="M867" s="52" t="s">
        <v>119</v>
      </c>
      <c r="N867" s="52">
        <v>0.0</v>
      </c>
      <c r="O867" s="52">
        <v>0.0</v>
      </c>
      <c r="P867" s="52">
        <v>0.0</v>
      </c>
      <c r="Q867" s="52">
        <v>0.0</v>
      </c>
      <c r="R867" s="52">
        <v>0.0</v>
      </c>
      <c r="S867" s="52">
        <v>0.0</v>
      </c>
      <c r="T867" s="52">
        <v>0.0</v>
      </c>
      <c r="U867" s="53">
        <v>21015.2</v>
      </c>
      <c r="V867" s="53">
        <v>0.0</v>
      </c>
      <c r="W867" s="52">
        <v>9.00315569E8</v>
      </c>
      <c r="X867" s="52" t="s">
        <v>338</v>
      </c>
    </row>
    <row r="868" ht="15.75" customHeight="1">
      <c r="B868" s="47">
        <v>7730302.0</v>
      </c>
      <c r="C868" s="47" t="s">
        <v>1081</v>
      </c>
      <c r="D868" s="47">
        <v>1076335.0</v>
      </c>
      <c r="E868" s="47">
        <v>8.0</v>
      </c>
      <c r="F868" s="48">
        <v>374432.8</v>
      </c>
      <c r="G868" s="48">
        <f t="shared" si="1"/>
        <v>2995462.4</v>
      </c>
      <c r="H868" s="47" t="s">
        <v>9</v>
      </c>
      <c r="I868" s="47">
        <v>0.0</v>
      </c>
      <c r="J868" s="47">
        <v>0.0</v>
      </c>
      <c r="K868" s="47">
        <v>0.0</v>
      </c>
      <c r="L868" s="47" t="s">
        <v>118</v>
      </c>
      <c r="M868" s="47" t="s">
        <v>119</v>
      </c>
      <c r="N868" s="47">
        <v>0.0</v>
      </c>
      <c r="O868" s="47">
        <v>0.0</v>
      </c>
      <c r="P868" s="47">
        <v>0.0</v>
      </c>
      <c r="Q868" s="47">
        <v>0.0</v>
      </c>
      <c r="R868" s="47">
        <v>0.0</v>
      </c>
      <c r="S868" s="47">
        <v>0.0</v>
      </c>
      <c r="T868" s="47">
        <v>0.0</v>
      </c>
      <c r="U868" s="48">
        <v>374433.0</v>
      </c>
      <c r="V868" s="48">
        <v>0.0</v>
      </c>
      <c r="W868" s="47">
        <v>9.00315569E8</v>
      </c>
      <c r="X868" s="47" t="s">
        <v>441</v>
      </c>
    </row>
    <row r="869" ht="15.75" customHeight="1">
      <c r="B869" s="52">
        <v>7730303.0</v>
      </c>
      <c r="C869" s="52" t="s">
        <v>1082</v>
      </c>
      <c r="D869" s="52">
        <v>1076656.0</v>
      </c>
      <c r="E869" s="52">
        <v>0.0</v>
      </c>
      <c r="F869" s="53">
        <v>58355.09</v>
      </c>
      <c r="G869" s="48">
        <f t="shared" si="1"/>
        <v>0</v>
      </c>
      <c r="H869" s="52" t="s">
        <v>9</v>
      </c>
      <c r="I869" s="52">
        <v>0.0</v>
      </c>
      <c r="J869" s="52">
        <v>0.0</v>
      </c>
      <c r="K869" s="52">
        <v>0.0</v>
      </c>
      <c r="L869" s="52" t="s">
        <v>118</v>
      </c>
      <c r="M869" s="52" t="s">
        <v>119</v>
      </c>
      <c r="N869" s="52">
        <v>8.0</v>
      </c>
      <c r="O869" s="52">
        <v>0.0</v>
      </c>
      <c r="P869" s="52">
        <v>0.0</v>
      </c>
      <c r="Q869" s="52">
        <v>0.0</v>
      </c>
      <c r="R869" s="52">
        <v>0.0</v>
      </c>
      <c r="S869" s="52">
        <v>1.0</v>
      </c>
      <c r="T869" s="52">
        <v>0.0</v>
      </c>
      <c r="U869" s="53">
        <v>58355.1</v>
      </c>
      <c r="V869" s="53">
        <v>0.0</v>
      </c>
      <c r="W869" s="52">
        <v>9.00315569E8</v>
      </c>
      <c r="X869" s="52" t="s">
        <v>338</v>
      </c>
    </row>
    <row r="870" ht="15.75" customHeight="1">
      <c r="B870" s="47">
        <v>7730304.0</v>
      </c>
      <c r="C870" s="47" t="s">
        <v>1083</v>
      </c>
      <c r="D870" s="47">
        <v>3199066.0</v>
      </c>
      <c r="E870" s="47">
        <v>8.0</v>
      </c>
      <c r="F870" s="48">
        <v>37376.8</v>
      </c>
      <c r="G870" s="48">
        <f t="shared" si="1"/>
        <v>299014.4</v>
      </c>
      <c r="H870" s="47" t="s">
        <v>9</v>
      </c>
      <c r="I870" s="47">
        <v>0.0</v>
      </c>
      <c r="J870" s="47">
        <v>0.0</v>
      </c>
      <c r="K870" s="47">
        <v>0.0</v>
      </c>
      <c r="L870" s="47" t="s">
        <v>118</v>
      </c>
      <c r="M870" s="47" t="s">
        <v>119</v>
      </c>
      <c r="N870" s="47">
        <v>0.0</v>
      </c>
      <c r="O870" s="47">
        <v>0.0</v>
      </c>
      <c r="P870" s="47">
        <v>0.0</v>
      </c>
      <c r="Q870" s="47">
        <v>0.0</v>
      </c>
      <c r="R870" s="47">
        <v>0.0</v>
      </c>
      <c r="S870" s="47">
        <v>0.0</v>
      </c>
      <c r="T870" s="47">
        <v>0.0</v>
      </c>
      <c r="U870" s="48">
        <v>37376.8</v>
      </c>
      <c r="V870" s="48">
        <v>0.0</v>
      </c>
      <c r="W870" s="47">
        <v>9.00315569E8</v>
      </c>
      <c r="X870" s="47" t="s">
        <v>441</v>
      </c>
    </row>
    <row r="871" ht="15.75" customHeight="1">
      <c r="B871" s="52">
        <v>7730305.0</v>
      </c>
      <c r="C871" s="52" t="s">
        <v>1084</v>
      </c>
      <c r="D871" s="52">
        <v>8157714.0</v>
      </c>
      <c r="E871" s="52">
        <v>8.0</v>
      </c>
      <c r="F871" s="53">
        <v>37783.07</v>
      </c>
      <c r="G871" s="48">
        <f t="shared" si="1"/>
        <v>302264.56</v>
      </c>
      <c r="H871" s="52" t="s">
        <v>9</v>
      </c>
      <c r="I871" s="52">
        <v>0.0</v>
      </c>
      <c r="J871" s="52">
        <v>0.0</v>
      </c>
      <c r="K871" s="52">
        <v>0.0</v>
      </c>
      <c r="L871" s="52" t="s">
        <v>118</v>
      </c>
      <c r="M871" s="52" t="s">
        <v>119</v>
      </c>
      <c r="N871" s="52">
        <v>0.0</v>
      </c>
      <c r="O871" s="52">
        <v>0.0</v>
      </c>
      <c r="P871" s="52">
        <v>0.0</v>
      </c>
      <c r="Q871" s="52">
        <v>0.0</v>
      </c>
      <c r="R871" s="52">
        <v>0.0</v>
      </c>
      <c r="S871" s="52">
        <v>0.0</v>
      </c>
      <c r="T871" s="52">
        <v>0.0</v>
      </c>
      <c r="U871" s="53">
        <v>37783.1</v>
      </c>
      <c r="V871" s="53">
        <v>0.0</v>
      </c>
      <c r="W871" s="52">
        <v>9.00315569E8</v>
      </c>
      <c r="X871" s="52" t="s">
        <v>338</v>
      </c>
    </row>
    <row r="872" ht="15.75" customHeight="1">
      <c r="B872" s="47">
        <v>7730306.0</v>
      </c>
      <c r="C872" s="47" t="s">
        <v>1085</v>
      </c>
      <c r="D872" s="47">
        <v>2.103605E7</v>
      </c>
      <c r="E872" s="47">
        <v>60.0</v>
      </c>
      <c r="F872" s="48">
        <v>1849900.0</v>
      </c>
      <c r="G872" s="48">
        <f t="shared" si="1"/>
        <v>110994000</v>
      </c>
      <c r="H872" s="47" t="s">
        <v>9</v>
      </c>
      <c r="I872" s="47">
        <v>4.0</v>
      </c>
      <c r="J872" s="47">
        <v>1.0</v>
      </c>
      <c r="K872" s="47">
        <v>8.0</v>
      </c>
      <c r="L872" s="47" t="s">
        <v>118</v>
      </c>
      <c r="M872" s="47" t="s">
        <v>119</v>
      </c>
      <c r="N872" s="47">
        <v>241.0</v>
      </c>
      <c r="O872" s="47">
        <v>0.0</v>
      </c>
      <c r="P872" s="47">
        <v>0.0</v>
      </c>
      <c r="Q872" s="47">
        <v>1.0</v>
      </c>
      <c r="R872" s="47">
        <v>0.0</v>
      </c>
      <c r="S872" s="47">
        <v>10.0</v>
      </c>
      <c r="T872" s="47">
        <v>0.0</v>
      </c>
      <c r="U872" s="48">
        <v>1849900.0</v>
      </c>
      <c r="V872" s="48">
        <v>1849900.0</v>
      </c>
      <c r="W872" s="47">
        <v>9.00315569E8</v>
      </c>
      <c r="X872" s="47" t="s">
        <v>132</v>
      </c>
    </row>
    <row r="873" ht="15.75" customHeight="1">
      <c r="B873" s="52">
        <v>7730308.0</v>
      </c>
      <c r="C873" s="52" t="s">
        <v>1086</v>
      </c>
      <c r="D873" s="52">
        <v>2.2087339E7</v>
      </c>
      <c r="E873" s="52">
        <v>4.0</v>
      </c>
      <c r="F873" s="53">
        <v>64486.07</v>
      </c>
      <c r="G873" s="48">
        <f t="shared" si="1"/>
        <v>257944.28</v>
      </c>
      <c r="H873" s="52" t="s">
        <v>9</v>
      </c>
      <c r="I873" s="52">
        <v>1.0</v>
      </c>
      <c r="J873" s="52">
        <v>1.0</v>
      </c>
      <c r="K873" s="52">
        <v>2.0</v>
      </c>
      <c r="L873" s="52" t="s">
        <v>118</v>
      </c>
      <c r="M873" s="52" t="s">
        <v>119</v>
      </c>
      <c r="N873" s="52">
        <v>4.0</v>
      </c>
      <c r="O873" s="52">
        <v>0.0</v>
      </c>
      <c r="P873" s="52">
        <v>0.0</v>
      </c>
      <c r="Q873" s="52">
        <v>0.0</v>
      </c>
      <c r="R873" s="52">
        <v>0.0</v>
      </c>
      <c r="S873" s="52">
        <v>0.0</v>
      </c>
      <c r="T873" s="52">
        <v>0.0</v>
      </c>
      <c r="U873" s="53">
        <v>64486.1</v>
      </c>
      <c r="V873" s="53">
        <v>0.0</v>
      </c>
      <c r="W873" s="52">
        <v>9.00315569E8</v>
      </c>
      <c r="X873" s="52" t="s">
        <v>441</v>
      </c>
    </row>
    <row r="874" ht="15.75" customHeight="1">
      <c r="B874" s="47">
        <v>7730309.0</v>
      </c>
      <c r="C874" s="47" t="s">
        <v>1087</v>
      </c>
      <c r="D874" s="47">
        <v>2.125041E7</v>
      </c>
      <c r="E874" s="47">
        <v>0.0</v>
      </c>
      <c r="F874" s="48">
        <v>5950.0</v>
      </c>
      <c r="G874" s="48">
        <f t="shared" si="1"/>
        <v>0</v>
      </c>
      <c r="H874" s="47" t="s">
        <v>9</v>
      </c>
      <c r="I874" s="47">
        <v>0.0</v>
      </c>
      <c r="J874" s="47">
        <v>0.0</v>
      </c>
      <c r="K874" s="47">
        <v>0.0</v>
      </c>
      <c r="L874" s="47" t="s">
        <v>118</v>
      </c>
      <c r="M874" s="47" t="s">
        <v>165</v>
      </c>
      <c r="N874" s="47">
        <v>19.0</v>
      </c>
      <c r="O874" s="47">
        <v>0.0</v>
      </c>
      <c r="P874" s="47">
        <v>0.0</v>
      </c>
      <c r="Q874" s="47">
        <v>0.0</v>
      </c>
      <c r="R874" s="47">
        <v>0.0</v>
      </c>
      <c r="S874" s="47">
        <v>1.0</v>
      </c>
      <c r="T874" s="47">
        <v>0.0</v>
      </c>
      <c r="U874" s="48">
        <v>5950.0</v>
      </c>
      <c r="V874" s="48">
        <v>5950.0</v>
      </c>
      <c r="W874" s="47">
        <v>9.00971262E8</v>
      </c>
      <c r="X874" s="47" t="s">
        <v>216</v>
      </c>
    </row>
    <row r="875" ht="15.75" customHeight="1">
      <c r="B875" s="52">
        <v>8.011E7</v>
      </c>
      <c r="C875" s="52" t="s">
        <v>1088</v>
      </c>
      <c r="D875" s="52">
        <v>2.6295137E7</v>
      </c>
      <c r="E875" s="52">
        <v>6.0</v>
      </c>
      <c r="F875" s="53">
        <v>9354.59</v>
      </c>
      <c r="G875" s="48">
        <f t="shared" si="1"/>
        <v>56127.54</v>
      </c>
      <c r="H875" s="52" t="s">
        <v>3</v>
      </c>
      <c r="I875" s="52">
        <v>2.0</v>
      </c>
      <c r="J875" s="52">
        <v>2.0</v>
      </c>
      <c r="K875" s="52">
        <v>4.0</v>
      </c>
      <c r="L875" s="52" t="s">
        <v>118</v>
      </c>
      <c r="M875" s="52" t="s">
        <v>119</v>
      </c>
      <c r="N875" s="52">
        <v>159.0</v>
      </c>
      <c r="O875" s="52">
        <v>0.0</v>
      </c>
      <c r="P875" s="52">
        <v>0.0</v>
      </c>
      <c r="Q875" s="52">
        <v>1.0</v>
      </c>
      <c r="R875" s="52">
        <v>0.0</v>
      </c>
      <c r="S875" s="52">
        <v>15.0</v>
      </c>
      <c r="T875" s="52">
        <v>0.0</v>
      </c>
      <c r="U875" s="53">
        <v>9354.59</v>
      </c>
      <c r="V875" s="53">
        <v>9354.59</v>
      </c>
      <c r="W875" s="52">
        <v>9.00603232E8</v>
      </c>
      <c r="X875" s="52" t="s">
        <v>1089</v>
      </c>
    </row>
    <row r="876" ht="15.75" customHeight="1">
      <c r="B876" s="47">
        <v>8.0110001E7</v>
      </c>
      <c r="C876" s="47" t="s">
        <v>1090</v>
      </c>
      <c r="D876" s="47">
        <v>1.0326775E7</v>
      </c>
      <c r="E876" s="47">
        <v>56.0</v>
      </c>
      <c r="F876" s="48">
        <v>15769.21</v>
      </c>
      <c r="G876" s="48">
        <f t="shared" si="1"/>
        <v>883075.76</v>
      </c>
      <c r="H876" s="47" t="s">
        <v>3</v>
      </c>
      <c r="I876" s="47">
        <v>20.0</v>
      </c>
      <c r="J876" s="47">
        <v>1.0</v>
      </c>
      <c r="K876" s="47">
        <v>60.0</v>
      </c>
      <c r="L876" s="47" t="s">
        <v>118</v>
      </c>
      <c r="M876" s="47" t="s">
        <v>119</v>
      </c>
      <c r="N876" s="47">
        <v>182.0</v>
      </c>
      <c r="O876" s="47">
        <v>0.0</v>
      </c>
      <c r="P876" s="47">
        <v>0.0</v>
      </c>
      <c r="Q876" s="47">
        <v>0.0</v>
      </c>
      <c r="R876" s="47">
        <v>0.0</v>
      </c>
      <c r="S876" s="47">
        <v>8.0</v>
      </c>
      <c r="T876" s="47">
        <v>0.0</v>
      </c>
      <c r="U876" s="48">
        <v>15769.2</v>
      </c>
      <c r="V876" s="48">
        <v>15053.5</v>
      </c>
      <c r="W876" s="47">
        <v>9.00664298E8</v>
      </c>
      <c r="X876" s="47" t="s">
        <v>1091</v>
      </c>
    </row>
    <row r="877" ht="15.75" customHeight="1">
      <c r="B877" s="52">
        <v>8.0110002E7</v>
      </c>
      <c r="C877" s="52" t="s">
        <v>1092</v>
      </c>
      <c r="D877" s="52">
        <v>1.0732216E7</v>
      </c>
      <c r="E877" s="52">
        <v>12.0</v>
      </c>
      <c r="F877" s="53">
        <v>17969.46</v>
      </c>
      <c r="G877" s="48">
        <f t="shared" si="1"/>
        <v>215633.52</v>
      </c>
      <c r="H877" s="52" t="s">
        <v>3</v>
      </c>
      <c r="I877" s="52">
        <v>6.0</v>
      </c>
      <c r="J877" s="52">
        <v>6.0</v>
      </c>
      <c r="K877" s="52">
        <v>12.0</v>
      </c>
      <c r="L877" s="52" t="s">
        <v>118</v>
      </c>
      <c r="M877" s="52" t="s">
        <v>119</v>
      </c>
      <c r="N877" s="52">
        <v>2138.0</v>
      </c>
      <c r="O877" s="52">
        <v>0.0</v>
      </c>
      <c r="P877" s="52">
        <v>0.0</v>
      </c>
      <c r="Q877" s="52">
        <v>0.0</v>
      </c>
      <c r="R877" s="52">
        <v>0.0</v>
      </c>
      <c r="S877" s="52">
        <v>3.0</v>
      </c>
      <c r="T877" s="52">
        <v>0.0</v>
      </c>
      <c r="U877" s="53">
        <v>17969.5</v>
      </c>
      <c r="V877" s="53">
        <v>17255.0</v>
      </c>
      <c r="W877" s="52">
        <v>8.30092963E8</v>
      </c>
      <c r="X877" s="52" t="s">
        <v>1093</v>
      </c>
    </row>
    <row r="878" ht="15.75" customHeight="1">
      <c r="B878" s="47">
        <v>8.0110003E7</v>
      </c>
      <c r="C878" s="47" t="s">
        <v>1094</v>
      </c>
      <c r="D878" s="47">
        <v>1.0748745E7</v>
      </c>
      <c r="E878" s="47">
        <v>0.0</v>
      </c>
      <c r="F878" s="48">
        <v>0.0</v>
      </c>
      <c r="G878" s="48">
        <f t="shared" si="1"/>
        <v>0</v>
      </c>
      <c r="H878" s="47" t="s">
        <v>3</v>
      </c>
      <c r="I878" s="47">
        <v>0.0</v>
      </c>
      <c r="J878" s="47">
        <v>0.0</v>
      </c>
      <c r="K878" s="47">
        <v>0.0</v>
      </c>
      <c r="L878" s="47" t="s">
        <v>118</v>
      </c>
      <c r="M878" s="47" t="s">
        <v>119</v>
      </c>
      <c r="N878" s="47">
        <v>0.0</v>
      </c>
      <c r="O878" s="47">
        <v>0.0</v>
      </c>
      <c r="P878" s="47">
        <v>0.0</v>
      </c>
      <c r="Q878" s="47">
        <v>0.0</v>
      </c>
      <c r="R878" s="47">
        <v>0.0</v>
      </c>
      <c r="S878" s="47">
        <v>0.0</v>
      </c>
      <c r="T878" s="47">
        <v>0.0</v>
      </c>
      <c r="U878" s="48">
        <v>0.0</v>
      </c>
      <c r="V878" s="48">
        <v>0.0</v>
      </c>
      <c r="W878" s="47">
        <v>8.30092963E8</v>
      </c>
      <c r="X878" s="47" t="s">
        <v>235</v>
      </c>
    </row>
    <row r="879" ht="15.75" customHeight="1">
      <c r="B879" s="52">
        <v>8.0110004E7</v>
      </c>
      <c r="C879" s="52" t="s">
        <v>1095</v>
      </c>
      <c r="D879" s="52">
        <v>1.1413185E7</v>
      </c>
      <c r="E879" s="52">
        <v>25.0</v>
      </c>
      <c r="F879" s="53">
        <v>50575.13</v>
      </c>
      <c r="G879" s="48">
        <f t="shared" si="1"/>
        <v>1264378.25</v>
      </c>
      <c r="H879" s="52" t="s">
        <v>3</v>
      </c>
      <c r="I879" s="52">
        <v>11.0</v>
      </c>
      <c r="J879" s="52">
        <v>11.0</v>
      </c>
      <c r="K879" s="52">
        <v>20.0</v>
      </c>
      <c r="L879" s="52" t="s">
        <v>118</v>
      </c>
      <c r="M879" s="52" t="s">
        <v>119</v>
      </c>
      <c r="N879" s="52">
        <v>747.0</v>
      </c>
      <c r="O879" s="52">
        <v>0.0</v>
      </c>
      <c r="P879" s="52">
        <v>0.0</v>
      </c>
      <c r="Q879" s="52">
        <v>0.0</v>
      </c>
      <c r="R879" s="52">
        <v>0.0</v>
      </c>
      <c r="S879" s="52">
        <v>14.0</v>
      </c>
      <c r="T879" s="52">
        <v>0.0</v>
      </c>
      <c r="U879" s="53">
        <v>50575.1</v>
      </c>
      <c r="V879" s="53">
        <v>50575.0</v>
      </c>
      <c r="W879" s="52">
        <v>9.00603232E8</v>
      </c>
      <c r="X879" s="52" t="s">
        <v>729</v>
      </c>
    </row>
    <row r="880" ht="15.75" customHeight="1">
      <c r="B880" s="47">
        <v>8.0110005E7</v>
      </c>
      <c r="C880" s="47" t="s">
        <v>1096</v>
      </c>
      <c r="D880" s="47" t="s">
        <v>1097</v>
      </c>
      <c r="E880" s="47">
        <v>0.0</v>
      </c>
      <c r="F880" s="48">
        <v>43617.16</v>
      </c>
      <c r="G880" s="48">
        <f t="shared" si="1"/>
        <v>0</v>
      </c>
      <c r="H880" s="47" t="s">
        <v>3</v>
      </c>
      <c r="I880" s="47">
        <v>0.0</v>
      </c>
      <c r="J880" s="47">
        <v>0.0</v>
      </c>
      <c r="K880" s="47">
        <v>0.0</v>
      </c>
      <c r="L880" s="47" t="s">
        <v>118</v>
      </c>
      <c r="M880" s="47" t="s">
        <v>119</v>
      </c>
      <c r="N880" s="47">
        <v>80.0</v>
      </c>
      <c r="O880" s="47">
        <v>0.0</v>
      </c>
      <c r="P880" s="47">
        <v>0.0</v>
      </c>
      <c r="Q880" s="47">
        <v>0.0</v>
      </c>
      <c r="R880" s="47">
        <v>0.0</v>
      </c>
      <c r="S880" s="47">
        <v>2.0</v>
      </c>
      <c r="T880" s="47">
        <v>0.0</v>
      </c>
      <c r="U880" s="48">
        <v>43617.2</v>
      </c>
      <c r="V880" s="48">
        <v>36750.0</v>
      </c>
      <c r="W880" s="47">
        <v>9.00449648E8</v>
      </c>
      <c r="X880" s="47" t="s">
        <v>726</v>
      </c>
    </row>
    <row r="881" ht="15.75" customHeight="1">
      <c r="B881" s="52">
        <v>8.0110006E7</v>
      </c>
      <c r="C881" s="52" t="s">
        <v>1098</v>
      </c>
      <c r="D881" s="52">
        <v>1.1421965E7</v>
      </c>
      <c r="E881" s="52">
        <v>0.0</v>
      </c>
      <c r="F881" s="53">
        <v>0.0</v>
      </c>
      <c r="G881" s="48">
        <f t="shared" si="1"/>
        <v>0</v>
      </c>
      <c r="H881" s="52" t="s">
        <v>3</v>
      </c>
      <c r="I881" s="52">
        <v>0.0</v>
      </c>
      <c r="J881" s="52">
        <v>0.0</v>
      </c>
      <c r="K881" s="52">
        <v>0.0</v>
      </c>
      <c r="L881" s="52" t="s">
        <v>118</v>
      </c>
      <c r="M881" s="52" t="s">
        <v>119</v>
      </c>
      <c r="N881" s="52">
        <v>0.0</v>
      </c>
      <c r="O881" s="52">
        <v>0.0</v>
      </c>
      <c r="P881" s="52">
        <v>0.0</v>
      </c>
      <c r="Q881" s="52">
        <v>0.0</v>
      </c>
      <c r="R881" s="52">
        <v>0.0</v>
      </c>
      <c r="S881" s="52">
        <v>0.0</v>
      </c>
      <c r="T881" s="52">
        <v>0.0</v>
      </c>
      <c r="U881" s="53">
        <v>0.0</v>
      </c>
      <c r="V881" s="53">
        <v>0.0</v>
      </c>
      <c r="W881" s="52">
        <v>8.30092963E8</v>
      </c>
      <c r="X881" s="52" t="s">
        <v>235</v>
      </c>
    </row>
    <row r="882" ht="15.75" customHeight="1">
      <c r="B882" s="47">
        <v>8.0110007E7</v>
      </c>
      <c r="C882" s="47" t="s">
        <v>1099</v>
      </c>
      <c r="D882" s="47">
        <v>958.0</v>
      </c>
      <c r="E882" s="47">
        <v>1359.0</v>
      </c>
      <c r="F882" s="48">
        <v>96.51557</v>
      </c>
      <c r="G882" s="48">
        <f t="shared" si="1"/>
        <v>131164.6596</v>
      </c>
      <c r="H882" s="47" t="s">
        <v>3</v>
      </c>
      <c r="I882" s="47">
        <v>60.0</v>
      </c>
      <c r="J882" s="47">
        <v>30.0</v>
      </c>
      <c r="K882" s="47">
        <v>120.0</v>
      </c>
      <c r="L882" s="47" t="s">
        <v>118</v>
      </c>
      <c r="M882" s="47" t="s">
        <v>119</v>
      </c>
      <c r="N882" s="47">
        <v>26660.0</v>
      </c>
      <c r="O882" s="47">
        <v>0.0</v>
      </c>
      <c r="P882" s="47">
        <v>0.0</v>
      </c>
      <c r="Q882" s="47">
        <v>0.0</v>
      </c>
      <c r="R882" s="47">
        <v>0.0</v>
      </c>
      <c r="S882" s="47">
        <v>5.0</v>
      </c>
      <c r="T882" s="47">
        <v>0.0</v>
      </c>
      <c r="U882" s="48">
        <v>96.5156</v>
      </c>
      <c r="V882" s="48">
        <v>96.39</v>
      </c>
      <c r="W882" s="47">
        <v>9.00449648E8</v>
      </c>
      <c r="X882" s="47" t="s">
        <v>1100</v>
      </c>
    </row>
    <row r="883" ht="15.75" customHeight="1">
      <c r="B883" s="52">
        <v>8.0110008E7</v>
      </c>
      <c r="C883" s="52" t="s">
        <v>1101</v>
      </c>
      <c r="D883" s="52">
        <v>1912.0</v>
      </c>
      <c r="E883" s="52">
        <v>1425.0</v>
      </c>
      <c r="F883" s="53">
        <v>110.67</v>
      </c>
      <c r="G883" s="48">
        <f t="shared" si="1"/>
        <v>157704.75</v>
      </c>
      <c r="H883" s="52" t="s">
        <v>3</v>
      </c>
      <c r="I883" s="52">
        <v>2000.0</v>
      </c>
      <c r="J883" s="52">
        <v>2000.0</v>
      </c>
      <c r="K883" s="52">
        <v>3000.0</v>
      </c>
      <c r="L883" s="52" t="s">
        <v>118</v>
      </c>
      <c r="M883" s="52" t="s">
        <v>119</v>
      </c>
      <c r="N883" s="52">
        <v>141524.0</v>
      </c>
      <c r="O883" s="52">
        <v>0.0</v>
      </c>
      <c r="P883" s="52">
        <v>0.0</v>
      </c>
      <c r="Q883" s="52">
        <v>0.0</v>
      </c>
      <c r="R883" s="52">
        <v>0.0</v>
      </c>
      <c r="S883" s="52">
        <v>14.0</v>
      </c>
      <c r="T883" s="52">
        <v>0.0</v>
      </c>
      <c r="U883" s="53">
        <v>110.67</v>
      </c>
      <c r="V883" s="53">
        <v>110.67</v>
      </c>
      <c r="W883" s="52">
        <v>9.00449648E8</v>
      </c>
      <c r="X883" s="52" t="s">
        <v>1100</v>
      </c>
    </row>
    <row r="884" ht="15.75" customHeight="1">
      <c r="B884" s="47">
        <v>8.0110009E7</v>
      </c>
      <c r="C884" s="47" t="s">
        <v>1102</v>
      </c>
      <c r="D884" s="47">
        <v>1908.0</v>
      </c>
      <c r="E884" s="47">
        <v>1315.0</v>
      </c>
      <c r="F884" s="48">
        <v>412.93</v>
      </c>
      <c r="G884" s="48">
        <f t="shared" si="1"/>
        <v>543002.95</v>
      </c>
      <c r="H884" s="47" t="s">
        <v>3</v>
      </c>
      <c r="I884" s="47">
        <v>1300.0</v>
      </c>
      <c r="J884" s="47">
        <v>1200.0</v>
      </c>
      <c r="K884" s="47">
        <v>3000.0</v>
      </c>
      <c r="L884" s="47" t="s">
        <v>118</v>
      </c>
      <c r="M884" s="47" t="s">
        <v>119</v>
      </c>
      <c r="N884" s="47">
        <v>114846.0</v>
      </c>
      <c r="O884" s="47">
        <v>0.0</v>
      </c>
      <c r="P884" s="47">
        <v>0.0</v>
      </c>
      <c r="Q884" s="47">
        <v>1.0</v>
      </c>
      <c r="R884" s="47">
        <v>0.0</v>
      </c>
      <c r="S884" s="47">
        <v>20.0</v>
      </c>
      <c r="T884" s="47">
        <v>0.0</v>
      </c>
      <c r="U884" s="48">
        <v>412.93</v>
      </c>
      <c r="V884" s="48">
        <v>412.93</v>
      </c>
      <c r="W884" s="47">
        <v>9.00449648E8</v>
      </c>
      <c r="X884" s="47" t="s">
        <v>1100</v>
      </c>
    </row>
    <row r="885" ht="15.75" customHeight="1">
      <c r="B885" s="52">
        <v>8.011001E7</v>
      </c>
      <c r="C885" s="52" t="s">
        <v>1103</v>
      </c>
      <c r="D885" s="52">
        <v>734.0</v>
      </c>
      <c r="E885" s="52">
        <v>310.0</v>
      </c>
      <c r="F885" s="53">
        <v>27.4406</v>
      </c>
      <c r="G885" s="48">
        <f t="shared" si="1"/>
        <v>8506.586</v>
      </c>
      <c r="H885" s="52" t="s">
        <v>3</v>
      </c>
      <c r="I885" s="52">
        <v>200.0</v>
      </c>
      <c r="J885" s="52">
        <v>100.0</v>
      </c>
      <c r="K885" s="52">
        <v>828.0</v>
      </c>
      <c r="L885" s="52" t="s">
        <v>118</v>
      </c>
      <c r="M885" s="52" t="s">
        <v>119</v>
      </c>
      <c r="N885" s="52">
        <v>17263.0</v>
      </c>
      <c r="O885" s="52">
        <v>0.0</v>
      </c>
      <c r="P885" s="52">
        <v>0.0</v>
      </c>
      <c r="Q885" s="52">
        <v>0.0</v>
      </c>
      <c r="R885" s="52">
        <v>0.0</v>
      </c>
      <c r="S885" s="52">
        <v>11.0</v>
      </c>
      <c r="T885" s="52">
        <v>0.0</v>
      </c>
      <c r="U885" s="53">
        <v>27.4406</v>
      </c>
      <c r="V885" s="53">
        <v>27.37</v>
      </c>
      <c r="W885" s="52">
        <v>9.00449648E8</v>
      </c>
      <c r="X885" s="52" t="s">
        <v>710</v>
      </c>
    </row>
    <row r="886" ht="15.75" customHeight="1">
      <c r="B886" s="47">
        <v>8.0110011E7</v>
      </c>
      <c r="C886" s="47" t="s">
        <v>1104</v>
      </c>
      <c r="D886" s="47">
        <v>73852.0</v>
      </c>
      <c r="E886" s="47">
        <v>0.0</v>
      </c>
      <c r="F886" s="48">
        <v>0.0</v>
      </c>
      <c r="G886" s="48">
        <f t="shared" si="1"/>
        <v>0</v>
      </c>
      <c r="H886" s="47" t="s">
        <v>3</v>
      </c>
      <c r="I886" s="47">
        <v>0.0</v>
      </c>
      <c r="J886" s="47">
        <v>0.0</v>
      </c>
      <c r="K886" s="47">
        <v>0.0</v>
      </c>
      <c r="L886" s="47" t="s">
        <v>118</v>
      </c>
      <c r="M886" s="47" t="s">
        <v>119</v>
      </c>
      <c r="N886" s="47">
        <v>1000.0</v>
      </c>
      <c r="O886" s="47">
        <v>0.0</v>
      </c>
      <c r="P886" s="47">
        <v>0.0</v>
      </c>
      <c r="Q886" s="47">
        <v>0.0</v>
      </c>
      <c r="R886" s="47">
        <v>0.0</v>
      </c>
      <c r="S886" s="47">
        <v>1.0</v>
      </c>
      <c r="T886" s="47">
        <v>0.0</v>
      </c>
      <c r="U886" s="48">
        <v>0.0</v>
      </c>
      <c r="V886" s="48">
        <v>0.0</v>
      </c>
      <c r="W886" s="47">
        <v>9.00449648E8</v>
      </c>
      <c r="X886" s="47" t="s">
        <v>235</v>
      </c>
    </row>
    <row r="887" ht="15.75" customHeight="1">
      <c r="B887" s="52">
        <v>8.0110012E7</v>
      </c>
      <c r="C887" s="52" t="s">
        <v>1105</v>
      </c>
      <c r="D887" s="52">
        <v>9.8130293E7</v>
      </c>
      <c r="E887" s="52">
        <v>3.0</v>
      </c>
      <c r="F887" s="53">
        <v>22500.52</v>
      </c>
      <c r="G887" s="48">
        <f t="shared" si="1"/>
        <v>67501.56</v>
      </c>
      <c r="H887" s="52" t="s">
        <v>3</v>
      </c>
      <c r="I887" s="52">
        <v>1.0</v>
      </c>
      <c r="J887" s="52">
        <v>1.0</v>
      </c>
      <c r="K887" s="52">
        <v>3.0</v>
      </c>
      <c r="L887" s="52" t="s">
        <v>189</v>
      </c>
      <c r="M887" s="52" t="s">
        <v>119</v>
      </c>
      <c r="N887" s="52">
        <v>93.5</v>
      </c>
      <c r="O887" s="52">
        <v>0.0</v>
      </c>
      <c r="P887" s="52">
        <v>0.0</v>
      </c>
      <c r="Q887" s="52">
        <v>0.0</v>
      </c>
      <c r="R887" s="52">
        <v>0.0</v>
      </c>
      <c r="S887" s="52">
        <v>5.0</v>
      </c>
      <c r="T887" s="52">
        <v>0.0</v>
      </c>
      <c r="U887" s="53">
        <v>22500.5</v>
      </c>
      <c r="V887" s="53">
        <v>22500.52</v>
      </c>
      <c r="W887" s="52">
        <v>8.30092963E8</v>
      </c>
      <c r="X887" s="52" t="s">
        <v>782</v>
      </c>
    </row>
    <row r="888" ht="15.75" customHeight="1">
      <c r="B888" s="47">
        <v>8.0110013E7</v>
      </c>
      <c r="C888" s="47" t="s">
        <v>1106</v>
      </c>
      <c r="D888" s="47">
        <v>1.1378682E7</v>
      </c>
      <c r="E888" s="47">
        <v>1.0</v>
      </c>
      <c r="F888" s="48">
        <v>99110.34</v>
      </c>
      <c r="G888" s="48">
        <f t="shared" si="1"/>
        <v>99110.34</v>
      </c>
      <c r="H888" s="47" t="s">
        <v>3</v>
      </c>
      <c r="I888" s="47">
        <v>1.0</v>
      </c>
      <c r="J888" s="47">
        <v>1.0</v>
      </c>
      <c r="K888" s="47">
        <v>2.0</v>
      </c>
      <c r="L888" s="47" t="s">
        <v>118</v>
      </c>
      <c r="M888" s="47" t="s">
        <v>119</v>
      </c>
      <c r="N888" s="47">
        <v>90.0</v>
      </c>
      <c r="O888" s="47">
        <v>0.0</v>
      </c>
      <c r="P888" s="47">
        <v>0.0</v>
      </c>
      <c r="Q888" s="47">
        <v>2.0</v>
      </c>
      <c r="R888" s="47">
        <v>0.0</v>
      </c>
      <c r="S888" s="47">
        <v>11.0</v>
      </c>
      <c r="T888" s="47">
        <v>0.0</v>
      </c>
      <c r="U888" s="48">
        <v>99110.3</v>
      </c>
      <c r="V888" s="48">
        <v>99110.34</v>
      </c>
      <c r="W888" s="47">
        <v>9.00603232E8</v>
      </c>
      <c r="X888" s="47" t="s">
        <v>845</v>
      </c>
    </row>
    <row r="889" ht="15.75" customHeight="1">
      <c r="B889" s="52">
        <v>8.0110014E7</v>
      </c>
      <c r="C889" s="52" t="s">
        <v>1107</v>
      </c>
      <c r="D889" s="52">
        <v>1.0945387E7</v>
      </c>
      <c r="E889" s="52">
        <v>0.0</v>
      </c>
      <c r="F889" s="53">
        <v>568699.8</v>
      </c>
      <c r="G889" s="48">
        <f t="shared" si="1"/>
        <v>0</v>
      </c>
      <c r="H889" s="52" t="s">
        <v>3</v>
      </c>
      <c r="I889" s="52">
        <v>1.0</v>
      </c>
      <c r="J889" s="52">
        <v>1.0</v>
      </c>
      <c r="K889" s="52">
        <v>2.0</v>
      </c>
      <c r="L889" s="52" t="s">
        <v>118</v>
      </c>
      <c r="M889" s="52" t="s">
        <v>119</v>
      </c>
      <c r="N889" s="52">
        <v>97.0</v>
      </c>
      <c r="O889" s="52">
        <v>0.0</v>
      </c>
      <c r="P889" s="52">
        <v>0.0</v>
      </c>
      <c r="Q889" s="52">
        <v>1.0</v>
      </c>
      <c r="R889" s="52">
        <v>0.0</v>
      </c>
      <c r="S889" s="52">
        <v>16.0</v>
      </c>
      <c r="T889" s="52">
        <v>0.0</v>
      </c>
      <c r="U889" s="53">
        <v>568700.0</v>
      </c>
      <c r="V889" s="53">
        <v>568699.8</v>
      </c>
      <c r="W889" s="52">
        <v>9.00603232E8</v>
      </c>
      <c r="X889" s="52" t="s">
        <v>704</v>
      </c>
    </row>
    <row r="890" ht="15.75" customHeight="1">
      <c r="B890" s="47" t="s">
        <v>1108</v>
      </c>
      <c r="C890" s="47" t="s">
        <v>1107</v>
      </c>
      <c r="D890" s="47">
        <v>1.0945387E7</v>
      </c>
      <c r="E890" s="47">
        <v>0.0</v>
      </c>
      <c r="F890" s="48">
        <v>119000.0</v>
      </c>
      <c r="G890" s="48">
        <f t="shared" si="1"/>
        <v>0</v>
      </c>
      <c r="H890" s="47" t="s">
        <v>3</v>
      </c>
      <c r="I890" s="47">
        <v>1.0</v>
      </c>
      <c r="J890" s="47">
        <v>1.0</v>
      </c>
      <c r="K890" s="47">
        <v>2.0</v>
      </c>
      <c r="L890" s="47" t="s">
        <v>118</v>
      </c>
      <c r="M890" s="47" t="s">
        <v>119</v>
      </c>
      <c r="N890" s="47">
        <v>22.0</v>
      </c>
      <c r="O890" s="47">
        <v>0.0</v>
      </c>
      <c r="P890" s="47">
        <v>0.0</v>
      </c>
      <c r="Q890" s="47">
        <v>1.0</v>
      </c>
      <c r="R890" s="47">
        <v>0.0</v>
      </c>
      <c r="S890" s="47">
        <v>4.0</v>
      </c>
      <c r="T890" s="47">
        <v>0.0</v>
      </c>
      <c r="U890" s="48">
        <v>119000.0</v>
      </c>
      <c r="V890" s="48">
        <v>119000.0</v>
      </c>
      <c r="W890" s="47">
        <v>9.01327111E8</v>
      </c>
      <c r="X890" s="47" t="s">
        <v>704</v>
      </c>
    </row>
    <row r="891" ht="15.75" customHeight="1">
      <c r="B891" s="52">
        <v>8.0110015E7</v>
      </c>
      <c r="C891" s="52" t="s">
        <v>1109</v>
      </c>
      <c r="D891" s="52">
        <v>1386.0</v>
      </c>
      <c r="E891" s="52">
        <v>87.0</v>
      </c>
      <c r="F891" s="53">
        <v>5872.65</v>
      </c>
      <c r="G891" s="48">
        <f t="shared" si="1"/>
        <v>510920.55</v>
      </c>
      <c r="H891" s="52" t="s">
        <v>3</v>
      </c>
      <c r="I891" s="52">
        <v>7.0</v>
      </c>
      <c r="J891" s="52">
        <v>7.0</v>
      </c>
      <c r="K891" s="52">
        <v>20.0</v>
      </c>
      <c r="L891" s="52" t="s">
        <v>118</v>
      </c>
      <c r="M891" s="52" t="s">
        <v>119</v>
      </c>
      <c r="N891" s="52">
        <v>780.0</v>
      </c>
      <c r="O891" s="52">
        <v>0.0</v>
      </c>
      <c r="P891" s="52">
        <v>0.0</v>
      </c>
      <c r="Q891" s="52">
        <v>0.0</v>
      </c>
      <c r="R891" s="52">
        <v>0.0</v>
      </c>
      <c r="S891" s="52">
        <v>1.0</v>
      </c>
      <c r="T891" s="52">
        <v>0.0</v>
      </c>
      <c r="U891" s="53">
        <v>5872.65</v>
      </c>
      <c r="V891" s="53">
        <v>5872.65</v>
      </c>
      <c r="W891" s="52">
        <v>9.00664298E8</v>
      </c>
      <c r="X891" s="52" t="s">
        <v>834</v>
      </c>
    </row>
    <row r="892" ht="15.75" customHeight="1">
      <c r="B892" s="47">
        <v>8.0110016E7</v>
      </c>
      <c r="C892" s="47" t="s">
        <v>1110</v>
      </c>
      <c r="D892" s="47">
        <v>510.0</v>
      </c>
      <c r="E892" s="47">
        <v>40.0</v>
      </c>
      <c r="F892" s="48">
        <v>2499.0</v>
      </c>
      <c r="G892" s="48">
        <f t="shared" si="1"/>
        <v>99960</v>
      </c>
      <c r="H892" s="47" t="s">
        <v>3</v>
      </c>
      <c r="I892" s="47">
        <v>16.0</v>
      </c>
      <c r="J892" s="47">
        <v>16.0</v>
      </c>
      <c r="K892" s="47">
        <v>30.0</v>
      </c>
      <c r="L892" s="47" t="s">
        <v>118</v>
      </c>
      <c r="M892" s="47" t="s">
        <v>119</v>
      </c>
      <c r="N892" s="47">
        <v>2232.0</v>
      </c>
      <c r="O892" s="47">
        <v>0.0</v>
      </c>
      <c r="P892" s="47">
        <v>0.0</v>
      </c>
      <c r="Q892" s="47">
        <v>0.0</v>
      </c>
      <c r="R892" s="47">
        <v>0.0</v>
      </c>
      <c r="S892" s="47">
        <v>4.0</v>
      </c>
      <c r="T892" s="47">
        <v>0.0</v>
      </c>
      <c r="U892" s="48">
        <v>2499.0</v>
      </c>
      <c r="V892" s="48">
        <v>2499.0</v>
      </c>
      <c r="W892" s="47">
        <v>9.00449648E8</v>
      </c>
      <c r="X892" s="47" t="s">
        <v>834</v>
      </c>
    </row>
    <row r="893" ht="15.75" customHeight="1">
      <c r="B893" s="52">
        <v>8.0110017E7</v>
      </c>
      <c r="C893" s="52" t="s">
        <v>1111</v>
      </c>
      <c r="D893" s="52">
        <v>446.0</v>
      </c>
      <c r="E893" s="52">
        <v>79.0</v>
      </c>
      <c r="F893" s="53">
        <v>3998.4</v>
      </c>
      <c r="G893" s="48">
        <f t="shared" si="1"/>
        <v>315873.6</v>
      </c>
      <c r="H893" s="52" t="s">
        <v>3</v>
      </c>
      <c r="I893" s="52">
        <v>4.0</v>
      </c>
      <c r="J893" s="52">
        <v>4.0</v>
      </c>
      <c r="K893" s="52">
        <v>10.0</v>
      </c>
      <c r="L893" s="52" t="s">
        <v>118</v>
      </c>
      <c r="M893" s="52" t="s">
        <v>119</v>
      </c>
      <c r="N893" s="52">
        <v>561.0</v>
      </c>
      <c r="O893" s="52">
        <v>0.0</v>
      </c>
      <c r="P893" s="52">
        <v>0.0</v>
      </c>
      <c r="Q893" s="52">
        <v>0.0</v>
      </c>
      <c r="R893" s="52">
        <v>0.0</v>
      </c>
      <c r="S893" s="52">
        <v>2.0</v>
      </c>
      <c r="T893" s="52">
        <v>0.0</v>
      </c>
      <c r="U893" s="53">
        <v>3998.4</v>
      </c>
      <c r="V893" s="53">
        <v>3998.4</v>
      </c>
      <c r="W893" s="52">
        <v>9.00664298E8</v>
      </c>
      <c r="X893" s="52" t="s">
        <v>834</v>
      </c>
    </row>
    <row r="894" ht="15.75" customHeight="1">
      <c r="B894" s="47">
        <v>8.0110018E7</v>
      </c>
      <c r="C894" s="47" t="s">
        <v>1112</v>
      </c>
      <c r="D894" s="47">
        <v>509.0</v>
      </c>
      <c r="E894" s="47">
        <v>221.0</v>
      </c>
      <c r="F894" s="48">
        <v>3183.922</v>
      </c>
      <c r="G894" s="48">
        <f t="shared" si="1"/>
        <v>703646.762</v>
      </c>
      <c r="H894" s="47" t="s">
        <v>3</v>
      </c>
      <c r="I894" s="47">
        <v>60.0</v>
      </c>
      <c r="J894" s="47">
        <v>50.0</v>
      </c>
      <c r="K894" s="47">
        <v>100.0</v>
      </c>
      <c r="L894" s="47" t="s">
        <v>118</v>
      </c>
      <c r="M894" s="47" t="s">
        <v>119</v>
      </c>
      <c r="N894" s="47">
        <v>5980.0</v>
      </c>
      <c r="O894" s="47">
        <v>0.0</v>
      </c>
      <c r="P894" s="47">
        <v>0.0</v>
      </c>
      <c r="Q894" s="47">
        <v>0.0</v>
      </c>
      <c r="R894" s="47">
        <v>0.0</v>
      </c>
      <c r="S894" s="47">
        <v>10.0</v>
      </c>
      <c r="T894" s="47">
        <v>0.0</v>
      </c>
      <c r="U894" s="48">
        <v>3183.92</v>
      </c>
      <c r="V894" s="48">
        <v>2558.5</v>
      </c>
      <c r="W894" s="47">
        <v>9.00664298E8</v>
      </c>
      <c r="X894" s="47" t="s">
        <v>834</v>
      </c>
    </row>
    <row r="895" ht="15.75" customHeight="1">
      <c r="B895" s="52">
        <v>8.0110019E7</v>
      </c>
      <c r="C895" s="52" t="s">
        <v>1113</v>
      </c>
      <c r="D895" s="52">
        <v>353.0</v>
      </c>
      <c r="E895" s="52">
        <v>27.0</v>
      </c>
      <c r="F895" s="53">
        <v>9870.993</v>
      </c>
      <c r="G895" s="48">
        <f t="shared" si="1"/>
        <v>266516.811</v>
      </c>
      <c r="H895" s="52" t="s">
        <v>3</v>
      </c>
      <c r="I895" s="52">
        <v>5.0</v>
      </c>
      <c r="J895" s="52">
        <v>5.0</v>
      </c>
      <c r="K895" s="52">
        <v>8.0</v>
      </c>
      <c r="L895" s="52" t="s">
        <v>118</v>
      </c>
      <c r="M895" s="52" t="s">
        <v>119</v>
      </c>
      <c r="N895" s="52">
        <v>454.0</v>
      </c>
      <c r="O895" s="52">
        <v>0.0</v>
      </c>
      <c r="P895" s="52">
        <v>0.0</v>
      </c>
      <c r="Q895" s="52">
        <v>0.0</v>
      </c>
      <c r="R895" s="52">
        <v>0.0</v>
      </c>
      <c r="S895" s="52">
        <v>0.0</v>
      </c>
      <c r="T895" s="52">
        <v>0.0</v>
      </c>
      <c r="U895" s="53">
        <v>9870.99</v>
      </c>
      <c r="V895" s="53">
        <v>9871.05</v>
      </c>
      <c r="W895" s="52">
        <v>9.00449648E8</v>
      </c>
      <c r="X895" s="52" t="s">
        <v>834</v>
      </c>
    </row>
    <row r="896" ht="15.75" customHeight="1">
      <c r="B896" s="47">
        <v>8.011002E7</v>
      </c>
      <c r="C896" s="47" t="s">
        <v>1114</v>
      </c>
      <c r="D896" s="47">
        <v>321.0</v>
      </c>
      <c r="E896" s="47">
        <v>54.0</v>
      </c>
      <c r="F896" s="48">
        <v>3436.72</v>
      </c>
      <c r="G896" s="48">
        <f t="shared" si="1"/>
        <v>185582.88</v>
      </c>
      <c r="H896" s="47" t="s">
        <v>3</v>
      </c>
      <c r="I896" s="47">
        <v>100.0</v>
      </c>
      <c r="J896" s="47">
        <v>100.0</v>
      </c>
      <c r="K896" s="47">
        <v>400.0</v>
      </c>
      <c r="L896" s="47" t="s">
        <v>118</v>
      </c>
      <c r="M896" s="47" t="s">
        <v>119</v>
      </c>
      <c r="N896" s="47">
        <v>7972.0</v>
      </c>
      <c r="O896" s="47">
        <v>0.0</v>
      </c>
      <c r="P896" s="47">
        <v>0.0</v>
      </c>
      <c r="Q896" s="47">
        <v>0.0</v>
      </c>
      <c r="R896" s="47">
        <v>0.0</v>
      </c>
      <c r="S896" s="47">
        <v>9.0</v>
      </c>
      <c r="T896" s="47">
        <v>0.0</v>
      </c>
      <c r="U896" s="48">
        <v>3436.72</v>
      </c>
      <c r="V896" s="48">
        <v>3436.72</v>
      </c>
      <c r="W896" s="47">
        <v>9.00449648E8</v>
      </c>
      <c r="X896" s="47" t="s">
        <v>834</v>
      </c>
    </row>
    <row r="897" ht="15.75" customHeight="1">
      <c r="B897" s="52">
        <v>8.0110021E7</v>
      </c>
      <c r="C897" s="52" t="s">
        <v>1115</v>
      </c>
      <c r="D897" s="52">
        <v>1.0747791E7</v>
      </c>
      <c r="E897" s="52">
        <v>23.0</v>
      </c>
      <c r="F897" s="53">
        <v>2142.0</v>
      </c>
      <c r="G897" s="48">
        <f t="shared" si="1"/>
        <v>49266</v>
      </c>
      <c r="H897" s="52" t="s">
        <v>3</v>
      </c>
      <c r="I897" s="52">
        <v>5.0</v>
      </c>
      <c r="J897" s="52">
        <v>5.0</v>
      </c>
      <c r="K897" s="52">
        <v>10.0</v>
      </c>
      <c r="L897" s="52" t="s">
        <v>118</v>
      </c>
      <c r="M897" s="52" t="s">
        <v>119</v>
      </c>
      <c r="N897" s="52">
        <v>349.0</v>
      </c>
      <c r="O897" s="52">
        <v>0.0</v>
      </c>
      <c r="P897" s="52">
        <v>0.0</v>
      </c>
      <c r="Q897" s="52">
        <v>0.0</v>
      </c>
      <c r="R897" s="52">
        <v>0.0</v>
      </c>
      <c r="S897" s="52">
        <v>6.0</v>
      </c>
      <c r="T897" s="52">
        <v>0.0</v>
      </c>
      <c r="U897" s="53">
        <v>2142.0</v>
      </c>
      <c r="V897" s="53">
        <v>2142.0</v>
      </c>
      <c r="W897" s="52">
        <v>8.30129239E8</v>
      </c>
      <c r="X897" s="52" t="s">
        <v>801</v>
      </c>
    </row>
    <row r="898" ht="15.75" customHeight="1">
      <c r="B898" s="47">
        <v>8.0110022E7</v>
      </c>
      <c r="C898" s="47" t="s">
        <v>1116</v>
      </c>
      <c r="D898" s="47">
        <v>1.0741328E7</v>
      </c>
      <c r="E898" s="47">
        <v>26.0</v>
      </c>
      <c r="F898" s="48">
        <v>3570.0</v>
      </c>
      <c r="G898" s="48">
        <f t="shared" si="1"/>
        <v>92820</v>
      </c>
      <c r="H898" s="47" t="s">
        <v>3</v>
      </c>
      <c r="I898" s="47">
        <v>4.0</v>
      </c>
      <c r="J898" s="47">
        <v>4.0</v>
      </c>
      <c r="K898" s="47">
        <v>12.0</v>
      </c>
      <c r="L898" s="47" t="s">
        <v>118</v>
      </c>
      <c r="M898" s="47" t="s">
        <v>119</v>
      </c>
      <c r="N898" s="47">
        <v>67.0</v>
      </c>
      <c r="O898" s="47">
        <v>0.0</v>
      </c>
      <c r="P898" s="47">
        <v>0.0</v>
      </c>
      <c r="Q898" s="47">
        <v>0.0</v>
      </c>
      <c r="R898" s="47">
        <v>0.0</v>
      </c>
      <c r="S898" s="47">
        <v>3.0</v>
      </c>
      <c r="T898" s="47">
        <v>0.0</v>
      </c>
      <c r="U898" s="48">
        <v>3570.0</v>
      </c>
      <c r="V898" s="48">
        <v>3570.0</v>
      </c>
      <c r="W898" s="47">
        <v>8.30129239E8</v>
      </c>
      <c r="X898" s="47" t="s">
        <v>801</v>
      </c>
    </row>
    <row r="899" ht="15.75" customHeight="1">
      <c r="B899" s="52">
        <v>8.0110023E7</v>
      </c>
      <c r="C899" s="52" t="s">
        <v>1117</v>
      </c>
      <c r="D899" s="52">
        <v>1.074521E7</v>
      </c>
      <c r="E899" s="52">
        <v>222.0</v>
      </c>
      <c r="F899" s="53">
        <v>2737.0</v>
      </c>
      <c r="G899" s="48">
        <f t="shared" si="1"/>
        <v>607614</v>
      </c>
      <c r="H899" s="52" t="s">
        <v>3</v>
      </c>
      <c r="I899" s="52">
        <v>70.0</v>
      </c>
      <c r="J899" s="52">
        <v>20.0</v>
      </c>
      <c r="K899" s="52">
        <v>140.0</v>
      </c>
      <c r="L899" s="52" t="s">
        <v>118</v>
      </c>
      <c r="M899" s="52" t="s">
        <v>119</v>
      </c>
      <c r="N899" s="52">
        <v>6140.0</v>
      </c>
      <c r="O899" s="52">
        <v>0.0</v>
      </c>
      <c r="P899" s="52">
        <v>0.0</v>
      </c>
      <c r="Q899" s="52">
        <v>0.0</v>
      </c>
      <c r="R899" s="52">
        <v>0.0</v>
      </c>
      <c r="S899" s="52">
        <v>11.0</v>
      </c>
      <c r="T899" s="52">
        <v>0.0</v>
      </c>
      <c r="U899" s="53">
        <v>2737.0</v>
      </c>
      <c r="V899" s="53">
        <v>2737.0</v>
      </c>
      <c r="W899" s="52">
        <v>8.30129239E8</v>
      </c>
      <c r="X899" s="52" t="s">
        <v>801</v>
      </c>
    </row>
    <row r="900" ht="15.75" customHeight="1">
      <c r="B900" s="47">
        <v>8.0110024E7</v>
      </c>
      <c r="C900" s="47" t="s">
        <v>1118</v>
      </c>
      <c r="D900" s="47">
        <v>1.0153802E7</v>
      </c>
      <c r="E900" s="47">
        <v>4.0</v>
      </c>
      <c r="F900" s="48">
        <v>61879.32</v>
      </c>
      <c r="G900" s="48">
        <f t="shared" si="1"/>
        <v>247517.28</v>
      </c>
      <c r="H900" s="47" t="s">
        <v>3</v>
      </c>
      <c r="I900" s="47">
        <v>2.0</v>
      </c>
      <c r="J900" s="47">
        <v>1.0</v>
      </c>
      <c r="K900" s="47">
        <v>4.0</v>
      </c>
      <c r="L900" s="47" t="s">
        <v>118</v>
      </c>
      <c r="M900" s="47" t="s">
        <v>119</v>
      </c>
      <c r="N900" s="47">
        <v>117.0</v>
      </c>
      <c r="O900" s="47">
        <v>0.0</v>
      </c>
      <c r="P900" s="47">
        <v>0.0</v>
      </c>
      <c r="Q900" s="47">
        <v>0.0</v>
      </c>
      <c r="R900" s="47">
        <v>0.0</v>
      </c>
      <c r="S900" s="47">
        <v>11.0</v>
      </c>
      <c r="T900" s="47">
        <v>0.0</v>
      </c>
      <c r="U900" s="48">
        <v>61879.3</v>
      </c>
      <c r="V900" s="48">
        <v>61879.32</v>
      </c>
      <c r="W900" s="47">
        <v>9.00603232E8</v>
      </c>
      <c r="X900" s="47" t="s">
        <v>1089</v>
      </c>
    </row>
    <row r="901" ht="15.75" customHeight="1">
      <c r="B901" s="52">
        <v>8.0110025E7</v>
      </c>
      <c r="C901" s="52" t="s">
        <v>1119</v>
      </c>
      <c r="D901" s="52">
        <v>325.0</v>
      </c>
      <c r="E901" s="52">
        <v>9.0</v>
      </c>
      <c r="F901" s="53">
        <v>6297.48</v>
      </c>
      <c r="G901" s="48">
        <f t="shared" si="1"/>
        <v>56677.32</v>
      </c>
      <c r="H901" s="52" t="s">
        <v>6</v>
      </c>
      <c r="I901" s="52">
        <v>25.0</v>
      </c>
      <c r="J901" s="52">
        <v>20.0</v>
      </c>
      <c r="K901" s="52">
        <v>50.0</v>
      </c>
      <c r="L901" s="52" t="s">
        <v>1120</v>
      </c>
      <c r="M901" s="52" t="s">
        <v>119</v>
      </c>
      <c r="N901" s="52">
        <v>1965.0</v>
      </c>
      <c r="O901" s="52">
        <v>0.0</v>
      </c>
      <c r="P901" s="52">
        <v>0.0</v>
      </c>
      <c r="Q901" s="52">
        <v>0.0</v>
      </c>
      <c r="R901" s="52">
        <v>0.0</v>
      </c>
      <c r="S901" s="52">
        <v>7.0</v>
      </c>
      <c r="T901" s="52">
        <v>0.0</v>
      </c>
      <c r="U901" s="53">
        <v>6297.48</v>
      </c>
      <c r="V901" s="53">
        <v>6297.48</v>
      </c>
      <c r="W901" s="52">
        <v>9.00449648E8</v>
      </c>
      <c r="X901" s="52" t="s">
        <v>387</v>
      </c>
    </row>
    <row r="902" ht="15.75" customHeight="1">
      <c r="B902" s="47">
        <v>8.0110026E7</v>
      </c>
      <c r="C902" s="47" t="s">
        <v>1121</v>
      </c>
      <c r="D902" s="47">
        <v>1.0796675E7</v>
      </c>
      <c r="E902" s="47">
        <v>0.0</v>
      </c>
      <c r="F902" s="48">
        <v>0.0</v>
      </c>
      <c r="G902" s="48">
        <f t="shared" si="1"/>
        <v>0</v>
      </c>
      <c r="H902" s="47" t="s">
        <v>3</v>
      </c>
      <c r="I902" s="47">
        <v>0.0</v>
      </c>
      <c r="J902" s="47">
        <v>0.0</v>
      </c>
      <c r="K902" s="47">
        <v>0.0</v>
      </c>
      <c r="L902" s="47" t="s">
        <v>189</v>
      </c>
      <c r="M902" s="47" t="s">
        <v>119</v>
      </c>
      <c r="N902" s="47">
        <v>0.0</v>
      </c>
      <c r="O902" s="47">
        <v>0.0</v>
      </c>
      <c r="P902" s="47">
        <v>0.0</v>
      </c>
      <c r="Q902" s="47">
        <v>0.0</v>
      </c>
      <c r="R902" s="47">
        <v>0.0</v>
      </c>
      <c r="S902" s="47">
        <v>0.0</v>
      </c>
      <c r="T902" s="47">
        <v>0.0</v>
      </c>
      <c r="U902" s="48">
        <v>0.0</v>
      </c>
      <c r="V902" s="48">
        <v>0.0</v>
      </c>
      <c r="W902" s="47">
        <v>9.00449648E8</v>
      </c>
      <c r="X902" s="47" t="s">
        <v>235</v>
      </c>
    </row>
    <row r="903" ht="15.75" customHeight="1">
      <c r="B903" s="52">
        <v>8.0110027E7</v>
      </c>
      <c r="C903" s="52" t="s">
        <v>1122</v>
      </c>
      <c r="D903" s="52">
        <v>1.0796678E7</v>
      </c>
      <c r="E903" s="52">
        <v>0.0</v>
      </c>
      <c r="F903" s="53">
        <v>0.0</v>
      </c>
      <c r="G903" s="48">
        <f t="shared" si="1"/>
        <v>0</v>
      </c>
      <c r="H903" s="52" t="s">
        <v>3</v>
      </c>
      <c r="I903" s="52">
        <v>0.0</v>
      </c>
      <c r="J903" s="52">
        <v>0.0</v>
      </c>
      <c r="K903" s="52">
        <v>0.0</v>
      </c>
      <c r="L903" s="52" t="s">
        <v>189</v>
      </c>
      <c r="M903" s="52" t="s">
        <v>119</v>
      </c>
      <c r="N903" s="52">
        <v>0.0</v>
      </c>
      <c r="O903" s="52">
        <v>0.0</v>
      </c>
      <c r="P903" s="52">
        <v>0.0</v>
      </c>
      <c r="Q903" s="52">
        <v>0.0</v>
      </c>
      <c r="R903" s="52">
        <v>0.0</v>
      </c>
      <c r="S903" s="52">
        <v>0.0</v>
      </c>
      <c r="T903" s="52">
        <v>0.0</v>
      </c>
      <c r="U903" s="53">
        <v>0.0</v>
      </c>
      <c r="V903" s="53">
        <v>0.0</v>
      </c>
      <c r="W903" s="52">
        <v>8.30092963E8</v>
      </c>
      <c r="X903" s="52" t="s">
        <v>235</v>
      </c>
    </row>
    <row r="904" ht="15.75" customHeight="1">
      <c r="B904" s="47">
        <v>8.0110028E7</v>
      </c>
      <c r="C904" s="47" t="s">
        <v>1123</v>
      </c>
      <c r="D904" s="47">
        <v>2462.0</v>
      </c>
      <c r="E904" s="47">
        <v>189.0</v>
      </c>
      <c r="F904" s="48">
        <v>5583.48</v>
      </c>
      <c r="G904" s="48">
        <f t="shared" si="1"/>
        <v>1055277.72</v>
      </c>
      <c r="H904" s="47" t="s">
        <v>3</v>
      </c>
      <c r="I904" s="47">
        <v>60.0</v>
      </c>
      <c r="J904" s="47">
        <v>20.0</v>
      </c>
      <c r="K904" s="47">
        <v>120.0</v>
      </c>
      <c r="L904" s="47" t="s">
        <v>189</v>
      </c>
      <c r="M904" s="47" t="s">
        <v>119</v>
      </c>
      <c r="N904" s="47">
        <v>3672.0</v>
      </c>
      <c r="O904" s="47">
        <v>0.0</v>
      </c>
      <c r="P904" s="47">
        <v>0.0</v>
      </c>
      <c r="Q904" s="47">
        <v>0.0</v>
      </c>
      <c r="R904" s="47">
        <v>0.0</v>
      </c>
      <c r="S904" s="47">
        <v>14.0</v>
      </c>
      <c r="T904" s="47">
        <v>0.0</v>
      </c>
      <c r="U904" s="48">
        <v>5583.48</v>
      </c>
      <c r="V904" s="48">
        <v>5583.48</v>
      </c>
      <c r="W904" s="47">
        <v>9.00449648E8</v>
      </c>
      <c r="X904" s="47" t="s">
        <v>1124</v>
      </c>
    </row>
    <row r="905" ht="15.75" customHeight="1">
      <c r="B905" s="52">
        <v>8.0110029E7</v>
      </c>
      <c r="C905" s="52" t="s">
        <v>1125</v>
      </c>
      <c r="D905" s="52">
        <v>2461.0</v>
      </c>
      <c r="E905" s="52">
        <v>128.0</v>
      </c>
      <c r="F905" s="53">
        <v>2138.24</v>
      </c>
      <c r="G905" s="48">
        <f t="shared" si="1"/>
        <v>273694.72</v>
      </c>
      <c r="H905" s="52" t="s">
        <v>3</v>
      </c>
      <c r="I905" s="52">
        <v>40.0</v>
      </c>
      <c r="J905" s="52">
        <v>30.0</v>
      </c>
      <c r="K905" s="52">
        <v>80.0</v>
      </c>
      <c r="L905" s="52" t="s">
        <v>189</v>
      </c>
      <c r="M905" s="52" t="s">
        <v>119</v>
      </c>
      <c r="N905" s="52">
        <v>3722.0</v>
      </c>
      <c r="O905" s="52">
        <v>0.0</v>
      </c>
      <c r="P905" s="52">
        <v>0.0</v>
      </c>
      <c r="Q905" s="52">
        <v>1.0</v>
      </c>
      <c r="R905" s="52">
        <v>0.0</v>
      </c>
      <c r="S905" s="52">
        <v>12.0</v>
      </c>
      <c r="T905" s="52">
        <v>0.0</v>
      </c>
      <c r="U905" s="53">
        <v>2138.24</v>
      </c>
      <c r="V905" s="53">
        <v>2156.28</v>
      </c>
      <c r="W905" s="52">
        <v>9.00057383E8</v>
      </c>
      <c r="X905" s="52" t="s">
        <v>1124</v>
      </c>
    </row>
    <row r="906" ht="15.75" customHeight="1">
      <c r="B906" s="47">
        <v>8.011003E7</v>
      </c>
      <c r="C906" s="47" t="s">
        <v>1126</v>
      </c>
      <c r="D906" s="47">
        <v>1.0700937E7</v>
      </c>
      <c r="E906" s="47">
        <v>0.0</v>
      </c>
      <c r="F906" s="48">
        <v>30899.54</v>
      </c>
      <c r="G906" s="48">
        <f t="shared" si="1"/>
        <v>0</v>
      </c>
      <c r="H906" s="47" t="s">
        <v>3</v>
      </c>
      <c r="I906" s="47">
        <v>0.0</v>
      </c>
      <c r="J906" s="47">
        <v>0.0</v>
      </c>
      <c r="K906" s="47">
        <v>0.0</v>
      </c>
      <c r="L906" s="47" t="s">
        <v>118</v>
      </c>
      <c r="M906" s="47" t="s">
        <v>119</v>
      </c>
      <c r="N906" s="47">
        <v>1126.0</v>
      </c>
      <c r="O906" s="47">
        <v>0.0</v>
      </c>
      <c r="P906" s="47">
        <v>0.0</v>
      </c>
      <c r="Q906" s="47">
        <v>1.0</v>
      </c>
      <c r="R906" s="47">
        <v>0.0</v>
      </c>
      <c r="S906" s="47">
        <v>14.0</v>
      </c>
      <c r="T906" s="47">
        <v>0.0</v>
      </c>
      <c r="U906" s="48">
        <v>30899.5</v>
      </c>
      <c r="V906" s="48">
        <v>30899.54</v>
      </c>
      <c r="W906" s="47">
        <v>8.30092963E8</v>
      </c>
      <c r="X906" s="47" t="s">
        <v>1127</v>
      </c>
    </row>
    <row r="907" ht="15.75" customHeight="1">
      <c r="B907" s="52">
        <v>8.0110031E7</v>
      </c>
      <c r="C907" s="52" t="s">
        <v>1128</v>
      </c>
      <c r="D907" s="52">
        <v>1.0642457E7</v>
      </c>
      <c r="E907" s="52">
        <v>0.0</v>
      </c>
      <c r="F907" s="53">
        <v>127000.4</v>
      </c>
      <c r="G907" s="48">
        <f t="shared" si="1"/>
        <v>0</v>
      </c>
      <c r="H907" s="52" t="s">
        <v>3</v>
      </c>
      <c r="I907" s="52">
        <v>0.0</v>
      </c>
      <c r="J907" s="52">
        <v>0.0</v>
      </c>
      <c r="K907" s="52">
        <v>0.0</v>
      </c>
      <c r="L907" s="52" t="s">
        <v>118</v>
      </c>
      <c r="M907" s="52" t="s">
        <v>119</v>
      </c>
      <c r="N907" s="52">
        <v>172.0</v>
      </c>
      <c r="O907" s="52">
        <v>0.0</v>
      </c>
      <c r="P907" s="52">
        <v>0.0</v>
      </c>
      <c r="Q907" s="52">
        <v>0.0</v>
      </c>
      <c r="R907" s="52">
        <v>0.0</v>
      </c>
      <c r="S907" s="52">
        <v>4.0</v>
      </c>
      <c r="T907" s="52">
        <v>0.0</v>
      </c>
      <c r="U907" s="53">
        <v>127000.0</v>
      </c>
      <c r="V907" s="53">
        <v>127000.4</v>
      </c>
      <c r="W907" s="52">
        <v>8.30092963E8</v>
      </c>
      <c r="X907" s="52" t="s">
        <v>323</v>
      </c>
    </row>
    <row r="908" ht="15.75" customHeight="1">
      <c r="B908" s="47">
        <v>8.0110032E7</v>
      </c>
      <c r="C908" s="47" t="s">
        <v>1129</v>
      </c>
      <c r="D908" s="47">
        <v>1.0729823E7</v>
      </c>
      <c r="E908" s="47">
        <v>1.0</v>
      </c>
      <c r="F908" s="48">
        <v>665871.6</v>
      </c>
      <c r="G908" s="48">
        <f t="shared" si="1"/>
        <v>665871.6</v>
      </c>
      <c r="H908" s="47" t="s">
        <v>3</v>
      </c>
      <c r="I908" s="47">
        <v>1.0</v>
      </c>
      <c r="J908" s="47">
        <v>1.0</v>
      </c>
      <c r="K908" s="47">
        <v>2.0</v>
      </c>
      <c r="L908" s="47" t="s">
        <v>118</v>
      </c>
      <c r="M908" s="47" t="s">
        <v>119</v>
      </c>
      <c r="N908" s="47">
        <v>14.0</v>
      </c>
      <c r="O908" s="47">
        <v>0.0</v>
      </c>
      <c r="P908" s="47">
        <v>0.0</v>
      </c>
      <c r="Q908" s="47">
        <v>1.0</v>
      </c>
      <c r="R908" s="47">
        <v>0.0</v>
      </c>
      <c r="S908" s="47">
        <v>10.0</v>
      </c>
      <c r="T908" s="47">
        <v>0.0</v>
      </c>
      <c r="U908" s="48">
        <v>665872.0</v>
      </c>
      <c r="V908" s="48">
        <v>665871.6</v>
      </c>
      <c r="W908" s="47">
        <v>9.00603232E8</v>
      </c>
      <c r="X908" s="47" t="s">
        <v>561</v>
      </c>
    </row>
    <row r="909" ht="15.75" customHeight="1">
      <c r="B909" s="52">
        <v>8.0110033E7</v>
      </c>
      <c r="C909" s="52" t="s">
        <v>1130</v>
      </c>
      <c r="D909" s="52">
        <v>1.1288085E7</v>
      </c>
      <c r="E909" s="52">
        <v>0.0</v>
      </c>
      <c r="F909" s="53">
        <v>0.0</v>
      </c>
      <c r="G909" s="48">
        <f t="shared" si="1"/>
        <v>0</v>
      </c>
      <c r="H909" s="52" t="s">
        <v>3</v>
      </c>
      <c r="I909" s="52">
        <v>0.0</v>
      </c>
      <c r="J909" s="52">
        <v>0.0</v>
      </c>
      <c r="K909" s="52">
        <v>0.0</v>
      </c>
      <c r="L909" s="52" t="s">
        <v>118</v>
      </c>
      <c r="M909" s="52" t="s">
        <v>119</v>
      </c>
      <c r="N909" s="52">
        <v>0.0</v>
      </c>
      <c r="O909" s="52">
        <v>0.0</v>
      </c>
      <c r="P909" s="52">
        <v>0.0</v>
      </c>
      <c r="Q909" s="52">
        <v>0.0</v>
      </c>
      <c r="R909" s="52">
        <v>0.0</v>
      </c>
      <c r="S909" s="52">
        <v>0.0</v>
      </c>
      <c r="T909" s="52">
        <v>0.0</v>
      </c>
      <c r="U909" s="53">
        <v>0.0</v>
      </c>
      <c r="V909" s="53">
        <v>0.0</v>
      </c>
      <c r="W909" s="52">
        <v>8.30092963E8</v>
      </c>
      <c r="X909" s="52" t="s">
        <v>235</v>
      </c>
    </row>
    <row r="910" ht="15.75" customHeight="1">
      <c r="B910" s="47">
        <v>8.0110034E7</v>
      </c>
      <c r="C910" s="47" t="s">
        <v>1131</v>
      </c>
      <c r="D910" s="47">
        <v>1.1288084E7</v>
      </c>
      <c r="E910" s="47">
        <v>0.0</v>
      </c>
      <c r="F910" s="48">
        <v>0.0</v>
      </c>
      <c r="G910" s="48">
        <f t="shared" si="1"/>
        <v>0</v>
      </c>
      <c r="H910" s="47" t="s">
        <v>3</v>
      </c>
      <c r="I910" s="47">
        <v>0.0</v>
      </c>
      <c r="J910" s="47">
        <v>0.0</v>
      </c>
      <c r="K910" s="47">
        <v>0.0</v>
      </c>
      <c r="L910" s="47" t="s">
        <v>118</v>
      </c>
      <c r="M910" s="47" t="s">
        <v>119</v>
      </c>
      <c r="N910" s="47">
        <v>0.0</v>
      </c>
      <c r="O910" s="47">
        <v>0.0</v>
      </c>
      <c r="P910" s="47">
        <v>0.0</v>
      </c>
      <c r="Q910" s="47">
        <v>0.0</v>
      </c>
      <c r="R910" s="47">
        <v>0.0</v>
      </c>
      <c r="S910" s="47">
        <v>0.0</v>
      </c>
      <c r="T910" s="47">
        <v>0.0</v>
      </c>
      <c r="U910" s="48">
        <v>0.0</v>
      </c>
      <c r="V910" s="48">
        <v>0.0</v>
      </c>
      <c r="W910" s="47">
        <v>8.30092963E8</v>
      </c>
      <c r="X910" s="47" t="s">
        <v>235</v>
      </c>
    </row>
    <row r="911" ht="15.75" customHeight="1">
      <c r="B911" s="52">
        <v>8.0110035E7</v>
      </c>
      <c r="C911" s="52" t="s">
        <v>1132</v>
      </c>
      <c r="D911" s="52">
        <v>1.0748293E7</v>
      </c>
      <c r="E911" s="52">
        <v>3.0</v>
      </c>
      <c r="F911" s="53">
        <v>456800.5</v>
      </c>
      <c r="G911" s="48">
        <f t="shared" si="1"/>
        <v>1370401.5</v>
      </c>
      <c r="H911" s="52" t="s">
        <v>3</v>
      </c>
      <c r="I911" s="52">
        <v>1.0</v>
      </c>
      <c r="J911" s="52">
        <v>1.0</v>
      </c>
      <c r="K911" s="52">
        <v>2.0</v>
      </c>
      <c r="L911" s="52" t="s">
        <v>118</v>
      </c>
      <c r="M911" s="52" t="s">
        <v>119</v>
      </c>
      <c r="N911" s="52">
        <v>39.0</v>
      </c>
      <c r="O911" s="52">
        <v>0.0</v>
      </c>
      <c r="P911" s="52">
        <v>0.0</v>
      </c>
      <c r="Q911" s="52">
        <v>1.0</v>
      </c>
      <c r="R911" s="52">
        <v>0.0</v>
      </c>
      <c r="S911" s="52">
        <v>11.0</v>
      </c>
      <c r="T911" s="52">
        <v>0.0</v>
      </c>
      <c r="U911" s="53">
        <v>456801.0</v>
      </c>
      <c r="V911" s="53">
        <v>456800.5</v>
      </c>
      <c r="W911" s="52">
        <v>8.30092963E8</v>
      </c>
      <c r="X911" s="52" t="s">
        <v>1133</v>
      </c>
    </row>
    <row r="912" ht="15.75" customHeight="1">
      <c r="B912" s="47">
        <v>8.0110036E7</v>
      </c>
      <c r="C912" s="47" t="s">
        <v>1134</v>
      </c>
      <c r="D912" s="47">
        <v>1.0744175E7</v>
      </c>
      <c r="E912" s="47">
        <v>0.0</v>
      </c>
      <c r="F912" s="48">
        <v>200084.0</v>
      </c>
      <c r="G912" s="48">
        <f t="shared" si="1"/>
        <v>0</v>
      </c>
      <c r="H912" s="47" t="s">
        <v>3</v>
      </c>
      <c r="I912" s="47">
        <v>0.0</v>
      </c>
      <c r="J912" s="47">
        <v>0.0</v>
      </c>
      <c r="K912" s="47">
        <v>0.0</v>
      </c>
      <c r="L912" s="47" t="s">
        <v>118</v>
      </c>
      <c r="M912" s="47" t="s">
        <v>119</v>
      </c>
      <c r="N912" s="47">
        <v>25.0</v>
      </c>
      <c r="O912" s="47">
        <v>0.0</v>
      </c>
      <c r="P912" s="47">
        <v>0.0</v>
      </c>
      <c r="Q912" s="47">
        <v>0.0</v>
      </c>
      <c r="R912" s="47">
        <v>0.0</v>
      </c>
      <c r="S912" s="47">
        <v>3.0</v>
      </c>
      <c r="T912" s="47">
        <v>0.0</v>
      </c>
      <c r="U912" s="48">
        <v>200084.0</v>
      </c>
      <c r="V912" s="48">
        <v>200084.0</v>
      </c>
      <c r="W912" s="47">
        <v>8.30092963E8</v>
      </c>
      <c r="X912" s="47" t="s">
        <v>1135</v>
      </c>
    </row>
    <row r="913" ht="15.75" customHeight="1">
      <c r="B913" s="52">
        <v>8.0110037E7</v>
      </c>
      <c r="C913" s="52" t="s">
        <v>1136</v>
      </c>
      <c r="D913" s="52">
        <v>1.7191511E7</v>
      </c>
      <c r="E913" s="52">
        <v>10.0</v>
      </c>
      <c r="F913" s="53">
        <v>17967.94</v>
      </c>
      <c r="G913" s="48">
        <f t="shared" si="1"/>
        <v>179679.4</v>
      </c>
      <c r="H913" s="52" t="s">
        <v>3</v>
      </c>
      <c r="I913" s="52">
        <v>8.0</v>
      </c>
      <c r="J913" s="52">
        <v>8.0</v>
      </c>
      <c r="K913" s="52">
        <v>14.0</v>
      </c>
      <c r="L913" s="52" t="s">
        <v>118</v>
      </c>
      <c r="M913" s="52" t="s">
        <v>119</v>
      </c>
      <c r="N913" s="52">
        <v>647.0</v>
      </c>
      <c r="O913" s="52">
        <v>0.0</v>
      </c>
      <c r="P913" s="52">
        <v>0.0</v>
      </c>
      <c r="Q913" s="52">
        <v>0.0</v>
      </c>
      <c r="R913" s="52">
        <v>0.0</v>
      </c>
      <c r="S913" s="52">
        <v>13.0</v>
      </c>
      <c r="T913" s="52">
        <v>0.0</v>
      </c>
      <c r="U913" s="53">
        <v>17967.9</v>
      </c>
      <c r="V913" s="53">
        <v>17911.94</v>
      </c>
      <c r="W913" s="52">
        <v>8.30092963E8</v>
      </c>
      <c r="X913" s="52" t="s">
        <v>1089</v>
      </c>
    </row>
    <row r="914" ht="15.75" customHeight="1">
      <c r="B914" s="47">
        <v>8.0110038E7</v>
      </c>
      <c r="C914" s="47" t="s">
        <v>1137</v>
      </c>
      <c r="D914" s="47">
        <v>1.0125073E7</v>
      </c>
      <c r="E914" s="47">
        <v>45.0</v>
      </c>
      <c r="F914" s="48">
        <v>26715.5</v>
      </c>
      <c r="G914" s="48">
        <f t="shared" si="1"/>
        <v>1202197.5</v>
      </c>
      <c r="H914" s="47" t="s">
        <v>3</v>
      </c>
      <c r="I914" s="47">
        <v>15.0</v>
      </c>
      <c r="J914" s="47">
        <v>15.0</v>
      </c>
      <c r="K914" s="47">
        <v>30.0</v>
      </c>
      <c r="L914" s="47" t="s">
        <v>118</v>
      </c>
      <c r="M914" s="47" t="s">
        <v>119</v>
      </c>
      <c r="N914" s="47">
        <v>1179.0</v>
      </c>
      <c r="O914" s="47">
        <v>0.0</v>
      </c>
      <c r="P914" s="47">
        <v>0.0</v>
      </c>
      <c r="Q914" s="47">
        <v>0.0</v>
      </c>
      <c r="R914" s="47">
        <v>0.0</v>
      </c>
      <c r="S914" s="47">
        <v>17.0</v>
      </c>
      <c r="T914" s="47">
        <v>0.0</v>
      </c>
      <c r="U914" s="48">
        <v>26715.5</v>
      </c>
      <c r="V914" s="48">
        <v>26715.5</v>
      </c>
      <c r="W914" s="47">
        <v>9.00603232E8</v>
      </c>
      <c r="X914" s="47" t="s">
        <v>1089</v>
      </c>
    </row>
    <row r="915" ht="15.75" customHeight="1">
      <c r="B915" s="52">
        <v>8.0110039E7</v>
      </c>
      <c r="C915" s="52" t="s">
        <v>1138</v>
      </c>
      <c r="D915" s="52">
        <v>674.0</v>
      </c>
      <c r="E915" s="52">
        <v>75.0</v>
      </c>
      <c r="F915" s="53">
        <v>4436.32</v>
      </c>
      <c r="G915" s="48">
        <f t="shared" si="1"/>
        <v>332724</v>
      </c>
      <c r="H915" s="52" t="s">
        <v>3</v>
      </c>
      <c r="I915" s="52">
        <v>20.0</v>
      </c>
      <c r="J915" s="52">
        <v>20.0</v>
      </c>
      <c r="K915" s="52">
        <v>30.0</v>
      </c>
      <c r="L915" s="52" t="s">
        <v>118</v>
      </c>
      <c r="M915" s="52" t="s">
        <v>119</v>
      </c>
      <c r="N915" s="52">
        <v>1790.0</v>
      </c>
      <c r="O915" s="52">
        <v>0.0</v>
      </c>
      <c r="P915" s="52">
        <v>0.0</v>
      </c>
      <c r="Q915" s="52">
        <v>0.0</v>
      </c>
      <c r="R915" s="52">
        <v>0.0</v>
      </c>
      <c r="S915" s="52">
        <v>9.0</v>
      </c>
      <c r="T915" s="52">
        <v>0.0</v>
      </c>
      <c r="U915" s="53">
        <v>4436.32</v>
      </c>
      <c r="V915" s="53">
        <v>4436.32</v>
      </c>
      <c r="W915" s="52">
        <v>9.00449648E8</v>
      </c>
      <c r="X915" s="52" t="s">
        <v>216</v>
      </c>
    </row>
    <row r="916" ht="15.75" customHeight="1">
      <c r="B916" s="47">
        <v>8.011004E7</v>
      </c>
      <c r="C916" s="47" t="s">
        <v>1139</v>
      </c>
      <c r="D916" s="47">
        <v>380.0</v>
      </c>
      <c r="E916" s="47">
        <v>12.0</v>
      </c>
      <c r="F916" s="48">
        <v>4854.01</v>
      </c>
      <c r="G916" s="48">
        <f t="shared" si="1"/>
        <v>58248.12</v>
      </c>
      <c r="H916" s="47" t="s">
        <v>3</v>
      </c>
      <c r="I916" s="47">
        <v>4.0</v>
      </c>
      <c r="J916" s="47">
        <v>3.0</v>
      </c>
      <c r="K916" s="47">
        <v>8.0</v>
      </c>
      <c r="L916" s="47" t="s">
        <v>118</v>
      </c>
      <c r="M916" s="47" t="s">
        <v>119</v>
      </c>
      <c r="N916" s="47">
        <v>417.0</v>
      </c>
      <c r="O916" s="47">
        <v>0.0</v>
      </c>
      <c r="P916" s="47">
        <v>0.0</v>
      </c>
      <c r="Q916" s="47">
        <v>0.0</v>
      </c>
      <c r="R916" s="47">
        <v>0.0</v>
      </c>
      <c r="S916" s="47">
        <v>3.0</v>
      </c>
      <c r="T916" s="47">
        <v>0.0</v>
      </c>
      <c r="U916" s="48">
        <v>4854.01</v>
      </c>
      <c r="V916" s="48">
        <v>4854.01</v>
      </c>
      <c r="W916" s="47">
        <v>9.00449648E8</v>
      </c>
      <c r="X916" s="47" t="s">
        <v>1100</v>
      </c>
    </row>
    <row r="917" ht="15.75" customHeight="1">
      <c r="B917" s="52">
        <v>8.0110041E7</v>
      </c>
      <c r="C917" s="52" t="s">
        <v>1140</v>
      </c>
      <c r="D917" s="52">
        <v>1.0707381E7</v>
      </c>
      <c r="E917" s="52">
        <v>2.0</v>
      </c>
      <c r="F917" s="53">
        <v>49800.31</v>
      </c>
      <c r="G917" s="48">
        <f t="shared" si="1"/>
        <v>99600.62</v>
      </c>
      <c r="H917" s="52" t="s">
        <v>3</v>
      </c>
      <c r="I917" s="52">
        <v>2.0</v>
      </c>
      <c r="J917" s="52">
        <v>1.0</v>
      </c>
      <c r="K917" s="52">
        <v>4.0</v>
      </c>
      <c r="L917" s="52" t="s">
        <v>118</v>
      </c>
      <c r="M917" s="52" t="s">
        <v>119</v>
      </c>
      <c r="N917" s="52">
        <v>51.0</v>
      </c>
      <c r="O917" s="52">
        <v>0.0</v>
      </c>
      <c r="P917" s="52">
        <v>0.0</v>
      </c>
      <c r="Q917" s="52">
        <v>1.0</v>
      </c>
      <c r="R917" s="52">
        <v>0.0</v>
      </c>
      <c r="S917" s="52">
        <v>3.0</v>
      </c>
      <c r="T917" s="52">
        <v>0.0</v>
      </c>
      <c r="U917" s="53">
        <v>49800.3</v>
      </c>
      <c r="V917" s="53">
        <v>49800.31</v>
      </c>
      <c r="W917" s="52">
        <v>9.00603232E8</v>
      </c>
      <c r="X917" s="52" t="s">
        <v>742</v>
      </c>
    </row>
    <row r="918" ht="15.75" customHeight="1">
      <c r="B918" s="47">
        <v>8.0110042E7</v>
      </c>
      <c r="C918" s="47" t="s">
        <v>1141</v>
      </c>
      <c r="D918" s="47">
        <v>1.128982E7</v>
      </c>
      <c r="E918" s="47">
        <v>8.0</v>
      </c>
      <c r="F918" s="48">
        <v>56359.59</v>
      </c>
      <c r="G918" s="48">
        <f t="shared" si="1"/>
        <v>450876.72</v>
      </c>
      <c r="H918" s="47" t="s">
        <v>3</v>
      </c>
      <c r="I918" s="47">
        <v>14.0</v>
      </c>
      <c r="J918" s="47">
        <v>11.0</v>
      </c>
      <c r="K918" s="47">
        <v>20.0</v>
      </c>
      <c r="L918" s="47" t="s">
        <v>118</v>
      </c>
      <c r="M918" s="47" t="s">
        <v>119</v>
      </c>
      <c r="N918" s="47">
        <v>1001.0</v>
      </c>
      <c r="O918" s="47">
        <v>0.0</v>
      </c>
      <c r="P918" s="47">
        <v>0.0</v>
      </c>
      <c r="Q918" s="47">
        <v>0.0</v>
      </c>
      <c r="R918" s="47">
        <v>0.0</v>
      </c>
      <c r="S918" s="47">
        <v>19.0</v>
      </c>
      <c r="T918" s="47">
        <v>0.0</v>
      </c>
      <c r="U918" s="48">
        <v>56359.6</v>
      </c>
      <c r="V918" s="48">
        <v>56359.59</v>
      </c>
      <c r="W918" s="47">
        <v>9.00603232E8</v>
      </c>
      <c r="X918" s="47" t="s">
        <v>845</v>
      </c>
    </row>
    <row r="919" ht="15.75" customHeight="1">
      <c r="B919" s="52" t="s">
        <v>1142</v>
      </c>
      <c r="C919" s="52" t="s">
        <v>1141</v>
      </c>
      <c r="D919" s="52">
        <v>1.128982E7</v>
      </c>
      <c r="E919" s="52">
        <v>0.0</v>
      </c>
      <c r="F919" s="53">
        <v>41161.63</v>
      </c>
      <c r="G919" s="48">
        <f t="shared" si="1"/>
        <v>0</v>
      </c>
      <c r="H919" s="52" t="s">
        <v>3</v>
      </c>
      <c r="I919" s="52">
        <v>0.0</v>
      </c>
      <c r="J919" s="52">
        <v>0.0</v>
      </c>
      <c r="K919" s="52">
        <v>0.0</v>
      </c>
      <c r="L919" s="52" t="s">
        <v>118</v>
      </c>
      <c r="M919" s="52" t="s">
        <v>119</v>
      </c>
      <c r="N919" s="52">
        <v>122.0</v>
      </c>
      <c r="O919" s="52">
        <v>0.0</v>
      </c>
      <c r="P919" s="52">
        <v>0.0</v>
      </c>
      <c r="Q919" s="52">
        <v>0.0</v>
      </c>
      <c r="R919" s="52">
        <v>0.0</v>
      </c>
      <c r="S919" s="52">
        <v>5.0</v>
      </c>
      <c r="T919" s="52">
        <v>0.0</v>
      </c>
      <c r="U919" s="53">
        <v>41161.6</v>
      </c>
      <c r="V919" s="53">
        <v>41161.63</v>
      </c>
      <c r="W919" s="52">
        <v>9.00472952E8</v>
      </c>
      <c r="X919" s="52" t="s">
        <v>257</v>
      </c>
    </row>
    <row r="920" ht="15.75" customHeight="1">
      <c r="B920" s="47">
        <v>8.0110043E7</v>
      </c>
      <c r="C920" s="47" t="s">
        <v>1143</v>
      </c>
      <c r="D920" s="47">
        <v>1.1289738E7</v>
      </c>
      <c r="E920" s="47">
        <v>20.0</v>
      </c>
      <c r="F920" s="48">
        <v>56982.66</v>
      </c>
      <c r="G920" s="48">
        <f t="shared" si="1"/>
        <v>1139653.2</v>
      </c>
      <c r="H920" s="47" t="s">
        <v>3</v>
      </c>
      <c r="I920" s="47">
        <v>12.0</v>
      </c>
      <c r="J920" s="47">
        <v>6.0</v>
      </c>
      <c r="K920" s="47">
        <v>24.0</v>
      </c>
      <c r="L920" s="47" t="s">
        <v>118</v>
      </c>
      <c r="M920" s="47" t="s">
        <v>119</v>
      </c>
      <c r="N920" s="47">
        <v>766.0</v>
      </c>
      <c r="O920" s="47">
        <v>0.0</v>
      </c>
      <c r="P920" s="47">
        <v>0.0</v>
      </c>
      <c r="Q920" s="47">
        <v>1.0</v>
      </c>
      <c r="R920" s="47">
        <v>0.0</v>
      </c>
      <c r="S920" s="47">
        <v>9.0</v>
      </c>
      <c r="T920" s="47">
        <v>0.0</v>
      </c>
      <c r="U920" s="48">
        <v>56982.7</v>
      </c>
      <c r="V920" s="48">
        <v>56981.96</v>
      </c>
      <c r="W920" s="47">
        <v>9.00603232E8</v>
      </c>
      <c r="X920" s="47" t="s">
        <v>1144</v>
      </c>
    </row>
    <row r="921" ht="15.75" customHeight="1">
      <c r="B921" s="52" t="s">
        <v>1145</v>
      </c>
      <c r="C921" s="52" t="s">
        <v>1143</v>
      </c>
      <c r="D921" s="52">
        <v>1.1289738E7</v>
      </c>
      <c r="E921" s="52">
        <v>0.0</v>
      </c>
      <c r="F921" s="53">
        <v>20999.93</v>
      </c>
      <c r="G921" s="48">
        <f t="shared" si="1"/>
        <v>0</v>
      </c>
      <c r="H921" s="52" t="s">
        <v>3</v>
      </c>
      <c r="I921" s="52">
        <v>0.0</v>
      </c>
      <c r="J921" s="52">
        <v>0.0</v>
      </c>
      <c r="K921" s="52">
        <v>0.0</v>
      </c>
      <c r="L921" s="52" t="s">
        <v>118</v>
      </c>
      <c r="M921" s="52" t="s">
        <v>119</v>
      </c>
      <c r="N921" s="52">
        <v>59.0</v>
      </c>
      <c r="O921" s="52">
        <v>0.0</v>
      </c>
      <c r="P921" s="52">
        <v>0.0</v>
      </c>
      <c r="Q921" s="52">
        <v>0.0</v>
      </c>
      <c r="R921" s="52">
        <v>0.0</v>
      </c>
      <c r="S921" s="52">
        <v>6.0</v>
      </c>
      <c r="T921" s="52">
        <v>0.0</v>
      </c>
      <c r="U921" s="53">
        <v>20999.9</v>
      </c>
      <c r="V921" s="53">
        <v>20999.93</v>
      </c>
      <c r="W921" s="52">
        <v>9.00472952E8</v>
      </c>
      <c r="X921" s="52" t="s">
        <v>1146</v>
      </c>
    </row>
    <row r="922" ht="15.75" customHeight="1">
      <c r="B922" s="47">
        <v>8.0110044E7</v>
      </c>
      <c r="C922" s="47" t="s">
        <v>1147</v>
      </c>
      <c r="D922" s="47">
        <v>1.1290919E7</v>
      </c>
      <c r="E922" s="47">
        <v>2.0</v>
      </c>
      <c r="F922" s="48">
        <v>59874.85</v>
      </c>
      <c r="G922" s="48">
        <f t="shared" si="1"/>
        <v>119749.7</v>
      </c>
      <c r="H922" s="47" t="s">
        <v>3</v>
      </c>
      <c r="I922" s="47">
        <v>7.0</v>
      </c>
      <c r="J922" s="47">
        <v>7.0</v>
      </c>
      <c r="K922" s="47">
        <v>12.0</v>
      </c>
      <c r="L922" s="47" t="s">
        <v>118</v>
      </c>
      <c r="M922" s="47" t="s">
        <v>119</v>
      </c>
      <c r="N922" s="47">
        <v>160.0</v>
      </c>
      <c r="O922" s="47">
        <v>0.0</v>
      </c>
      <c r="P922" s="47">
        <v>0.0</v>
      </c>
      <c r="Q922" s="47">
        <v>2.0</v>
      </c>
      <c r="R922" s="47">
        <v>0.0</v>
      </c>
      <c r="S922" s="47">
        <v>8.0</v>
      </c>
      <c r="T922" s="47">
        <v>0.0</v>
      </c>
      <c r="U922" s="48">
        <v>59874.9</v>
      </c>
      <c r="V922" s="48">
        <v>59874.85</v>
      </c>
      <c r="W922" s="47">
        <v>9.00603232E8</v>
      </c>
      <c r="X922" s="47" t="s">
        <v>1148</v>
      </c>
    </row>
    <row r="923" ht="15.75" customHeight="1">
      <c r="B923" s="52">
        <v>8.0110045E7</v>
      </c>
      <c r="C923" s="52" t="s">
        <v>1149</v>
      </c>
      <c r="D923" s="52">
        <v>1.0748681E7</v>
      </c>
      <c r="E923" s="52">
        <v>4.0</v>
      </c>
      <c r="F923" s="53">
        <v>32869.72</v>
      </c>
      <c r="G923" s="48">
        <f t="shared" si="1"/>
        <v>131478.88</v>
      </c>
      <c r="H923" s="52" t="s">
        <v>3</v>
      </c>
      <c r="I923" s="52">
        <v>0.0</v>
      </c>
      <c r="J923" s="52">
        <v>0.0</v>
      </c>
      <c r="K923" s="52">
        <v>0.0</v>
      </c>
      <c r="L923" s="52" t="s">
        <v>118</v>
      </c>
      <c r="M923" s="52" t="s">
        <v>119</v>
      </c>
      <c r="N923" s="52">
        <v>11.0</v>
      </c>
      <c r="O923" s="52">
        <v>0.0</v>
      </c>
      <c r="P923" s="52">
        <v>0.0</v>
      </c>
      <c r="Q923" s="52">
        <v>0.0</v>
      </c>
      <c r="R923" s="52">
        <v>0.0</v>
      </c>
      <c r="S923" s="52">
        <v>0.0</v>
      </c>
      <c r="T923" s="52">
        <v>0.0</v>
      </c>
      <c r="U923" s="53">
        <v>32869.7</v>
      </c>
      <c r="V923" s="53">
        <v>33445.0</v>
      </c>
      <c r="W923" s="52">
        <v>8.30092963E8</v>
      </c>
      <c r="X923" s="52" t="s">
        <v>734</v>
      </c>
    </row>
    <row r="924" ht="15.75" customHeight="1">
      <c r="B924" s="47">
        <v>8.0110046E7</v>
      </c>
      <c r="C924" s="47" t="s">
        <v>1150</v>
      </c>
      <c r="D924" s="47">
        <v>1.1294635E7</v>
      </c>
      <c r="E924" s="47">
        <v>3.0</v>
      </c>
      <c r="F924" s="48">
        <v>74999.75</v>
      </c>
      <c r="G924" s="48">
        <f t="shared" si="1"/>
        <v>224999.25</v>
      </c>
      <c r="H924" s="47" t="s">
        <v>3</v>
      </c>
      <c r="I924" s="47">
        <v>5.0</v>
      </c>
      <c r="J924" s="47">
        <v>5.0</v>
      </c>
      <c r="K924" s="47">
        <v>10.0</v>
      </c>
      <c r="L924" s="47" t="s">
        <v>118</v>
      </c>
      <c r="M924" s="47" t="s">
        <v>119</v>
      </c>
      <c r="N924" s="47">
        <v>233.0</v>
      </c>
      <c r="O924" s="47">
        <v>0.0</v>
      </c>
      <c r="P924" s="47">
        <v>0.0</v>
      </c>
      <c r="Q924" s="47">
        <v>2.0</v>
      </c>
      <c r="R924" s="47">
        <v>0.0</v>
      </c>
      <c r="S924" s="47">
        <v>18.0</v>
      </c>
      <c r="T924" s="47">
        <v>0.0</v>
      </c>
      <c r="U924" s="48">
        <v>74999.8</v>
      </c>
      <c r="V924" s="48">
        <v>74999.75</v>
      </c>
      <c r="W924" s="47">
        <v>9.00603232E8</v>
      </c>
      <c r="X924" s="47" t="s">
        <v>742</v>
      </c>
    </row>
    <row r="925" ht="15.75" customHeight="1">
      <c r="B925" s="52">
        <v>8.0110047E7</v>
      </c>
      <c r="C925" s="52" t="s">
        <v>1151</v>
      </c>
      <c r="D925" s="52">
        <v>1.0653481E7</v>
      </c>
      <c r="E925" s="52">
        <v>0.0</v>
      </c>
      <c r="F925" s="53">
        <v>67830.0</v>
      </c>
      <c r="G925" s="48">
        <f t="shared" si="1"/>
        <v>0</v>
      </c>
      <c r="H925" s="52" t="s">
        <v>3</v>
      </c>
      <c r="I925" s="52">
        <v>10.0</v>
      </c>
      <c r="J925" s="52">
        <v>0.0</v>
      </c>
      <c r="K925" s="52">
        <v>20.0</v>
      </c>
      <c r="L925" s="52" t="s">
        <v>118</v>
      </c>
      <c r="M925" s="52" t="s">
        <v>119</v>
      </c>
      <c r="N925" s="52">
        <v>1037.0</v>
      </c>
      <c r="O925" s="52">
        <v>0.0</v>
      </c>
      <c r="P925" s="52">
        <v>0.0</v>
      </c>
      <c r="Q925" s="52">
        <v>1.0</v>
      </c>
      <c r="R925" s="52">
        <v>0.0</v>
      </c>
      <c r="S925" s="52">
        <v>9.0</v>
      </c>
      <c r="T925" s="52">
        <v>0.0</v>
      </c>
      <c r="U925" s="53">
        <v>67830.0</v>
      </c>
      <c r="V925" s="53">
        <v>67830.0</v>
      </c>
      <c r="W925" s="52">
        <v>8.30092963E8</v>
      </c>
      <c r="X925" s="52" t="s">
        <v>1152</v>
      </c>
    </row>
    <row r="926" ht="15.75" customHeight="1">
      <c r="B926" s="47">
        <v>8.0110048E7</v>
      </c>
      <c r="C926" s="47" t="s">
        <v>1153</v>
      </c>
      <c r="D926" s="47">
        <v>2401.0</v>
      </c>
      <c r="E926" s="47">
        <v>0.0</v>
      </c>
      <c r="F926" s="48">
        <v>0.0</v>
      </c>
      <c r="G926" s="48">
        <f t="shared" si="1"/>
        <v>0</v>
      </c>
      <c r="H926" s="47" t="s">
        <v>3</v>
      </c>
      <c r="I926" s="47">
        <v>0.0</v>
      </c>
      <c r="J926" s="47">
        <v>0.0</v>
      </c>
      <c r="K926" s="47">
        <v>0.0</v>
      </c>
      <c r="L926" s="47" t="s">
        <v>118</v>
      </c>
      <c r="M926" s="47" t="s">
        <v>119</v>
      </c>
      <c r="N926" s="47">
        <v>25.0</v>
      </c>
      <c r="O926" s="47">
        <v>0.0</v>
      </c>
      <c r="P926" s="47">
        <v>0.0</v>
      </c>
      <c r="Q926" s="47">
        <v>0.0</v>
      </c>
      <c r="R926" s="47">
        <v>0.0</v>
      </c>
      <c r="S926" s="47">
        <v>1.0</v>
      </c>
      <c r="T926" s="47">
        <v>0.0</v>
      </c>
      <c r="U926" s="48">
        <v>0.0</v>
      </c>
      <c r="V926" s="48">
        <v>0.0</v>
      </c>
      <c r="W926" s="47">
        <v>9.00449648E8</v>
      </c>
      <c r="X926" s="47" t="s">
        <v>235</v>
      </c>
    </row>
    <row r="927" ht="15.75" customHeight="1">
      <c r="B927" s="52">
        <v>8.0110049E7</v>
      </c>
      <c r="C927" s="52" t="s">
        <v>1154</v>
      </c>
      <c r="D927" s="52">
        <v>1.0743255E7</v>
      </c>
      <c r="E927" s="52">
        <v>3.0</v>
      </c>
      <c r="F927" s="53">
        <v>52017.0</v>
      </c>
      <c r="G927" s="48">
        <f t="shared" si="1"/>
        <v>156051</v>
      </c>
      <c r="H927" s="52" t="s">
        <v>3</v>
      </c>
      <c r="I927" s="52">
        <v>0.0</v>
      </c>
      <c r="J927" s="52">
        <v>0.0</v>
      </c>
      <c r="K927" s="52">
        <v>0.0</v>
      </c>
      <c r="L927" s="52" t="s">
        <v>118</v>
      </c>
      <c r="M927" s="52" t="s">
        <v>119</v>
      </c>
      <c r="N927" s="52">
        <v>9.0</v>
      </c>
      <c r="O927" s="52">
        <v>0.0</v>
      </c>
      <c r="P927" s="52">
        <v>0.0</v>
      </c>
      <c r="Q927" s="52">
        <v>0.0</v>
      </c>
      <c r="R927" s="52">
        <v>0.0</v>
      </c>
      <c r="S927" s="52">
        <v>1.0</v>
      </c>
      <c r="T927" s="52">
        <v>0.0</v>
      </c>
      <c r="U927" s="53">
        <v>52017.0</v>
      </c>
      <c r="V927" s="53">
        <v>52017.0</v>
      </c>
      <c r="W927" s="52">
        <v>8.30092963E8</v>
      </c>
      <c r="X927" s="52" t="s">
        <v>1155</v>
      </c>
    </row>
    <row r="928" ht="15.75" customHeight="1">
      <c r="B928" s="47">
        <v>8.011005E7</v>
      </c>
      <c r="C928" s="47" t="s">
        <v>1156</v>
      </c>
      <c r="D928" s="47">
        <v>512.0</v>
      </c>
      <c r="E928" s="47">
        <v>69.0</v>
      </c>
      <c r="F928" s="48">
        <v>19731.65</v>
      </c>
      <c r="G928" s="48">
        <f t="shared" si="1"/>
        <v>1361483.85</v>
      </c>
      <c r="H928" s="47" t="s">
        <v>3</v>
      </c>
      <c r="I928" s="47">
        <v>45.0</v>
      </c>
      <c r="J928" s="47">
        <v>30.0</v>
      </c>
      <c r="K928" s="47">
        <v>80.0</v>
      </c>
      <c r="L928" s="47" t="s">
        <v>118</v>
      </c>
      <c r="M928" s="47" t="s">
        <v>119</v>
      </c>
      <c r="N928" s="47">
        <v>4353.0</v>
      </c>
      <c r="O928" s="47">
        <v>0.0</v>
      </c>
      <c r="P928" s="47">
        <v>0.0</v>
      </c>
      <c r="Q928" s="47">
        <v>0.0</v>
      </c>
      <c r="R928" s="47">
        <v>0.0</v>
      </c>
      <c r="S928" s="47">
        <v>12.0</v>
      </c>
      <c r="T928" s="47">
        <v>0.0</v>
      </c>
      <c r="U928" s="48">
        <v>19731.7</v>
      </c>
      <c r="V928" s="48">
        <v>19731.65</v>
      </c>
      <c r="W928" s="47">
        <v>9.00057383E8</v>
      </c>
      <c r="X928" s="47" t="s">
        <v>1157</v>
      </c>
    </row>
    <row r="929" ht="15.75" customHeight="1">
      <c r="B929" s="52">
        <v>8.0110051E7</v>
      </c>
      <c r="C929" s="52" t="s">
        <v>1158</v>
      </c>
      <c r="D929" s="52">
        <v>1.0747983E7</v>
      </c>
      <c r="E929" s="52">
        <v>0.0</v>
      </c>
      <c r="F929" s="53">
        <v>7600.53</v>
      </c>
      <c r="G929" s="48">
        <f t="shared" si="1"/>
        <v>0</v>
      </c>
      <c r="H929" s="52" t="s">
        <v>3</v>
      </c>
      <c r="I929" s="52">
        <v>8.0</v>
      </c>
      <c r="J929" s="52">
        <v>8.0</v>
      </c>
      <c r="K929" s="52">
        <v>15.0</v>
      </c>
      <c r="L929" s="52" t="s">
        <v>118</v>
      </c>
      <c r="M929" s="52" t="s">
        <v>119</v>
      </c>
      <c r="N929" s="52">
        <v>380.0</v>
      </c>
      <c r="O929" s="52">
        <v>0.0</v>
      </c>
      <c r="P929" s="52">
        <v>0.0</v>
      </c>
      <c r="Q929" s="52">
        <v>1.0</v>
      </c>
      <c r="R929" s="52">
        <v>0.0</v>
      </c>
      <c r="S929" s="52">
        <v>4.0</v>
      </c>
      <c r="T929" s="52">
        <v>0.0</v>
      </c>
      <c r="U929" s="53">
        <v>7600.53</v>
      </c>
      <c r="V929" s="53">
        <v>7600.53</v>
      </c>
      <c r="W929" s="52">
        <v>9.00603232E8</v>
      </c>
      <c r="X929" s="52" t="s">
        <v>1089</v>
      </c>
    </row>
    <row r="930" ht="15.75" customHeight="1">
      <c r="B930" s="47">
        <v>8.0110052E7</v>
      </c>
      <c r="C930" s="47" t="s">
        <v>1159</v>
      </c>
      <c r="D930" s="47">
        <v>2460.0</v>
      </c>
      <c r="E930" s="47">
        <v>614.0</v>
      </c>
      <c r="F930" s="48">
        <v>1255.45</v>
      </c>
      <c r="G930" s="48">
        <f t="shared" si="1"/>
        <v>770846.3</v>
      </c>
      <c r="H930" s="47" t="s">
        <v>3</v>
      </c>
      <c r="I930" s="47">
        <v>150.0</v>
      </c>
      <c r="J930" s="47">
        <v>145.0</v>
      </c>
      <c r="K930" s="47">
        <v>563.0</v>
      </c>
      <c r="L930" s="47" t="s">
        <v>118</v>
      </c>
      <c r="M930" s="47" t="s">
        <v>119</v>
      </c>
      <c r="N930" s="47">
        <v>12051.0</v>
      </c>
      <c r="O930" s="47">
        <v>0.0</v>
      </c>
      <c r="P930" s="47">
        <v>0.0</v>
      </c>
      <c r="Q930" s="47">
        <v>0.0</v>
      </c>
      <c r="R930" s="47">
        <v>0.0</v>
      </c>
      <c r="S930" s="47">
        <v>6.0</v>
      </c>
      <c r="T930" s="47">
        <v>0.0</v>
      </c>
      <c r="U930" s="48">
        <v>1255.45</v>
      </c>
      <c r="V930" s="48">
        <v>1255.45</v>
      </c>
      <c r="W930" s="47">
        <v>8.30135709E8</v>
      </c>
      <c r="X930" s="47" t="s">
        <v>828</v>
      </c>
    </row>
    <row r="931" ht="15.75" customHeight="1">
      <c r="B931" s="52">
        <v>8.0110053E7</v>
      </c>
      <c r="C931" s="52" t="s">
        <v>1160</v>
      </c>
      <c r="D931" s="52">
        <v>2.6182523E7</v>
      </c>
      <c r="E931" s="52">
        <v>0.0</v>
      </c>
      <c r="F931" s="53">
        <v>0.0</v>
      </c>
      <c r="G931" s="48">
        <f t="shared" si="1"/>
        <v>0</v>
      </c>
      <c r="H931" s="52" t="s">
        <v>3</v>
      </c>
      <c r="I931" s="52">
        <v>0.0</v>
      </c>
      <c r="J931" s="52">
        <v>0.0</v>
      </c>
      <c r="K931" s="52">
        <v>0.0</v>
      </c>
      <c r="L931" s="52" t="s">
        <v>118</v>
      </c>
      <c r="M931" s="52" t="s">
        <v>119</v>
      </c>
      <c r="N931" s="52">
        <v>0.0</v>
      </c>
      <c r="O931" s="52">
        <v>0.0</v>
      </c>
      <c r="P931" s="52">
        <v>0.0</v>
      </c>
      <c r="Q931" s="52">
        <v>0.0</v>
      </c>
      <c r="R931" s="52">
        <v>0.0</v>
      </c>
      <c r="S931" s="52">
        <v>0.0</v>
      </c>
      <c r="T931" s="52">
        <v>0.0</v>
      </c>
      <c r="U931" s="53">
        <v>0.0</v>
      </c>
      <c r="V931" s="53">
        <v>3588.0</v>
      </c>
      <c r="W931" s="52">
        <v>8.30092963E8</v>
      </c>
      <c r="X931" s="52" t="s">
        <v>235</v>
      </c>
    </row>
    <row r="932" ht="15.75" customHeight="1">
      <c r="B932" s="47">
        <v>8.0110054E7</v>
      </c>
      <c r="C932" s="47" t="s">
        <v>1161</v>
      </c>
      <c r="D932" s="47">
        <v>1.138469E7</v>
      </c>
      <c r="E932" s="47">
        <v>0.0</v>
      </c>
      <c r="F932" s="48">
        <v>0.0</v>
      </c>
      <c r="G932" s="48">
        <f t="shared" si="1"/>
        <v>0</v>
      </c>
      <c r="H932" s="47" t="s">
        <v>3</v>
      </c>
      <c r="I932" s="47">
        <v>0.0</v>
      </c>
      <c r="J932" s="47">
        <v>0.0</v>
      </c>
      <c r="K932" s="47">
        <v>0.0</v>
      </c>
      <c r="L932" s="47" t="s">
        <v>118</v>
      </c>
      <c r="M932" s="47" t="s">
        <v>119</v>
      </c>
      <c r="N932" s="47">
        <v>0.0</v>
      </c>
      <c r="O932" s="47">
        <v>0.0</v>
      </c>
      <c r="P932" s="47">
        <v>0.0</v>
      </c>
      <c r="Q932" s="47">
        <v>0.0</v>
      </c>
      <c r="R932" s="47">
        <v>0.0</v>
      </c>
      <c r="S932" s="47">
        <v>0.0</v>
      </c>
      <c r="T932" s="47">
        <v>0.0</v>
      </c>
      <c r="U932" s="48">
        <v>0.0</v>
      </c>
      <c r="V932" s="48">
        <v>10669.0</v>
      </c>
      <c r="W932" s="47">
        <v>8.30092963E8</v>
      </c>
      <c r="X932" s="47" t="s">
        <v>235</v>
      </c>
    </row>
    <row r="933" ht="15.75" customHeight="1">
      <c r="B933" s="52">
        <v>8.0110055E7</v>
      </c>
      <c r="C933" s="52" t="s">
        <v>1162</v>
      </c>
      <c r="D933" s="52">
        <v>158.0</v>
      </c>
      <c r="E933" s="52">
        <v>37.0</v>
      </c>
      <c r="F933" s="53">
        <v>20291.88</v>
      </c>
      <c r="G933" s="48">
        <f t="shared" si="1"/>
        <v>750799.56</v>
      </c>
      <c r="H933" s="52" t="s">
        <v>3</v>
      </c>
      <c r="I933" s="52">
        <v>13.0</v>
      </c>
      <c r="J933" s="52">
        <v>7.0</v>
      </c>
      <c r="K933" s="52">
        <v>20.0</v>
      </c>
      <c r="L933" s="52" t="s">
        <v>118</v>
      </c>
      <c r="M933" s="52" t="s">
        <v>119</v>
      </c>
      <c r="N933" s="52">
        <v>953.0</v>
      </c>
      <c r="O933" s="52">
        <v>0.0</v>
      </c>
      <c r="P933" s="52">
        <v>0.0</v>
      </c>
      <c r="Q933" s="52">
        <v>1.0</v>
      </c>
      <c r="R933" s="52">
        <v>0.0</v>
      </c>
      <c r="S933" s="52">
        <v>9.0</v>
      </c>
      <c r="T933" s="52">
        <v>0.0</v>
      </c>
      <c r="U933" s="53">
        <v>20291.9</v>
      </c>
      <c r="V933" s="53">
        <v>20291.88</v>
      </c>
      <c r="W933" s="52">
        <v>9.00449648E8</v>
      </c>
      <c r="X933" s="52" t="s">
        <v>216</v>
      </c>
    </row>
    <row r="934" ht="15.75" customHeight="1">
      <c r="B934" s="47">
        <v>8.0110056E7</v>
      </c>
      <c r="C934" s="47" t="s">
        <v>1163</v>
      </c>
      <c r="D934" s="47">
        <v>9.8020143E7</v>
      </c>
      <c r="E934" s="47">
        <v>0.0</v>
      </c>
      <c r="F934" s="48">
        <v>0.0</v>
      </c>
      <c r="G934" s="48">
        <f t="shared" si="1"/>
        <v>0</v>
      </c>
      <c r="H934" s="47" t="s">
        <v>3</v>
      </c>
      <c r="I934" s="47">
        <v>0.0</v>
      </c>
      <c r="J934" s="47">
        <v>0.0</v>
      </c>
      <c r="K934" s="47">
        <v>0.0</v>
      </c>
      <c r="L934" s="47" t="s">
        <v>118</v>
      </c>
      <c r="M934" s="47" t="s">
        <v>119</v>
      </c>
      <c r="N934" s="47">
        <v>0.0</v>
      </c>
      <c r="O934" s="47">
        <v>0.0</v>
      </c>
      <c r="P934" s="47">
        <v>0.0</v>
      </c>
      <c r="Q934" s="47">
        <v>0.0</v>
      </c>
      <c r="R934" s="47">
        <v>0.0</v>
      </c>
      <c r="S934" s="47">
        <v>0.0</v>
      </c>
      <c r="T934" s="47">
        <v>0.0</v>
      </c>
      <c r="U934" s="48">
        <v>0.0</v>
      </c>
      <c r="V934" s="48">
        <v>0.0</v>
      </c>
      <c r="W934" s="47">
        <v>8.30092963E8</v>
      </c>
      <c r="X934" s="47" t="s">
        <v>235</v>
      </c>
    </row>
    <row r="935" ht="15.75" customHeight="1">
      <c r="B935" s="52">
        <v>8.0110057E7</v>
      </c>
      <c r="C935" s="52" t="s">
        <v>1164</v>
      </c>
      <c r="D935" s="52">
        <v>3.98080427E8</v>
      </c>
      <c r="E935" s="52">
        <v>18.0</v>
      </c>
      <c r="F935" s="53">
        <v>12039.07</v>
      </c>
      <c r="G935" s="48">
        <f t="shared" si="1"/>
        <v>216703.26</v>
      </c>
      <c r="H935" s="52" t="s">
        <v>3</v>
      </c>
      <c r="I935" s="52">
        <v>1.0</v>
      </c>
      <c r="J935" s="52">
        <v>1.0</v>
      </c>
      <c r="K935" s="52">
        <v>2.0</v>
      </c>
      <c r="L935" s="52" t="s">
        <v>189</v>
      </c>
      <c r="M935" s="52" t="s">
        <v>119</v>
      </c>
      <c r="N935" s="52">
        <v>96.0</v>
      </c>
      <c r="O935" s="52">
        <v>0.0</v>
      </c>
      <c r="P935" s="52">
        <v>0.0</v>
      </c>
      <c r="Q935" s="52">
        <v>0.0</v>
      </c>
      <c r="R935" s="52">
        <v>0.0</v>
      </c>
      <c r="S935" s="52">
        <v>1.0</v>
      </c>
      <c r="T935" s="52">
        <v>0.0</v>
      </c>
      <c r="U935" s="53">
        <v>12039.1</v>
      </c>
      <c r="V935" s="53">
        <v>11900.0</v>
      </c>
      <c r="W935" s="52">
        <v>8.30092963E8</v>
      </c>
      <c r="X935" s="52" t="s">
        <v>1165</v>
      </c>
    </row>
    <row r="936" ht="15.75" customHeight="1">
      <c r="B936" s="47">
        <v>8.0110058E7</v>
      </c>
      <c r="C936" s="47" t="s">
        <v>1166</v>
      </c>
      <c r="D936" s="47">
        <v>1.1376478E7</v>
      </c>
      <c r="E936" s="47">
        <v>0.0</v>
      </c>
      <c r="F936" s="48">
        <v>0.0</v>
      </c>
      <c r="G936" s="48">
        <f t="shared" si="1"/>
        <v>0</v>
      </c>
      <c r="H936" s="47" t="s">
        <v>3</v>
      </c>
      <c r="I936" s="47">
        <v>0.0</v>
      </c>
      <c r="J936" s="47">
        <v>0.0</v>
      </c>
      <c r="K936" s="47">
        <v>0.0</v>
      </c>
      <c r="L936" s="47" t="s">
        <v>189</v>
      </c>
      <c r="M936" s="47" t="s">
        <v>119</v>
      </c>
      <c r="N936" s="47">
        <v>0.0</v>
      </c>
      <c r="O936" s="47">
        <v>0.0</v>
      </c>
      <c r="P936" s="47">
        <v>0.0</v>
      </c>
      <c r="Q936" s="47">
        <v>0.0</v>
      </c>
      <c r="R936" s="47">
        <v>0.0</v>
      </c>
      <c r="S936" s="47">
        <v>0.0</v>
      </c>
      <c r="T936" s="47">
        <v>0.0</v>
      </c>
      <c r="U936" s="48">
        <v>0.0</v>
      </c>
      <c r="V936" s="48">
        <v>0.0</v>
      </c>
      <c r="W936" s="47">
        <v>8.30092963E8</v>
      </c>
      <c r="X936" s="47" t="s">
        <v>235</v>
      </c>
    </row>
    <row r="937" ht="15.75" customHeight="1">
      <c r="B937" s="52">
        <v>8.0110059E7</v>
      </c>
      <c r="C937" s="52" t="s">
        <v>1167</v>
      </c>
      <c r="D937" s="52">
        <v>1.0722525E7</v>
      </c>
      <c r="E937" s="52">
        <v>6.0</v>
      </c>
      <c r="F937" s="53">
        <v>21873.93</v>
      </c>
      <c r="G937" s="48">
        <f t="shared" si="1"/>
        <v>131243.58</v>
      </c>
      <c r="H937" s="52" t="s">
        <v>3</v>
      </c>
      <c r="I937" s="52">
        <v>6.0</v>
      </c>
      <c r="J937" s="52">
        <v>6.0</v>
      </c>
      <c r="K937" s="52">
        <v>12.0</v>
      </c>
      <c r="L937" s="52" t="s">
        <v>189</v>
      </c>
      <c r="M937" s="52" t="s">
        <v>119</v>
      </c>
      <c r="N937" s="52">
        <v>47.0</v>
      </c>
      <c r="O937" s="52">
        <v>0.0</v>
      </c>
      <c r="P937" s="52">
        <v>0.0</v>
      </c>
      <c r="Q937" s="52">
        <v>2.0</v>
      </c>
      <c r="R937" s="52">
        <v>0.0</v>
      </c>
      <c r="S937" s="52">
        <v>3.0</v>
      </c>
      <c r="T937" s="52">
        <v>0.0</v>
      </c>
      <c r="U937" s="53">
        <v>21873.9</v>
      </c>
      <c r="V937" s="53">
        <v>21873.93</v>
      </c>
      <c r="W937" s="52">
        <v>8.30092963E8</v>
      </c>
      <c r="X937" s="52" t="s">
        <v>1168</v>
      </c>
    </row>
    <row r="938" ht="15.75" customHeight="1">
      <c r="B938" s="47">
        <v>8.011006E7</v>
      </c>
      <c r="C938" s="47" t="s">
        <v>1169</v>
      </c>
      <c r="D938" s="47">
        <v>1.066258E7</v>
      </c>
      <c r="E938" s="47">
        <v>29.0</v>
      </c>
      <c r="F938" s="48">
        <v>4700.5</v>
      </c>
      <c r="G938" s="48">
        <f t="shared" si="1"/>
        <v>136314.5</v>
      </c>
      <c r="H938" s="47" t="s">
        <v>3</v>
      </c>
      <c r="I938" s="47">
        <v>6.0</v>
      </c>
      <c r="J938" s="47">
        <v>3.0</v>
      </c>
      <c r="K938" s="47">
        <v>12.0</v>
      </c>
      <c r="L938" s="47" t="s">
        <v>189</v>
      </c>
      <c r="M938" s="47" t="s">
        <v>122</v>
      </c>
      <c r="N938" s="47">
        <v>602.0</v>
      </c>
      <c r="O938" s="47">
        <v>0.0</v>
      </c>
      <c r="P938" s="47">
        <v>0.0</v>
      </c>
      <c r="Q938" s="47">
        <v>1.0</v>
      </c>
      <c r="R938" s="47">
        <v>0.0</v>
      </c>
      <c r="S938" s="47">
        <v>26.0</v>
      </c>
      <c r="T938" s="47">
        <v>0.0</v>
      </c>
      <c r="U938" s="48">
        <v>4700.5</v>
      </c>
      <c r="V938" s="48">
        <v>4700.5</v>
      </c>
      <c r="W938" s="47">
        <v>9.00603232E8</v>
      </c>
      <c r="X938" s="47" t="s">
        <v>1168</v>
      </c>
    </row>
    <row r="939" ht="15.75" customHeight="1">
      <c r="B939" s="52">
        <v>8.0110061E7</v>
      </c>
      <c r="C939" s="52" t="s">
        <v>1170</v>
      </c>
      <c r="D939" s="52">
        <v>1.0689544E7</v>
      </c>
      <c r="E939" s="52">
        <v>0.0</v>
      </c>
      <c r="F939" s="53">
        <v>0.0</v>
      </c>
      <c r="G939" s="48">
        <f t="shared" si="1"/>
        <v>0</v>
      </c>
      <c r="H939" s="52" t="s">
        <v>3</v>
      </c>
      <c r="I939" s="52">
        <v>0.0</v>
      </c>
      <c r="J939" s="52">
        <v>0.0</v>
      </c>
      <c r="K939" s="52">
        <v>0.0</v>
      </c>
      <c r="L939" s="52" t="s">
        <v>189</v>
      </c>
      <c r="M939" s="52" t="s">
        <v>119</v>
      </c>
      <c r="N939" s="52">
        <v>0.0</v>
      </c>
      <c r="O939" s="52">
        <v>0.0</v>
      </c>
      <c r="P939" s="52">
        <v>0.0</v>
      </c>
      <c r="Q939" s="52">
        <v>0.0</v>
      </c>
      <c r="R939" s="52">
        <v>0.0</v>
      </c>
      <c r="S939" s="52">
        <v>0.0</v>
      </c>
      <c r="T939" s="52">
        <v>0.0</v>
      </c>
      <c r="U939" s="53">
        <v>0.0</v>
      </c>
      <c r="V939" s="53">
        <v>0.0</v>
      </c>
      <c r="W939" s="52">
        <v>8.30092963E8</v>
      </c>
      <c r="X939" s="52" t="s">
        <v>235</v>
      </c>
    </row>
    <row r="940" ht="15.75" customHeight="1">
      <c r="B940" s="47">
        <v>8.0110062E7</v>
      </c>
      <c r="C940" s="47" t="s">
        <v>1171</v>
      </c>
      <c r="D940" s="47">
        <v>1.0747972E7</v>
      </c>
      <c r="E940" s="47">
        <v>6.0</v>
      </c>
      <c r="F940" s="48">
        <v>6902.0</v>
      </c>
      <c r="G940" s="48">
        <f t="shared" si="1"/>
        <v>41412</v>
      </c>
      <c r="H940" s="47" t="s">
        <v>3</v>
      </c>
      <c r="I940" s="47">
        <v>5.0</v>
      </c>
      <c r="J940" s="47">
        <v>5.0</v>
      </c>
      <c r="K940" s="47">
        <v>8.0</v>
      </c>
      <c r="L940" s="47" t="s">
        <v>189</v>
      </c>
      <c r="M940" s="47" t="s">
        <v>119</v>
      </c>
      <c r="N940" s="47">
        <v>183.0</v>
      </c>
      <c r="O940" s="47">
        <v>0.0</v>
      </c>
      <c r="P940" s="47">
        <v>0.0</v>
      </c>
      <c r="Q940" s="47">
        <v>0.0</v>
      </c>
      <c r="R940" s="47">
        <v>0.0</v>
      </c>
      <c r="S940" s="47">
        <v>5.0</v>
      </c>
      <c r="T940" s="47">
        <v>0.0</v>
      </c>
      <c r="U940" s="48">
        <v>6902.0</v>
      </c>
      <c r="V940" s="48">
        <v>6902.0</v>
      </c>
      <c r="W940" s="47">
        <v>9.00603232E8</v>
      </c>
      <c r="X940" s="47" t="s">
        <v>1168</v>
      </c>
    </row>
    <row r="941" ht="15.75" customHeight="1">
      <c r="B941" s="52">
        <v>8.0110063E7</v>
      </c>
      <c r="C941" s="52" t="s">
        <v>1172</v>
      </c>
      <c r="D941" s="52">
        <v>1.074877E7</v>
      </c>
      <c r="E941" s="52">
        <v>0.0</v>
      </c>
      <c r="F941" s="53">
        <v>0.0</v>
      </c>
      <c r="G941" s="48">
        <f t="shared" si="1"/>
        <v>0</v>
      </c>
      <c r="H941" s="52" t="s">
        <v>3</v>
      </c>
      <c r="I941" s="52">
        <v>0.0</v>
      </c>
      <c r="J941" s="52">
        <v>0.0</v>
      </c>
      <c r="K941" s="52">
        <v>0.0</v>
      </c>
      <c r="L941" s="52" t="s">
        <v>118</v>
      </c>
      <c r="M941" s="52" t="s">
        <v>119</v>
      </c>
      <c r="N941" s="52">
        <v>0.0</v>
      </c>
      <c r="O941" s="52">
        <v>0.0</v>
      </c>
      <c r="P941" s="52">
        <v>0.0</v>
      </c>
      <c r="Q941" s="52">
        <v>0.0</v>
      </c>
      <c r="R941" s="52">
        <v>0.0</v>
      </c>
      <c r="S941" s="52">
        <v>0.0</v>
      </c>
      <c r="T941" s="52">
        <v>0.0</v>
      </c>
      <c r="U941" s="53">
        <v>0.0</v>
      </c>
      <c r="V941" s="53">
        <v>0.0</v>
      </c>
      <c r="W941" s="52">
        <v>8.30092963E8</v>
      </c>
      <c r="X941" s="52" t="s">
        <v>235</v>
      </c>
    </row>
    <row r="942" ht="15.75" customHeight="1">
      <c r="B942" s="47">
        <v>8.0110064E7</v>
      </c>
      <c r="C942" s="47" t="s">
        <v>1173</v>
      </c>
      <c r="D942" s="47">
        <v>1.0681197E7</v>
      </c>
      <c r="E942" s="47">
        <v>0.0</v>
      </c>
      <c r="F942" s="48">
        <v>0.0</v>
      </c>
      <c r="G942" s="48">
        <f t="shared" si="1"/>
        <v>0</v>
      </c>
      <c r="H942" s="47" t="s">
        <v>3</v>
      </c>
      <c r="I942" s="47">
        <v>0.0</v>
      </c>
      <c r="J942" s="47">
        <v>0.0</v>
      </c>
      <c r="K942" s="47">
        <v>0.0</v>
      </c>
      <c r="L942" s="47" t="s">
        <v>189</v>
      </c>
      <c r="M942" s="47" t="s">
        <v>119</v>
      </c>
      <c r="N942" s="47">
        <v>0.0</v>
      </c>
      <c r="O942" s="47">
        <v>0.0</v>
      </c>
      <c r="P942" s="47">
        <v>0.0</v>
      </c>
      <c r="Q942" s="47">
        <v>0.0</v>
      </c>
      <c r="R942" s="47">
        <v>0.0</v>
      </c>
      <c r="S942" s="47">
        <v>0.0</v>
      </c>
      <c r="T942" s="47">
        <v>0.0</v>
      </c>
      <c r="U942" s="48">
        <v>0.0</v>
      </c>
      <c r="V942" s="48">
        <v>0.0</v>
      </c>
      <c r="W942" s="47">
        <v>8.30092963E8</v>
      </c>
      <c r="X942" s="47" t="s">
        <v>235</v>
      </c>
    </row>
    <row r="943" ht="15.75" customHeight="1">
      <c r="B943" s="52">
        <v>8.0110065E7</v>
      </c>
      <c r="C943" s="52" t="s">
        <v>1174</v>
      </c>
      <c r="D943" s="52">
        <v>1.0751914E7</v>
      </c>
      <c r="E943" s="52">
        <v>11.0</v>
      </c>
      <c r="F943" s="53">
        <v>12247.72</v>
      </c>
      <c r="G943" s="48">
        <f t="shared" si="1"/>
        <v>134724.92</v>
      </c>
      <c r="H943" s="52" t="s">
        <v>3</v>
      </c>
      <c r="I943" s="52">
        <v>2.0</v>
      </c>
      <c r="J943" s="52">
        <v>2.0</v>
      </c>
      <c r="K943" s="52">
        <v>3.0</v>
      </c>
      <c r="L943" s="52" t="s">
        <v>189</v>
      </c>
      <c r="M943" s="52" t="s">
        <v>119</v>
      </c>
      <c r="N943" s="52">
        <v>19.0</v>
      </c>
      <c r="O943" s="52">
        <v>0.0</v>
      </c>
      <c r="P943" s="52">
        <v>0.0</v>
      </c>
      <c r="Q943" s="52">
        <v>0.0</v>
      </c>
      <c r="R943" s="52">
        <v>0.0</v>
      </c>
      <c r="S943" s="52">
        <v>0.0</v>
      </c>
      <c r="T943" s="52">
        <v>0.0</v>
      </c>
      <c r="U943" s="53">
        <v>12247.7</v>
      </c>
      <c r="V943" s="53">
        <v>13124.51</v>
      </c>
      <c r="W943" s="52">
        <v>8.30092963E8</v>
      </c>
      <c r="X943" s="52" t="s">
        <v>1168</v>
      </c>
    </row>
    <row r="944" ht="15.75" customHeight="1">
      <c r="B944" s="47">
        <v>8.0110066E7</v>
      </c>
      <c r="C944" s="47" t="s">
        <v>1175</v>
      </c>
      <c r="D944" s="47">
        <v>1.0748771E7</v>
      </c>
      <c r="E944" s="47">
        <v>20.0</v>
      </c>
      <c r="F944" s="48">
        <v>8992.0</v>
      </c>
      <c r="G944" s="48">
        <f t="shared" si="1"/>
        <v>179840</v>
      </c>
      <c r="H944" s="47" t="s">
        <v>3</v>
      </c>
      <c r="I944" s="47">
        <v>0.0</v>
      </c>
      <c r="J944" s="47">
        <v>0.0</v>
      </c>
      <c r="K944" s="47">
        <v>0.0</v>
      </c>
      <c r="L944" s="47" t="s">
        <v>189</v>
      </c>
      <c r="M944" s="47" t="s">
        <v>119</v>
      </c>
      <c r="N944" s="47">
        <v>4.0</v>
      </c>
      <c r="O944" s="47">
        <v>0.0</v>
      </c>
      <c r="P944" s="47">
        <v>0.0</v>
      </c>
      <c r="Q944" s="47">
        <v>0.0</v>
      </c>
      <c r="R944" s="47">
        <v>0.0</v>
      </c>
      <c r="S944" s="47">
        <v>0.0</v>
      </c>
      <c r="T944" s="47">
        <v>0.0</v>
      </c>
      <c r="U944" s="48">
        <v>8992.0</v>
      </c>
      <c r="V944" s="48">
        <v>8992.0</v>
      </c>
      <c r="W944" s="47">
        <v>8.30092963E8</v>
      </c>
      <c r="X944" s="47" t="s">
        <v>1165</v>
      </c>
    </row>
    <row r="945" ht="15.75" customHeight="1">
      <c r="B945" s="52">
        <v>8.0110067E7</v>
      </c>
      <c r="C945" s="52" t="s">
        <v>1176</v>
      </c>
      <c r="D945" s="52">
        <v>1.0747613E7</v>
      </c>
      <c r="E945" s="52">
        <v>0.0</v>
      </c>
      <c r="F945" s="53">
        <v>0.0</v>
      </c>
      <c r="G945" s="48">
        <f t="shared" si="1"/>
        <v>0</v>
      </c>
      <c r="H945" s="52" t="s">
        <v>3</v>
      </c>
      <c r="I945" s="52">
        <v>0.0</v>
      </c>
      <c r="J945" s="52">
        <v>0.0</v>
      </c>
      <c r="K945" s="52">
        <v>0.0</v>
      </c>
      <c r="L945" s="52" t="s">
        <v>189</v>
      </c>
      <c r="M945" s="52" t="s">
        <v>119</v>
      </c>
      <c r="N945" s="52">
        <v>0.0</v>
      </c>
      <c r="O945" s="52">
        <v>0.0</v>
      </c>
      <c r="P945" s="52">
        <v>0.0</v>
      </c>
      <c r="Q945" s="52">
        <v>0.0</v>
      </c>
      <c r="R945" s="52">
        <v>0.0</v>
      </c>
      <c r="S945" s="52">
        <v>0.0</v>
      </c>
      <c r="T945" s="52">
        <v>0.0</v>
      </c>
      <c r="U945" s="53">
        <v>0.0</v>
      </c>
      <c r="V945" s="53">
        <v>0.0</v>
      </c>
      <c r="W945" s="52">
        <v>8.30092963E8</v>
      </c>
      <c r="X945" s="52" t="s">
        <v>235</v>
      </c>
    </row>
    <row r="946" ht="15.75" customHeight="1">
      <c r="B946" s="47">
        <v>8.0110068E7</v>
      </c>
      <c r="C946" s="47" t="s">
        <v>1177</v>
      </c>
      <c r="D946" s="47">
        <v>1.0748776E7</v>
      </c>
      <c r="E946" s="47">
        <v>12.0</v>
      </c>
      <c r="F946" s="48">
        <v>5387.0</v>
      </c>
      <c r="G946" s="48">
        <f t="shared" si="1"/>
        <v>64644</v>
      </c>
      <c r="H946" s="47" t="s">
        <v>3</v>
      </c>
      <c r="I946" s="47">
        <v>0.0</v>
      </c>
      <c r="J946" s="47">
        <v>0.0</v>
      </c>
      <c r="K946" s="47">
        <v>0.0</v>
      </c>
      <c r="L946" s="47" t="s">
        <v>189</v>
      </c>
      <c r="M946" s="47" t="s">
        <v>119</v>
      </c>
      <c r="N946" s="47">
        <v>1.0</v>
      </c>
      <c r="O946" s="47">
        <v>0.0</v>
      </c>
      <c r="P946" s="47">
        <v>0.0</v>
      </c>
      <c r="Q946" s="47">
        <v>0.0</v>
      </c>
      <c r="R946" s="47">
        <v>0.0</v>
      </c>
      <c r="S946" s="47">
        <v>0.0</v>
      </c>
      <c r="T946" s="47">
        <v>0.0</v>
      </c>
      <c r="U946" s="48">
        <v>5387.0</v>
      </c>
      <c r="V946" s="48">
        <v>5387.0</v>
      </c>
      <c r="W946" s="47">
        <v>8.30092963E8</v>
      </c>
      <c r="X946" s="47" t="s">
        <v>1165</v>
      </c>
    </row>
    <row r="947" ht="15.75" customHeight="1">
      <c r="B947" s="52">
        <v>8.0110069E7</v>
      </c>
      <c r="C947" s="52" t="s">
        <v>1178</v>
      </c>
      <c r="D947" s="52">
        <v>1.0748775E7</v>
      </c>
      <c r="E947" s="52">
        <v>32.0</v>
      </c>
      <c r="F947" s="53">
        <v>2198.26</v>
      </c>
      <c r="G947" s="48">
        <f t="shared" si="1"/>
        <v>70344.32</v>
      </c>
      <c r="H947" s="52" t="s">
        <v>3</v>
      </c>
      <c r="I947" s="52">
        <v>0.0</v>
      </c>
      <c r="J947" s="52">
        <v>0.0</v>
      </c>
      <c r="K947" s="52">
        <v>0.0</v>
      </c>
      <c r="L947" s="52" t="s">
        <v>189</v>
      </c>
      <c r="M947" s="52" t="s">
        <v>119</v>
      </c>
      <c r="N947" s="52">
        <v>21.0</v>
      </c>
      <c r="O947" s="52">
        <v>0.0</v>
      </c>
      <c r="P947" s="52">
        <v>0.0</v>
      </c>
      <c r="Q947" s="52">
        <v>0.0</v>
      </c>
      <c r="R947" s="52">
        <v>0.0</v>
      </c>
      <c r="S947" s="52">
        <v>0.0</v>
      </c>
      <c r="T947" s="52">
        <v>0.0</v>
      </c>
      <c r="U947" s="53">
        <v>2198.26</v>
      </c>
      <c r="V947" s="53">
        <v>2198.0</v>
      </c>
      <c r="W947" s="52">
        <v>8.30092963E8</v>
      </c>
      <c r="X947" s="52" t="s">
        <v>1165</v>
      </c>
    </row>
    <row r="948" ht="15.75" customHeight="1">
      <c r="B948" s="47">
        <v>8.011007E7</v>
      </c>
      <c r="C948" s="47" t="s">
        <v>1179</v>
      </c>
      <c r="D948" s="47">
        <v>1.0743128E7</v>
      </c>
      <c r="E948" s="47">
        <v>0.0</v>
      </c>
      <c r="F948" s="48">
        <v>0.0</v>
      </c>
      <c r="G948" s="48">
        <f t="shared" si="1"/>
        <v>0</v>
      </c>
      <c r="H948" s="47" t="s">
        <v>3</v>
      </c>
      <c r="I948" s="47">
        <v>0.0</v>
      </c>
      <c r="J948" s="47">
        <v>0.0</v>
      </c>
      <c r="K948" s="47">
        <v>0.0</v>
      </c>
      <c r="L948" s="47" t="s">
        <v>189</v>
      </c>
      <c r="M948" s="47" t="s">
        <v>119</v>
      </c>
      <c r="N948" s="47">
        <v>0.0</v>
      </c>
      <c r="O948" s="47">
        <v>0.0</v>
      </c>
      <c r="P948" s="47">
        <v>0.0</v>
      </c>
      <c r="Q948" s="47">
        <v>0.0</v>
      </c>
      <c r="R948" s="47">
        <v>0.0</v>
      </c>
      <c r="S948" s="47">
        <v>0.0</v>
      </c>
      <c r="T948" s="47">
        <v>0.0</v>
      </c>
      <c r="U948" s="48">
        <v>0.0</v>
      </c>
      <c r="V948" s="48">
        <v>0.0</v>
      </c>
      <c r="W948" s="47">
        <v>8.30092963E8</v>
      </c>
      <c r="X948" s="47" t="s">
        <v>235</v>
      </c>
    </row>
    <row r="949" ht="15.75" customHeight="1">
      <c r="B949" s="52">
        <v>8.0110071E7</v>
      </c>
      <c r="C949" s="52" t="s">
        <v>1180</v>
      </c>
      <c r="D949" s="52">
        <v>9.8020119E7</v>
      </c>
      <c r="E949" s="52">
        <v>0.0</v>
      </c>
      <c r="F949" s="53">
        <v>0.0</v>
      </c>
      <c r="G949" s="48">
        <f t="shared" si="1"/>
        <v>0</v>
      </c>
      <c r="H949" s="52" t="s">
        <v>3</v>
      </c>
      <c r="I949" s="52">
        <v>0.0</v>
      </c>
      <c r="J949" s="52">
        <v>0.0</v>
      </c>
      <c r="K949" s="52">
        <v>0.0</v>
      </c>
      <c r="L949" s="52" t="s">
        <v>189</v>
      </c>
      <c r="M949" s="52" t="s">
        <v>119</v>
      </c>
      <c r="N949" s="52">
        <v>0.0</v>
      </c>
      <c r="O949" s="52">
        <v>0.0</v>
      </c>
      <c r="P949" s="52">
        <v>0.0</v>
      </c>
      <c r="Q949" s="52">
        <v>0.0</v>
      </c>
      <c r="R949" s="52">
        <v>0.0</v>
      </c>
      <c r="S949" s="52">
        <v>0.0</v>
      </c>
      <c r="T949" s="52">
        <v>0.0</v>
      </c>
      <c r="U949" s="53">
        <v>0.0</v>
      </c>
      <c r="V949" s="53">
        <v>0.0</v>
      </c>
      <c r="W949" s="52">
        <v>8.30092963E8</v>
      </c>
      <c r="X949" s="52" t="s">
        <v>235</v>
      </c>
    </row>
    <row r="950" ht="15.75" customHeight="1">
      <c r="B950" s="47">
        <v>8.0110072E7</v>
      </c>
      <c r="C950" s="47" t="s">
        <v>1181</v>
      </c>
      <c r="D950" s="47">
        <v>9.8020349E7</v>
      </c>
      <c r="E950" s="47">
        <v>0.0</v>
      </c>
      <c r="F950" s="48">
        <v>0.0</v>
      </c>
      <c r="G950" s="48">
        <f t="shared" si="1"/>
        <v>0</v>
      </c>
      <c r="H950" s="47" t="s">
        <v>3</v>
      </c>
      <c r="I950" s="47">
        <v>0.0</v>
      </c>
      <c r="J950" s="47">
        <v>0.0</v>
      </c>
      <c r="K950" s="47">
        <v>0.0</v>
      </c>
      <c r="L950" s="47" t="s">
        <v>189</v>
      </c>
      <c r="M950" s="47" t="s">
        <v>119</v>
      </c>
      <c r="N950" s="47">
        <v>0.0</v>
      </c>
      <c r="O950" s="47">
        <v>0.0</v>
      </c>
      <c r="P950" s="47">
        <v>0.0</v>
      </c>
      <c r="Q950" s="47">
        <v>0.0</v>
      </c>
      <c r="R950" s="47">
        <v>0.0</v>
      </c>
      <c r="S950" s="47">
        <v>0.0</v>
      </c>
      <c r="T950" s="47">
        <v>0.0</v>
      </c>
      <c r="U950" s="48">
        <v>0.0</v>
      </c>
      <c r="V950" s="48">
        <v>0.0</v>
      </c>
      <c r="W950" s="47">
        <v>8.30092963E8</v>
      </c>
      <c r="X950" s="47" t="s">
        <v>235</v>
      </c>
    </row>
    <row r="951" ht="15.75" customHeight="1">
      <c r="B951" s="52">
        <v>8.0110073E7</v>
      </c>
      <c r="C951" s="52" t="s">
        <v>1182</v>
      </c>
      <c r="D951" s="52">
        <v>9.80204E7</v>
      </c>
      <c r="E951" s="52">
        <v>0.0</v>
      </c>
      <c r="F951" s="53">
        <v>0.0</v>
      </c>
      <c r="G951" s="48">
        <f t="shared" si="1"/>
        <v>0</v>
      </c>
      <c r="H951" s="52" t="s">
        <v>3</v>
      </c>
      <c r="I951" s="52">
        <v>0.0</v>
      </c>
      <c r="J951" s="52">
        <v>0.0</v>
      </c>
      <c r="K951" s="52">
        <v>0.0</v>
      </c>
      <c r="L951" s="52" t="s">
        <v>189</v>
      </c>
      <c r="M951" s="52" t="s">
        <v>119</v>
      </c>
      <c r="N951" s="52">
        <v>0.0</v>
      </c>
      <c r="O951" s="52">
        <v>0.0</v>
      </c>
      <c r="P951" s="52">
        <v>0.0</v>
      </c>
      <c r="Q951" s="52">
        <v>0.0</v>
      </c>
      <c r="R951" s="52">
        <v>0.0</v>
      </c>
      <c r="S951" s="52">
        <v>0.0</v>
      </c>
      <c r="T951" s="52">
        <v>0.0</v>
      </c>
      <c r="U951" s="53">
        <v>0.0</v>
      </c>
      <c r="V951" s="53">
        <v>0.0</v>
      </c>
      <c r="W951" s="52">
        <v>8.30092963E8</v>
      </c>
      <c r="X951" s="52" t="s">
        <v>235</v>
      </c>
    </row>
    <row r="952" ht="15.75" customHeight="1">
      <c r="B952" s="47">
        <v>8.0110074E7</v>
      </c>
      <c r="C952" s="47" t="s">
        <v>1183</v>
      </c>
      <c r="D952" s="47">
        <v>9.8130313E7</v>
      </c>
      <c r="E952" s="47">
        <v>4.0</v>
      </c>
      <c r="F952" s="48">
        <v>4500.58</v>
      </c>
      <c r="G952" s="48">
        <f t="shared" si="1"/>
        <v>18002.32</v>
      </c>
      <c r="H952" s="47" t="s">
        <v>3</v>
      </c>
      <c r="I952" s="47">
        <v>2.0</v>
      </c>
      <c r="J952" s="47">
        <v>2.0</v>
      </c>
      <c r="K952" s="47">
        <v>5.0</v>
      </c>
      <c r="L952" s="47" t="s">
        <v>189</v>
      </c>
      <c r="M952" s="47" t="s">
        <v>119</v>
      </c>
      <c r="N952" s="47">
        <v>180.0</v>
      </c>
      <c r="O952" s="47">
        <v>0.0</v>
      </c>
      <c r="P952" s="47">
        <v>0.0</v>
      </c>
      <c r="Q952" s="47">
        <v>0.0</v>
      </c>
      <c r="R952" s="47">
        <v>0.0</v>
      </c>
      <c r="S952" s="47">
        <v>2.0</v>
      </c>
      <c r="T952" s="47">
        <v>0.0</v>
      </c>
      <c r="U952" s="48">
        <v>4500.58</v>
      </c>
      <c r="V952" s="48">
        <v>4500.58</v>
      </c>
      <c r="W952" s="47">
        <v>8.30092963E8</v>
      </c>
      <c r="X952" s="47" t="s">
        <v>782</v>
      </c>
    </row>
    <row r="953" ht="15.75" customHeight="1">
      <c r="B953" s="52">
        <v>8.0110075E7</v>
      </c>
      <c r="C953" s="52" t="s">
        <v>1184</v>
      </c>
      <c r="D953" s="52">
        <v>1.0649281E7</v>
      </c>
      <c r="E953" s="52">
        <v>2.0</v>
      </c>
      <c r="F953" s="53">
        <v>3599.75</v>
      </c>
      <c r="G953" s="48">
        <f t="shared" si="1"/>
        <v>7199.5</v>
      </c>
      <c r="H953" s="52" t="s">
        <v>3</v>
      </c>
      <c r="I953" s="52">
        <v>3.0</v>
      </c>
      <c r="J953" s="52">
        <v>4.0</v>
      </c>
      <c r="K953" s="52">
        <v>6.0</v>
      </c>
      <c r="L953" s="52" t="s">
        <v>189</v>
      </c>
      <c r="M953" s="52" t="s">
        <v>119</v>
      </c>
      <c r="N953" s="52">
        <v>501.0</v>
      </c>
      <c r="O953" s="52">
        <v>0.0</v>
      </c>
      <c r="P953" s="52">
        <v>0.0</v>
      </c>
      <c r="Q953" s="52">
        <v>1.0</v>
      </c>
      <c r="R953" s="52">
        <v>0.0</v>
      </c>
      <c r="S953" s="52">
        <v>6.0</v>
      </c>
      <c r="T953" s="52">
        <v>0.0</v>
      </c>
      <c r="U953" s="53">
        <v>3599.75</v>
      </c>
      <c r="V953" s="53">
        <v>3599.75</v>
      </c>
      <c r="W953" s="52">
        <v>9.00603232E8</v>
      </c>
      <c r="X953" s="52" t="s">
        <v>381</v>
      </c>
    </row>
    <row r="954" ht="15.75" customHeight="1">
      <c r="B954" s="47">
        <v>8.0110076E7</v>
      </c>
      <c r="C954" s="47" t="s">
        <v>1185</v>
      </c>
      <c r="D954" s="47">
        <v>9.8130157E7</v>
      </c>
      <c r="E954" s="47">
        <v>5.0</v>
      </c>
      <c r="F954" s="48">
        <v>6902.0</v>
      </c>
      <c r="G954" s="48">
        <f t="shared" si="1"/>
        <v>34510</v>
      </c>
      <c r="H954" s="47" t="s">
        <v>3</v>
      </c>
      <c r="I954" s="47">
        <v>3.0</v>
      </c>
      <c r="J954" s="47">
        <v>3.0</v>
      </c>
      <c r="K954" s="47">
        <v>6.0</v>
      </c>
      <c r="L954" s="47" t="s">
        <v>189</v>
      </c>
      <c r="M954" s="47" t="s">
        <v>119</v>
      </c>
      <c r="N954" s="47">
        <v>318.25</v>
      </c>
      <c r="O954" s="47">
        <v>0.0</v>
      </c>
      <c r="P954" s="47">
        <v>0.0</v>
      </c>
      <c r="Q954" s="47">
        <v>1.0</v>
      </c>
      <c r="R954" s="47">
        <v>0.0</v>
      </c>
      <c r="S954" s="47">
        <v>13.0</v>
      </c>
      <c r="T954" s="47">
        <v>0.0</v>
      </c>
      <c r="U954" s="48">
        <v>6902.0</v>
      </c>
      <c r="V954" s="48">
        <v>6902.0</v>
      </c>
      <c r="W954" s="47">
        <v>9.00603232E8</v>
      </c>
      <c r="X954" s="47" t="s">
        <v>1186</v>
      </c>
    </row>
    <row r="955" ht="15.75" customHeight="1">
      <c r="B955" s="52">
        <v>8.0110077E7</v>
      </c>
      <c r="C955" s="52" t="s">
        <v>1187</v>
      </c>
      <c r="D955" s="52">
        <v>9.8130666E7</v>
      </c>
      <c r="E955" s="52">
        <v>0.0</v>
      </c>
      <c r="F955" s="53">
        <v>0.0</v>
      </c>
      <c r="G955" s="48">
        <f t="shared" si="1"/>
        <v>0</v>
      </c>
      <c r="H955" s="52" t="s">
        <v>3</v>
      </c>
      <c r="I955" s="52">
        <v>0.0</v>
      </c>
      <c r="J955" s="52">
        <v>0.0</v>
      </c>
      <c r="K955" s="52">
        <v>0.0</v>
      </c>
      <c r="L955" s="52" t="s">
        <v>189</v>
      </c>
      <c r="M955" s="52" t="s">
        <v>165</v>
      </c>
      <c r="N955" s="52">
        <v>0.0</v>
      </c>
      <c r="O955" s="52">
        <v>0.0</v>
      </c>
      <c r="P955" s="52">
        <v>0.0</v>
      </c>
      <c r="Q955" s="52">
        <v>0.0</v>
      </c>
      <c r="R955" s="52">
        <v>0.0</v>
      </c>
      <c r="S955" s="52">
        <v>0.0</v>
      </c>
      <c r="T955" s="52">
        <v>0.0</v>
      </c>
      <c r="U955" s="53">
        <v>0.0</v>
      </c>
      <c r="V955" s="53">
        <v>0.0</v>
      </c>
      <c r="W955" s="52">
        <v>9.00449648E8</v>
      </c>
      <c r="X955" s="52" t="s">
        <v>235</v>
      </c>
    </row>
    <row r="956" ht="15.75" customHeight="1">
      <c r="B956" s="47">
        <v>8.0110078E7</v>
      </c>
      <c r="C956" s="47" t="s">
        <v>1188</v>
      </c>
      <c r="D956" s="47">
        <v>1.1053382E7</v>
      </c>
      <c r="E956" s="47">
        <v>12.0</v>
      </c>
      <c r="F956" s="48">
        <v>38080.0</v>
      </c>
      <c r="G956" s="48">
        <f t="shared" si="1"/>
        <v>456960</v>
      </c>
      <c r="H956" s="47" t="s">
        <v>3</v>
      </c>
      <c r="I956" s="47">
        <v>20.0</v>
      </c>
      <c r="J956" s="47">
        <v>10.0</v>
      </c>
      <c r="K956" s="47">
        <v>40.0</v>
      </c>
      <c r="L956" s="47" t="s">
        <v>118</v>
      </c>
      <c r="M956" s="47" t="s">
        <v>119</v>
      </c>
      <c r="N956" s="47">
        <v>1215.0</v>
      </c>
      <c r="O956" s="47">
        <v>0.0</v>
      </c>
      <c r="P956" s="47">
        <v>0.0</v>
      </c>
      <c r="Q956" s="47">
        <v>1.0</v>
      </c>
      <c r="R956" s="47">
        <v>0.0</v>
      </c>
      <c r="S956" s="47">
        <v>7.0</v>
      </c>
      <c r="T956" s="47">
        <v>0.0</v>
      </c>
      <c r="U956" s="48">
        <v>38080.0</v>
      </c>
      <c r="V956" s="48">
        <v>38080.0</v>
      </c>
      <c r="W956" s="47">
        <v>9.00603232E8</v>
      </c>
      <c r="X956" s="47" t="s">
        <v>704</v>
      </c>
    </row>
    <row r="957" ht="15.75" customHeight="1">
      <c r="B957" s="52">
        <v>8.0110079E7</v>
      </c>
      <c r="C957" s="52" t="s">
        <v>1189</v>
      </c>
      <c r="D957" s="52">
        <v>178.0</v>
      </c>
      <c r="E957" s="52">
        <v>146.0</v>
      </c>
      <c r="F957" s="53">
        <v>2099.701</v>
      </c>
      <c r="G957" s="48">
        <f t="shared" si="1"/>
        <v>306556.346</v>
      </c>
      <c r="H957" s="52" t="s">
        <v>3</v>
      </c>
      <c r="I957" s="52">
        <v>65.0</v>
      </c>
      <c r="J957" s="52">
        <v>65.0</v>
      </c>
      <c r="K957" s="52">
        <v>253.0</v>
      </c>
      <c r="L957" s="52" t="s">
        <v>118</v>
      </c>
      <c r="M957" s="52" t="s">
        <v>119</v>
      </c>
      <c r="N957" s="52">
        <v>5929.0</v>
      </c>
      <c r="O957" s="52">
        <v>0.0</v>
      </c>
      <c r="P957" s="52">
        <v>0.0</v>
      </c>
      <c r="Q957" s="52">
        <v>0.0</v>
      </c>
      <c r="R957" s="52">
        <v>0.0</v>
      </c>
      <c r="S957" s="52">
        <v>8.0</v>
      </c>
      <c r="T957" s="52">
        <v>0.0</v>
      </c>
      <c r="U957" s="53">
        <v>2099.7</v>
      </c>
      <c r="V957" s="53">
        <v>1904.0</v>
      </c>
      <c r="W957" s="52">
        <v>9.00664298E8</v>
      </c>
      <c r="X957" s="52" t="s">
        <v>834</v>
      </c>
    </row>
    <row r="958" ht="15.75" customHeight="1">
      <c r="B958" s="47">
        <v>8.011008E7</v>
      </c>
      <c r="C958" s="47" t="s">
        <v>1190</v>
      </c>
      <c r="D958" s="47">
        <v>875.0</v>
      </c>
      <c r="E958" s="47">
        <v>116.0</v>
      </c>
      <c r="F958" s="48">
        <v>5172.93</v>
      </c>
      <c r="G958" s="48">
        <f t="shared" si="1"/>
        <v>600059.88</v>
      </c>
      <c r="H958" s="47" t="s">
        <v>3</v>
      </c>
      <c r="I958" s="47">
        <v>8.0</v>
      </c>
      <c r="J958" s="47">
        <v>8.0</v>
      </c>
      <c r="K958" s="47">
        <v>14.0</v>
      </c>
      <c r="L958" s="47" t="s">
        <v>118</v>
      </c>
      <c r="M958" s="47" t="s">
        <v>119</v>
      </c>
      <c r="N958" s="47">
        <v>862.0</v>
      </c>
      <c r="O958" s="47">
        <v>0.0</v>
      </c>
      <c r="P958" s="47">
        <v>0.0</v>
      </c>
      <c r="Q958" s="47">
        <v>0.0</v>
      </c>
      <c r="R958" s="47">
        <v>0.0</v>
      </c>
      <c r="S958" s="47">
        <v>3.0</v>
      </c>
      <c r="T958" s="47">
        <v>0.0</v>
      </c>
      <c r="U958" s="48">
        <v>5172.93</v>
      </c>
      <c r="V958" s="48">
        <v>5172.93</v>
      </c>
      <c r="W958" s="47">
        <v>9.00664298E8</v>
      </c>
      <c r="X958" s="47" t="s">
        <v>834</v>
      </c>
    </row>
    <row r="959" ht="15.75" customHeight="1">
      <c r="B959" s="52">
        <v>8.0110081E7</v>
      </c>
      <c r="C959" s="52" t="s">
        <v>1191</v>
      </c>
      <c r="D959" s="52">
        <v>1.137539E7</v>
      </c>
      <c r="E959" s="52">
        <v>4.0</v>
      </c>
      <c r="F959" s="53">
        <v>16099.51</v>
      </c>
      <c r="G959" s="48">
        <f t="shared" si="1"/>
        <v>64398.04</v>
      </c>
      <c r="H959" s="52" t="s">
        <v>3</v>
      </c>
      <c r="I959" s="52">
        <v>3.0</v>
      </c>
      <c r="J959" s="52">
        <v>3.0</v>
      </c>
      <c r="K959" s="52">
        <v>6.0</v>
      </c>
      <c r="L959" s="52" t="s">
        <v>118</v>
      </c>
      <c r="M959" s="52" t="s">
        <v>119</v>
      </c>
      <c r="N959" s="52">
        <v>211.0</v>
      </c>
      <c r="O959" s="52">
        <v>0.0</v>
      </c>
      <c r="P959" s="52">
        <v>0.0</v>
      </c>
      <c r="Q959" s="52">
        <v>0.0</v>
      </c>
      <c r="R959" s="52">
        <v>0.0</v>
      </c>
      <c r="S959" s="52">
        <v>7.0</v>
      </c>
      <c r="T959" s="52">
        <v>0.0</v>
      </c>
      <c r="U959" s="53">
        <v>16099.5</v>
      </c>
      <c r="V959" s="53">
        <v>16099.51</v>
      </c>
      <c r="W959" s="52">
        <v>8.30092963E8</v>
      </c>
      <c r="X959" s="52" t="s">
        <v>1093</v>
      </c>
    </row>
    <row r="960" ht="15.75" customHeight="1">
      <c r="B960" s="47">
        <v>8.0110082E7</v>
      </c>
      <c r="C960" s="47" t="s">
        <v>1192</v>
      </c>
      <c r="D960" s="47">
        <v>2.6200679E7</v>
      </c>
      <c r="E960" s="47">
        <v>0.0</v>
      </c>
      <c r="F960" s="48">
        <v>8452.57</v>
      </c>
      <c r="G960" s="48">
        <f t="shared" si="1"/>
        <v>0</v>
      </c>
      <c r="H960" s="47" t="s">
        <v>3</v>
      </c>
      <c r="I960" s="47">
        <v>0.0</v>
      </c>
      <c r="J960" s="47">
        <v>0.0</v>
      </c>
      <c r="K960" s="47">
        <v>0.0</v>
      </c>
      <c r="L960" s="47" t="s">
        <v>118</v>
      </c>
      <c r="M960" s="47" t="s">
        <v>119</v>
      </c>
      <c r="N960" s="47">
        <v>20.0</v>
      </c>
      <c r="O960" s="47">
        <v>0.0</v>
      </c>
      <c r="P960" s="47">
        <v>0.0</v>
      </c>
      <c r="Q960" s="47">
        <v>0.0</v>
      </c>
      <c r="R960" s="47">
        <v>0.0</v>
      </c>
      <c r="S960" s="47">
        <v>2.0</v>
      </c>
      <c r="T960" s="47">
        <v>0.0</v>
      </c>
      <c r="U960" s="48">
        <v>8452.57</v>
      </c>
      <c r="V960" s="48">
        <v>8452.57</v>
      </c>
      <c r="W960" s="47">
        <v>8.30092963E8</v>
      </c>
      <c r="X960" s="47" t="s">
        <v>734</v>
      </c>
    </row>
    <row r="961" ht="15.75" customHeight="1">
      <c r="B961" s="52">
        <v>8.0110083E7</v>
      </c>
      <c r="C961" s="52" t="s">
        <v>1193</v>
      </c>
      <c r="D961" s="52">
        <v>1.0645532E7</v>
      </c>
      <c r="E961" s="52">
        <v>17.0</v>
      </c>
      <c r="F961" s="53">
        <v>9199.89</v>
      </c>
      <c r="G961" s="48">
        <f t="shared" si="1"/>
        <v>156398.13</v>
      </c>
      <c r="H961" s="52" t="s">
        <v>3</v>
      </c>
      <c r="I961" s="52">
        <v>5.0</v>
      </c>
      <c r="J961" s="52">
        <v>5.0</v>
      </c>
      <c r="K961" s="52">
        <v>10.0</v>
      </c>
      <c r="L961" s="52" t="s">
        <v>118</v>
      </c>
      <c r="M961" s="52" t="s">
        <v>119</v>
      </c>
      <c r="N961" s="52">
        <v>258.0</v>
      </c>
      <c r="O961" s="52">
        <v>0.0</v>
      </c>
      <c r="P961" s="52">
        <v>0.0</v>
      </c>
      <c r="Q961" s="52">
        <v>0.0</v>
      </c>
      <c r="R961" s="52">
        <v>0.0</v>
      </c>
      <c r="S961" s="52">
        <v>15.0</v>
      </c>
      <c r="T961" s="52">
        <v>0.0</v>
      </c>
      <c r="U961" s="53">
        <v>9199.89</v>
      </c>
      <c r="V961" s="53">
        <v>9199.89</v>
      </c>
      <c r="W961" s="52">
        <v>9.00603232E8</v>
      </c>
      <c r="X961" s="52" t="s">
        <v>1155</v>
      </c>
    </row>
    <row r="962" ht="15.75" customHeight="1">
      <c r="B962" s="47">
        <v>8.0110084E7</v>
      </c>
      <c r="C962" s="47" t="s">
        <v>1194</v>
      </c>
      <c r="D962" s="47">
        <v>1.0934717E7</v>
      </c>
      <c r="E962" s="47">
        <v>4.0</v>
      </c>
      <c r="F962" s="48">
        <v>85603.06</v>
      </c>
      <c r="G962" s="48">
        <f t="shared" si="1"/>
        <v>342412.24</v>
      </c>
      <c r="H962" s="47" t="s">
        <v>3</v>
      </c>
      <c r="I962" s="47">
        <v>0.0</v>
      </c>
      <c r="J962" s="47">
        <v>0.0</v>
      </c>
      <c r="K962" s="47">
        <v>0.0</v>
      </c>
      <c r="L962" s="47" t="s">
        <v>118</v>
      </c>
      <c r="M962" s="47" t="s">
        <v>119</v>
      </c>
      <c r="N962" s="47">
        <v>0.0</v>
      </c>
      <c r="O962" s="47">
        <v>0.0</v>
      </c>
      <c r="P962" s="47">
        <v>0.0</v>
      </c>
      <c r="Q962" s="47">
        <v>0.0</v>
      </c>
      <c r="R962" s="47">
        <v>0.0</v>
      </c>
      <c r="S962" s="47">
        <v>0.0</v>
      </c>
      <c r="T962" s="47">
        <v>0.0</v>
      </c>
      <c r="U962" s="48">
        <v>85603.1</v>
      </c>
      <c r="V962" s="48">
        <v>0.0</v>
      </c>
      <c r="W962" s="47">
        <v>8.30092963E8</v>
      </c>
      <c r="X962" s="47" t="s">
        <v>1195</v>
      </c>
    </row>
    <row r="963" ht="15.75" customHeight="1">
      <c r="B963" s="52">
        <v>8.0110085E7</v>
      </c>
      <c r="C963" s="72" t="s">
        <v>1196</v>
      </c>
      <c r="D963" s="6"/>
      <c r="E963" s="52">
        <v>1.0</v>
      </c>
      <c r="F963" s="53">
        <v>11126.5</v>
      </c>
      <c r="G963" s="48">
        <f t="shared" si="1"/>
        <v>11126.5</v>
      </c>
      <c r="H963" s="52" t="s">
        <v>3</v>
      </c>
      <c r="I963" s="52">
        <v>0.0</v>
      </c>
      <c r="J963" s="52">
        <v>0.0</v>
      </c>
      <c r="K963" s="52">
        <v>0.0</v>
      </c>
      <c r="L963" s="52" t="s">
        <v>118</v>
      </c>
      <c r="M963" s="52" t="s">
        <v>119</v>
      </c>
      <c r="N963" s="52">
        <v>5.0</v>
      </c>
      <c r="O963" s="52">
        <v>0.0</v>
      </c>
      <c r="P963" s="52">
        <v>0.0</v>
      </c>
      <c r="Q963" s="52">
        <v>0.0</v>
      </c>
      <c r="R963" s="52">
        <v>0.0</v>
      </c>
      <c r="S963" s="52">
        <v>1.0</v>
      </c>
      <c r="T963" s="52">
        <v>0.0</v>
      </c>
      <c r="U963" s="53">
        <v>11126.5</v>
      </c>
      <c r="V963" s="53">
        <v>11126.5</v>
      </c>
      <c r="W963" s="52">
        <v>9.00603232E8</v>
      </c>
      <c r="X963" s="52" t="s">
        <v>1155</v>
      </c>
    </row>
    <row r="964" ht="15.75" customHeight="1">
      <c r="B964" s="47">
        <v>8.0110086E7</v>
      </c>
      <c r="C964" s="47" t="s">
        <v>1197</v>
      </c>
      <c r="D964" s="47">
        <v>2413.0</v>
      </c>
      <c r="E964" s="47">
        <v>0.0</v>
      </c>
      <c r="F964" s="48">
        <v>0.0</v>
      </c>
      <c r="G964" s="48">
        <f t="shared" si="1"/>
        <v>0</v>
      </c>
      <c r="H964" s="47" t="s">
        <v>3</v>
      </c>
      <c r="I964" s="47">
        <v>0.0</v>
      </c>
      <c r="J964" s="47">
        <v>0.0</v>
      </c>
      <c r="K964" s="47">
        <v>0.0</v>
      </c>
      <c r="L964" s="47" t="s">
        <v>118</v>
      </c>
      <c r="M964" s="47" t="s">
        <v>119</v>
      </c>
      <c r="N964" s="47">
        <v>300.0</v>
      </c>
      <c r="O964" s="47">
        <v>0.0</v>
      </c>
      <c r="P964" s="47">
        <v>0.0</v>
      </c>
      <c r="Q964" s="47">
        <v>0.0</v>
      </c>
      <c r="R964" s="47">
        <v>0.0</v>
      </c>
      <c r="S964" s="47">
        <v>1.0</v>
      </c>
      <c r="T964" s="47">
        <v>0.0</v>
      </c>
      <c r="U964" s="48">
        <v>0.0</v>
      </c>
      <c r="V964" s="48">
        <v>0.0</v>
      </c>
      <c r="W964" s="47">
        <v>9.00449648E8</v>
      </c>
      <c r="X964" s="47" t="s">
        <v>235</v>
      </c>
    </row>
    <row r="965" ht="15.75" customHeight="1">
      <c r="B965" s="52">
        <v>8.0110087E7</v>
      </c>
      <c r="C965" s="52" t="s">
        <v>1198</v>
      </c>
      <c r="D965" s="52">
        <v>2412.0</v>
      </c>
      <c r="E965" s="52">
        <v>0.0</v>
      </c>
      <c r="F965" s="53">
        <v>0.0</v>
      </c>
      <c r="G965" s="48">
        <f t="shared" si="1"/>
        <v>0</v>
      </c>
      <c r="H965" s="52" t="s">
        <v>3</v>
      </c>
      <c r="I965" s="52">
        <v>0.0</v>
      </c>
      <c r="J965" s="52">
        <v>0.0</v>
      </c>
      <c r="K965" s="52">
        <v>0.0</v>
      </c>
      <c r="L965" s="52" t="s">
        <v>118</v>
      </c>
      <c r="M965" s="52" t="s">
        <v>119</v>
      </c>
      <c r="N965" s="52">
        <v>300.0</v>
      </c>
      <c r="O965" s="52">
        <v>0.0</v>
      </c>
      <c r="P965" s="52">
        <v>0.0</v>
      </c>
      <c r="Q965" s="52">
        <v>0.0</v>
      </c>
      <c r="R965" s="52">
        <v>0.0</v>
      </c>
      <c r="S965" s="52">
        <v>1.0</v>
      </c>
      <c r="T965" s="52">
        <v>0.0</v>
      </c>
      <c r="U965" s="53">
        <v>0.0</v>
      </c>
      <c r="V965" s="53">
        <v>0.0</v>
      </c>
      <c r="W965" s="52">
        <v>9.00449648E8</v>
      </c>
      <c r="X965" s="52" t="s">
        <v>235</v>
      </c>
    </row>
    <row r="966" ht="15.75" customHeight="1">
      <c r="B966" s="47">
        <v>8.0110088E7</v>
      </c>
      <c r="C966" s="47" t="s">
        <v>1199</v>
      </c>
      <c r="D966" s="47">
        <v>2459.0</v>
      </c>
      <c r="E966" s="47">
        <v>6477.0</v>
      </c>
      <c r="F966" s="48">
        <v>154.7494</v>
      </c>
      <c r="G966" s="48">
        <f t="shared" si="1"/>
        <v>1002311.864</v>
      </c>
      <c r="H966" s="47" t="s">
        <v>3</v>
      </c>
      <c r="I966" s="47">
        <v>4000.0</v>
      </c>
      <c r="J966" s="47">
        <v>4450.0</v>
      </c>
      <c r="K966" s="47">
        <v>17670.0</v>
      </c>
      <c r="L966" s="47" t="s">
        <v>118</v>
      </c>
      <c r="M966" s="47" t="s">
        <v>119</v>
      </c>
      <c r="N966" s="47">
        <v>401240.0</v>
      </c>
      <c r="O966" s="47">
        <v>0.0</v>
      </c>
      <c r="P966" s="47">
        <v>0.0</v>
      </c>
      <c r="Q966" s="47">
        <v>1.0</v>
      </c>
      <c r="R966" s="47">
        <v>0.0</v>
      </c>
      <c r="S966" s="47">
        <v>16.0</v>
      </c>
      <c r="T966" s="47">
        <v>0.0</v>
      </c>
      <c r="U966" s="48">
        <v>154.749</v>
      </c>
      <c r="V966" s="48">
        <v>155.89</v>
      </c>
      <c r="W966" s="47">
        <v>9.00603232E8</v>
      </c>
      <c r="X966" s="47" t="s">
        <v>1100</v>
      </c>
    </row>
    <row r="967" ht="15.75" customHeight="1">
      <c r="B967" s="52">
        <v>8.0110089E7</v>
      </c>
      <c r="C967" s="52" t="s">
        <v>1200</v>
      </c>
      <c r="D967" s="52">
        <v>1.1273487E7</v>
      </c>
      <c r="E967" s="52">
        <v>0.0</v>
      </c>
      <c r="F967" s="53">
        <v>1536832.0</v>
      </c>
      <c r="G967" s="48">
        <f t="shared" si="1"/>
        <v>0</v>
      </c>
      <c r="H967" s="52" t="s">
        <v>3</v>
      </c>
      <c r="I967" s="52">
        <v>0.0</v>
      </c>
      <c r="J967" s="52">
        <v>0.0</v>
      </c>
      <c r="K967" s="52">
        <v>0.0</v>
      </c>
      <c r="L967" s="52" t="s">
        <v>118</v>
      </c>
      <c r="M967" s="52" t="s">
        <v>119</v>
      </c>
      <c r="N967" s="52">
        <v>4.0</v>
      </c>
      <c r="O967" s="52">
        <v>0.0</v>
      </c>
      <c r="P967" s="52">
        <v>0.0</v>
      </c>
      <c r="Q967" s="52">
        <v>0.0</v>
      </c>
      <c r="R967" s="52">
        <v>0.0</v>
      </c>
      <c r="S967" s="52">
        <v>2.0</v>
      </c>
      <c r="T967" s="52">
        <v>0.0</v>
      </c>
      <c r="U967" s="53">
        <v>1536832.0</v>
      </c>
      <c r="V967" s="53">
        <v>1536832.0</v>
      </c>
      <c r="W967" s="52">
        <v>8.30092963E8</v>
      </c>
      <c r="X967" s="52" t="s">
        <v>592</v>
      </c>
    </row>
    <row r="968" ht="15.75" customHeight="1">
      <c r="B968" s="47" t="s">
        <v>1201</v>
      </c>
      <c r="C968" s="47" t="s">
        <v>1200</v>
      </c>
      <c r="D968" s="47">
        <v>1.1273487E7</v>
      </c>
      <c r="E968" s="47">
        <v>2.0</v>
      </c>
      <c r="F968" s="48">
        <v>404600.0</v>
      </c>
      <c r="G968" s="48">
        <f t="shared" si="1"/>
        <v>809200</v>
      </c>
      <c r="H968" s="47" t="s">
        <v>3</v>
      </c>
      <c r="I968" s="47">
        <v>0.0</v>
      </c>
      <c r="J968" s="47">
        <v>0.0</v>
      </c>
      <c r="K968" s="47">
        <v>0.0</v>
      </c>
      <c r="L968" s="47" t="s">
        <v>118</v>
      </c>
      <c r="M968" s="47" t="s">
        <v>119</v>
      </c>
      <c r="N968" s="47">
        <v>863.0</v>
      </c>
      <c r="O968" s="47">
        <v>0.0</v>
      </c>
      <c r="P968" s="47">
        <v>0.0</v>
      </c>
      <c r="Q968" s="47">
        <v>0.0</v>
      </c>
      <c r="R968" s="47">
        <v>0.0</v>
      </c>
      <c r="S968" s="47">
        <v>259.0</v>
      </c>
      <c r="T968" s="47">
        <v>0.0</v>
      </c>
      <c r="U968" s="48">
        <v>404600.0</v>
      </c>
      <c r="V968" s="48">
        <v>404600.0</v>
      </c>
      <c r="W968" s="47">
        <v>9.01319175E8</v>
      </c>
      <c r="X968" s="47" t="s">
        <v>592</v>
      </c>
    </row>
    <row r="969" ht="15.75" customHeight="1">
      <c r="B969" s="52">
        <v>8.011009E7</v>
      </c>
      <c r="C969" s="52" t="s">
        <v>1202</v>
      </c>
      <c r="D969" s="52">
        <v>1.1375689E7</v>
      </c>
      <c r="E969" s="52">
        <v>3.0</v>
      </c>
      <c r="F969" s="53">
        <v>131914.9</v>
      </c>
      <c r="G969" s="48">
        <f t="shared" si="1"/>
        <v>395744.7</v>
      </c>
      <c r="H969" s="52" t="s">
        <v>3</v>
      </c>
      <c r="I969" s="52">
        <v>4.0</v>
      </c>
      <c r="J969" s="52">
        <v>2.0</v>
      </c>
      <c r="K969" s="52">
        <v>6.0</v>
      </c>
      <c r="L969" s="52" t="s">
        <v>118</v>
      </c>
      <c r="M969" s="52" t="s">
        <v>119</v>
      </c>
      <c r="N969" s="52">
        <v>167.0</v>
      </c>
      <c r="O969" s="52">
        <v>0.0</v>
      </c>
      <c r="P969" s="52">
        <v>0.0</v>
      </c>
      <c r="Q969" s="52">
        <v>1.0</v>
      </c>
      <c r="R969" s="52">
        <v>0.0</v>
      </c>
      <c r="S969" s="52">
        <v>23.0</v>
      </c>
      <c r="T969" s="52">
        <v>0.0</v>
      </c>
      <c r="U969" s="53">
        <v>131915.0</v>
      </c>
      <c r="V969" s="53">
        <v>130662.0</v>
      </c>
      <c r="W969" s="52">
        <v>9.00603232E8</v>
      </c>
      <c r="X969" s="52" t="s">
        <v>1203</v>
      </c>
    </row>
    <row r="970" ht="15.75" customHeight="1">
      <c r="B970" s="47">
        <v>8.0110091E7</v>
      </c>
      <c r="C970" s="47" t="s">
        <v>1204</v>
      </c>
      <c r="D970" s="47">
        <v>1.1375685E7</v>
      </c>
      <c r="E970" s="47">
        <v>4.0</v>
      </c>
      <c r="F970" s="48">
        <v>180113.9</v>
      </c>
      <c r="G970" s="48">
        <f t="shared" si="1"/>
        <v>720455.6</v>
      </c>
      <c r="H970" s="47" t="s">
        <v>3</v>
      </c>
      <c r="I970" s="47">
        <v>2.0</v>
      </c>
      <c r="J970" s="47">
        <v>2.0</v>
      </c>
      <c r="K970" s="47">
        <v>3.0</v>
      </c>
      <c r="L970" s="47" t="s">
        <v>118</v>
      </c>
      <c r="M970" s="47" t="s">
        <v>119</v>
      </c>
      <c r="N970" s="47">
        <v>48.0</v>
      </c>
      <c r="O970" s="47">
        <v>0.0</v>
      </c>
      <c r="P970" s="47">
        <v>0.0</v>
      </c>
      <c r="Q970" s="47">
        <v>1.0</v>
      </c>
      <c r="R970" s="47">
        <v>0.0</v>
      </c>
      <c r="S970" s="47">
        <v>4.0</v>
      </c>
      <c r="T970" s="47">
        <v>0.0</v>
      </c>
      <c r="U970" s="48">
        <v>180114.0</v>
      </c>
      <c r="V970" s="48">
        <v>177127.3</v>
      </c>
      <c r="W970" s="47">
        <v>8.30092963E8</v>
      </c>
      <c r="X970" s="47" t="s">
        <v>592</v>
      </c>
    </row>
    <row r="971" ht="15.75" customHeight="1">
      <c r="B971" s="52">
        <v>8.0110092E7</v>
      </c>
      <c r="C971" s="52" t="s">
        <v>1205</v>
      </c>
      <c r="D971" s="52">
        <v>1.0705367E7</v>
      </c>
      <c r="E971" s="52">
        <v>1.0</v>
      </c>
      <c r="F971" s="53">
        <v>40500.46</v>
      </c>
      <c r="G971" s="48">
        <f t="shared" si="1"/>
        <v>40500.46</v>
      </c>
      <c r="H971" s="52" t="s">
        <v>3</v>
      </c>
      <c r="I971" s="52">
        <v>1.0</v>
      </c>
      <c r="J971" s="52">
        <v>1.0</v>
      </c>
      <c r="K971" s="52">
        <v>2.0</v>
      </c>
      <c r="L971" s="52" t="s">
        <v>118</v>
      </c>
      <c r="M971" s="52" t="s">
        <v>119</v>
      </c>
      <c r="N971" s="52">
        <v>57.0</v>
      </c>
      <c r="O971" s="52">
        <v>0.0</v>
      </c>
      <c r="P971" s="52">
        <v>0.0</v>
      </c>
      <c r="Q971" s="52">
        <v>1.0</v>
      </c>
      <c r="R971" s="52">
        <v>0.0</v>
      </c>
      <c r="S971" s="52">
        <v>9.0</v>
      </c>
      <c r="T971" s="52">
        <v>0.0</v>
      </c>
      <c r="U971" s="53">
        <v>40500.5</v>
      </c>
      <c r="V971" s="53">
        <v>40500.46</v>
      </c>
      <c r="W971" s="52">
        <v>8.30092963E8</v>
      </c>
      <c r="X971" s="52" t="s">
        <v>1206</v>
      </c>
    </row>
    <row r="972" ht="15.75" customHeight="1">
      <c r="B972" s="47">
        <v>8.0110093E7</v>
      </c>
      <c r="C972" s="47" t="s">
        <v>1207</v>
      </c>
      <c r="D972" s="47">
        <v>1.1290915E7</v>
      </c>
      <c r="E972" s="47">
        <v>1.0</v>
      </c>
      <c r="F972" s="48">
        <v>389130.0</v>
      </c>
      <c r="G972" s="48">
        <f t="shared" si="1"/>
        <v>389130</v>
      </c>
      <c r="H972" s="47" t="s">
        <v>3</v>
      </c>
      <c r="I972" s="47">
        <v>1.0</v>
      </c>
      <c r="J972" s="47">
        <v>0.0</v>
      </c>
      <c r="K972" s="47">
        <v>2.0</v>
      </c>
      <c r="L972" s="47" t="s">
        <v>118</v>
      </c>
      <c r="M972" s="47" t="s">
        <v>119</v>
      </c>
      <c r="N972" s="47">
        <v>45.0</v>
      </c>
      <c r="O972" s="47">
        <v>0.0</v>
      </c>
      <c r="P972" s="47">
        <v>0.0</v>
      </c>
      <c r="Q972" s="47">
        <v>1.0</v>
      </c>
      <c r="R972" s="47">
        <v>0.0</v>
      </c>
      <c r="S972" s="47">
        <v>7.0</v>
      </c>
      <c r="T972" s="47">
        <v>0.0</v>
      </c>
      <c r="U972" s="48">
        <v>389130.0</v>
      </c>
      <c r="V972" s="48">
        <v>389130.0</v>
      </c>
      <c r="W972" s="47">
        <v>9.00603232E8</v>
      </c>
      <c r="X972" s="47" t="s">
        <v>845</v>
      </c>
    </row>
    <row r="973" ht="15.75" customHeight="1">
      <c r="B973" s="52" t="s">
        <v>1208</v>
      </c>
      <c r="C973" s="52" t="s">
        <v>1207</v>
      </c>
      <c r="D973" s="52">
        <v>1.1290915E7</v>
      </c>
      <c r="E973" s="52">
        <v>0.0</v>
      </c>
      <c r="F973" s="53">
        <v>105286.4</v>
      </c>
      <c r="G973" s="48">
        <f t="shared" si="1"/>
        <v>0</v>
      </c>
      <c r="H973" s="52" t="s">
        <v>3</v>
      </c>
      <c r="I973" s="52">
        <v>0.0</v>
      </c>
      <c r="J973" s="52">
        <v>0.0</v>
      </c>
      <c r="K973" s="52">
        <v>0.0</v>
      </c>
      <c r="L973" s="52" t="s">
        <v>118</v>
      </c>
      <c r="M973" s="52" t="s">
        <v>165</v>
      </c>
      <c r="N973" s="52">
        <v>228.0</v>
      </c>
      <c r="O973" s="52">
        <v>0.0</v>
      </c>
      <c r="P973" s="52">
        <v>0.0</v>
      </c>
      <c r="Q973" s="52">
        <v>0.0</v>
      </c>
      <c r="R973" s="52">
        <v>0.0</v>
      </c>
      <c r="S973" s="52">
        <v>14.0</v>
      </c>
      <c r="T973" s="52">
        <v>0.0</v>
      </c>
      <c r="U973" s="53">
        <v>105286.0</v>
      </c>
      <c r="V973" s="53">
        <v>105286.4</v>
      </c>
      <c r="W973" s="52">
        <v>9.00749145E8</v>
      </c>
      <c r="X973" s="52" t="s">
        <v>403</v>
      </c>
    </row>
    <row r="974" ht="15.75" customHeight="1">
      <c r="B974" s="47">
        <v>8.0110094E7</v>
      </c>
      <c r="C974" s="47" t="s">
        <v>1209</v>
      </c>
      <c r="D974" s="47">
        <v>1.1373795E7</v>
      </c>
      <c r="E974" s="47">
        <v>5.0</v>
      </c>
      <c r="F974" s="48">
        <v>39663.39</v>
      </c>
      <c r="G974" s="48">
        <f t="shared" si="1"/>
        <v>198316.95</v>
      </c>
      <c r="H974" s="47" t="s">
        <v>3</v>
      </c>
      <c r="I974" s="47">
        <v>60.0</v>
      </c>
      <c r="J974" s="47">
        <v>0.0</v>
      </c>
      <c r="K974" s="47">
        <v>150.0</v>
      </c>
      <c r="L974" s="47" t="s">
        <v>118</v>
      </c>
      <c r="M974" s="47" t="s">
        <v>119</v>
      </c>
      <c r="N974" s="47">
        <v>805.0</v>
      </c>
      <c r="O974" s="47">
        <v>0.0</v>
      </c>
      <c r="P974" s="47">
        <v>0.0</v>
      </c>
      <c r="Q974" s="47">
        <v>0.0</v>
      </c>
      <c r="R974" s="47">
        <v>0.0</v>
      </c>
      <c r="S974" s="47">
        <v>8.0</v>
      </c>
      <c r="T974" s="47">
        <v>0.0</v>
      </c>
      <c r="U974" s="48">
        <v>39663.4</v>
      </c>
      <c r="V974" s="48">
        <v>39508.0</v>
      </c>
      <c r="W974" s="47">
        <v>9.00603232E8</v>
      </c>
      <c r="X974" s="47" t="s">
        <v>1091</v>
      </c>
    </row>
    <row r="975" ht="15.75" customHeight="1">
      <c r="B975" s="52">
        <v>8.0110095E7</v>
      </c>
      <c r="C975" s="52" t="s">
        <v>1210</v>
      </c>
      <c r="D975" s="52">
        <v>1.1289822E7</v>
      </c>
      <c r="E975" s="52">
        <v>20.0</v>
      </c>
      <c r="F975" s="53">
        <v>102316.5</v>
      </c>
      <c r="G975" s="48">
        <f t="shared" si="1"/>
        <v>2046330</v>
      </c>
      <c r="H975" s="52" t="s">
        <v>3</v>
      </c>
      <c r="I975" s="52">
        <v>1.0</v>
      </c>
      <c r="J975" s="52">
        <v>1.0</v>
      </c>
      <c r="K975" s="52">
        <v>2.0</v>
      </c>
      <c r="L975" s="52" t="s">
        <v>118</v>
      </c>
      <c r="M975" s="52" t="s">
        <v>119</v>
      </c>
      <c r="N975" s="52">
        <v>11.0</v>
      </c>
      <c r="O975" s="52">
        <v>0.0</v>
      </c>
      <c r="P975" s="52">
        <v>0.0</v>
      </c>
      <c r="Q975" s="52">
        <v>0.0</v>
      </c>
      <c r="R975" s="52">
        <v>0.0</v>
      </c>
      <c r="S975" s="52">
        <v>0.0</v>
      </c>
      <c r="T975" s="52">
        <v>0.0</v>
      </c>
      <c r="U975" s="53">
        <v>102317.0</v>
      </c>
      <c r="V975" s="53">
        <v>102317.0</v>
      </c>
      <c r="W975" s="52">
        <v>8.30092963E8</v>
      </c>
      <c r="X975" s="52" t="s">
        <v>1135</v>
      </c>
    </row>
    <row r="976" ht="15.75" customHeight="1">
      <c r="B976" s="47">
        <v>8.0110096E7</v>
      </c>
      <c r="C976" s="47" t="s">
        <v>1211</v>
      </c>
      <c r="D976" s="47">
        <v>1.1373793E7</v>
      </c>
      <c r="E976" s="47">
        <v>0.0</v>
      </c>
      <c r="F976" s="48">
        <v>0.0</v>
      </c>
      <c r="G976" s="48">
        <f t="shared" si="1"/>
        <v>0</v>
      </c>
      <c r="H976" s="47" t="s">
        <v>3</v>
      </c>
      <c r="I976" s="47">
        <v>0.0</v>
      </c>
      <c r="J976" s="47">
        <v>0.0</v>
      </c>
      <c r="K976" s="47">
        <v>0.0</v>
      </c>
      <c r="L976" s="47" t="s">
        <v>118</v>
      </c>
      <c r="M976" s="47" t="s">
        <v>119</v>
      </c>
      <c r="N976" s="47">
        <v>132.0</v>
      </c>
      <c r="O976" s="47">
        <v>0.0</v>
      </c>
      <c r="P976" s="47">
        <v>0.0</v>
      </c>
      <c r="Q976" s="47">
        <v>0.0</v>
      </c>
      <c r="R976" s="47">
        <v>0.0</v>
      </c>
      <c r="S976" s="47">
        <v>2.0</v>
      </c>
      <c r="T976" s="47">
        <v>0.0</v>
      </c>
      <c r="U976" s="48">
        <v>0.0</v>
      </c>
      <c r="V976" s="48">
        <v>2185.0</v>
      </c>
      <c r="W976" s="47">
        <v>8.30092963E8</v>
      </c>
      <c r="X976" s="47" t="s">
        <v>235</v>
      </c>
    </row>
    <row r="977" ht="15.75" customHeight="1">
      <c r="B977" s="52">
        <v>8.0110097E7</v>
      </c>
      <c r="C977" s="52" t="s">
        <v>1212</v>
      </c>
      <c r="D977" s="52">
        <v>1.1373792E7</v>
      </c>
      <c r="E977" s="52">
        <v>100.0</v>
      </c>
      <c r="F977" s="53">
        <v>6440.62</v>
      </c>
      <c r="G977" s="48">
        <f t="shared" si="1"/>
        <v>644062</v>
      </c>
      <c r="H977" s="52" t="s">
        <v>3</v>
      </c>
      <c r="I977" s="52">
        <v>30.0</v>
      </c>
      <c r="J977" s="52">
        <v>5.0</v>
      </c>
      <c r="K977" s="52">
        <v>90.0</v>
      </c>
      <c r="L977" s="52" t="s">
        <v>118</v>
      </c>
      <c r="M977" s="52" t="s">
        <v>119</v>
      </c>
      <c r="N977" s="52">
        <v>620.0</v>
      </c>
      <c r="O977" s="52">
        <v>0.0</v>
      </c>
      <c r="P977" s="52">
        <v>0.0</v>
      </c>
      <c r="Q977" s="52">
        <v>0.0</v>
      </c>
      <c r="R977" s="52">
        <v>0.0</v>
      </c>
      <c r="S977" s="52">
        <v>9.0</v>
      </c>
      <c r="T977" s="52">
        <v>0.0</v>
      </c>
      <c r="U977" s="53">
        <v>6440.62</v>
      </c>
      <c r="V977" s="53">
        <v>5355.0</v>
      </c>
      <c r="W977" s="52">
        <v>9.00664298E8</v>
      </c>
      <c r="X977" s="52" t="s">
        <v>1091</v>
      </c>
    </row>
    <row r="978" ht="15.75" customHeight="1">
      <c r="B978" s="47">
        <v>8.0110098E7</v>
      </c>
      <c r="C978" s="47" t="s">
        <v>1213</v>
      </c>
      <c r="D978" s="47">
        <v>1.0932944E7</v>
      </c>
      <c r="E978" s="47">
        <v>2.0</v>
      </c>
      <c r="F978" s="48">
        <v>137399.5</v>
      </c>
      <c r="G978" s="48">
        <f t="shared" si="1"/>
        <v>274799</v>
      </c>
      <c r="H978" s="47" t="s">
        <v>3</v>
      </c>
      <c r="I978" s="47">
        <v>1.0</v>
      </c>
      <c r="J978" s="47">
        <v>1.0</v>
      </c>
      <c r="K978" s="47">
        <v>2.0</v>
      </c>
      <c r="L978" s="47" t="s">
        <v>118</v>
      </c>
      <c r="M978" s="47" t="s">
        <v>119</v>
      </c>
      <c r="N978" s="47">
        <v>20.0</v>
      </c>
      <c r="O978" s="47">
        <v>0.0</v>
      </c>
      <c r="P978" s="47">
        <v>0.0</v>
      </c>
      <c r="Q978" s="47">
        <v>0.0</v>
      </c>
      <c r="R978" s="47">
        <v>0.0</v>
      </c>
      <c r="S978" s="47">
        <v>0.0</v>
      </c>
      <c r="T978" s="47">
        <v>0.0</v>
      </c>
      <c r="U978" s="48">
        <v>137399.0</v>
      </c>
      <c r="V978" s="48">
        <v>141199.5</v>
      </c>
      <c r="W978" s="47">
        <v>8.30092963E8</v>
      </c>
      <c r="X978" s="47" t="s">
        <v>1195</v>
      </c>
    </row>
    <row r="979" ht="15.75" customHeight="1">
      <c r="B979" s="52">
        <v>8.0110099E7</v>
      </c>
      <c r="C979" s="52" t="s">
        <v>1214</v>
      </c>
      <c r="D979" s="52">
        <v>1.0747922E7</v>
      </c>
      <c r="E979" s="52">
        <v>7.0</v>
      </c>
      <c r="F979" s="53">
        <v>3399.547</v>
      </c>
      <c r="G979" s="48">
        <f t="shared" si="1"/>
        <v>23796.829</v>
      </c>
      <c r="H979" s="52" t="s">
        <v>3</v>
      </c>
      <c r="I979" s="52">
        <v>7.0</v>
      </c>
      <c r="J979" s="52">
        <v>7.0</v>
      </c>
      <c r="K979" s="52">
        <v>14.0</v>
      </c>
      <c r="L979" s="52" t="s">
        <v>189</v>
      </c>
      <c r="M979" s="52" t="s">
        <v>119</v>
      </c>
      <c r="N979" s="52">
        <v>119.0</v>
      </c>
      <c r="O979" s="52">
        <v>0.0</v>
      </c>
      <c r="P979" s="52">
        <v>0.0</v>
      </c>
      <c r="Q979" s="52">
        <v>2.0</v>
      </c>
      <c r="R979" s="52">
        <v>0.0</v>
      </c>
      <c r="S979" s="52">
        <v>2.0</v>
      </c>
      <c r="T979" s="52">
        <v>0.0</v>
      </c>
      <c r="U979" s="53">
        <v>3399.55</v>
      </c>
      <c r="V979" s="53">
        <v>3399.83</v>
      </c>
      <c r="W979" s="52">
        <v>8.30092963E8</v>
      </c>
      <c r="X979" s="52" t="s">
        <v>1168</v>
      </c>
    </row>
    <row r="980" ht="15.75" customHeight="1">
      <c r="B980" s="47">
        <v>8.01101E7</v>
      </c>
      <c r="C980" s="47" t="s">
        <v>1215</v>
      </c>
      <c r="D980" s="47">
        <v>1.0730049E7</v>
      </c>
      <c r="E980" s="47">
        <v>76.0</v>
      </c>
      <c r="F980" s="48">
        <v>3439.1</v>
      </c>
      <c r="G980" s="48">
        <f t="shared" si="1"/>
        <v>261371.6</v>
      </c>
      <c r="H980" s="47" t="s">
        <v>3</v>
      </c>
      <c r="I980" s="47">
        <v>30.0</v>
      </c>
      <c r="J980" s="47">
        <v>12.0</v>
      </c>
      <c r="K980" s="47">
        <v>50.0</v>
      </c>
      <c r="L980" s="47" t="s">
        <v>118</v>
      </c>
      <c r="M980" s="47" t="s">
        <v>119</v>
      </c>
      <c r="N980" s="47">
        <v>1869.0</v>
      </c>
      <c r="O980" s="47">
        <v>0.0</v>
      </c>
      <c r="P980" s="47">
        <v>0.0</v>
      </c>
      <c r="Q980" s="47">
        <v>0.0</v>
      </c>
      <c r="R980" s="47">
        <v>0.0</v>
      </c>
      <c r="S980" s="47">
        <v>5.0</v>
      </c>
      <c r="T980" s="47">
        <v>0.0</v>
      </c>
      <c r="U980" s="48">
        <v>3439.1</v>
      </c>
      <c r="V980" s="48">
        <v>3439.1</v>
      </c>
      <c r="W980" s="47">
        <v>9.00603232E8</v>
      </c>
      <c r="X980" s="47" t="s">
        <v>1093</v>
      </c>
    </row>
    <row r="981" ht="15.75" customHeight="1">
      <c r="B981" s="52">
        <v>8.0110101E7</v>
      </c>
      <c r="C981" s="52" t="s">
        <v>1216</v>
      </c>
      <c r="D981" s="52">
        <v>1.3330053E7</v>
      </c>
      <c r="E981" s="52">
        <v>10.0</v>
      </c>
      <c r="F981" s="53">
        <v>599.76</v>
      </c>
      <c r="G981" s="48">
        <f t="shared" si="1"/>
        <v>5997.6</v>
      </c>
      <c r="H981" s="52" t="s">
        <v>3</v>
      </c>
      <c r="I981" s="52">
        <v>0.0</v>
      </c>
      <c r="J981" s="52">
        <v>0.0</v>
      </c>
      <c r="K981" s="52">
        <v>0.0</v>
      </c>
      <c r="L981" s="52" t="s">
        <v>118</v>
      </c>
      <c r="M981" s="52" t="s">
        <v>119</v>
      </c>
      <c r="N981" s="52">
        <v>10.0</v>
      </c>
      <c r="O981" s="52">
        <v>0.0</v>
      </c>
      <c r="P981" s="52">
        <v>0.0</v>
      </c>
      <c r="Q981" s="52">
        <v>0.0</v>
      </c>
      <c r="R981" s="52">
        <v>0.0</v>
      </c>
      <c r="S981" s="52">
        <v>0.0</v>
      </c>
      <c r="T981" s="52">
        <v>0.0</v>
      </c>
      <c r="U981" s="53">
        <v>599.76</v>
      </c>
      <c r="V981" s="53">
        <v>599.76</v>
      </c>
      <c r="W981" s="52">
        <v>8.30092963E8</v>
      </c>
      <c r="X981" s="52" t="s">
        <v>678</v>
      </c>
    </row>
    <row r="982" ht="15.75" customHeight="1">
      <c r="B982" s="47">
        <v>8.0110102E7</v>
      </c>
      <c r="C982" s="47" t="s">
        <v>1217</v>
      </c>
      <c r="D982" s="47">
        <v>1.0748559E7</v>
      </c>
      <c r="E982" s="47">
        <v>29.0</v>
      </c>
      <c r="F982" s="48">
        <v>7009.1</v>
      </c>
      <c r="G982" s="48">
        <f t="shared" si="1"/>
        <v>203263.9</v>
      </c>
      <c r="H982" s="47" t="s">
        <v>6</v>
      </c>
      <c r="I982" s="47">
        <v>10.0</v>
      </c>
      <c r="J982" s="47">
        <v>10.0</v>
      </c>
      <c r="K982" s="47">
        <v>20.0</v>
      </c>
      <c r="L982" s="47" t="s">
        <v>118</v>
      </c>
      <c r="M982" s="47" t="s">
        <v>119</v>
      </c>
      <c r="N982" s="47">
        <v>700.0</v>
      </c>
      <c r="O982" s="47">
        <v>0.0</v>
      </c>
      <c r="P982" s="47">
        <v>0.0</v>
      </c>
      <c r="Q982" s="47">
        <v>0.0</v>
      </c>
      <c r="R982" s="47">
        <v>0.0</v>
      </c>
      <c r="S982" s="47">
        <v>7.0</v>
      </c>
      <c r="T982" s="47">
        <v>0.0</v>
      </c>
      <c r="U982" s="48">
        <v>7009.1</v>
      </c>
      <c r="V982" s="48">
        <v>7009.1</v>
      </c>
      <c r="W982" s="47">
        <v>9.00603232E8</v>
      </c>
      <c r="X982" s="47" t="s">
        <v>384</v>
      </c>
    </row>
    <row r="983" ht="15.75" customHeight="1">
      <c r="B983" s="52">
        <v>8.0110103E7</v>
      </c>
      <c r="C983" s="52" t="s">
        <v>1218</v>
      </c>
      <c r="D983" s="52">
        <v>1.0207717E7</v>
      </c>
      <c r="E983" s="52">
        <v>0.0</v>
      </c>
      <c r="F983" s="53">
        <v>0.0</v>
      </c>
      <c r="G983" s="48">
        <f t="shared" si="1"/>
        <v>0</v>
      </c>
      <c r="H983" s="52" t="s">
        <v>3</v>
      </c>
      <c r="I983" s="52">
        <v>0.0</v>
      </c>
      <c r="J983" s="52">
        <v>0.0</v>
      </c>
      <c r="K983" s="52">
        <v>0.0</v>
      </c>
      <c r="L983" s="52" t="s">
        <v>118</v>
      </c>
      <c r="M983" s="52" t="s">
        <v>119</v>
      </c>
      <c r="N983" s="52">
        <v>0.0</v>
      </c>
      <c r="O983" s="52">
        <v>0.0</v>
      </c>
      <c r="P983" s="52">
        <v>0.0</v>
      </c>
      <c r="Q983" s="52">
        <v>0.0</v>
      </c>
      <c r="R983" s="52">
        <v>0.0</v>
      </c>
      <c r="S983" s="52">
        <v>0.0</v>
      </c>
      <c r="T983" s="52">
        <v>0.0</v>
      </c>
      <c r="U983" s="53">
        <v>0.0</v>
      </c>
      <c r="V983" s="53">
        <v>0.0</v>
      </c>
      <c r="W983" s="52">
        <v>8.30092963E8</v>
      </c>
      <c r="X983" s="52" t="s">
        <v>235</v>
      </c>
    </row>
    <row r="984" ht="15.75" customHeight="1">
      <c r="B984" s="47">
        <v>8.0110104E7</v>
      </c>
      <c r="C984" s="47" t="s">
        <v>1219</v>
      </c>
      <c r="D984" s="47">
        <v>721.0</v>
      </c>
      <c r="E984" s="47">
        <v>533.0</v>
      </c>
      <c r="F984" s="48">
        <v>54.74</v>
      </c>
      <c r="G984" s="48">
        <f t="shared" si="1"/>
        <v>29176.42</v>
      </c>
      <c r="H984" s="47" t="s">
        <v>3</v>
      </c>
      <c r="I984" s="47">
        <v>100.0</v>
      </c>
      <c r="J984" s="47">
        <v>20.0</v>
      </c>
      <c r="K984" s="47">
        <v>500.0</v>
      </c>
      <c r="L984" s="47" t="s">
        <v>118</v>
      </c>
      <c r="M984" s="47" t="s">
        <v>119</v>
      </c>
      <c r="N984" s="47">
        <v>22558.0</v>
      </c>
      <c r="O984" s="47">
        <v>0.0</v>
      </c>
      <c r="P984" s="47">
        <v>0.0</v>
      </c>
      <c r="Q984" s="47">
        <v>0.0</v>
      </c>
      <c r="R984" s="47">
        <v>0.0</v>
      </c>
      <c r="S984" s="47">
        <v>12.0</v>
      </c>
      <c r="T984" s="47">
        <v>0.0</v>
      </c>
      <c r="U984" s="48">
        <v>54.74</v>
      </c>
      <c r="V984" s="48">
        <v>54.74</v>
      </c>
      <c r="W984" s="47">
        <v>9.00449648E8</v>
      </c>
      <c r="X984" s="47" t="s">
        <v>834</v>
      </c>
    </row>
    <row r="985" ht="15.75" customHeight="1">
      <c r="B985" s="52">
        <v>8.0110105E7</v>
      </c>
      <c r="C985" s="52" t="s">
        <v>1220</v>
      </c>
      <c r="D985" s="52">
        <v>2409.0</v>
      </c>
      <c r="E985" s="52">
        <v>0.0</v>
      </c>
      <c r="F985" s="53">
        <v>0.0</v>
      </c>
      <c r="G985" s="48">
        <f t="shared" si="1"/>
        <v>0</v>
      </c>
      <c r="H985" s="52" t="s">
        <v>3</v>
      </c>
      <c r="I985" s="52">
        <v>0.0</v>
      </c>
      <c r="J985" s="52">
        <v>0.0</v>
      </c>
      <c r="K985" s="52">
        <v>0.0</v>
      </c>
      <c r="L985" s="52" t="s">
        <v>118</v>
      </c>
      <c r="M985" s="52" t="s">
        <v>119</v>
      </c>
      <c r="N985" s="52">
        <v>300.0</v>
      </c>
      <c r="O985" s="52">
        <v>0.0</v>
      </c>
      <c r="P985" s="52">
        <v>0.0</v>
      </c>
      <c r="Q985" s="52">
        <v>0.0</v>
      </c>
      <c r="R985" s="52">
        <v>0.0</v>
      </c>
      <c r="S985" s="52">
        <v>1.0</v>
      </c>
      <c r="T985" s="52">
        <v>0.0</v>
      </c>
      <c r="U985" s="53">
        <v>0.0</v>
      </c>
      <c r="V985" s="53">
        <v>0.0</v>
      </c>
      <c r="W985" s="52">
        <v>9.00449648E8</v>
      </c>
      <c r="X985" s="52" t="s">
        <v>235</v>
      </c>
    </row>
    <row r="986" ht="15.75" customHeight="1">
      <c r="B986" s="47">
        <v>8.0110106E7</v>
      </c>
      <c r="C986" s="47" t="s">
        <v>1221</v>
      </c>
      <c r="D986" s="47">
        <v>2419.0</v>
      </c>
      <c r="E986" s="47">
        <v>0.0</v>
      </c>
      <c r="F986" s="48">
        <v>0.0</v>
      </c>
      <c r="G986" s="48">
        <f t="shared" si="1"/>
        <v>0</v>
      </c>
      <c r="H986" s="47" t="s">
        <v>3</v>
      </c>
      <c r="I986" s="47">
        <v>0.0</v>
      </c>
      <c r="J986" s="47">
        <v>0.0</v>
      </c>
      <c r="K986" s="47">
        <v>0.0</v>
      </c>
      <c r="L986" s="47" t="s">
        <v>118</v>
      </c>
      <c r="M986" s="47" t="s">
        <v>119</v>
      </c>
      <c r="N986" s="47">
        <v>500.0</v>
      </c>
      <c r="O986" s="47">
        <v>0.0</v>
      </c>
      <c r="P986" s="47">
        <v>0.0</v>
      </c>
      <c r="Q986" s="47">
        <v>0.0</v>
      </c>
      <c r="R986" s="47">
        <v>0.0</v>
      </c>
      <c r="S986" s="47">
        <v>1.0</v>
      </c>
      <c r="T986" s="47">
        <v>0.0</v>
      </c>
      <c r="U986" s="48">
        <v>0.0</v>
      </c>
      <c r="V986" s="48">
        <v>0.0</v>
      </c>
      <c r="W986" s="47">
        <v>9.00449648E8</v>
      </c>
      <c r="X986" s="47" t="s">
        <v>235</v>
      </c>
    </row>
    <row r="987" ht="15.75" customHeight="1">
      <c r="B987" s="52">
        <v>8.0110107E7</v>
      </c>
      <c r="C987" s="52" t="s">
        <v>1222</v>
      </c>
      <c r="D987" s="52">
        <v>2414.0</v>
      </c>
      <c r="E987" s="52">
        <v>0.0</v>
      </c>
      <c r="F987" s="53">
        <v>0.0</v>
      </c>
      <c r="G987" s="48">
        <f t="shared" si="1"/>
        <v>0</v>
      </c>
      <c r="H987" s="52" t="s">
        <v>3</v>
      </c>
      <c r="I987" s="52">
        <v>0.0</v>
      </c>
      <c r="J987" s="52">
        <v>0.0</v>
      </c>
      <c r="K987" s="52">
        <v>0.0</v>
      </c>
      <c r="L987" s="52" t="s">
        <v>118</v>
      </c>
      <c r="M987" s="52" t="s">
        <v>119</v>
      </c>
      <c r="N987" s="52">
        <v>200.0</v>
      </c>
      <c r="O987" s="52">
        <v>0.0</v>
      </c>
      <c r="P987" s="52">
        <v>0.0</v>
      </c>
      <c r="Q987" s="52">
        <v>0.0</v>
      </c>
      <c r="R987" s="52">
        <v>0.0</v>
      </c>
      <c r="S987" s="52">
        <v>1.0</v>
      </c>
      <c r="T987" s="52">
        <v>0.0</v>
      </c>
      <c r="U987" s="53">
        <v>0.0</v>
      </c>
      <c r="V987" s="53">
        <v>0.0</v>
      </c>
      <c r="W987" s="52">
        <v>9.00449648E8</v>
      </c>
      <c r="X987" s="52" t="s">
        <v>235</v>
      </c>
    </row>
    <row r="988" ht="15.75" customHeight="1">
      <c r="B988" s="47">
        <v>8.0110108E7</v>
      </c>
      <c r="C988" s="47" t="s">
        <v>1223</v>
      </c>
      <c r="D988" s="47">
        <v>2411.0</v>
      </c>
      <c r="E988" s="47">
        <v>353.0</v>
      </c>
      <c r="F988" s="48">
        <v>73.78</v>
      </c>
      <c r="G988" s="48">
        <f t="shared" si="1"/>
        <v>26044.34</v>
      </c>
      <c r="H988" s="47" t="s">
        <v>3</v>
      </c>
      <c r="I988" s="47">
        <v>50.0</v>
      </c>
      <c r="J988" s="47">
        <v>30.0</v>
      </c>
      <c r="K988" s="47">
        <v>150.0</v>
      </c>
      <c r="L988" s="47" t="s">
        <v>118</v>
      </c>
      <c r="M988" s="47" t="s">
        <v>119</v>
      </c>
      <c r="N988" s="47">
        <v>6123.0</v>
      </c>
      <c r="O988" s="47">
        <v>0.0</v>
      </c>
      <c r="P988" s="47">
        <v>0.0</v>
      </c>
      <c r="Q988" s="47">
        <v>0.0</v>
      </c>
      <c r="R988" s="47">
        <v>0.0</v>
      </c>
      <c r="S988" s="47">
        <v>2.0</v>
      </c>
      <c r="T988" s="47">
        <v>0.0</v>
      </c>
      <c r="U988" s="48">
        <v>73.78</v>
      </c>
      <c r="V988" s="48">
        <v>73.78</v>
      </c>
      <c r="W988" s="47">
        <v>9.00449648E8</v>
      </c>
      <c r="X988" s="47" t="s">
        <v>710</v>
      </c>
    </row>
    <row r="989" ht="15.75" customHeight="1">
      <c r="B989" s="52">
        <v>8.0110109E7</v>
      </c>
      <c r="C989" s="52" t="s">
        <v>1224</v>
      </c>
      <c r="D989" s="52">
        <v>1.0864348E7</v>
      </c>
      <c r="E989" s="52">
        <v>57.0</v>
      </c>
      <c r="F989" s="53">
        <v>135006.1</v>
      </c>
      <c r="G989" s="48">
        <f t="shared" si="1"/>
        <v>7695347.7</v>
      </c>
      <c r="H989" s="52" t="s">
        <v>3</v>
      </c>
      <c r="I989" s="52">
        <v>24.0</v>
      </c>
      <c r="J989" s="52">
        <v>1.0</v>
      </c>
      <c r="K989" s="52">
        <v>60.0</v>
      </c>
      <c r="L989" s="52" t="s">
        <v>118</v>
      </c>
      <c r="M989" s="52" t="s">
        <v>119</v>
      </c>
      <c r="N989" s="52">
        <v>315.0</v>
      </c>
      <c r="O989" s="52">
        <v>0.0</v>
      </c>
      <c r="P989" s="52">
        <v>0.0</v>
      </c>
      <c r="Q989" s="52">
        <v>0.0</v>
      </c>
      <c r="R989" s="52">
        <v>0.0</v>
      </c>
      <c r="S989" s="52">
        <v>14.0</v>
      </c>
      <c r="T989" s="52">
        <v>0.0</v>
      </c>
      <c r="U989" s="53">
        <v>135006.0</v>
      </c>
      <c r="V989" s="53">
        <v>133218.1</v>
      </c>
      <c r="W989" s="52">
        <v>9.00603232E8</v>
      </c>
      <c r="X989" s="52" t="s">
        <v>1168</v>
      </c>
    </row>
    <row r="990" ht="15.75" customHeight="1">
      <c r="B990" s="47">
        <v>8.011011E7</v>
      </c>
      <c r="C990" s="47" t="s">
        <v>1225</v>
      </c>
      <c r="D990" s="47">
        <v>1.1373769E7</v>
      </c>
      <c r="E990" s="47">
        <v>380.0</v>
      </c>
      <c r="F990" s="48">
        <v>3808.472</v>
      </c>
      <c r="G990" s="48">
        <f t="shared" si="1"/>
        <v>1447219.36</v>
      </c>
      <c r="H990" s="47" t="s">
        <v>3</v>
      </c>
      <c r="I990" s="47">
        <v>20.0</v>
      </c>
      <c r="J990" s="47">
        <v>20.0</v>
      </c>
      <c r="K990" s="47">
        <v>50.0</v>
      </c>
      <c r="L990" s="47" t="s">
        <v>118</v>
      </c>
      <c r="M990" s="47" t="s">
        <v>119</v>
      </c>
      <c r="N990" s="47">
        <v>4460.0</v>
      </c>
      <c r="O990" s="47">
        <v>0.0</v>
      </c>
      <c r="P990" s="47">
        <v>0.0</v>
      </c>
      <c r="Q990" s="47">
        <v>0.0</v>
      </c>
      <c r="R990" s="47">
        <v>0.0</v>
      </c>
      <c r="S990" s="47">
        <v>11.0</v>
      </c>
      <c r="T990" s="47">
        <v>0.0</v>
      </c>
      <c r="U990" s="48">
        <v>3808.47</v>
      </c>
      <c r="V990" s="48">
        <v>3808.0</v>
      </c>
      <c r="W990" s="47">
        <v>9.00664298E8</v>
      </c>
      <c r="X990" s="47" t="s">
        <v>1091</v>
      </c>
    </row>
    <row r="991" ht="15.75" customHeight="1">
      <c r="B991" s="52">
        <v>8.0110111E7</v>
      </c>
      <c r="C991" s="52" t="s">
        <v>1226</v>
      </c>
      <c r="D991" s="52">
        <v>1.1373791E7</v>
      </c>
      <c r="E991" s="52">
        <v>3.0</v>
      </c>
      <c r="F991" s="53">
        <v>4343.5</v>
      </c>
      <c r="G991" s="48">
        <f t="shared" si="1"/>
        <v>13030.5</v>
      </c>
      <c r="H991" s="52" t="s">
        <v>3</v>
      </c>
      <c r="I991" s="52">
        <v>80.0</v>
      </c>
      <c r="J991" s="52">
        <v>3.0</v>
      </c>
      <c r="K991" s="52">
        <v>200.0</v>
      </c>
      <c r="L991" s="52" t="s">
        <v>118</v>
      </c>
      <c r="M991" s="52" t="s">
        <v>119</v>
      </c>
      <c r="N991" s="52">
        <v>1212.0</v>
      </c>
      <c r="O991" s="52">
        <v>0.0</v>
      </c>
      <c r="P991" s="52">
        <v>0.0</v>
      </c>
      <c r="Q991" s="52">
        <v>1.0</v>
      </c>
      <c r="R991" s="52">
        <v>0.0</v>
      </c>
      <c r="S991" s="52">
        <v>9.0</v>
      </c>
      <c r="T991" s="52">
        <v>0.0</v>
      </c>
      <c r="U991" s="53">
        <v>4343.5</v>
      </c>
      <c r="V991" s="53">
        <v>4343.5</v>
      </c>
      <c r="W991" s="52">
        <v>9.00603232E8</v>
      </c>
      <c r="X991" s="52" t="s">
        <v>1091</v>
      </c>
    </row>
    <row r="992" ht="15.75" customHeight="1">
      <c r="B992" s="47">
        <v>8.0110112E7</v>
      </c>
      <c r="C992" s="47" t="s">
        <v>1227</v>
      </c>
      <c r="D992" s="47">
        <v>2418.0</v>
      </c>
      <c r="E992" s="47">
        <v>0.0</v>
      </c>
      <c r="F992" s="48">
        <v>0.0</v>
      </c>
      <c r="G992" s="48">
        <f t="shared" si="1"/>
        <v>0</v>
      </c>
      <c r="H992" s="47" t="s">
        <v>3</v>
      </c>
      <c r="I992" s="47">
        <v>0.0</v>
      </c>
      <c r="J992" s="47">
        <v>0.0</v>
      </c>
      <c r="K992" s="47">
        <v>0.0</v>
      </c>
      <c r="L992" s="47" t="s">
        <v>118</v>
      </c>
      <c r="M992" s="47" t="s">
        <v>119</v>
      </c>
      <c r="N992" s="47">
        <v>1000.0</v>
      </c>
      <c r="O992" s="47">
        <v>0.0</v>
      </c>
      <c r="P992" s="47">
        <v>0.0</v>
      </c>
      <c r="Q992" s="47">
        <v>0.0</v>
      </c>
      <c r="R992" s="47">
        <v>0.0</v>
      </c>
      <c r="S992" s="47">
        <v>1.0</v>
      </c>
      <c r="T992" s="47">
        <v>0.0</v>
      </c>
      <c r="U992" s="48">
        <v>0.0</v>
      </c>
      <c r="V992" s="48">
        <v>0.0</v>
      </c>
      <c r="W992" s="47">
        <v>9.00449648E8</v>
      </c>
      <c r="X992" s="47" t="s">
        <v>235</v>
      </c>
    </row>
    <row r="993" ht="15.75" customHeight="1">
      <c r="B993" s="52">
        <v>8.0110113E7</v>
      </c>
      <c r="C993" s="52" t="s">
        <v>1228</v>
      </c>
      <c r="D993" s="52">
        <v>2403.0</v>
      </c>
      <c r="E993" s="52">
        <v>893.0</v>
      </c>
      <c r="F993" s="53">
        <v>1212.61</v>
      </c>
      <c r="G993" s="48">
        <f t="shared" si="1"/>
        <v>1082860.73</v>
      </c>
      <c r="H993" s="52" t="s">
        <v>3</v>
      </c>
      <c r="I993" s="52">
        <v>500.0</v>
      </c>
      <c r="J993" s="52">
        <v>800.0</v>
      </c>
      <c r="K993" s="52">
        <v>1200.0</v>
      </c>
      <c r="L993" s="52" t="s">
        <v>118</v>
      </c>
      <c r="M993" s="52" t="s">
        <v>119</v>
      </c>
      <c r="N993" s="52">
        <v>37609.0</v>
      </c>
      <c r="O993" s="52">
        <v>0.0</v>
      </c>
      <c r="P993" s="52">
        <v>0.0</v>
      </c>
      <c r="Q993" s="52">
        <v>0.0</v>
      </c>
      <c r="R993" s="52">
        <v>0.0</v>
      </c>
      <c r="S993" s="52">
        <v>9.0</v>
      </c>
      <c r="T993" s="52">
        <v>0.0</v>
      </c>
      <c r="U993" s="53">
        <v>1212.61</v>
      </c>
      <c r="V993" s="53">
        <v>1212.61</v>
      </c>
      <c r="W993" s="52">
        <v>9.00449648E8</v>
      </c>
      <c r="X993" s="52" t="s">
        <v>323</v>
      </c>
    </row>
    <row r="994" ht="15.75" customHeight="1">
      <c r="B994" s="47">
        <v>8.0110114E7</v>
      </c>
      <c r="C994" s="47" t="s">
        <v>1229</v>
      </c>
      <c r="D994" s="47">
        <v>354.0</v>
      </c>
      <c r="E994" s="47">
        <v>7.0</v>
      </c>
      <c r="F994" s="48">
        <v>4707.64</v>
      </c>
      <c r="G994" s="48">
        <f t="shared" si="1"/>
        <v>32953.48</v>
      </c>
      <c r="H994" s="47" t="s">
        <v>3</v>
      </c>
      <c r="I994" s="47">
        <v>30.0</v>
      </c>
      <c r="J994" s="47">
        <v>29.0</v>
      </c>
      <c r="K994" s="47">
        <v>151.0</v>
      </c>
      <c r="L994" s="47" t="s">
        <v>118</v>
      </c>
      <c r="M994" s="47" t="s">
        <v>119</v>
      </c>
      <c r="N994" s="47">
        <v>2243.0</v>
      </c>
      <c r="O994" s="47">
        <v>0.0</v>
      </c>
      <c r="P994" s="47">
        <v>0.0</v>
      </c>
      <c r="Q994" s="47">
        <v>0.0</v>
      </c>
      <c r="R994" s="47">
        <v>0.0</v>
      </c>
      <c r="S994" s="47">
        <v>14.0</v>
      </c>
      <c r="T994" s="47">
        <v>0.0</v>
      </c>
      <c r="U994" s="48">
        <v>4707.64</v>
      </c>
      <c r="V994" s="48">
        <v>4707.64</v>
      </c>
      <c r="W994" s="47">
        <v>9.00449648E8</v>
      </c>
      <c r="X994" s="47" t="s">
        <v>1100</v>
      </c>
    </row>
    <row r="995" ht="15.75" customHeight="1">
      <c r="B995" s="52">
        <v>8.0110115E7</v>
      </c>
      <c r="C995" s="52" t="s">
        <v>1230</v>
      </c>
      <c r="D995" s="52">
        <v>725.0</v>
      </c>
      <c r="E995" s="52">
        <v>91.0</v>
      </c>
      <c r="F995" s="53">
        <v>88.10112</v>
      </c>
      <c r="G995" s="48">
        <f t="shared" si="1"/>
        <v>8017.20192</v>
      </c>
      <c r="H995" s="52" t="s">
        <v>3</v>
      </c>
      <c r="I995" s="52">
        <v>180.0</v>
      </c>
      <c r="J995" s="52">
        <v>180.0</v>
      </c>
      <c r="K995" s="52">
        <v>250.0</v>
      </c>
      <c r="L995" s="52" t="s">
        <v>118</v>
      </c>
      <c r="M995" s="52" t="s">
        <v>119</v>
      </c>
      <c r="N995" s="52">
        <v>12793.0</v>
      </c>
      <c r="O995" s="52">
        <v>0.0</v>
      </c>
      <c r="P995" s="52">
        <v>0.0</v>
      </c>
      <c r="Q995" s="52">
        <v>1.0</v>
      </c>
      <c r="R995" s="52">
        <v>0.0</v>
      </c>
      <c r="S995" s="52">
        <v>5.0</v>
      </c>
      <c r="T995" s="52">
        <v>0.0</v>
      </c>
      <c r="U995" s="53">
        <v>88.1011</v>
      </c>
      <c r="V995" s="53">
        <v>88.06</v>
      </c>
      <c r="W995" s="52">
        <v>9.00449648E8</v>
      </c>
      <c r="X995" s="52" t="s">
        <v>834</v>
      </c>
    </row>
    <row r="996" ht="15.75" customHeight="1">
      <c r="B996" s="47">
        <v>8.0110116E7</v>
      </c>
      <c r="C996" s="47" t="s">
        <v>1231</v>
      </c>
      <c r="D996" s="47" t="s">
        <v>1232</v>
      </c>
      <c r="E996" s="47">
        <v>34.0</v>
      </c>
      <c r="F996" s="48">
        <v>46291.0</v>
      </c>
      <c r="G996" s="48">
        <f t="shared" si="1"/>
        <v>1573894</v>
      </c>
      <c r="H996" s="47" t="s">
        <v>3</v>
      </c>
      <c r="I996" s="47">
        <v>20.0</v>
      </c>
      <c r="J996" s="47">
        <v>10.0</v>
      </c>
      <c r="K996" s="47">
        <v>40.0</v>
      </c>
      <c r="L996" s="47" t="s">
        <v>118</v>
      </c>
      <c r="M996" s="47" t="s">
        <v>119</v>
      </c>
      <c r="N996" s="47">
        <v>1321.0</v>
      </c>
      <c r="O996" s="47">
        <v>0.0</v>
      </c>
      <c r="P996" s="47">
        <v>0.0</v>
      </c>
      <c r="Q996" s="47">
        <v>0.0</v>
      </c>
      <c r="R996" s="47">
        <v>0.0</v>
      </c>
      <c r="S996" s="47">
        <v>7.0</v>
      </c>
      <c r="T996" s="47">
        <v>0.0</v>
      </c>
      <c r="U996" s="48">
        <v>46291.0</v>
      </c>
      <c r="V996" s="48">
        <v>46291.0</v>
      </c>
      <c r="W996" s="47">
        <v>9.00603232E8</v>
      </c>
      <c r="X996" s="47" t="s">
        <v>726</v>
      </c>
    </row>
    <row r="997" ht="15.75" customHeight="1">
      <c r="B997" s="52">
        <v>8.0110117E7</v>
      </c>
      <c r="C997" s="52" t="s">
        <v>1233</v>
      </c>
      <c r="D997" s="52">
        <v>1.2100004E7</v>
      </c>
      <c r="E997" s="52">
        <v>4.0</v>
      </c>
      <c r="F997" s="53">
        <v>15708.0</v>
      </c>
      <c r="G997" s="48">
        <f t="shared" si="1"/>
        <v>62832</v>
      </c>
      <c r="H997" s="52" t="s">
        <v>3</v>
      </c>
      <c r="I997" s="52">
        <v>0.0</v>
      </c>
      <c r="J997" s="52">
        <v>0.0</v>
      </c>
      <c r="K997" s="52">
        <v>0.0</v>
      </c>
      <c r="L997" s="52" t="s">
        <v>118</v>
      </c>
      <c r="M997" s="52" t="s">
        <v>119</v>
      </c>
      <c r="N997" s="52">
        <v>53.0</v>
      </c>
      <c r="O997" s="52">
        <v>0.0</v>
      </c>
      <c r="P997" s="52">
        <v>0.0</v>
      </c>
      <c r="Q997" s="52">
        <v>0.0</v>
      </c>
      <c r="R997" s="52">
        <v>0.0</v>
      </c>
      <c r="S997" s="52">
        <v>5.0</v>
      </c>
      <c r="T997" s="52">
        <v>0.0</v>
      </c>
      <c r="U997" s="53">
        <v>15708.0</v>
      </c>
      <c r="V997" s="53">
        <v>15708.0</v>
      </c>
      <c r="W997" s="52">
        <v>8.30092963E8</v>
      </c>
      <c r="X997" s="52" t="s">
        <v>1091</v>
      </c>
    </row>
    <row r="998" ht="15.75" customHeight="1">
      <c r="B998" s="47">
        <v>8.0110118E7</v>
      </c>
      <c r="C998" s="47" t="s">
        <v>1234</v>
      </c>
      <c r="D998" s="47">
        <v>2.6246687E7</v>
      </c>
      <c r="E998" s="47">
        <v>0.0</v>
      </c>
      <c r="F998" s="48">
        <v>382018.6</v>
      </c>
      <c r="G998" s="48">
        <f t="shared" si="1"/>
        <v>0</v>
      </c>
      <c r="H998" s="47" t="s">
        <v>3</v>
      </c>
      <c r="I998" s="47">
        <v>1.0</v>
      </c>
      <c r="J998" s="47">
        <v>1.0</v>
      </c>
      <c r="K998" s="47">
        <v>2.0</v>
      </c>
      <c r="L998" s="47" t="s">
        <v>118</v>
      </c>
      <c r="M998" s="47" t="s">
        <v>119</v>
      </c>
      <c r="N998" s="47">
        <v>69.0</v>
      </c>
      <c r="O998" s="47">
        <v>0.0</v>
      </c>
      <c r="P998" s="47">
        <v>0.0</v>
      </c>
      <c r="Q998" s="47">
        <v>2.0</v>
      </c>
      <c r="R998" s="47">
        <v>0.0</v>
      </c>
      <c r="S998" s="47">
        <v>11.0</v>
      </c>
      <c r="T998" s="47">
        <v>0.0</v>
      </c>
      <c r="U998" s="48">
        <v>382019.0</v>
      </c>
      <c r="V998" s="48">
        <v>382018.6</v>
      </c>
      <c r="W998" s="47">
        <v>8.30092963E8</v>
      </c>
      <c r="X998" s="47" t="s">
        <v>1235</v>
      </c>
    </row>
    <row r="999" ht="15.75" customHeight="1">
      <c r="B999" s="52">
        <v>8.0110119E7</v>
      </c>
      <c r="C999" s="52" t="s">
        <v>1234</v>
      </c>
      <c r="D999" s="52">
        <v>2.6246688E7</v>
      </c>
      <c r="E999" s="52">
        <v>0.0</v>
      </c>
      <c r="F999" s="53">
        <v>375142.7</v>
      </c>
      <c r="G999" s="48">
        <f t="shared" si="1"/>
        <v>0</v>
      </c>
      <c r="H999" s="52" t="s">
        <v>3</v>
      </c>
      <c r="I999" s="52">
        <v>1.0</v>
      </c>
      <c r="J999" s="52">
        <v>1.0</v>
      </c>
      <c r="K999" s="52">
        <v>2.0</v>
      </c>
      <c r="L999" s="52" t="s">
        <v>118</v>
      </c>
      <c r="M999" s="52" t="s">
        <v>119</v>
      </c>
      <c r="N999" s="52">
        <v>71.0</v>
      </c>
      <c r="O999" s="52">
        <v>0.0</v>
      </c>
      <c r="P999" s="52">
        <v>0.0</v>
      </c>
      <c r="Q999" s="52">
        <v>1.0</v>
      </c>
      <c r="R999" s="52">
        <v>0.0</v>
      </c>
      <c r="S999" s="52">
        <v>15.0</v>
      </c>
      <c r="T999" s="52">
        <v>0.0</v>
      </c>
      <c r="U999" s="53">
        <v>375143.0</v>
      </c>
      <c r="V999" s="53">
        <v>375142.7</v>
      </c>
      <c r="W999" s="52">
        <v>9.00603232E8</v>
      </c>
      <c r="X999" s="52" t="s">
        <v>1235</v>
      </c>
    </row>
    <row r="1000" ht="15.75" customHeight="1">
      <c r="B1000" s="47">
        <v>8.011012E7</v>
      </c>
      <c r="C1000" s="47" t="s">
        <v>1236</v>
      </c>
      <c r="D1000" s="47">
        <v>2428.0</v>
      </c>
      <c r="E1000" s="47">
        <v>967.0</v>
      </c>
      <c r="F1000" s="48">
        <v>113.0458</v>
      </c>
      <c r="G1000" s="48">
        <f t="shared" si="1"/>
        <v>109315.2886</v>
      </c>
      <c r="H1000" s="47" t="s">
        <v>3</v>
      </c>
      <c r="I1000" s="47">
        <v>650.0</v>
      </c>
      <c r="J1000" s="47">
        <v>550.0</v>
      </c>
      <c r="K1000" s="47">
        <v>1000.0</v>
      </c>
      <c r="L1000" s="47" t="s">
        <v>118</v>
      </c>
      <c r="M1000" s="47" t="s">
        <v>119</v>
      </c>
      <c r="N1000" s="47">
        <v>68824.0</v>
      </c>
      <c r="O1000" s="47">
        <v>0.0</v>
      </c>
      <c r="P1000" s="47">
        <v>0.0</v>
      </c>
      <c r="Q1000" s="47">
        <v>0.0</v>
      </c>
      <c r="R1000" s="47">
        <v>0.0</v>
      </c>
      <c r="S1000" s="47">
        <v>11.0</v>
      </c>
      <c r="T1000" s="47">
        <v>0.0</v>
      </c>
      <c r="U1000" s="48">
        <v>113.046</v>
      </c>
      <c r="V1000" s="48">
        <v>113.05</v>
      </c>
      <c r="W1000" s="47">
        <v>9.00449648E8</v>
      </c>
      <c r="X1000" s="47" t="s">
        <v>710</v>
      </c>
    </row>
    <row r="1001" ht="15.75" customHeight="1">
      <c r="B1001" s="52">
        <v>8.0110121E7</v>
      </c>
      <c r="C1001" s="52" t="s">
        <v>1237</v>
      </c>
      <c r="D1001" s="52">
        <v>179.0</v>
      </c>
      <c r="E1001" s="52">
        <v>102.0</v>
      </c>
      <c r="F1001" s="53">
        <v>5163.792</v>
      </c>
      <c r="G1001" s="48">
        <f t="shared" si="1"/>
        <v>526706.784</v>
      </c>
      <c r="H1001" s="52" t="s">
        <v>3</v>
      </c>
      <c r="I1001" s="52">
        <v>12.0</v>
      </c>
      <c r="J1001" s="52">
        <v>8.0</v>
      </c>
      <c r="K1001" s="52">
        <v>18.0</v>
      </c>
      <c r="L1001" s="52" t="s">
        <v>118</v>
      </c>
      <c r="M1001" s="52" t="s">
        <v>119</v>
      </c>
      <c r="N1001" s="52">
        <v>1214.0</v>
      </c>
      <c r="O1001" s="52">
        <v>0.0</v>
      </c>
      <c r="P1001" s="52">
        <v>0.0</v>
      </c>
      <c r="Q1001" s="52">
        <v>0.0</v>
      </c>
      <c r="R1001" s="52">
        <v>0.0</v>
      </c>
      <c r="S1001" s="52">
        <v>7.0</v>
      </c>
      <c r="T1001" s="52">
        <v>0.0</v>
      </c>
      <c r="U1001" s="53">
        <v>5163.79</v>
      </c>
      <c r="V1001" s="53">
        <v>5057.5</v>
      </c>
      <c r="W1001" s="52">
        <v>9.00664298E8</v>
      </c>
      <c r="X1001" s="52" t="s">
        <v>834</v>
      </c>
    </row>
    <row r="1002" ht="15.75" customHeight="1">
      <c r="B1002" s="47">
        <v>8.0110122E7</v>
      </c>
      <c r="C1002" s="47" t="s">
        <v>1238</v>
      </c>
      <c r="D1002" s="47">
        <v>1.0953503E7</v>
      </c>
      <c r="E1002" s="47">
        <v>1916.0</v>
      </c>
      <c r="F1002" s="48">
        <v>999.6</v>
      </c>
      <c r="G1002" s="48">
        <f t="shared" si="1"/>
        <v>1915233.6</v>
      </c>
      <c r="H1002" s="47" t="s">
        <v>3</v>
      </c>
      <c r="I1002" s="47">
        <v>880.0</v>
      </c>
      <c r="J1002" s="47">
        <v>700.0</v>
      </c>
      <c r="K1002" s="47">
        <v>2000.0</v>
      </c>
      <c r="L1002" s="47" t="s">
        <v>118</v>
      </c>
      <c r="M1002" s="47" t="s">
        <v>119</v>
      </c>
      <c r="N1002" s="47">
        <v>84671.0</v>
      </c>
      <c r="O1002" s="47">
        <v>0.0</v>
      </c>
      <c r="P1002" s="47">
        <v>0.0</v>
      </c>
      <c r="Q1002" s="47">
        <v>0.0</v>
      </c>
      <c r="R1002" s="47">
        <v>0.0</v>
      </c>
      <c r="S1002" s="47">
        <v>17.0</v>
      </c>
      <c r="T1002" s="47">
        <v>0.0</v>
      </c>
      <c r="U1002" s="48">
        <v>999.6</v>
      </c>
      <c r="V1002" s="48">
        <v>999.6</v>
      </c>
      <c r="W1002" s="47">
        <v>9.00603232E8</v>
      </c>
      <c r="X1002" s="47" t="s">
        <v>321</v>
      </c>
    </row>
    <row r="1003" ht="15.75" customHeight="1">
      <c r="B1003" s="52">
        <v>8.0110123E7</v>
      </c>
      <c r="C1003" s="52" t="s">
        <v>1239</v>
      </c>
      <c r="D1003" s="52">
        <v>1.0945976E7</v>
      </c>
      <c r="E1003" s="52">
        <v>0.0</v>
      </c>
      <c r="F1003" s="53">
        <v>39951.87</v>
      </c>
      <c r="G1003" s="48">
        <f t="shared" si="1"/>
        <v>0</v>
      </c>
      <c r="H1003" s="52" t="s">
        <v>3</v>
      </c>
      <c r="I1003" s="52">
        <v>1.0</v>
      </c>
      <c r="J1003" s="52">
        <v>1.0</v>
      </c>
      <c r="K1003" s="52">
        <v>2.0</v>
      </c>
      <c r="L1003" s="52" t="s">
        <v>118</v>
      </c>
      <c r="M1003" s="52" t="s">
        <v>119</v>
      </c>
      <c r="N1003" s="52">
        <v>72.0</v>
      </c>
      <c r="O1003" s="52">
        <v>0.0</v>
      </c>
      <c r="P1003" s="52">
        <v>0.0</v>
      </c>
      <c r="Q1003" s="52">
        <v>1.0</v>
      </c>
      <c r="R1003" s="52">
        <v>0.0</v>
      </c>
      <c r="S1003" s="52">
        <v>6.0</v>
      </c>
      <c r="T1003" s="52">
        <v>0.0</v>
      </c>
      <c r="U1003" s="53">
        <v>39951.9</v>
      </c>
      <c r="V1003" s="53">
        <v>39951.87</v>
      </c>
      <c r="W1003" s="52">
        <v>9.00603232E8</v>
      </c>
      <c r="X1003" s="52" t="s">
        <v>1127</v>
      </c>
    </row>
    <row r="1004" ht="15.75" customHeight="1">
      <c r="B1004" s="47">
        <v>8.0110124E7</v>
      </c>
      <c r="C1004" s="47" t="s">
        <v>1240</v>
      </c>
      <c r="D1004" s="47">
        <v>1.0945978E7</v>
      </c>
      <c r="E1004" s="47">
        <v>2.0</v>
      </c>
      <c r="F1004" s="48">
        <v>23621.5</v>
      </c>
      <c r="G1004" s="48">
        <f t="shared" si="1"/>
        <v>47243</v>
      </c>
      <c r="H1004" s="47" t="s">
        <v>3</v>
      </c>
      <c r="I1004" s="47">
        <v>1.0</v>
      </c>
      <c r="J1004" s="47">
        <v>1.0</v>
      </c>
      <c r="K1004" s="47">
        <v>2.0</v>
      </c>
      <c r="L1004" s="47" t="s">
        <v>118</v>
      </c>
      <c r="M1004" s="47" t="s">
        <v>119</v>
      </c>
      <c r="N1004" s="47">
        <v>71.0</v>
      </c>
      <c r="O1004" s="47">
        <v>0.0</v>
      </c>
      <c r="P1004" s="47">
        <v>0.0</v>
      </c>
      <c r="Q1004" s="47">
        <v>0.0</v>
      </c>
      <c r="R1004" s="47">
        <v>0.0</v>
      </c>
      <c r="S1004" s="47">
        <v>13.0</v>
      </c>
      <c r="T1004" s="47">
        <v>0.0</v>
      </c>
      <c r="U1004" s="48">
        <v>23621.5</v>
      </c>
      <c r="V1004" s="48">
        <v>23621.5</v>
      </c>
      <c r="W1004" s="47">
        <v>9.00603232E8</v>
      </c>
      <c r="X1004" s="47" t="s">
        <v>1127</v>
      </c>
    </row>
    <row r="1005" ht="15.75" customHeight="1">
      <c r="B1005" s="52">
        <v>8.0110125E7</v>
      </c>
      <c r="C1005" s="52" t="s">
        <v>1241</v>
      </c>
      <c r="D1005" s="52">
        <v>1.7201079E7</v>
      </c>
      <c r="E1005" s="52">
        <v>50.0</v>
      </c>
      <c r="F1005" s="53">
        <v>9247.0</v>
      </c>
      <c r="G1005" s="48">
        <f t="shared" si="1"/>
        <v>462350</v>
      </c>
      <c r="H1005" s="52" t="s">
        <v>3</v>
      </c>
      <c r="I1005" s="52">
        <v>0.0</v>
      </c>
      <c r="J1005" s="52">
        <v>0.0</v>
      </c>
      <c r="K1005" s="52">
        <v>0.0</v>
      </c>
      <c r="L1005" s="52" t="s">
        <v>118</v>
      </c>
      <c r="M1005" s="52" t="s">
        <v>119</v>
      </c>
      <c r="N1005" s="52">
        <v>0.0</v>
      </c>
      <c r="O1005" s="52">
        <v>0.0</v>
      </c>
      <c r="P1005" s="52">
        <v>0.0</v>
      </c>
      <c r="Q1005" s="52">
        <v>0.0</v>
      </c>
      <c r="R1005" s="52">
        <v>0.0</v>
      </c>
      <c r="S1005" s="52">
        <v>0.0</v>
      </c>
      <c r="T1005" s="52">
        <v>0.0</v>
      </c>
      <c r="U1005" s="53">
        <v>9247.0</v>
      </c>
      <c r="V1005" s="53">
        <v>9247.0</v>
      </c>
      <c r="W1005" s="52">
        <v>8.30092963E8</v>
      </c>
      <c r="X1005" s="52" t="s">
        <v>1195</v>
      </c>
    </row>
    <row r="1006" ht="15.75" customHeight="1">
      <c r="B1006" s="47">
        <v>8.0110126E7</v>
      </c>
      <c r="C1006" s="47" t="s">
        <v>1242</v>
      </c>
      <c r="D1006" s="47">
        <v>1.12577537E8</v>
      </c>
      <c r="E1006" s="47">
        <v>0.0</v>
      </c>
      <c r="F1006" s="48">
        <v>0.0</v>
      </c>
      <c r="G1006" s="48">
        <f t="shared" si="1"/>
        <v>0</v>
      </c>
      <c r="H1006" s="47" t="s">
        <v>3</v>
      </c>
      <c r="I1006" s="47">
        <v>0.0</v>
      </c>
      <c r="J1006" s="47">
        <v>0.0</v>
      </c>
      <c r="K1006" s="47">
        <v>0.0</v>
      </c>
      <c r="L1006" s="47" t="s">
        <v>118</v>
      </c>
      <c r="M1006" s="47" t="s">
        <v>119</v>
      </c>
      <c r="N1006" s="47">
        <v>0.0</v>
      </c>
      <c r="O1006" s="47">
        <v>0.0</v>
      </c>
      <c r="P1006" s="47">
        <v>0.0</v>
      </c>
      <c r="Q1006" s="47">
        <v>0.0</v>
      </c>
      <c r="R1006" s="47">
        <v>0.0</v>
      </c>
      <c r="S1006" s="47">
        <v>0.0</v>
      </c>
      <c r="T1006" s="47">
        <v>0.0</v>
      </c>
      <c r="U1006" s="48">
        <v>0.0</v>
      </c>
      <c r="V1006" s="48">
        <v>0.0</v>
      </c>
      <c r="W1006" s="47">
        <v>8.30092963E8</v>
      </c>
      <c r="X1006" s="47" t="s">
        <v>235</v>
      </c>
    </row>
    <row r="1007" ht="15.75" customHeight="1">
      <c r="B1007" s="52">
        <v>8.0110127E7</v>
      </c>
      <c r="C1007" s="52" t="s">
        <v>1243</v>
      </c>
      <c r="D1007" s="52">
        <v>1.0895849E7</v>
      </c>
      <c r="E1007" s="52">
        <v>38.0</v>
      </c>
      <c r="F1007" s="53">
        <v>3799.67</v>
      </c>
      <c r="G1007" s="48">
        <f t="shared" si="1"/>
        <v>144387.46</v>
      </c>
      <c r="H1007" s="52" t="s">
        <v>3</v>
      </c>
      <c r="I1007" s="52">
        <v>30.0</v>
      </c>
      <c r="J1007" s="52">
        <v>30.0</v>
      </c>
      <c r="K1007" s="52">
        <v>50.0</v>
      </c>
      <c r="L1007" s="52" t="s">
        <v>118</v>
      </c>
      <c r="M1007" s="52" t="s">
        <v>119</v>
      </c>
      <c r="N1007" s="52">
        <v>3117.0</v>
      </c>
      <c r="O1007" s="52">
        <v>0.0</v>
      </c>
      <c r="P1007" s="52">
        <v>0.0</v>
      </c>
      <c r="Q1007" s="52">
        <v>1.0</v>
      </c>
      <c r="R1007" s="52">
        <v>0.0</v>
      </c>
      <c r="S1007" s="52">
        <v>10.0</v>
      </c>
      <c r="T1007" s="52">
        <v>0.0</v>
      </c>
      <c r="U1007" s="53">
        <v>3799.67</v>
      </c>
      <c r="V1007" s="53">
        <v>3799.67</v>
      </c>
      <c r="W1007" s="52">
        <v>9.00603232E8</v>
      </c>
      <c r="X1007" s="52" t="s">
        <v>1093</v>
      </c>
    </row>
    <row r="1008" ht="15.75" customHeight="1">
      <c r="B1008" s="47">
        <v>8.0110128E7</v>
      </c>
      <c r="C1008" s="47" t="s">
        <v>1244</v>
      </c>
      <c r="D1008" s="47">
        <v>1.073965E7</v>
      </c>
      <c r="E1008" s="47">
        <v>219.0</v>
      </c>
      <c r="F1008" s="48">
        <v>1535.1</v>
      </c>
      <c r="G1008" s="48">
        <f t="shared" si="1"/>
        <v>336186.9</v>
      </c>
      <c r="H1008" s="47" t="s">
        <v>3</v>
      </c>
      <c r="I1008" s="47">
        <v>90.0</v>
      </c>
      <c r="J1008" s="47">
        <v>90.0</v>
      </c>
      <c r="K1008" s="47">
        <v>200.0</v>
      </c>
      <c r="L1008" s="47" t="s">
        <v>118</v>
      </c>
      <c r="M1008" s="47" t="s">
        <v>119</v>
      </c>
      <c r="N1008" s="47">
        <v>9225.0</v>
      </c>
      <c r="O1008" s="47">
        <v>0.0</v>
      </c>
      <c r="P1008" s="47">
        <v>0.0</v>
      </c>
      <c r="Q1008" s="47">
        <v>3.0</v>
      </c>
      <c r="R1008" s="47">
        <v>0.0</v>
      </c>
      <c r="S1008" s="47">
        <v>13.0</v>
      </c>
      <c r="T1008" s="47">
        <v>0.0</v>
      </c>
      <c r="U1008" s="48">
        <v>1535.1</v>
      </c>
      <c r="V1008" s="48">
        <v>1535.1</v>
      </c>
      <c r="W1008" s="47">
        <v>9.00603232E8</v>
      </c>
      <c r="X1008" s="47" t="s">
        <v>146</v>
      </c>
    </row>
    <row r="1009" ht="15.75" customHeight="1">
      <c r="B1009" s="52">
        <v>8.0110129E7</v>
      </c>
      <c r="C1009" s="52" t="s">
        <v>1245</v>
      </c>
      <c r="D1009" s="52">
        <v>2417.0</v>
      </c>
      <c r="E1009" s="52">
        <v>0.0</v>
      </c>
      <c r="F1009" s="53">
        <v>0.0</v>
      </c>
      <c r="G1009" s="48">
        <f t="shared" si="1"/>
        <v>0</v>
      </c>
      <c r="H1009" s="52" t="s">
        <v>3</v>
      </c>
      <c r="I1009" s="52">
        <v>0.0</v>
      </c>
      <c r="J1009" s="52">
        <v>0.0</v>
      </c>
      <c r="K1009" s="52">
        <v>0.0</v>
      </c>
      <c r="L1009" s="52" t="s">
        <v>118</v>
      </c>
      <c r="M1009" s="52" t="s">
        <v>119</v>
      </c>
      <c r="N1009" s="52">
        <v>1.0</v>
      </c>
      <c r="O1009" s="52">
        <v>0.0</v>
      </c>
      <c r="P1009" s="52">
        <v>0.0</v>
      </c>
      <c r="Q1009" s="52">
        <v>0.0</v>
      </c>
      <c r="R1009" s="52">
        <v>0.0</v>
      </c>
      <c r="S1009" s="52">
        <v>1.0</v>
      </c>
      <c r="T1009" s="52">
        <v>0.0</v>
      </c>
      <c r="U1009" s="53">
        <v>0.0</v>
      </c>
      <c r="V1009" s="53">
        <v>0.0</v>
      </c>
      <c r="W1009" s="52">
        <v>9.00449648E8</v>
      </c>
      <c r="X1009" s="52" t="s">
        <v>235</v>
      </c>
    </row>
    <row r="1010" ht="15.75" customHeight="1">
      <c r="B1010" s="47">
        <v>8.011013E7</v>
      </c>
      <c r="C1010" s="47" t="s">
        <v>1246</v>
      </c>
      <c r="D1010" s="47">
        <v>2432.0</v>
      </c>
      <c r="E1010" s="47">
        <v>870.0</v>
      </c>
      <c r="F1010" s="48">
        <v>562.87</v>
      </c>
      <c r="G1010" s="48">
        <f t="shared" si="1"/>
        <v>489696.9</v>
      </c>
      <c r="H1010" s="47" t="s">
        <v>3</v>
      </c>
      <c r="I1010" s="47">
        <v>400.0</v>
      </c>
      <c r="J1010" s="47">
        <v>297.0</v>
      </c>
      <c r="K1010" s="47">
        <v>2000.0</v>
      </c>
      <c r="L1010" s="47" t="s">
        <v>118</v>
      </c>
      <c r="M1010" s="47" t="s">
        <v>119</v>
      </c>
      <c r="N1010" s="47">
        <v>36752.0</v>
      </c>
      <c r="O1010" s="47">
        <v>0.0</v>
      </c>
      <c r="P1010" s="47">
        <v>0.0</v>
      </c>
      <c r="Q1010" s="47">
        <v>0.0</v>
      </c>
      <c r="R1010" s="47">
        <v>0.0</v>
      </c>
      <c r="S1010" s="47">
        <v>0.0</v>
      </c>
      <c r="T1010" s="47">
        <v>0.0</v>
      </c>
      <c r="U1010" s="48">
        <v>562.87</v>
      </c>
      <c r="V1010" s="48">
        <v>562.87</v>
      </c>
      <c r="W1010" s="47">
        <v>9.00449648E8</v>
      </c>
      <c r="X1010" s="47" t="s">
        <v>1100</v>
      </c>
    </row>
    <row r="1011" ht="15.75" customHeight="1">
      <c r="B1011" s="52">
        <v>8.0110131E7</v>
      </c>
      <c r="C1011" s="52" t="s">
        <v>1247</v>
      </c>
      <c r="D1011" s="52">
        <v>2250.0</v>
      </c>
      <c r="E1011" s="52">
        <v>0.0</v>
      </c>
      <c r="F1011" s="53">
        <v>0.0</v>
      </c>
      <c r="G1011" s="48">
        <f t="shared" si="1"/>
        <v>0</v>
      </c>
      <c r="H1011" s="52" t="s">
        <v>3</v>
      </c>
      <c r="I1011" s="52">
        <v>0.0</v>
      </c>
      <c r="J1011" s="52">
        <v>0.0</v>
      </c>
      <c r="K1011" s="52">
        <v>0.0</v>
      </c>
      <c r="L1011" s="52" t="s">
        <v>118</v>
      </c>
      <c r="M1011" s="52" t="s">
        <v>119</v>
      </c>
      <c r="N1011" s="52">
        <v>200.0</v>
      </c>
      <c r="O1011" s="52">
        <v>0.0</v>
      </c>
      <c r="P1011" s="52">
        <v>0.0</v>
      </c>
      <c r="Q1011" s="52">
        <v>0.0</v>
      </c>
      <c r="R1011" s="52">
        <v>0.0</v>
      </c>
      <c r="S1011" s="52">
        <v>1.0</v>
      </c>
      <c r="T1011" s="52">
        <v>0.0</v>
      </c>
      <c r="U1011" s="53">
        <v>0.0</v>
      </c>
      <c r="V1011" s="53">
        <v>0.0</v>
      </c>
      <c r="W1011" s="52">
        <v>9.00449648E8</v>
      </c>
      <c r="X1011" s="52" t="s">
        <v>235</v>
      </c>
    </row>
    <row r="1012" ht="15.75" customHeight="1">
      <c r="B1012" s="47">
        <v>8.0110133E7</v>
      </c>
      <c r="C1012" s="47" t="s">
        <v>1248</v>
      </c>
      <c r="D1012" s="47">
        <v>1495.0</v>
      </c>
      <c r="E1012" s="47">
        <v>316.0</v>
      </c>
      <c r="F1012" s="48">
        <v>47.6</v>
      </c>
      <c r="G1012" s="48">
        <f t="shared" si="1"/>
        <v>15041.6</v>
      </c>
      <c r="H1012" s="47" t="s">
        <v>3</v>
      </c>
      <c r="I1012" s="47">
        <v>500.0</v>
      </c>
      <c r="J1012" s="47">
        <v>300.0</v>
      </c>
      <c r="K1012" s="47">
        <v>2000.0</v>
      </c>
      <c r="L1012" s="47" t="s">
        <v>118</v>
      </c>
      <c r="M1012" s="47" t="s">
        <v>119</v>
      </c>
      <c r="N1012" s="47">
        <v>39930.0</v>
      </c>
      <c r="O1012" s="47">
        <v>0.0</v>
      </c>
      <c r="P1012" s="47">
        <v>0.0</v>
      </c>
      <c r="Q1012" s="47">
        <v>0.0</v>
      </c>
      <c r="R1012" s="47">
        <v>0.0</v>
      </c>
      <c r="S1012" s="47">
        <v>13.0</v>
      </c>
      <c r="T1012" s="47">
        <v>0.0</v>
      </c>
      <c r="U1012" s="48">
        <v>47.6</v>
      </c>
      <c r="V1012" s="48">
        <v>47.6</v>
      </c>
      <c r="W1012" s="47">
        <v>9.00449648E8</v>
      </c>
      <c r="X1012" s="47" t="s">
        <v>710</v>
      </c>
    </row>
    <row r="1013" ht="15.75" customHeight="1">
      <c r="B1013" s="52">
        <v>8.0110134E7</v>
      </c>
      <c r="C1013" s="52" t="s">
        <v>1249</v>
      </c>
      <c r="D1013" s="52">
        <v>1.2040036E7</v>
      </c>
      <c r="E1013" s="52">
        <v>4.0</v>
      </c>
      <c r="F1013" s="53">
        <v>216000.5</v>
      </c>
      <c r="G1013" s="48">
        <f t="shared" si="1"/>
        <v>864002</v>
      </c>
      <c r="H1013" s="52" t="s">
        <v>3</v>
      </c>
      <c r="I1013" s="52">
        <v>2.0</v>
      </c>
      <c r="J1013" s="52">
        <v>2.0</v>
      </c>
      <c r="K1013" s="52">
        <v>4.0</v>
      </c>
      <c r="L1013" s="52" t="s">
        <v>118</v>
      </c>
      <c r="M1013" s="52" t="s">
        <v>165</v>
      </c>
      <c r="N1013" s="52">
        <v>110.0</v>
      </c>
      <c r="O1013" s="52">
        <v>0.0</v>
      </c>
      <c r="P1013" s="52">
        <v>0.0</v>
      </c>
      <c r="Q1013" s="52">
        <v>0.0</v>
      </c>
      <c r="R1013" s="52">
        <v>0.0</v>
      </c>
      <c r="S1013" s="52">
        <v>19.0</v>
      </c>
      <c r="T1013" s="52">
        <v>0.0</v>
      </c>
      <c r="U1013" s="53">
        <v>216000.0</v>
      </c>
      <c r="V1013" s="53">
        <v>216000.5</v>
      </c>
      <c r="W1013" s="52">
        <v>9.00603232E8</v>
      </c>
      <c r="X1013" s="52" t="s">
        <v>1148</v>
      </c>
    </row>
    <row r="1014" ht="15.75" customHeight="1">
      <c r="B1014" s="47">
        <v>8.0110135E7</v>
      </c>
      <c r="C1014" s="47" t="s">
        <v>1250</v>
      </c>
      <c r="D1014" s="47">
        <v>1.0971199E7</v>
      </c>
      <c r="E1014" s="47">
        <v>45.0</v>
      </c>
      <c r="F1014" s="48">
        <v>6447.0</v>
      </c>
      <c r="G1014" s="48">
        <f t="shared" si="1"/>
        <v>290115</v>
      </c>
      <c r="H1014" s="47" t="s">
        <v>3</v>
      </c>
      <c r="I1014" s="47">
        <v>1.0</v>
      </c>
      <c r="J1014" s="47">
        <v>1.0</v>
      </c>
      <c r="K1014" s="47">
        <v>2.0</v>
      </c>
      <c r="L1014" s="47" t="s">
        <v>118</v>
      </c>
      <c r="M1014" s="47" t="s">
        <v>119</v>
      </c>
      <c r="N1014" s="47">
        <v>27.0</v>
      </c>
      <c r="O1014" s="47">
        <v>0.0</v>
      </c>
      <c r="P1014" s="47">
        <v>0.0</v>
      </c>
      <c r="Q1014" s="47">
        <v>0.0</v>
      </c>
      <c r="R1014" s="47">
        <v>0.0</v>
      </c>
      <c r="S1014" s="47">
        <v>0.0</v>
      </c>
      <c r="T1014" s="47">
        <v>0.0</v>
      </c>
      <c r="U1014" s="48">
        <v>6447.0</v>
      </c>
      <c r="V1014" s="48">
        <v>6447.0</v>
      </c>
      <c r="W1014" s="47">
        <v>8.30092963E8</v>
      </c>
      <c r="X1014" s="47" t="s">
        <v>678</v>
      </c>
    </row>
    <row r="1015" ht="15.75" customHeight="1">
      <c r="B1015" s="52">
        <v>8.0110136E7</v>
      </c>
      <c r="C1015" s="52" t="s">
        <v>1251</v>
      </c>
      <c r="D1015" s="52">
        <v>1.0869661E7</v>
      </c>
      <c r="E1015" s="52">
        <v>8.0</v>
      </c>
      <c r="F1015" s="53">
        <v>17521.58</v>
      </c>
      <c r="G1015" s="48">
        <f t="shared" si="1"/>
        <v>140172.64</v>
      </c>
      <c r="H1015" s="52" t="s">
        <v>3</v>
      </c>
      <c r="I1015" s="52">
        <v>3.0</v>
      </c>
      <c r="J1015" s="52">
        <v>3.0</v>
      </c>
      <c r="K1015" s="52">
        <v>6.0</v>
      </c>
      <c r="L1015" s="52" t="s">
        <v>118</v>
      </c>
      <c r="M1015" s="52" t="s">
        <v>119</v>
      </c>
      <c r="N1015" s="52">
        <v>254.0</v>
      </c>
      <c r="O1015" s="52">
        <v>0.0</v>
      </c>
      <c r="P1015" s="52">
        <v>0.0</v>
      </c>
      <c r="Q1015" s="52">
        <v>0.0</v>
      </c>
      <c r="R1015" s="52">
        <v>0.0</v>
      </c>
      <c r="S1015" s="52">
        <v>11.0</v>
      </c>
      <c r="T1015" s="52">
        <v>0.0</v>
      </c>
      <c r="U1015" s="53">
        <v>17521.6</v>
      </c>
      <c r="V1015" s="53">
        <v>17390.68</v>
      </c>
      <c r="W1015" s="52">
        <v>8.30092963E8</v>
      </c>
      <c r="X1015" s="52" t="s">
        <v>1089</v>
      </c>
    </row>
    <row r="1016" ht="15.75" customHeight="1">
      <c r="B1016" s="47">
        <v>8.0110137E7</v>
      </c>
      <c r="C1016" s="47" t="s">
        <v>1252</v>
      </c>
      <c r="D1016" s="47">
        <v>1.0869655E7</v>
      </c>
      <c r="E1016" s="47">
        <v>4.0</v>
      </c>
      <c r="F1016" s="48">
        <v>17934.04</v>
      </c>
      <c r="G1016" s="48">
        <f t="shared" si="1"/>
        <v>71736.16</v>
      </c>
      <c r="H1016" s="47" t="s">
        <v>3</v>
      </c>
      <c r="I1016" s="47">
        <v>2.0</v>
      </c>
      <c r="J1016" s="47">
        <v>2.0</v>
      </c>
      <c r="K1016" s="47">
        <v>4.0</v>
      </c>
      <c r="L1016" s="47" t="s">
        <v>118</v>
      </c>
      <c r="M1016" s="47" t="s">
        <v>119</v>
      </c>
      <c r="N1016" s="47">
        <v>30.0</v>
      </c>
      <c r="O1016" s="47">
        <v>0.0</v>
      </c>
      <c r="P1016" s="47">
        <v>0.0</v>
      </c>
      <c r="Q1016" s="47">
        <v>0.0</v>
      </c>
      <c r="R1016" s="47">
        <v>0.0</v>
      </c>
      <c r="S1016" s="47">
        <v>0.0</v>
      </c>
      <c r="T1016" s="47">
        <v>0.0</v>
      </c>
      <c r="U1016" s="48">
        <v>17934.0</v>
      </c>
      <c r="V1016" s="48">
        <v>17390.68</v>
      </c>
      <c r="W1016" s="47">
        <v>8.30092963E8</v>
      </c>
      <c r="X1016" s="47" t="s">
        <v>1089</v>
      </c>
    </row>
    <row r="1017" ht="15.75" customHeight="1">
      <c r="B1017" s="52">
        <v>8.0110138E7</v>
      </c>
      <c r="C1017" s="52" t="s">
        <v>1253</v>
      </c>
      <c r="D1017" s="52">
        <v>1.0869656E7</v>
      </c>
      <c r="E1017" s="52">
        <v>58.0</v>
      </c>
      <c r="F1017" s="53">
        <v>6447.0</v>
      </c>
      <c r="G1017" s="48">
        <f t="shared" si="1"/>
        <v>373926</v>
      </c>
      <c r="H1017" s="52" t="s">
        <v>3</v>
      </c>
      <c r="I1017" s="52">
        <v>1.0</v>
      </c>
      <c r="J1017" s="52">
        <v>1.0</v>
      </c>
      <c r="K1017" s="52">
        <v>2.0</v>
      </c>
      <c r="L1017" s="52" t="s">
        <v>118</v>
      </c>
      <c r="M1017" s="52" t="s">
        <v>122</v>
      </c>
      <c r="N1017" s="52">
        <v>14.0</v>
      </c>
      <c r="O1017" s="52">
        <v>0.0</v>
      </c>
      <c r="P1017" s="52">
        <v>0.0</v>
      </c>
      <c r="Q1017" s="52">
        <v>0.0</v>
      </c>
      <c r="R1017" s="52">
        <v>0.0</v>
      </c>
      <c r="S1017" s="52">
        <v>0.0</v>
      </c>
      <c r="T1017" s="52">
        <v>0.0</v>
      </c>
      <c r="U1017" s="53">
        <v>6447.0</v>
      </c>
      <c r="V1017" s="53">
        <v>6447.0</v>
      </c>
      <c r="W1017" s="52">
        <v>8.30092963E8</v>
      </c>
      <c r="X1017" s="52" t="s">
        <v>678</v>
      </c>
    </row>
    <row r="1018" ht="15.75" customHeight="1">
      <c r="B1018" s="47">
        <v>8.0110139E7</v>
      </c>
      <c r="C1018" s="47" t="s">
        <v>1254</v>
      </c>
      <c r="D1018" s="47">
        <v>1.1268248E7</v>
      </c>
      <c r="E1018" s="47">
        <v>0.0</v>
      </c>
      <c r="F1018" s="48">
        <v>625898.4</v>
      </c>
      <c r="G1018" s="48">
        <f t="shared" si="1"/>
        <v>0</v>
      </c>
      <c r="H1018" s="47" t="s">
        <v>3</v>
      </c>
      <c r="I1018" s="47">
        <v>0.0</v>
      </c>
      <c r="J1018" s="47">
        <v>1.0</v>
      </c>
      <c r="K1018" s="47">
        <v>0.0</v>
      </c>
      <c r="L1018" s="47" t="s">
        <v>118</v>
      </c>
      <c r="M1018" s="47" t="s">
        <v>122</v>
      </c>
      <c r="N1018" s="47">
        <v>27.0</v>
      </c>
      <c r="O1018" s="47">
        <v>0.0</v>
      </c>
      <c r="P1018" s="47">
        <v>0.0</v>
      </c>
      <c r="Q1018" s="47">
        <v>0.0</v>
      </c>
      <c r="R1018" s="47">
        <v>0.0</v>
      </c>
      <c r="S1018" s="47">
        <v>17.0</v>
      </c>
      <c r="T1018" s="47">
        <v>0.0</v>
      </c>
      <c r="U1018" s="48">
        <v>625898.0</v>
      </c>
      <c r="V1018" s="48">
        <v>625898.4</v>
      </c>
      <c r="W1018" s="47">
        <v>9.00603232E8</v>
      </c>
      <c r="X1018" s="47" t="s">
        <v>782</v>
      </c>
    </row>
    <row r="1019" ht="15.75" customHeight="1">
      <c r="B1019" s="52" t="s">
        <v>1255</v>
      </c>
      <c r="C1019" s="52" t="s">
        <v>1254</v>
      </c>
      <c r="D1019" s="52">
        <v>1.1268248E7</v>
      </c>
      <c r="E1019" s="52">
        <v>0.0</v>
      </c>
      <c r="F1019" s="53">
        <v>58130.31</v>
      </c>
      <c r="G1019" s="48">
        <f t="shared" si="1"/>
        <v>0</v>
      </c>
      <c r="H1019" s="52" t="s">
        <v>3</v>
      </c>
      <c r="I1019" s="52">
        <v>0.0</v>
      </c>
      <c r="J1019" s="52">
        <v>0.0</v>
      </c>
      <c r="K1019" s="52">
        <v>0.0</v>
      </c>
      <c r="L1019" s="52" t="s">
        <v>118</v>
      </c>
      <c r="M1019" s="52" t="s">
        <v>119</v>
      </c>
      <c r="N1019" s="52">
        <v>426.0</v>
      </c>
      <c r="O1019" s="52">
        <v>0.0</v>
      </c>
      <c r="P1019" s="52">
        <v>0.0</v>
      </c>
      <c r="Q1019" s="52">
        <v>0.0</v>
      </c>
      <c r="R1019" s="52">
        <v>0.0</v>
      </c>
      <c r="S1019" s="52">
        <v>138.0</v>
      </c>
      <c r="T1019" s="52">
        <v>0.0</v>
      </c>
      <c r="U1019" s="53">
        <v>58130.3</v>
      </c>
      <c r="V1019" s="53">
        <v>58130.31</v>
      </c>
      <c r="W1019" s="52">
        <v>9.00449648E8</v>
      </c>
      <c r="X1019" s="52" t="s">
        <v>1256</v>
      </c>
    </row>
    <row r="1020" ht="15.75" customHeight="1">
      <c r="B1020" s="47">
        <v>8.011014E7</v>
      </c>
      <c r="C1020" s="47" t="s">
        <v>1257</v>
      </c>
      <c r="D1020" s="47">
        <v>1.0748656E7</v>
      </c>
      <c r="E1020" s="47">
        <v>0.0</v>
      </c>
      <c r="F1020" s="48">
        <v>41276.0</v>
      </c>
      <c r="G1020" s="48">
        <f t="shared" si="1"/>
        <v>0</v>
      </c>
      <c r="H1020" s="47" t="s">
        <v>3</v>
      </c>
      <c r="I1020" s="47">
        <v>0.0</v>
      </c>
      <c r="J1020" s="47">
        <v>0.0</v>
      </c>
      <c r="K1020" s="47">
        <v>0.0</v>
      </c>
      <c r="L1020" s="47" t="s">
        <v>118</v>
      </c>
      <c r="M1020" s="47" t="s">
        <v>165</v>
      </c>
      <c r="N1020" s="47">
        <v>23.0</v>
      </c>
      <c r="O1020" s="47">
        <v>0.0</v>
      </c>
      <c r="P1020" s="47">
        <v>0.0</v>
      </c>
      <c r="Q1020" s="47">
        <v>0.0</v>
      </c>
      <c r="R1020" s="47">
        <v>0.0</v>
      </c>
      <c r="S1020" s="47">
        <v>1.0</v>
      </c>
      <c r="T1020" s="47">
        <v>0.0</v>
      </c>
      <c r="U1020" s="48">
        <v>41276.0</v>
      </c>
      <c r="V1020" s="48">
        <v>41276.0</v>
      </c>
      <c r="W1020" s="47">
        <v>8.30092963E8</v>
      </c>
      <c r="X1020" s="47" t="s">
        <v>1091</v>
      </c>
    </row>
    <row r="1021" ht="15.75" customHeight="1">
      <c r="B1021" s="52">
        <v>8.0110142E7</v>
      </c>
      <c r="C1021" s="52" t="s">
        <v>1258</v>
      </c>
      <c r="D1021" s="52" t="s">
        <v>1259</v>
      </c>
      <c r="E1021" s="52">
        <v>0.0</v>
      </c>
      <c r="F1021" s="53">
        <v>0.0</v>
      </c>
      <c r="G1021" s="48">
        <f t="shared" si="1"/>
        <v>0</v>
      </c>
      <c r="H1021" s="52" t="s">
        <v>3</v>
      </c>
      <c r="I1021" s="52">
        <v>0.0</v>
      </c>
      <c r="J1021" s="52">
        <v>0.0</v>
      </c>
      <c r="K1021" s="52">
        <v>0.0</v>
      </c>
      <c r="L1021" s="52" t="s">
        <v>118</v>
      </c>
      <c r="M1021" s="52" t="s">
        <v>122</v>
      </c>
      <c r="N1021" s="52">
        <v>0.0</v>
      </c>
      <c r="O1021" s="52">
        <v>0.0</v>
      </c>
      <c r="P1021" s="52">
        <v>0.0</v>
      </c>
      <c r="Q1021" s="52">
        <v>0.0</v>
      </c>
      <c r="R1021" s="52">
        <v>0.0</v>
      </c>
      <c r="S1021" s="52">
        <v>0.0</v>
      </c>
      <c r="T1021" s="52">
        <v>0.0</v>
      </c>
      <c r="U1021" s="53">
        <v>0.0</v>
      </c>
      <c r="V1021" s="53">
        <v>0.0</v>
      </c>
      <c r="W1021" s="52">
        <v>8.30092963E8</v>
      </c>
      <c r="X1021" s="52" t="s">
        <v>235</v>
      </c>
    </row>
    <row r="1022" ht="15.75" customHeight="1">
      <c r="B1022" s="47">
        <v>8.0110143E7</v>
      </c>
      <c r="C1022" s="47" t="s">
        <v>1260</v>
      </c>
      <c r="D1022" s="47" t="s">
        <v>1261</v>
      </c>
      <c r="E1022" s="47">
        <v>118.0</v>
      </c>
      <c r="F1022" s="48">
        <v>2380.0</v>
      </c>
      <c r="G1022" s="48">
        <f t="shared" si="1"/>
        <v>280840</v>
      </c>
      <c r="H1022" s="47" t="s">
        <v>3</v>
      </c>
      <c r="I1022" s="47">
        <v>1.0</v>
      </c>
      <c r="J1022" s="47">
        <v>1.0</v>
      </c>
      <c r="K1022" s="47">
        <v>2.0</v>
      </c>
      <c r="L1022" s="47" t="s">
        <v>118</v>
      </c>
      <c r="M1022" s="47" t="s">
        <v>122</v>
      </c>
      <c r="N1022" s="47">
        <v>227.0</v>
      </c>
      <c r="O1022" s="47">
        <v>0.0</v>
      </c>
      <c r="P1022" s="47">
        <v>0.0</v>
      </c>
      <c r="Q1022" s="47">
        <v>0.0</v>
      </c>
      <c r="R1022" s="47">
        <v>0.0</v>
      </c>
      <c r="S1022" s="47">
        <v>5.0</v>
      </c>
      <c r="T1022" s="47">
        <v>0.0</v>
      </c>
      <c r="U1022" s="48">
        <v>2380.0</v>
      </c>
      <c r="V1022" s="48">
        <v>2000.0</v>
      </c>
      <c r="W1022" s="47">
        <v>8.30129239E8</v>
      </c>
      <c r="X1022" s="47" t="s">
        <v>801</v>
      </c>
    </row>
    <row r="1023" ht="15.75" customHeight="1">
      <c r="B1023" s="52" t="s">
        <v>1262</v>
      </c>
      <c r="C1023" s="52" t="s">
        <v>1151</v>
      </c>
      <c r="D1023" s="52">
        <v>1.0653481E7</v>
      </c>
      <c r="E1023" s="52">
        <v>0.0</v>
      </c>
      <c r="F1023" s="53">
        <v>17255.0</v>
      </c>
      <c r="G1023" s="48">
        <f t="shared" si="1"/>
        <v>0</v>
      </c>
      <c r="H1023" s="52" t="s">
        <v>3</v>
      </c>
      <c r="I1023" s="52">
        <v>0.0</v>
      </c>
      <c r="J1023" s="52">
        <v>0.0</v>
      </c>
      <c r="K1023" s="52">
        <v>0.0</v>
      </c>
      <c r="L1023" s="52" t="s">
        <v>118</v>
      </c>
      <c r="M1023" s="52" t="s">
        <v>119</v>
      </c>
      <c r="N1023" s="52">
        <v>6145.0</v>
      </c>
      <c r="O1023" s="52">
        <v>0.0</v>
      </c>
      <c r="P1023" s="52">
        <v>0.0</v>
      </c>
      <c r="Q1023" s="52">
        <v>0.0</v>
      </c>
      <c r="R1023" s="52">
        <v>0.0</v>
      </c>
      <c r="S1023" s="52">
        <v>51.0</v>
      </c>
      <c r="T1023" s="52">
        <v>0.0</v>
      </c>
      <c r="U1023" s="53">
        <v>17255.0</v>
      </c>
      <c r="V1023" s="53">
        <v>17255.0</v>
      </c>
      <c r="W1023" s="52">
        <v>8.00105847E8</v>
      </c>
      <c r="X1023" s="52" t="s">
        <v>403</v>
      </c>
    </row>
    <row r="1024" ht="15.75" customHeight="1">
      <c r="B1024" s="47">
        <v>8.0110145E7</v>
      </c>
      <c r="C1024" s="47" t="s">
        <v>1263</v>
      </c>
      <c r="D1024" s="47">
        <v>9.8130452E7</v>
      </c>
      <c r="E1024" s="47">
        <v>10.0</v>
      </c>
      <c r="F1024" s="48">
        <v>11710.79</v>
      </c>
      <c r="G1024" s="48">
        <f t="shared" si="1"/>
        <v>117107.9</v>
      </c>
      <c r="H1024" s="47" t="s">
        <v>3</v>
      </c>
      <c r="I1024" s="47">
        <v>2.0</v>
      </c>
      <c r="J1024" s="47">
        <v>2.0</v>
      </c>
      <c r="K1024" s="47">
        <v>3.0</v>
      </c>
      <c r="L1024" s="47" t="s">
        <v>189</v>
      </c>
      <c r="M1024" s="47" t="s">
        <v>119</v>
      </c>
      <c r="N1024" s="47">
        <v>69.0</v>
      </c>
      <c r="O1024" s="47">
        <v>0.0</v>
      </c>
      <c r="P1024" s="47">
        <v>0.0</v>
      </c>
      <c r="Q1024" s="47">
        <v>0.0</v>
      </c>
      <c r="R1024" s="47">
        <v>0.0</v>
      </c>
      <c r="S1024" s="47">
        <v>4.0</v>
      </c>
      <c r="T1024" s="47">
        <v>0.0</v>
      </c>
      <c r="U1024" s="48">
        <v>11710.8</v>
      </c>
      <c r="V1024" s="48">
        <v>7116.2</v>
      </c>
      <c r="W1024" s="47">
        <v>8.30092963E8</v>
      </c>
      <c r="X1024" s="47" t="s">
        <v>1133</v>
      </c>
    </row>
    <row r="1025" ht="15.75" customHeight="1">
      <c r="B1025" s="52">
        <v>8.0110146E7</v>
      </c>
      <c r="C1025" s="52" t="s">
        <v>1264</v>
      </c>
      <c r="D1025" s="52">
        <v>4.5030909E7</v>
      </c>
      <c r="E1025" s="52">
        <v>0.0</v>
      </c>
      <c r="F1025" s="53">
        <v>0.0</v>
      </c>
      <c r="G1025" s="48">
        <f t="shared" si="1"/>
        <v>0</v>
      </c>
      <c r="H1025" s="52" t="s">
        <v>3</v>
      </c>
      <c r="I1025" s="52">
        <v>0.0</v>
      </c>
      <c r="J1025" s="52">
        <v>0.0</v>
      </c>
      <c r="K1025" s="52">
        <v>0.0</v>
      </c>
      <c r="L1025" s="52" t="s">
        <v>118</v>
      </c>
      <c r="M1025" s="52" t="s">
        <v>165</v>
      </c>
      <c r="N1025" s="52">
        <v>0.0</v>
      </c>
      <c r="O1025" s="52">
        <v>0.0</v>
      </c>
      <c r="P1025" s="52">
        <v>0.0</v>
      </c>
      <c r="Q1025" s="52">
        <v>0.0</v>
      </c>
      <c r="R1025" s="52">
        <v>0.0</v>
      </c>
      <c r="S1025" s="52">
        <v>0.0</v>
      </c>
      <c r="T1025" s="52">
        <v>0.0</v>
      </c>
      <c r="U1025" s="53">
        <v>0.0</v>
      </c>
      <c r="V1025" s="53">
        <v>4719.0</v>
      </c>
      <c r="W1025" s="52">
        <v>8.30092963E8</v>
      </c>
      <c r="X1025" s="52" t="s">
        <v>235</v>
      </c>
    </row>
    <row r="1026" ht="15.75" customHeight="1">
      <c r="B1026" s="47">
        <v>8.0110147E7</v>
      </c>
      <c r="C1026" s="47" t="s">
        <v>1265</v>
      </c>
      <c r="D1026" s="47">
        <v>1.0742637E7</v>
      </c>
      <c r="E1026" s="47">
        <v>8.0</v>
      </c>
      <c r="F1026" s="48">
        <v>114240.0</v>
      </c>
      <c r="G1026" s="48">
        <f t="shared" si="1"/>
        <v>913920</v>
      </c>
      <c r="H1026" s="47" t="s">
        <v>3</v>
      </c>
      <c r="I1026" s="47">
        <v>5.0</v>
      </c>
      <c r="J1026" s="47">
        <v>5.0</v>
      </c>
      <c r="K1026" s="47">
        <v>14.0</v>
      </c>
      <c r="L1026" s="47" t="s">
        <v>118</v>
      </c>
      <c r="M1026" s="47" t="s">
        <v>119</v>
      </c>
      <c r="N1026" s="47">
        <v>380.0</v>
      </c>
      <c r="O1026" s="47">
        <v>0.0</v>
      </c>
      <c r="P1026" s="47">
        <v>0.0</v>
      </c>
      <c r="Q1026" s="47">
        <v>2.0</v>
      </c>
      <c r="R1026" s="47">
        <v>0.0</v>
      </c>
      <c r="S1026" s="47">
        <v>16.0</v>
      </c>
      <c r="T1026" s="47">
        <v>0.0</v>
      </c>
      <c r="U1026" s="48">
        <v>114240.0</v>
      </c>
      <c r="V1026" s="48">
        <v>114240.0</v>
      </c>
      <c r="W1026" s="47">
        <v>8.30129239E8</v>
      </c>
      <c r="X1026" s="47" t="s">
        <v>1203</v>
      </c>
    </row>
    <row r="1027" ht="15.75" customHeight="1">
      <c r="B1027" s="52">
        <v>8.0110148E7</v>
      </c>
      <c r="C1027" s="52" t="s">
        <v>1266</v>
      </c>
      <c r="D1027" s="52" t="s">
        <v>1267</v>
      </c>
      <c r="E1027" s="52">
        <v>882.0</v>
      </c>
      <c r="F1027" s="53">
        <v>278.5812</v>
      </c>
      <c r="G1027" s="48">
        <f t="shared" si="1"/>
        <v>245708.6184</v>
      </c>
      <c r="H1027" s="52" t="s">
        <v>3</v>
      </c>
      <c r="I1027" s="52">
        <v>820.0</v>
      </c>
      <c r="J1027" s="52">
        <v>730.0</v>
      </c>
      <c r="K1027" s="52">
        <v>1500.0</v>
      </c>
      <c r="L1027" s="52" t="s">
        <v>118</v>
      </c>
      <c r="M1027" s="52" t="s">
        <v>119</v>
      </c>
      <c r="N1027" s="52">
        <v>73718.0</v>
      </c>
      <c r="O1027" s="52">
        <v>0.0</v>
      </c>
      <c r="P1027" s="52">
        <v>0.0</v>
      </c>
      <c r="Q1027" s="52">
        <v>0.0</v>
      </c>
      <c r="R1027" s="52">
        <v>0.0</v>
      </c>
      <c r="S1027" s="52">
        <v>16.0</v>
      </c>
      <c r="T1027" s="52">
        <v>0.0</v>
      </c>
      <c r="U1027" s="53">
        <v>278.581</v>
      </c>
      <c r="V1027" s="53">
        <v>278.8884</v>
      </c>
      <c r="W1027" s="52">
        <v>8.30092963E8</v>
      </c>
      <c r="X1027" s="52" t="s">
        <v>321</v>
      </c>
    </row>
    <row r="1028" ht="15.75" customHeight="1">
      <c r="B1028" s="47">
        <v>8.0110149E7</v>
      </c>
      <c r="C1028" s="73" t="s">
        <v>1268</v>
      </c>
      <c r="D1028" s="6"/>
      <c r="E1028" s="47">
        <v>51.0</v>
      </c>
      <c r="F1028" s="48">
        <v>7259.0</v>
      </c>
      <c r="G1028" s="48">
        <f t="shared" si="1"/>
        <v>370209</v>
      </c>
      <c r="H1028" s="47" t="s">
        <v>3</v>
      </c>
      <c r="I1028" s="47">
        <v>1.0</v>
      </c>
      <c r="J1028" s="47">
        <v>1.0</v>
      </c>
      <c r="K1028" s="47">
        <v>3.0</v>
      </c>
      <c r="L1028" s="47" t="s">
        <v>118</v>
      </c>
      <c r="M1028" s="47" t="s">
        <v>119</v>
      </c>
      <c r="N1028" s="47">
        <v>139.0</v>
      </c>
      <c r="O1028" s="47">
        <v>0.0</v>
      </c>
      <c r="P1028" s="47">
        <v>0.0</v>
      </c>
      <c r="Q1028" s="47">
        <v>0.0</v>
      </c>
      <c r="R1028" s="47">
        <v>0.0</v>
      </c>
      <c r="S1028" s="47">
        <v>0.0</v>
      </c>
      <c r="T1028" s="47">
        <v>0.0</v>
      </c>
      <c r="U1028" s="48">
        <v>7259.0</v>
      </c>
      <c r="V1028" s="48">
        <v>7259.0</v>
      </c>
      <c r="W1028" s="47">
        <v>1.015477307E9</v>
      </c>
      <c r="X1028" s="47" t="s">
        <v>316</v>
      </c>
    </row>
    <row r="1029" ht="15.75" customHeight="1">
      <c r="B1029" s="52">
        <v>8.011015E7</v>
      </c>
      <c r="C1029" s="72" t="s">
        <v>1269</v>
      </c>
      <c r="D1029" s="6"/>
      <c r="E1029" s="52">
        <v>13.0</v>
      </c>
      <c r="F1029" s="53">
        <v>6069.0</v>
      </c>
      <c r="G1029" s="48">
        <f t="shared" si="1"/>
        <v>78897</v>
      </c>
      <c r="H1029" s="52" t="s">
        <v>3</v>
      </c>
      <c r="I1029" s="52">
        <v>20.0</v>
      </c>
      <c r="J1029" s="52">
        <v>15.0</v>
      </c>
      <c r="K1029" s="52">
        <v>40.0</v>
      </c>
      <c r="L1029" s="52" t="s">
        <v>118</v>
      </c>
      <c r="M1029" s="52" t="s">
        <v>119</v>
      </c>
      <c r="N1029" s="52">
        <v>1517.0</v>
      </c>
      <c r="O1029" s="52">
        <v>0.0</v>
      </c>
      <c r="P1029" s="52">
        <v>0.0</v>
      </c>
      <c r="Q1029" s="52">
        <v>0.0</v>
      </c>
      <c r="R1029" s="52">
        <v>0.0</v>
      </c>
      <c r="S1029" s="52">
        <v>7.0</v>
      </c>
      <c r="T1029" s="52">
        <v>0.0</v>
      </c>
      <c r="U1029" s="53">
        <v>6069.0</v>
      </c>
      <c r="V1029" s="53">
        <v>6069.0</v>
      </c>
      <c r="W1029" s="52">
        <v>1.015477307E9</v>
      </c>
      <c r="X1029" s="52" t="s">
        <v>316</v>
      </c>
    </row>
    <row r="1030" ht="15.75" customHeight="1">
      <c r="B1030" s="47">
        <v>8.0110152E7</v>
      </c>
      <c r="C1030" s="47" t="s">
        <v>1270</v>
      </c>
      <c r="D1030" s="47">
        <v>1.533077E7</v>
      </c>
      <c r="E1030" s="47">
        <v>13.0</v>
      </c>
      <c r="F1030" s="48">
        <v>6204.0</v>
      </c>
      <c r="G1030" s="48">
        <f t="shared" si="1"/>
        <v>80652</v>
      </c>
      <c r="H1030" s="47" t="s">
        <v>3</v>
      </c>
      <c r="I1030" s="47">
        <v>0.0</v>
      </c>
      <c r="J1030" s="47">
        <v>0.0</v>
      </c>
      <c r="K1030" s="47">
        <v>0.0</v>
      </c>
      <c r="L1030" s="47" t="s">
        <v>118</v>
      </c>
      <c r="M1030" s="47" t="s">
        <v>165</v>
      </c>
      <c r="N1030" s="47">
        <v>0.0</v>
      </c>
      <c r="O1030" s="47">
        <v>0.0</v>
      </c>
      <c r="P1030" s="47">
        <v>0.0</v>
      </c>
      <c r="Q1030" s="47">
        <v>0.0</v>
      </c>
      <c r="R1030" s="47">
        <v>0.0</v>
      </c>
      <c r="S1030" s="47">
        <v>0.0</v>
      </c>
      <c r="T1030" s="47">
        <v>0.0</v>
      </c>
      <c r="U1030" s="48">
        <v>6204.0</v>
      </c>
      <c r="V1030" s="48">
        <v>6204.0</v>
      </c>
      <c r="W1030" s="47">
        <v>8.30092963E8</v>
      </c>
      <c r="X1030" s="47" t="s">
        <v>1152</v>
      </c>
    </row>
    <row r="1031" ht="15.75" customHeight="1">
      <c r="B1031" s="52">
        <v>8.0110153E7</v>
      </c>
      <c r="C1031" s="52" t="s">
        <v>1271</v>
      </c>
      <c r="D1031" s="52">
        <v>1.0739911E7</v>
      </c>
      <c r="E1031" s="52">
        <v>0.0</v>
      </c>
      <c r="F1031" s="53">
        <v>0.0</v>
      </c>
      <c r="G1031" s="48">
        <f t="shared" si="1"/>
        <v>0</v>
      </c>
      <c r="H1031" s="52" t="s">
        <v>3</v>
      </c>
      <c r="I1031" s="52">
        <v>0.0</v>
      </c>
      <c r="J1031" s="52">
        <v>0.0</v>
      </c>
      <c r="K1031" s="52">
        <v>0.0</v>
      </c>
      <c r="L1031" s="52" t="s">
        <v>118</v>
      </c>
      <c r="M1031" s="52" t="s">
        <v>119</v>
      </c>
      <c r="N1031" s="52">
        <v>0.0</v>
      </c>
      <c r="O1031" s="52">
        <v>0.0</v>
      </c>
      <c r="P1031" s="52">
        <v>0.0</v>
      </c>
      <c r="Q1031" s="52">
        <v>0.0</v>
      </c>
      <c r="R1031" s="52">
        <v>0.0</v>
      </c>
      <c r="S1031" s="52">
        <v>0.0</v>
      </c>
      <c r="T1031" s="52">
        <v>0.0</v>
      </c>
      <c r="U1031" s="53">
        <v>0.0</v>
      </c>
      <c r="V1031" s="53">
        <v>2449.0</v>
      </c>
      <c r="W1031" s="52">
        <v>8.30092963E8</v>
      </c>
      <c r="X1031" s="52" t="s">
        <v>235</v>
      </c>
    </row>
    <row r="1032" ht="15.75" customHeight="1">
      <c r="B1032" s="47">
        <v>8.0110154E7</v>
      </c>
      <c r="C1032" s="47" t="s">
        <v>1272</v>
      </c>
      <c r="D1032" s="47">
        <v>1.0739912E7</v>
      </c>
      <c r="E1032" s="47">
        <v>12.0</v>
      </c>
      <c r="F1032" s="48">
        <v>3099.95</v>
      </c>
      <c r="G1032" s="48">
        <f t="shared" si="1"/>
        <v>37199.4</v>
      </c>
      <c r="H1032" s="47" t="s">
        <v>3</v>
      </c>
      <c r="I1032" s="47">
        <v>6.0</v>
      </c>
      <c r="J1032" s="47">
        <v>6.0</v>
      </c>
      <c r="K1032" s="47">
        <v>15.0</v>
      </c>
      <c r="L1032" s="47" t="s">
        <v>118</v>
      </c>
      <c r="M1032" s="47" t="s">
        <v>119</v>
      </c>
      <c r="N1032" s="47">
        <v>793.0</v>
      </c>
      <c r="O1032" s="47">
        <v>0.0</v>
      </c>
      <c r="P1032" s="47">
        <v>0.0</v>
      </c>
      <c r="Q1032" s="47">
        <v>0.0</v>
      </c>
      <c r="R1032" s="47">
        <v>0.0</v>
      </c>
      <c r="S1032" s="47">
        <v>21.0</v>
      </c>
      <c r="T1032" s="47">
        <v>0.0</v>
      </c>
      <c r="U1032" s="48">
        <v>3099.95</v>
      </c>
      <c r="V1032" s="48">
        <v>3099.95</v>
      </c>
      <c r="W1032" s="47">
        <v>9.00603232E8</v>
      </c>
      <c r="X1032" s="47" t="s">
        <v>1091</v>
      </c>
    </row>
    <row r="1033" ht="15.75" customHeight="1">
      <c r="B1033" s="52">
        <v>8.0110155E7</v>
      </c>
      <c r="C1033" s="52" t="s">
        <v>1273</v>
      </c>
      <c r="D1033" s="52">
        <v>1.1282261E7</v>
      </c>
      <c r="E1033" s="52">
        <v>0.0</v>
      </c>
      <c r="F1033" s="53">
        <v>0.0</v>
      </c>
      <c r="G1033" s="48">
        <f t="shared" si="1"/>
        <v>0</v>
      </c>
      <c r="H1033" s="52" t="s">
        <v>3</v>
      </c>
      <c r="I1033" s="52">
        <v>0.0</v>
      </c>
      <c r="J1033" s="52">
        <v>0.0</v>
      </c>
      <c r="K1033" s="52">
        <v>0.0</v>
      </c>
      <c r="L1033" s="52" t="s">
        <v>118</v>
      </c>
      <c r="M1033" s="52" t="s">
        <v>165</v>
      </c>
      <c r="N1033" s="52">
        <v>0.0</v>
      </c>
      <c r="O1033" s="52">
        <v>0.0</v>
      </c>
      <c r="P1033" s="52">
        <v>0.0</v>
      </c>
      <c r="Q1033" s="52">
        <v>0.0</v>
      </c>
      <c r="R1033" s="52">
        <v>0.0</v>
      </c>
      <c r="S1033" s="52">
        <v>0.0</v>
      </c>
      <c r="T1033" s="52">
        <v>0.0</v>
      </c>
      <c r="U1033" s="53">
        <v>0.0</v>
      </c>
      <c r="V1033" s="53">
        <v>0.0</v>
      </c>
      <c r="W1033" s="52">
        <v>8.30092963E8</v>
      </c>
      <c r="X1033" s="52" t="s">
        <v>235</v>
      </c>
    </row>
    <row r="1034" ht="15.75" customHeight="1">
      <c r="B1034" s="47">
        <v>8.0110156E7</v>
      </c>
      <c r="C1034" s="47" t="s">
        <v>1274</v>
      </c>
      <c r="D1034" s="47">
        <v>1.1271958E7</v>
      </c>
      <c r="E1034" s="47">
        <v>0.0</v>
      </c>
      <c r="F1034" s="48">
        <v>0.0</v>
      </c>
      <c r="G1034" s="48">
        <f t="shared" si="1"/>
        <v>0</v>
      </c>
      <c r="H1034" s="47" t="s">
        <v>3</v>
      </c>
      <c r="I1034" s="47">
        <v>0.0</v>
      </c>
      <c r="J1034" s="47">
        <v>0.0</v>
      </c>
      <c r="K1034" s="47">
        <v>0.0</v>
      </c>
      <c r="L1034" s="47" t="s">
        <v>118</v>
      </c>
      <c r="M1034" s="47" t="s">
        <v>165</v>
      </c>
      <c r="N1034" s="47">
        <v>0.0</v>
      </c>
      <c r="O1034" s="47">
        <v>0.0</v>
      </c>
      <c r="P1034" s="47">
        <v>0.0</v>
      </c>
      <c r="Q1034" s="47">
        <v>0.0</v>
      </c>
      <c r="R1034" s="47">
        <v>0.0</v>
      </c>
      <c r="S1034" s="47">
        <v>0.0</v>
      </c>
      <c r="T1034" s="47">
        <v>0.0</v>
      </c>
      <c r="U1034" s="48">
        <v>0.0</v>
      </c>
      <c r="V1034" s="48">
        <v>0.0</v>
      </c>
      <c r="W1034" s="47">
        <v>8.30092963E8</v>
      </c>
      <c r="X1034" s="47" t="s">
        <v>235</v>
      </c>
    </row>
    <row r="1035" ht="15.75" customHeight="1">
      <c r="B1035" s="52">
        <v>8.0110157E7</v>
      </c>
      <c r="C1035" s="52" t="s">
        <v>1275</v>
      </c>
      <c r="D1035" s="52">
        <v>1.1282335E7</v>
      </c>
      <c r="E1035" s="52">
        <v>0.0</v>
      </c>
      <c r="F1035" s="53">
        <v>0.0</v>
      </c>
      <c r="G1035" s="48">
        <f t="shared" si="1"/>
        <v>0</v>
      </c>
      <c r="H1035" s="52" t="s">
        <v>3</v>
      </c>
      <c r="I1035" s="52">
        <v>0.0</v>
      </c>
      <c r="J1035" s="52">
        <v>0.0</v>
      </c>
      <c r="K1035" s="52">
        <v>0.0</v>
      </c>
      <c r="L1035" s="52" t="s">
        <v>118</v>
      </c>
      <c r="M1035" s="52" t="s">
        <v>165</v>
      </c>
      <c r="N1035" s="52">
        <v>0.0</v>
      </c>
      <c r="O1035" s="52">
        <v>0.0</v>
      </c>
      <c r="P1035" s="52">
        <v>0.0</v>
      </c>
      <c r="Q1035" s="52">
        <v>0.0</v>
      </c>
      <c r="R1035" s="52">
        <v>0.0</v>
      </c>
      <c r="S1035" s="52">
        <v>0.0</v>
      </c>
      <c r="T1035" s="52">
        <v>0.0</v>
      </c>
      <c r="U1035" s="53">
        <v>0.0</v>
      </c>
      <c r="V1035" s="53">
        <v>0.0</v>
      </c>
      <c r="W1035" s="52">
        <v>8.30092963E8</v>
      </c>
      <c r="X1035" s="52" t="s">
        <v>235</v>
      </c>
    </row>
    <row r="1036" ht="15.75" customHeight="1">
      <c r="B1036" s="47">
        <v>8.0110158E7</v>
      </c>
      <c r="C1036" s="47" t="s">
        <v>1276</v>
      </c>
      <c r="D1036" s="47">
        <v>1.1271961E7</v>
      </c>
      <c r="E1036" s="47">
        <v>0.0</v>
      </c>
      <c r="F1036" s="48">
        <v>0.0</v>
      </c>
      <c r="G1036" s="48">
        <f t="shared" si="1"/>
        <v>0</v>
      </c>
      <c r="H1036" s="47" t="s">
        <v>3</v>
      </c>
      <c r="I1036" s="47">
        <v>0.0</v>
      </c>
      <c r="J1036" s="47">
        <v>0.0</v>
      </c>
      <c r="K1036" s="47">
        <v>0.0</v>
      </c>
      <c r="L1036" s="47" t="s">
        <v>118</v>
      </c>
      <c r="M1036" s="47" t="s">
        <v>165</v>
      </c>
      <c r="N1036" s="47">
        <v>0.0</v>
      </c>
      <c r="O1036" s="47">
        <v>0.0</v>
      </c>
      <c r="P1036" s="47">
        <v>0.0</v>
      </c>
      <c r="Q1036" s="47">
        <v>0.0</v>
      </c>
      <c r="R1036" s="47">
        <v>0.0</v>
      </c>
      <c r="S1036" s="47">
        <v>0.0</v>
      </c>
      <c r="T1036" s="47">
        <v>0.0</v>
      </c>
      <c r="U1036" s="48">
        <v>0.0</v>
      </c>
      <c r="V1036" s="48">
        <v>0.0</v>
      </c>
      <c r="W1036" s="47">
        <v>8.30092963E8</v>
      </c>
      <c r="X1036" s="47" t="s">
        <v>235</v>
      </c>
    </row>
    <row r="1037" ht="15.75" customHeight="1">
      <c r="B1037" s="52">
        <v>8.0110159E7</v>
      </c>
      <c r="C1037" s="52" t="s">
        <v>1277</v>
      </c>
      <c r="D1037" s="52">
        <v>1.1282559E7</v>
      </c>
      <c r="E1037" s="52">
        <v>0.0</v>
      </c>
      <c r="F1037" s="53">
        <v>0.0</v>
      </c>
      <c r="G1037" s="48">
        <f t="shared" si="1"/>
        <v>0</v>
      </c>
      <c r="H1037" s="52" t="s">
        <v>3</v>
      </c>
      <c r="I1037" s="52">
        <v>0.0</v>
      </c>
      <c r="J1037" s="52">
        <v>0.0</v>
      </c>
      <c r="K1037" s="52">
        <v>0.0</v>
      </c>
      <c r="L1037" s="52" t="s">
        <v>118</v>
      </c>
      <c r="M1037" s="52" t="s">
        <v>165</v>
      </c>
      <c r="N1037" s="52">
        <v>0.0</v>
      </c>
      <c r="O1037" s="52">
        <v>0.0</v>
      </c>
      <c r="P1037" s="52">
        <v>0.0</v>
      </c>
      <c r="Q1037" s="52">
        <v>0.0</v>
      </c>
      <c r="R1037" s="52">
        <v>0.0</v>
      </c>
      <c r="S1037" s="52">
        <v>0.0</v>
      </c>
      <c r="T1037" s="52">
        <v>0.0</v>
      </c>
      <c r="U1037" s="53">
        <v>0.0</v>
      </c>
      <c r="V1037" s="53">
        <v>0.0</v>
      </c>
      <c r="W1037" s="52">
        <v>8.30092963E8</v>
      </c>
      <c r="X1037" s="52" t="s">
        <v>235</v>
      </c>
    </row>
    <row r="1038" ht="15.75" customHeight="1">
      <c r="B1038" s="47">
        <v>8.011016E7</v>
      </c>
      <c r="C1038" s="47" t="s">
        <v>1278</v>
      </c>
      <c r="D1038" s="47">
        <v>1.1282417E7</v>
      </c>
      <c r="E1038" s="47">
        <v>1.0</v>
      </c>
      <c r="F1038" s="48">
        <v>562400.0</v>
      </c>
      <c r="G1038" s="48">
        <f t="shared" si="1"/>
        <v>562400</v>
      </c>
      <c r="H1038" s="47" t="s">
        <v>3</v>
      </c>
      <c r="I1038" s="47">
        <v>1.0</v>
      </c>
      <c r="J1038" s="47">
        <v>1.0</v>
      </c>
      <c r="K1038" s="47">
        <v>2.0</v>
      </c>
      <c r="L1038" s="47" t="s">
        <v>118</v>
      </c>
      <c r="M1038" s="47" t="s">
        <v>119</v>
      </c>
      <c r="N1038" s="47">
        <v>7.0</v>
      </c>
      <c r="O1038" s="47">
        <v>0.0</v>
      </c>
      <c r="P1038" s="47">
        <v>0.0</v>
      </c>
      <c r="Q1038" s="47">
        <v>1.0</v>
      </c>
      <c r="R1038" s="47">
        <v>0.0</v>
      </c>
      <c r="S1038" s="47">
        <v>5.0</v>
      </c>
      <c r="T1038" s="47">
        <v>0.0</v>
      </c>
      <c r="U1038" s="48">
        <v>562400.0</v>
      </c>
      <c r="V1038" s="48">
        <v>562400.0</v>
      </c>
      <c r="W1038" s="47">
        <v>8.30092963E8</v>
      </c>
      <c r="X1038" s="47" t="s">
        <v>1279</v>
      </c>
    </row>
    <row r="1039" ht="15.75" customHeight="1">
      <c r="B1039" s="52">
        <v>8.0110161E7</v>
      </c>
      <c r="C1039" s="52" t="s">
        <v>1280</v>
      </c>
      <c r="D1039" s="52">
        <v>1.1271964E7</v>
      </c>
      <c r="E1039" s="52">
        <v>0.0</v>
      </c>
      <c r="F1039" s="53">
        <v>0.0</v>
      </c>
      <c r="G1039" s="48">
        <f t="shared" si="1"/>
        <v>0</v>
      </c>
      <c r="H1039" s="52" t="s">
        <v>3</v>
      </c>
      <c r="I1039" s="52">
        <v>0.0</v>
      </c>
      <c r="J1039" s="52">
        <v>0.0</v>
      </c>
      <c r="K1039" s="52">
        <v>0.0</v>
      </c>
      <c r="L1039" s="52" t="s">
        <v>118</v>
      </c>
      <c r="M1039" s="52" t="s">
        <v>119</v>
      </c>
      <c r="N1039" s="52">
        <v>0.0</v>
      </c>
      <c r="O1039" s="52">
        <v>0.0</v>
      </c>
      <c r="P1039" s="52">
        <v>0.0</v>
      </c>
      <c r="Q1039" s="52">
        <v>0.0</v>
      </c>
      <c r="R1039" s="52">
        <v>0.0</v>
      </c>
      <c r="S1039" s="52">
        <v>0.0</v>
      </c>
      <c r="T1039" s="52">
        <v>0.0</v>
      </c>
      <c r="U1039" s="53">
        <v>0.0</v>
      </c>
      <c r="V1039" s="53">
        <v>0.0</v>
      </c>
      <c r="W1039" s="52">
        <v>8.30092963E8</v>
      </c>
      <c r="X1039" s="52" t="s">
        <v>235</v>
      </c>
    </row>
    <row r="1040" ht="15.75" customHeight="1">
      <c r="B1040" s="47">
        <v>8.0110162E7</v>
      </c>
      <c r="C1040" s="47" t="s">
        <v>1281</v>
      </c>
      <c r="D1040" s="47">
        <v>1.1282639E7</v>
      </c>
      <c r="E1040" s="47">
        <v>0.0</v>
      </c>
      <c r="F1040" s="48">
        <v>0.0</v>
      </c>
      <c r="G1040" s="48">
        <f t="shared" si="1"/>
        <v>0</v>
      </c>
      <c r="H1040" s="47" t="s">
        <v>3</v>
      </c>
      <c r="I1040" s="47">
        <v>0.0</v>
      </c>
      <c r="J1040" s="47">
        <v>0.0</v>
      </c>
      <c r="K1040" s="47">
        <v>0.0</v>
      </c>
      <c r="L1040" s="47" t="s">
        <v>118</v>
      </c>
      <c r="M1040" s="47" t="s">
        <v>119</v>
      </c>
      <c r="N1040" s="47">
        <v>0.0</v>
      </c>
      <c r="O1040" s="47">
        <v>0.0</v>
      </c>
      <c r="P1040" s="47">
        <v>0.0</v>
      </c>
      <c r="Q1040" s="47">
        <v>0.0</v>
      </c>
      <c r="R1040" s="47">
        <v>0.0</v>
      </c>
      <c r="S1040" s="47">
        <v>0.0</v>
      </c>
      <c r="T1040" s="47">
        <v>0.0</v>
      </c>
      <c r="U1040" s="48">
        <v>0.0</v>
      </c>
      <c r="V1040" s="48">
        <v>0.0</v>
      </c>
      <c r="W1040" s="47">
        <v>8.30092963E8</v>
      </c>
      <c r="X1040" s="47" t="s">
        <v>235</v>
      </c>
    </row>
    <row r="1041" ht="15.75" customHeight="1">
      <c r="B1041" s="52">
        <v>8.0110163E7</v>
      </c>
      <c r="C1041" s="52" t="s">
        <v>1282</v>
      </c>
      <c r="D1041" s="52">
        <v>1.1271968E7</v>
      </c>
      <c r="E1041" s="52">
        <v>0.0</v>
      </c>
      <c r="F1041" s="53">
        <v>0.0</v>
      </c>
      <c r="G1041" s="48">
        <f t="shared" si="1"/>
        <v>0</v>
      </c>
      <c r="H1041" s="52" t="s">
        <v>3</v>
      </c>
      <c r="I1041" s="52">
        <v>0.0</v>
      </c>
      <c r="J1041" s="52">
        <v>0.0</v>
      </c>
      <c r="K1041" s="52">
        <v>0.0</v>
      </c>
      <c r="L1041" s="52" t="s">
        <v>118</v>
      </c>
      <c r="M1041" s="52" t="s">
        <v>119</v>
      </c>
      <c r="N1041" s="52">
        <v>0.0</v>
      </c>
      <c r="O1041" s="52">
        <v>0.0</v>
      </c>
      <c r="P1041" s="52">
        <v>0.0</v>
      </c>
      <c r="Q1041" s="52">
        <v>0.0</v>
      </c>
      <c r="R1041" s="52">
        <v>0.0</v>
      </c>
      <c r="S1041" s="52">
        <v>0.0</v>
      </c>
      <c r="T1041" s="52">
        <v>0.0</v>
      </c>
      <c r="U1041" s="53">
        <v>0.0</v>
      </c>
      <c r="V1041" s="53">
        <v>0.0</v>
      </c>
      <c r="W1041" s="52">
        <v>8.30092963E8</v>
      </c>
      <c r="X1041" s="52" t="s">
        <v>235</v>
      </c>
    </row>
    <row r="1042" ht="15.75" customHeight="1">
      <c r="B1042" s="47">
        <v>8.0110164E7</v>
      </c>
      <c r="C1042" s="47" t="s">
        <v>1283</v>
      </c>
      <c r="D1042" s="47">
        <v>1.1271959E7</v>
      </c>
      <c r="E1042" s="47">
        <v>0.0</v>
      </c>
      <c r="F1042" s="48">
        <v>0.0</v>
      </c>
      <c r="G1042" s="48">
        <f t="shared" si="1"/>
        <v>0</v>
      </c>
      <c r="H1042" s="47" t="s">
        <v>3</v>
      </c>
      <c r="I1042" s="47">
        <v>0.0</v>
      </c>
      <c r="J1042" s="47">
        <v>0.0</v>
      </c>
      <c r="K1042" s="47">
        <v>0.0</v>
      </c>
      <c r="L1042" s="47" t="s">
        <v>118</v>
      </c>
      <c r="M1042" s="47" t="s">
        <v>119</v>
      </c>
      <c r="N1042" s="47">
        <v>0.0</v>
      </c>
      <c r="O1042" s="47">
        <v>0.0</v>
      </c>
      <c r="P1042" s="47">
        <v>0.0</v>
      </c>
      <c r="Q1042" s="47">
        <v>0.0</v>
      </c>
      <c r="R1042" s="47">
        <v>0.0</v>
      </c>
      <c r="S1042" s="47">
        <v>0.0</v>
      </c>
      <c r="T1042" s="47">
        <v>0.0</v>
      </c>
      <c r="U1042" s="48">
        <v>0.0</v>
      </c>
      <c r="V1042" s="48">
        <v>0.0</v>
      </c>
      <c r="W1042" s="47">
        <v>8.30092963E8</v>
      </c>
      <c r="X1042" s="47" t="s">
        <v>235</v>
      </c>
    </row>
    <row r="1043" ht="15.75" customHeight="1">
      <c r="B1043" s="52">
        <v>8.0110165E7</v>
      </c>
      <c r="C1043" s="52" t="s">
        <v>1284</v>
      </c>
      <c r="D1043" s="52">
        <v>1.128347E7</v>
      </c>
      <c r="E1043" s="52">
        <v>0.0</v>
      </c>
      <c r="F1043" s="53">
        <v>0.0</v>
      </c>
      <c r="G1043" s="48">
        <f t="shared" si="1"/>
        <v>0</v>
      </c>
      <c r="H1043" s="52" t="s">
        <v>3</v>
      </c>
      <c r="I1043" s="52">
        <v>0.0</v>
      </c>
      <c r="J1043" s="52">
        <v>0.0</v>
      </c>
      <c r="K1043" s="52">
        <v>0.0</v>
      </c>
      <c r="L1043" s="52" t="s">
        <v>118</v>
      </c>
      <c r="M1043" s="52" t="s">
        <v>119</v>
      </c>
      <c r="N1043" s="52">
        <v>0.0</v>
      </c>
      <c r="O1043" s="52">
        <v>0.0</v>
      </c>
      <c r="P1043" s="52">
        <v>0.0</v>
      </c>
      <c r="Q1043" s="52">
        <v>0.0</v>
      </c>
      <c r="R1043" s="52">
        <v>0.0</v>
      </c>
      <c r="S1043" s="52">
        <v>0.0</v>
      </c>
      <c r="T1043" s="52">
        <v>0.0</v>
      </c>
      <c r="U1043" s="53">
        <v>0.0</v>
      </c>
      <c r="V1043" s="53">
        <v>0.0</v>
      </c>
      <c r="W1043" s="52">
        <v>8.30092963E8</v>
      </c>
      <c r="X1043" s="52" t="s">
        <v>235</v>
      </c>
    </row>
    <row r="1044" ht="15.75" customHeight="1">
      <c r="B1044" s="47">
        <v>8.0110166E7</v>
      </c>
      <c r="C1044" s="47" t="s">
        <v>1285</v>
      </c>
      <c r="D1044" s="47">
        <v>1.1271965E7</v>
      </c>
      <c r="E1044" s="47">
        <v>0.0</v>
      </c>
      <c r="F1044" s="48">
        <v>0.0</v>
      </c>
      <c r="G1044" s="48">
        <f t="shared" si="1"/>
        <v>0</v>
      </c>
      <c r="H1044" s="47" t="s">
        <v>3</v>
      </c>
      <c r="I1044" s="47">
        <v>0.0</v>
      </c>
      <c r="J1044" s="47">
        <v>0.0</v>
      </c>
      <c r="K1044" s="47">
        <v>0.0</v>
      </c>
      <c r="L1044" s="47" t="s">
        <v>118</v>
      </c>
      <c r="M1044" s="47" t="s">
        <v>119</v>
      </c>
      <c r="N1044" s="47">
        <v>0.0</v>
      </c>
      <c r="O1044" s="47">
        <v>0.0</v>
      </c>
      <c r="P1044" s="47">
        <v>0.0</v>
      </c>
      <c r="Q1044" s="47">
        <v>0.0</v>
      </c>
      <c r="R1044" s="47">
        <v>0.0</v>
      </c>
      <c r="S1044" s="47">
        <v>0.0</v>
      </c>
      <c r="T1044" s="47">
        <v>0.0</v>
      </c>
      <c r="U1044" s="48">
        <v>0.0</v>
      </c>
      <c r="V1044" s="48">
        <v>0.0</v>
      </c>
      <c r="W1044" s="47">
        <v>8.30092963E8</v>
      </c>
      <c r="X1044" s="47" t="s">
        <v>235</v>
      </c>
    </row>
    <row r="1045" ht="15.75" customHeight="1">
      <c r="B1045" s="52">
        <v>8.0110167E7</v>
      </c>
      <c r="C1045" s="52" t="s">
        <v>1286</v>
      </c>
      <c r="D1045" s="52">
        <v>1.1306357E7</v>
      </c>
      <c r="E1045" s="52">
        <v>0.0</v>
      </c>
      <c r="F1045" s="53">
        <v>0.0</v>
      </c>
      <c r="G1045" s="48">
        <f t="shared" si="1"/>
        <v>0</v>
      </c>
      <c r="H1045" s="52" t="s">
        <v>3</v>
      </c>
      <c r="I1045" s="52">
        <v>0.0</v>
      </c>
      <c r="J1045" s="52">
        <v>0.0</v>
      </c>
      <c r="K1045" s="52">
        <v>0.0</v>
      </c>
      <c r="L1045" s="52" t="s">
        <v>118</v>
      </c>
      <c r="M1045" s="52" t="s">
        <v>119</v>
      </c>
      <c r="N1045" s="52">
        <v>0.0</v>
      </c>
      <c r="O1045" s="52">
        <v>0.0</v>
      </c>
      <c r="P1045" s="52">
        <v>0.0</v>
      </c>
      <c r="Q1045" s="52">
        <v>0.0</v>
      </c>
      <c r="R1045" s="52">
        <v>0.0</v>
      </c>
      <c r="S1045" s="52">
        <v>0.0</v>
      </c>
      <c r="T1045" s="52">
        <v>0.0</v>
      </c>
      <c r="U1045" s="53">
        <v>0.0</v>
      </c>
      <c r="V1045" s="53">
        <v>0.0</v>
      </c>
      <c r="W1045" s="52">
        <v>8.30092963E8</v>
      </c>
      <c r="X1045" s="52" t="s">
        <v>235</v>
      </c>
    </row>
    <row r="1046" ht="15.75" customHeight="1">
      <c r="B1046" s="47">
        <v>8.0110168E7</v>
      </c>
      <c r="C1046" s="47" t="s">
        <v>1287</v>
      </c>
      <c r="D1046" s="47">
        <v>1.127199E7</v>
      </c>
      <c r="E1046" s="47">
        <v>0.0</v>
      </c>
      <c r="F1046" s="48">
        <v>0.0</v>
      </c>
      <c r="G1046" s="48">
        <f t="shared" si="1"/>
        <v>0</v>
      </c>
      <c r="H1046" s="47" t="s">
        <v>3</v>
      </c>
      <c r="I1046" s="47">
        <v>0.0</v>
      </c>
      <c r="J1046" s="47">
        <v>0.0</v>
      </c>
      <c r="K1046" s="47">
        <v>0.0</v>
      </c>
      <c r="L1046" s="47" t="s">
        <v>118</v>
      </c>
      <c r="M1046" s="47" t="s">
        <v>119</v>
      </c>
      <c r="N1046" s="47">
        <v>0.0</v>
      </c>
      <c r="O1046" s="47">
        <v>0.0</v>
      </c>
      <c r="P1046" s="47">
        <v>0.0</v>
      </c>
      <c r="Q1046" s="47">
        <v>0.0</v>
      </c>
      <c r="R1046" s="47">
        <v>0.0</v>
      </c>
      <c r="S1046" s="47">
        <v>0.0</v>
      </c>
      <c r="T1046" s="47">
        <v>0.0</v>
      </c>
      <c r="U1046" s="48">
        <v>0.0</v>
      </c>
      <c r="V1046" s="48">
        <v>0.0</v>
      </c>
      <c r="W1046" s="47">
        <v>8.30092963E8</v>
      </c>
      <c r="X1046" s="47" t="s">
        <v>235</v>
      </c>
    </row>
    <row r="1047" ht="15.75" customHeight="1">
      <c r="B1047" s="52">
        <v>8.0110169E7</v>
      </c>
      <c r="C1047" s="52" t="s">
        <v>1288</v>
      </c>
      <c r="D1047" s="52">
        <v>1.1285587E7</v>
      </c>
      <c r="E1047" s="52">
        <v>0.0</v>
      </c>
      <c r="F1047" s="53">
        <v>0.0</v>
      </c>
      <c r="G1047" s="48">
        <f t="shared" si="1"/>
        <v>0</v>
      </c>
      <c r="H1047" s="52" t="s">
        <v>3</v>
      </c>
      <c r="I1047" s="52">
        <v>0.0</v>
      </c>
      <c r="J1047" s="52">
        <v>0.0</v>
      </c>
      <c r="K1047" s="52">
        <v>0.0</v>
      </c>
      <c r="L1047" s="52" t="s">
        <v>118</v>
      </c>
      <c r="M1047" s="52" t="s">
        <v>119</v>
      </c>
      <c r="N1047" s="52">
        <v>0.0</v>
      </c>
      <c r="O1047" s="52">
        <v>0.0</v>
      </c>
      <c r="P1047" s="52">
        <v>0.0</v>
      </c>
      <c r="Q1047" s="52">
        <v>0.0</v>
      </c>
      <c r="R1047" s="52">
        <v>0.0</v>
      </c>
      <c r="S1047" s="52">
        <v>0.0</v>
      </c>
      <c r="T1047" s="52">
        <v>0.0</v>
      </c>
      <c r="U1047" s="53">
        <v>0.0</v>
      </c>
      <c r="V1047" s="53">
        <v>0.0</v>
      </c>
      <c r="W1047" s="52">
        <v>8.30092963E8</v>
      </c>
      <c r="X1047" s="52" t="s">
        <v>235</v>
      </c>
    </row>
    <row r="1048" ht="15.75" customHeight="1">
      <c r="B1048" s="47">
        <v>8.011017E7</v>
      </c>
      <c r="C1048" s="47" t="s">
        <v>1289</v>
      </c>
      <c r="D1048" s="47">
        <v>1.1284413E7</v>
      </c>
      <c r="E1048" s="47">
        <v>0.0</v>
      </c>
      <c r="F1048" s="48">
        <v>569399.5</v>
      </c>
      <c r="G1048" s="48">
        <f t="shared" si="1"/>
        <v>0</v>
      </c>
      <c r="H1048" s="47" t="s">
        <v>3</v>
      </c>
      <c r="I1048" s="47">
        <v>0.0</v>
      </c>
      <c r="J1048" s="47">
        <v>0.0</v>
      </c>
      <c r="K1048" s="47">
        <v>0.0</v>
      </c>
      <c r="L1048" s="47" t="s">
        <v>118</v>
      </c>
      <c r="M1048" s="47" t="s">
        <v>119</v>
      </c>
      <c r="N1048" s="47">
        <v>7.0</v>
      </c>
      <c r="O1048" s="47">
        <v>0.0</v>
      </c>
      <c r="P1048" s="47">
        <v>0.0</v>
      </c>
      <c r="Q1048" s="47">
        <v>0.0</v>
      </c>
      <c r="R1048" s="47">
        <v>0.0</v>
      </c>
      <c r="S1048" s="47">
        <v>3.0</v>
      </c>
      <c r="T1048" s="47">
        <v>0.0</v>
      </c>
      <c r="U1048" s="48">
        <v>569400.0</v>
      </c>
      <c r="V1048" s="48">
        <v>569399.5</v>
      </c>
      <c r="W1048" s="47">
        <v>8.30092963E8</v>
      </c>
      <c r="X1048" s="47" t="s">
        <v>273</v>
      </c>
    </row>
    <row r="1049" ht="15.75" customHeight="1">
      <c r="B1049" s="52">
        <v>8.0110171E7</v>
      </c>
      <c r="C1049" s="52" t="s">
        <v>1290</v>
      </c>
      <c r="D1049" s="52">
        <v>1.1272109E7</v>
      </c>
      <c r="E1049" s="52">
        <v>0.0</v>
      </c>
      <c r="F1049" s="53">
        <v>0.0</v>
      </c>
      <c r="G1049" s="48">
        <f t="shared" si="1"/>
        <v>0</v>
      </c>
      <c r="H1049" s="52" t="s">
        <v>3</v>
      </c>
      <c r="I1049" s="52">
        <v>0.0</v>
      </c>
      <c r="J1049" s="52">
        <v>0.0</v>
      </c>
      <c r="K1049" s="52">
        <v>0.0</v>
      </c>
      <c r="L1049" s="52" t="s">
        <v>118</v>
      </c>
      <c r="M1049" s="52" t="s">
        <v>119</v>
      </c>
      <c r="N1049" s="52">
        <v>0.0</v>
      </c>
      <c r="O1049" s="52">
        <v>0.0</v>
      </c>
      <c r="P1049" s="52">
        <v>0.0</v>
      </c>
      <c r="Q1049" s="52">
        <v>0.0</v>
      </c>
      <c r="R1049" s="52">
        <v>0.0</v>
      </c>
      <c r="S1049" s="52">
        <v>0.0</v>
      </c>
      <c r="T1049" s="52">
        <v>0.0</v>
      </c>
      <c r="U1049" s="53">
        <v>0.0</v>
      </c>
      <c r="V1049" s="53">
        <v>0.0</v>
      </c>
      <c r="W1049" s="52">
        <v>8.30092963E8</v>
      </c>
      <c r="X1049" s="52" t="s">
        <v>235</v>
      </c>
    </row>
    <row r="1050" ht="15.75" customHeight="1">
      <c r="B1050" s="47">
        <v>8.0110172E7</v>
      </c>
      <c r="C1050" s="47" t="s">
        <v>1291</v>
      </c>
      <c r="D1050" s="47">
        <v>1.1285962E7</v>
      </c>
      <c r="E1050" s="47">
        <v>0.0</v>
      </c>
      <c r="F1050" s="48">
        <v>0.0</v>
      </c>
      <c r="G1050" s="48">
        <f t="shared" si="1"/>
        <v>0</v>
      </c>
      <c r="H1050" s="47" t="s">
        <v>3</v>
      </c>
      <c r="I1050" s="47">
        <v>0.0</v>
      </c>
      <c r="J1050" s="47">
        <v>0.0</v>
      </c>
      <c r="K1050" s="47">
        <v>0.0</v>
      </c>
      <c r="L1050" s="47" t="s">
        <v>118</v>
      </c>
      <c r="M1050" s="47" t="s">
        <v>119</v>
      </c>
      <c r="N1050" s="47">
        <v>0.0</v>
      </c>
      <c r="O1050" s="47">
        <v>0.0</v>
      </c>
      <c r="P1050" s="47">
        <v>0.0</v>
      </c>
      <c r="Q1050" s="47">
        <v>0.0</v>
      </c>
      <c r="R1050" s="47">
        <v>0.0</v>
      </c>
      <c r="S1050" s="47">
        <v>0.0</v>
      </c>
      <c r="T1050" s="47">
        <v>0.0</v>
      </c>
      <c r="U1050" s="48">
        <v>0.0</v>
      </c>
      <c r="V1050" s="48">
        <v>0.0</v>
      </c>
      <c r="W1050" s="47">
        <v>8.30092963E8</v>
      </c>
      <c r="X1050" s="47" t="s">
        <v>235</v>
      </c>
    </row>
    <row r="1051" ht="15.75" customHeight="1">
      <c r="B1051" s="52">
        <v>8.0110173E7</v>
      </c>
      <c r="C1051" s="52" t="s">
        <v>1292</v>
      </c>
      <c r="D1051" s="52">
        <v>1.1334761E7</v>
      </c>
      <c r="E1051" s="52">
        <v>0.0</v>
      </c>
      <c r="F1051" s="53">
        <v>0.0</v>
      </c>
      <c r="G1051" s="48">
        <f t="shared" si="1"/>
        <v>0</v>
      </c>
      <c r="H1051" s="52" t="s">
        <v>3</v>
      </c>
      <c r="I1051" s="52">
        <v>0.0</v>
      </c>
      <c r="J1051" s="52">
        <v>0.0</v>
      </c>
      <c r="K1051" s="52">
        <v>0.0</v>
      </c>
      <c r="L1051" s="52" t="s">
        <v>118</v>
      </c>
      <c r="M1051" s="52" t="s">
        <v>119</v>
      </c>
      <c r="N1051" s="52">
        <v>0.0</v>
      </c>
      <c r="O1051" s="52">
        <v>0.0</v>
      </c>
      <c r="P1051" s="52">
        <v>0.0</v>
      </c>
      <c r="Q1051" s="52">
        <v>0.0</v>
      </c>
      <c r="R1051" s="52">
        <v>0.0</v>
      </c>
      <c r="S1051" s="52">
        <v>0.0</v>
      </c>
      <c r="T1051" s="52">
        <v>0.0</v>
      </c>
      <c r="U1051" s="53">
        <v>0.0</v>
      </c>
      <c r="V1051" s="53">
        <v>0.0</v>
      </c>
      <c r="W1051" s="52">
        <v>8.30092963E8</v>
      </c>
      <c r="X1051" s="52" t="s">
        <v>235</v>
      </c>
    </row>
    <row r="1052" ht="15.75" customHeight="1">
      <c r="B1052" s="47">
        <v>8.0110174E7</v>
      </c>
      <c r="C1052" s="47" t="s">
        <v>1293</v>
      </c>
      <c r="D1052" s="47">
        <v>1.1338055E7</v>
      </c>
      <c r="E1052" s="47">
        <v>0.0</v>
      </c>
      <c r="F1052" s="48">
        <v>0.0</v>
      </c>
      <c r="G1052" s="48">
        <f t="shared" si="1"/>
        <v>0</v>
      </c>
      <c r="H1052" s="47" t="s">
        <v>3</v>
      </c>
      <c r="I1052" s="47">
        <v>0.0</v>
      </c>
      <c r="J1052" s="47">
        <v>0.0</v>
      </c>
      <c r="K1052" s="47">
        <v>0.0</v>
      </c>
      <c r="L1052" s="47" t="s">
        <v>118</v>
      </c>
      <c r="M1052" s="47" t="s">
        <v>119</v>
      </c>
      <c r="N1052" s="47">
        <v>0.0</v>
      </c>
      <c r="O1052" s="47">
        <v>0.0</v>
      </c>
      <c r="P1052" s="47">
        <v>0.0</v>
      </c>
      <c r="Q1052" s="47">
        <v>0.0</v>
      </c>
      <c r="R1052" s="47">
        <v>0.0</v>
      </c>
      <c r="S1052" s="47">
        <v>0.0</v>
      </c>
      <c r="T1052" s="47">
        <v>0.0</v>
      </c>
      <c r="U1052" s="48">
        <v>0.0</v>
      </c>
      <c r="V1052" s="48">
        <v>0.0</v>
      </c>
      <c r="W1052" s="47">
        <v>8.30092963E8</v>
      </c>
      <c r="X1052" s="47" t="s">
        <v>235</v>
      </c>
    </row>
    <row r="1053" ht="15.75" customHeight="1">
      <c r="B1053" s="52">
        <v>8.0110175E7</v>
      </c>
      <c r="C1053" s="52" t="s">
        <v>1294</v>
      </c>
      <c r="D1053" s="52">
        <v>1.1338123E7</v>
      </c>
      <c r="E1053" s="52">
        <v>0.0</v>
      </c>
      <c r="F1053" s="53">
        <v>0.0</v>
      </c>
      <c r="G1053" s="48">
        <f t="shared" si="1"/>
        <v>0</v>
      </c>
      <c r="H1053" s="52" t="s">
        <v>3</v>
      </c>
      <c r="I1053" s="52">
        <v>0.0</v>
      </c>
      <c r="J1053" s="52">
        <v>0.0</v>
      </c>
      <c r="K1053" s="52">
        <v>0.0</v>
      </c>
      <c r="L1053" s="52" t="s">
        <v>118</v>
      </c>
      <c r="M1053" s="52" t="s">
        <v>119</v>
      </c>
      <c r="N1053" s="52">
        <v>0.0</v>
      </c>
      <c r="O1053" s="52">
        <v>0.0</v>
      </c>
      <c r="P1053" s="52">
        <v>0.0</v>
      </c>
      <c r="Q1053" s="52">
        <v>0.0</v>
      </c>
      <c r="R1053" s="52">
        <v>0.0</v>
      </c>
      <c r="S1053" s="52">
        <v>0.0</v>
      </c>
      <c r="T1053" s="52">
        <v>0.0</v>
      </c>
      <c r="U1053" s="53">
        <v>0.0</v>
      </c>
      <c r="V1053" s="53">
        <v>0.0</v>
      </c>
      <c r="W1053" s="52">
        <v>8.30092963E8</v>
      </c>
      <c r="X1053" s="52" t="s">
        <v>235</v>
      </c>
    </row>
    <row r="1054" ht="15.75" customHeight="1">
      <c r="B1054" s="47">
        <v>8.0110176E7</v>
      </c>
      <c r="C1054" s="47" t="s">
        <v>1295</v>
      </c>
      <c r="D1054" s="47">
        <v>1.1338124E7</v>
      </c>
      <c r="E1054" s="47">
        <v>0.0</v>
      </c>
      <c r="F1054" s="48">
        <v>0.0</v>
      </c>
      <c r="G1054" s="48">
        <f t="shared" si="1"/>
        <v>0</v>
      </c>
      <c r="H1054" s="47" t="s">
        <v>3</v>
      </c>
      <c r="I1054" s="47">
        <v>0.0</v>
      </c>
      <c r="J1054" s="47">
        <v>0.0</v>
      </c>
      <c r="K1054" s="47">
        <v>0.0</v>
      </c>
      <c r="L1054" s="47" t="s">
        <v>118</v>
      </c>
      <c r="M1054" s="47" t="s">
        <v>119</v>
      </c>
      <c r="N1054" s="47">
        <v>0.0</v>
      </c>
      <c r="O1054" s="47">
        <v>0.0</v>
      </c>
      <c r="P1054" s="47">
        <v>0.0</v>
      </c>
      <c r="Q1054" s="47">
        <v>0.0</v>
      </c>
      <c r="R1054" s="47">
        <v>0.0</v>
      </c>
      <c r="S1054" s="47">
        <v>0.0</v>
      </c>
      <c r="T1054" s="47">
        <v>0.0</v>
      </c>
      <c r="U1054" s="48">
        <v>0.0</v>
      </c>
      <c r="V1054" s="48">
        <v>0.0</v>
      </c>
      <c r="W1054" s="47">
        <v>8.30092963E8</v>
      </c>
      <c r="X1054" s="47" t="s">
        <v>235</v>
      </c>
    </row>
    <row r="1055" ht="15.75" customHeight="1">
      <c r="B1055" s="52">
        <v>8.0110177E7</v>
      </c>
      <c r="C1055" s="52" t="s">
        <v>1296</v>
      </c>
      <c r="D1055" s="52">
        <v>1.1338125E7</v>
      </c>
      <c r="E1055" s="52">
        <v>0.0</v>
      </c>
      <c r="F1055" s="53">
        <v>0.0</v>
      </c>
      <c r="G1055" s="48">
        <f t="shared" si="1"/>
        <v>0</v>
      </c>
      <c r="H1055" s="52" t="s">
        <v>3</v>
      </c>
      <c r="I1055" s="52">
        <v>0.0</v>
      </c>
      <c r="J1055" s="52">
        <v>0.0</v>
      </c>
      <c r="K1055" s="52">
        <v>0.0</v>
      </c>
      <c r="L1055" s="52" t="s">
        <v>118</v>
      </c>
      <c r="M1055" s="52" t="s">
        <v>119</v>
      </c>
      <c r="N1055" s="52">
        <v>0.0</v>
      </c>
      <c r="O1055" s="52">
        <v>0.0</v>
      </c>
      <c r="P1055" s="52">
        <v>0.0</v>
      </c>
      <c r="Q1055" s="52">
        <v>0.0</v>
      </c>
      <c r="R1055" s="52">
        <v>0.0</v>
      </c>
      <c r="S1055" s="52">
        <v>0.0</v>
      </c>
      <c r="T1055" s="52">
        <v>0.0</v>
      </c>
      <c r="U1055" s="53">
        <v>0.0</v>
      </c>
      <c r="V1055" s="53">
        <v>0.0</v>
      </c>
      <c r="W1055" s="52">
        <v>8.30092963E8</v>
      </c>
      <c r="X1055" s="52" t="s">
        <v>235</v>
      </c>
    </row>
    <row r="1056" ht="15.75" customHeight="1">
      <c r="B1056" s="47">
        <v>8.0110178E7</v>
      </c>
      <c r="C1056" s="47" t="s">
        <v>1297</v>
      </c>
      <c r="D1056" s="47">
        <v>1.1272108E7</v>
      </c>
      <c r="E1056" s="47">
        <v>0.0</v>
      </c>
      <c r="F1056" s="48">
        <v>0.0</v>
      </c>
      <c r="G1056" s="48">
        <f t="shared" si="1"/>
        <v>0</v>
      </c>
      <c r="H1056" s="47" t="s">
        <v>3</v>
      </c>
      <c r="I1056" s="47">
        <v>0.0</v>
      </c>
      <c r="J1056" s="47">
        <v>0.0</v>
      </c>
      <c r="K1056" s="47">
        <v>0.0</v>
      </c>
      <c r="L1056" s="47" t="s">
        <v>118</v>
      </c>
      <c r="M1056" s="47" t="s">
        <v>119</v>
      </c>
      <c r="N1056" s="47">
        <v>0.0</v>
      </c>
      <c r="O1056" s="47">
        <v>0.0</v>
      </c>
      <c r="P1056" s="47">
        <v>0.0</v>
      </c>
      <c r="Q1056" s="47">
        <v>0.0</v>
      </c>
      <c r="R1056" s="47">
        <v>0.0</v>
      </c>
      <c r="S1056" s="47">
        <v>0.0</v>
      </c>
      <c r="T1056" s="47">
        <v>0.0</v>
      </c>
      <c r="U1056" s="48">
        <v>0.0</v>
      </c>
      <c r="V1056" s="48">
        <v>0.0</v>
      </c>
      <c r="W1056" s="47">
        <v>8.30092963E8</v>
      </c>
      <c r="X1056" s="47" t="s">
        <v>235</v>
      </c>
    </row>
    <row r="1057" ht="15.75" customHeight="1">
      <c r="B1057" s="52">
        <v>8.0110179E7</v>
      </c>
      <c r="C1057" s="52" t="s">
        <v>1298</v>
      </c>
      <c r="D1057" s="52">
        <v>1.1338126E7</v>
      </c>
      <c r="E1057" s="52">
        <v>0.0</v>
      </c>
      <c r="F1057" s="53">
        <v>0.0</v>
      </c>
      <c r="G1057" s="48">
        <f t="shared" si="1"/>
        <v>0</v>
      </c>
      <c r="H1057" s="52" t="s">
        <v>3</v>
      </c>
      <c r="I1057" s="52">
        <v>0.0</v>
      </c>
      <c r="J1057" s="52">
        <v>0.0</v>
      </c>
      <c r="K1057" s="52">
        <v>0.0</v>
      </c>
      <c r="L1057" s="52" t="s">
        <v>118</v>
      </c>
      <c r="M1057" s="52" t="s">
        <v>119</v>
      </c>
      <c r="N1057" s="52">
        <v>0.0</v>
      </c>
      <c r="O1057" s="52">
        <v>0.0</v>
      </c>
      <c r="P1057" s="52">
        <v>0.0</v>
      </c>
      <c r="Q1057" s="52">
        <v>0.0</v>
      </c>
      <c r="R1057" s="52">
        <v>0.0</v>
      </c>
      <c r="S1057" s="52">
        <v>0.0</v>
      </c>
      <c r="T1057" s="52">
        <v>0.0</v>
      </c>
      <c r="U1057" s="53">
        <v>0.0</v>
      </c>
      <c r="V1057" s="53">
        <v>0.0</v>
      </c>
      <c r="W1057" s="52">
        <v>8.30092963E8</v>
      </c>
      <c r="X1057" s="52" t="s">
        <v>235</v>
      </c>
    </row>
    <row r="1058" ht="15.75" customHeight="1">
      <c r="B1058" s="47">
        <v>8.011018E7</v>
      </c>
      <c r="C1058" s="47" t="s">
        <v>1299</v>
      </c>
      <c r="D1058" s="47">
        <v>1.1480584E7</v>
      </c>
      <c r="E1058" s="47">
        <v>0.0</v>
      </c>
      <c r="F1058" s="48">
        <v>0.0</v>
      </c>
      <c r="G1058" s="48">
        <f t="shared" si="1"/>
        <v>0</v>
      </c>
      <c r="H1058" s="47" t="s">
        <v>3</v>
      </c>
      <c r="I1058" s="47">
        <v>0.0</v>
      </c>
      <c r="J1058" s="47">
        <v>0.0</v>
      </c>
      <c r="K1058" s="47">
        <v>0.0</v>
      </c>
      <c r="L1058" s="47" t="s">
        <v>118</v>
      </c>
      <c r="M1058" s="47" t="s">
        <v>119</v>
      </c>
      <c r="N1058" s="47">
        <v>0.0</v>
      </c>
      <c r="O1058" s="47">
        <v>0.0</v>
      </c>
      <c r="P1058" s="47">
        <v>0.0</v>
      </c>
      <c r="Q1058" s="47">
        <v>0.0</v>
      </c>
      <c r="R1058" s="47">
        <v>0.0</v>
      </c>
      <c r="S1058" s="47">
        <v>0.0</v>
      </c>
      <c r="T1058" s="47">
        <v>0.0</v>
      </c>
      <c r="U1058" s="48">
        <v>0.0</v>
      </c>
      <c r="V1058" s="48">
        <v>0.0</v>
      </c>
      <c r="W1058" s="47">
        <v>8.30092963E8</v>
      </c>
      <c r="X1058" s="47" t="s">
        <v>235</v>
      </c>
    </row>
    <row r="1059" ht="15.75" customHeight="1">
      <c r="B1059" s="52">
        <v>8.0110181E7</v>
      </c>
      <c r="C1059" s="52" t="s">
        <v>1300</v>
      </c>
      <c r="D1059" s="52">
        <v>1.1339779E7</v>
      </c>
      <c r="E1059" s="52">
        <v>0.0</v>
      </c>
      <c r="F1059" s="53">
        <v>0.0</v>
      </c>
      <c r="G1059" s="48">
        <f t="shared" si="1"/>
        <v>0</v>
      </c>
      <c r="H1059" s="52" t="s">
        <v>3</v>
      </c>
      <c r="I1059" s="52">
        <v>0.0</v>
      </c>
      <c r="J1059" s="52">
        <v>0.0</v>
      </c>
      <c r="K1059" s="52">
        <v>0.0</v>
      </c>
      <c r="L1059" s="52" t="s">
        <v>118</v>
      </c>
      <c r="M1059" s="52" t="s">
        <v>119</v>
      </c>
      <c r="N1059" s="52">
        <v>0.0</v>
      </c>
      <c r="O1059" s="52">
        <v>0.0</v>
      </c>
      <c r="P1059" s="52">
        <v>0.0</v>
      </c>
      <c r="Q1059" s="52">
        <v>0.0</v>
      </c>
      <c r="R1059" s="52">
        <v>0.0</v>
      </c>
      <c r="S1059" s="52">
        <v>0.0</v>
      </c>
      <c r="T1059" s="52">
        <v>0.0</v>
      </c>
      <c r="U1059" s="53">
        <v>0.0</v>
      </c>
      <c r="V1059" s="53">
        <v>0.0</v>
      </c>
      <c r="W1059" s="52">
        <v>8.30092963E8</v>
      </c>
      <c r="X1059" s="52" t="s">
        <v>235</v>
      </c>
    </row>
    <row r="1060" ht="15.75" customHeight="1">
      <c r="B1060" s="47">
        <v>8.0110182E7</v>
      </c>
      <c r="C1060" s="47" t="s">
        <v>1301</v>
      </c>
      <c r="D1060" s="47">
        <v>1.0537033E7</v>
      </c>
      <c r="E1060" s="47">
        <v>0.0</v>
      </c>
      <c r="F1060" s="48">
        <v>0.0</v>
      </c>
      <c r="G1060" s="48">
        <f t="shared" si="1"/>
        <v>0</v>
      </c>
      <c r="H1060" s="47" t="s">
        <v>3</v>
      </c>
      <c r="I1060" s="47">
        <v>0.0</v>
      </c>
      <c r="J1060" s="47">
        <v>0.0</v>
      </c>
      <c r="K1060" s="47">
        <v>0.0</v>
      </c>
      <c r="L1060" s="47" t="s">
        <v>118</v>
      </c>
      <c r="M1060" s="47" t="s">
        <v>119</v>
      </c>
      <c r="N1060" s="47">
        <v>0.0</v>
      </c>
      <c r="O1060" s="47">
        <v>0.0</v>
      </c>
      <c r="P1060" s="47">
        <v>0.0</v>
      </c>
      <c r="Q1060" s="47">
        <v>0.0</v>
      </c>
      <c r="R1060" s="47">
        <v>0.0</v>
      </c>
      <c r="S1060" s="47">
        <v>0.0</v>
      </c>
      <c r="T1060" s="47">
        <v>0.0</v>
      </c>
      <c r="U1060" s="48">
        <v>0.0</v>
      </c>
      <c r="V1060" s="48">
        <v>0.0</v>
      </c>
      <c r="W1060" s="47">
        <v>8.30092963E8</v>
      </c>
      <c r="X1060" s="47" t="s">
        <v>235</v>
      </c>
    </row>
    <row r="1061" ht="15.75" customHeight="1">
      <c r="B1061" s="52">
        <v>8.0110183E7</v>
      </c>
      <c r="C1061" s="52" t="s">
        <v>1302</v>
      </c>
      <c r="D1061" s="52">
        <v>1.1271969E7</v>
      </c>
      <c r="E1061" s="52">
        <v>0.0</v>
      </c>
      <c r="F1061" s="53">
        <v>0.0</v>
      </c>
      <c r="G1061" s="48">
        <f t="shared" si="1"/>
        <v>0</v>
      </c>
      <c r="H1061" s="52" t="s">
        <v>3</v>
      </c>
      <c r="I1061" s="52">
        <v>0.0</v>
      </c>
      <c r="J1061" s="52">
        <v>0.0</v>
      </c>
      <c r="K1061" s="52">
        <v>0.0</v>
      </c>
      <c r="L1061" s="52" t="s">
        <v>118</v>
      </c>
      <c r="M1061" s="52" t="s">
        <v>119</v>
      </c>
      <c r="N1061" s="52">
        <v>0.0</v>
      </c>
      <c r="O1061" s="52">
        <v>0.0</v>
      </c>
      <c r="P1061" s="52">
        <v>0.0</v>
      </c>
      <c r="Q1061" s="52">
        <v>0.0</v>
      </c>
      <c r="R1061" s="52">
        <v>0.0</v>
      </c>
      <c r="S1061" s="52">
        <v>0.0</v>
      </c>
      <c r="T1061" s="52">
        <v>0.0</v>
      </c>
      <c r="U1061" s="53">
        <v>0.0</v>
      </c>
      <c r="V1061" s="53">
        <v>0.0</v>
      </c>
      <c r="W1061" s="52">
        <v>8.30092963E8</v>
      </c>
      <c r="X1061" s="52" t="s">
        <v>235</v>
      </c>
    </row>
    <row r="1062" ht="15.75" customHeight="1">
      <c r="B1062" s="47">
        <v>8.0110184E7</v>
      </c>
      <c r="C1062" s="47" t="s">
        <v>1303</v>
      </c>
      <c r="D1062" s="47">
        <v>1.1286436E7</v>
      </c>
      <c r="E1062" s="47">
        <v>0.0</v>
      </c>
      <c r="F1062" s="48">
        <v>0.0</v>
      </c>
      <c r="G1062" s="48">
        <f t="shared" si="1"/>
        <v>0</v>
      </c>
      <c r="H1062" s="47" t="s">
        <v>3</v>
      </c>
      <c r="I1062" s="47">
        <v>0.0</v>
      </c>
      <c r="J1062" s="47">
        <v>0.0</v>
      </c>
      <c r="K1062" s="47">
        <v>0.0</v>
      </c>
      <c r="L1062" s="47" t="s">
        <v>118</v>
      </c>
      <c r="M1062" s="47" t="s">
        <v>119</v>
      </c>
      <c r="N1062" s="47">
        <v>0.0</v>
      </c>
      <c r="O1062" s="47">
        <v>0.0</v>
      </c>
      <c r="P1062" s="47">
        <v>0.0</v>
      </c>
      <c r="Q1062" s="47">
        <v>0.0</v>
      </c>
      <c r="R1062" s="47">
        <v>0.0</v>
      </c>
      <c r="S1062" s="47">
        <v>0.0</v>
      </c>
      <c r="T1062" s="47">
        <v>0.0</v>
      </c>
      <c r="U1062" s="48">
        <v>0.0</v>
      </c>
      <c r="V1062" s="48">
        <v>0.0</v>
      </c>
      <c r="W1062" s="47">
        <v>8.30092963E8</v>
      </c>
      <c r="X1062" s="47" t="s">
        <v>235</v>
      </c>
    </row>
    <row r="1063" ht="15.75" customHeight="1">
      <c r="B1063" s="52">
        <v>8.0110185E7</v>
      </c>
      <c r="C1063" s="52" t="s">
        <v>1304</v>
      </c>
      <c r="D1063" s="52">
        <v>1.1272045E7</v>
      </c>
      <c r="E1063" s="52">
        <v>0.0</v>
      </c>
      <c r="F1063" s="53">
        <v>0.0</v>
      </c>
      <c r="G1063" s="48">
        <f t="shared" si="1"/>
        <v>0</v>
      </c>
      <c r="H1063" s="52" t="s">
        <v>3</v>
      </c>
      <c r="I1063" s="52">
        <v>0.0</v>
      </c>
      <c r="J1063" s="52">
        <v>0.0</v>
      </c>
      <c r="K1063" s="52">
        <v>0.0</v>
      </c>
      <c r="L1063" s="52" t="s">
        <v>118</v>
      </c>
      <c r="M1063" s="52" t="s">
        <v>119</v>
      </c>
      <c r="N1063" s="52">
        <v>0.0</v>
      </c>
      <c r="O1063" s="52">
        <v>0.0</v>
      </c>
      <c r="P1063" s="52">
        <v>0.0</v>
      </c>
      <c r="Q1063" s="52">
        <v>0.0</v>
      </c>
      <c r="R1063" s="52">
        <v>0.0</v>
      </c>
      <c r="S1063" s="52">
        <v>0.0</v>
      </c>
      <c r="T1063" s="52">
        <v>0.0</v>
      </c>
      <c r="U1063" s="53">
        <v>0.0</v>
      </c>
      <c r="V1063" s="53">
        <v>0.0</v>
      </c>
      <c r="W1063" s="52">
        <v>8.30092963E8</v>
      </c>
      <c r="X1063" s="52" t="s">
        <v>235</v>
      </c>
    </row>
    <row r="1064" ht="15.75" customHeight="1">
      <c r="B1064" s="47">
        <v>8.0110186E7</v>
      </c>
      <c r="C1064" s="47" t="s">
        <v>1305</v>
      </c>
      <c r="D1064" s="47">
        <v>1.1272101E7</v>
      </c>
      <c r="E1064" s="47">
        <v>0.0</v>
      </c>
      <c r="F1064" s="48">
        <v>0.0</v>
      </c>
      <c r="G1064" s="48">
        <f t="shared" si="1"/>
        <v>0</v>
      </c>
      <c r="H1064" s="47" t="s">
        <v>3</v>
      </c>
      <c r="I1064" s="47">
        <v>0.0</v>
      </c>
      <c r="J1064" s="47">
        <v>0.0</v>
      </c>
      <c r="K1064" s="47">
        <v>0.0</v>
      </c>
      <c r="L1064" s="47" t="s">
        <v>118</v>
      </c>
      <c r="M1064" s="47" t="s">
        <v>119</v>
      </c>
      <c r="N1064" s="47">
        <v>0.0</v>
      </c>
      <c r="O1064" s="47">
        <v>0.0</v>
      </c>
      <c r="P1064" s="47">
        <v>0.0</v>
      </c>
      <c r="Q1064" s="47">
        <v>0.0</v>
      </c>
      <c r="R1064" s="47">
        <v>0.0</v>
      </c>
      <c r="S1064" s="47">
        <v>0.0</v>
      </c>
      <c r="T1064" s="47">
        <v>0.0</v>
      </c>
      <c r="U1064" s="48">
        <v>0.0</v>
      </c>
      <c r="V1064" s="48">
        <v>0.0</v>
      </c>
      <c r="W1064" s="47">
        <v>8.30092963E8</v>
      </c>
      <c r="X1064" s="47" t="s">
        <v>235</v>
      </c>
    </row>
    <row r="1065" ht="15.75" customHeight="1">
      <c r="B1065" s="52">
        <v>8.0110187E7</v>
      </c>
      <c r="C1065" s="52" t="s">
        <v>1306</v>
      </c>
      <c r="D1065" s="52">
        <v>1.127196E7</v>
      </c>
      <c r="E1065" s="52">
        <v>0.0</v>
      </c>
      <c r="F1065" s="53">
        <v>0.0</v>
      </c>
      <c r="G1065" s="48">
        <f t="shared" si="1"/>
        <v>0</v>
      </c>
      <c r="H1065" s="52" t="s">
        <v>3</v>
      </c>
      <c r="I1065" s="52">
        <v>0.0</v>
      </c>
      <c r="J1065" s="52">
        <v>0.0</v>
      </c>
      <c r="K1065" s="52">
        <v>0.0</v>
      </c>
      <c r="L1065" s="52" t="s">
        <v>118</v>
      </c>
      <c r="M1065" s="52" t="s">
        <v>119</v>
      </c>
      <c r="N1065" s="52">
        <v>0.0</v>
      </c>
      <c r="O1065" s="52">
        <v>0.0</v>
      </c>
      <c r="P1065" s="52">
        <v>0.0</v>
      </c>
      <c r="Q1065" s="52">
        <v>0.0</v>
      </c>
      <c r="R1065" s="52">
        <v>0.0</v>
      </c>
      <c r="S1065" s="52">
        <v>0.0</v>
      </c>
      <c r="T1065" s="52">
        <v>0.0</v>
      </c>
      <c r="U1065" s="53">
        <v>0.0</v>
      </c>
      <c r="V1065" s="53">
        <v>0.0</v>
      </c>
      <c r="W1065" s="52">
        <v>8.30092963E8</v>
      </c>
      <c r="X1065" s="52" t="s">
        <v>235</v>
      </c>
    </row>
    <row r="1066" ht="15.75" customHeight="1">
      <c r="B1066" s="47">
        <v>8.0110188E7</v>
      </c>
      <c r="C1066" s="47" t="s">
        <v>1307</v>
      </c>
      <c r="D1066" s="47">
        <v>1.1272105E7</v>
      </c>
      <c r="E1066" s="47">
        <v>0.0</v>
      </c>
      <c r="F1066" s="48">
        <v>0.0</v>
      </c>
      <c r="G1066" s="48">
        <f t="shared" si="1"/>
        <v>0</v>
      </c>
      <c r="H1066" s="47" t="s">
        <v>3</v>
      </c>
      <c r="I1066" s="47">
        <v>0.0</v>
      </c>
      <c r="J1066" s="47">
        <v>0.0</v>
      </c>
      <c r="K1066" s="47">
        <v>0.0</v>
      </c>
      <c r="L1066" s="47" t="s">
        <v>118</v>
      </c>
      <c r="M1066" s="47" t="s">
        <v>119</v>
      </c>
      <c r="N1066" s="47">
        <v>0.0</v>
      </c>
      <c r="O1066" s="47">
        <v>0.0</v>
      </c>
      <c r="P1066" s="47">
        <v>0.0</v>
      </c>
      <c r="Q1066" s="47">
        <v>0.0</v>
      </c>
      <c r="R1066" s="47">
        <v>0.0</v>
      </c>
      <c r="S1066" s="47">
        <v>0.0</v>
      </c>
      <c r="T1066" s="47">
        <v>0.0</v>
      </c>
      <c r="U1066" s="48">
        <v>0.0</v>
      </c>
      <c r="V1066" s="48">
        <v>0.0</v>
      </c>
      <c r="W1066" s="47">
        <v>8.30092963E8</v>
      </c>
      <c r="X1066" s="47" t="s">
        <v>235</v>
      </c>
    </row>
    <row r="1067" ht="15.75" customHeight="1">
      <c r="B1067" s="52">
        <v>8.0110189E7</v>
      </c>
      <c r="C1067" s="52" t="s">
        <v>1308</v>
      </c>
      <c r="D1067" s="52">
        <v>1.1422492E7</v>
      </c>
      <c r="E1067" s="52">
        <v>0.0</v>
      </c>
      <c r="F1067" s="53">
        <v>0.0</v>
      </c>
      <c r="G1067" s="48">
        <f t="shared" si="1"/>
        <v>0</v>
      </c>
      <c r="H1067" s="52" t="s">
        <v>3</v>
      </c>
      <c r="I1067" s="52">
        <v>0.0</v>
      </c>
      <c r="J1067" s="52">
        <v>0.0</v>
      </c>
      <c r="K1067" s="52">
        <v>0.0</v>
      </c>
      <c r="L1067" s="52" t="s">
        <v>118</v>
      </c>
      <c r="M1067" s="52" t="s">
        <v>119</v>
      </c>
      <c r="N1067" s="52">
        <v>0.0</v>
      </c>
      <c r="O1067" s="52">
        <v>0.0</v>
      </c>
      <c r="P1067" s="52">
        <v>0.0</v>
      </c>
      <c r="Q1067" s="52">
        <v>0.0</v>
      </c>
      <c r="R1067" s="52">
        <v>0.0</v>
      </c>
      <c r="S1067" s="52">
        <v>0.0</v>
      </c>
      <c r="T1067" s="52">
        <v>0.0</v>
      </c>
      <c r="U1067" s="53">
        <v>0.0</v>
      </c>
      <c r="V1067" s="53">
        <v>0.0</v>
      </c>
      <c r="W1067" s="52">
        <v>8.30092963E8</v>
      </c>
      <c r="X1067" s="52" t="s">
        <v>235</v>
      </c>
    </row>
    <row r="1068" ht="15.75" customHeight="1">
      <c r="B1068" s="47">
        <v>8.011019E7</v>
      </c>
      <c r="C1068" s="47" t="s">
        <v>1309</v>
      </c>
      <c r="D1068" s="47">
        <v>1.0540083E7</v>
      </c>
      <c r="E1068" s="47">
        <v>0.0</v>
      </c>
      <c r="F1068" s="48">
        <v>0.0</v>
      </c>
      <c r="G1068" s="48">
        <f t="shared" si="1"/>
        <v>0</v>
      </c>
      <c r="H1068" s="47" t="s">
        <v>3</v>
      </c>
      <c r="I1068" s="47">
        <v>0.0</v>
      </c>
      <c r="J1068" s="47">
        <v>0.0</v>
      </c>
      <c r="K1068" s="47">
        <v>0.0</v>
      </c>
      <c r="L1068" s="47" t="s">
        <v>118</v>
      </c>
      <c r="M1068" s="47" t="s">
        <v>119</v>
      </c>
      <c r="N1068" s="47">
        <v>0.0</v>
      </c>
      <c r="O1068" s="47">
        <v>0.0</v>
      </c>
      <c r="P1068" s="47">
        <v>0.0</v>
      </c>
      <c r="Q1068" s="47">
        <v>0.0</v>
      </c>
      <c r="R1068" s="47">
        <v>0.0</v>
      </c>
      <c r="S1068" s="47">
        <v>0.0</v>
      </c>
      <c r="T1068" s="47">
        <v>0.0</v>
      </c>
      <c r="U1068" s="48">
        <v>0.0</v>
      </c>
      <c r="V1068" s="48">
        <v>0.0</v>
      </c>
      <c r="W1068" s="47">
        <v>8.30092963E8</v>
      </c>
      <c r="X1068" s="47" t="s">
        <v>235</v>
      </c>
    </row>
    <row r="1069" ht="15.75" customHeight="1">
      <c r="B1069" s="52">
        <v>8.0110191E7</v>
      </c>
      <c r="C1069" s="52" t="s">
        <v>1310</v>
      </c>
      <c r="D1069" s="52">
        <v>1.1422491E7</v>
      </c>
      <c r="E1069" s="52">
        <v>0.0</v>
      </c>
      <c r="F1069" s="53">
        <v>0.0</v>
      </c>
      <c r="G1069" s="48">
        <f t="shared" si="1"/>
        <v>0</v>
      </c>
      <c r="H1069" s="52" t="s">
        <v>3</v>
      </c>
      <c r="I1069" s="52">
        <v>0.0</v>
      </c>
      <c r="J1069" s="52">
        <v>0.0</v>
      </c>
      <c r="K1069" s="52">
        <v>0.0</v>
      </c>
      <c r="L1069" s="52" t="s">
        <v>118</v>
      </c>
      <c r="M1069" s="52" t="s">
        <v>119</v>
      </c>
      <c r="N1069" s="52">
        <v>0.0</v>
      </c>
      <c r="O1069" s="52">
        <v>0.0</v>
      </c>
      <c r="P1069" s="52">
        <v>0.0</v>
      </c>
      <c r="Q1069" s="52">
        <v>0.0</v>
      </c>
      <c r="R1069" s="52">
        <v>0.0</v>
      </c>
      <c r="S1069" s="52">
        <v>0.0</v>
      </c>
      <c r="T1069" s="52">
        <v>0.0</v>
      </c>
      <c r="U1069" s="53">
        <v>0.0</v>
      </c>
      <c r="V1069" s="53">
        <v>0.0</v>
      </c>
      <c r="W1069" s="52">
        <v>8.30092963E8</v>
      </c>
      <c r="X1069" s="52" t="s">
        <v>235</v>
      </c>
    </row>
    <row r="1070" ht="15.75" customHeight="1">
      <c r="B1070" s="47">
        <v>8.0110192E7</v>
      </c>
      <c r="C1070" s="47" t="s">
        <v>1311</v>
      </c>
      <c r="D1070" s="47">
        <v>1.1422493E7</v>
      </c>
      <c r="E1070" s="47">
        <v>0.0</v>
      </c>
      <c r="F1070" s="48">
        <v>0.0</v>
      </c>
      <c r="G1070" s="48">
        <f t="shared" si="1"/>
        <v>0</v>
      </c>
      <c r="H1070" s="47" t="s">
        <v>3</v>
      </c>
      <c r="I1070" s="47">
        <v>0.0</v>
      </c>
      <c r="J1070" s="47">
        <v>0.0</v>
      </c>
      <c r="K1070" s="47">
        <v>0.0</v>
      </c>
      <c r="L1070" s="47" t="s">
        <v>118</v>
      </c>
      <c r="M1070" s="47" t="s">
        <v>119</v>
      </c>
      <c r="N1070" s="47">
        <v>0.0</v>
      </c>
      <c r="O1070" s="47">
        <v>0.0</v>
      </c>
      <c r="P1070" s="47">
        <v>0.0</v>
      </c>
      <c r="Q1070" s="47">
        <v>0.0</v>
      </c>
      <c r="R1070" s="47">
        <v>0.0</v>
      </c>
      <c r="S1070" s="47">
        <v>0.0</v>
      </c>
      <c r="T1070" s="47">
        <v>0.0</v>
      </c>
      <c r="U1070" s="48">
        <v>0.0</v>
      </c>
      <c r="V1070" s="48">
        <v>0.0</v>
      </c>
      <c r="W1070" s="47">
        <v>8.30092963E8</v>
      </c>
      <c r="X1070" s="47" t="s">
        <v>235</v>
      </c>
    </row>
    <row r="1071" ht="15.75" customHeight="1">
      <c r="B1071" s="52">
        <v>8.0110193E7</v>
      </c>
      <c r="C1071" s="52" t="s">
        <v>1312</v>
      </c>
      <c r="D1071" s="52">
        <v>1.1272131E7</v>
      </c>
      <c r="E1071" s="52">
        <v>0.0</v>
      </c>
      <c r="F1071" s="53">
        <v>0.0</v>
      </c>
      <c r="G1071" s="48">
        <f t="shared" si="1"/>
        <v>0</v>
      </c>
      <c r="H1071" s="52" t="s">
        <v>3</v>
      </c>
      <c r="I1071" s="52">
        <v>0.0</v>
      </c>
      <c r="J1071" s="52">
        <v>0.0</v>
      </c>
      <c r="K1071" s="52">
        <v>0.0</v>
      </c>
      <c r="L1071" s="52" t="s">
        <v>118</v>
      </c>
      <c r="M1071" s="52" t="s">
        <v>119</v>
      </c>
      <c r="N1071" s="52">
        <v>0.0</v>
      </c>
      <c r="O1071" s="52">
        <v>0.0</v>
      </c>
      <c r="P1071" s="52">
        <v>0.0</v>
      </c>
      <c r="Q1071" s="52">
        <v>0.0</v>
      </c>
      <c r="R1071" s="52">
        <v>0.0</v>
      </c>
      <c r="S1071" s="52">
        <v>0.0</v>
      </c>
      <c r="T1071" s="52">
        <v>0.0</v>
      </c>
      <c r="U1071" s="53">
        <v>0.0</v>
      </c>
      <c r="V1071" s="53">
        <v>0.0</v>
      </c>
      <c r="W1071" s="52">
        <v>8.30092963E8</v>
      </c>
      <c r="X1071" s="52" t="s">
        <v>235</v>
      </c>
    </row>
    <row r="1072" ht="15.75" customHeight="1">
      <c r="B1072" s="47">
        <v>8.0110194E7</v>
      </c>
      <c r="C1072" s="47" t="s">
        <v>1313</v>
      </c>
      <c r="D1072" s="47">
        <v>1.1286826E7</v>
      </c>
      <c r="E1072" s="47">
        <v>0.0</v>
      </c>
      <c r="F1072" s="48">
        <v>0.0</v>
      </c>
      <c r="G1072" s="48">
        <f t="shared" si="1"/>
        <v>0</v>
      </c>
      <c r="H1072" s="47" t="s">
        <v>3</v>
      </c>
      <c r="I1072" s="47">
        <v>0.0</v>
      </c>
      <c r="J1072" s="47">
        <v>0.0</v>
      </c>
      <c r="K1072" s="47">
        <v>0.0</v>
      </c>
      <c r="L1072" s="47" t="s">
        <v>118</v>
      </c>
      <c r="M1072" s="47" t="s">
        <v>119</v>
      </c>
      <c r="N1072" s="47">
        <v>0.0</v>
      </c>
      <c r="O1072" s="47">
        <v>0.0</v>
      </c>
      <c r="P1072" s="47">
        <v>0.0</v>
      </c>
      <c r="Q1072" s="47">
        <v>0.0</v>
      </c>
      <c r="R1072" s="47">
        <v>0.0</v>
      </c>
      <c r="S1072" s="47">
        <v>0.0</v>
      </c>
      <c r="T1072" s="47">
        <v>0.0</v>
      </c>
      <c r="U1072" s="48">
        <v>0.0</v>
      </c>
      <c r="V1072" s="48">
        <v>0.0</v>
      </c>
      <c r="W1072" s="47">
        <v>8.30092963E8</v>
      </c>
      <c r="X1072" s="47" t="s">
        <v>235</v>
      </c>
    </row>
    <row r="1073" ht="15.75" customHeight="1">
      <c r="B1073" s="52">
        <v>8.0110195E7</v>
      </c>
      <c r="C1073" s="52" t="s">
        <v>1314</v>
      </c>
      <c r="D1073" s="52">
        <v>1.1272155E7</v>
      </c>
      <c r="E1073" s="52">
        <v>0.0</v>
      </c>
      <c r="F1073" s="53">
        <v>0.0</v>
      </c>
      <c r="G1073" s="48">
        <f t="shared" si="1"/>
        <v>0</v>
      </c>
      <c r="H1073" s="52" t="s">
        <v>3</v>
      </c>
      <c r="I1073" s="52">
        <v>0.0</v>
      </c>
      <c r="J1073" s="52">
        <v>0.0</v>
      </c>
      <c r="K1073" s="52">
        <v>0.0</v>
      </c>
      <c r="L1073" s="52" t="s">
        <v>118</v>
      </c>
      <c r="M1073" s="52" t="s">
        <v>119</v>
      </c>
      <c r="N1073" s="52">
        <v>0.0</v>
      </c>
      <c r="O1073" s="52">
        <v>0.0</v>
      </c>
      <c r="P1073" s="52">
        <v>0.0</v>
      </c>
      <c r="Q1073" s="52">
        <v>0.0</v>
      </c>
      <c r="R1073" s="52">
        <v>0.0</v>
      </c>
      <c r="S1073" s="52">
        <v>0.0</v>
      </c>
      <c r="T1073" s="52">
        <v>0.0</v>
      </c>
      <c r="U1073" s="53">
        <v>0.0</v>
      </c>
      <c r="V1073" s="53">
        <v>0.0</v>
      </c>
      <c r="W1073" s="52">
        <v>8.30092963E8</v>
      </c>
      <c r="X1073" s="52" t="s">
        <v>235</v>
      </c>
    </row>
    <row r="1074" ht="15.75" customHeight="1">
      <c r="B1074" s="47">
        <v>8.0110196E7</v>
      </c>
      <c r="C1074" s="47" t="s">
        <v>1315</v>
      </c>
      <c r="D1074" s="47">
        <v>1.1272158E7</v>
      </c>
      <c r="E1074" s="47">
        <v>0.0</v>
      </c>
      <c r="F1074" s="48">
        <v>0.0</v>
      </c>
      <c r="G1074" s="48">
        <f t="shared" si="1"/>
        <v>0</v>
      </c>
      <c r="H1074" s="47" t="s">
        <v>3</v>
      </c>
      <c r="I1074" s="47">
        <v>0.0</v>
      </c>
      <c r="J1074" s="47">
        <v>0.0</v>
      </c>
      <c r="K1074" s="47">
        <v>0.0</v>
      </c>
      <c r="L1074" s="47" t="s">
        <v>118</v>
      </c>
      <c r="M1074" s="47" t="s">
        <v>119</v>
      </c>
      <c r="N1074" s="47">
        <v>0.0</v>
      </c>
      <c r="O1074" s="47">
        <v>0.0</v>
      </c>
      <c r="P1074" s="47">
        <v>0.0</v>
      </c>
      <c r="Q1074" s="47">
        <v>0.0</v>
      </c>
      <c r="R1074" s="47">
        <v>0.0</v>
      </c>
      <c r="S1074" s="47">
        <v>0.0</v>
      </c>
      <c r="T1074" s="47">
        <v>0.0</v>
      </c>
      <c r="U1074" s="48">
        <v>0.0</v>
      </c>
      <c r="V1074" s="48">
        <v>0.0</v>
      </c>
      <c r="W1074" s="47">
        <v>8.30092963E8</v>
      </c>
      <c r="X1074" s="47" t="s">
        <v>235</v>
      </c>
    </row>
    <row r="1075" ht="15.75" customHeight="1">
      <c r="B1075" s="52">
        <v>8.0110197E7</v>
      </c>
      <c r="C1075" s="52" t="s">
        <v>1316</v>
      </c>
      <c r="D1075" s="52">
        <v>1.1272241E7</v>
      </c>
      <c r="E1075" s="52">
        <v>0.0</v>
      </c>
      <c r="F1075" s="53">
        <v>0.0</v>
      </c>
      <c r="G1075" s="48">
        <f t="shared" si="1"/>
        <v>0</v>
      </c>
      <c r="H1075" s="52" t="s">
        <v>3</v>
      </c>
      <c r="I1075" s="52">
        <v>0.0</v>
      </c>
      <c r="J1075" s="52">
        <v>0.0</v>
      </c>
      <c r="K1075" s="52">
        <v>0.0</v>
      </c>
      <c r="L1075" s="52" t="s">
        <v>118</v>
      </c>
      <c r="M1075" s="52" t="s">
        <v>119</v>
      </c>
      <c r="N1075" s="52">
        <v>0.0</v>
      </c>
      <c r="O1075" s="52">
        <v>0.0</v>
      </c>
      <c r="P1075" s="52">
        <v>0.0</v>
      </c>
      <c r="Q1075" s="52">
        <v>0.0</v>
      </c>
      <c r="R1075" s="52">
        <v>0.0</v>
      </c>
      <c r="S1075" s="52">
        <v>0.0</v>
      </c>
      <c r="T1075" s="52">
        <v>0.0</v>
      </c>
      <c r="U1075" s="53">
        <v>0.0</v>
      </c>
      <c r="V1075" s="53">
        <v>0.0</v>
      </c>
      <c r="W1075" s="52">
        <v>8.30092963E8</v>
      </c>
      <c r="X1075" s="52" t="s">
        <v>235</v>
      </c>
    </row>
    <row r="1076" ht="15.75" customHeight="1">
      <c r="B1076" s="47">
        <v>8.0110198E7</v>
      </c>
      <c r="C1076" s="47" t="s">
        <v>1317</v>
      </c>
      <c r="D1076" s="47">
        <v>1.1272248E7</v>
      </c>
      <c r="E1076" s="47">
        <v>0.0</v>
      </c>
      <c r="F1076" s="48">
        <v>105800.5</v>
      </c>
      <c r="G1076" s="48">
        <f t="shared" si="1"/>
        <v>0</v>
      </c>
      <c r="H1076" s="47" t="s">
        <v>3</v>
      </c>
      <c r="I1076" s="47">
        <v>0.0</v>
      </c>
      <c r="J1076" s="47">
        <v>0.0</v>
      </c>
      <c r="K1076" s="47">
        <v>0.0</v>
      </c>
      <c r="L1076" s="47" t="s">
        <v>118</v>
      </c>
      <c r="M1076" s="47" t="s">
        <v>119</v>
      </c>
      <c r="N1076" s="47">
        <v>1.0</v>
      </c>
      <c r="O1076" s="47">
        <v>0.0</v>
      </c>
      <c r="P1076" s="47">
        <v>0.0</v>
      </c>
      <c r="Q1076" s="47">
        <v>0.0</v>
      </c>
      <c r="R1076" s="47">
        <v>0.0</v>
      </c>
      <c r="S1076" s="47">
        <v>1.0</v>
      </c>
      <c r="T1076" s="47">
        <v>0.0</v>
      </c>
      <c r="U1076" s="48">
        <v>105801.0</v>
      </c>
      <c r="V1076" s="48">
        <v>105800.5</v>
      </c>
      <c r="W1076" s="47">
        <v>8.30092963E8</v>
      </c>
      <c r="X1076" s="47" t="s">
        <v>1318</v>
      </c>
    </row>
    <row r="1077" ht="15.75" customHeight="1">
      <c r="B1077" s="52">
        <v>8.0110199E7</v>
      </c>
      <c r="C1077" s="52" t="s">
        <v>1319</v>
      </c>
      <c r="D1077" s="52">
        <v>1.127233E7</v>
      </c>
      <c r="E1077" s="52">
        <v>0.0</v>
      </c>
      <c r="F1077" s="53">
        <v>0.0</v>
      </c>
      <c r="G1077" s="48">
        <f t="shared" si="1"/>
        <v>0</v>
      </c>
      <c r="H1077" s="52" t="s">
        <v>3</v>
      </c>
      <c r="I1077" s="52">
        <v>0.0</v>
      </c>
      <c r="J1077" s="52">
        <v>0.0</v>
      </c>
      <c r="K1077" s="52">
        <v>0.0</v>
      </c>
      <c r="L1077" s="52" t="s">
        <v>118</v>
      </c>
      <c r="M1077" s="52" t="s">
        <v>119</v>
      </c>
      <c r="N1077" s="52">
        <v>0.0</v>
      </c>
      <c r="O1077" s="52">
        <v>0.0</v>
      </c>
      <c r="P1077" s="52">
        <v>0.0</v>
      </c>
      <c r="Q1077" s="52">
        <v>0.0</v>
      </c>
      <c r="R1077" s="52">
        <v>0.0</v>
      </c>
      <c r="S1077" s="52">
        <v>0.0</v>
      </c>
      <c r="T1077" s="52">
        <v>0.0</v>
      </c>
      <c r="U1077" s="53">
        <v>0.0</v>
      </c>
      <c r="V1077" s="53">
        <v>0.0</v>
      </c>
      <c r="W1077" s="52">
        <v>8.30092963E8</v>
      </c>
      <c r="X1077" s="52" t="s">
        <v>235</v>
      </c>
    </row>
    <row r="1078" ht="15.75" customHeight="1">
      <c r="B1078" s="47">
        <v>8.01102E7</v>
      </c>
      <c r="C1078" s="47" t="s">
        <v>1320</v>
      </c>
      <c r="D1078" s="47">
        <v>1.1272332E7</v>
      </c>
      <c r="E1078" s="47">
        <v>0.0</v>
      </c>
      <c r="F1078" s="48">
        <v>0.0</v>
      </c>
      <c r="G1078" s="48">
        <f t="shared" si="1"/>
        <v>0</v>
      </c>
      <c r="H1078" s="47" t="s">
        <v>3</v>
      </c>
      <c r="I1078" s="47">
        <v>0.0</v>
      </c>
      <c r="J1078" s="47">
        <v>0.0</v>
      </c>
      <c r="K1078" s="47">
        <v>0.0</v>
      </c>
      <c r="L1078" s="47" t="s">
        <v>118</v>
      </c>
      <c r="M1078" s="47" t="s">
        <v>119</v>
      </c>
      <c r="N1078" s="47">
        <v>0.0</v>
      </c>
      <c r="O1078" s="47">
        <v>0.0</v>
      </c>
      <c r="P1078" s="47">
        <v>0.0</v>
      </c>
      <c r="Q1078" s="47">
        <v>0.0</v>
      </c>
      <c r="R1078" s="47">
        <v>0.0</v>
      </c>
      <c r="S1078" s="47">
        <v>0.0</v>
      </c>
      <c r="T1078" s="47">
        <v>0.0</v>
      </c>
      <c r="U1078" s="48">
        <v>0.0</v>
      </c>
      <c r="V1078" s="48">
        <v>0.0</v>
      </c>
      <c r="W1078" s="47">
        <v>8.30092963E8</v>
      </c>
      <c r="X1078" s="47" t="s">
        <v>235</v>
      </c>
    </row>
    <row r="1079" ht="15.75" customHeight="1">
      <c r="B1079" s="52">
        <v>8.0110201E7</v>
      </c>
      <c r="C1079" s="52" t="s">
        <v>1321</v>
      </c>
      <c r="D1079" s="52">
        <v>1.1272333E7</v>
      </c>
      <c r="E1079" s="52">
        <v>1.0</v>
      </c>
      <c r="F1079" s="53">
        <v>139500.1</v>
      </c>
      <c r="G1079" s="48">
        <f t="shared" si="1"/>
        <v>139500.1</v>
      </c>
      <c r="H1079" s="52" t="s">
        <v>3</v>
      </c>
      <c r="I1079" s="52">
        <v>0.0</v>
      </c>
      <c r="J1079" s="52">
        <v>0.0</v>
      </c>
      <c r="K1079" s="52">
        <v>0.0</v>
      </c>
      <c r="L1079" s="52" t="s">
        <v>118</v>
      </c>
      <c r="M1079" s="52" t="s">
        <v>119</v>
      </c>
      <c r="N1079" s="52">
        <v>0.0</v>
      </c>
      <c r="O1079" s="52">
        <v>0.0</v>
      </c>
      <c r="P1079" s="52">
        <v>0.0</v>
      </c>
      <c r="Q1079" s="52">
        <v>0.0</v>
      </c>
      <c r="R1079" s="52">
        <v>0.0</v>
      </c>
      <c r="S1079" s="52">
        <v>0.0</v>
      </c>
      <c r="T1079" s="52">
        <v>0.0</v>
      </c>
      <c r="U1079" s="53">
        <v>139500.0</v>
      </c>
      <c r="V1079" s="53">
        <v>139500.1</v>
      </c>
      <c r="W1079" s="52">
        <v>8.30092963E8</v>
      </c>
      <c r="X1079" s="52" t="s">
        <v>687</v>
      </c>
    </row>
    <row r="1080" ht="15.75" customHeight="1">
      <c r="B1080" s="47">
        <v>8.0110202E7</v>
      </c>
      <c r="C1080" s="47" t="s">
        <v>1322</v>
      </c>
      <c r="D1080" s="47">
        <v>1.1392265E7</v>
      </c>
      <c r="E1080" s="47">
        <v>0.0</v>
      </c>
      <c r="F1080" s="48">
        <v>0.0</v>
      </c>
      <c r="G1080" s="48">
        <f t="shared" si="1"/>
        <v>0</v>
      </c>
      <c r="H1080" s="47" t="s">
        <v>3</v>
      </c>
      <c r="I1080" s="47">
        <v>0.0</v>
      </c>
      <c r="J1080" s="47">
        <v>0.0</v>
      </c>
      <c r="K1080" s="47">
        <v>0.0</v>
      </c>
      <c r="L1080" s="47" t="s">
        <v>118</v>
      </c>
      <c r="M1080" s="47" t="s">
        <v>119</v>
      </c>
      <c r="N1080" s="47">
        <v>0.0</v>
      </c>
      <c r="O1080" s="47">
        <v>0.0</v>
      </c>
      <c r="P1080" s="47">
        <v>0.0</v>
      </c>
      <c r="Q1080" s="47">
        <v>0.0</v>
      </c>
      <c r="R1080" s="47">
        <v>0.0</v>
      </c>
      <c r="S1080" s="47">
        <v>0.0</v>
      </c>
      <c r="T1080" s="47">
        <v>0.0</v>
      </c>
      <c r="U1080" s="48">
        <v>0.0</v>
      </c>
      <c r="V1080" s="48">
        <v>0.0</v>
      </c>
      <c r="W1080" s="47">
        <v>8.30092963E8</v>
      </c>
      <c r="X1080" s="47" t="s">
        <v>235</v>
      </c>
    </row>
    <row r="1081" ht="15.75" customHeight="1">
      <c r="B1081" s="52">
        <v>8.0110203E7</v>
      </c>
      <c r="C1081" s="52" t="s">
        <v>1323</v>
      </c>
      <c r="D1081" s="52">
        <v>1.1392284E7</v>
      </c>
      <c r="E1081" s="52">
        <v>0.0</v>
      </c>
      <c r="F1081" s="53">
        <v>0.0</v>
      </c>
      <c r="G1081" s="48">
        <f t="shared" si="1"/>
        <v>0</v>
      </c>
      <c r="H1081" s="52" t="s">
        <v>3</v>
      </c>
      <c r="I1081" s="52">
        <v>0.0</v>
      </c>
      <c r="J1081" s="52">
        <v>0.0</v>
      </c>
      <c r="K1081" s="52">
        <v>0.0</v>
      </c>
      <c r="L1081" s="52" t="s">
        <v>118</v>
      </c>
      <c r="M1081" s="52" t="s">
        <v>119</v>
      </c>
      <c r="N1081" s="52">
        <v>0.0</v>
      </c>
      <c r="O1081" s="52">
        <v>0.0</v>
      </c>
      <c r="P1081" s="52">
        <v>0.0</v>
      </c>
      <c r="Q1081" s="52">
        <v>0.0</v>
      </c>
      <c r="R1081" s="52">
        <v>0.0</v>
      </c>
      <c r="S1081" s="52">
        <v>0.0</v>
      </c>
      <c r="T1081" s="52">
        <v>0.0</v>
      </c>
      <c r="U1081" s="53">
        <v>0.0</v>
      </c>
      <c r="V1081" s="53">
        <v>0.0</v>
      </c>
      <c r="W1081" s="52">
        <v>8.30092963E8</v>
      </c>
      <c r="X1081" s="52" t="s">
        <v>235</v>
      </c>
    </row>
    <row r="1082" ht="15.75" customHeight="1">
      <c r="B1082" s="47">
        <v>8.0110204E7</v>
      </c>
      <c r="C1082" s="47" t="s">
        <v>1324</v>
      </c>
      <c r="D1082" s="47">
        <v>1.13923E7</v>
      </c>
      <c r="E1082" s="47">
        <v>0.0</v>
      </c>
      <c r="F1082" s="48">
        <v>0.0</v>
      </c>
      <c r="G1082" s="48">
        <f t="shared" si="1"/>
        <v>0</v>
      </c>
      <c r="H1082" s="47" t="s">
        <v>3</v>
      </c>
      <c r="I1082" s="47">
        <v>0.0</v>
      </c>
      <c r="J1082" s="47">
        <v>0.0</v>
      </c>
      <c r="K1082" s="47">
        <v>0.0</v>
      </c>
      <c r="L1082" s="47" t="s">
        <v>118</v>
      </c>
      <c r="M1082" s="47" t="s">
        <v>119</v>
      </c>
      <c r="N1082" s="47">
        <v>0.0</v>
      </c>
      <c r="O1082" s="47">
        <v>0.0</v>
      </c>
      <c r="P1082" s="47">
        <v>0.0</v>
      </c>
      <c r="Q1082" s="47">
        <v>0.0</v>
      </c>
      <c r="R1082" s="47">
        <v>0.0</v>
      </c>
      <c r="S1082" s="47">
        <v>0.0</v>
      </c>
      <c r="T1082" s="47">
        <v>0.0</v>
      </c>
      <c r="U1082" s="48">
        <v>0.0</v>
      </c>
      <c r="V1082" s="48">
        <v>0.0</v>
      </c>
      <c r="W1082" s="47">
        <v>8.30092963E8</v>
      </c>
      <c r="X1082" s="47" t="s">
        <v>235</v>
      </c>
    </row>
    <row r="1083" ht="15.75" customHeight="1">
      <c r="B1083" s="52">
        <v>8.0110205E7</v>
      </c>
      <c r="C1083" s="52" t="s">
        <v>1325</v>
      </c>
      <c r="D1083" s="52">
        <v>2.6231002E7</v>
      </c>
      <c r="E1083" s="52">
        <v>0.0</v>
      </c>
      <c r="F1083" s="53">
        <v>0.0</v>
      </c>
      <c r="G1083" s="48">
        <f t="shared" si="1"/>
        <v>0</v>
      </c>
      <c r="H1083" s="52" t="s">
        <v>3</v>
      </c>
      <c r="I1083" s="52">
        <v>0.0</v>
      </c>
      <c r="J1083" s="52">
        <v>0.0</v>
      </c>
      <c r="K1083" s="52">
        <v>0.0</v>
      </c>
      <c r="L1083" s="52" t="s">
        <v>118</v>
      </c>
      <c r="M1083" s="52" t="s">
        <v>119</v>
      </c>
      <c r="N1083" s="52">
        <v>0.0</v>
      </c>
      <c r="O1083" s="52">
        <v>0.0</v>
      </c>
      <c r="P1083" s="52">
        <v>0.0</v>
      </c>
      <c r="Q1083" s="52">
        <v>0.0</v>
      </c>
      <c r="R1083" s="52">
        <v>0.0</v>
      </c>
      <c r="S1083" s="52">
        <v>0.0</v>
      </c>
      <c r="T1083" s="52">
        <v>0.0</v>
      </c>
      <c r="U1083" s="53">
        <v>0.0</v>
      </c>
      <c r="V1083" s="53">
        <v>0.0</v>
      </c>
      <c r="W1083" s="52">
        <v>8.30092963E8</v>
      </c>
      <c r="X1083" s="52" t="s">
        <v>235</v>
      </c>
    </row>
    <row r="1084" ht="15.75" customHeight="1">
      <c r="B1084" s="47">
        <v>8.0110206E7</v>
      </c>
      <c r="C1084" s="47" t="s">
        <v>1326</v>
      </c>
      <c r="D1084" s="47">
        <v>1.1422495E7</v>
      </c>
      <c r="E1084" s="47">
        <v>0.0</v>
      </c>
      <c r="F1084" s="48">
        <v>0.0</v>
      </c>
      <c r="G1084" s="48">
        <f t="shared" si="1"/>
        <v>0</v>
      </c>
      <c r="H1084" s="47" t="s">
        <v>3</v>
      </c>
      <c r="I1084" s="47">
        <v>0.0</v>
      </c>
      <c r="J1084" s="47">
        <v>0.0</v>
      </c>
      <c r="K1084" s="47">
        <v>0.0</v>
      </c>
      <c r="L1084" s="47" t="s">
        <v>118</v>
      </c>
      <c r="M1084" s="47" t="s">
        <v>119</v>
      </c>
      <c r="N1084" s="47">
        <v>0.0</v>
      </c>
      <c r="O1084" s="47">
        <v>0.0</v>
      </c>
      <c r="P1084" s="47">
        <v>0.0</v>
      </c>
      <c r="Q1084" s="47">
        <v>0.0</v>
      </c>
      <c r="R1084" s="47">
        <v>0.0</v>
      </c>
      <c r="S1084" s="47">
        <v>0.0</v>
      </c>
      <c r="T1084" s="47">
        <v>0.0</v>
      </c>
      <c r="U1084" s="48">
        <v>0.0</v>
      </c>
      <c r="V1084" s="48">
        <v>0.0</v>
      </c>
      <c r="W1084" s="47">
        <v>8.30092963E8</v>
      </c>
      <c r="X1084" s="47" t="s">
        <v>235</v>
      </c>
    </row>
    <row r="1085" ht="15.75" customHeight="1">
      <c r="B1085" s="52">
        <v>8.0110207E7</v>
      </c>
      <c r="C1085" s="52" t="s">
        <v>1327</v>
      </c>
      <c r="D1085" s="52">
        <v>1.1422497E7</v>
      </c>
      <c r="E1085" s="52">
        <v>0.0</v>
      </c>
      <c r="F1085" s="53">
        <v>0.0</v>
      </c>
      <c r="G1085" s="48">
        <f t="shared" si="1"/>
        <v>0</v>
      </c>
      <c r="H1085" s="52" t="s">
        <v>3</v>
      </c>
      <c r="I1085" s="52">
        <v>0.0</v>
      </c>
      <c r="J1085" s="52">
        <v>0.0</v>
      </c>
      <c r="K1085" s="52">
        <v>0.0</v>
      </c>
      <c r="L1085" s="52" t="s">
        <v>118</v>
      </c>
      <c r="M1085" s="52" t="s">
        <v>119</v>
      </c>
      <c r="N1085" s="52">
        <v>0.0</v>
      </c>
      <c r="O1085" s="52">
        <v>0.0</v>
      </c>
      <c r="P1085" s="52">
        <v>0.0</v>
      </c>
      <c r="Q1085" s="52">
        <v>0.0</v>
      </c>
      <c r="R1085" s="52">
        <v>0.0</v>
      </c>
      <c r="S1085" s="52">
        <v>0.0</v>
      </c>
      <c r="T1085" s="52">
        <v>0.0</v>
      </c>
      <c r="U1085" s="53">
        <v>0.0</v>
      </c>
      <c r="V1085" s="53">
        <v>0.0</v>
      </c>
      <c r="W1085" s="52">
        <v>8.30092963E8</v>
      </c>
      <c r="X1085" s="52" t="s">
        <v>235</v>
      </c>
    </row>
    <row r="1086" ht="15.75" customHeight="1">
      <c r="B1086" s="47">
        <v>8.0110208E7</v>
      </c>
      <c r="C1086" s="47" t="s">
        <v>1328</v>
      </c>
      <c r="D1086" s="47">
        <v>1.1437444E7</v>
      </c>
      <c r="E1086" s="47">
        <v>0.0</v>
      </c>
      <c r="F1086" s="48">
        <v>0.0</v>
      </c>
      <c r="G1086" s="48">
        <f t="shared" si="1"/>
        <v>0</v>
      </c>
      <c r="H1086" s="47" t="s">
        <v>3</v>
      </c>
      <c r="I1086" s="47">
        <v>0.0</v>
      </c>
      <c r="J1086" s="47">
        <v>0.0</v>
      </c>
      <c r="K1086" s="47">
        <v>0.0</v>
      </c>
      <c r="L1086" s="47" t="s">
        <v>118</v>
      </c>
      <c r="M1086" s="47" t="s">
        <v>119</v>
      </c>
      <c r="N1086" s="47">
        <v>0.0</v>
      </c>
      <c r="O1086" s="47">
        <v>0.0</v>
      </c>
      <c r="P1086" s="47">
        <v>0.0</v>
      </c>
      <c r="Q1086" s="47">
        <v>0.0</v>
      </c>
      <c r="R1086" s="47">
        <v>0.0</v>
      </c>
      <c r="S1086" s="47">
        <v>0.0</v>
      </c>
      <c r="T1086" s="47">
        <v>0.0</v>
      </c>
      <c r="U1086" s="48">
        <v>0.0</v>
      </c>
      <c r="V1086" s="48">
        <v>0.0</v>
      </c>
      <c r="W1086" s="47">
        <v>8.30092963E8</v>
      </c>
      <c r="X1086" s="47" t="s">
        <v>235</v>
      </c>
    </row>
    <row r="1087" ht="15.75" customHeight="1">
      <c r="B1087" s="52">
        <v>8.0110209E7</v>
      </c>
      <c r="C1087" s="52" t="s">
        <v>1329</v>
      </c>
      <c r="D1087" s="52">
        <v>1.0748764E7</v>
      </c>
      <c r="E1087" s="52">
        <v>3.0</v>
      </c>
      <c r="F1087" s="53">
        <v>6799.66</v>
      </c>
      <c r="G1087" s="48">
        <f t="shared" si="1"/>
        <v>20398.98</v>
      </c>
      <c r="H1087" s="52" t="s">
        <v>3</v>
      </c>
      <c r="I1087" s="52">
        <v>2.0</v>
      </c>
      <c r="J1087" s="52">
        <v>2.0</v>
      </c>
      <c r="K1087" s="52">
        <v>3.0</v>
      </c>
      <c r="L1087" s="52" t="s">
        <v>189</v>
      </c>
      <c r="M1087" s="52" t="s">
        <v>119</v>
      </c>
      <c r="N1087" s="52">
        <v>26.0</v>
      </c>
      <c r="O1087" s="52">
        <v>0.0</v>
      </c>
      <c r="P1087" s="52">
        <v>0.0</v>
      </c>
      <c r="Q1087" s="52">
        <v>0.0</v>
      </c>
      <c r="R1087" s="52">
        <v>0.0</v>
      </c>
      <c r="S1087" s="52">
        <v>1.0</v>
      </c>
      <c r="T1087" s="52">
        <v>0.0</v>
      </c>
      <c r="U1087" s="53">
        <v>6799.66</v>
      </c>
      <c r="V1087" s="53">
        <v>6799.66</v>
      </c>
      <c r="W1087" s="52">
        <v>8.30092963E8</v>
      </c>
      <c r="X1087" s="52" t="s">
        <v>1168</v>
      </c>
    </row>
    <row r="1088" ht="15.75" customHeight="1">
      <c r="B1088" s="47">
        <v>8.011021E7</v>
      </c>
      <c r="C1088" s="47" t="s">
        <v>1330</v>
      </c>
      <c r="D1088" s="47">
        <v>1.1108923E7</v>
      </c>
      <c r="E1088" s="47">
        <v>8.0</v>
      </c>
      <c r="F1088" s="48">
        <v>17414.0</v>
      </c>
      <c r="G1088" s="48">
        <f t="shared" si="1"/>
        <v>139312</v>
      </c>
      <c r="H1088" s="47" t="s">
        <v>3</v>
      </c>
      <c r="I1088" s="47">
        <v>0.0</v>
      </c>
      <c r="J1088" s="47">
        <v>0.0</v>
      </c>
      <c r="K1088" s="47">
        <v>0.0</v>
      </c>
      <c r="L1088" s="47" t="s">
        <v>118</v>
      </c>
      <c r="M1088" s="47" t="s">
        <v>119</v>
      </c>
      <c r="N1088" s="47">
        <v>0.0</v>
      </c>
      <c r="O1088" s="47">
        <v>0.0</v>
      </c>
      <c r="P1088" s="47">
        <v>0.0</v>
      </c>
      <c r="Q1088" s="47">
        <v>0.0</v>
      </c>
      <c r="R1088" s="47">
        <v>0.0</v>
      </c>
      <c r="S1088" s="47">
        <v>0.0</v>
      </c>
      <c r="T1088" s="47">
        <v>0.0</v>
      </c>
      <c r="U1088" s="48">
        <v>17414.0</v>
      </c>
      <c r="V1088" s="48">
        <v>17414.0</v>
      </c>
      <c r="W1088" s="47">
        <v>8.30092963E8</v>
      </c>
      <c r="X1088" s="47" t="s">
        <v>1155</v>
      </c>
    </row>
    <row r="1089" ht="15.75" customHeight="1">
      <c r="B1089" s="52">
        <v>8.0110211E7</v>
      </c>
      <c r="C1089" s="52" t="s">
        <v>1331</v>
      </c>
      <c r="D1089" s="52">
        <v>1.1109361E7</v>
      </c>
      <c r="E1089" s="52">
        <v>8.0</v>
      </c>
      <c r="F1089" s="53">
        <v>22720.0</v>
      </c>
      <c r="G1089" s="48">
        <f t="shared" si="1"/>
        <v>181760</v>
      </c>
      <c r="H1089" s="52" t="s">
        <v>3</v>
      </c>
      <c r="I1089" s="52">
        <v>0.0</v>
      </c>
      <c r="J1089" s="52">
        <v>0.0</v>
      </c>
      <c r="K1089" s="52">
        <v>0.0</v>
      </c>
      <c r="L1089" s="52" t="s">
        <v>118</v>
      </c>
      <c r="M1089" s="52" t="s">
        <v>119</v>
      </c>
      <c r="N1089" s="52">
        <v>0.0</v>
      </c>
      <c r="O1089" s="52">
        <v>0.0</v>
      </c>
      <c r="P1089" s="52">
        <v>0.0</v>
      </c>
      <c r="Q1089" s="52">
        <v>0.0</v>
      </c>
      <c r="R1089" s="52">
        <v>0.0</v>
      </c>
      <c r="S1089" s="52">
        <v>0.0</v>
      </c>
      <c r="T1089" s="52">
        <v>0.0</v>
      </c>
      <c r="U1089" s="53">
        <v>22720.0</v>
      </c>
      <c r="V1089" s="53">
        <v>22720.0</v>
      </c>
      <c r="W1089" s="52">
        <v>8.30092963E8</v>
      </c>
      <c r="X1089" s="52" t="s">
        <v>1155</v>
      </c>
    </row>
    <row r="1090" ht="15.75" customHeight="1">
      <c r="B1090" s="47">
        <v>8.0110212E7</v>
      </c>
      <c r="C1090" s="47" t="s">
        <v>1167</v>
      </c>
      <c r="D1090" s="47">
        <v>1.1396427E7</v>
      </c>
      <c r="E1090" s="47">
        <v>0.0</v>
      </c>
      <c r="F1090" s="48">
        <v>0.0</v>
      </c>
      <c r="G1090" s="48">
        <f t="shared" si="1"/>
        <v>0</v>
      </c>
      <c r="H1090" s="47" t="s">
        <v>3</v>
      </c>
      <c r="I1090" s="47">
        <v>0.0</v>
      </c>
      <c r="J1090" s="47">
        <v>0.0</v>
      </c>
      <c r="K1090" s="47">
        <v>0.0</v>
      </c>
      <c r="L1090" s="47" t="s">
        <v>189</v>
      </c>
      <c r="M1090" s="47" t="s">
        <v>165</v>
      </c>
      <c r="N1090" s="47">
        <v>0.0</v>
      </c>
      <c r="O1090" s="47">
        <v>0.0</v>
      </c>
      <c r="P1090" s="47">
        <v>0.0</v>
      </c>
      <c r="Q1090" s="47">
        <v>0.0</v>
      </c>
      <c r="R1090" s="47">
        <v>0.0</v>
      </c>
      <c r="S1090" s="47">
        <v>0.0</v>
      </c>
      <c r="T1090" s="47">
        <v>0.0</v>
      </c>
      <c r="U1090" s="48">
        <v>0.0</v>
      </c>
      <c r="V1090" s="48">
        <v>20673.0</v>
      </c>
      <c r="W1090" s="47">
        <v>8.30092963E8</v>
      </c>
      <c r="X1090" s="47" t="s">
        <v>235</v>
      </c>
    </row>
    <row r="1091" ht="15.75" customHeight="1">
      <c r="B1091" s="52">
        <v>8.0110213E7</v>
      </c>
      <c r="C1091" s="52" t="s">
        <v>1332</v>
      </c>
      <c r="D1091" s="52">
        <v>1.0722525E7</v>
      </c>
      <c r="E1091" s="52">
        <v>0.0</v>
      </c>
      <c r="F1091" s="53">
        <v>0.0</v>
      </c>
      <c r="G1091" s="48">
        <f t="shared" si="1"/>
        <v>0</v>
      </c>
      <c r="H1091" s="52" t="s">
        <v>3</v>
      </c>
      <c r="I1091" s="52">
        <v>0.0</v>
      </c>
      <c r="J1091" s="52">
        <v>0.0</v>
      </c>
      <c r="K1091" s="52">
        <v>0.0</v>
      </c>
      <c r="L1091" s="52" t="s">
        <v>118</v>
      </c>
      <c r="M1091" s="52" t="s">
        <v>119</v>
      </c>
      <c r="N1091" s="52">
        <v>0.0</v>
      </c>
      <c r="O1091" s="52">
        <v>0.0</v>
      </c>
      <c r="P1091" s="52">
        <v>0.0</v>
      </c>
      <c r="Q1091" s="52">
        <v>0.0</v>
      </c>
      <c r="R1091" s="52">
        <v>0.0</v>
      </c>
      <c r="S1091" s="52">
        <v>0.0</v>
      </c>
      <c r="T1091" s="52">
        <v>0.0</v>
      </c>
      <c r="U1091" s="53">
        <v>0.0</v>
      </c>
      <c r="V1091" s="53">
        <v>0.0</v>
      </c>
      <c r="W1091" s="52">
        <v>8.30092963E8</v>
      </c>
      <c r="X1091" s="52" t="s">
        <v>235</v>
      </c>
    </row>
    <row r="1092" ht="15.75" customHeight="1">
      <c r="B1092" s="47">
        <v>8.0110214E7</v>
      </c>
      <c r="C1092" s="47" t="s">
        <v>1333</v>
      </c>
      <c r="D1092" s="47">
        <v>1.1399295E7</v>
      </c>
      <c r="E1092" s="47">
        <v>0.0</v>
      </c>
      <c r="F1092" s="48">
        <v>0.0</v>
      </c>
      <c r="G1092" s="48">
        <f t="shared" si="1"/>
        <v>0</v>
      </c>
      <c r="H1092" s="47" t="s">
        <v>3</v>
      </c>
      <c r="I1092" s="47">
        <v>0.0</v>
      </c>
      <c r="J1092" s="47">
        <v>0.0</v>
      </c>
      <c r="K1092" s="47">
        <v>0.0</v>
      </c>
      <c r="L1092" s="47" t="s">
        <v>189</v>
      </c>
      <c r="M1092" s="47" t="s">
        <v>119</v>
      </c>
      <c r="N1092" s="47">
        <v>0.0</v>
      </c>
      <c r="O1092" s="47">
        <v>0.0</v>
      </c>
      <c r="P1092" s="47">
        <v>0.0</v>
      </c>
      <c r="Q1092" s="47">
        <v>0.0</v>
      </c>
      <c r="R1092" s="47">
        <v>0.0</v>
      </c>
      <c r="S1092" s="47">
        <v>0.0</v>
      </c>
      <c r="T1092" s="47">
        <v>0.0</v>
      </c>
      <c r="U1092" s="48">
        <v>0.0</v>
      </c>
      <c r="V1092" s="48">
        <v>23402.0</v>
      </c>
      <c r="W1092" s="47">
        <v>8.30092963E8</v>
      </c>
      <c r="X1092" s="47" t="s">
        <v>235</v>
      </c>
    </row>
    <row r="1093" ht="15.75" customHeight="1">
      <c r="B1093" s="52">
        <v>8.0110215E7</v>
      </c>
      <c r="C1093" s="52" t="s">
        <v>1334</v>
      </c>
      <c r="D1093" s="52">
        <v>1.0748776E7</v>
      </c>
      <c r="E1093" s="52">
        <v>0.0</v>
      </c>
      <c r="F1093" s="53">
        <v>0.0</v>
      </c>
      <c r="G1093" s="48">
        <f t="shared" si="1"/>
        <v>0</v>
      </c>
      <c r="H1093" s="52" t="s">
        <v>3</v>
      </c>
      <c r="I1093" s="52">
        <v>0.0</v>
      </c>
      <c r="J1093" s="52">
        <v>0.0</v>
      </c>
      <c r="K1093" s="52">
        <v>0.0</v>
      </c>
      <c r="L1093" s="52" t="s">
        <v>118</v>
      </c>
      <c r="M1093" s="52" t="s">
        <v>119</v>
      </c>
      <c r="N1093" s="52">
        <v>0.0</v>
      </c>
      <c r="O1093" s="52">
        <v>0.0</v>
      </c>
      <c r="P1093" s="52">
        <v>0.0</v>
      </c>
      <c r="Q1093" s="52">
        <v>0.0</v>
      </c>
      <c r="R1093" s="52">
        <v>0.0</v>
      </c>
      <c r="S1093" s="52">
        <v>0.0</v>
      </c>
      <c r="T1093" s="52">
        <v>0.0</v>
      </c>
      <c r="U1093" s="53">
        <v>0.0</v>
      </c>
      <c r="V1093" s="53">
        <v>0.0</v>
      </c>
      <c r="W1093" s="52">
        <v>8.30092963E8</v>
      </c>
      <c r="X1093" s="52" t="s">
        <v>235</v>
      </c>
    </row>
    <row r="1094" ht="15.75" customHeight="1">
      <c r="B1094" s="47">
        <v>8.0110216E7</v>
      </c>
      <c r="C1094" s="47" t="s">
        <v>1335</v>
      </c>
      <c r="D1094" s="47"/>
      <c r="E1094" s="47">
        <v>0.0</v>
      </c>
      <c r="F1094" s="48">
        <v>0.0</v>
      </c>
      <c r="G1094" s="48">
        <f t="shared" si="1"/>
        <v>0</v>
      </c>
      <c r="H1094" s="47" t="s">
        <v>3</v>
      </c>
      <c r="I1094" s="47">
        <v>0.0</v>
      </c>
      <c r="J1094" s="47">
        <v>0.0</v>
      </c>
      <c r="K1094" s="47">
        <v>0.0</v>
      </c>
      <c r="L1094" s="47" t="s">
        <v>118</v>
      </c>
      <c r="M1094" s="47" t="s">
        <v>165</v>
      </c>
      <c r="N1094" s="47">
        <v>0.0</v>
      </c>
      <c r="O1094" s="47">
        <v>0.0</v>
      </c>
      <c r="P1094" s="47">
        <v>0.0</v>
      </c>
      <c r="Q1094" s="47">
        <v>0.0</v>
      </c>
      <c r="R1094" s="47">
        <v>0.0</v>
      </c>
      <c r="S1094" s="47">
        <v>0.0</v>
      </c>
      <c r="T1094" s="47">
        <v>0.0</v>
      </c>
      <c r="U1094" s="48">
        <v>0.0</v>
      </c>
      <c r="V1094" s="48">
        <v>0.0</v>
      </c>
      <c r="W1094" s="47">
        <v>8.30092963E8</v>
      </c>
      <c r="X1094" s="47" t="s">
        <v>235</v>
      </c>
    </row>
    <row r="1095" ht="15.75" customHeight="1">
      <c r="B1095" s="52">
        <v>8.0110217E7</v>
      </c>
      <c r="C1095" s="52" t="s">
        <v>1336</v>
      </c>
      <c r="D1095" s="52">
        <v>1.1277269E7</v>
      </c>
      <c r="E1095" s="52">
        <v>0.0</v>
      </c>
      <c r="F1095" s="53">
        <v>0.0</v>
      </c>
      <c r="G1095" s="48">
        <f t="shared" si="1"/>
        <v>0</v>
      </c>
      <c r="H1095" s="52" t="s">
        <v>3</v>
      </c>
      <c r="I1095" s="52">
        <v>0.0</v>
      </c>
      <c r="J1095" s="52">
        <v>0.0</v>
      </c>
      <c r="K1095" s="52">
        <v>0.0</v>
      </c>
      <c r="L1095" s="52" t="s">
        <v>118</v>
      </c>
      <c r="M1095" s="52" t="s">
        <v>119</v>
      </c>
      <c r="N1095" s="52">
        <v>0.0</v>
      </c>
      <c r="O1095" s="52">
        <v>0.0</v>
      </c>
      <c r="P1095" s="52">
        <v>0.0</v>
      </c>
      <c r="Q1095" s="52">
        <v>0.0</v>
      </c>
      <c r="R1095" s="52">
        <v>0.0</v>
      </c>
      <c r="S1095" s="52">
        <v>0.0</v>
      </c>
      <c r="T1095" s="52">
        <v>0.0</v>
      </c>
      <c r="U1095" s="53">
        <v>0.0</v>
      </c>
      <c r="V1095" s="53">
        <v>0.0</v>
      </c>
      <c r="W1095" s="52">
        <v>8.30092963E8</v>
      </c>
      <c r="X1095" s="52" t="s">
        <v>235</v>
      </c>
    </row>
    <row r="1096" ht="15.75" customHeight="1">
      <c r="B1096" s="47">
        <v>8.0110218E7</v>
      </c>
      <c r="C1096" s="47" t="s">
        <v>1337</v>
      </c>
      <c r="D1096" s="47">
        <v>1.1275215E7</v>
      </c>
      <c r="E1096" s="47">
        <v>0.0</v>
      </c>
      <c r="F1096" s="48">
        <v>0.0</v>
      </c>
      <c r="G1096" s="48">
        <f t="shared" si="1"/>
        <v>0</v>
      </c>
      <c r="H1096" s="47" t="s">
        <v>3</v>
      </c>
      <c r="I1096" s="47">
        <v>0.0</v>
      </c>
      <c r="J1096" s="47">
        <v>0.0</v>
      </c>
      <c r="K1096" s="47">
        <v>0.0</v>
      </c>
      <c r="L1096" s="47" t="s">
        <v>118</v>
      </c>
      <c r="M1096" s="47" t="s">
        <v>119</v>
      </c>
      <c r="N1096" s="47">
        <v>0.0</v>
      </c>
      <c r="O1096" s="47">
        <v>0.0</v>
      </c>
      <c r="P1096" s="47">
        <v>0.0</v>
      </c>
      <c r="Q1096" s="47">
        <v>0.0</v>
      </c>
      <c r="R1096" s="47">
        <v>0.0</v>
      </c>
      <c r="S1096" s="47">
        <v>0.0</v>
      </c>
      <c r="T1096" s="47">
        <v>0.0</v>
      </c>
      <c r="U1096" s="48">
        <v>0.0</v>
      </c>
      <c r="V1096" s="48">
        <v>0.0</v>
      </c>
      <c r="W1096" s="47">
        <v>8.30092963E8</v>
      </c>
      <c r="X1096" s="47" t="s">
        <v>235</v>
      </c>
    </row>
    <row r="1097" ht="15.75" customHeight="1">
      <c r="B1097" s="52">
        <v>8.0110219E7</v>
      </c>
      <c r="C1097" s="52" t="s">
        <v>1338</v>
      </c>
      <c r="D1097" s="52">
        <v>1.1275305E7</v>
      </c>
      <c r="E1097" s="52">
        <v>0.0</v>
      </c>
      <c r="F1097" s="53">
        <v>0.0</v>
      </c>
      <c r="G1097" s="48">
        <f t="shared" si="1"/>
        <v>0</v>
      </c>
      <c r="H1097" s="52" t="s">
        <v>3</v>
      </c>
      <c r="I1097" s="52">
        <v>0.0</v>
      </c>
      <c r="J1097" s="52">
        <v>0.0</v>
      </c>
      <c r="K1097" s="52">
        <v>0.0</v>
      </c>
      <c r="L1097" s="52" t="s">
        <v>118</v>
      </c>
      <c r="M1097" s="52" t="s">
        <v>119</v>
      </c>
      <c r="N1097" s="52">
        <v>0.0</v>
      </c>
      <c r="O1097" s="52">
        <v>0.0</v>
      </c>
      <c r="P1097" s="52">
        <v>0.0</v>
      </c>
      <c r="Q1097" s="52">
        <v>0.0</v>
      </c>
      <c r="R1097" s="52">
        <v>0.0</v>
      </c>
      <c r="S1097" s="52">
        <v>0.0</v>
      </c>
      <c r="T1097" s="52">
        <v>0.0</v>
      </c>
      <c r="U1097" s="53">
        <v>0.0</v>
      </c>
      <c r="V1097" s="53">
        <v>0.0</v>
      </c>
      <c r="W1097" s="52">
        <v>8.30092963E8</v>
      </c>
      <c r="X1097" s="52" t="s">
        <v>235</v>
      </c>
    </row>
    <row r="1098" ht="15.75" customHeight="1">
      <c r="B1098" s="47">
        <v>8.011022E7</v>
      </c>
      <c r="C1098" s="47" t="s">
        <v>1339</v>
      </c>
      <c r="D1098" s="47">
        <v>1.1316279E7</v>
      </c>
      <c r="E1098" s="47">
        <v>0.0</v>
      </c>
      <c r="F1098" s="48">
        <v>0.0</v>
      </c>
      <c r="G1098" s="48">
        <f t="shared" si="1"/>
        <v>0</v>
      </c>
      <c r="H1098" s="47" t="s">
        <v>3</v>
      </c>
      <c r="I1098" s="47">
        <v>0.0</v>
      </c>
      <c r="J1098" s="47">
        <v>0.0</v>
      </c>
      <c r="K1098" s="47">
        <v>0.0</v>
      </c>
      <c r="L1098" s="47" t="s">
        <v>118</v>
      </c>
      <c r="M1098" s="47" t="s">
        <v>119</v>
      </c>
      <c r="N1098" s="47">
        <v>0.0</v>
      </c>
      <c r="O1098" s="47">
        <v>0.0</v>
      </c>
      <c r="P1098" s="47">
        <v>0.0</v>
      </c>
      <c r="Q1098" s="47">
        <v>0.0</v>
      </c>
      <c r="R1098" s="47">
        <v>0.0</v>
      </c>
      <c r="S1098" s="47">
        <v>0.0</v>
      </c>
      <c r="T1098" s="47">
        <v>0.0</v>
      </c>
      <c r="U1098" s="48">
        <v>0.0</v>
      </c>
      <c r="V1098" s="48">
        <v>0.0</v>
      </c>
      <c r="W1098" s="47">
        <v>8.30092963E8</v>
      </c>
      <c r="X1098" s="47" t="s">
        <v>235</v>
      </c>
    </row>
    <row r="1099" ht="15.75" customHeight="1">
      <c r="B1099" s="52">
        <v>8.0110221E7</v>
      </c>
      <c r="C1099" s="52" t="s">
        <v>1340</v>
      </c>
      <c r="D1099" s="52">
        <v>1.1280199E7</v>
      </c>
      <c r="E1099" s="52">
        <v>0.0</v>
      </c>
      <c r="F1099" s="53">
        <v>0.0</v>
      </c>
      <c r="G1099" s="48">
        <f t="shared" si="1"/>
        <v>0</v>
      </c>
      <c r="H1099" s="52" t="s">
        <v>3</v>
      </c>
      <c r="I1099" s="52">
        <v>0.0</v>
      </c>
      <c r="J1099" s="52">
        <v>0.0</v>
      </c>
      <c r="K1099" s="52">
        <v>0.0</v>
      </c>
      <c r="L1099" s="52" t="s">
        <v>118</v>
      </c>
      <c r="M1099" s="52" t="s">
        <v>119</v>
      </c>
      <c r="N1099" s="52">
        <v>0.0</v>
      </c>
      <c r="O1099" s="52">
        <v>0.0</v>
      </c>
      <c r="P1099" s="52">
        <v>0.0</v>
      </c>
      <c r="Q1099" s="52">
        <v>0.0</v>
      </c>
      <c r="R1099" s="52">
        <v>0.0</v>
      </c>
      <c r="S1099" s="52">
        <v>0.0</v>
      </c>
      <c r="T1099" s="52">
        <v>0.0</v>
      </c>
      <c r="U1099" s="53">
        <v>0.0</v>
      </c>
      <c r="V1099" s="53">
        <v>0.0</v>
      </c>
      <c r="W1099" s="52">
        <v>8.30092963E8</v>
      </c>
      <c r="X1099" s="52" t="s">
        <v>235</v>
      </c>
    </row>
    <row r="1100" ht="15.75" customHeight="1">
      <c r="B1100" s="47">
        <v>8.0110222E7</v>
      </c>
      <c r="C1100" s="47" t="s">
        <v>1341</v>
      </c>
      <c r="D1100" s="47">
        <v>1.1319827E7</v>
      </c>
      <c r="E1100" s="47">
        <v>0.0</v>
      </c>
      <c r="F1100" s="48">
        <v>0.0</v>
      </c>
      <c r="G1100" s="48">
        <f t="shared" si="1"/>
        <v>0</v>
      </c>
      <c r="H1100" s="47" t="s">
        <v>3</v>
      </c>
      <c r="I1100" s="47">
        <v>0.0</v>
      </c>
      <c r="J1100" s="47">
        <v>0.0</v>
      </c>
      <c r="K1100" s="47">
        <v>0.0</v>
      </c>
      <c r="L1100" s="47" t="s">
        <v>118</v>
      </c>
      <c r="M1100" s="47" t="s">
        <v>119</v>
      </c>
      <c r="N1100" s="47">
        <v>0.0</v>
      </c>
      <c r="O1100" s="47">
        <v>0.0</v>
      </c>
      <c r="P1100" s="47">
        <v>0.0</v>
      </c>
      <c r="Q1100" s="47">
        <v>0.0</v>
      </c>
      <c r="R1100" s="47">
        <v>0.0</v>
      </c>
      <c r="S1100" s="47">
        <v>0.0</v>
      </c>
      <c r="T1100" s="47">
        <v>0.0</v>
      </c>
      <c r="U1100" s="48">
        <v>0.0</v>
      </c>
      <c r="V1100" s="48">
        <v>0.0</v>
      </c>
      <c r="W1100" s="47">
        <v>8.30092963E8</v>
      </c>
      <c r="X1100" s="47" t="s">
        <v>235</v>
      </c>
    </row>
    <row r="1101" ht="15.75" customHeight="1">
      <c r="B1101" s="52">
        <v>8.0110223E7</v>
      </c>
      <c r="C1101" s="52" t="s">
        <v>1342</v>
      </c>
      <c r="D1101" s="52">
        <v>1.1320829E7</v>
      </c>
      <c r="E1101" s="52">
        <v>0.0</v>
      </c>
      <c r="F1101" s="53">
        <v>0.0</v>
      </c>
      <c r="G1101" s="48">
        <f t="shared" si="1"/>
        <v>0</v>
      </c>
      <c r="H1101" s="52" t="s">
        <v>3</v>
      </c>
      <c r="I1101" s="52">
        <v>0.0</v>
      </c>
      <c r="J1101" s="52">
        <v>0.0</v>
      </c>
      <c r="K1101" s="52">
        <v>0.0</v>
      </c>
      <c r="L1101" s="52" t="s">
        <v>118</v>
      </c>
      <c r="M1101" s="52" t="s">
        <v>119</v>
      </c>
      <c r="N1101" s="52">
        <v>0.0</v>
      </c>
      <c r="O1101" s="52">
        <v>0.0</v>
      </c>
      <c r="P1101" s="52">
        <v>0.0</v>
      </c>
      <c r="Q1101" s="52">
        <v>0.0</v>
      </c>
      <c r="R1101" s="52">
        <v>0.0</v>
      </c>
      <c r="S1101" s="52">
        <v>0.0</v>
      </c>
      <c r="T1101" s="52">
        <v>0.0</v>
      </c>
      <c r="U1101" s="53">
        <v>0.0</v>
      </c>
      <c r="V1101" s="53">
        <v>0.0</v>
      </c>
      <c r="W1101" s="52">
        <v>8.30092963E8</v>
      </c>
      <c r="X1101" s="52" t="s">
        <v>235</v>
      </c>
    </row>
    <row r="1102" ht="15.75" customHeight="1">
      <c r="B1102" s="47">
        <v>8.0110224E7</v>
      </c>
      <c r="C1102" s="47" t="s">
        <v>1343</v>
      </c>
      <c r="D1102" s="47">
        <v>1.1317874E7</v>
      </c>
      <c r="E1102" s="47">
        <v>0.0</v>
      </c>
      <c r="F1102" s="48">
        <v>0.0</v>
      </c>
      <c r="G1102" s="48">
        <f t="shared" si="1"/>
        <v>0</v>
      </c>
      <c r="H1102" s="47" t="s">
        <v>3</v>
      </c>
      <c r="I1102" s="47">
        <v>0.0</v>
      </c>
      <c r="J1102" s="47">
        <v>0.0</v>
      </c>
      <c r="K1102" s="47">
        <v>0.0</v>
      </c>
      <c r="L1102" s="47" t="s">
        <v>118</v>
      </c>
      <c r="M1102" s="47" t="s">
        <v>119</v>
      </c>
      <c r="N1102" s="47">
        <v>0.0</v>
      </c>
      <c r="O1102" s="47">
        <v>0.0</v>
      </c>
      <c r="P1102" s="47">
        <v>0.0</v>
      </c>
      <c r="Q1102" s="47">
        <v>0.0</v>
      </c>
      <c r="R1102" s="47">
        <v>0.0</v>
      </c>
      <c r="S1102" s="47">
        <v>0.0</v>
      </c>
      <c r="T1102" s="47">
        <v>0.0</v>
      </c>
      <c r="U1102" s="48">
        <v>0.0</v>
      </c>
      <c r="V1102" s="48">
        <v>0.0</v>
      </c>
      <c r="W1102" s="47">
        <v>8.30092963E8</v>
      </c>
      <c r="X1102" s="47" t="s">
        <v>235</v>
      </c>
    </row>
    <row r="1103" ht="15.75" customHeight="1">
      <c r="B1103" s="52">
        <v>8.0110225E7</v>
      </c>
      <c r="C1103" s="52" t="s">
        <v>1344</v>
      </c>
      <c r="D1103" s="52">
        <v>1.1320996E7</v>
      </c>
      <c r="E1103" s="52">
        <v>0.0</v>
      </c>
      <c r="F1103" s="53">
        <v>0.0</v>
      </c>
      <c r="G1103" s="48">
        <f t="shared" si="1"/>
        <v>0</v>
      </c>
      <c r="H1103" s="52" t="s">
        <v>3</v>
      </c>
      <c r="I1103" s="52">
        <v>0.0</v>
      </c>
      <c r="J1103" s="52">
        <v>0.0</v>
      </c>
      <c r="K1103" s="52">
        <v>0.0</v>
      </c>
      <c r="L1103" s="52" t="s">
        <v>118</v>
      </c>
      <c r="M1103" s="52" t="s">
        <v>119</v>
      </c>
      <c r="N1103" s="52">
        <v>0.0</v>
      </c>
      <c r="O1103" s="52">
        <v>0.0</v>
      </c>
      <c r="P1103" s="52">
        <v>0.0</v>
      </c>
      <c r="Q1103" s="52">
        <v>0.0</v>
      </c>
      <c r="R1103" s="52">
        <v>0.0</v>
      </c>
      <c r="S1103" s="52">
        <v>0.0</v>
      </c>
      <c r="T1103" s="52">
        <v>0.0</v>
      </c>
      <c r="U1103" s="53">
        <v>0.0</v>
      </c>
      <c r="V1103" s="53">
        <v>0.0</v>
      </c>
      <c r="W1103" s="52">
        <v>8.30092963E8</v>
      </c>
      <c r="X1103" s="52" t="s">
        <v>235</v>
      </c>
    </row>
    <row r="1104" ht="15.75" customHeight="1">
      <c r="B1104" s="47">
        <v>8.0110226E7</v>
      </c>
      <c r="C1104" s="47" t="s">
        <v>1345</v>
      </c>
      <c r="D1104" s="47">
        <v>1.1312045E7</v>
      </c>
      <c r="E1104" s="47">
        <v>0.0</v>
      </c>
      <c r="F1104" s="48">
        <v>0.0</v>
      </c>
      <c r="G1104" s="48">
        <f t="shared" si="1"/>
        <v>0</v>
      </c>
      <c r="H1104" s="47" t="s">
        <v>3</v>
      </c>
      <c r="I1104" s="47">
        <v>0.0</v>
      </c>
      <c r="J1104" s="47">
        <v>0.0</v>
      </c>
      <c r="K1104" s="47">
        <v>0.0</v>
      </c>
      <c r="L1104" s="47" t="s">
        <v>118</v>
      </c>
      <c r="M1104" s="47" t="s">
        <v>119</v>
      </c>
      <c r="N1104" s="47">
        <v>0.0</v>
      </c>
      <c r="O1104" s="47">
        <v>0.0</v>
      </c>
      <c r="P1104" s="47">
        <v>0.0</v>
      </c>
      <c r="Q1104" s="47">
        <v>0.0</v>
      </c>
      <c r="R1104" s="47">
        <v>0.0</v>
      </c>
      <c r="S1104" s="47">
        <v>0.0</v>
      </c>
      <c r="T1104" s="47">
        <v>0.0</v>
      </c>
      <c r="U1104" s="48">
        <v>0.0</v>
      </c>
      <c r="V1104" s="48">
        <v>0.0</v>
      </c>
      <c r="W1104" s="47">
        <v>8.30092963E8</v>
      </c>
      <c r="X1104" s="47" t="s">
        <v>235</v>
      </c>
    </row>
    <row r="1105" ht="15.75" customHeight="1">
      <c r="B1105" s="52">
        <v>8.0110227E7</v>
      </c>
      <c r="C1105" s="52" t="s">
        <v>1346</v>
      </c>
      <c r="D1105" s="52">
        <v>1.1320518E7</v>
      </c>
      <c r="E1105" s="52">
        <v>0.0</v>
      </c>
      <c r="F1105" s="53">
        <v>0.0</v>
      </c>
      <c r="G1105" s="48">
        <f t="shared" si="1"/>
        <v>0</v>
      </c>
      <c r="H1105" s="52" t="s">
        <v>3</v>
      </c>
      <c r="I1105" s="52">
        <v>0.0</v>
      </c>
      <c r="J1105" s="52">
        <v>0.0</v>
      </c>
      <c r="K1105" s="52">
        <v>0.0</v>
      </c>
      <c r="L1105" s="52" t="s">
        <v>118</v>
      </c>
      <c r="M1105" s="52" t="s">
        <v>119</v>
      </c>
      <c r="N1105" s="52">
        <v>0.0</v>
      </c>
      <c r="O1105" s="52">
        <v>0.0</v>
      </c>
      <c r="P1105" s="52">
        <v>0.0</v>
      </c>
      <c r="Q1105" s="52">
        <v>0.0</v>
      </c>
      <c r="R1105" s="52">
        <v>0.0</v>
      </c>
      <c r="S1105" s="52">
        <v>0.0</v>
      </c>
      <c r="T1105" s="52">
        <v>0.0</v>
      </c>
      <c r="U1105" s="53">
        <v>0.0</v>
      </c>
      <c r="V1105" s="53">
        <v>0.0</v>
      </c>
      <c r="W1105" s="52">
        <v>8.30092963E8</v>
      </c>
      <c r="X1105" s="52" t="s">
        <v>235</v>
      </c>
    </row>
    <row r="1106" ht="15.75" customHeight="1">
      <c r="B1106" s="47">
        <v>8.0110228E7</v>
      </c>
      <c r="C1106" s="47" t="s">
        <v>1347</v>
      </c>
      <c r="D1106" s="47">
        <v>1.1314455E7</v>
      </c>
      <c r="E1106" s="47">
        <v>0.0</v>
      </c>
      <c r="F1106" s="48">
        <v>0.0</v>
      </c>
      <c r="G1106" s="48">
        <f t="shared" si="1"/>
        <v>0</v>
      </c>
      <c r="H1106" s="47" t="s">
        <v>3</v>
      </c>
      <c r="I1106" s="47">
        <v>0.0</v>
      </c>
      <c r="J1106" s="47">
        <v>0.0</v>
      </c>
      <c r="K1106" s="47">
        <v>0.0</v>
      </c>
      <c r="L1106" s="47" t="s">
        <v>118</v>
      </c>
      <c r="M1106" s="47" t="s">
        <v>119</v>
      </c>
      <c r="N1106" s="47">
        <v>0.0</v>
      </c>
      <c r="O1106" s="47">
        <v>0.0</v>
      </c>
      <c r="P1106" s="47">
        <v>0.0</v>
      </c>
      <c r="Q1106" s="47">
        <v>0.0</v>
      </c>
      <c r="R1106" s="47">
        <v>0.0</v>
      </c>
      <c r="S1106" s="47">
        <v>0.0</v>
      </c>
      <c r="T1106" s="47">
        <v>0.0</v>
      </c>
      <c r="U1106" s="48">
        <v>0.0</v>
      </c>
      <c r="V1106" s="48">
        <v>0.0</v>
      </c>
      <c r="W1106" s="47">
        <v>8.30092963E8</v>
      </c>
      <c r="X1106" s="47" t="s">
        <v>235</v>
      </c>
    </row>
    <row r="1107" ht="15.75" customHeight="1">
      <c r="B1107" s="52">
        <v>8.0110229E7</v>
      </c>
      <c r="C1107" s="52" t="s">
        <v>1348</v>
      </c>
      <c r="D1107" s="52">
        <v>1.1317876E7</v>
      </c>
      <c r="E1107" s="52">
        <v>0.0</v>
      </c>
      <c r="F1107" s="53">
        <v>0.0</v>
      </c>
      <c r="G1107" s="48">
        <f t="shared" si="1"/>
        <v>0</v>
      </c>
      <c r="H1107" s="52" t="s">
        <v>3</v>
      </c>
      <c r="I1107" s="52">
        <v>0.0</v>
      </c>
      <c r="J1107" s="52">
        <v>0.0</v>
      </c>
      <c r="K1107" s="52">
        <v>0.0</v>
      </c>
      <c r="L1107" s="52" t="s">
        <v>118</v>
      </c>
      <c r="M1107" s="52" t="s">
        <v>119</v>
      </c>
      <c r="N1107" s="52">
        <v>0.0</v>
      </c>
      <c r="O1107" s="52">
        <v>0.0</v>
      </c>
      <c r="P1107" s="52">
        <v>0.0</v>
      </c>
      <c r="Q1107" s="52">
        <v>0.0</v>
      </c>
      <c r="R1107" s="52">
        <v>0.0</v>
      </c>
      <c r="S1107" s="52">
        <v>0.0</v>
      </c>
      <c r="T1107" s="52">
        <v>0.0</v>
      </c>
      <c r="U1107" s="53">
        <v>0.0</v>
      </c>
      <c r="V1107" s="53">
        <v>0.0</v>
      </c>
      <c r="W1107" s="52">
        <v>8.30092963E8</v>
      </c>
      <c r="X1107" s="52" t="s">
        <v>235</v>
      </c>
    </row>
    <row r="1108" ht="15.75" customHeight="1">
      <c r="B1108" s="47">
        <v>8.011023E7</v>
      </c>
      <c r="C1108" s="47" t="s">
        <v>1349</v>
      </c>
      <c r="D1108" s="47">
        <v>1.132256E7</v>
      </c>
      <c r="E1108" s="47">
        <v>0.0</v>
      </c>
      <c r="F1108" s="48">
        <v>0.0</v>
      </c>
      <c r="G1108" s="48">
        <f t="shared" si="1"/>
        <v>0</v>
      </c>
      <c r="H1108" s="47" t="s">
        <v>3</v>
      </c>
      <c r="I1108" s="47">
        <v>0.0</v>
      </c>
      <c r="J1108" s="47">
        <v>0.0</v>
      </c>
      <c r="K1108" s="47">
        <v>0.0</v>
      </c>
      <c r="L1108" s="47" t="s">
        <v>118</v>
      </c>
      <c r="M1108" s="47" t="s">
        <v>119</v>
      </c>
      <c r="N1108" s="47">
        <v>0.0</v>
      </c>
      <c r="O1108" s="47">
        <v>0.0</v>
      </c>
      <c r="P1108" s="47">
        <v>0.0</v>
      </c>
      <c r="Q1108" s="47">
        <v>0.0</v>
      </c>
      <c r="R1108" s="47">
        <v>0.0</v>
      </c>
      <c r="S1108" s="47">
        <v>0.0</v>
      </c>
      <c r="T1108" s="47">
        <v>0.0</v>
      </c>
      <c r="U1108" s="48">
        <v>0.0</v>
      </c>
      <c r="V1108" s="48">
        <v>0.0</v>
      </c>
      <c r="W1108" s="47">
        <v>8.30092963E8</v>
      </c>
      <c r="X1108" s="47" t="s">
        <v>235</v>
      </c>
    </row>
    <row r="1109" ht="15.75" customHeight="1">
      <c r="B1109" s="52">
        <v>8.0110231E7</v>
      </c>
      <c r="C1109" s="52" t="s">
        <v>1350</v>
      </c>
      <c r="D1109" s="52">
        <v>1.1320433E7</v>
      </c>
      <c r="E1109" s="52">
        <v>0.0</v>
      </c>
      <c r="F1109" s="53">
        <v>0.0</v>
      </c>
      <c r="G1109" s="48">
        <f t="shared" si="1"/>
        <v>0</v>
      </c>
      <c r="H1109" s="52" t="s">
        <v>3</v>
      </c>
      <c r="I1109" s="52">
        <v>0.0</v>
      </c>
      <c r="J1109" s="52">
        <v>0.0</v>
      </c>
      <c r="K1109" s="52">
        <v>0.0</v>
      </c>
      <c r="L1109" s="52" t="s">
        <v>118</v>
      </c>
      <c r="M1109" s="52" t="s">
        <v>119</v>
      </c>
      <c r="N1109" s="52">
        <v>0.0</v>
      </c>
      <c r="O1109" s="52">
        <v>0.0</v>
      </c>
      <c r="P1109" s="52">
        <v>0.0</v>
      </c>
      <c r="Q1109" s="52">
        <v>0.0</v>
      </c>
      <c r="R1109" s="52">
        <v>0.0</v>
      </c>
      <c r="S1109" s="52">
        <v>0.0</v>
      </c>
      <c r="T1109" s="52">
        <v>0.0</v>
      </c>
      <c r="U1109" s="53">
        <v>0.0</v>
      </c>
      <c r="V1109" s="53">
        <v>0.0</v>
      </c>
      <c r="W1109" s="52">
        <v>8.30092963E8</v>
      </c>
      <c r="X1109" s="52" t="s">
        <v>235</v>
      </c>
    </row>
    <row r="1110" ht="15.75" customHeight="1">
      <c r="B1110" s="47">
        <v>8.0110232E7</v>
      </c>
      <c r="C1110" s="47" t="s">
        <v>1351</v>
      </c>
      <c r="D1110" s="47">
        <v>1.1317749E7</v>
      </c>
      <c r="E1110" s="47">
        <v>0.0</v>
      </c>
      <c r="F1110" s="48">
        <v>0.0</v>
      </c>
      <c r="G1110" s="48">
        <f t="shared" si="1"/>
        <v>0</v>
      </c>
      <c r="H1110" s="47" t="s">
        <v>3</v>
      </c>
      <c r="I1110" s="47">
        <v>0.0</v>
      </c>
      <c r="J1110" s="47">
        <v>0.0</v>
      </c>
      <c r="K1110" s="47">
        <v>0.0</v>
      </c>
      <c r="L1110" s="47" t="s">
        <v>118</v>
      </c>
      <c r="M1110" s="47" t="s">
        <v>119</v>
      </c>
      <c r="N1110" s="47">
        <v>0.0</v>
      </c>
      <c r="O1110" s="47">
        <v>0.0</v>
      </c>
      <c r="P1110" s="47">
        <v>0.0</v>
      </c>
      <c r="Q1110" s="47">
        <v>0.0</v>
      </c>
      <c r="R1110" s="47">
        <v>0.0</v>
      </c>
      <c r="S1110" s="47">
        <v>0.0</v>
      </c>
      <c r="T1110" s="47">
        <v>0.0</v>
      </c>
      <c r="U1110" s="48">
        <v>0.0</v>
      </c>
      <c r="V1110" s="48">
        <v>0.0</v>
      </c>
      <c r="W1110" s="47">
        <v>8.30092963E8</v>
      </c>
      <c r="X1110" s="47" t="s">
        <v>235</v>
      </c>
    </row>
    <row r="1111" ht="15.75" customHeight="1">
      <c r="B1111" s="52">
        <v>8.0110233E7</v>
      </c>
      <c r="C1111" s="52" t="s">
        <v>1352</v>
      </c>
      <c r="D1111" s="52">
        <v>1.1460226E7</v>
      </c>
      <c r="E1111" s="52">
        <v>0.0</v>
      </c>
      <c r="F1111" s="53">
        <v>0.0</v>
      </c>
      <c r="G1111" s="48">
        <f t="shared" si="1"/>
        <v>0</v>
      </c>
      <c r="H1111" s="52" t="s">
        <v>3</v>
      </c>
      <c r="I1111" s="52">
        <v>0.0</v>
      </c>
      <c r="J1111" s="52">
        <v>0.0</v>
      </c>
      <c r="K1111" s="52">
        <v>0.0</v>
      </c>
      <c r="L1111" s="52" t="s">
        <v>118</v>
      </c>
      <c r="M1111" s="52" t="s">
        <v>119</v>
      </c>
      <c r="N1111" s="52">
        <v>0.0</v>
      </c>
      <c r="O1111" s="52">
        <v>0.0</v>
      </c>
      <c r="P1111" s="52">
        <v>0.0</v>
      </c>
      <c r="Q1111" s="52">
        <v>0.0</v>
      </c>
      <c r="R1111" s="52">
        <v>0.0</v>
      </c>
      <c r="S1111" s="52">
        <v>0.0</v>
      </c>
      <c r="T1111" s="52">
        <v>0.0</v>
      </c>
      <c r="U1111" s="53">
        <v>0.0</v>
      </c>
      <c r="V1111" s="53">
        <v>0.0</v>
      </c>
      <c r="W1111" s="52">
        <v>8.30092963E8</v>
      </c>
      <c r="X1111" s="52" t="s">
        <v>235</v>
      </c>
    </row>
    <row r="1112" ht="15.75" customHeight="1">
      <c r="B1112" s="47">
        <v>8.0110234E7</v>
      </c>
      <c r="C1112" s="47" t="s">
        <v>1353</v>
      </c>
      <c r="D1112" s="47">
        <v>1.1442285E7</v>
      </c>
      <c r="E1112" s="47">
        <v>0.0</v>
      </c>
      <c r="F1112" s="48">
        <v>0.0</v>
      </c>
      <c r="G1112" s="48">
        <f t="shared" si="1"/>
        <v>0</v>
      </c>
      <c r="H1112" s="47" t="s">
        <v>3</v>
      </c>
      <c r="I1112" s="47">
        <v>0.0</v>
      </c>
      <c r="J1112" s="47">
        <v>0.0</v>
      </c>
      <c r="K1112" s="47">
        <v>0.0</v>
      </c>
      <c r="L1112" s="47" t="s">
        <v>118</v>
      </c>
      <c r="M1112" s="47" t="s">
        <v>119</v>
      </c>
      <c r="N1112" s="47">
        <v>1.0</v>
      </c>
      <c r="O1112" s="47">
        <v>0.0</v>
      </c>
      <c r="P1112" s="47">
        <v>0.0</v>
      </c>
      <c r="Q1112" s="47">
        <v>0.0</v>
      </c>
      <c r="R1112" s="47">
        <v>0.0</v>
      </c>
      <c r="S1112" s="47">
        <v>1.0</v>
      </c>
      <c r="T1112" s="47">
        <v>0.0</v>
      </c>
      <c r="U1112" s="48">
        <v>0.0</v>
      </c>
      <c r="V1112" s="48">
        <v>401597.0</v>
      </c>
      <c r="W1112" s="47">
        <v>8.30092963E8</v>
      </c>
      <c r="X1112" s="47" t="s">
        <v>235</v>
      </c>
    </row>
    <row r="1113" ht="15.75" customHeight="1">
      <c r="B1113" s="52">
        <v>8.0110235E7</v>
      </c>
      <c r="C1113" s="52" t="s">
        <v>1354</v>
      </c>
      <c r="D1113" s="52">
        <v>1.1413389E7</v>
      </c>
      <c r="E1113" s="52">
        <v>0.0</v>
      </c>
      <c r="F1113" s="53">
        <v>0.0</v>
      </c>
      <c r="G1113" s="48">
        <f t="shared" si="1"/>
        <v>0</v>
      </c>
      <c r="H1113" s="52" t="s">
        <v>3</v>
      </c>
      <c r="I1113" s="52">
        <v>0.0</v>
      </c>
      <c r="J1113" s="52">
        <v>0.0</v>
      </c>
      <c r="K1113" s="52">
        <v>0.0</v>
      </c>
      <c r="L1113" s="52" t="s">
        <v>118</v>
      </c>
      <c r="M1113" s="52" t="s">
        <v>165</v>
      </c>
      <c r="N1113" s="52">
        <v>0.0</v>
      </c>
      <c r="O1113" s="52">
        <v>0.0</v>
      </c>
      <c r="P1113" s="52">
        <v>0.0</v>
      </c>
      <c r="Q1113" s="52">
        <v>0.0</v>
      </c>
      <c r="R1113" s="52">
        <v>0.0</v>
      </c>
      <c r="S1113" s="52">
        <v>0.0</v>
      </c>
      <c r="T1113" s="52">
        <v>0.0</v>
      </c>
      <c r="U1113" s="53">
        <v>0.0</v>
      </c>
      <c r="V1113" s="53">
        <v>0.0</v>
      </c>
      <c r="W1113" s="52">
        <v>8.30092963E8</v>
      </c>
      <c r="X1113" s="52" t="s">
        <v>235</v>
      </c>
    </row>
    <row r="1114" ht="15.75" customHeight="1">
      <c r="B1114" s="47">
        <v>8.0110236E7</v>
      </c>
      <c r="C1114" s="47" t="s">
        <v>1355</v>
      </c>
      <c r="D1114" s="47">
        <v>1.1412583E7</v>
      </c>
      <c r="E1114" s="47">
        <v>0.0</v>
      </c>
      <c r="F1114" s="48">
        <v>0.0</v>
      </c>
      <c r="G1114" s="48">
        <f t="shared" si="1"/>
        <v>0</v>
      </c>
      <c r="H1114" s="47" t="s">
        <v>3</v>
      </c>
      <c r="I1114" s="47">
        <v>0.0</v>
      </c>
      <c r="J1114" s="47">
        <v>0.0</v>
      </c>
      <c r="K1114" s="47">
        <v>0.0</v>
      </c>
      <c r="L1114" s="47" t="s">
        <v>118</v>
      </c>
      <c r="M1114" s="47" t="s">
        <v>122</v>
      </c>
      <c r="N1114" s="47">
        <v>0.0</v>
      </c>
      <c r="O1114" s="47">
        <v>0.0</v>
      </c>
      <c r="P1114" s="47">
        <v>0.0</v>
      </c>
      <c r="Q1114" s="47">
        <v>0.0</v>
      </c>
      <c r="R1114" s="47">
        <v>0.0</v>
      </c>
      <c r="S1114" s="47">
        <v>0.0</v>
      </c>
      <c r="T1114" s="47">
        <v>0.0</v>
      </c>
      <c r="U1114" s="48">
        <v>0.0</v>
      </c>
      <c r="V1114" s="48">
        <v>0.0</v>
      </c>
      <c r="W1114" s="47">
        <v>8.30092963E8</v>
      </c>
      <c r="X1114" s="47" t="s">
        <v>235</v>
      </c>
    </row>
    <row r="1115" ht="15.75" customHeight="1">
      <c r="B1115" s="52">
        <v>8.0110237E7</v>
      </c>
      <c r="C1115" s="52" t="s">
        <v>1356</v>
      </c>
      <c r="D1115" s="52">
        <v>2.6295143E7</v>
      </c>
      <c r="E1115" s="52">
        <v>28.0</v>
      </c>
      <c r="F1115" s="53">
        <v>90440.0</v>
      </c>
      <c r="G1115" s="48">
        <f t="shared" si="1"/>
        <v>2532320</v>
      </c>
      <c r="H1115" s="52" t="s">
        <v>3</v>
      </c>
      <c r="I1115" s="52">
        <v>15.0</v>
      </c>
      <c r="J1115" s="52">
        <v>12.0</v>
      </c>
      <c r="K1115" s="52">
        <v>45.0</v>
      </c>
      <c r="L1115" s="52" t="s">
        <v>118</v>
      </c>
      <c r="M1115" s="52" t="s">
        <v>119</v>
      </c>
      <c r="N1115" s="52">
        <v>994.0</v>
      </c>
      <c r="O1115" s="52">
        <v>0.0</v>
      </c>
      <c r="P1115" s="52">
        <v>0.0</v>
      </c>
      <c r="Q1115" s="52">
        <v>0.0</v>
      </c>
      <c r="R1115" s="52">
        <v>0.0</v>
      </c>
      <c r="S1115" s="52">
        <v>16.0</v>
      </c>
      <c r="T1115" s="52">
        <v>0.0</v>
      </c>
      <c r="U1115" s="53">
        <v>90440.0</v>
      </c>
      <c r="V1115" s="53">
        <v>90440.0</v>
      </c>
      <c r="W1115" s="52">
        <v>9.00340506E8</v>
      </c>
      <c r="X1115" s="52" t="s">
        <v>1357</v>
      </c>
    </row>
    <row r="1116" ht="15.75" customHeight="1">
      <c r="B1116" s="47">
        <v>8.0110238E7</v>
      </c>
      <c r="C1116" s="47" t="s">
        <v>1358</v>
      </c>
      <c r="D1116" s="47">
        <v>1.1417528E7</v>
      </c>
      <c r="E1116" s="47">
        <v>25.0</v>
      </c>
      <c r="F1116" s="48">
        <v>23324.0</v>
      </c>
      <c r="G1116" s="48">
        <f t="shared" si="1"/>
        <v>583100</v>
      </c>
      <c r="H1116" s="47" t="s">
        <v>3</v>
      </c>
      <c r="I1116" s="47">
        <v>10.0</v>
      </c>
      <c r="J1116" s="47">
        <v>10.0</v>
      </c>
      <c r="K1116" s="47">
        <v>20.0</v>
      </c>
      <c r="L1116" s="47" t="s">
        <v>118</v>
      </c>
      <c r="M1116" s="47" t="s">
        <v>122</v>
      </c>
      <c r="N1116" s="47">
        <v>950.0</v>
      </c>
      <c r="O1116" s="47">
        <v>0.0</v>
      </c>
      <c r="P1116" s="47">
        <v>0.0</v>
      </c>
      <c r="Q1116" s="47">
        <v>0.0</v>
      </c>
      <c r="R1116" s="47">
        <v>0.0</v>
      </c>
      <c r="S1116" s="47">
        <v>5.0</v>
      </c>
      <c r="T1116" s="47">
        <v>0.0</v>
      </c>
      <c r="U1116" s="48">
        <v>23324.0</v>
      </c>
      <c r="V1116" s="48">
        <v>23324.0</v>
      </c>
      <c r="W1116" s="47">
        <v>9.00603232E8</v>
      </c>
      <c r="X1116" s="47" t="s">
        <v>194</v>
      </c>
    </row>
    <row r="1117" ht="15.75" customHeight="1">
      <c r="B1117" s="52">
        <v>8.0110239E7</v>
      </c>
      <c r="C1117" s="52" t="s">
        <v>1359</v>
      </c>
      <c r="D1117" s="52">
        <v>1.0638888E7</v>
      </c>
      <c r="E1117" s="52">
        <v>6.0</v>
      </c>
      <c r="F1117" s="53">
        <v>14300.23</v>
      </c>
      <c r="G1117" s="48">
        <f t="shared" si="1"/>
        <v>85801.38</v>
      </c>
      <c r="H1117" s="52" t="s">
        <v>3</v>
      </c>
      <c r="I1117" s="52">
        <v>6.0</v>
      </c>
      <c r="J1117" s="52">
        <v>6.0</v>
      </c>
      <c r="K1117" s="52">
        <v>15.0</v>
      </c>
      <c r="L1117" s="52" t="s">
        <v>189</v>
      </c>
      <c r="M1117" s="52" t="s">
        <v>122</v>
      </c>
      <c r="N1117" s="52">
        <v>266.0</v>
      </c>
      <c r="O1117" s="52">
        <v>0.0</v>
      </c>
      <c r="P1117" s="52">
        <v>0.0</v>
      </c>
      <c r="Q1117" s="52">
        <v>1.0</v>
      </c>
      <c r="R1117" s="52">
        <v>0.0</v>
      </c>
      <c r="S1117" s="52">
        <v>4.0</v>
      </c>
      <c r="T1117" s="52">
        <v>0.0</v>
      </c>
      <c r="U1117" s="53">
        <v>14300.2</v>
      </c>
      <c r="V1117" s="53">
        <v>14300.23</v>
      </c>
      <c r="W1117" s="52">
        <v>9.00603232E8</v>
      </c>
      <c r="X1117" s="52" t="s">
        <v>1133</v>
      </c>
    </row>
    <row r="1118" ht="15.75" customHeight="1">
      <c r="B1118" s="47">
        <v>8.011024E7</v>
      </c>
      <c r="C1118" s="47" t="s">
        <v>1360</v>
      </c>
      <c r="D1118" s="47">
        <v>1857.0</v>
      </c>
      <c r="E1118" s="47">
        <v>513.0</v>
      </c>
      <c r="F1118" s="48">
        <v>164.22</v>
      </c>
      <c r="G1118" s="48">
        <f t="shared" si="1"/>
        <v>84244.86</v>
      </c>
      <c r="H1118" s="47" t="s">
        <v>3</v>
      </c>
      <c r="I1118" s="47">
        <v>450.0</v>
      </c>
      <c r="J1118" s="47">
        <v>300.0</v>
      </c>
      <c r="K1118" s="47">
        <v>1000.0</v>
      </c>
      <c r="L1118" s="47" t="s">
        <v>118</v>
      </c>
      <c r="M1118" s="47" t="s">
        <v>119</v>
      </c>
      <c r="N1118" s="47">
        <v>36390.0</v>
      </c>
      <c r="O1118" s="47">
        <v>0.0</v>
      </c>
      <c r="P1118" s="47">
        <v>0.0</v>
      </c>
      <c r="Q1118" s="47">
        <v>0.0</v>
      </c>
      <c r="R1118" s="47">
        <v>0.0</v>
      </c>
      <c r="S1118" s="47">
        <v>6.0</v>
      </c>
      <c r="T1118" s="47">
        <v>0.0</v>
      </c>
      <c r="U1118" s="48">
        <v>164.22</v>
      </c>
      <c r="V1118" s="48">
        <v>164.22</v>
      </c>
      <c r="W1118" s="47">
        <v>9.00449648E8</v>
      </c>
      <c r="X1118" s="47" t="s">
        <v>710</v>
      </c>
    </row>
    <row r="1119" ht="15.75" customHeight="1">
      <c r="B1119" s="52">
        <v>8.0110241E7</v>
      </c>
      <c r="C1119" s="52" t="s">
        <v>1361</v>
      </c>
      <c r="D1119" s="52">
        <v>2465.0</v>
      </c>
      <c r="E1119" s="52">
        <v>894.0</v>
      </c>
      <c r="F1119" s="53">
        <v>63.07</v>
      </c>
      <c r="G1119" s="48">
        <f t="shared" si="1"/>
        <v>56384.58</v>
      </c>
      <c r="H1119" s="52" t="s">
        <v>3</v>
      </c>
      <c r="I1119" s="52">
        <v>450.0</v>
      </c>
      <c r="J1119" s="52">
        <v>286.0</v>
      </c>
      <c r="K1119" s="52">
        <v>1000.0</v>
      </c>
      <c r="L1119" s="52" t="s">
        <v>118</v>
      </c>
      <c r="M1119" s="52" t="s">
        <v>119</v>
      </c>
      <c r="N1119" s="52">
        <v>36634.0</v>
      </c>
      <c r="O1119" s="52">
        <v>0.0</v>
      </c>
      <c r="P1119" s="52">
        <v>0.0</v>
      </c>
      <c r="Q1119" s="52">
        <v>0.0</v>
      </c>
      <c r="R1119" s="52">
        <v>0.0</v>
      </c>
      <c r="S1119" s="52">
        <v>5.0</v>
      </c>
      <c r="T1119" s="52">
        <v>0.0</v>
      </c>
      <c r="U1119" s="53">
        <v>63.07</v>
      </c>
      <c r="V1119" s="53">
        <v>63.07</v>
      </c>
      <c r="W1119" s="52">
        <v>9.00449648E8</v>
      </c>
      <c r="X1119" s="52" t="s">
        <v>710</v>
      </c>
    </row>
    <row r="1120" ht="15.75" customHeight="1">
      <c r="B1120" s="47">
        <v>8.0110242E7</v>
      </c>
      <c r="C1120" s="47" t="s">
        <v>1362</v>
      </c>
      <c r="D1120" s="47">
        <v>1.1377773E7</v>
      </c>
      <c r="E1120" s="47">
        <v>118.0</v>
      </c>
      <c r="F1120" s="48">
        <v>3213.0</v>
      </c>
      <c r="G1120" s="48">
        <f t="shared" si="1"/>
        <v>379134</v>
      </c>
      <c r="H1120" s="47" t="s">
        <v>3</v>
      </c>
      <c r="I1120" s="47">
        <v>40.0</v>
      </c>
      <c r="J1120" s="47">
        <v>0.0</v>
      </c>
      <c r="K1120" s="47">
        <v>100.0</v>
      </c>
      <c r="L1120" s="47" t="s">
        <v>118</v>
      </c>
      <c r="M1120" s="47" t="s">
        <v>165</v>
      </c>
      <c r="N1120" s="47">
        <v>557.0</v>
      </c>
      <c r="O1120" s="47">
        <v>0.0</v>
      </c>
      <c r="P1120" s="47">
        <v>0.0</v>
      </c>
      <c r="Q1120" s="47">
        <v>0.0</v>
      </c>
      <c r="R1120" s="47">
        <v>0.0</v>
      </c>
      <c r="S1120" s="47">
        <v>7.0</v>
      </c>
      <c r="T1120" s="47">
        <v>0.0</v>
      </c>
      <c r="U1120" s="48">
        <v>3213.0</v>
      </c>
      <c r="V1120" s="48">
        <v>3213.0</v>
      </c>
      <c r="W1120" s="47">
        <v>9.00664298E8</v>
      </c>
      <c r="X1120" s="47" t="s">
        <v>1091</v>
      </c>
    </row>
    <row r="1121" ht="15.75" customHeight="1">
      <c r="B1121" s="52">
        <v>8.0110243E7</v>
      </c>
      <c r="C1121" s="52" t="s">
        <v>1363</v>
      </c>
      <c r="D1121" s="52">
        <v>2.6182523E7</v>
      </c>
      <c r="E1121" s="52">
        <v>16.0</v>
      </c>
      <c r="F1121" s="53">
        <v>680.0</v>
      </c>
      <c r="G1121" s="48">
        <f t="shared" si="1"/>
        <v>10880</v>
      </c>
      <c r="H1121" s="52" t="s">
        <v>3</v>
      </c>
      <c r="I1121" s="52">
        <v>0.0</v>
      </c>
      <c r="J1121" s="52">
        <v>0.0</v>
      </c>
      <c r="K1121" s="52">
        <v>0.0</v>
      </c>
      <c r="L1121" s="52" t="s">
        <v>118</v>
      </c>
      <c r="M1121" s="52" t="s">
        <v>165</v>
      </c>
      <c r="N1121" s="52">
        <v>0.0</v>
      </c>
      <c r="O1121" s="52">
        <v>0.0</v>
      </c>
      <c r="P1121" s="52">
        <v>0.0</v>
      </c>
      <c r="Q1121" s="52">
        <v>0.0</v>
      </c>
      <c r="R1121" s="52">
        <v>0.0</v>
      </c>
      <c r="S1121" s="52">
        <v>0.0</v>
      </c>
      <c r="T1121" s="52">
        <v>0.0</v>
      </c>
      <c r="U1121" s="53">
        <v>680.0</v>
      </c>
      <c r="V1121" s="53">
        <v>680.0</v>
      </c>
      <c r="W1121" s="52">
        <v>8.30092963E8</v>
      </c>
      <c r="X1121" s="52" t="s">
        <v>678</v>
      </c>
    </row>
    <row r="1122" ht="15.75" customHeight="1">
      <c r="B1122" s="47">
        <v>8.0110244E7</v>
      </c>
      <c r="C1122" s="47" t="s">
        <v>1364</v>
      </c>
      <c r="D1122" s="47">
        <v>673.0</v>
      </c>
      <c r="E1122" s="47">
        <v>0.0</v>
      </c>
      <c r="F1122" s="48">
        <v>0.0</v>
      </c>
      <c r="G1122" s="48">
        <f t="shared" si="1"/>
        <v>0</v>
      </c>
      <c r="H1122" s="47" t="s">
        <v>3</v>
      </c>
      <c r="I1122" s="47">
        <v>0.0</v>
      </c>
      <c r="J1122" s="47">
        <v>0.0</v>
      </c>
      <c r="K1122" s="47">
        <v>0.0</v>
      </c>
      <c r="L1122" s="47" t="s">
        <v>118</v>
      </c>
      <c r="M1122" s="47" t="s">
        <v>119</v>
      </c>
      <c r="N1122" s="47">
        <v>0.0</v>
      </c>
      <c r="O1122" s="47">
        <v>0.0</v>
      </c>
      <c r="P1122" s="47">
        <v>0.0</v>
      </c>
      <c r="Q1122" s="47">
        <v>0.0</v>
      </c>
      <c r="R1122" s="47">
        <v>0.0</v>
      </c>
      <c r="S1122" s="47">
        <v>0.0</v>
      </c>
      <c r="T1122" s="47">
        <v>0.0</v>
      </c>
      <c r="U1122" s="48">
        <v>0.0</v>
      </c>
      <c r="V1122" s="48">
        <v>0.0</v>
      </c>
      <c r="W1122" s="47">
        <v>9.00449648E8</v>
      </c>
      <c r="X1122" s="47" t="s">
        <v>235</v>
      </c>
    </row>
    <row r="1123" ht="15.75" customHeight="1">
      <c r="B1123" s="52">
        <v>8.0110245E7</v>
      </c>
      <c r="C1123" s="52" t="s">
        <v>1365</v>
      </c>
      <c r="D1123" s="52">
        <v>1413388.0</v>
      </c>
      <c r="E1123" s="52">
        <v>0.0</v>
      </c>
      <c r="F1123" s="53">
        <v>64498.0</v>
      </c>
      <c r="G1123" s="48">
        <f t="shared" si="1"/>
        <v>0</v>
      </c>
      <c r="H1123" s="52" t="s">
        <v>3</v>
      </c>
      <c r="I1123" s="52">
        <v>0.0</v>
      </c>
      <c r="J1123" s="52">
        <v>0.0</v>
      </c>
      <c r="K1123" s="52">
        <v>0.0</v>
      </c>
      <c r="L1123" s="52" t="s">
        <v>118</v>
      </c>
      <c r="M1123" s="52" t="s">
        <v>119</v>
      </c>
      <c r="N1123" s="52">
        <v>11.0</v>
      </c>
      <c r="O1123" s="52">
        <v>0.0</v>
      </c>
      <c r="P1123" s="52">
        <v>0.0</v>
      </c>
      <c r="Q1123" s="52">
        <v>0.0</v>
      </c>
      <c r="R1123" s="52">
        <v>0.0</v>
      </c>
      <c r="S1123" s="52">
        <v>1.0</v>
      </c>
      <c r="T1123" s="52">
        <v>0.0</v>
      </c>
      <c r="U1123" s="53">
        <v>64498.0</v>
      </c>
      <c r="V1123" s="53">
        <v>64498.0</v>
      </c>
      <c r="W1123" s="52">
        <v>9.00603232E8</v>
      </c>
      <c r="X1123" s="52" t="s">
        <v>235</v>
      </c>
    </row>
    <row r="1124" ht="15.75" customHeight="1">
      <c r="B1124" s="47">
        <v>8.0110246E7</v>
      </c>
      <c r="C1124" s="47" t="s">
        <v>1366</v>
      </c>
      <c r="D1124" s="47" t="s">
        <v>1367</v>
      </c>
      <c r="E1124" s="47">
        <v>0.0</v>
      </c>
      <c r="F1124" s="48">
        <v>0.0</v>
      </c>
      <c r="G1124" s="48">
        <f t="shared" si="1"/>
        <v>0</v>
      </c>
      <c r="H1124" s="47" t="s">
        <v>3</v>
      </c>
      <c r="I1124" s="47">
        <v>0.0</v>
      </c>
      <c r="J1124" s="47">
        <v>0.0</v>
      </c>
      <c r="K1124" s="47">
        <v>0.0</v>
      </c>
      <c r="L1124" s="47" t="s">
        <v>118</v>
      </c>
      <c r="M1124" s="47" t="s">
        <v>119</v>
      </c>
      <c r="N1124" s="47">
        <v>0.0</v>
      </c>
      <c r="O1124" s="47">
        <v>0.0</v>
      </c>
      <c r="P1124" s="47">
        <v>0.0</v>
      </c>
      <c r="Q1124" s="47">
        <v>0.0</v>
      </c>
      <c r="R1124" s="47">
        <v>0.0</v>
      </c>
      <c r="S1124" s="47">
        <v>0.0</v>
      </c>
      <c r="T1124" s="47">
        <v>0.0</v>
      </c>
      <c r="U1124" s="48">
        <v>0.0</v>
      </c>
      <c r="V1124" s="48">
        <v>0.0</v>
      </c>
      <c r="W1124" s="47">
        <v>8.30129239E8</v>
      </c>
      <c r="X1124" s="47" t="s">
        <v>235</v>
      </c>
    </row>
    <row r="1125" ht="15.75" customHeight="1">
      <c r="B1125" s="52">
        <v>8.0110247E7</v>
      </c>
      <c r="C1125" s="52" t="s">
        <v>1368</v>
      </c>
      <c r="D1125" s="52" t="s">
        <v>1369</v>
      </c>
      <c r="E1125" s="52">
        <v>9.0</v>
      </c>
      <c r="F1125" s="53">
        <v>16660.0</v>
      </c>
      <c r="G1125" s="48">
        <f t="shared" si="1"/>
        <v>149940</v>
      </c>
      <c r="H1125" s="52" t="s">
        <v>3</v>
      </c>
      <c r="I1125" s="52">
        <v>0.0</v>
      </c>
      <c r="J1125" s="52">
        <v>0.0</v>
      </c>
      <c r="K1125" s="52">
        <v>0.0</v>
      </c>
      <c r="L1125" s="52" t="s">
        <v>118</v>
      </c>
      <c r="M1125" s="52" t="s">
        <v>119</v>
      </c>
      <c r="N1125" s="52">
        <v>1.0</v>
      </c>
      <c r="O1125" s="52">
        <v>0.0</v>
      </c>
      <c r="P1125" s="52">
        <v>0.0</v>
      </c>
      <c r="Q1125" s="52">
        <v>0.0</v>
      </c>
      <c r="R1125" s="52">
        <v>0.0</v>
      </c>
      <c r="S1125" s="52">
        <v>0.0</v>
      </c>
      <c r="T1125" s="52">
        <v>0.0</v>
      </c>
      <c r="U1125" s="53">
        <v>16660.0</v>
      </c>
      <c r="V1125" s="53">
        <v>14000.0</v>
      </c>
      <c r="W1125" s="52">
        <v>8.30129239E8</v>
      </c>
      <c r="X1125" s="52" t="s">
        <v>235</v>
      </c>
    </row>
    <row r="1126" ht="15.75" customHeight="1">
      <c r="B1126" s="47">
        <v>8.0110248E7</v>
      </c>
      <c r="C1126" s="47" t="s">
        <v>1370</v>
      </c>
      <c r="D1126" s="47" t="s">
        <v>1369</v>
      </c>
      <c r="E1126" s="47">
        <v>13.0</v>
      </c>
      <c r="F1126" s="48">
        <v>18755.54</v>
      </c>
      <c r="G1126" s="48">
        <f t="shared" si="1"/>
        <v>243822.02</v>
      </c>
      <c r="H1126" s="47" t="s">
        <v>3</v>
      </c>
      <c r="I1126" s="47">
        <v>2.0</v>
      </c>
      <c r="J1126" s="47">
        <v>2.0</v>
      </c>
      <c r="K1126" s="47">
        <v>4.0</v>
      </c>
      <c r="L1126" s="47" t="s">
        <v>118</v>
      </c>
      <c r="M1126" s="47" t="s">
        <v>119</v>
      </c>
      <c r="N1126" s="47">
        <v>76.0</v>
      </c>
      <c r="O1126" s="47">
        <v>0.0</v>
      </c>
      <c r="P1126" s="47">
        <v>0.0</v>
      </c>
      <c r="Q1126" s="47">
        <v>0.0</v>
      </c>
      <c r="R1126" s="47">
        <v>0.0</v>
      </c>
      <c r="S1126" s="47">
        <v>15.0</v>
      </c>
      <c r="T1126" s="47">
        <v>0.0</v>
      </c>
      <c r="U1126" s="48">
        <v>18755.5</v>
      </c>
      <c r="V1126" s="48">
        <v>18574.71</v>
      </c>
      <c r="W1126" s="47">
        <v>8.30129239E8</v>
      </c>
      <c r="X1126" s="47" t="s">
        <v>801</v>
      </c>
    </row>
    <row r="1127" ht="15.75" customHeight="1">
      <c r="B1127" s="52">
        <v>8.0110249E7</v>
      </c>
      <c r="C1127" s="52" t="s">
        <v>1371</v>
      </c>
      <c r="D1127" s="52" t="s">
        <v>1372</v>
      </c>
      <c r="E1127" s="52">
        <v>4.0</v>
      </c>
      <c r="F1127" s="53">
        <v>10710.0</v>
      </c>
      <c r="G1127" s="48">
        <f t="shared" si="1"/>
        <v>42840</v>
      </c>
      <c r="H1127" s="52" t="s">
        <v>3</v>
      </c>
      <c r="I1127" s="52">
        <v>3.0</v>
      </c>
      <c r="J1127" s="52">
        <v>2.0</v>
      </c>
      <c r="K1127" s="52">
        <v>6.0</v>
      </c>
      <c r="L1127" s="52" t="s">
        <v>118</v>
      </c>
      <c r="M1127" s="52" t="s">
        <v>119</v>
      </c>
      <c r="N1127" s="52">
        <v>85.0</v>
      </c>
      <c r="O1127" s="52">
        <v>0.0</v>
      </c>
      <c r="P1127" s="52">
        <v>0.0</v>
      </c>
      <c r="Q1127" s="52">
        <v>0.0</v>
      </c>
      <c r="R1127" s="52">
        <v>0.0</v>
      </c>
      <c r="S1127" s="52">
        <v>1.0</v>
      </c>
      <c r="T1127" s="52">
        <v>0.0</v>
      </c>
      <c r="U1127" s="53">
        <v>10710.0</v>
      </c>
      <c r="V1127" s="53">
        <v>10710.0</v>
      </c>
      <c r="W1127" s="52">
        <v>8.30129239E8</v>
      </c>
      <c r="X1127" s="52" t="s">
        <v>801</v>
      </c>
    </row>
    <row r="1128" ht="15.75" customHeight="1">
      <c r="B1128" s="47">
        <v>8.011025E7</v>
      </c>
      <c r="C1128" s="47" t="s">
        <v>1373</v>
      </c>
      <c r="D1128" s="47" t="s">
        <v>1374</v>
      </c>
      <c r="E1128" s="47">
        <v>6.0</v>
      </c>
      <c r="F1128" s="48">
        <v>11900.0</v>
      </c>
      <c r="G1128" s="48">
        <f t="shared" si="1"/>
        <v>71400</v>
      </c>
      <c r="H1128" s="47" t="s">
        <v>3</v>
      </c>
      <c r="I1128" s="47">
        <v>3.0</v>
      </c>
      <c r="J1128" s="47">
        <v>3.0</v>
      </c>
      <c r="K1128" s="47">
        <v>6.0</v>
      </c>
      <c r="L1128" s="47" t="s">
        <v>118</v>
      </c>
      <c r="M1128" s="47" t="s">
        <v>119</v>
      </c>
      <c r="N1128" s="47">
        <v>144.0</v>
      </c>
      <c r="O1128" s="47">
        <v>0.0</v>
      </c>
      <c r="P1128" s="47">
        <v>0.0</v>
      </c>
      <c r="Q1128" s="47">
        <v>1.0</v>
      </c>
      <c r="R1128" s="47">
        <v>0.0</v>
      </c>
      <c r="S1128" s="47">
        <v>6.0</v>
      </c>
      <c r="T1128" s="47">
        <v>0.0</v>
      </c>
      <c r="U1128" s="48">
        <v>11900.0</v>
      </c>
      <c r="V1128" s="48">
        <v>11900.0</v>
      </c>
      <c r="W1128" s="47">
        <v>8.30129239E8</v>
      </c>
      <c r="X1128" s="47" t="s">
        <v>801</v>
      </c>
    </row>
    <row r="1129" ht="15.75" customHeight="1">
      <c r="B1129" s="52">
        <v>8.0110251E7</v>
      </c>
      <c r="C1129" s="52" t="s">
        <v>1375</v>
      </c>
      <c r="D1129" s="52" t="s">
        <v>1376</v>
      </c>
      <c r="E1129" s="52">
        <v>4.0</v>
      </c>
      <c r="F1129" s="53">
        <v>3689.0</v>
      </c>
      <c r="G1129" s="48">
        <f t="shared" si="1"/>
        <v>14756</v>
      </c>
      <c r="H1129" s="52" t="s">
        <v>3</v>
      </c>
      <c r="I1129" s="52">
        <v>1.0</v>
      </c>
      <c r="J1129" s="52">
        <v>1.0</v>
      </c>
      <c r="K1129" s="52">
        <v>2.0</v>
      </c>
      <c r="L1129" s="52" t="s">
        <v>118</v>
      </c>
      <c r="M1129" s="52" t="s">
        <v>119</v>
      </c>
      <c r="N1129" s="52">
        <v>74.0</v>
      </c>
      <c r="O1129" s="52">
        <v>0.0</v>
      </c>
      <c r="P1129" s="52">
        <v>0.0</v>
      </c>
      <c r="Q1129" s="52">
        <v>0.0</v>
      </c>
      <c r="R1129" s="52">
        <v>0.0</v>
      </c>
      <c r="S1129" s="52">
        <v>5.0</v>
      </c>
      <c r="T1129" s="52">
        <v>0.0</v>
      </c>
      <c r="U1129" s="53">
        <v>3689.0</v>
      </c>
      <c r="V1129" s="53">
        <v>3689.0</v>
      </c>
      <c r="W1129" s="52">
        <v>8.30129239E8</v>
      </c>
      <c r="X1129" s="52" t="s">
        <v>801</v>
      </c>
    </row>
    <row r="1130" ht="15.75" customHeight="1">
      <c r="B1130" s="47">
        <v>8.0110252E7</v>
      </c>
      <c r="C1130" s="47" t="s">
        <v>1377</v>
      </c>
      <c r="D1130" s="47">
        <v>1008.0</v>
      </c>
      <c r="E1130" s="47">
        <v>1055.0</v>
      </c>
      <c r="F1130" s="48">
        <v>61.12</v>
      </c>
      <c r="G1130" s="48">
        <f t="shared" si="1"/>
        <v>64481.6</v>
      </c>
      <c r="H1130" s="47" t="s">
        <v>3</v>
      </c>
      <c r="I1130" s="47">
        <v>7.0</v>
      </c>
      <c r="J1130" s="47">
        <v>7.0</v>
      </c>
      <c r="K1130" s="47">
        <v>7.0</v>
      </c>
      <c r="L1130" s="47" t="s">
        <v>118</v>
      </c>
      <c r="M1130" s="47" t="s">
        <v>165</v>
      </c>
      <c r="N1130" s="47">
        <v>3412.0</v>
      </c>
      <c r="O1130" s="47">
        <v>0.0</v>
      </c>
      <c r="P1130" s="47">
        <v>0.0</v>
      </c>
      <c r="Q1130" s="47">
        <v>0.0</v>
      </c>
      <c r="R1130" s="47">
        <v>0.0</v>
      </c>
      <c r="S1130" s="47">
        <v>0.0</v>
      </c>
      <c r="T1130" s="47">
        <v>0.0</v>
      </c>
      <c r="U1130" s="48">
        <v>61.12</v>
      </c>
      <c r="V1130" s="48">
        <v>50.0</v>
      </c>
      <c r="W1130" s="47">
        <v>9.01100688E8</v>
      </c>
      <c r="X1130" s="47" t="s">
        <v>504</v>
      </c>
    </row>
    <row r="1131" ht="15.75" customHeight="1">
      <c r="B1131" s="52">
        <v>8.0110253E7</v>
      </c>
      <c r="C1131" s="52" t="s">
        <v>1378</v>
      </c>
      <c r="D1131" s="52" t="s">
        <v>1379</v>
      </c>
      <c r="E1131" s="52">
        <v>10.0</v>
      </c>
      <c r="F1131" s="53">
        <v>3689.0</v>
      </c>
      <c r="G1131" s="48">
        <f t="shared" si="1"/>
        <v>36890</v>
      </c>
      <c r="H1131" s="52" t="s">
        <v>3</v>
      </c>
      <c r="I1131" s="52">
        <v>10.0</v>
      </c>
      <c r="J1131" s="52">
        <v>6.0</v>
      </c>
      <c r="K1131" s="52">
        <v>30.0</v>
      </c>
      <c r="L1131" s="52" t="s">
        <v>118</v>
      </c>
      <c r="M1131" s="52" t="s">
        <v>119</v>
      </c>
      <c r="N1131" s="52">
        <v>477.0</v>
      </c>
      <c r="O1131" s="52">
        <v>0.0</v>
      </c>
      <c r="P1131" s="52">
        <v>0.0</v>
      </c>
      <c r="Q1131" s="52">
        <v>0.0</v>
      </c>
      <c r="R1131" s="52">
        <v>0.0</v>
      </c>
      <c r="S1131" s="52">
        <v>12.0</v>
      </c>
      <c r="T1131" s="52">
        <v>0.0</v>
      </c>
      <c r="U1131" s="53">
        <v>3689.0</v>
      </c>
      <c r="V1131" s="53">
        <v>3689.0</v>
      </c>
      <c r="W1131" s="52">
        <v>8.30129239E8</v>
      </c>
      <c r="X1131" s="52" t="s">
        <v>801</v>
      </c>
    </row>
    <row r="1132" ht="15.75" customHeight="1">
      <c r="B1132" s="47">
        <v>8.0110254E7</v>
      </c>
      <c r="C1132" s="47" t="s">
        <v>1380</v>
      </c>
      <c r="D1132" s="47" t="s">
        <v>1381</v>
      </c>
      <c r="E1132" s="47">
        <v>2.0</v>
      </c>
      <c r="F1132" s="48">
        <v>5355.0</v>
      </c>
      <c r="G1132" s="48">
        <f t="shared" si="1"/>
        <v>10710</v>
      </c>
      <c r="H1132" s="47" t="s">
        <v>3</v>
      </c>
      <c r="I1132" s="47">
        <v>2.0</v>
      </c>
      <c r="J1132" s="47">
        <v>2.0</v>
      </c>
      <c r="K1132" s="47">
        <v>4.0</v>
      </c>
      <c r="L1132" s="47" t="s">
        <v>118</v>
      </c>
      <c r="M1132" s="47" t="s">
        <v>165</v>
      </c>
      <c r="N1132" s="47">
        <v>71.0</v>
      </c>
      <c r="O1132" s="47">
        <v>0.0</v>
      </c>
      <c r="P1132" s="47">
        <v>0.0</v>
      </c>
      <c r="Q1132" s="47">
        <v>0.0</v>
      </c>
      <c r="R1132" s="47">
        <v>0.0</v>
      </c>
      <c r="S1132" s="47">
        <v>3.0</v>
      </c>
      <c r="T1132" s="47">
        <v>0.0</v>
      </c>
      <c r="U1132" s="48">
        <v>5355.0</v>
      </c>
      <c r="V1132" s="48">
        <v>5355.0</v>
      </c>
      <c r="W1132" s="47">
        <v>8.30129239E8</v>
      </c>
      <c r="X1132" s="47" t="s">
        <v>801</v>
      </c>
    </row>
    <row r="1133" ht="15.75" customHeight="1">
      <c r="B1133" s="52">
        <v>8.0110255E7</v>
      </c>
      <c r="C1133" s="52" t="s">
        <v>1382</v>
      </c>
      <c r="D1133" s="52" t="s">
        <v>1383</v>
      </c>
      <c r="E1133" s="52">
        <v>3.0</v>
      </c>
      <c r="F1133" s="53">
        <v>21182.0</v>
      </c>
      <c r="G1133" s="48">
        <f t="shared" si="1"/>
        <v>63546</v>
      </c>
      <c r="H1133" s="52" t="s">
        <v>3</v>
      </c>
      <c r="I1133" s="52">
        <v>10.0</v>
      </c>
      <c r="J1133" s="52">
        <v>5.0</v>
      </c>
      <c r="K1133" s="52">
        <v>20.0</v>
      </c>
      <c r="L1133" s="52" t="s">
        <v>118</v>
      </c>
      <c r="M1133" s="52" t="s">
        <v>119</v>
      </c>
      <c r="N1133" s="52">
        <v>483.0</v>
      </c>
      <c r="O1133" s="52">
        <v>0.0</v>
      </c>
      <c r="P1133" s="52">
        <v>0.0</v>
      </c>
      <c r="Q1133" s="52">
        <v>0.0</v>
      </c>
      <c r="R1133" s="52">
        <v>0.0</v>
      </c>
      <c r="S1133" s="52">
        <v>15.0</v>
      </c>
      <c r="T1133" s="52">
        <v>0.0</v>
      </c>
      <c r="U1133" s="53">
        <v>21182.0</v>
      </c>
      <c r="V1133" s="53">
        <v>21182.0</v>
      </c>
      <c r="W1133" s="52">
        <v>8.30129239E8</v>
      </c>
      <c r="X1133" s="52" t="s">
        <v>801</v>
      </c>
    </row>
    <row r="1134" ht="15.75" customHeight="1">
      <c r="B1134" s="47">
        <v>8.0110256E7</v>
      </c>
      <c r="C1134" s="47" t="s">
        <v>1384</v>
      </c>
      <c r="D1134" s="47" t="s">
        <v>1385</v>
      </c>
      <c r="E1134" s="47">
        <v>4.0</v>
      </c>
      <c r="F1134" s="48">
        <v>11900.0</v>
      </c>
      <c r="G1134" s="48">
        <f t="shared" si="1"/>
        <v>47600</v>
      </c>
      <c r="H1134" s="47" t="s">
        <v>3</v>
      </c>
      <c r="I1134" s="47">
        <v>2.0</v>
      </c>
      <c r="J1134" s="47">
        <v>2.0</v>
      </c>
      <c r="K1134" s="47">
        <v>4.0</v>
      </c>
      <c r="L1134" s="47" t="s">
        <v>118</v>
      </c>
      <c r="M1134" s="47" t="s">
        <v>165</v>
      </c>
      <c r="N1134" s="47">
        <v>39.0</v>
      </c>
      <c r="O1134" s="47">
        <v>0.0</v>
      </c>
      <c r="P1134" s="47">
        <v>0.0</v>
      </c>
      <c r="Q1134" s="47">
        <v>1.0</v>
      </c>
      <c r="R1134" s="47">
        <v>0.0</v>
      </c>
      <c r="S1134" s="47">
        <v>1.0</v>
      </c>
      <c r="T1134" s="47">
        <v>0.0</v>
      </c>
      <c r="U1134" s="48">
        <v>11900.0</v>
      </c>
      <c r="V1134" s="48">
        <v>11900.0</v>
      </c>
      <c r="W1134" s="47">
        <v>8.30129239E8</v>
      </c>
      <c r="X1134" s="47" t="s">
        <v>801</v>
      </c>
    </row>
    <row r="1135" ht="15.75" customHeight="1">
      <c r="B1135" s="52">
        <v>8.0110257E7</v>
      </c>
      <c r="C1135" s="52" t="s">
        <v>1386</v>
      </c>
      <c r="D1135" s="52" t="s">
        <v>1387</v>
      </c>
      <c r="E1135" s="52">
        <v>1.0</v>
      </c>
      <c r="F1135" s="53">
        <v>11900.0</v>
      </c>
      <c r="G1135" s="48">
        <f t="shared" si="1"/>
        <v>11900</v>
      </c>
      <c r="H1135" s="52" t="s">
        <v>3</v>
      </c>
      <c r="I1135" s="52">
        <v>1.0</v>
      </c>
      <c r="J1135" s="52">
        <v>1.0</v>
      </c>
      <c r="K1135" s="52">
        <v>2.0</v>
      </c>
      <c r="L1135" s="52" t="s">
        <v>118</v>
      </c>
      <c r="M1135" s="52" t="s">
        <v>165</v>
      </c>
      <c r="N1135" s="52">
        <v>39.0</v>
      </c>
      <c r="O1135" s="52">
        <v>0.0</v>
      </c>
      <c r="P1135" s="52">
        <v>0.0</v>
      </c>
      <c r="Q1135" s="52">
        <v>0.0</v>
      </c>
      <c r="R1135" s="52">
        <v>0.0</v>
      </c>
      <c r="S1135" s="52">
        <v>3.0</v>
      </c>
      <c r="T1135" s="52">
        <v>0.0</v>
      </c>
      <c r="U1135" s="53">
        <v>11900.0</v>
      </c>
      <c r="V1135" s="53">
        <v>11900.0</v>
      </c>
      <c r="W1135" s="52">
        <v>8.30129239E8</v>
      </c>
      <c r="X1135" s="52" t="s">
        <v>801</v>
      </c>
    </row>
    <row r="1136" ht="15.75" customHeight="1">
      <c r="B1136" s="47">
        <v>8.0110258E7</v>
      </c>
      <c r="C1136" s="47" t="s">
        <v>1388</v>
      </c>
      <c r="D1136" s="47" t="s">
        <v>1389</v>
      </c>
      <c r="E1136" s="47">
        <v>11.0</v>
      </c>
      <c r="F1136" s="48">
        <v>10710.0</v>
      </c>
      <c r="G1136" s="48">
        <f t="shared" si="1"/>
        <v>117810</v>
      </c>
      <c r="H1136" s="47" t="s">
        <v>3</v>
      </c>
      <c r="I1136" s="47">
        <v>2.0</v>
      </c>
      <c r="J1136" s="47">
        <v>2.0</v>
      </c>
      <c r="K1136" s="47">
        <v>3.0</v>
      </c>
      <c r="L1136" s="47" t="s">
        <v>118</v>
      </c>
      <c r="M1136" s="47" t="s">
        <v>165</v>
      </c>
      <c r="N1136" s="47">
        <v>110.0</v>
      </c>
      <c r="O1136" s="47">
        <v>0.0</v>
      </c>
      <c r="P1136" s="47">
        <v>0.0</v>
      </c>
      <c r="Q1136" s="47">
        <v>0.0</v>
      </c>
      <c r="R1136" s="47">
        <v>0.0</v>
      </c>
      <c r="S1136" s="47">
        <v>6.0</v>
      </c>
      <c r="T1136" s="47">
        <v>0.0</v>
      </c>
      <c r="U1136" s="48">
        <v>10710.0</v>
      </c>
      <c r="V1136" s="48">
        <v>10710.0</v>
      </c>
      <c r="W1136" s="47">
        <v>8.30129239E8</v>
      </c>
      <c r="X1136" s="47" t="s">
        <v>801</v>
      </c>
    </row>
    <row r="1137" ht="15.75" customHeight="1">
      <c r="B1137" s="52">
        <v>8.0110259E7</v>
      </c>
      <c r="C1137" s="52" t="s">
        <v>1390</v>
      </c>
      <c r="D1137" s="52" t="s">
        <v>1391</v>
      </c>
      <c r="E1137" s="52">
        <v>8.0</v>
      </c>
      <c r="F1137" s="53">
        <v>10710.0</v>
      </c>
      <c r="G1137" s="48">
        <f t="shared" si="1"/>
        <v>85680</v>
      </c>
      <c r="H1137" s="52" t="s">
        <v>3</v>
      </c>
      <c r="I1137" s="52">
        <v>1.0</v>
      </c>
      <c r="J1137" s="52">
        <v>1.0</v>
      </c>
      <c r="K1137" s="52">
        <v>2.0</v>
      </c>
      <c r="L1137" s="52" t="s">
        <v>118</v>
      </c>
      <c r="M1137" s="52" t="s">
        <v>165</v>
      </c>
      <c r="N1137" s="52">
        <v>69.0</v>
      </c>
      <c r="O1137" s="52">
        <v>0.0</v>
      </c>
      <c r="P1137" s="52">
        <v>0.0</v>
      </c>
      <c r="Q1137" s="52">
        <v>0.0</v>
      </c>
      <c r="R1137" s="52">
        <v>0.0</v>
      </c>
      <c r="S1137" s="52">
        <v>3.0</v>
      </c>
      <c r="T1137" s="52">
        <v>0.0</v>
      </c>
      <c r="U1137" s="53">
        <v>10710.0</v>
      </c>
      <c r="V1137" s="53">
        <v>10710.0</v>
      </c>
      <c r="W1137" s="52">
        <v>8.30129239E8</v>
      </c>
      <c r="X1137" s="52" t="s">
        <v>801</v>
      </c>
    </row>
    <row r="1138" ht="15.75" customHeight="1">
      <c r="B1138" s="47">
        <v>8.011026E7</v>
      </c>
      <c r="C1138" s="47" t="s">
        <v>1392</v>
      </c>
      <c r="D1138" s="47" t="s">
        <v>1393</v>
      </c>
      <c r="E1138" s="47">
        <v>3.0</v>
      </c>
      <c r="F1138" s="48">
        <v>8925.0</v>
      </c>
      <c r="G1138" s="48">
        <f t="shared" si="1"/>
        <v>26775</v>
      </c>
      <c r="H1138" s="47" t="s">
        <v>3</v>
      </c>
      <c r="I1138" s="47">
        <v>3.0</v>
      </c>
      <c r="J1138" s="47">
        <v>3.0</v>
      </c>
      <c r="K1138" s="47">
        <v>6.0</v>
      </c>
      <c r="L1138" s="47" t="s">
        <v>118</v>
      </c>
      <c r="M1138" s="47" t="s">
        <v>119</v>
      </c>
      <c r="N1138" s="47">
        <v>147.0</v>
      </c>
      <c r="O1138" s="47">
        <v>0.0</v>
      </c>
      <c r="P1138" s="47">
        <v>0.0</v>
      </c>
      <c r="Q1138" s="47">
        <v>1.0</v>
      </c>
      <c r="R1138" s="47">
        <v>0.0</v>
      </c>
      <c r="S1138" s="47">
        <v>4.0</v>
      </c>
      <c r="T1138" s="47">
        <v>0.0</v>
      </c>
      <c r="U1138" s="48">
        <v>8925.0</v>
      </c>
      <c r="V1138" s="48">
        <v>8925.0</v>
      </c>
      <c r="W1138" s="47">
        <v>8.30129239E8</v>
      </c>
      <c r="X1138" s="47" t="s">
        <v>801</v>
      </c>
    </row>
    <row r="1139" ht="15.75" customHeight="1">
      <c r="B1139" s="52">
        <v>8.0110261E7</v>
      </c>
      <c r="C1139" s="52" t="s">
        <v>1394</v>
      </c>
      <c r="D1139" s="52" t="s">
        <v>1395</v>
      </c>
      <c r="E1139" s="52">
        <v>4.0</v>
      </c>
      <c r="F1139" s="53">
        <v>10710.0</v>
      </c>
      <c r="G1139" s="48">
        <f t="shared" si="1"/>
        <v>42840</v>
      </c>
      <c r="H1139" s="52" t="s">
        <v>3</v>
      </c>
      <c r="I1139" s="52">
        <v>3.0</v>
      </c>
      <c r="J1139" s="52">
        <v>3.0</v>
      </c>
      <c r="K1139" s="52">
        <v>6.0</v>
      </c>
      <c r="L1139" s="52" t="s">
        <v>118</v>
      </c>
      <c r="M1139" s="52" t="s">
        <v>119</v>
      </c>
      <c r="N1139" s="52">
        <v>78.0</v>
      </c>
      <c r="O1139" s="52">
        <v>0.0</v>
      </c>
      <c r="P1139" s="52">
        <v>0.0</v>
      </c>
      <c r="Q1139" s="52">
        <v>0.0</v>
      </c>
      <c r="R1139" s="52">
        <v>0.0</v>
      </c>
      <c r="S1139" s="52">
        <v>2.0</v>
      </c>
      <c r="T1139" s="52">
        <v>0.0</v>
      </c>
      <c r="U1139" s="53">
        <v>10710.0</v>
      </c>
      <c r="V1139" s="53">
        <v>10710.0</v>
      </c>
      <c r="W1139" s="52">
        <v>8.30129239E8</v>
      </c>
      <c r="X1139" s="52" t="s">
        <v>801</v>
      </c>
    </row>
    <row r="1140" ht="15.75" customHeight="1">
      <c r="B1140" s="47">
        <v>8.0110262E7</v>
      </c>
      <c r="C1140" s="47" t="s">
        <v>1396</v>
      </c>
      <c r="D1140" s="47">
        <v>1.1651165E7</v>
      </c>
      <c r="E1140" s="47">
        <v>6.0</v>
      </c>
      <c r="F1140" s="48">
        <v>6925.499</v>
      </c>
      <c r="G1140" s="48">
        <f t="shared" si="1"/>
        <v>41552.994</v>
      </c>
      <c r="H1140" s="47" t="s">
        <v>3</v>
      </c>
      <c r="I1140" s="47">
        <v>4.0</v>
      </c>
      <c r="J1140" s="47">
        <v>4.0</v>
      </c>
      <c r="K1140" s="47">
        <v>6.0</v>
      </c>
      <c r="L1140" s="47" t="s">
        <v>118</v>
      </c>
      <c r="M1140" s="47" t="s">
        <v>119</v>
      </c>
      <c r="N1140" s="47">
        <v>95.0</v>
      </c>
      <c r="O1140" s="47">
        <v>0.0</v>
      </c>
      <c r="P1140" s="47">
        <v>0.0</v>
      </c>
      <c r="Q1140" s="47">
        <v>0.0</v>
      </c>
      <c r="R1140" s="47">
        <v>0.0</v>
      </c>
      <c r="S1140" s="47">
        <v>2.0</v>
      </c>
      <c r="T1140" s="47">
        <v>0.0</v>
      </c>
      <c r="U1140" s="48">
        <v>6925.5</v>
      </c>
      <c r="V1140" s="48">
        <v>6788.498</v>
      </c>
      <c r="W1140" s="47">
        <v>8.30092963E8</v>
      </c>
      <c r="X1140" s="47" t="s">
        <v>1397</v>
      </c>
    </row>
    <row r="1141" ht="15.75" customHeight="1">
      <c r="B1141" s="52">
        <v>8.0110263E7</v>
      </c>
      <c r="C1141" s="52" t="s">
        <v>1398</v>
      </c>
      <c r="D1141" s="52">
        <v>1.1641394E7</v>
      </c>
      <c r="E1141" s="52">
        <v>1.0</v>
      </c>
      <c r="F1141" s="53">
        <v>108369.7</v>
      </c>
      <c r="G1141" s="48">
        <f t="shared" si="1"/>
        <v>108369.7</v>
      </c>
      <c r="H1141" s="52" t="s">
        <v>3</v>
      </c>
      <c r="I1141" s="52">
        <v>1.0</v>
      </c>
      <c r="J1141" s="52">
        <v>1.0</v>
      </c>
      <c r="K1141" s="52">
        <v>2.0</v>
      </c>
      <c r="L1141" s="52" t="s">
        <v>118</v>
      </c>
      <c r="M1141" s="52" t="s">
        <v>119</v>
      </c>
      <c r="N1141" s="52">
        <v>170.0</v>
      </c>
      <c r="O1141" s="52">
        <v>0.0</v>
      </c>
      <c r="P1141" s="52">
        <v>0.0</v>
      </c>
      <c r="Q1141" s="52">
        <v>1.0</v>
      </c>
      <c r="R1141" s="52">
        <v>0.0</v>
      </c>
      <c r="S1141" s="52">
        <v>12.0</v>
      </c>
      <c r="T1141" s="52">
        <v>0.0</v>
      </c>
      <c r="U1141" s="53">
        <v>108370.0</v>
      </c>
      <c r="V1141" s="53">
        <v>108369.7</v>
      </c>
      <c r="W1141" s="52">
        <v>9.00603232E8</v>
      </c>
      <c r="X1141" s="52" t="s">
        <v>828</v>
      </c>
    </row>
    <row r="1142" ht="15.75" customHeight="1">
      <c r="B1142" s="47">
        <v>8.0110264E7</v>
      </c>
      <c r="C1142" s="47" t="s">
        <v>1399</v>
      </c>
      <c r="D1142" s="47">
        <v>1.1431971E7</v>
      </c>
      <c r="E1142" s="47">
        <v>0.0</v>
      </c>
      <c r="F1142" s="48">
        <v>36413.21</v>
      </c>
      <c r="G1142" s="48">
        <f t="shared" si="1"/>
        <v>0</v>
      </c>
      <c r="H1142" s="47" t="s">
        <v>3</v>
      </c>
      <c r="I1142" s="47">
        <v>1.0</v>
      </c>
      <c r="J1142" s="47">
        <v>0.0</v>
      </c>
      <c r="K1142" s="47">
        <v>3.0</v>
      </c>
      <c r="L1142" s="47" t="s">
        <v>118</v>
      </c>
      <c r="M1142" s="47" t="s">
        <v>119</v>
      </c>
      <c r="N1142" s="47">
        <v>12.0</v>
      </c>
      <c r="O1142" s="47">
        <v>0.0</v>
      </c>
      <c r="P1142" s="47">
        <v>0.0</v>
      </c>
      <c r="Q1142" s="47">
        <v>1.0</v>
      </c>
      <c r="R1142" s="47">
        <v>0.0</v>
      </c>
      <c r="S1142" s="47">
        <v>2.0</v>
      </c>
      <c r="T1142" s="47">
        <v>0.0</v>
      </c>
      <c r="U1142" s="48">
        <v>36413.2</v>
      </c>
      <c r="V1142" s="48">
        <v>33199.81</v>
      </c>
      <c r="W1142" s="47">
        <v>9.00603232E8</v>
      </c>
      <c r="X1142" s="47" t="s">
        <v>369</v>
      </c>
    </row>
    <row r="1143" ht="15.75" customHeight="1">
      <c r="B1143" s="52">
        <v>8.0110265E7</v>
      </c>
      <c r="C1143" s="52" t="s">
        <v>1400</v>
      </c>
      <c r="D1143" s="52">
        <v>1.1431972E7</v>
      </c>
      <c r="E1143" s="52">
        <v>3.0</v>
      </c>
      <c r="F1143" s="53">
        <v>31099.46</v>
      </c>
      <c r="G1143" s="48">
        <f t="shared" si="1"/>
        <v>93298.38</v>
      </c>
      <c r="H1143" s="52" t="s">
        <v>3</v>
      </c>
      <c r="I1143" s="52">
        <v>1.0</v>
      </c>
      <c r="J1143" s="52">
        <v>1.0</v>
      </c>
      <c r="K1143" s="52">
        <v>3.0</v>
      </c>
      <c r="L1143" s="52" t="s">
        <v>118</v>
      </c>
      <c r="M1143" s="52" t="s">
        <v>119</v>
      </c>
      <c r="N1143" s="52">
        <v>17.0</v>
      </c>
      <c r="O1143" s="52">
        <v>0.0</v>
      </c>
      <c r="P1143" s="52">
        <v>0.0</v>
      </c>
      <c r="Q1143" s="52">
        <v>0.0</v>
      </c>
      <c r="R1143" s="52">
        <v>0.0</v>
      </c>
      <c r="S1143" s="52">
        <v>4.0</v>
      </c>
      <c r="T1143" s="52">
        <v>0.0</v>
      </c>
      <c r="U1143" s="53">
        <v>31099.5</v>
      </c>
      <c r="V1143" s="53">
        <v>31099.46</v>
      </c>
      <c r="W1143" s="52">
        <v>8.30092963E8</v>
      </c>
      <c r="X1143" s="52" t="s">
        <v>369</v>
      </c>
    </row>
    <row r="1144" ht="15.75" customHeight="1">
      <c r="B1144" s="47">
        <v>8.0110266E7</v>
      </c>
      <c r="C1144" s="47" t="s">
        <v>1401</v>
      </c>
      <c r="D1144" s="47" t="s">
        <v>1402</v>
      </c>
      <c r="E1144" s="47">
        <v>0.0</v>
      </c>
      <c r="F1144" s="48">
        <v>27001.1</v>
      </c>
      <c r="G1144" s="48">
        <f t="shared" si="1"/>
        <v>0</v>
      </c>
      <c r="H1144" s="47" t="s">
        <v>3</v>
      </c>
      <c r="I1144" s="47">
        <v>0.0</v>
      </c>
      <c r="J1144" s="47">
        <v>2.0</v>
      </c>
      <c r="K1144" s="47">
        <v>0.0</v>
      </c>
      <c r="L1144" s="47" t="s">
        <v>118</v>
      </c>
      <c r="M1144" s="47" t="s">
        <v>119</v>
      </c>
      <c r="N1144" s="47">
        <v>367.0</v>
      </c>
      <c r="O1144" s="47">
        <v>0.0</v>
      </c>
      <c r="P1144" s="47">
        <v>0.0</v>
      </c>
      <c r="Q1144" s="47">
        <v>0.0</v>
      </c>
      <c r="R1144" s="47">
        <v>0.0</v>
      </c>
      <c r="S1144" s="47">
        <v>4.0</v>
      </c>
      <c r="T1144" s="47">
        <v>0.0</v>
      </c>
      <c r="U1144" s="48">
        <v>27001.1</v>
      </c>
      <c r="V1144" s="48">
        <v>27001.1</v>
      </c>
      <c r="W1144" s="47">
        <v>9.00603232E8</v>
      </c>
      <c r="X1144" s="47" t="s">
        <v>184</v>
      </c>
    </row>
    <row r="1145" ht="15.75" customHeight="1">
      <c r="B1145" s="52">
        <v>8.0110267E7</v>
      </c>
      <c r="C1145" s="52" t="s">
        <v>1403</v>
      </c>
      <c r="D1145" s="52" t="s">
        <v>1404</v>
      </c>
      <c r="E1145" s="52">
        <v>18.0</v>
      </c>
      <c r="F1145" s="53">
        <v>6664.0</v>
      </c>
      <c r="G1145" s="48">
        <f t="shared" si="1"/>
        <v>119952</v>
      </c>
      <c r="H1145" s="52" t="s">
        <v>3</v>
      </c>
      <c r="I1145" s="52">
        <v>6.0</v>
      </c>
      <c r="J1145" s="52">
        <v>6.0</v>
      </c>
      <c r="K1145" s="52">
        <v>18.0</v>
      </c>
      <c r="L1145" s="52" t="s">
        <v>118</v>
      </c>
      <c r="M1145" s="52" t="s">
        <v>119</v>
      </c>
      <c r="N1145" s="52">
        <v>713.0</v>
      </c>
      <c r="O1145" s="52">
        <v>0.0</v>
      </c>
      <c r="P1145" s="52">
        <v>0.0</v>
      </c>
      <c r="Q1145" s="52">
        <v>0.0</v>
      </c>
      <c r="R1145" s="52">
        <v>0.0</v>
      </c>
      <c r="S1145" s="52">
        <v>3.0</v>
      </c>
      <c r="T1145" s="52">
        <v>0.0</v>
      </c>
      <c r="U1145" s="53">
        <v>6664.0</v>
      </c>
      <c r="V1145" s="53">
        <v>6664.0</v>
      </c>
      <c r="W1145" s="52">
        <v>9.00603232E8</v>
      </c>
      <c r="X1145" s="52" t="s">
        <v>729</v>
      </c>
    </row>
    <row r="1146" ht="15.75" customHeight="1">
      <c r="B1146" s="47">
        <v>8.0110268E7</v>
      </c>
      <c r="C1146" s="47" t="s">
        <v>1405</v>
      </c>
      <c r="D1146" s="47">
        <v>-156291.0</v>
      </c>
      <c r="E1146" s="47">
        <v>960.0</v>
      </c>
      <c r="F1146" s="48">
        <v>45.22</v>
      </c>
      <c r="G1146" s="48">
        <f t="shared" si="1"/>
        <v>43411.2</v>
      </c>
      <c r="H1146" s="47" t="s">
        <v>3</v>
      </c>
      <c r="I1146" s="47">
        <v>500.0</v>
      </c>
      <c r="J1146" s="47">
        <v>250.0</v>
      </c>
      <c r="K1146" s="47">
        <v>1000.0</v>
      </c>
      <c r="L1146" s="47" t="s">
        <v>118</v>
      </c>
      <c r="M1146" s="47" t="s">
        <v>119</v>
      </c>
      <c r="N1146" s="47">
        <v>22502.0</v>
      </c>
      <c r="O1146" s="47">
        <v>0.0</v>
      </c>
      <c r="P1146" s="47">
        <v>0.0</v>
      </c>
      <c r="Q1146" s="47">
        <v>0.0</v>
      </c>
      <c r="R1146" s="47">
        <v>0.0</v>
      </c>
      <c r="S1146" s="47">
        <v>8.0</v>
      </c>
      <c r="T1146" s="47">
        <v>0.0</v>
      </c>
      <c r="U1146" s="48">
        <v>45.22</v>
      </c>
      <c r="V1146" s="48">
        <v>45.22</v>
      </c>
      <c r="W1146" s="47">
        <v>8.26003816E8</v>
      </c>
      <c r="X1146" s="47" t="s">
        <v>194</v>
      </c>
    </row>
    <row r="1147" ht="15.75" customHeight="1">
      <c r="B1147" s="52">
        <v>8.0110269E7</v>
      </c>
      <c r="C1147" s="52" t="s">
        <v>1406</v>
      </c>
      <c r="D1147" s="52">
        <v>1.2330174E7</v>
      </c>
      <c r="E1147" s="52">
        <v>1.0</v>
      </c>
      <c r="F1147" s="53">
        <v>2000.39</v>
      </c>
      <c r="G1147" s="48">
        <f t="shared" si="1"/>
        <v>2000.39</v>
      </c>
      <c r="H1147" s="52" t="s">
        <v>3</v>
      </c>
      <c r="I1147" s="52">
        <v>0.0</v>
      </c>
      <c r="J1147" s="52">
        <v>0.0</v>
      </c>
      <c r="K1147" s="52">
        <v>0.0</v>
      </c>
      <c r="L1147" s="52" t="s">
        <v>118</v>
      </c>
      <c r="M1147" s="52" t="s">
        <v>119</v>
      </c>
      <c r="N1147" s="52">
        <v>12.0</v>
      </c>
      <c r="O1147" s="52">
        <v>0.0</v>
      </c>
      <c r="P1147" s="52">
        <v>0.0</v>
      </c>
      <c r="Q1147" s="52">
        <v>1.0</v>
      </c>
      <c r="R1147" s="52">
        <v>0.0</v>
      </c>
      <c r="S1147" s="52">
        <v>2.0</v>
      </c>
      <c r="T1147" s="52">
        <v>0.0</v>
      </c>
      <c r="U1147" s="53">
        <v>2000.39</v>
      </c>
      <c r="V1147" s="53">
        <v>2000.39</v>
      </c>
      <c r="W1147" s="52">
        <v>8.30092963E8</v>
      </c>
      <c r="X1147" s="52" t="s">
        <v>678</v>
      </c>
    </row>
    <row r="1148" ht="15.75" customHeight="1">
      <c r="B1148" s="47">
        <v>8.011027E7</v>
      </c>
      <c r="C1148" s="47" t="s">
        <v>1407</v>
      </c>
      <c r="D1148" s="47">
        <v>1.167312E7</v>
      </c>
      <c r="E1148" s="47">
        <v>4.0</v>
      </c>
      <c r="F1148" s="48">
        <v>93534.0</v>
      </c>
      <c r="G1148" s="48">
        <f t="shared" si="1"/>
        <v>374136</v>
      </c>
      <c r="H1148" s="47" t="s">
        <v>3</v>
      </c>
      <c r="I1148" s="47">
        <v>2.0</v>
      </c>
      <c r="J1148" s="47">
        <v>2.0</v>
      </c>
      <c r="K1148" s="47">
        <v>4.0</v>
      </c>
      <c r="L1148" s="47" t="s">
        <v>118</v>
      </c>
      <c r="M1148" s="47" t="s">
        <v>119</v>
      </c>
      <c r="N1148" s="47">
        <v>147.0</v>
      </c>
      <c r="O1148" s="47">
        <v>0.0</v>
      </c>
      <c r="P1148" s="47">
        <v>0.0</v>
      </c>
      <c r="Q1148" s="47">
        <v>1.0</v>
      </c>
      <c r="R1148" s="47">
        <v>0.0</v>
      </c>
      <c r="S1148" s="47">
        <v>11.0</v>
      </c>
      <c r="T1148" s="47">
        <v>0.0</v>
      </c>
      <c r="U1148" s="48">
        <v>93534.0</v>
      </c>
      <c r="V1148" s="48">
        <v>93534.0</v>
      </c>
      <c r="W1148" s="47">
        <v>9.00603232E8</v>
      </c>
      <c r="X1148" s="47" t="s">
        <v>384</v>
      </c>
    </row>
    <row r="1149" ht="15.75" customHeight="1">
      <c r="B1149" s="52">
        <v>8.0110271E7</v>
      </c>
      <c r="C1149" s="52" t="s">
        <v>1408</v>
      </c>
      <c r="D1149" s="52" t="s">
        <v>1409</v>
      </c>
      <c r="E1149" s="52">
        <v>4.0</v>
      </c>
      <c r="F1149" s="53">
        <v>1428.0</v>
      </c>
      <c r="G1149" s="48">
        <f t="shared" si="1"/>
        <v>5712</v>
      </c>
      <c r="H1149" s="52" t="s">
        <v>3</v>
      </c>
      <c r="I1149" s="52">
        <v>2.0</v>
      </c>
      <c r="J1149" s="52">
        <v>2.0</v>
      </c>
      <c r="K1149" s="52">
        <v>6.0</v>
      </c>
      <c r="L1149" s="52" t="s">
        <v>189</v>
      </c>
      <c r="M1149" s="52" t="s">
        <v>119</v>
      </c>
      <c r="N1149" s="52">
        <v>370.0</v>
      </c>
      <c r="O1149" s="52">
        <v>0.0</v>
      </c>
      <c r="P1149" s="52">
        <v>0.0</v>
      </c>
      <c r="Q1149" s="52">
        <v>0.0</v>
      </c>
      <c r="R1149" s="52">
        <v>0.0</v>
      </c>
      <c r="S1149" s="52">
        <v>6.0</v>
      </c>
      <c r="T1149" s="52">
        <v>0.0</v>
      </c>
      <c r="U1149" s="53">
        <v>1428.0</v>
      </c>
      <c r="V1149" s="53">
        <v>1428.0</v>
      </c>
      <c r="W1149" s="52">
        <v>9.00603232E8</v>
      </c>
      <c r="X1149" s="52" t="s">
        <v>729</v>
      </c>
    </row>
    <row r="1150" ht="15.75" customHeight="1">
      <c r="B1150" s="47">
        <v>8.0110272E7</v>
      </c>
      <c r="C1150" s="47" t="s">
        <v>1410</v>
      </c>
      <c r="D1150" s="47">
        <v>1.127117E7</v>
      </c>
      <c r="E1150" s="47">
        <v>0.0</v>
      </c>
      <c r="F1150" s="48">
        <v>6999.58</v>
      </c>
      <c r="G1150" s="48">
        <f t="shared" si="1"/>
        <v>0</v>
      </c>
      <c r="H1150" s="47" t="s">
        <v>3</v>
      </c>
      <c r="I1150" s="47">
        <v>0.0</v>
      </c>
      <c r="J1150" s="47">
        <v>0.0</v>
      </c>
      <c r="K1150" s="47">
        <v>0.0</v>
      </c>
      <c r="L1150" s="47" t="s">
        <v>118</v>
      </c>
      <c r="M1150" s="47" t="s">
        <v>119</v>
      </c>
      <c r="N1150" s="47">
        <v>2.0</v>
      </c>
      <c r="O1150" s="47">
        <v>0.0</v>
      </c>
      <c r="P1150" s="47">
        <v>0.0</v>
      </c>
      <c r="Q1150" s="47">
        <v>0.0</v>
      </c>
      <c r="R1150" s="47">
        <v>0.0</v>
      </c>
      <c r="S1150" s="47">
        <v>2.0</v>
      </c>
      <c r="T1150" s="47">
        <v>0.0</v>
      </c>
      <c r="U1150" s="48">
        <v>6999.58</v>
      </c>
      <c r="V1150" s="48">
        <v>6999.58</v>
      </c>
      <c r="W1150" s="47">
        <v>9.00603232E8</v>
      </c>
      <c r="X1150" s="47" t="s">
        <v>456</v>
      </c>
    </row>
    <row r="1151" ht="15.75" customHeight="1">
      <c r="B1151" s="52">
        <v>8.0110273E7</v>
      </c>
      <c r="C1151" s="52" t="s">
        <v>1411</v>
      </c>
      <c r="D1151" s="52">
        <v>1.1270855E7</v>
      </c>
      <c r="E1151" s="52">
        <v>0.0</v>
      </c>
      <c r="F1151" s="53">
        <v>6999.58</v>
      </c>
      <c r="G1151" s="48">
        <f t="shared" si="1"/>
        <v>0</v>
      </c>
      <c r="H1151" s="52" t="s">
        <v>3</v>
      </c>
      <c r="I1151" s="52">
        <v>0.0</v>
      </c>
      <c r="J1151" s="52">
        <v>0.0</v>
      </c>
      <c r="K1151" s="52">
        <v>0.0</v>
      </c>
      <c r="L1151" s="52" t="s">
        <v>118</v>
      </c>
      <c r="M1151" s="52" t="s">
        <v>119</v>
      </c>
      <c r="N1151" s="52">
        <v>1.0</v>
      </c>
      <c r="O1151" s="52">
        <v>0.0</v>
      </c>
      <c r="P1151" s="52">
        <v>0.0</v>
      </c>
      <c r="Q1151" s="52">
        <v>0.0</v>
      </c>
      <c r="R1151" s="52">
        <v>0.0</v>
      </c>
      <c r="S1151" s="52">
        <v>1.0</v>
      </c>
      <c r="T1151" s="52">
        <v>0.0</v>
      </c>
      <c r="U1151" s="53">
        <v>6999.58</v>
      </c>
      <c r="V1151" s="53">
        <v>6999.58</v>
      </c>
      <c r="W1151" s="52">
        <v>9.00603232E8</v>
      </c>
      <c r="X1151" s="52" t="s">
        <v>456</v>
      </c>
    </row>
    <row r="1152" ht="15.75" customHeight="1">
      <c r="B1152" s="47">
        <v>8.0110274E7</v>
      </c>
      <c r="C1152" s="47" t="s">
        <v>1412</v>
      </c>
      <c r="D1152" s="47">
        <v>1.1272983E7</v>
      </c>
      <c r="E1152" s="47">
        <v>0.0</v>
      </c>
      <c r="F1152" s="48">
        <v>57670.97</v>
      </c>
      <c r="G1152" s="48">
        <f t="shared" si="1"/>
        <v>0</v>
      </c>
      <c r="H1152" s="47" t="s">
        <v>3</v>
      </c>
      <c r="I1152" s="47">
        <v>0.0</v>
      </c>
      <c r="J1152" s="47">
        <v>0.0</v>
      </c>
      <c r="K1152" s="47">
        <v>0.0</v>
      </c>
      <c r="L1152" s="47" t="s">
        <v>118</v>
      </c>
      <c r="M1152" s="47" t="s">
        <v>122</v>
      </c>
      <c r="N1152" s="47">
        <v>2.0</v>
      </c>
      <c r="O1152" s="47">
        <v>0.0</v>
      </c>
      <c r="P1152" s="47">
        <v>0.0</v>
      </c>
      <c r="Q1152" s="47">
        <v>0.0</v>
      </c>
      <c r="R1152" s="47">
        <v>0.0</v>
      </c>
      <c r="S1152" s="47">
        <v>2.0</v>
      </c>
      <c r="T1152" s="47">
        <v>0.0</v>
      </c>
      <c r="U1152" s="48">
        <v>57671.0</v>
      </c>
      <c r="V1152" s="48">
        <v>57670.97</v>
      </c>
      <c r="W1152" s="47">
        <v>9.00603232E8</v>
      </c>
      <c r="X1152" s="47" t="s">
        <v>456</v>
      </c>
    </row>
    <row r="1153" ht="15.75" customHeight="1">
      <c r="B1153" s="52">
        <v>8.0110275E7</v>
      </c>
      <c r="C1153" s="52" t="s">
        <v>1413</v>
      </c>
      <c r="D1153" s="52">
        <v>1.1273011E7</v>
      </c>
      <c r="E1153" s="52">
        <v>0.0</v>
      </c>
      <c r="F1153" s="53">
        <v>59273.9</v>
      </c>
      <c r="G1153" s="48">
        <f t="shared" si="1"/>
        <v>0</v>
      </c>
      <c r="H1153" s="52" t="s">
        <v>3</v>
      </c>
      <c r="I1153" s="52">
        <v>0.0</v>
      </c>
      <c r="J1153" s="52">
        <v>0.0</v>
      </c>
      <c r="K1153" s="52">
        <v>0.0</v>
      </c>
      <c r="L1153" s="52" t="s">
        <v>118</v>
      </c>
      <c r="M1153" s="52" t="s">
        <v>122</v>
      </c>
      <c r="N1153" s="52">
        <v>2.0</v>
      </c>
      <c r="O1153" s="52">
        <v>0.0</v>
      </c>
      <c r="P1153" s="52">
        <v>0.0</v>
      </c>
      <c r="Q1153" s="52">
        <v>0.0</v>
      </c>
      <c r="R1153" s="52">
        <v>0.0</v>
      </c>
      <c r="S1153" s="52">
        <v>2.0</v>
      </c>
      <c r="T1153" s="52">
        <v>0.0</v>
      </c>
      <c r="U1153" s="53">
        <v>59273.9</v>
      </c>
      <c r="V1153" s="53">
        <v>59273.9</v>
      </c>
      <c r="W1153" s="52">
        <v>9.00603232E8</v>
      </c>
      <c r="X1153" s="52" t="s">
        <v>456</v>
      </c>
    </row>
    <row r="1154" ht="15.75" customHeight="1">
      <c r="B1154" s="47">
        <v>8.0110276E7</v>
      </c>
      <c r="C1154" s="47" t="s">
        <v>1414</v>
      </c>
      <c r="D1154" s="47">
        <v>1.1273012E7</v>
      </c>
      <c r="E1154" s="47">
        <v>0.0</v>
      </c>
      <c r="F1154" s="48">
        <v>130430.0</v>
      </c>
      <c r="G1154" s="48">
        <f t="shared" si="1"/>
        <v>0</v>
      </c>
      <c r="H1154" s="47" t="s">
        <v>3</v>
      </c>
      <c r="I1154" s="47">
        <v>0.0</v>
      </c>
      <c r="J1154" s="47">
        <v>0.0</v>
      </c>
      <c r="K1154" s="47">
        <v>0.0</v>
      </c>
      <c r="L1154" s="47" t="s">
        <v>118</v>
      </c>
      <c r="M1154" s="47" t="s">
        <v>122</v>
      </c>
      <c r="N1154" s="47">
        <v>1.0</v>
      </c>
      <c r="O1154" s="47">
        <v>0.0</v>
      </c>
      <c r="P1154" s="47">
        <v>0.0</v>
      </c>
      <c r="Q1154" s="47">
        <v>0.0</v>
      </c>
      <c r="R1154" s="47">
        <v>0.0</v>
      </c>
      <c r="S1154" s="47">
        <v>1.0</v>
      </c>
      <c r="T1154" s="47">
        <v>0.0</v>
      </c>
      <c r="U1154" s="48">
        <v>130430.0</v>
      </c>
      <c r="V1154" s="48">
        <v>130430.0</v>
      </c>
      <c r="W1154" s="47">
        <v>9.00603232E8</v>
      </c>
      <c r="X1154" s="47" t="s">
        <v>456</v>
      </c>
    </row>
    <row r="1155" ht="15.75" customHeight="1">
      <c r="B1155" s="52">
        <v>8.0110277E7</v>
      </c>
      <c r="C1155" s="52" t="s">
        <v>1415</v>
      </c>
      <c r="D1155" s="52">
        <v>1.1331245E7</v>
      </c>
      <c r="E1155" s="52">
        <v>0.0</v>
      </c>
      <c r="F1155" s="53">
        <v>561965.6</v>
      </c>
      <c r="G1155" s="48">
        <f t="shared" si="1"/>
        <v>0</v>
      </c>
      <c r="H1155" s="52" t="s">
        <v>3</v>
      </c>
      <c r="I1155" s="52">
        <v>0.0</v>
      </c>
      <c r="J1155" s="52">
        <v>0.0</v>
      </c>
      <c r="K1155" s="52">
        <v>0.0</v>
      </c>
      <c r="L1155" s="52" t="s">
        <v>118</v>
      </c>
      <c r="M1155" s="52" t="s">
        <v>119</v>
      </c>
      <c r="N1155" s="52">
        <v>2.0</v>
      </c>
      <c r="O1155" s="52">
        <v>0.0</v>
      </c>
      <c r="P1155" s="52">
        <v>0.0</v>
      </c>
      <c r="Q1155" s="52">
        <v>0.0</v>
      </c>
      <c r="R1155" s="52">
        <v>0.0</v>
      </c>
      <c r="S1155" s="52">
        <v>2.0</v>
      </c>
      <c r="T1155" s="52">
        <v>0.0</v>
      </c>
      <c r="U1155" s="53">
        <v>561966.0</v>
      </c>
      <c r="V1155" s="53">
        <v>561965.6</v>
      </c>
      <c r="W1155" s="52">
        <v>9.00603232E8</v>
      </c>
      <c r="X1155" s="52" t="s">
        <v>456</v>
      </c>
    </row>
    <row r="1156" ht="15.75" customHeight="1">
      <c r="B1156" s="47">
        <v>8.0110278E7</v>
      </c>
      <c r="C1156" s="73" t="s">
        <v>1416</v>
      </c>
      <c r="D1156" s="6"/>
      <c r="E1156" s="47">
        <v>0.0</v>
      </c>
      <c r="F1156" s="48">
        <v>297500.0</v>
      </c>
      <c r="G1156" s="48">
        <f t="shared" si="1"/>
        <v>0</v>
      </c>
      <c r="H1156" s="47" t="s">
        <v>3</v>
      </c>
      <c r="I1156" s="47">
        <v>0.0</v>
      </c>
      <c r="J1156" s="47">
        <v>0.0</v>
      </c>
      <c r="K1156" s="47">
        <v>0.0</v>
      </c>
      <c r="L1156" s="47" t="s">
        <v>118</v>
      </c>
      <c r="M1156" s="47" t="s">
        <v>165</v>
      </c>
      <c r="N1156" s="47">
        <v>1.0</v>
      </c>
      <c r="O1156" s="47">
        <v>0.0</v>
      </c>
      <c r="P1156" s="47">
        <v>0.0</v>
      </c>
      <c r="Q1156" s="47">
        <v>0.0</v>
      </c>
      <c r="R1156" s="47">
        <v>0.0</v>
      </c>
      <c r="S1156" s="47">
        <v>1.0</v>
      </c>
      <c r="T1156" s="47">
        <v>0.0</v>
      </c>
      <c r="U1156" s="48">
        <v>297500.0</v>
      </c>
      <c r="V1156" s="48">
        <v>297500.0</v>
      </c>
      <c r="W1156" s="47">
        <v>9.01319175E8</v>
      </c>
      <c r="X1156" s="47" t="s">
        <v>828</v>
      </c>
    </row>
    <row r="1157" ht="15.75" customHeight="1">
      <c r="B1157" s="52">
        <v>8.0110279E7</v>
      </c>
      <c r="C1157" s="72" t="s">
        <v>1417</v>
      </c>
      <c r="D1157" s="6"/>
      <c r="E1157" s="52">
        <v>8.0</v>
      </c>
      <c r="F1157" s="53">
        <v>35670.25</v>
      </c>
      <c r="G1157" s="48">
        <f t="shared" si="1"/>
        <v>285362</v>
      </c>
      <c r="H1157" s="52" t="s">
        <v>3</v>
      </c>
      <c r="I1157" s="52">
        <v>3.0</v>
      </c>
      <c r="J1157" s="52">
        <v>3.0</v>
      </c>
      <c r="K1157" s="52">
        <v>9.0</v>
      </c>
      <c r="L1157" s="52" t="s">
        <v>118</v>
      </c>
      <c r="M1157" s="52" t="s">
        <v>119</v>
      </c>
      <c r="N1157" s="52">
        <v>118.0</v>
      </c>
      <c r="O1157" s="52">
        <v>0.0</v>
      </c>
      <c r="P1157" s="52">
        <v>0.0</v>
      </c>
      <c r="Q1157" s="52">
        <v>1.0</v>
      </c>
      <c r="R1157" s="52">
        <v>0.0</v>
      </c>
      <c r="S1157" s="52">
        <v>9.0</v>
      </c>
      <c r="T1157" s="52">
        <v>0.0</v>
      </c>
      <c r="U1157" s="53">
        <v>35670.3</v>
      </c>
      <c r="V1157" s="53">
        <v>35670.25</v>
      </c>
      <c r="W1157" s="52">
        <v>9.01327111E8</v>
      </c>
      <c r="X1157" s="52" t="s">
        <v>828</v>
      </c>
    </row>
    <row r="1158" ht="15.75" customHeight="1">
      <c r="B1158" s="47">
        <v>8.011028E7</v>
      </c>
      <c r="C1158" s="73" t="s">
        <v>1418</v>
      </c>
      <c r="D1158" s="6"/>
      <c r="E1158" s="47">
        <v>7.0</v>
      </c>
      <c r="F1158" s="48">
        <v>35670.25</v>
      </c>
      <c r="G1158" s="48">
        <f t="shared" si="1"/>
        <v>249691.75</v>
      </c>
      <c r="H1158" s="47" t="s">
        <v>3</v>
      </c>
      <c r="I1158" s="47">
        <v>3.0</v>
      </c>
      <c r="J1158" s="47">
        <v>3.0</v>
      </c>
      <c r="K1158" s="47">
        <v>5.0</v>
      </c>
      <c r="L1158" s="47" t="s">
        <v>118</v>
      </c>
      <c r="M1158" s="47" t="s">
        <v>119</v>
      </c>
      <c r="N1158" s="47">
        <v>102.0</v>
      </c>
      <c r="O1158" s="47">
        <v>0.0</v>
      </c>
      <c r="P1158" s="47">
        <v>0.0</v>
      </c>
      <c r="Q1158" s="47">
        <v>1.0</v>
      </c>
      <c r="R1158" s="47">
        <v>0.0</v>
      </c>
      <c r="S1158" s="47">
        <v>7.0</v>
      </c>
      <c r="T1158" s="47">
        <v>0.0</v>
      </c>
      <c r="U1158" s="48">
        <v>35670.3</v>
      </c>
      <c r="V1158" s="48">
        <v>35670.25</v>
      </c>
      <c r="W1158" s="47">
        <v>9.01327111E8</v>
      </c>
      <c r="X1158" s="47" t="s">
        <v>828</v>
      </c>
    </row>
    <row r="1159" ht="15.75" customHeight="1">
      <c r="B1159" s="52">
        <v>8.0110281E7</v>
      </c>
      <c r="C1159" s="52" t="s">
        <v>1419</v>
      </c>
      <c r="D1159" s="52">
        <v>1.0229321E7</v>
      </c>
      <c r="E1159" s="52">
        <v>0.0</v>
      </c>
      <c r="F1159" s="53">
        <v>43595.65</v>
      </c>
      <c r="G1159" s="48">
        <f t="shared" si="1"/>
        <v>0</v>
      </c>
      <c r="H1159" s="52" t="s">
        <v>3</v>
      </c>
      <c r="I1159" s="52">
        <v>0.0</v>
      </c>
      <c r="J1159" s="52">
        <v>1.0</v>
      </c>
      <c r="K1159" s="52">
        <v>0.0</v>
      </c>
      <c r="L1159" s="52" t="s">
        <v>118</v>
      </c>
      <c r="M1159" s="52" t="s">
        <v>119</v>
      </c>
      <c r="N1159" s="52">
        <v>35.0</v>
      </c>
      <c r="O1159" s="52">
        <v>0.0</v>
      </c>
      <c r="P1159" s="52">
        <v>0.0</v>
      </c>
      <c r="Q1159" s="52">
        <v>0.0</v>
      </c>
      <c r="R1159" s="52">
        <v>0.0</v>
      </c>
      <c r="S1159" s="52">
        <v>3.0</v>
      </c>
      <c r="T1159" s="52">
        <v>0.0</v>
      </c>
      <c r="U1159" s="53">
        <v>43595.7</v>
      </c>
      <c r="V1159" s="53">
        <v>43595.65</v>
      </c>
      <c r="W1159" s="52">
        <v>8.90915475E8</v>
      </c>
      <c r="X1159" s="52" t="s">
        <v>828</v>
      </c>
    </row>
    <row r="1160" ht="15.75" customHeight="1">
      <c r="B1160" s="47">
        <v>8.0110282E7</v>
      </c>
      <c r="C1160" s="73" t="s">
        <v>1420</v>
      </c>
      <c r="D1160" s="6"/>
      <c r="E1160" s="47">
        <v>1.0</v>
      </c>
      <c r="F1160" s="48">
        <v>109999.6</v>
      </c>
      <c r="G1160" s="48">
        <f t="shared" si="1"/>
        <v>109999.6</v>
      </c>
      <c r="H1160" s="47" t="s">
        <v>6</v>
      </c>
      <c r="I1160" s="47">
        <v>1.0</v>
      </c>
      <c r="J1160" s="47">
        <v>1.0</v>
      </c>
      <c r="K1160" s="47">
        <v>3.0</v>
      </c>
      <c r="L1160" s="47" t="s">
        <v>118</v>
      </c>
      <c r="M1160" s="47" t="s">
        <v>119</v>
      </c>
      <c r="N1160" s="47">
        <v>6.0</v>
      </c>
      <c r="O1160" s="47">
        <v>0.0</v>
      </c>
      <c r="P1160" s="47">
        <v>0.0</v>
      </c>
      <c r="Q1160" s="47">
        <v>1.0</v>
      </c>
      <c r="R1160" s="47">
        <v>0.0</v>
      </c>
      <c r="S1160" s="47">
        <v>0.0</v>
      </c>
      <c r="T1160" s="47">
        <v>0.0</v>
      </c>
      <c r="U1160" s="48">
        <v>110000.0</v>
      </c>
      <c r="V1160" s="48">
        <v>113645.0</v>
      </c>
      <c r="W1160" s="47">
        <v>8.30037039E8</v>
      </c>
      <c r="X1160" s="47" t="s">
        <v>729</v>
      </c>
    </row>
    <row r="1161" ht="15.75" customHeight="1">
      <c r="B1161" s="52">
        <v>8.0110283E7</v>
      </c>
      <c r="C1161" s="72" t="s">
        <v>1421</v>
      </c>
      <c r="D1161" s="6"/>
      <c r="E1161" s="52">
        <v>4.0</v>
      </c>
      <c r="F1161" s="53">
        <v>9401.0</v>
      </c>
      <c r="G1161" s="48">
        <f t="shared" si="1"/>
        <v>37604</v>
      </c>
      <c r="H1161" s="52" t="s">
        <v>6</v>
      </c>
      <c r="I1161" s="52">
        <v>2.0</v>
      </c>
      <c r="J1161" s="52">
        <v>2.0</v>
      </c>
      <c r="K1161" s="52">
        <v>3.0</v>
      </c>
      <c r="L1161" s="52" t="s">
        <v>118</v>
      </c>
      <c r="M1161" s="52" t="s">
        <v>119</v>
      </c>
      <c r="N1161" s="52">
        <v>5.0</v>
      </c>
      <c r="O1161" s="52">
        <v>0.0</v>
      </c>
      <c r="P1161" s="52">
        <v>0.0</v>
      </c>
      <c r="Q1161" s="52">
        <v>1.0</v>
      </c>
      <c r="R1161" s="52">
        <v>0.0</v>
      </c>
      <c r="S1161" s="52">
        <v>0.0</v>
      </c>
      <c r="T1161" s="52">
        <v>0.0</v>
      </c>
      <c r="U1161" s="53">
        <v>9401.0</v>
      </c>
      <c r="V1161" s="53">
        <v>9401.0</v>
      </c>
      <c r="W1161" s="52">
        <v>8.30037039E8</v>
      </c>
      <c r="X1161" s="52" t="s">
        <v>729</v>
      </c>
    </row>
    <row r="1162" ht="15.75" customHeight="1">
      <c r="B1162" s="47">
        <v>8.0110284E7</v>
      </c>
      <c r="C1162" s="47" t="s">
        <v>1422</v>
      </c>
      <c r="D1162" s="47">
        <v>1.0747968E7</v>
      </c>
      <c r="E1162" s="47">
        <v>12.0</v>
      </c>
      <c r="F1162" s="48">
        <v>5355.0</v>
      </c>
      <c r="G1162" s="48">
        <f t="shared" si="1"/>
        <v>64260</v>
      </c>
      <c r="H1162" s="47" t="s">
        <v>3</v>
      </c>
      <c r="I1162" s="47">
        <v>3.0</v>
      </c>
      <c r="J1162" s="47">
        <v>3.0</v>
      </c>
      <c r="K1162" s="47">
        <v>6.0</v>
      </c>
      <c r="L1162" s="47" t="s">
        <v>189</v>
      </c>
      <c r="M1162" s="47" t="s">
        <v>119</v>
      </c>
      <c r="N1162" s="47">
        <v>184.0</v>
      </c>
      <c r="O1162" s="47">
        <v>0.0</v>
      </c>
      <c r="P1162" s="47">
        <v>0.0</v>
      </c>
      <c r="Q1162" s="47">
        <v>1.0</v>
      </c>
      <c r="R1162" s="47">
        <v>0.0</v>
      </c>
      <c r="S1162" s="47">
        <v>6.0</v>
      </c>
      <c r="T1162" s="47">
        <v>0.0</v>
      </c>
      <c r="U1162" s="48">
        <v>5355.0</v>
      </c>
      <c r="V1162" s="48">
        <v>5355.0</v>
      </c>
      <c r="W1162" s="47">
        <v>9.00664298E8</v>
      </c>
      <c r="X1162" s="47" t="s">
        <v>1168</v>
      </c>
    </row>
    <row r="1163" ht="15.75" customHeight="1">
      <c r="B1163" s="52">
        <v>8.0110285E7</v>
      </c>
      <c r="C1163" s="72" t="s">
        <v>1423</v>
      </c>
      <c r="D1163" s="6"/>
      <c r="E1163" s="52">
        <v>1.0</v>
      </c>
      <c r="F1163" s="53">
        <v>119000.0</v>
      </c>
      <c r="G1163" s="48">
        <f t="shared" si="1"/>
        <v>119000</v>
      </c>
      <c r="H1163" s="52" t="s">
        <v>3</v>
      </c>
      <c r="I1163" s="52">
        <v>0.0</v>
      </c>
      <c r="J1163" s="52">
        <v>0.0</v>
      </c>
      <c r="K1163" s="52">
        <v>0.0</v>
      </c>
      <c r="L1163" s="52" t="s">
        <v>118</v>
      </c>
      <c r="M1163" s="52" t="s">
        <v>119</v>
      </c>
      <c r="N1163" s="52">
        <v>262.0</v>
      </c>
      <c r="O1163" s="52">
        <v>0.0</v>
      </c>
      <c r="P1163" s="52">
        <v>0.0</v>
      </c>
      <c r="Q1163" s="52">
        <v>0.0</v>
      </c>
      <c r="R1163" s="52">
        <v>0.0</v>
      </c>
      <c r="S1163" s="52">
        <v>1.0</v>
      </c>
      <c r="T1163" s="52">
        <v>0.0</v>
      </c>
      <c r="U1163" s="53">
        <v>119000.0</v>
      </c>
      <c r="V1163" s="53">
        <v>119000.0</v>
      </c>
      <c r="W1163" s="52">
        <v>8.30129239E8</v>
      </c>
      <c r="X1163" s="52" t="s">
        <v>1397</v>
      </c>
    </row>
    <row r="1164" ht="15.75" customHeight="1">
      <c r="B1164" s="47">
        <v>8.0110286E7</v>
      </c>
      <c r="C1164" s="73" t="s">
        <v>1424</v>
      </c>
      <c r="D1164" s="6"/>
      <c r="E1164" s="47">
        <v>107.0</v>
      </c>
      <c r="F1164" s="48">
        <v>919.6819</v>
      </c>
      <c r="G1164" s="48">
        <f t="shared" si="1"/>
        <v>98405.9633</v>
      </c>
      <c r="H1164" s="47" t="s">
        <v>3</v>
      </c>
      <c r="I1164" s="47">
        <v>30.0</v>
      </c>
      <c r="J1164" s="47">
        <v>30.0</v>
      </c>
      <c r="K1164" s="47">
        <v>40.0</v>
      </c>
      <c r="L1164" s="47" t="s">
        <v>118</v>
      </c>
      <c r="M1164" s="47" t="s">
        <v>119</v>
      </c>
      <c r="N1164" s="47">
        <v>2723.0</v>
      </c>
      <c r="O1164" s="47">
        <v>0.0</v>
      </c>
      <c r="P1164" s="47">
        <v>0.0</v>
      </c>
      <c r="Q1164" s="47">
        <v>0.0</v>
      </c>
      <c r="R1164" s="47">
        <v>0.0</v>
      </c>
      <c r="S1164" s="47">
        <v>5.0</v>
      </c>
      <c r="T1164" s="47">
        <v>0.0</v>
      </c>
      <c r="U1164" s="48">
        <v>919.682</v>
      </c>
      <c r="V1164" s="48">
        <v>833.0</v>
      </c>
      <c r="W1164" s="47">
        <v>9.01327111E8</v>
      </c>
      <c r="X1164" s="47" t="s">
        <v>710</v>
      </c>
    </row>
    <row r="1165" ht="15.75" customHeight="1">
      <c r="B1165" s="52">
        <v>8.0110287E7</v>
      </c>
      <c r="C1165" s="72" t="s">
        <v>1425</v>
      </c>
      <c r="D1165" s="6"/>
      <c r="E1165" s="52">
        <v>38.0</v>
      </c>
      <c r="F1165" s="53">
        <v>14161.0</v>
      </c>
      <c r="G1165" s="48">
        <f t="shared" si="1"/>
        <v>538118</v>
      </c>
      <c r="H1165" s="52" t="s">
        <v>3</v>
      </c>
      <c r="I1165" s="52">
        <v>0.0</v>
      </c>
      <c r="J1165" s="52">
        <v>0.0</v>
      </c>
      <c r="K1165" s="52">
        <v>0.0</v>
      </c>
      <c r="L1165" s="52" t="s">
        <v>189</v>
      </c>
      <c r="M1165" s="52" t="s">
        <v>165</v>
      </c>
      <c r="N1165" s="52">
        <v>21.0</v>
      </c>
      <c r="O1165" s="52">
        <v>0.0</v>
      </c>
      <c r="P1165" s="52">
        <v>0.0</v>
      </c>
      <c r="Q1165" s="52">
        <v>1.0</v>
      </c>
      <c r="R1165" s="52">
        <v>0.0</v>
      </c>
      <c r="S1165" s="52">
        <v>1.0</v>
      </c>
      <c r="T1165" s="52">
        <v>0.0</v>
      </c>
      <c r="U1165" s="53">
        <v>14161.0</v>
      </c>
      <c r="V1165" s="53">
        <v>14161.0</v>
      </c>
      <c r="W1165" s="52">
        <v>9.00603232E8</v>
      </c>
      <c r="X1165" s="52" t="s">
        <v>1148</v>
      </c>
    </row>
    <row r="1166" ht="15.75" customHeight="1">
      <c r="B1166" s="47">
        <v>8.0110288E7</v>
      </c>
      <c r="C1166" s="73" t="s">
        <v>1426</v>
      </c>
      <c r="D1166" s="6"/>
      <c r="E1166" s="47">
        <v>5.0</v>
      </c>
      <c r="F1166" s="48">
        <v>1248.596</v>
      </c>
      <c r="G1166" s="48">
        <f t="shared" si="1"/>
        <v>6242.98</v>
      </c>
      <c r="H1166" s="47" t="s">
        <v>3</v>
      </c>
      <c r="I1166" s="47">
        <v>2.0</v>
      </c>
      <c r="J1166" s="47">
        <v>2.0</v>
      </c>
      <c r="K1166" s="47">
        <v>4.0</v>
      </c>
      <c r="L1166" s="47" t="s">
        <v>189</v>
      </c>
      <c r="M1166" s="47" t="s">
        <v>119</v>
      </c>
      <c r="N1166" s="47">
        <v>140.0</v>
      </c>
      <c r="O1166" s="47">
        <v>0.0</v>
      </c>
      <c r="P1166" s="47">
        <v>0.0</v>
      </c>
      <c r="Q1166" s="47">
        <v>0.0</v>
      </c>
      <c r="R1166" s="47">
        <v>0.0</v>
      </c>
      <c r="S1166" s="47">
        <v>0.0</v>
      </c>
      <c r="T1166" s="47">
        <v>0.0</v>
      </c>
      <c r="U1166" s="48">
        <v>1248.6</v>
      </c>
      <c r="V1166" s="48">
        <v>1248.596</v>
      </c>
      <c r="W1166" s="47">
        <v>9.00603232E8</v>
      </c>
      <c r="X1166" s="47" t="s">
        <v>456</v>
      </c>
    </row>
    <row r="1167" ht="15.75" customHeight="1">
      <c r="B1167" s="52">
        <v>8.0110289E7</v>
      </c>
      <c r="C1167" s="72" t="s">
        <v>1427</v>
      </c>
      <c r="D1167" s="6"/>
      <c r="E1167" s="52">
        <v>0.0</v>
      </c>
      <c r="F1167" s="53">
        <v>37128.0</v>
      </c>
      <c r="G1167" s="48">
        <f t="shared" si="1"/>
        <v>0</v>
      </c>
      <c r="H1167" s="52" t="s">
        <v>3</v>
      </c>
      <c r="I1167" s="52">
        <v>0.0</v>
      </c>
      <c r="J1167" s="52">
        <v>0.0</v>
      </c>
      <c r="K1167" s="52">
        <v>0.0</v>
      </c>
      <c r="L1167" s="52" t="s">
        <v>118</v>
      </c>
      <c r="M1167" s="52" t="s">
        <v>119</v>
      </c>
      <c r="N1167" s="52">
        <v>18.0</v>
      </c>
      <c r="O1167" s="52">
        <v>0.0</v>
      </c>
      <c r="P1167" s="52">
        <v>0.0</v>
      </c>
      <c r="Q1167" s="52">
        <v>0.0</v>
      </c>
      <c r="R1167" s="52">
        <v>0.0</v>
      </c>
      <c r="S1167" s="52">
        <v>5.0</v>
      </c>
      <c r="T1167" s="52">
        <v>0.0</v>
      </c>
      <c r="U1167" s="53">
        <v>37128.0</v>
      </c>
      <c r="V1167" s="53">
        <v>37128.0</v>
      </c>
      <c r="W1167" s="52">
        <v>8.30129239E8</v>
      </c>
      <c r="X1167" s="52" t="s">
        <v>1397</v>
      </c>
    </row>
    <row r="1168" ht="15.75" customHeight="1">
      <c r="B1168" s="47">
        <v>8.011029E7</v>
      </c>
      <c r="C1168" s="73" t="s">
        <v>1428</v>
      </c>
      <c r="D1168" s="6"/>
      <c r="E1168" s="47">
        <v>0.0</v>
      </c>
      <c r="F1168" s="48">
        <v>21420.0</v>
      </c>
      <c r="G1168" s="48">
        <f t="shared" si="1"/>
        <v>0</v>
      </c>
      <c r="H1168" s="47" t="s">
        <v>3</v>
      </c>
      <c r="I1168" s="47">
        <v>0.0</v>
      </c>
      <c r="J1168" s="47">
        <v>1.0</v>
      </c>
      <c r="K1168" s="47">
        <v>0.0</v>
      </c>
      <c r="L1168" s="47" t="s">
        <v>118</v>
      </c>
      <c r="M1168" s="47" t="s">
        <v>122</v>
      </c>
      <c r="N1168" s="47">
        <v>19.0</v>
      </c>
      <c r="O1168" s="47">
        <v>0.0</v>
      </c>
      <c r="P1168" s="47">
        <v>0.0</v>
      </c>
      <c r="Q1168" s="47">
        <v>1.0</v>
      </c>
      <c r="R1168" s="47">
        <v>0.0</v>
      </c>
      <c r="S1168" s="47">
        <v>7.0</v>
      </c>
      <c r="T1168" s="47">
        <v>0.0</v>
      </c>
      <c r="U1168" s="48">
        <v>21420.0</v>
      </c>
      <c r="V1168" s="48">
        <v>21420.0</v>
      </c>
      <c r="W1168" s="47">
        <v>8.30129239E8</v>
      </c>
      <c r="X1168" s="47" t="s">
        <v>146</v>
      </c>
    </row>
    <row r="1169" ht="15.75" customHeight="1">
      <c r="B1169" s="52">
        <v>8.0110292E7</v>
      </c>
      <c r="C1169" s="72" t="s">
        <v>1429</v>
      </c>
      <c r="D1169" s="6"/>
      <c r="E1169" s="52">
        <v>1.0</v>
      </c>
      <c r="F1169" s="53">
        <v>154700.0</v>
      </c>
      <c r="G1169" s="48">
        <f t="shared" si="1"/>
        <v>154700</v>
      </c>
      <c r="H1169" s="52" t="s">
        <v>3</v>
      </c>
      <c r="I1169" s="52">
        <v>1.0</v>
      </c>
      <c r="J1169" s="52">
        <v>1.0</v>
      </c>
      <c r="K1169" s="52">
        <v>2.0</v>
      </c>
      <c r="L1169" s="52" t="s">
        <v>118</v>
      </c>
      <c r="M1169" s="52" t="s">
        <v>119</v>
      </c>
      <c r="N1169" s="52">
        <v>12.0</v>
      </c>
      <c r="O1169" s="52">
        <v>0.0</v>
      </c>
      <c r="P1169" s="52">
        <v>0.0</v>
      </c>
      <c r="Q1169" s="52">
        <v>2.0</v>
      </c>
      <c r="R1169" s="52">
        <v>0.0</v>
      </c>
      <c r="S1169" s="52">
        <v>8.0</v>
      </c>
      <c r="T1169" s="52">
        <v>0.0</v>
      </c>
      <c r="U1169" s="53">
        <v>154700.0</v>
      </c>
      <c r="V1169" s="53">
        <v>154700.0</v>
      </c>
      <c r="W1169" s="52">
        <v>9.00603232E8</v>
      </c>
      <c r="X1169" s="52" t="s">
        <v>561</v>
      </c>
    </row>
    <row r="1170" ht="15.75" customHeight="1">
      <c r="B1170" s="47">
        <v>8.0110293E7</v>
      </c>
      <c r="C1170" s="73" t="s">
        <v>1430</v>
      </c>
      <c r="D1170" s="6"/>
      <c r="E1170" s="47">
        <v>1.0</v>
      </c>
      <c r="F1170" s="48">
        <v>26477.5</v>
      </c>
      <c r="G1170" s="48">
        <f t="shared" si="1"/>
        <v>26477.5</v>
      </c>
      <c r="H1170" s="47" t="s">
        <v>3</v>
      </c>
      <c r="I1170" s="47">
        <v>0.0</v>
      </c>
      <c r="J1170" s="47">
        <v>0.0</v>
      </c>
      <c r="K1170" s="47">
        <v>0.0</v>
      </c>
      <c r="L1170" s="47" t="s">
        <v>118</v>
      </c>
      <c r="M1170" s="47" t="s">
        <v>122</v>
      </c>
      <c r="N1170" s="47">
        <v>6.0</v>
      </c>
      <c r="O1170" s="47">
        <v>0.0</v>
      </c>
      <c r="P1170" s="47">
        <v>0.0</v>
      </c>
      <c r="Q1170" s="47">
        <v>0.0</v>
      </c>
      <c r="R1170" s="47">
        <v>0.0</v>
      </c>
      <c r="S1170" s="47">
        <v>2.0</v>
      </c>
      <c r="T1170" s="47">
        <v>0.0</v>
      </c>
      <c r="U1170" s="48">
        <v>26477.5</v>
      </c>
      <c r="V1170" s="48">
        <v>26477.5</v>
      </c>
      <c r="W1170" s="47">
        <v>9.00603232E8</v>
      </c>
      <c r="X1170" s="47" t="s">
        <v>1431</v>
      </c>
    </row>
    <row r="1171" ht="15.75" customHeight="1">
      <c r="B1171" s="52">
        <v>8.0110294E7</v>
      </c>
      <c r="C1171" s="72" t="s">
        <v>1416</v>
      </c>
      <c r="D1171" s="6"/>
      <c r="E1171" s="52">
        <v>0.0</v>
      </c>
      <c r="F1171" s="53">
        <v>416500.0</v>
      </c>
      <c r="G1171" s="48">
        <f t="shared" si="1"/>
        <v>0</v>
      </c>
      <c r="H1171" s="52" t="s">
        <v>3</v>
      </c>
      <c r="I1171" s="52">
        <v>0.0</v>
      </c>
      <c r="J1171" s="52">
        <v>0.0</v>
      </c>
      <c r="K1171" s="52">
        <v>0.0</v>
      </c>
      <c r="L1171" s="52" t="s">
        <v>118</v>
      </c>
      <c r="M1171" s="52" t="s">
        <v>122</v>
      </c>
      <c r="N1171" s="52">
        <v>5.0</v>
      </c>
      <c r="O1171" s="52">
        <v>0.0</v>
      </c>
      <c r="P1171" s="52">
        <v>0.0</v>
      </c>
      <c r="Q1171" s="52">
        <v>0.0</v>
      </c>
      <c r="R1171" s="52">
        <v>0.0</v>
      </c>
      <c r="S1171" s="52">
        <v>4.0</v>
      </c>
      <c r="T1171" s="52">
        <v>0.0</v>
      </c>
      <c r="U1171" s="53">
        <v>416500.0</v>
      </c>
      <c r="V1171" s="53">
        <v>416500.0</v>
      </c>
      <c r="W1171" s="52">
        <v>9.01319175E8</v>
      </c>
      <c r="X1171" s="52" t="s">
        <v>273</v>
      </c>
    </row>
    <row r="1172" ht="15.75" customHeight="1">
      <c r="B1172" s="47">
        <v>8.0110295E7</v>
      </c>
      <c r="C1172" s="73" t="s">
        <v>1432</v>
      </c>
      <c r="D1172" s="6"/>
      <c r="E1172" s="47">
        <v>18.0</v>
      </c>
      <c r="F1172" s="48">
        <v>9520.0</v>
      </c>
      <c r="G1172" s="48">
        <f t="shared" si="1"/>
        <v>171360</v>
      </c>
      <c r="H1172" s="47" t="s">
        <v>3</v>
      </c>
      <c r="I1172" s="47">
        <v>3.0</v>
      </c>
      <c r="J1172" s="47">
        <v>6.0</v>
      </c>
      <c r="K1172" s="47">
        <v>9.0</v>
      </c>
      <c r="L1172" s="47" t="s">
        <v>189</v>
      </c>
      <c r="M1172" s="47" t="s">
        <v>122</v>
      </c>
      <c r="N1172" s="47">
        <v>150.0</v>
      </c>
      <c r="O1172" s="47">
        <v>0.0</v>
      </c>
      <c r="P1172" s="47">
        <v>0.0</v>
      </c>
      <c r="Q1172" s="47">
        <v>2.0</v>
      </c>
      <c r="R1172" s="47">
        <v>0.0</v>
      </c>
      <c r="S1172" s="47">
        <v>12.0</v>
      </c>
      <c r="T1172" s="47">
        <v>0.0</v>
      </c>
      <c r="U1172" s="48">
        <v>9520.0</v>
      </c>
      <c r="V1172" s="48">
        <v>9520.0</v>
      </c>
      <c r="W1172" s="47">
        <v>9.01327111E8</v>
      </c>
      <c r="X1172" s="47" t="s">
        <v>381</v>
      </c>
    </row>
    <row r="1173" ht="15.75" customHeight="1">
      <c r="B1173" s="52">
        <v>8.0110296E7</v>
      </c>
      <c r="C1173" s="72" t="s">
        <v>1433</v>
      </c>
      <c r="D1173" s="6"/>
      <c r="E1173" s="52">
        <v>10.0</v>
      </c>
      <c r="F1173" s="53">
        <v>33320.0</v>
      </c>
      <c r="G1173" s="48">
        <f t="shared" si="1"/>
        <v>333200</v>
      </c>
      <c r="H1173" s="52" t="s">
        <v>3</v>
      </c>
      <c r="I1173" s="52">
        <v>0.0</v>
      </c>
      <c r="J1173" s="52">
        <v>0.0</v>
      </c>
      <c r="K1173" s="52">
        <v>0.0</v>
      </c>
      <c r="L1173" s="52" t="s">
        <v>118</v>
      </c>
      <c r="M1173" s="52" t="s">
        <v>122</v>
      </c>
      <c r="N1173" s="52">
        <v>0.0</v>
      </c>
      <c r="O1173" s="52">
        <v>0.0</v>
      </c>
      <c r="P1173" s="52">
        <v>0.0</v>
      </c>
      <c r="Q1173" s="52">
        <v>0.0</v>
      </c>
      <c r="R1173" s="52">
        <v>0.0</v>
      </c>
      <c r="S1173" s="52">
        <v>0.0</v>
      </c>
      <c r="T1173" s="52">
        <v>0.0</v>
      </c>
      <c r="U1173" s="53">
        <v>33320.0</v>
      </c>
      <c r="V1173" s="53">
        <v>33320.0</v>
      </c>
      <c r="W1173" s="52">
        <v>9.01327111E8</v>
      </c>
      <c r="X1173" s="52" t="s">
        <v>194</v>
      </c>
    </row>
    <row r="1174" ht="15.75" customHeight="1">
      <c r="B1174" s="47">
        <v>8.0110297E7</v>
      </c>
      <c r="C1174" s="73" t="s">
        <v>1434</v>
      </c>
      <c r="D1174" s="6"/>
      <c r="E1174" s="47">
        <v>0.0</v>
      </c>
      <c r="F1174" s="48">
        <v>120000.0</v>
      </c>
      <c r="G1174" s="48">
        <f t="shared" si="1"/>
        <v>0</v>
      </c>
      <c r="H1174" s="47" t="s">
        <v>3</v>
      </c>
      <c r="I1174" s="47">
        <v>0.0</v>
      </c>
      <c r="J1174" s="47">
        <v>0.0</v>
      </c>
      <c r="K1174" s="47">
        <v>0.0</v>
      </c>
      <c r="L1174" s="47" t="s">
        <v>118</v>
      </c>
      <c r="M1174" s="47" t="s">
        <v>122</v>
      </c>
      <c r="N1174" s="47">
        <v>0.0</v>
      </c>
      <c r="O1174" s="47">
        <v>0.0</v>
      </c>
      <c r="P1174" s="47">
        <v>0.0</v>
      </c>
      <c r="Q1174" s="47">
        <v>0.0</v>
      </c>
      <c r="R1174" s="47">
        <v>0.0</v>
      </c>
      <c r="S1174" s="47">
        <v>0.0</v>
      </c>
      <c r="T1174" s="47">
        <v>0.0</v>
      </c>
      <c r="U1174" s="48">
        <v>120000.0</v>
      </c>
      <c r="V1174" s="48">
        <v>0.0</v>
      </c>
      <c r="W1174" s="47">
        <v>9.01319175E8</v>
      </c>
      <c r="X1174" s="47" t="s">
        <v>127</v>
      </c>
    </row>
    <row r="1175" ht="15.75" customHeight="1">
      <c r="B1175" s="52" t="s">
        <v>1435</v>
      </c>
      <c r="C1175" s="72" t="s">
        <v>1434</v>
      </c>
      <c r="D1175" s="6"/>
      <c r="E1175" s="52">
        <v>0.0</v>
      </c>
      <c r="F1175" s="53">
        <v>59500.0</v>
      </c>
      <c r="G1175" s="48">
        <f t="shared" si="1"/>
        <v>0</v>
      </c>
      <c r="H1175" s="52" t="s">
        <v>3</v>
      </c>
      <c r="I1175" s="52">
        <v>1.0</v>
      </c>
      <c r="J1175" s="52">
        <v>0.0</v>
      </c>
      <c r="K1175" s="52">
        <v>2.0</v>
      </c>
      <c r="L1175" s="52" t="s">
        <v>118</v>
      </c>
      <c r="M1175" s="52" t="s">
        <v>122</v>
      </c>
      <c r="N1175" s="52">
        <v>10.0</v>
      </c>
      <c r="O1175" s="52">
        <v>0.0</v>
      </c>
      <c r="P1175" s="52">
        <v>0.0</v>
      </c>
      <c r="Q1175" s="52">
        <v>0.0</v>
      </c>
      <c r="R1175" s="52">
        <v>0.0</v>
      </c>
      <c r="S1175" s="52">
        <v>5.0</v>
      </c>
      <c r="T1175" s="52">
        <v>0.0</v>
      </c>
      <c r="U1175" s="53">
        <v>59500.0</v>
      </c>
      <c r="V1175" s="53">
        <v>59500.0</v>
      </c>
      <c r="W1175" s="52">
        <v>9.01319175E8</v>
      </c>
      <c r="X1175" s="52" t="s">
        <v>273</v>
      </c>
    </row>
    <row r="1176" ht="15.75" customHeight="1">
      <c r="B1176" s="47">
        <v>8.0110298E7</v>
      </c>
      <c r="C1176" s="73" t="s">
        <v>1436</v>
      </c>
      <c r="D1176" s="6"/>
      <c r="E1176" s="47">
        <v>11.0</v>
      </c>
      <c r="F1176" s="48">
        <v>11662.0</v>
      </c>
      <c r="G1176" s="48">
        <f t="shared" si="1"/>
        <v>128282</v>
      </c>
      <c r="H1176" s="47" t="s">
        <v>3</v>
      </c>
      <c r="I1176" s="47">
        <v>0.0</v>
      </c>
      <c r="J1176" s="47">
        <v>0.0</v>
      </c>
      <c r="K1176" s="47">
        <v>0.0</v>
      </c>
      <c r="L1176" s="47" t="s">
        <v>189</v>
      </c>
      <c r="M1176" s="47" t="s">
        <v>122</v>
      </c>
      <c r="N1176" s="47">
        <v>9.0</v>
      </c>
      <c r="O1176" s="47">
        <v>0.0</v>
      </c>
      <c r="P1176" s="47">
        <v>0.0</v>
      </c>
      <c r="Q1176" s="47">
        <v>0.0</v>
      </c>
      <c r="R1176" s="47">
        <v>0.0</v>
      </c>
      <c r="S1176" s="47">
        <v>0.0</v>
      </c>
      <c r="T1176" s="47">
        <v>0.0</v>
      </c>
      <c r="U1176" s="48">
        <v>11662.0</v>
      </c>
      <c r="V1176" s="48">
        <v>11662.0</v>
      </c>
      <c r="W1176" s="47">
        <v>9.00730034E8</v>
      </c>
      <c r="X1176" s="47" t="s">
        <v>127</v>
      </c>
    </row>
    <row r="1177" ht="15.75" customHeight="1">
      <c r="B1177" s="52">
        <v>8.0110299E7</v>
      </c>
      <c r="C1177" s="72" t="s">
        <v>1437</v>
      </c>
      <c r="D1177" s="6"/>
      <c r="E1177" s="52">
        <v>6.0</v>
      </c>
      <c r="F1177" s="53">
        <v>95200.0</v>
      </c>
      <c r="G1177" s="48">
        <f t="shared" si="1"/>
        <v>571200</v>
      </c>
      <c r="H1177" s="52" t="s">
        <v>3</v>
      </c>
      <c r="I1177" s="52">
        <v>3.0</v>
      </c>
      <c r="J1177" s="52">
        <v>0.0</v>
      </c>
      <c r="K1177" s="52">
        <v>6.0</v>
      </c>
      <c r="L1177" s="52" t="s">
        <v>118</v>
      </c>
      <c r="M1177" s="52" t="s">
        <v>165</v>
      </c>
      <c r="N1177" s="52">
        <v>13.0</v>
      </c>
      <c r="O1177" s="52">
        <v>0.0</v>
      </c>
      <c r="P1177" s="52">
        <v>0.0</v>
      </c>
      <c r="Q1177" s="52">
        <v>0.0</v>
      </c>
      <c r="R1177" s="52">
        <v>0.0</v>
      </c>
      <c r="S1177" s="52">
        <v>1.0</v>
      </c>
      <c r="T1177" s="52">
        <v>0.0</v>
      </c>
      <c r="U1177" s="53">
        <v>95200.0</v>
      </c>
      <c r="V1177" s="53">
        <v>95200.0</v>
      </c>
      <c r="W1177" s="52">
        <v>9.01327111E8</v>
      </c>
      <c r="X1177" s="52" t="s">
        <v>704</v>
      </c>
    </row>
    <row r="1178" ht="15.75" customHeight="1">
      <c r="B1178" s="47">
        <v>8.01103E7</v>
      </c>
      <c r="C1178" s="73" t="s">
        <v>1438</v>
      </c>
      <c r="D1178" s="6"/>
      <c r="E1178" s="47">
        <v>24.0</v>
      </c>
      <c r="F1178" s="48">
        <v>8676.29</v>
      </c>
      <c r="G1178" s="48">
        <f t="shared" si="1"/>
        <v>208230.96</v>
      </c>
      <c r="H1178" s="47" t="s">
        <v>3</v>
      </c>
      <c r="I1178" s="47">
        <v>6.0</v>
      </c>
      <c r="J1178" s="47">
        <v>0.0</v>
      </c>
      <c r="K1178" s="47">
        <v>36.0</v>
      </c>
      <c r="L1178" s="47" t="s">
        <v>189</v>
      </c>
      <c r="M1178" s="47" t="s">
        <v>122</v>
      </c>
      <c r="N1178" s="47">
        <v>654.0</v>
      </c>
      <c r="O1178" s="47">
        <v>0.0</v>
      </c>
      <c r="P1178" s="47">
        <v>0.0</v>
      </c>
      <c r="Q1178" s="47">
        <v>1.0</v>
      </c>
      <c r="R1178" s="47">
        <v>0.0</v>
      </c>
      <c r="S1178" s="47">
        <v>6.0</v>
      </c>
      <c r="T1178" s="47">
        <v>0.0</v>
      </c>
      <c r="U1178" s="48">
        <v>8676.29</v>
      </c>
      <c r="V1178" s="48">
        <v>8676.29</v>
      </c>
      <c r="W1178" s="47">
        <v>8.30129239E8</v>
      </c>
      <c r="X1178" s="47" t="s">
        <v>127</v>
      </c>
    </row>
    <row r="1179" ht="15.75" customHeight="1">
      <c r="B1179" s="52">
        <v>8.0110301E7</v>
      </c>
      <c r="C1179" s="72" t="s">
        <v>1439</v>
      </c>
      <c r="D1179" s="6"/>
      <c r="E1179" s="52">
        <v>58.0</v>
      </c>
      <c r="F1179" s="53">
        <v>5014.136</v>
      </c>
      <c r="G1179" s="48">
        <f t="shared" si="1"/>
        <v>290819.888</v>
      </c>
      <c r="H1179" s="52" t="s">
        <v>3</v>
      </c>
      <c r="I1179" s="52">
        <v>10.0</v>
      </c>
      <c r="J1179" s="52">
        <v>0.0</v>
      </c>
      <c r="K1179" s="52">
        <v>20.0</v>
      </c>
      <c r="L1179" s="52" t="s">
        <v>118</v>
      </c>
      <c r="M1179" s="52" t="s">
        <v>165</v>
      </c>
      <c r="N1179" s="52">
        <v>38.0</v>
      </c>
      <c r="O1179" s="52">
        <v>0.0</v>
      </c>
      <c r="P1179" s="52">
        <v>0.0</v>
      </c>
      <c r="Q1179" s="52">
        <v>0.0</v>
      </c>
      <c r="R1179" s="52">
        <v>0.0</v>
      </c>
      <c r="S1179" s="52">
        <v>0.0</v>
      </c>
      <c r="T1179" s="52">
        <v>0.0</v>
      </c>
      <c r="U1179" s="53">
        <v>5014.14</v>
      </c>
      <c r="V1179" s="53">
        <v>4581.5</v>
      </c>
      <c r="W1179" s="52">
        <v>9.00664298E8</v>
      </c>
      <c r="X1179" s="52" t="s">
        <v>231</v>
      </c>
    </row>
    <row r="1180" ht="15.75" customHeight="1">
      <c r="B1180" s="47">
        <v>8.0110302E7</v>
      </c>
      <c r="C1180" s="73" t="s">
        <v>1440</v>
      </c>
      <c r="D1180" s="6"/>
      <c r="E1180" s="47">
        <v>10.0</v>
      </c>
      <c r="F1180" s="48">
        <v>6426.0</v>
      </c>
      <c r="G1180" s="48">
        <f t="shared" si="1"/>
        <v>64260</v>
      </c>
      <c r="H1180" s="47" t="s">
        <v>3</v>
      </c>
      <c r="I1180" s="47">
        <v>3.0</v>
      </c>
      <c r="J1180" s="47">
        <v>0.0</v>
      </c>
      <c r="K1180" s="47">
        <v>10.0</v>
      </c>
      <c r="L1180" s="47" t="s">
        <v>118</v>
      </c>
      <c r="M1180" s="47" t="s">
        <v>165</v>
      </c>
      <c r="N1180" s="47">
        <v>0.0</v>
      </c>
      <c r="O1180" s="47">
        <v>0.0</v>
      </c>
      <c r="P1180" s="47">
        <v>0.0</v>
      </c>
      <c r="Q1180" s="47">
        <v>0.0</v>
      </c>
      <c r="R1180" s="47">
        <v>0.0</v>
      </c>
      <c r="S1180" s="47">
        <v>0.0</v>
      </c>
      <c r="T1180" s="47">
        <v>0.0</v>
      </c>
      <c r="U1180" s="48">
        <v>6426.0</v>
      </c>
      <c r="V1180" s="48">
        <v>6426.0</v>
      </c>
      <c r="W1180" s="47">
        <v>8.30037039E8</v>
      </c>
      <c r="X1180" s="47" t="s">
        <v>231</v>
      </c>
    </row>
    <row r="1181" ht="15.75" customHeight="1">
      <c r="B1181" s="52">
        <v>8.0110303E7</v>
      </c>
      <c r="C1181" s="72" t="s">
        <v>1441</v>
      </c>
      <c r="D1181" s="6"/>
      <c r="E1181" s="52">
        <v>0.0</v>
      </c>
      <c r="F1181" s="53">
        <v>11900.0</v>
      </c>
      <c r="G1181" s="48">
        <f t="shared" si="1"/>
        <v>0</v>
      </c>
      <c r="H1181" s="52" t="s">
        <v>3</v>
      </c>
      <c r="I1181" s="52">
        <v>0.0</v>
      </c>
      <c r="J1181" s="52">
        <v>0.0</v>
      </c>
      <c r="K1181" s="52">
        <v>0.0</v>
      </c>
      <c r="L1181" s="52" t="s">
        <v>118</v>
      </c>
      <c r="M1181" s="52" t="s">
        <v>122</v>
      </c>
      <c r="N1181" s="52">
        <v>5.0</v>
      </c>
      <c r="O1181" s="52">
        <v>0.0</v>
      </c>
      <c r="P1181" s="52">
        <v>0.0</v>
      </c>
      <c r="Q1181" s="52">
        <v>0.0</v>
      </c>
      <c r="R1181" s="52">
        <v>0.0</v>
      </c>
      <c r="S1181" s="52">
        <v>1.0</v>
      </c>
      <c r="T1181" s="52">
        <v>0.0</v>
      </c>
      <c r="U1181" s="53">
        <v>11900.0</v>
      </c>
      <c r="V1181" s="53">
        <v>11900.0</v>
      </c>
      <c r="W1181" s="52">
        <v>9.00603232E8</v>
      </c>
      <c r="X1181" s="52" t="s">
        <v>127</v>
      </c>
    </row>
    <row r="1182" ht="15.75" customHeight="1">
      <c r="B1182" s="47">
        <v>8.0110304E7</v>
      </c>
      <c r="C1182" s="73" t="s">
        <v>1442</v>
      </c>
      <c r="D1182" s="6"/>
      <c r="E1182" s="47">
        <v>28.0</v>
      </c>
      <c r="F1182" s="48">
        <v>59381.0</v>
      </c>
      <c r="G1182" s="48">
        <f t="shared" si="1"/>
        <v>1662668</v>
      </c>
      <c r="H1182" s="47" t="s">
        <v>3</v>
      </c>
      <c r="I1182" s="47">
        <v>8.0</v>
      </c>
      <c r="J1182" s="47">
        <v>0.0</v>
      </c>
      <c r="K1182" s="47">
        <v>20.0</v>
      </c>
      <c r="L1182" s="47" t="s">
        <v>118</v>
      </c>
      <c r="M1182" s="47" t="s">
        <v>122</v>
      </c>
      <c r="N1182" s="47">
        <v>102.0</v>
      </c>
      <c r="O1182" s="47">
        <v>0.0</v>
      </c>
      <c r="P1182" s="47">
        <v>0.0</v>
      </c>
      <c r="Q1182" s="47">
        <v>0.0</v>
      </c>
      <c r="R1182" s="47">
        <v>0.0</v>
      </c>
      <c r="S1182" s="47">
        <v>6.0</v>
      </c>
      <c r="T1182" s="47">
        <v>0.0</v>
      </c>
      <c r="U1182" s="48">
        <v>59381.0</v>
      </c>
      <c r="V1182" s="48">
        <v>59381.0</v>
      </c>
      <c r="W1182" s="47">
        <v>9.00603232E8</v>
      </c>
      <c r="X1182" s="47" t="s">
        <v>1168</v>
      </c>
    </row>
    <row r="1183" ht="15.75" customHeight="1">
      <c r="B1183" s="52">
        <v>8.0110305E7</v>
      </c>
      <c r="C1183" s="72" t="s">
        <v>1443</v>
      </c>
      <c r="D1183" s="6"/>
      <c r="E1183" s="52">
        <v>54.0</v>
      </c>
      <c r="F1183" s="53">
        <v>20798.34</v>
      </c>
      <c r="G1183" s="48">
        <f t="shared" si="1"/>
        <v>1123110.36</v>
      </c>
      <c r="H1183" s="52" t="s">
        <v>3</v>
      </c>
      <c r="I1183" s="52">
        <v>12.0</v>
      </c>
      <c r="J1183" s="52">
        <v>0.0</v>
      </c>
      <c r="K1183" s="52">
        <v>36.0</v>
      </c>
      <c r="L1183" s="52" t="s">
        <v>118</v>
      </c>
      <c r="M1183" s="52" t="s">
        <v>122</v>
      </c>
      <c r="N1183" s="52">
        <v>219.0</v>
      </c>
      <c r="O1183" s="52">
        <v>0.0</v>
      </c>
      <c r="P1183" s="52">
        <v>0.0</v>
      </c>
      <c r="Q1183" s="52">
        <v>0.0</v>
      </c>
      <c r="R1183" s="52">
        <v>0.0</v>
      </c>
      <c r="S1183" s="52">
        <v>4.0</v>
      </c>
      <c r="T1183" s="52">
        <v>0.0</v>
      </c>
      <c r="U1183" s="53">
        <v>20798.3</v>
      </c>
      <c r="V1183" s="53">
        <v>20494.18</v>
      </c>
      <c r="W1183" s="52">
        <v>9.00603232E8</v>
      </c>
      <c r="X1183" s="52" t="s">
        <v>1168</v>
      </c>
    </row>
    <row r="1184" ht="15.75" customHeight="1">
      <c r="B1184" s="47">
        <v>8.0110306E7</v>
      </c>
      <c r="C1184" s="73" t="s">
        <v>1444</v>
      </c>
      <c r="D1184" s="6"/>
      <c r="E1184" s="47">
        <v>24.0</v>
      </c>
      <c r="F1184" s="48">
        <v>73780.0</v>
      </c>
      <c r="G1184" s="48">
        <f t="shared" si="1"/>
        <v>1770720</v>
      </c>
      <c r="H1184" s="47" t="s">
        <v>3</v>
      </c>
      <c r="I1184" s="47">
        <v>4.0</v>
      </c>
      <c r="J1184" s="47">
        <v>0.0</v>
      </c>
      <c r="K1184" s="47">
        <v>8.0</v>
      </c>
      <c r="L1184" s="47" t="s">
        <v>118</v>
      </c>
      <c r="M1184" s="47" t="s">
        <v>122</v>
      </c>
      <c r="N1184" s="47">
        <v>102.0</v>
      </c>
      <c r="O1184" s="47">
        <v>0.0</v>
      </c>
      <c r="P1184" s="47">
        <v>0.0</v>
      </c>
      <c r="Q1184" s="47">
        <v>0.0</v>
      </c>
      <c r="R1184" s="47">
        <v>0.0</v>
      </c>
      <c r="S1184" s="47">
        <v>3.0</v>
      </c>
      <c r="T1184" s="47">
        <v>0.0</v>
      </c>
      <c r="U1184" s="48">
        <v>73780.0</v>
      </c>
      <c r="V1184" s="48">
        <v>73780.0</v>
      </c>
      <c r="W1184" s="47">
        <v>9.00603232E8</v>
      </c>
      <c r="X1184" s="47" t="s">
        <v>1168</v>
      </c>
    </row>
    <row r="1185" ht="15.75" customHeight="1">
      <c r="B1185" s="52">
        <v>8.0110307E7</v>
      </c>
      <c r="C1185" s="52" t="s">
        <v>1445</v>
      </c>
      <c r="D1185" s="52">
        <v>1.000100014E9</v>
      </c>
      <c r="E1185" s="52">
        <v>0.0</v>
      </c>
      <c r="F1185" s="53">
        <v>499800.0</v>
      </c>
      <c r="G1185" s="48">
        <f t="shared" si="1"/>
        <v>0</v>
      </c>
      <c r="H1185" s="52" t="s">
        <v>3</v>
      </c>
      <c r="I1185" s="52">
        <v>0.0</v>
      </c>
      <c r="J1185" s="52">
        <v>0.0</v>
      </c>
      <c r="K1185" s="52">
        <v>0.0</v>
      </c>
      <c r="L1185" s="52" t="s">
        <v>118</v>
      </c>
      <c r="M1185" s="52" t="s">
        <v>122</v>
      </c>
      <c r="N1185" s="52">
        <v>14.0</v>
      </c>
      <c r="O1185" s="52">
        <v>0.0</v>
      </c>
      <c r="P1185" s="52">
        <v>0.0</v>
      </c>
      <c r="Q1185" s="52">
        <v>0.0</v>
      </c>
      <c r="R1185" s="52">
        <v>0.0</v>
      </c>
      <c r="S1185" s="52">
        <v>1.0</v>
      </c>
      <c r="T1185" s="52">
        <v>0.0</v>
      </c>
      <c r="U1185" s="53">
        <v>499800.0</v>
      </c>
      <c r="V1185" s="53">
        <v>499800.0</v>
      </c>
      <c r="W1185" s="52">
        <v>9.00479084E8</v>
      </c>
      <c r="X1185" s="52" t="s">
        <v>127</v>
      </c>
    </row>
    <row r="1186" ht="15.75" customHeight="1">
      <c r="B1186" s="47">
        <v>8.0110308E7</v>
      </c>
      <c r="C1186" s="47" t="s">
        <v>1446</v>
      </c>
      <c r="D1186" s="47">
        <v>1.000100014E9</v>
      </c>
      <c r="E1186" s="47">
        <v>0.0</v>
      </c>
      <c r="F1186" s="48">
        <v>80920.0</v>
      </c>
      <c r="G1186" s="48">
        <f t="shared" si="1"/>
        <v>0</v>
      </c>
      <c r="H1186" s="47" t="s">
        <v>3</v>
      </c>
      <c r="I1186" s="47">
        <v>0.0</v>
      </c>
      <c r="J1186" s="47">
        <v>0.0</v>
      </c>
      <c r="K1186" s="47">
        <v>0.0</v>
      </c>
      <c r="L1186" s="47" t="s">
        <v>118</v>
      </c>
      <c r="M1186" s="47" t="s">
        <v>122</v>
      </c>
      <c r="N1186" s="47">
        <v>14.0</v>
      </c>
      <c r="O1186" s="47">
        <v>0.0</v>
      </c>
      <c r="P1186" s="47">
        <v>0.0</v>
      </c>
      <c r="Q1186" s="47">
        <v>0.0</v>
      </c>
      <c r="R1186" s="47">
        <v>0.0</v>
      </c>
      <c r="S1186" s="47">
        <v>1.0</v>
      </c>
      <c r="T1186" s="47">
        <v>0.0</v>
      </c>
      <c r="U1186" s="48">
        <v>80920.0</v>
      </c>
      <c r="V1186" s="48">
        <v>80920.0</v>
      </c>
      <c r="W1186" s="47">
        <v>9.00479084E8</v>
      </c>
      <c r="X1186" s="47" t="s">
        <v>127</v>
      </c>
    </row>
    <row r="1187" ht="15.75" customHeight="1">
      <c r="B1187" s="52">
        <v>8.0110309E7</v>
      </c>
      <c r="C1187" s="72" t="s">
        <v>1447</v>
      </c>
      <c r="D1187" s="6"/>
      <c r="E1187" s="52">
        <v>0.0</v>
      </c>
      <c r="F1187" s="53">
        <v>0.0</v>
      </c>
      <c r="G1187" s="48">
        <f t="shared" si="1"/>
        <v>0</v>
      </c>
      <c r="H1187" s="52" t="s">
        <v>3</v>
      </c>
      <c r="I1187" s="52">
        <v>1.0</v>
      </c>
      <c r="J1187" s="52">
        <v>0.0</v>
      </c>
      <c r="K1187" s="52">
        <v>3.0</v>
      </c>
      <c r="L1187" s="52" t="s">
        <v>118</v>
      </c>
      <c r="M1187" s="52" t="s">
        <v>119</v>
      </c>
      <c r="N1187" s="52">
        <v>0.0</v>
      </c>
      <c r="O1187" s="52">
        <v>0.0</v>
      </c>
      <c r="P1187" s="52">
        <v>0.0</v>
      </c>
      <c r="Q1187" s="52">
        <v>1.0</v>
      </c>
      <c r="R1187" s="52">
        <v>0.0</v>
      </c>
      <c r="S1187" s="52">
        <v>0.0</v>
      </c>
      <c r="T1187" s="52">
        <v>0.0</v>
      </c>
      <c r="U1187" s="53">
        <v>144276.0</v>
      </c>
      <c r="V1187" s="53">
        <v>144275.6</v>
      </c>
      <c r="W1187" s="52">
        <v>9.00603232E8</v>
      </c>
      <c r="X1187" s="52" t="s">
        <v>561</v>
      </c>
    </row>
    <row r="1188" ht="15.75" customHeight="1">
      <c r="B1188" s="47">
        <v>8011141.0</v>
      </c>
      <c r="C1188" s="47" t="s">
        <v>1448</v>
      </c>
      <c r="D1188" s="47">
        <v>1.0772794E7</v>
      </c>
      <c r="E1188" s="47">
        <v>1.0</v>
      </c>
      <c r="F1188" s="48">
        <v>0.0</v>
      </c>
      <c r="G1188" s="48">
        <f t="shared" si="1"/>
        <v>0</v>
      </c>
      <c r="H1188" s="47" t="s">
        <v>3</v>
      </c>
      <c r="I1188" s="47">
        <v>0.0</v>
      </c>
      <c r="J1188" s="47">
        <v>0.0</v>
      </c>
      <c r="K1188" s="47">
        <v>0.0</v>
      </c>
      <c r="L1188" s="47" t="s">
        <v>118</v>
      </c>
      <c r="M1188" s="47" t="s">
        <v>165</v>
      </c>
      <c r="N1188" s="47">
        <v>7.0</v>
      </c>
      <c r="O1188" s="47">
        <v>0.0</v>
      </c>
      <c r="P1188" s="47">
        <v>0.0</v>
      </c>
      <c r="Q1188" s="47">
        <v>0.0</v>
      </c>
      <c r="R1188" s="47">
        <v>0.0</v>
      </c>
      <c r="S1188" s="47">
        <v>2.0</v>
      </c>
      <c r="T1188" s="47">
        <v>0.0</v>
      </c>
      <c r="U1188" s="48">
        <v>0.0</v>
      </c>
      <c r="V1188" s="48">
        <v>264000.3</v>
      </c>
      <c r="W1188" s="47">
        <v>8.30092963E8</v>
      </c>
      <c r="X1188" s="47" t="s">
        <v>1133</v>
      </c>
    </row>
    <row r="1189" ht="15.75" customHeight="1">
      <c r="B1189" s="52" t="s">
        <v>1449</v>
      </c>
      <c r="C1189" s="52" t="s">
        <v>1448</v>
      </c>
      <c r="D1189" s="52">
        <v>1077294.0</v>
      </c>
      <c r="E1189" s="52">
        <v>2.0</v>
      </c>
      <c r="F1189" s="53">
        <v>77350.0</v>
      </c>
      <c r="G1189" s="48">
        <f t="shared" si="1"/>
        <v>154700</v>
      </c>
      <c r="H1189" s="52" t="s">
        <v>3</v>
      </c>
      <c r="I1189" s="52">
        <v>0.0</v>
      </c>
      <c r="J1189" s="52">
        <v>0.0</v>
      </c>
      <c r="K1189" s="52">
        <v>0.0</v>
      </c>
      <c r="L1189" s="52" t="s">
        <v>118</v>
      </c>
      <c r="M1189" s="52" t="s">
        <v>119</v>
      </c>
      <c r="N1189" s="52">
        <v>717.0</v>
      </c>
      <c r="O1189" s="52">
        <v>0.0</v>
      </c>
      <c r="P1189" s="52">
        <v>0.0</v>
      </c>
      <c r="Q1189" s="52">
        <v>0.0</v>
      </c>
      <c r="R1189" s="52">
        <v>0.0</v>
      </c>
      <c r="S1189" s="52">
        <v>111.0</v>
      </c>
      <c r="T1189" s="52">
        <v>0.0</v>
      </c>
      <c r="U1189" s="53">
        <v>77350.0</v>
      </c>
      <c r="V1189" s="53">
        <v>77350.0</v>
      </c>
      <c r="W1189" s="52">
        <v>9.01319175E8</v>
      </c>
      <c r="X1189" s="52" t="s">
        <v>684</v>
      </c>
    </row>
    <row r="1190" ht="15.75" customHeight="1">
      <c r="B1190" s="47">
        <v>8011149.0</v>
      </c>
      <c r="C1190" s="47" t="s">
        <v>1450</v>
      </c>
      <c r="D1190" s="47" t="s">
        <v>1451</v>
      </c>
      <c r="E1190" s="47">
        <v>0.0</v>
      </c>
      <c r="F1190" s="48">
        <v>0.0</v>
      </c>
      <c r="G1190" s="48">
        <f t="shared" si="1"/>
        <v>0</v>
      </c>
      <c r="H1190" s="47" t="s">
        <v>3</v>
      </c>
      <c r="I1190" s="47">
        <v>0.0</v>
      </c>
      <c r="J1190" s="47">
        <v>0.0</v>
      </c>
      <c r="K1190" s="47">
        <v>0.0</v>
      </c>
      <c r="L1190" s="47" t="s">
        <v>118</v>
      </c>
      <c r="M1190" s="47" t="s">
        <v>122</v>
      </c>
      <c r="N1190" s="47">
        <v>0.0</v>
      </c>
      <c r="O1190" s="47">
        <v>0.0</v>
      </c>
      <c r="P1190" s="47">
        <v>0.0</v>
      </c>
      <c r="Q1190" s="47">
        <v>0.0</v>
      </c>
      <c r="R1190" s="47">
        <v>0.0</v>
      </c>
      <c r="S1190" s="47">
        <v>0.0</v>
      </c>
      <c r="T1190" s="47">
        <v>0.0</v>
      </c>
      <c r="U1190" s="48">
        <v>0.0</v>
      </c>
      <c r="V1190" s="48">
        <v>0.0</v>
      </c>
      <c r="W1190" s="47">
        <v>9.00922557E8</v>
      </c>
      <c r="X1190" s="47" t="s">
        <v>235</v>
      </c>
    </row>
    <row r="1191" ht="15.75" customHeight="1">
      <c r="B1191" s="52">
        <v>8011150.0</v>
      </c>
      <c r="C1191" s="52" t="s">
        <v>1452</v>
      </c>
      <c r="D1191" s="52" t="s">
        <v>1453</v>
      </c>
      <c r="E1191" s="52">
        <v>0.0</v>
      </c>
      <c r="F1191" s="53">
        <v>20999.93</v>
      </c>
      <c r="G1191" s="48">
        <f t="shared" si="1"/>
        <v>0</v>
      </c>
      <c r="H1191" s="52" t="s">
        <v>3</v>
      </c>
      <c r="I1191" s="52">
        <v>0.0</v>
      </c>
      <c r="J1191" s="52">
        <v>0.0</v>
      </c>
      <c r="K1191" s="52">
        <v>0.0</v>
      </c>
      <c r="L1191" s="52" t="s">
        <v>118</v>
      </c>
      <c r="M1191" s="52" t="s">
        <v>122</v>
      </c>
      <c r="N1191" s="52">
        <v>419.0</v>
      </c>
      <c r="O1191" s="52">
        <v>0.0</v>
      </c>
      <c r="P1191" s="52">
        <v>0.0</v>
      </c>
      <c r="Q1191" s="52">
        <v>0.0</v>
      </c>
      <c r="R1191" s="52">
        <v>0.0</v>
      </c>
      <c r="S1191" s="52">
        <v>22.0</v>
      </c>
      <c r="T1191" s="52">
        <v>0.0</v>
      </c>
      <c r="U1191" s="53">
        <v>20999.9</v>
      </c>
      <c r="V1191" s="53">
        <v>20999.93</v>
      </c>
      <c r="W1191" s="52">
        <v>9.00472952E8</v>
      </c>
      <c r="X1191" s="52" t="s">
        <v>257</v>
      </c>
    </row>
    <row r="1192" ht="15.75" customHeight="1">
      <c r="B1192" s="47" t="s">
        <v>1454</v>
      </c>
      <c r="C1192" s="47" t="s">
        <v>1455</v>
      </c>
      <c r="D1192" s="47" t="s">
        <v>1456</v>
      </c>
      <c r="E1192" s="47">
        <v>0.0</v>
      </c>
      <c r="F1192" s="48">
        <v>15400.98</v>
      </c>
      <c r="G1192" s="48">
        <f t="shared" si="1"/>
        <v>0</v>
      </c>
      <c r="H1192" s="47" t="s">
        <v>3</v>
      </c>
      <c r="I1192" s="47">
        <v>0.0</v>
      </c>
      <c r="J1192" s="47">
        <v>0.0</v>
      </c>
      <c r="K1192" s="47">
        <v>0.0</v>
      </c>
      <c r="L1192" s="47" t="s">
        <v>118</v>
      </c>
      <c r="M1192" s="47" t="s">
        <v>165</v>
      </c>
      <c r="N1192" s="47">
        <v>484.0</v>
      </c>
      <c r="O1192" s="47">
        <v>0.0</v>
      </c>
      <c r="P1192" s="47">
        <v>0.0</v>
      </c>
      <c r="Q1192" s="47">
        <v>0.0</v>
      </c>
      <c r="R1192" s="47">
        <v>0.0</v>
      </c>
      <c r="S1192" s="47">
        <v>21.0</v>
      </c>
      <c r="T1192" s="47">
        <v>0.0</v>
      </c>
      <c r="U1192" s="48">
        <v>15401.0</v>
      </c>
      <c r="V1192" s="48">
        <v>15400.98</v>
      </c>
      <c r="W1192" s="47">
        <v>9.00472952E8</v>
      </c>
      <c r="X1192" s="47" t="s">
        <v>257</v>
      </c>
    </row>
    <row r="1193" ht="15.75" customHeight="1">
      <c r="B1193" s="52">
        <v>8.012E7</v>
      </c>
      <c r="C1193" s="52" t="s">
        <v>1457</v>
      </c>
      <c r="D1193" s="52">
        <v>1.129844E7</v>
      </c>
      <c r="E1193" s="52">
        <v>2.0</v>
      </c>
      <c r="F1193" s="53">
        <v>46859.95</v>
      </c>
      <c r="G1193" s="48">
        <f t="shared" si="1"/>
        <v>93719.9</v>
      </c>
      <c r="H1193" s="52" t="s">
        <v>3</v>
      </c>
      <c r="I1193" s="52">
        <v>0.0</v>
      </c>
      <c r="J1193" s="52">
        <v>0.0</v>
      </c>
      <c r="K1193" s="52">
        <v>0.0</v>
      </c>
      <c r="L1193" s="52" t="s">
        <v>118</v>
      </c>
      <c r="M1193" s="52" t="s">
        <v>119</v>
      </c>
      <c r="N1193" s="52">
        <v>0.0</v>
      </c>
      <c r="O1193" s="52">
        <v>0.0</v>
      </c>
      <c r="P1193" s="52">
        <v>0.0</v>
      </c>
      <c r="Q1193" s="52">
        <v>0.0</v>
      </c>
      <c r="R1193" s="52">
        <v>0.0</v>
      </c>
      <c r="S1193" s="52">
        <v>0.0</v>
      </c>
      <c r="T1193" s="52">
        <v>0.0</v>
      </c>
      <c r="U1193" s="53">
        <v>46860.0</v>
      </c>
      <c r="V1193" s="53">
        <v>0.0</v>
      </c>
      <c r="W1193" s="52">
        <v>8.30092963E8</v>
      </c>
      <c r="X1193" s="52" t="s">
        <v>1458</v>
      </c>
    </row>
    <row r="1194" ht="15.75" customHeight="1">
      <c r="B1194" s="47">
        <v>8.0120001E7</v>
      </c>
      <c r="C1194" s="47" t="s">
        <v>1459</v>
      </c>
      <c r="D1194" s="47">
        <v>1.0145734E7</v>
      </c>
      <c r="E1194" s="47">
        <v>0.0</v>
      </c>
      <c r="F1194" s="48">
        <v>0.0</v>
      </c>
      <c r="G1194" s="48">
        <f t="shared" si="1"/>
        <v>0</v>
      </c>
      <c r="H1194" s="47" t="s">
        <v>3</v>
      </c>
      <c r="I1194" s="47">
        <v>0.0</v>
      </c>
      <c r="J1194" s="47">
        <v>0.0</v>
      </c>
      <c r="K1194" s="47">
        <v>0.0</v>
      </c>
      <c r="L1194" s="47" t="s">
        <v>118</v>
      </c>
      <c r="M1194" s="47" t="s">
        <v>119</v>
      </c>
      <c r="N1194" s="47">
        <v>0.0</v>
      </c>
      <c r="O1194" s="47">
        <v>0.0</v>
      </c>
      <c r="P1194" s="47">
        <v>0.0</v>
      </c>
      <c r="Q1194" s="47">
        <v>0.0</v>
      </c>
      <c r="R1194" s="47">
        <v>0.0</v>
      </c>
      <c r="S1194" s="47">
        <v>0.0</v>
      </c>
      <c r="T1194" s="47">
        <v>0.0</v>
      </c>
      <c r="U1194" s="48">
        <v>0.0</v>
      </c>
      <c r="V1194" s="48">
        <v>0.0</v>
      </c>
      <c r="W1194" s="47">
        <v>8.30092963E8</v>
      </c>
      <c r="X1194" s="47" t="s">
        <v>235</v>
      </c>
    </row>
    <row r="1195" ht="15.75" customHeight="1">
      <c r="B1195" s="52">
        <v>8.0120002E7</v>
      </c>
      <c r="C1195" s="52" t="s">
        <v>1460</v>
      </c>
      <c r="D1195" s="52">
        <v>1.0857958E7</v>
      </c>
      <c r="E1195" s="52">
        <v>5.0</v>
      </c>
      <c r="F1195" s="53">
        <v>162132.3</v>
      </c>
      <c r="G1195" s="48">
        <f t="shared" si="1"/>
        <v>810661.5</v>
      </c>
      <c r="H1195" s="52" t="s">
        <v>3</v>
      </c>
      <c r="I1195" s="52">
        <v>0.0</v>
      </c>
      <c r="J1195" s="52">
        <v>0.0</v>
      </c>
      <c r="K1195" s="52">
        <v>0.0</v>
      </c>
      <c r="L1195" s="52" t="s">
        <v>118</v>
      </c>
      <c r="M1195" s="52" t="s">
        <v>119</v>
      </c>
      <c r="N1195" s="52">
        <v>0.0</v>
      </c>
      <c r="O1195" s="52">
        <v>0.0</v>
      </c>
      <c r="P1195" s="52">
        <v>0.0</v>
      </c>
      <c r="Q1195" s="52">
        <v>0.0</v>
      </c>
      <c r="R1195" s="52">
        <v>0.0</v>
      </c>
      <c r="S1195" s="52">
        <v>0.0</v>
      </c>
      <c r="T1195" s="52">
        <v>0.0</v>
      </c>
      <c r="U1195" s="53">
        <v>162132.0</v>
      </c>
      <c r="V1195" s="53">
        <v>0.0</v>
      </c>
      <c r="W1195" s="52">
        <v>8.30092963E8</v>
      </c>
      <c r="X1195" s="52" t="s">
        <v>1206</v>
      </c>
    </row>
    <row r="1196" ht="15.75" customHeight="1">
      <c r="B1196" s="47">
        <v>8.0120003E7</v>
      </c>
      <c r="C1196" s="47" t="s">
        <v>1461</v>
      </c>
      <c r="D1196" s="47">
        <v>1.0858071E7</v>
      </c>
      <c r="E1196" s="47">
        <v>5.0</v>
      </c>
      <c r="F1196" s="48">
        <v>162132.3</v>
      </c>
      <c r="G1196" s="48">
        <f t="shared" si="1"/>
        <v>810661.5</v>
      </c>
      <c r="H1196" s="47" t="s">
        <v>3</v>
      </c>
      <c r="I1196" s="47">
        <v>0.0</v>
      </c>
      <c r="J1196" s="47">
        <v>0.0</v>
      </c>
      <c r="K1196" s="47">
        <v>0.0</v>
      </c>
      <c r="L1196" s="47" t="s">
        <v>118</v>
      </c>
      <c r="M1196" s="47" t="s">
        <v>119</v>
      </c>
      <c r="N1196" s="47">
        <v>0.0</v>
      </c>
      <c r="O1196" s="47">
        <v>0.0</v>
      </c>
      <c r="P1196" s="47">
        <v>0.0</v>
      </c>
      <c r="Q1196" s="47">
        <v>0.0</v>
      </c>
      <c r="R1196" s="47">
        <v>0.0</v>
      </c>
      <c r="S1196" s="47">
        <v>0.0</v>
      </c>
      <c r="T1196" s="47">
        <v>0.0</v>
      </c>
      <c r="U1196" s="48">
        <v>162132.0</v>
      </c>
      <c r="V1196" s="48">
        <v>0.0</v>
      </c>
      <c r="W1196" s="47">
        <v>8.30092963E8</v>
      </c>
      <c r="X1196" s="47" t="s">
        <v>1206</v>
      </c>
    </row>
    <row r="1197" ht="15.75" customHeight="1">
      <c r="B1197" s="52">
        <v>8.0120004E7</v>
      </c>
      <c r="C1197" s="52" t="s">
        <v>1462</v>
      </c>
      <c r="D1197" s="52">
        <v>1.0748744E7</v>
      </c>
      <c r="E1197" s="52">
        <v>0.0</v>
      </c>
      <c r="F1197" s="53">
        <v>0.0</v>
      </c>
      <c r="G1197" s="48">
        <f t="shared" si="1"/>
        <v>0</v>
      </c>
      <c r="H1197" s="52" t="s">
        <v>3</v>
      </c>
      <c r="I1197" s="52">
        <v>0.0</v>
      </c>
      <c r="J1197" s="52">
        <v>0.0</v>
      </c>
      <c r="K1197" s="52">
        <v>0.0</v>
      </c>
      <c r="L1197" s="52" t="s">
        <v>118</v>
      </c>
      <c r="M1197" s="52" t="s">
        <v>119</v>
      </c>
      <c r="N1197" s="52">
        <v>0.0</v>
      </c>
      <c r="O1197" s="52">
        <v>0.0</v>
      </c>
      <c r="P1197" s="52">
        <v>0.0</v>
      </c>
      <c r="Q1197" s="52">
        <v>0.0</v>
      </c>
      <c r="R1197" s="52">
        <v>0.0</v>
      </c>
      <c r="S1197" s="52">
        <v>0.0</v>
      </c>
      <c r="T1197" s="52">
        <v>0.0</v>
      </c>
      <c r="U1197" s="53">
        <v>0.0</v>
      </c>
      <c r="V1197" s="53">
        <v>0.0</v>
      </c>
      <c r="W1197" s="52">
        <v>8.30092963E8</v>
      </c>
      <c r="X1197" s="52" t="s">
        <v>235</v>
      </c>
    </row>
    <row r="1198" ht="15.75" customHeight="1">
      <c r="B1198" s="47">
        <v>8.0120005E7</v>
      </c>
      <c r="C1198" s="47" t="s">
        <v>1463</v>
      </c>
      <c r="D1198" s="47">
        <v>1.0144055E7</v>
      </c>
      <c r="E1198" s="47">
        <v>0.0</v>
      </c>
      <c r="F1198" s="48">
        <v>0.0</v>
      </c>
      <c r="G1198" s="48">
        <f t="shared" si="1"/>
        <v>0</v>
      </c>
      <c r="H1198" s="47" t="s">
        <v>3</v>
      </c>
      <c r="I1198" s="47">
        <v>0.0</v>
      </c>
      <c r="J1198" s="47">
        <v>0.0</v>
      </c>
      <c r="K1198" s="47">
        <v>0.0</v>
      </c>
      <c r="L1198" s="47" t="s">
        <v>118</v>
      </c>
      <c r="M1198" s="47" t="s">
        <v>119</v>
      </c>
      <c r="N1198" s="47">
        <v>0.0</v>
      </c>
      <c r="O1198" s="47">
        <v>0.0</v>
      </c>
      <c r="P1198" s="47">
        <v>0.0</v>
      </c>
      <c r="Q1198" s="47">
        <v>0.0</v>
      </c>
      <c r="R1198" s="47">
        <v>0.0</v>
      </c>
      <c r="S1198" s="47">
        <v>0.0</v>
      </c>
      <c r="T1198" s="47">
        <v>0.0</v>
      </c>
      <c r="U1198" s="48">
        <v>0.0</v>
      </c>
      <c r="V1198" s="48">
        <v>0.0</v>
      </c>
      <c r="W1198" s="47">
        <v>8.30092963E8</v>
      </c>
      <c r="X1198" s="47" t="s">
        <v>235</v>
      </c>
    </row>
    <row r="1199" ht="15.75" customHeight="1">
      <c r="B1199" s="52">
        <v>8.0120006E7</v>
      </c>
      <c r="C1199" s="52" t="s">
        <v>1464</v>
      </c>
      <c r="D1199" s="52">
        <v>952.0</v>
      </c>
      <c r="E1199" s="52">
        <v>0.0</v>
      </c>
      <c r="F1199" s="53">
        <v>4748.1</v>
      </c>
      <c r="G1199" s="48">
        <f t="shared" si="1"/>
        <v>0</v>
      </c>
      <c r="H1199" s="52" t="s">
        <v>9</v>
      </c>
      <c r="I1199" s="52">
        <v>0.0</v>
      </c>
      <c r="J1199" s="52">
        <v>219.0</v>
      </c>
      <c r="K1199" s="52">
        <v>0.0</v>
      </c>
      <c r="L1199" s="52" t="s">
        <v>1465</v>
      </c>
      <c r="M1199" s="52" t="s">
        <v>119</v>
      </c>
      <c r="N1199" s="52">
        <v>18937.0</v>
      </c>
      <c r="O1199" s="52">
        <v>0.0</v>
      </c>
      <c r="P1199" s="52">
        <v>0.0</v>
      </c>
      <c r="Q1199" s="52">
        <v>0.0</v>
      </c>
      <c r="R1199" s="52">
        <v>0.0</v>
      </c>
      <c r="S1199" s="52">
        <v>32.0</v>
      </c>
      <c r="T1199" s="52">
        <v>0.0</v>
      </c>
      <c r="U1199" s="53">
        <v>4748.1</v>
      </c>
      <c r="V1199" s="53">
        <v>4748.1</v>
      </c>
      <c r="W1199" s="52">
        <v>9.00449648E8</v>
      </c>
      <c r="X1199" s="52" t="s">
        <v>561</v>
      </c>
    </row>
    <row r="1200" ht="15.75" customHeight="1">
      <c r="B1200" s="47">
        <v>8.0120007E7</v>
      </c>
      <c r="C1200" s="47" t="s">
        <v>1466</v>
      </c>
      <c r="D1200" s="47">
        <v>1.1299633E7</v>
      </c>
      <c r="E1200" s="47">
        <v>2.0</v>
      </c>
      <c r="F1200" s="48">
        <v>208925.0</v>
      </c>
      <c r="G1200" s="48">
        <f t="shared" si="1"/>
        <v>417850</v>
      </c>
      <c r="H1200" s="47" t="s">
        <v>3</v>
      </c>
      <c r="I1200" s="47">
        <v>0.0</v>
      </c>
      <c r="J1200" s="47">
        <v>0.0</v>
      </c>
      <c r="K1200" s="47">
        <v>0.0</v>
      </c>
      <c r="L1200" s="47" t="s">
        <v>118</v>
      </c>
      <c r="M1200" s="47" t="s">
        <v>119</v>
      </c>
      <c r="N1200" s="47">
        <v>3.0</v>
      </c>
      <c r="O1200" s="47">
        <v>0.0</v>
      </c>
      <c r="P1200" s="47">
        <v>0.0</v>
      </c>
      <c r="Q1200" s="47">
        <v>0.0</v>
      </c>
      <c r="R1200" s="47">
        <v>0.0</v>
      </c>
      <c r="S1200" s="47">
        <v>0.0</v>
      </c>
      <c r="T1200" s="47">
        <v>0.0</v>
      </c>
      <c r="U1200" s="48">
        <v>208925.0</v>
      </c>
      <c r="V1200" s="48">
        <v>208925.0</v>
      </c>
      <c r="W1200" s="47">
        <v>8.30092963E8</v>
      </c>
      <c r="X1200" s="47" t="s">
        <v>787</v>
      </c>
    </row>
    <row r="1201" ht="15.75" customHeight="1">
      <c r="B1201" s="52">
        <v>8.0120008E7</v>
      </c>
      <c r="C1201" s="52" t="s">
        <v>1467</v>
      </c>
      <c r="D1201" s="52">
        <v>1.0129866E7</v>
      </c>
      <c r="E1201" s="52">
        <v>2.0</v>
      </c>
      <c r="F1201" s="53">
        <v>73586.0</v>
      </c>
      <c r="G1201" s="48">
        <f t="shared" si="1"/>
        <v>147172</v>
      </c>
      <c r="H1201" s="52" t="s">
        <v>3</v>
      </c>
      <c r="I1201" s="52">
        <v>0.0</v>
      </c>
      <c r="J1201" s="52">
        <v>0.0</v>
      </c>
      <c r="K1201" s="52">
        <v>0.0</v>
      </c>
      <c r="L1201" s="52" t="s">
        <v>118</v>
      </c>
      <c r="M1201" s="52" t="s">
        <v>119</v>
      </c>
      <c r="N1201" s="52">
        <v>0.0</v>
      </c>
      <c r="O1201" s="52">
        <v>0.0</v>
      </c>
      <c r="P1201" s="52">
        <v>0.0</v>
      </c>
      <c r="Q1201" s="52">
        <v>0.0</v>
      </c>
      <c r="R1201" s="52">
        <v>0.0</v>
      </c>
      <c r="S1201" s="52">
        <v>0.0</v>
      </c>
      <c r="T1201" s="52">
        <v>0.0</v>
      </c>
      <c r="U1201" s="53">
        <v>73586.0</v>
      </c>
      <c r="V1201" s="53">
        <v>73586.0</v>
      </c>
      <c r="W1201" s="52">
        <v>8.30092963E8</v>
      </c>
      <c r="X1201" s="52" t="s">
        <v>1468</v>
      </c>
    </row>
    <row r="1202" ht="15.75" customHeight="1">
      <c r="B1202" s="47">
        <v>8.0120009E7</v>
      </c>
      <c r="C1202" s="47" t="s">
        <v>1469</v>
      </c>
      <c r="D1202" s="47">
        <v>1.0364026E7</v>
      </c>
      <c r="E1202" s="47">
        <v>1.0</v>
      </c>
      <c r="F1202" s="48">
        <v>73371.0</v>
      </c>
      <c r="G1202" s="48">
        <f t="shared" si="1"/>
        <v>73371</v>
      </c>
      <c r="H1202" s="47" t="s">
        <v>3</v>
      </c>
      <c r="I1202" s="47">
        <v>0.0</v>
      </c>
      <c r="J1202" s="47">
        <v>0.0</v>
      </c>
      <c r="K1202" s="47">
        <v>0.0</v>
      </c>
      <c r="L1202" s="47" t="s">
        <v>118</v>
      </c>
      <c r="M1202" s="47" t="s">
        <v>119</v>
      </c>
      <c r="N1202" s="47">
        <v>1.0</v>
      </c>
      <c r="O1202" s="47">
        <v>0.0</v>
      </c>
      <c r="P1202" s="47">
        <v>0.0</v>
      </c>
      <c r="Q1202" s="47">
        <v>0.0</v>
      </c>
      <c r="R1202" s="47">
        <v>0.0</v>
      </c>
      <c r="S1202" s="47">
        <v>0.0</v>
      </c>
      <c r="T1202" s="47">
        <v>0.0</v>
      </c>
      <c r="U1202" s="48">
        <v>73371.0</v>
      </c>
      <c r="V1202" s="48">
        <v>73371.0</v>
      </c>
      <c r="W1202" s="47">
        <v>9.00449648E8</v>
      </c>
      <c r="X1202" s="47" t="s">
        <v>1468</v>
      </c>
    </row>
    <row r="1203" ht="15.75" customHeight="1">
      <c r="B1203" s="52">
        <v>8.012001E7</v>
      </c>
      <c r="C1203" s="52" t="s">
        <v>1470</v>
      </c>
      <c r="D1203" s="52">
        <v>1822.0</v>
      </c>
      <c r="E1203" s="52">
        <v>0.0</v>
      </c>
      <c r="F1203" s="53">
        <v>952000.0</v>
      </c>
      <c r="G1203" s="48">
        <f t="shared" si="1"/>
        <v>0</v>
      </c>
      <c r="H1203" s="52" t="s">
        <v>3</v>
      </c>
      <c r="I1203" s="52">
        <v>0.0</v>
      </c>
      <c r="J1203" s="52">
        <v>0.0</v>
      </c>
      <c r="K1203" s="52">
        <v>0.0</v>
      </c>
      <c r="L1203" s="52" t="s">
        <v>118</v>
      </c>
      <c r="M1203" s="52" t="s">
        <v>119</v>
      </c>
      <c r="N1203" s="52">
        <v>42.0</v>
      </c>
      <c r="O1203" s="52">
        <v>0.0</v>
      </c>
      <c r="P1203" s="52">
        <v>0.0</v>
      </c>
      <c r="Q1203" s="52">
        <v>0.0</v>
      </c>
      <c r="R1203" s="52">
        <v>0.0</v>
      </c>
      <c r="S1203" s="52">
        <v>8.0</v>
      </c>
      <c r="T1203" s="52">
        <v>0.0</v>
      </c>
      <c r="U1203" s="53">
        <v>952000.0</v>
      </c>
      <c r="V1203" s="53">
        <v>952000.0</v>
      </c>
      <c r="W1203" s="52">
        <v>9.00449648E8</v>
      </c>
      <c r="X1203" s="52" t="s">
        <v>561</v>
      </c>
    </row>
    <row r="1204" ht="15.75" customHeight="1">
      <c r="B1204" s="47">
        <v>8.0120011E7</v>
      </c>
      <c r="C1204" s="47" t="s">
        <v>1471</v>
      </c>
      <c r="D1204" s="47">
        <v>1.0008418E7</v>
      </c>
      <c r="E1204" s="47">
        <v>1.0</v>
      </c>
      <c r="F1204" s="48">
        <v>128399.8</v>
      </c>
      <c r="G1204" s="48">
        <f t="shared" si="1"/>
        <v>128399.8</v>
      </c>
      <c r="H1204" s="47" t="s">
        <v>3</v>
      </c>
      <c r="I1204" s="47">
        <v>1.0</v>
      </c>
      <c r="J1204" s="47">
        <v>1.0</v>
      </c>
      <c r="K1204" s="47">
        <v>2.0</v>
      </c>
      <c r="L1204" s="47" t="s">
        <v>118</v>
      </c>
      <c r="M1204" s="47" t="s">
        <v>119</v>
      </c>
      <c r="N1204" s="47">
        <v>11.0</v>
      </c>
      <c r="O1204" s="47">
        <v>0.0</v>
      </c>
      <c r="P1204" s="47">
        <v>0.0</v>
      </c>
      <c r="Q1204" s="47">
        <v>2.0</v>
      </c>
      <c r="R1204" s="47">
        <v>0.0</v>
      </c>
      <c r="S1204" s="47">
        <v>5.0</v>
      </c>
      <c r="T1204" s="47">
        <v>0.0</v>
      </c>
      <c r="U1204" s="48">
        <v>128400.0</v>
      </c>
      <c r="V1204" s="48">
        <v>128399.8</v>
      </c>
      <c r="W1204" s="47">
        <v>9.00603232E8</v>
      </c>
      <c r="X1204" s="47" t="s">
        <v>1397</v>
      </c>
    </row>
    <row r="1205" ht="15.75" customHeight="1">
      <c r="B1205" s="52">
        <v>8.01200115E8</v>
      </c>
      <c r="C1205" s="52" t="s">
        <v>1472</v>
      </c>
      <c r="D1205" s="52">
        <v>1.1282261E7</v>
      </c>
      <c r="E1205" s="52">
        <v>0.0</v>
      </c>
      <c r="F1205" s="53">
        <v>708599.8</v>
      </c>
      <c r="G1205" s="48">
        <f t="shared" si="1"/>
        <v>0</v>
      </c>
      <c r="H1205" s="52" t="s">
        <v>3</v>
      </c>
      <c r="I1205" s="52">
        <v>0.0</v>
      </c>
      <c r="J1205" s="52">
        <v>0.0</v>
      </c>
      <c r="K1205" s="52">
        <v>0.0</v>
      </c>
      <c r="L1205" s="52" t="s">
        <v>118</v>
      </c>
      <c r="M1205" s="52" t="s">
        <v>122</v>
      </c>
      <c r="N1205" s="52">
        <v>12.0</v>
      </c>
      <c r="O1205" s="52">
        <v>0.0</v>
      </c>
      <c r="P1205" s="52">
        <v>0.0</v>
      </c>
      <c r="Q1205" s="52">
        <v>1.0</v>
      </c>
      <c r="R1205" s="52">
        <v>0.0</v>
      </c>
      <c r="S1205" s="52">
        <v>6.0</v>
      </c>
      <c r="T1205" s="52">
        <v>0.0</v>
      </c>
      <c r="U1205" s="53">
        <v>708600.0</v>
      </c>
      <c r="V1205" s="53">
        <v>708599.8</v>
      </c>
      <c r="W1205" s="52">
        <v>8.30092963E8</v>
      </c>
      <c r="X1205" s="52" t="s">
        <v>1473</v>
      </c>
    </row>
    <row r="1206" ht="15.75" customHeight="1">
      <c r="B1206" s="47">
        <v>8.01200116E8</v>
      </c>
      <c r="C1206" s="47" t="s">
        <v>1474</v>
      </c>
      <c r="D1206" s="47" t="s">
        <v>1475</v>
      </c>
      <c r="E1206" s="47">
        <v>146.0</v>
      </c>
      <c r="F1206" s="48">
        <v>4303.04</v>
      </c>
      <c r="G1206" s="48">
        <f t="shared" si="1"/>
        <v>628243.84</v>
      </c>
      <c r="H1206" s="47" t="s">
        <v>3</v>
      </c>
      <c r="I1206" s="47">
        <v>200.0</v>
      </c>
      <c r="J1206" s="47">
        <v>50.0</v>
      </c>
      <c r="K1206" s="47">
        <v>400.0</v>
      </c>
      <c r="L1206" s="47" t="s">
        <v>118</v>
      </c>
      <c r="M1206" s="47" t="s">
        <v>119</v>
      </c>
      <c r="N1206" s="47">
        <v>18898.0</v>
      </c>
      <c r="O1206" s="47">
        <v>0.0</v>
      </c>
      <c r="P1206" s="47">
        <v>0.0</v>
      </c>
      <c r="Q1206" s="47">
        <v>1.0</v>
      </c>
      <c r="R1206" s="47">
        <v>0.0</v>
      </c>
      <c r="S1206" s="47">
        <v>15.0</v>
      </c>
      <c r="T1206" s="47">
        <v>0.0</v>
      </c>
      <c r="U1206" s="48">
        <v>4303.04</v>
      </c>
      <c r="V1206" s="48">
        <v>4303.04</v>
      </c>
      <c r="W1206" s="47">
        <v>8.30074603E8</v>
      </c>
      <c r="X1206" s="47" t="s">
        <v>323</v>
      </c>
    </row>
    <row r="1207" ht="15.75" customHeight="1">
      <c r="B1207" s="52">
        <v>8.01200117E8</v>
      </c>
      <c r="C1207" s="52" t="s">
        <v>1476</v>
      </c>
      <c r="D1207" s="52">
        <v>2.4140015E7</v>
      </c>
      <c r="E1207" s="52">
        <v>2.0</v>
      </c>
      <c r="F1207" s="53">
        <v>13700.47</v>
      </c>
      <c r="G1207" s="48">
        <f t="shared" si="1"/>
        <v>27400.94</v>
      </c>
      <c r="H1207" s="52" t="s">
        <v>3</v>
      </c>
      <c r="I1207" s="52">
        <v>2.0</v>
      </c>
      <c r="J1207" s="52">
        <v>2.0</v>
      </c>
      <c r="K1207" s="52">
        <v>4.0</v>
      </c>
      <c r="L1207" s="52" t="s">
        <v>118</v>
      </c>
      <c r="M1207" s="52" t="s">
        <v>165</v>
      </c>
      <c r="N1207" s="52">
        <v>30.0</v>
      </c>
      <c r="O1207" s="52">
        <v>0.0</v>
      </c>
      <c r="P1207" s="52">
        <v>0.0</v>
      </c>
      <c r="Q1207" s="52">
        <v>1.0</v>
      </c>
      <c r="R1207" s="52">
        <v>0.0</v>
      </c>
      <c r="S1207" s="52">
        <v>6.0</v>
      </c>
      <c r="T1207" s="52">
        <v>0.0</v>
      </c>
      <c r="U1207" s="53">
        <v>13700.5</v>
      </c>
      <c r="V1207" s="53">
        <v>13700.47</v>
      </c>
      <c r="W1207" s="52">
        <v>8.30092963E8</v>
      </c>
      <c r="X1207" s="52" t="s">
        <v>1397</v>
      </c>
    </row>
    <row r="1208" ht="15.75" customHeight="1">
      <c r="B1208" s="47">
        <v>8.01200118E8</v>
      </c>
      <c r="C1208" s="47" t="s">
        <v>1477</v>
      </c>
      <c r="D1208" s="47">
        <v>2025280.0</v>
      </c>
      <c r="E1208" s="47">
        <v>0.0</v>
      </c>
      <c r="F1208" s="48">
        <v>0.0</v>
      </c>
      <c r="G1208" s="48">
        <f t="shared" si="1"/>
        <v>0</v>
      </c>
      <c r="H1208" s="47" t="s">
        <v>3</v>
      </c>
      <c r="I1208" s="47">
        <v>0.0</v>
      </c>
      <c r="J1208" s="47">
        <v>0.0</v>
      </c>
      <c r="K1208" s="47">
        <v>0.0</v>
      </c>
      <c r="L1208" s="47" t="s">
        <v>118</v>
      </c>
      <c r="M1208" s="47" t="s">
        <v>165</v>
      </c>
      <c r="N1208" s="47">
        <v>1.0</v>
      </c>
      <c r="O1208" s="47">
        <v>0.0</v>
      </c>
      <c r="P1208" s="47">
        <v>0.0</v>
      </c>
      <c r="Q1208" s="47">
        <v>0.0</v>
      </c>
      <c r="R1208" s="47">
        <v>0.0</v>
      </c>
      <c r="S1208" s="47">
        <v>1.0</v>
      </c>
      <c r="T1208" s="47">
        <v>0.0</v>
      </c>
      <c r="U1208" s="48">
        <v>0.0</v>
      </c>
      <c r="V1208" s="48">
        <v>101400.0</v>
      </c>
      <c r="W1208" s="47">
        <v>9.00922557E8</v>
      </c>
      <c r="X1208" s="47" t="s">
        <v>235</v>
      </c>
    </row>
    <row r="1209" ht="15.75" customHeight="1">
      <c r="B1209" s="52">
        <v>8.01200119E8</v>
      </c>
      <c r="C1209" s="52" t="s">
        <v>1478</v>
      </c>
      <c r="D1209" s="52">
        <v>1489.0</v>
      </c>
      <c r="E1209" s="52">
        <v>0.0</v>
      </c>
      <c r="F1209" s="53">
        <v>0.0</v>
      </c>
      <c r="G1209" s="48">
        <f t="shared" si="1"/>
        <v>0</v>
      </c>
      <c r="H1209" s="52" t="s">
        <v>3</v>
      </c>
      <c r="I1209" s="52">
        <v>0.0</v>
      </c>
      <c r="J1209" s="52">
        <v>0.0</v>
      </c>
      <c r="K1209" s="52">
        <v>0.0</v>
      </c>
      <c r="L1209" s="52" t="s">
        <v>557</v>
      </c>
      <c r="M1209" s="52" t="s">
        <v>119</v>
      </c>
      <c r="N1209" s="52">
        <v>6.0</v>
      </c>
      <c r="O1209" s="52">
        <v>0.0</v>
      </c>
      <c r="P1209" s="52">
        <v>0.0</v>
      </c>
      <c r="Q1209" s="52">
        <v>0.0</v>
      </c>
      <c r="R1209" s="52">
        <v>0.0</v>
      </c>
      <c r="S1209" s="52">
        <v>1.0</v>
      </c>
      <c r="T1209" s="52">
        <v>0.0</v>
      </c>
      <c r="U1209" s="53">
        <v>0.0</v>
      </c>
      <c r="V1209" s="53">
        <v>236250.0</v>
      </c>
      <c r="W1209" s="52">
        <v>9.00449648E8</v>
      </c>
      <c r="X1209" s="52" t="s">
        <v>235</v>
      </c>
    </row>
    <row r="1210" ht="15.75" customHeight="1">
      <c r="B1210" s="47" t="s">
        <v>1479</v>
      </c>
      <c r="C1210" s="47" t="s">
        <v>1478</v>
      </c>
      <c r="D1210" s="47">
        <v>2491.0</v>
      </c>
      <c r="E1210" s="47">
        <v>3188.3</v>
      </c>
      <c r="F1210" s="48">
        <v>90.82373</v>
      </c>
      <c r="G1210" s="48">
        <f t="shared" si="1"/>
        <v>289573.2984</v>
      </c>
      <c r="H1210" s="47" t="s">
        <v>3</v>
      </c>
      <c r="I1210" s="47">
        <v>4000.0</v>
      </c>
      <c r="J1210" s="47">
        <v>4000.0</v>
      </c>
      <c r="K1210" s="47">
        <v>12000.0</v>
      </c>
      <c r="L1210" s="47" t="s">
        <v>560</v>
      </c>
      <c r="M1210" s="47" t="s">
        <v>119</v>
      </c>
      <c r="N1210" s="47">
        <v>550811.7</v>
      </c>
      <c r="O1210" s="47">
        <v>0.0</v>
      </c>
      <c r="P1210" s="47">
        <v>0.0</v>
      </c>
      <c r="Q1210" s="47">
        <v>0.0</v>
      </c>
      <c r="R1210" s="47">
        <v>0.0</v>
      </c>
      <c r="S1210" s="47">
        <v>23.0</v>
      </c>
      <c r="T1210" s="47">
        <v>0.0</v>
      </c>
      <c r="U1210" s="48">
        <v>90.8237</v>
      </c>
      <c r="V1210" s="48">
        <v>85.9061</v>
      </c>
      <c r="W1210" s="47">
        <v>9.00449648E8</v>
      </c>
      <c r="X1210" s="47" t="s">
        <v>1480</v>
      </c>
    </row>
    <row r="1211" ht="15.75" customHeight="1">
      <c r="B1211" s="52">
        <v>8.0120012E7</v>
      </c>
      <c r="C1211" s="52" t="s">
        <v>1481</v>
      </c>
      <c r="D1211" s="52">
        <v>1.0008417E7</v>
      </c>
      <c r="E1211" s="52">
        <v>0.0</v>
      </c>
      <c r="F1211" s="53">
        <v>0.0</v>
      </c>
      <c r="G1211" s="48">
        <f t="shared" si="1"/>
        <v>0</v>
      </c>
      <c r="H1211" s="52" t="s">
        <v>3</v>
      </c>
      <c r="I1211" s="52">
        <v>0.0</v>
      </c>
      <c r="J1211" s="52">
        <v>0.0</v>
      </c>
      <c r="K1211" s="52">
        <v>0.0</v>
      </c>
      <c r="L1211" s="52" t="s">
        <v>118</v>
      </c>
      <c r="M1211" s="52" t="s">
        <v>119</v>
      </c>
      <c r="N1211" s="52">
        <v>0.0</v>
      </c>
      <c r="O1211" s="52">
        <v>0.0</v>
      </c>
      <c r="P1211" s="52">
        <v>0.0</v>
      </c>
      <c r="Q1211" s="52">
        <v>0.0</v>
      </c>
      <c r="R1211" s="52">
        <v>0.0</v>
      </c>
      <c r="S1211" s="52">
        <v>0.0</v>
      </c>
      <c r="T1211" s="52">
        <v>0.0</v>
      </c>
      <c r="U1211" s="53">
        <v>0.0</v>
      </c>
      <c r="V1211" s="53">
        <v>0.0</v>
      </c>
      <c r="W1211" s="52">
        <v>9.00449648E8</v>
      </c>
      <c r="X1211" s="52" t="s">
        <v>235</v>
      </c>
    </row>
    <row r="1212" ht="15.75" customHeight="1">
      <c r="B1212" s="47">
        <v>8.0120012E8</v>
      </c>
      <c r="C1212" s="47" t="s">
        <v>1482</v>
      </c>
      <c r="D1212" s="47">
        <v>1.1283473E7</v>
      </c>
      <c r="E1212" s="47">
        <v>2.0</v>
      </c>
      <c r="F1212" s="48">
        <v>372228.5</v>
      </c>
      <c r="G1212" s="48">
        <f t="shared" si="1"/>
        <v>744457</v>
      </c>
      <c r="H1212" s="47" t="s">
        <v>3</v>
      </c>
      <c r="I1212" s="47">
        <v>1.0</v>
      </c>
      <c r="J1212" s="47">
        <v>1.0</v>
      </c>
      <c r="K1212" s="47">
        <v>2.0</v>
      </c>
      <c r="L1212" s="47" t="s">
        <v>118</v>
      </c>
      <c r="M1212" s="47" t="s">
        <v>165</v>
      </c>
      <c r="N1212" s="47">
        <v>16.0</v>
      </c>
      <c r="O1212" s="47">
        <v>0.0</v>
      </c>
      <c r="P1212" s="47">
        <v>0.0</v>
      </c>
      <c r="Q1212" s="47">
        <v>0.0</v>
      </c>
      <c r="R1212" s="47">
        <v>0.0</v>
      </c>
      <c r="S1212" s="47">
        <v>8.0</v>
      </c>
      <c r="T1212" s="47">
        <v>0.0</v>
      </c>
      <c r="U1212" s="48">
        <v>372228.0</v>
      </c>
      <c r="V1212" s="48">
        <v>372228.4</v>
      </c>
      <c r="W1212" s="47">
        <v>8.30092963E8</v>
      </c>
      <c r="X1212" s="47" t="s">
        <v>1279</v>
      </c>
    </row>
    <row r="1213" ht="15.75" customHeight="1">
      <c r="B1213" s="52">
        <v>8.01200121E8</v>
      </c>
      <c r="C1213" s="52" t="s">
        <v>1483</v>
      </c>
      <c r="D1213" s="52">
        <v>2470.0</v>
      </c>
      <c r="E1213" s="52">
        <v>0.0</v>
      </c>
      <c r="F1213" s="53">
        <v>41309.66</v>
      </c>
      <c r="G1213" s="48">
        <f t="shared" si="1"/>
        <v>0</v>
      </c>
      <c r="H1213" s="52" t="s">
        <v>3</v>
      </c>
      <c r="I1213" s="52">
        <v>2.0</v>
      </c>
      <c r="J1213" s="52">
        <v>2.0</v>
      </c>
      <c r="K1213" s="52">
        <v>4.0</v>
      </c>
      <c r="L1213" s="52" t="s">
        <v>1465</v>
      </c>
      <c r="M1213" s="52" t="s">
        <v>119</v>
      </c>
      <c r="N1213" s="52">
        <v>195.0</v>
      </c>
      <c r="O1213" s="52">
        <v>0.0</v>
      </c>
      <c r="P1213" s="52">
        <v>0.0</v>
      </c>
      <c r="Q1213" s="52">
        <v>1.0</v>
      </c>
      <c r="R1213" s="52">
        <v>0.0</v>
      </c>
      <c r="S1213" s="52">
        <v>4.0</v>
      </c>
      <c r="T1213" s="52">
        <v>0.0</v>
      </c>
      <c r="U1213" s="53">
        <v>41309.7</v>
      </c>
      <c r="V1213" s="53">
        <v>41309.66</v>
      </c>
      <c r="W1213" s="52">
        <v>9.00449648E8</v>
      </c>
      <c r="X1213" s="52" t="s">
        <v>1124</v>
      </c>
    </row>
    <row r="1214" ht="15.75" customHeight="1">
      <c r="B1214" s="47">
        <v>8.01200122E8</v>
      </c>
      <c r="C1214" s="47" t="s">
        <v>1484</v>
      </c>
      <c r="D1214" s="47">
        <v>310.0</v>
      </c>
      <c r="E1214" s="47">
        <v>0.0</v>
      </c>
      <c r="F1214" s="48">
        <v>206167.5</v>
      </c>
      <c r="G1214" s="48">
        <f t="shared" si="1"/>
        <v>0</v>
      </c>
      <c r="H1214" s="47" t="s">
        <v>3</v>
      </c>
      <c r="I1214" s="47">
        <v>1.0</v>
      </c>
      <c r="J1214" s="47">
        <v>1.0</v>
      </c>
      <c r="K1214" s="47">
        <v>2.0</v>
      </c>
      <c r="L1214" s="47" t="s">
        <v>1120</v>
      </c>
      <c r="M1214" s="47" t="s">
        <v>119</v>
      </c>
      <c r="N1214" s="47">
        <v>19.0</v>
      </c>
      <c r="O1214" s="47">
        <v>0.0</v>
      </c>
      <c r="P1214" s="47">
        <v>0.0</v>
      </c>
      <c r="Q1214" s="47">
        <v>1.0</v>
      </c>
      <c r="R1214" s="47">
        <v>0.0</v>
      </c>
      <c r="S1214" s="47">
        <v>6.0</v>
      </c>
      <c r="T1214" s="47">
        <v>0.0</v>
      </c>
      <c r="U1214" s="48">
        <v>206168.0</v>
      </c>
      <c r="V1214" s="48">
        <v>206167.5</v>
      </c>
      <c r="W1214" s="47">
        <v>9.00449648E8</v>
      </c>
      <c r="X1214" s="47" t="s">
        <v>1485</v>
      </c>
    </row>
    <row r="1215" ht="15.75" customHeight="1">
      <c r="B1215" s="52">
        <v>8.01200123E8</v>
      </c>
      <c r="C1215" s="52" t="s">
        <v>1486</v>
      </c>
      <c r="D1215" s="52" t="s">
        <v>1487</v>
      </c>
      <c r="E1215" s="52">
        <v>2.0</v>
      </c>
      <c r="F1215" s="53">
        <v>53999.67</v>
      </c>
      <c r="G1215" s="48">
        <f t="shared" si="1"/>
        <v>107999.34</v>
      </c>
      <c r="H1215" s="52" t="s">
        <v>3</v>
      </c>
      <c r="I1215" s="52">
        <v>0.0</v>
      </c>
      <c r="J1215" s="52">
        <v>0.0</v>
      </c>
      <c r="K1215" s="52">
        <v>0.0</v>
      </c>
      <c r="L1215" s="52" t="s">
        <v>557</v>
      </c>
      <c r="M1215" s="52" t="s">
        <v>119</v>
      </c>
      <c r="N1215" s="52">
        <v>1.0</v>
      </c>
      <c r="O1215" s="52">
        <v>0.0</v>
      </c>
      <c r="P1215" s="52">
        <v>0.0</v>
      </c>
      <c r="Q1215" s="52">
        <v>0.0</v>
      </c>
      <c r="R1215" s="52">
        <v>0.0</v>
      </c>
      <c r="S1215" s="52">
        <v>0.0</v>
      </c>
      <c r="T1215" s="52">
        <v>0.0</v>
      </c>
      <c r="U1215" s="53">
        <v>53999.7</v>
      </c>
      <c r="V1215" s="53">
        <v>45378.0</v>
      </c>
      <c r="W1215" s="52">
        <v>8.30011686E8</v>
      </c>
      <c r="X1215" s="52" t="s">
        <v>1488</v>
      </c>
    </row>
    <row r="1216" ht="15.75" customHeight="1">
      <c r="B1216" s="47">
        <v>8.01200124E8</v>
      </c>
      <c r="C1216" s="47" t="s">
        <v>1489</v>
      </c>
      <c r="D1216" s="47" t="s">
        <v>1490</v>
      </c>
      <c r="E1216" s="47">
        <v>0.0</v>
      </c>
      <c r="F1216" s="48">
        <v>0.0</v>
      </c>
      <c r="G1216" s="48">
        <f t="shared" si="1"/>
        <v>0</v>
      </c>
      <c r="H1216" s="47" t="s">
        <v>3</v>
      </c>
      <c r="I1216" s="47">
        <v>0.0</v>
      </c>
      <c r="J1216" s="47">
        <v>0.0</v>
      </c>
      <c r="K1216" s="47">
        <v>0.0</v>
      </c>
      <c r="L1216" s="47" t="s">
        <v>557</v>
      </c>
      <c r="M1216" s="47" t="s">
        <v>119</v>
      </c>
      <c r="N1216" s="47">
        <v>2.0</v>
      </c>
      <c r="O1216" s="47">
        <v>0.0</v>
      </c>
      <c r="P1216" s="47">
        <v>0.0</v>
      </c>
      <c r="Q1216" s="47">
        <v>0.0</v>
      </c>
      <c r="R1216" s="47">
        <v>0.0</v>
      </c>
      <c r="S1216" s="47">
        <v>0.0</v>
      </c>
      <c r="T1216" s="47">
        <v>0.0</v>
      </c>
      <c r="U1216" s="48">
        <v>0.0</v>
      </c>
      <c r="V1216" s="48">
        <v>55000.0</v>
      </c>
      <c r="W1216" s="47">
        <v>8.30011686E8</v>
      </c>
      <c r="X1216" s="47" t="s">
        <v>235</v>
      </c>
    </row>
    <row r="1217" ht="15.75" customHeight="1">
      <c r="B1217" s="52" t="s">
        <v>1491</v>
      </c>
      <c r="C1217" s="52" t="s">
        <v>1489</v>
      </c>
      <c r="D1217" s="52">
        <v>1460.0</v>
      </c>
      <c r="E1217" s="52">
        <v>2085.0</v>
      </c>
      <c r="F1217" s="53">
        <v>27.37</v>
      </c>
      <c r="G1217" s="48">
        <f t="shared" si="1"/>
        <v>57066.45</v>
      </c>
      <c r="H1217" s="52" t="s">
        <v>3</v>
      </c>
      <c r="I1217" s="52">
        <v>7570.0</v>
      </c>
      <c r="J1217" s="52">
        <v>3785.0</v>
      </c>
      <c r="K1217" s="52">
        <v>41635.0</v>
      </c>
      <c r="L1217" s="52" t="s">
        <v>560</v>
      </c>
      <c r="M1217" s="52" t="s">
        <v>119</v>
      </c>
      <c r="N1217" s="52">
        <v>353097.0</v>
      </c>
      <c r="O1217" s="52">
        <v>0.0</v>
      </c>
      <c r="P1217" s="52">
        <v>0.0</v>
      </c>
      <c r="Q1217" s="52">
        <v>2.0</v>
      </c>
      <c r="R1217" s="52">
        <v>0.0</v>
      </c>
      <c r="S1217" s="52">
        <v>30.0</v>
      </c>
      <c r="T1217" s="52">
        <v>0.0</v>
      </c>
      <c r="U1217" s="53">
        <v>27.37</v>
      </c>
      <c r="V1217" s="53">
        <v>27.37</v>
      </c>
      <c r="W1217" s="52">
        <v>9.01319175E8</v>
      </c>
      <c r="X1217" s="52" t="s">
        <v>1488</v>
      </c>
    </row>
    <row r="1218" ht="15.75" customHeight="1">
      <c r="B1218" s="47">
        <v>8.01200125E8</v>
      </c>
      <c r="C1218" s="47" t="s">
        <v>1492</v>
      </c>
      <c r="D1218" s="47">
        <v>1.0145734E7</v>
      </c>
      <c r="E1218" s="47">
        <v>0.0</v>
      </c>
      <c r="F1218" s="48">
        <v>0.0</v>
      </c>
      <c r="G1218" s="48">
        <f t="shared" si="1"/>
        <v>0</v>
      </c>
      <c r="H1218" s="47" t="s">
        <v>3</v>
      </c>
      <c r="I1218" s="47">
        <v>0.0</v>
      </c>
      <c r="J1218" s="47">
        <v>0.0</v>
      </c>
      <c r="K1218" s="47">
        <v>0.0</v>
      </c>
      <c r="L1218" s="47" t="s">
        <v>189</v>
      </c>
      <c r="M1218" s="47" t="s">
        <v>122</v>
      </c>
      <c r="N1218" s="47">
        <v>0.0</v>
      </c>
      <c r="O1218" s="47">
        <v>0.0</v>
      </c>
      <c r="P1218" s="47">
        <v>0.0</v>
      </c>
      <c r="Q1218" s="47">
        <v>0.0</v>
      </c>
      <c r="R1218" s="47">
        <v>0.0</v>
      </c>
      <c r="S1218" s="47">
        <v>0.0</v>
      </c>
      <c r="T1218" s="47">
        <v>0.0</v>
      </c>
      <c r="U1218" s="48">
        <v>0.0</v>
      </c>
      <c r="V1218" s="48">
        <v>0.0</v>
      </c>
      <c r="W1218" s="47">
        <v>9.00603232E8</v>
      </c>
      <c r="X1218" s="47" t="s">
        <v>235</v>
      </c>
    </row>
    <row r="1219" ht="15.75" customHeight="1">
      <c r="B1219" s="52">
        <v>8.01200126E8</v>
      </c>
      <c r="C1219" s="52" t="s">
        <v>1493</v>
      </c>
      <c r="D1219" s="52">
        <v>1.0008417E7</v>
      </c>
      <c r="E1219" s="52">
        <v>0.0</v>
      </c>
      <c r="F1219" s="53">
        <v>129500.6</v>
      </c>
      <c r="G1219" s="48">
        <f t="shared" si="1"/>
        <v>0</v>
      </c>
      <c r="H1219" s="52" t="s">
        <v>3</v>
      </c>
      <c r="I1219" s="52">
        <v>0.0</v>
      </c>
      <c r="J1219" s="52">
        <v>0.0</v>
      </c>
      <c r="K1219" s="52">
        <v>0.0</v>
      </c>
      <c r="L1219" s="52" t="s">
        <v>118</v>
      </c>
      <c r="M1219" s="52" t="s">
        <v>119</v>
      </c>
      <c r="N1219" s="52">
        <v>11.0</v>
      </c>
      <c r="O1219" s="52">
        <v>0.0</v>
      </c>
      <c r="P1219" s="52">
        <v>0.0</v>
      </c>
      <c r="Q1219" s="52">
        <v>0.0</v>
      </c>
      <c r="R1219" s="52">
        <v>0.0</v>
      </c>
      <c r="S1219" s="52">
        <v>3.0</v>
      </c>
      <c r="T1219" s="52">
        <v>0.0</v>
      </c>
      <c r="U1219" s="53">
        <v>129501.0</v>
      </c>
      <c r="V1219" s="53">
        <v>129500.6</v>
      </c>
      <c r="W1219" s="52">
        <v>8.30092963E8</v>
      </c>
      <c r="X1219" s="52" t="s">
        <v>1397</v>
      </c>
    </row>
    <row r="1220" ht="15.75" customHeight="1">
      <c r="B1220" s="47">
        <v>8.01200127E8</v>
      </c>
      <c r="C1220" s="47" t="s">
        <v>1494</v>
      </c>
      <c r="D1220" s="47">
        <v>2488.0</v>
      </c>
      <c r="E1220" s="47">
        <v>1.0</v>
      </c>
      <c r="F1220" s="48">
        <v>71221.5</v>
      </c>
      <c r="G1220" s="48">
        <f t="shared" si="1"/>
        <v>71221.5</v>
      </c>
      <c r="H1220" s="47" t="s">
        <v>3</v>
      </c>
      <c r="I1220" s="47">
        <v>1.0</v>
      </c>
      <c r="J1220" s="47">
        <v>1.0</v>
      </c>
      <c r="K1220" s="47">
        <v>1.0</v>
      </c>
      <c r="L1220" s="47" t="s">
        <v>118</v>
      </c>
      <c r="M1220" s="47" t="s">
        <v>119</v>
      </c>
      <c r="N1220" s="47">
        <v>12.0</v>
      </c>
      <c r="O1220" s="47">
        <v>0.0</v>
      </c>
      <c r="P1220" s="47">
        <v>0.0</v>
      </c>
      <c r="Q1220" s="47">
        <v>1.0</v>
      </c>
      <c r="R1220" s="47">
        <v>0.0</v>
      </c>
      <c r="S1220" s="47">
        <v>3.0</v>
      </c>
      <c r="T1220" s="47">
        <v>0.0</v>
      </c>
      <c r="U1220" s="48">
        <v>71221.5</v>
      </c>
      <c r="V1220" s="48">
        <v>71221.5</v>
      </c>
      <c r="W1220" s="47">
        <v>9.00449648E8</v>
      </c>
      <c r="X1220" s="47" t="s">
        <v>216</v>
      </c>
    </row>
    <row r="1221" ht="15.75" customHeight="1">
      <c r="B1221" s="52">
        <v>8.01200128E8</v>
      </c>
      <c r="C1221" s="52" t="s">
        <v>1495</v>
      </c>
      <c r="D1221" s="52">
        <v>2489.0</v>
      </c>
      <c r="E1221" s="52">
        <v>12174.4</v>
      </c>
      <c r="F1221" s="53">
        <v>102.34</v>
      </c>
      <c r="G1221" s="48">
        <f t="shared" si="1"/>
        <v>1245928.096</v>
      </c>
      <c r="H1221" s="52" t="s">
        <v>3</v>
      </c>
      <c r="I1221" s="52">
        <v>3690.0</v>
      </c>
      <c r="J1221" s="52">
        <v>3690.0</v>
      </c>
      <c r="K1221" s="52">
        <v>7380.0</v>
      </c>
      <c r="L1221" s="52" t="s">
        <v>560</v>
      </c>
      <c r="M1221" s="52" t="s">
        <v>119</v>
      </c>
      <c r="N1221" s="52">
        <v>28895.6</v>
      </c>
      <c r="O1221" s="52">
        <v>0.0</v>
      </c>
      <c r="P1221" s="52">
        <v>0.0</v>
      </c>
      <c r="Q1221" s="52">
        <v>0.0</v>
      </c>
      <c r="R1221" s="52">
        <v>0.0</v>
      </c>
      <c r="S1221" s="52">
        <v>2.0</v>
      </c>
      <c r="T1221" s="52">
        <v>0.0</v>
      </c>
      <c r="U1221" s="53">
        <v>102.34</v>
      </c>
      <c r="V1221" s="53">
        <v>102.34</v>
      </c>
      <c r="W1221" s="52">
        <v>9.00449648E8</v>
      </c>
      <c r="X1221" s="52" t="s">
        <v>1488</v>
      </c>
    </row>
    <row r="1222" ht="15.75" customHeight="1">
      <c r="B1222" s="47">
        <v>8.01200129E8</v>
      </c>
      <c r="C1222" s="47" t="s">
        <v>1496</v>
      </c>
      <c r="D1222" s="47">
        <v>2490.0</v>
      </c>
      <c r="E1222" s="47">
        <v>11802.1</v>
      </c>
      <c r="F1222" s="48">
        <v>103.685</v>
      </c>
      <c r="G1222" s="48">
        <f t="shared" si="1"/>
        <v>1223700.739</v>
      </c>
      <c r="H1222" s="47" t="s">
        <v>3</v>
      </c>
      <c r="I1222" s="47">
        <v>3600.0</v>
      </c>
      <c r="J1222" s="47">
        <v>3600.0</v>
      </c>
      <c r="K1222" s="47">
        <v>7200.0</v>
      </c>
      <c r="L1222" s="47" t="s">
        <v>560</v>
      </c>
      <c r="M1222" s="47" t="s">
        <v>119</v>
      </c>
      <c r="N1222" s="47">
        <v>457561.9</v>
      </c>
      <c r="O1222" s="47">
        <v>0.0</v>
      </c>
      <c r="P1222" s="47">
        <v>0.0</v>
      </c>
      <c r="Q1222" s="47">
        <v>0.0</v>
      </c>
      <c r="R1222" s="47">
        <v>0.0</v>
      </c>
      <c r="S1222" s="47">
        <v>27.0</v>
      </c>
      <c r="T1222" s="47">
        <v>0.0</v>
      </c>
      <c r="U1222" s="48">
        <v>103.685</v>
      </c>
      <c r="V1222" s="48">
        <v>103.7085</v>
      </c>
      <c r="W1222" s="47">
        <v>9.00449648E8</v>
      </c>
      <c r="X1222" s="47" t="s">
        <v>1488</v>
      </c>
    </row>
    <row r="1223" ht="15.75" customHeight="1">
      <c r="B1223" s="52">
        <v>8.0120013E7</v>
      </c>
      <c r="C1223" s="52" t="s">
        <v>1497</v>
      </c>
      <c r="D1223" s="52">
        <v>1.0008419E7</v>
      </c>
      <c r="E1223" s="52">
        <v>1.0</v>
      </c>
      <c r="F1223" s="53">
        <v>185499.6</v>
      </c>
      <c r="G1223" s="48">
        <f t="shared" si="1"/>
        <v>185499.6</v>
      </c>
      <c r="H1223" s="52" t="s">
        <v>3</v>
      </c>
      <c r="I1223" s="52">
        <v>0.0</v>
      </c>
      <c r="J1223" s="52">
        <v>0.0</v>
      </c>
      <c r="K1223" s="52">
        <v>0.0</v>
      </c>
      <c r="L1223" s="52" t="s">
        <v>118</v>
      </c>
      <c r="M1223" s="52" t="s">
        <v>119</v>
      </c>
      <c r="N1223" s="52">
        <v>15.0</v>
      </c>
      <c r="O1223" s="52">
        <v>0.0</v>
      </c>
      <c r="P1223" s="52">
        <v>0.0</v>
      </c>
      <c r="Q1223" s="52">
        <v>0.0</v>
      </c>
      <c r="R1223" s="52">
        <v>0.0</v>
      </c>
      <c r="S1223" s="52">
        <v>4.0</v>
      </c>
      <c r="T1223" s="52">
        <v>0.0</v>
      </c>
      <c r="U1223" s="53">
        <v>185500.0</v>
      </c>
      <c r="V1223" s="53">
        <v>185499.6</v>
      </c>
      <c r="W1223" s="52">
        <v>8.30092963E8</v>
      </c>
      <c r="X1223" s="52" t="s">
        <v>1397</v>
      </c>
    </row>
    <row r="1224" ht="15.75" customHeight="1">
      <c r="B1224" s="47">
        <v>8.0120014E7</v>
      </c>
      <c r="C1224" s="47" t="s">
        <v>1498</v>
      </c>
      <c r="D1224" s="47">
        <v>1.0873934E7</v>
      </c>
      <c r="E1224" s="47">
        <v>0.0</v>
      </c>
      <c r="F1224" s="48">
        <v>420199.7</v>
      </c>
      <c r="G1224" s="48">
        <f t="shared" si="1"/>
        <v>0</v>
      </c>
      <c r="H1224" s="47" t="s">
        <v>3</v>
      </c>
      <c r="I1224" s="47">
        <v>0.0</v>
      </c>
      <c r="J1224" s="47">
        <v>0.0</v>
      </c>
      <c r="K1224" s="47">
        <v>0.0</v>
      </c>
      <c r="L1224" s="47" t="s">
        <v>118</v>
      </c>
      <c r="M1224" s="47" t="s">
        <v>119</v>
      </c>
      <c r="N1224" s="47">
        <v>4.0</v>
      </c>
      <c r="O1224" s="47">
        <v>0.0</v>
      </c>
      <c r="P1224" s="47">
        <v>0.0</v>
      </c>
      <c r="Q1224" s="47">
        <v>0.0</v>
      </c>
      <c r="R1224" s="47">
        <v>0.0</v>
      </c>
      <c r="S1224" s="47">
        <v>4.0</v>
      </c>
      <c r="T1224" s="47">
        <v>0.0</v>
      </c>
      <c r="U1224" s="48">
        <v>420200.0</v>
      </c>
      <c r="V1224" s="48">
        <v>420199.7</v>
      </c>
      <c r="W1224" s="47">
        <v>8.30092963E8</v>
      </c>
      <c r="X1224" s="47" t="s">
        <v>456</v>
      </c>
    </row>
    <row r="1225" ht="15.75" customHeight="1">
      <c r="B1225" s="52">
        <v>8.0120015E7</v>
      </c>
      <c r="C1225" s="52" t="s">
        <v>1499</v>
      </c>
      <c r="D1225" s="52">
        <v>1.1296632E7</v>
      </c>
      <c r="E1225" s="52">
        <v>1.0</v>
      </c>
      <c r="F1225" s="53">
        <v>574399.9</v>
      </c>
      <c r="G1225" s="48">
        <f t="shared" si="1"/>
        <v>574399.9</v>
      </c>
      <c r="H1225" s="52" t="s">
        <v>3</v>
      </c>
      <c r="I1225" s="52">
        <v>0.0</v>
      </c>
      <c r="J1225" s="52">
        <v>0.0</v>
      </c>
      <c r="K1225" s="52">
        <v>0.0</v>
      </c>
      <c r="L1225" s="52" t="s">
        <v>118</v>
      </c>
      <c r="M1225" s="52" t="s">
        <v>119</v>
      </c>
      <c r="N1225" s="52">
        <v>5.0</v>
      </c>
      <c r="O1225" s="52">
        <v>0.0</v>
      </c>
      <c r="P1225" s="52">
        <v>0.0</v>
      </c>
      <c r="Q1225" s="52">
        <v>0.0</v>
      </c>
      <c r="R1225" s="52">
        <v>0.0</v>
      </c>
      <c r="S1225" s="52">
        <v>4.0</v>
      </c>
      <c r="T1225" s="52">
        <v>0.0</v>
      </c>
      <c r="U1225" s="53">
        <v>574400.0</v>
      </c>
      <c r="V1225" s="53">
        <v>574399.9</v>
      </c>
      <c r="W1225" s="52">
        <v>8.30092963E8</v>
      </c>
      <c r="X1225" s="52" t="s">
        <v>1500</v>
      </c>
    </row>
    <row r="1226" ht="15.75" customHeight="1">
      <c r="B1226" s="47">
        <v>8.0120016E7</v>
      </c>
      <c r="C1226" s="47" t="s">
        <v>1501</v>
      </c>
      <c r="D1226" s="47">
        <v>1.1304196E7</v>
      </c>
      <c r="E1226" s="47">
        <v>0.0</v>
      </c>
      <c r="F1226" s="48">
        <v>1261000.0</v>
      </c>
      <c r="G1226" s="48">
        <f t="shared" si="1"/>
        <v>0</v>
      </c>
      <c r="H1226" s="47" t="s">
        <v>3</v>
      </c>
      <c r="I1226" s="47">
        <v>0.0</v>
      </c>
      <c r="J1226" s="47">
        <v>0.0</v>
      </c>
      <c r="K1226" s="47">
        <v>0.0</v>
      </c>
      <c r="L1226" s="47" t="s">
        <v>118</v>
      </c>
      <c r="M1226" s="47" t="s">
        <v>119</v>
      </c>
      <c r="N1226" s="47">
        <v>6.0</v>
      </c>
      <c r="O1226" s="47">
        <v>0.0</v>
      </c>
      <c r="P1226" s="47">
        <v>0.0</v>
      </c>
      <c r="Q1226" s="47">
        <v>1.0</v>
      </c>
      <c r="R1226" s="47">
        <v>0.0</v>
      </c>
      <c r="S1226" s="47">
        <v>6.0</v>
      </c>
      <c r="T1226" s="47">
        <v>0.0</v>
      </c>
      <c r="U1226" s="48">
        <v>1261000.0</v>
      </c>
      <c r="V1226" s="48">
        <v>1261000.0</v>
      </c>
      <c r="W1226" s="47">
        <v>8.30092963E8</v>
      </c>
      <c r="X1226" s="47" t="s">
        <v>235</v>
      </c>
    </row>
    <row r="1227" ht="15.75" customHeight="1">
      <c r="B1227" s="52">
        <v>8.0120017E7</v>
      </c>
      <c r="C1227" s="52" t="s">
        <v>1502</v>
      </c>
      <c r="D1227" s="52">
        <v>1.1315309E7</v>
      </c>
      <c r="E1227" s="52">
        <v>1.0</v>
      </c>
      <c r="F1227" s="53">
        <v>1232300.0</v>
      </c>
      <c r="G1227" s="48">
        <f t="shared" si="1"/>
        <v>1232300</v>
      </c>
      <c r="H1227" s="52" t="s">
        <v>3</v>
      </c>
      <c r="I1227" s="52">
        <v>1.0</v>
      </c>
      <c r="J1227" s="52">
        <v>1.0</v>
      </c>
      <c r="K1227" s="52">
        <v>2.0</v>
      </c>
      <c r="L1227" s="52" t="s">
        <v>118</v>
      </c>
      <c r="M1227" s="52" t="s">
        <v>119</v>
      </c>
      <c r="N1227" s="52">
        <v>10.0</v>
      </c>
      <c r="O1227" s="52">
        <v>0.0</v>
      </c>
      <c r="P1227" s="52">
        <v>0.0</v>
      </c>
      <c r="Q1227" s="52">
        <v>1.0</v>
      </c>
      <c r="R1227" s="52">
        <v>0.0</v>
      </c>
      <c r="S1227" s="52">
        <v>3.0</v>
      </c>
      <c r="T1227" s="52">
        <v>0.0</v>
      </c>
      <c r="U1227" s="53">
        <v>1232300.0</v>
      </c>
      <c r="V1227" s="53">
        <v>1232300.0</v>
      </c>
      <c r="W1227" s="52">
        <v>9.00603232E8</v>
      </c>
      <c r="X1227" s="52" t="s">
        <v>235</v>
      </c>
    </row>
    <row r="1228" ht="15.75" customHeight="1">
      <c r="B1228" s="47">
        <v>8.0120018E7</v>
      </c>
      <c r="C1228" s="47" t="s">
        <v>1503</v>
      </c>
      <c r="D1228" s="47">
        <v>1.6210018E7</v>
      </c>
      <c r="E1228" s="47">
        <v>5.0</v>
      </c>
      <c r="F1228" s="48">
        <v>24615.36</v>
      </c>
      <c r="G1228" s="48">
        <f t="shared" si="1"/>
        <v>123076.8</v>
      </c>
      <c r="H1228" s="47" t="s">
        <v>3</v>
      </c>
      <c r="I1228" s="47">
        <v>1.0</v>
      </c>
      <c r="J1228" s="47">
        <v>1.0</v>
      </c>
      <c r="K1228" s="47">
        <v>2.0</v>
      </c>
      <c r="L1228" s="47" t="s">
        <v>118</v>
      </c>
      <c r="M1228" s="47" t="s">
        <v>119</v>
      </c>
      <c r="N1228" s="47">
        <v>13.0</v>
      </c>
      <c r="O1228" s="47">
        <v>0.0</v>
      </c>
      <c r="P1228" s="47">
        <v>0.0</v>
      </c>
      <c r="Q1228" s="47">
        <v>0.0</v>
      </c>
      <c r="R1228" s="47">
        <v>0.0</v>
      </c>
      <c r="S1228" s="47">
        <v>0.0</v>
      </c>
      <c r="T1228" s="47">
        <v>0.0</v>
      </c>
      <c r="U1228" s="48">
        <v>24615.4</v>
      </c>
      <c r="V1228" s="48">
        <v>0.0</v>
      </c>
      <c r="W1228" s="47">
        <v>8.30092963E8</v>
      </c>
      <c r="X1228" s="47" t="s">
        <v>1152</v>
      </c>
    </row>
    <row r="1229" ht="15.75" customHeight="1">
      <c r="B1229" s="52">
        <v>8.0120019E7</v>
      </c>
      <c r="C1229" s="52" t="s">
        <v>1504</v>
      </c>
      <c r="D1229" s="52">
        <v>1.0372092E7</v>
      </c>
      <c r="E1229" s="52">
        <v>5.0</v>
      </c>
      <c r="F1229" s="53">
        <v>45961.06</v>
      </c>
      <c r="G1229" s="48">
        <f t="shared" si="1"/>
        <v>229805.3</v>
      </c>
      <c r="H1229" s="52" t="s">
        <v>3</v>
      </c>
      <c r="I1229" s="52">
        <v>1.0</v>
      </c>
      <c r="J1229" s="52">
        <v>1.0</v>
      </c>
      <c r="K1229" s="52">
        <v>2.0</v>
      </c>
      <c r="L1229" s="52" t="s">
        <v>118</v>
      </c>
      <c r="M1229" s="52" t="s">
        <v>119</v>
      </c>
      <c r="N1229" s="52">
        <v>11.0</v>
      </c>
      <c r="O1229" s="52">
        <v>0.0</v>
      </c>
      <c r="P1229" s="52">
        <v>0.0</v>
      </c>
      <c r="Q1229" s="52">
        <v>0.0</v>
      </c>
      <c r="R1229" s="52">
        <v>0.0</v>
      </c>
      <c r="S1229" s="52">
        <v>0.0</v>
      </c>
      <c r="T1229" s="52">
        <v>0.0</v>
      </c>
      <c r="U1229" s="53">
        <v>45961.1</v>
      </c>
      <c r="V1229" s="53">
        <v>80335.71</v>
      </c>
      <c r="W1229" s="52">
        <v>8.30092963E8</v>
      </c>
      <c r="X1229" s="52" t="s">
        <v>1397</v>
      </c>
    </row>
    <row r="1230" ht="15.75" customHeight="1">
      <c r="B1230" s="47">
        <v>8.012002E7</v>
      </c>
      <c r="C1230" s="47" t="s">
        <v>1505</v>
      </c>
      <c r="D1230" s="47">
        <v>1.0372094E7</v>
      </c>
      <c r="E1230" s="47">
        <v>1.0</v>
      </c>
      <c r="F1230" s="48">
        <v>66899.42</v>
      </c>
      <c r="G1230" s="48">
        <f t="shared" si="1"/>
        <v>66899.42</v>
      </c>
      <c r="H1230" s="47" t="s">
        <v>3</v>
      </c>
      <c r="I1230" s="47">
        <v>1.0</v>
      </c>
      <c r="J1230" s="47">
        <v>1.0</v>
      </c>
      <c r="K1230" s="47">
        <v>2.0</v>
      </c>
      <c r="L1230" s="47" t="s">
        <v>118</v>
      </c>
      <c r="M1230" s="47" t="s">
        <v>122</v>
      </c>
      <c r="N1230" s="47">
        <v>9.0</v>
      </c>
      <c r="O1230" s="47">
        <v>0.0</v>
      </c>
      <c r="P1230" s="47">
        <v>0.0</v>
      </c>
      <c r="Q1230" s="47">
        <v>1.0</v>
      </c>
      <c r="R1230" s="47">
        <v>0.0</v>
      </c>
      <c r="S1230" s="47">
        <v>1.0</v>
      </c>
      <c r="T1230" s="47">
        <v>0.0</v>
      </c>
      <c r="U1230" s="48">
        <v>66899.4</v>
      </c>
      <c r="V1230" s="48">
        <v>66899.42</v>
      </c>
      <c r="W1230" s="47">
        <v>8.30092963E8</v>
      </c>
      <c r="X1230" s="47" t="s">
        <v>1397</v>
      </c>
    </row>
    <row r="1231" ht="15.75" customHeight="1">
      <c r="B1231" s="52">
        <v>8.0120021E7</v>
      </c>
      <c r="C1231" s="52" t="s">
        <v>1506</v>
      </c>
      <c r="D1231" s="52">
        <v>1.0748616E7</v>
      </c>
      <c r="E1231" s="52">
        <v>0.0</v>
      </c>
      <c r="F1231" s="53">
        <v>0.0</v>
      </c>
      <c r="G1231" s="48">
        <f t="shared" si="1"/>
        <v>0</v>
      </c>
      <c r="H1231" s="52" t="s">
        <v>3</v>
      </c>
      <c r="I1231" s="52">
        <v>0.0</v>
      </c>
      <c r="J1231" s="52">
        <v>0.0</v>
      </c>
      <c r="K1231" s="52">
        <v>0.0</v>
      </c>
      <c r="L1231" s="52" t="s">
        <v>118</v>
      </c>
      <c r="M1231" s="52" t="s">
        <v>122</v>
      </c>
      <c r="N1231" s="52">
        <v>0.0</v>
      </c>
      <c r="O1231" s="52">
        <v>0.0</v>
      </c>
      <c r="P1231" s="52">
        <v>0.0</v>
      </c>
      <c r="Q1231" s="52">
        <v>0.0</v>
      </c>
      <c r="R1231" s="52">
        <v>0.0</v>
      </c>
      <c r="S1231" s="52">
        <v>0.0</v>
      </c>
      <c r="T1231" s="52">
        <v>0.0</v>
      </c>
      <c r="U1231" s="53">
        <v>0.0</v>
      </c>
      <c r="V1231" s="53">
        <v>0.0</v>
      </c>
      <c r="W1231" s="52">
        <v>8.30092963E8</v>
      </c>
      <c r="X1231" s="52" t="s">
        <v>235</v>
      </c>
    </row>
    <row r="1232" ht="15.75" customHeight="1">
      <c r="B1232" s="47">
        <v>8.0120022E7</v>
      </c>
      <c r="C1232" s="47" t="s">
        <v>1507</v>
      </c>
      <c r="D1232" s="47">
        <v>1.0796458E7</v>
      </c>
      <c r="E1232" s="47">
        <v>0.0</v>
      </c>
      <c r="F1232" s="48">
        <v>0.0</v>
      </c>
      <c r="G1232" s="48">
        <f t="shared" si="1"/>
        <v>0</v>
      </c>
      <c r="H1232" s="47" t="s">
        <v>3</v>
      </c>
      <c r="I1232" s="47">
        <v>0.0</v>
      </c>
      <c r="J1232" s="47">
        <v>0.0</v>
      </c>
      <c r="K1232" s="47">
        <v>0.0</v>
      </c>
      <c r="L1232" s="47" t="s">
        <v>118</v>
      </c>
      <c r="M1232" s="47" t="s">
        <v>122</v>
      </c>
      <c r="N1232" s="47">
        <v>0.0</v>
      </c>
      <c r="O1232" s="47">
        <v>0.0</v>
      </c>
      <c r="P1232" s="47">
        <v>0.0</v>
      </c>
      <c r="Q1232" s="47">
        <v>0.0</v>
      </c>
      <c r="R1232" s="47">
        <v>0.0</v>
      </c>
      <c r="S1232" s="47">
        <v>0.0</v>
      </c>
      <c r="T1232" s="47">
        <v>0.0</v>
      </c>
      <c r="U1232" s="48">
        <v>0.0</v>
      </c>
      <c r="V1232" s="48">
        <v>0.0</v>
      </c>
      <c r="W1232" s="47">
        <v>8.30092963E8</v>
      </c>
      <c r="X1232" s="47" t="s">
        <v>235</v>
      </c>
    </row>
    <row r="1233" ht="15.75" customHeight="1">
      <c r="B1233" s="52">
        <v>8.0120023E7</v>
      </c>
      <c r="C1233" s="52" t="s">
        <v>1508</v>
      </c>
      <c r="D1233" s="52">
        <v>1.0845813E7</v>
      </c>
      <c r="E1233" s="52">
        <v>39.0</v>
      </c>
      <c r="F1233" s="53">
        <v>35234.78</v>
      </c>
      <c r="G1233" s="48">
        <f t="shared" si="1"/>
        <v>1374156.42</v>
      </c>
      <c r="H1233" s="52" t="s">
        <v>3</v>
      </c>
      <c r="I1233" s="52">
        <v>80.0</v>
      </c>
      <c r="J1233" s="52">
        <v>50.0</v>
      </c>
      <c r="K1233" s="52">
        <v>200.0</v>
      </c>
      <c r="L1233" s="52" t="s">
        <v>118</v>
      </c>
      <c r="M1233" s="52" t="s">
        <v>119</v>
      </c>
      <c r="N1233" s="52">
        <v>6153.0</v>
      </c>
      <c r="O1233" s="52">
        <v>0.0</v>
      </c>
      <c r="P1233" s="52">
        <v>0.0</v>
      </c>
      <c r="Q1233" s="52">
        <v>0.0</v>
      </c>
      <c r="R1233" s="52">
        <v>0.0</v>
      </c>
      <c r="S1233" s="52">
        <v>6.0</v>
      </c>
      <c r="T1233" s="52">
        <v>0.0</v>
      </c>
      <c r="U1233" s="53">
        <v>35234.8</v>
      </c>
      <c r="V1233" s="53">
        <v>34510.0</v>
      </c>
      <c r="W1233" s="52">
        <v>9.00922557E8</v>
      </c>
      <c r="X1233" s="52" t="s">
        <v>859</v>
      </c>
    </row>
    <row r="1234" ht="15.75" customHeight="1">
      <c r="B1234" s="47">
        <v>8.0120024E7</v>
      </c>
      <c r="C1234" s="47" t="s">
        <v>1509</v>
      </c>
      <c r="D1234" s="47">
        <v>1.1297505E7</v>
      </c>
      <c r="E1234" s="47">
        <v>1.0</v>
      </c>
      <c r="F1234" s="48">
        <v>16673.95</v>
      </c>
      <c r="G1234" s="48">
        <f t="shared" si="1"/>
        <v>16673.95</v>
      </c>
      <c r="H1234" s="47" t="s">
        <v>3</v>
      </c>
      <c r="I1234" s="47">
        <v>0.0</v>
      </c>
      <c r="J1234" s="47">
        <v>0.0</v>
      </c>
      <c r="K1234" s="47">
        <v>0.0</v>
      </c>
      <c r="L1234" s="47" t="s">
        <v>118</v>
      </c>
      <c r="M1234" s="47" t="s">
        <v>119</v>
      </c>
      <c r="N1234" s="47">
        <v>2.0</v>
      </c>
      <c r="O1234" s="47">
        <v>0.0</v>
      </c>
      <c r="P1234" s="47">
        <v>0.0</v>
      </c>
      <c r="Q1234" s="47">
        <v>0.0</v>
      </c>
      <c r="R1234" s="47">
        <v>0.0</v>
      </c>
      <c r="S1234" s="47">
        <v>0.0</v>
      </c>
      <c r="T1234" s="47">
        <v>0.0</v>
      </c>
      <c r="U1234" s="48">
        <v>16674.0</v>
      </c>
      <c r="V1234" s="48">
        <v>20000.33</v>
      </c>
      <c r="W1234" s="47">
        <v>8.30092963E8</v>
      </c>
      <c r="X1234" s="47" t="s">
        <v>1152</v>
      </c>
    </row>
    <row r="1235" ht="15.75" customHeight="1">
      <c r="B1235" s="52">
        <v>8.0120025E7</v>
      </c>
      <c r="C1235" s="52" t="s">
        <v>1510</v>
      </c>
      <c r="D1235" s="52">
        <v>1.1297629E7</v>
      </c>
      <c r="E1235" s="52">
        <v>3.0</v>
      </c>
      <c r="F1235" s="53">
        <v>13347.71</v>
      </c>
      <c r="G1235" s="48">
        <f t="shared" si="1"/>
        <v>40043.13</v>
      </c>
      <c r="H1235" s="52" t="s">
        <v>3</v>
      </c>
      <c r="I1235" s="52">
        <v>0.0</v>
      </c>
      <c r="J1235" s="52">
        <v>0.0</v>
      </c>
      <c r="K1235" s="52">
        <v>0.0</v>
      </c>
      <c r="L1235" s="52" t="s">
        <v>118</v>
      </c>
      <c r="M1235" s="52" t="s">
        <v>119</v>
      </c>
      <c r="N1235" s="52">
        <v>0.0</v>
      </c>
      <c r="O1235" s="52">
        <v>0.0</v>
      </c>
      <c r="P1235" s="52">
        <v>0.0</v>
      </c>
      <c r="Q1235" s="52">
        <v>0.0</v>
      </c>
      <c r="R1235" s="52">
        <v>0.0</v>
      </c>
      <c r="S1235" s="52">
        <v>0.0</v>
      </c>
      <c r="T1235" s="52">
        <v>0.0</v>
      </c>
      <c r="U1235" s="53">
        <v>13347.7</v>
      </c>
      <c r="V1235" s="53">
        <v>13348.0</v>
      </c>
      <c r="W1235" s="52">
        <v>8.30092963E8</v>
      </c>
      <c r="X1235" s="52" t="s">
        <v>1152</v>
      </c>
    </row>
    <row r="1236" ht="15.75" customHeight="1">
      <c r="B1236" s="47">
        <v>8.0120026E7</v>
      </c>
      <c r="C1236" s="47" t="s">
        <v>1511</v>
      </c>
      <c r="D1236" s="47">
        <v>1.1520758E7</v>
      </c>
      <c r="E1236" s="47">
        <v>55.0</v>
      </c>
      <c r="F1236" s="48">
        <v>9520.0</v>
      </c>
      <c r="G1236" s="48">
        <f t="shared" si="1"/>
        <v>523600</v>
      </c>
      <c r="H1236" s="47" t="s">
        <v>3</v>
      </c>
      <c r="I1236" s="47">
        <v>40.0</v>
      </c>
      <c r="J1236" s="47">
        <v>40.0</v>
      </c>
      <c r="K1236" s="47">
        <v>80.0</v>
      </c>
      <c r="L1236" s="47" t="s">
        <v>118</v>
      </c>
      <c r="M1236" s="47" t="s">
        <v>119</v>
      </c>
      <c r="N1236" s="47">
        <v>2826.0</v>
      </c>
      <c r="O1236" s="47">
        <v>0.0</v>
      </c>
      <c r="P1236" s="47">
        <v>0.0</v>
      </c>
      <c r="Q1236" s="47">
        <v>0.0</v>
      </c>
      <c r="R1236" s="47">
        <v>0.0</v>
      </c>
      <c r="S1236" s="47">
        <v>13.0</v>
      </c>
      <c r="T1236" s="47">
        <v>0.0</v>
      </c>
      <c r="U1236" s="48">
        <v>9520.0</v>
      </c>
      <c r="V1236" s="48">
        <v>9520.0</v>
      </c>
      <c r="W1236" s="47">
        <v>9.00603232E8</v>
      </c>
      <c r="X1236" s="47" t="s">
        <v>1089</v>
      </c>
    </row>
    <row r="1237" ht="15.75" customHeight="1">
      <c r="B1237" s="52">
        <v>8.0120027E7</v>
      </c>
      <c r="C1237" s="52" t="s">
        <v>1512</v>
      </c>
      <c r="D1237" s="52">
        <v>595.0</v>
      </c>
      <c r="E1237" s="52">
        <v>9.0</v>
      </c>
      <c r="F1237" s="53">
        <v>59351.25</v>
      </c>
      <c r="G1237" s="48">
        <f t="shared" si="1"/>
        <v>534161.25</v>
      </c>
      <c r="H1237" s="52" t="s">
        <v>3</v>
      </c>
      <c r="I1237" s="52">
        <v>3.0</v>
      </c>
      <c r="J1237" s="52">
        <v>3.0</v>
      </c>
      <c r="K1237" s="52">
        <v>6.0</v>
      </c>
      <c r="L1237" s="52" t="s">
        <v>118</v>
      </c>
      <c r="M1237" s="52" t="s">
        <v>119</v>
      </c>
      <c r="N1237" s="52">
        <v>239.0</v>
      </c>
      <c r="O1237" s="52">
        <v>0.0</v>
      </c>
      <c r="P1237" s="52">
        <v>0.0</v>
      </c>
      <c r="Q1237" s="52">
        <v>0.0</v>
      </c>
      <c r="R1237" s="52">
        <v>0.0</v>
      </c>
      <c r="S1237" s="52">
        <v>7.0</v>
      </c>
      <c r="T1237" s="52">
        <v>0.0</v>
      </c>
      <c r="U1237" s="53">
        <v>59351.3</v>
      </c>
      <c r="V1237" s="53">
        <v>59351.25</v>
      </c>
      <c r="W1237" s="52">
        <v>9.00449648E8</v>
      </c>
      <c r="X1237" s="52" t="s">
        <v>1124</v>
      </c>
    </row>
    <row r="1238" ht="15.75" customHeight="1">
      <c r="B1238" s="47">
        <v>8.0120028E7</v>
      </c>
      <c r="C1238" s="47" t="s">
        <v>1513</v>
      </c>
      <c r="D1238" s="47">
        <v>1.1269336E7</v>
      </c>
      <c r="E1238" s="47">
        <v>8.0</v>
      </c>
      <c r="F1238" s="48">
        <v>18030.82</v>
      </c>
      <c r="G1238" s="48">
        <f t="shared" si="1"/>
        <v>144246.56</v>
      </c>
      <c r="H1238" s="47" t="s">
        <v>3</v>
      </c>
      <c r="I1238" s="47">
        <v>2.0</v>
      </c>
      <c r="J1238" s="47">
        <v>2.0</v>
      </c>
      <c r="K1238" s="47">
        <v>4.0</v>
      </c>
      <c r="L1238" s="47" t="s">
        <v>118</v>
      </c>
      <c r="M1238" s="47" t="s">
        <v>165</v>
      </c>
      <c r="N1238" s="47">
        <v>9.0</v>
      </c>
      <c r="O1238" s="47">
        <v>0.0</v>
      </c>
      <c r="P1238" s="47">
        <v>0.0</v>
      </c>
      <c r="Q1238" s="47">
        <v>0.0</v>
      </c>
      <c r="R1238" s="47">
        <v>0.0</v>
      </c>
      <c r="S1238" s="47">
        <v>0.0</v>
      </c>
      <c r="T1238" s="47">
        <v>0.0</v>
      </c>
      <c r="U1238" s="48">
        <v>18030.8</v>
      </c>
      <c r="V1238" s="48">
        <v>18499.74</v>
      </c>
      <c r="W1238" s="47">
        <v>9.00922557E8</v>
      </c>
      <c r="X1238" s="47" t="s">
        <v>561</v>
      </c>
    </row>
    <row r="1239" ht="15.75" customHeight="1">
      <c r="B1239" s="52">
        <v>8.0120029E7</v>
      </c>
      <c r="C1239" s="52" t="s">
        <v>1514</v>
      </c>
      <c r="D1239" s="52">
        <v>1.1270095E7</v>
      </c>
      <c r="E1239" s="52">
        <v>2.0</v>
      </c>
      <c r="F1239" s="53">
        <v>19218.01</v>
      </c>
      <c r="G1239" s="48">
        <f t="shared" si="1"/>
        <v>38436.02</v>
      </c>
      <c r="H1239" s="52" t="s">
        <v>3</v>
      </c>
      <c r="I1239" s="52">
        <v>2.0</v>
      </c>
      <c r="J1239" s="52">
        <v>2.0</v>
      </c>
      <c r="K1239" s="52">
        <v>4.0</v>
      </c>
      <c r="L1239" s="52" t="s">
        <v>118</v>
      </c>
      <c r="M1239" s="52" t="s">
        <v>119</v>
      </c>
      <c r="N1239" s="52">
        <v>23.0</v>
      </c>
      <c r="O1239" s="52">
        <v>0.0</v>
      </c>
      <c r="P1239" s="52">
        <v>0.0</v>
      </c>
      <c r="Q1239" s="52">
        <v>1.0</v>
      </c>
      <c r="R1239" s="52">
        <v>0.0</v>
      </c>
      <c r="S1239" s="52">
        <v>0.0</v>
      </c>
      <c r="T1239" s="52">
        <v>0.0</v>
      </c>
      <c r="U1239" s="53">
        <v>19218.0</v>
      </c>
      <c r="V1239" s="53">
        <v>19218.0</v>
      </c>
      <c r="W1239" s="52">
        <v>9.00922557E8</v>
      </c>
      <c r="X1239" s="52" t="s">
        <v>1500</v>
      </c>
    </row>
    <row r="1240" ht="15.75" customHeight="1">
      <c r="B1240" s="47">
        <v>8.012003E7</v>
      </c>
      <c r="C1240" s="47" t="s">
        <v>1515</v>
      </c>
      <c r="D1240" s="47">
        <v>1.1267504E7</v>
      </c>
      <c r="E1240" s="47">
        <v>0.0</v>
      </c>
      <c r="F1240" s="48">
        <v>39371.15</v>
      </c>
      <c r="G1240" s="48">
        <f t="shared" si="1"/>
        <v>0</v>
      </c>
      <c r="H1240" s="47" t="s">
        <v>3</v>
      </c>
      <c r="I1240" s="47">
        <v>2.0</v>
      </c>
      <c r="J1240" s="47">
        <v>2.0</v>
      </c>
      <c r="K1240" s="47">
        <v>4.0</v>
      </c>
      <c r="L1240" s="47" t="s">
        <v>118</v>
      </c>
      <c r="M1240" s="47" t="s">
        <v>119</v>
      </c>
      <c r="N1240" s="47">
        <v>225.0</v>
      </c>
      <c r="O1240" s="47">
        <v>0.0</v>
      </c>
      <c r="P1240" s="47">
        <v>0.0</v>
      </c>
      <c r="Q1240" s="47">
        <v>2.0</v>
      </c>
      <c r="R1240" s="47">
        <v>0.0</v>
      </c>
      <c r="S1240" s="47">
        <v>13.0</v>
      </c>
      <c r="T1240" s="47">
        <v>0.0</v>
      </c>
      <c r="U1240" s="48">
        <v>39371.2</v>
      </c>
      <c r="V1240" s="48">
        <v>39371.15</v>
      </c>
      <c r="W1240" s="47">
        <v>9.00922557E8</v>
      </c>
      <c r="X1240" s="47" t="s">
        <v>561</v>
      </c>
    </row>
    <row r="1241" ht="15.75" customHeight="1">
      <c r="B1241" s="52">
        <v>8.0120031E7</v>
      </c>
      <c r="C1241" s="52" t="s">
        <v>1516</v>
      </c>
      <c r="D1241" s="52">
        <v>1.1299634E7</v>
      </c>
      <c r="E1241" s="52">
        <v>1.0</v>
      </c>
      <c r="F1241" s="53">
        <v>121431.2</v>
      </c>
      <c r="G1241" s="48">
        <f t="shared" si="1"/>
        <v>121431.2</v>
      </c>
      <c r="H1241" s="52" t="s">
        <v>3</v>
      </c>
      <c r="I1241" s="52">
        <v>1.0</v>
      </c>
      <c r="J1241" s="52">
        <v>1.0</v>
      </c>
      <c r="K1241" s="52">
        <v>2.0</v>
      </c>
      <c r="L1241" s="52" t="s">
        <v>118</v>
      </c>
      <c r="M1241" s="52" t="s">
        <v>119</v>
      </c>
      <c r="N1241" s="52">
        <v>62.0</v>
      </c>
      <c r="O1241" s="52">
        <v>0.0</v>
      </c>
      <c r="P1241" s="52">
        <v>0.0</v>
      </c>
      <c r="Q1241" s="52">
        <v>0.0</v>
      </c>
      <c r="R1241" s="52">
        <v>0.0</v>
      </c>
      <c r="S1241" s="52">
        <v>8.0</v>
      </c>
      <c r="T1241" s="52">
        <v>0.0</v>
      </c>
      <c r="U1241" s="53">
        <v>121431.0</v>
      </c>
      <c r="V1241" s="53">
        <v>121431.2</v>
      </c>
      <c r="W1241" s="52">
        <v>9.00922557E8</v>
      </c>
      <c r="X1241" s="52" t="s">
        <v>561</v>
      </c>
    </row>
    <row r="1242" ht="15.75" customHeight="1">
      <c r="B1242" s="47">
        <v>8.0120032E7</v>
      </c>
      <c r="C1242" s="47" t="s">
        <v>1517</v>
      </c>
      <c r="D1242" s="47">
        <v>1.1297956E7</v>
      </c>
      <c r="E1242" s="47">
        <v>3.0</v>
      </c>
      <c r="F1242" s="48">
        <v>308127.9</v>
      </c>
      <c r="G1242" s="48">
        <f t="shared" si="1"/>
        <v>924383.7</v>
      </c>
      <c r="H1242" s="47" t="s">
        <v>3</v>
      </c>
      <c r="I1242" s="47">
        <v>1.0</v>
      </c>
      <c r="J1242" s="47">
        <v>1.0</v>
      </c>
      <c r="K1242" s="47">
        <v>5.0</v>
      </c>
      <c r="L1242" s="47" t="s">
        <v>118</v>
      </c>
      <c r="M1242" s="47" t="s">
        <v>119</v>
      </c>
      <c r="N1242" s="47">
        <v>59.0</v>
      </c>
      <c r="O1242" s="47">
        <v>0.0</v>
      </c>
      <c r="P1242" s="47">
        <v>0.0</v>
      </c>
      <c r="Q1242" s="47">
        <v>1.0</v>
      </c>
      <c r="R1242" s="47">
        <v>0.0</v>
      </c>
      <c r="S1242" s="47">
        <v>5.0</v>
      </c>
      <c r="T1242" s="47">
        <v>0.0</v>
      </c>
      <c r="U1242" s="48">
        <v>308128.0</v>
      </c>
      <c r="V1242" s="48">
        <v>308127.9</v>
      </c>
      <c r="W1242" s="47">
        <v>9.00922557E8</v>
      </c>
      <c r="X1242" s="47" t="s">
        <v>561</v>
      </c>
    </row>
    <row r="1243" ht="15.75" customHeight="1">
      <c r="B1243" s="52">
        <v>8.0120033E7</v>
      </c>
      <c r="C1243" s="52" t="s">
        <v>1518</v>
      </c>
      <c r="D1243" s="52">
        <v>1.1298041E7</v>
      </c>
      <c r="E1243" s="52">
        <v>2.0</v>
      </c>
      <c r="F1243" s="53">
        <v>37842.0</v>
      </c>
      <c r="G1243" s="48">
        <f t="shared" si="1"/>
        <v>75684</v>
      </c>
      <c r="H1243" s="52" t="s">
        <v>3</v>
      </c>
      <c r="I1243" s="52">
        <v>1.0</v>
      </c>
      <c r="J1243" s="52">
        <v>1.0</v>
      </c>
      <c r="K1243" s="52">
        <v>2.0</v>
      </c>
      <c r="L1243" s="52" t="s">
        <v>118</v>
      </c>
      <c r="M1243" s="52" t="s">
        <v>119</v>
      </c>
      <c r="N1243" s="52">
        <v>47.0</v>
      </c>
      <c r="O1243" s="52">
        <v>0.0</v>
      </c>
      <c r="P1243" s="52">
        <v>0.0</v>
      </c>
      <c r="Q1243" s="52">
        <v>2.0</v>
      </c>
      <c r="R1243" s="52">
        <v>0.0</v>
      </c>
      <c r="S1243" s="52">
        <v>5.0</v>
      </c>
      <c r="T1243" s="52">
        <v>0.0</v>
      </c>
      <c r="U1243" s="53">
        <v>37842.0</v>
      </c>
      <c r="V1243" s="53">
        <v>37842.0</v>
      </c>
      <c r="W1243" s="52">
        <v>9.00922557E8</v>
      </c>
      <c r="X1243" s="52" t="s">
        <v>561</v>
      </c>
    </row>
    <row r="1244" ht="15.75" customHeight="1">
      <c r="B1244" s="47">
        <v>8.0120034E7</v>
      </c>
      <c r="C1244" s="47" t="s">
        <v>1519</v>
      </c>
      <c r="D1244" s="47">
        <v>1.1298204E7</v>
      </c>
      <c r="E1244" s="47">
        <v>2.0</v>
      </c>
      <c r="F1244" s="48">
        <v>55921.93</v>
      </c>
      <c r="G1244" s="48">
        <f t="shared" si="1"/>
        <v>111843.86</v>
      </c>
      <c r="H1244" s="47" t="s">
        <v>3</v>
      </c>
      <c r="I1244" s="47">
        <v>2.0</v>
      </c>
      <c r="J1244" s="47">
        <v>2.0</v>
      </c>
      <c r="K1244" s="47">
        <v>3.0</v>
      </c>
      <c r="L1244" s="47" t="s">
        <v>118</v>
      </c>
      <c r="M1244" s="47" t="s">
        <v>119</v>
      </c>
      <c r="N1244" s="47">
        <v>23.0</v>
      </c>
      <c r="O1244" s="47">
        <v>0.0</v>
      </c>
      <c r="P1244" s="47">
        <v>0.0</v>
      </c>
      <c r="Q1244" s="47">
        <v>1.0</v>
      </c>
      <c r="R1244" s="47">
        <v>0.0</v>
      </c>
      <c r="S1244" s="47">
        <v>0.0</v>
      </c>
      <c r="T1244" s="47">
        <v>0.0</v>
      </c>
      <c r="U1244" s="48">
        <v>55921.9</v>
      </c>
      <c r="V1244" s="48">
        <v>58300.48</v>
      </c>
      <c r="W1244" s="47">
        <v>9.00922557E8</v>
      </c>
      <c r="X1244" s="47" t="s">
        <v>1069</v>
      </c>
    </row>
    <row r="1245" ht="15.75" customHeight="1">
      <c r="B1245" s="52">
        <v>8.0120035E7</v>
      </c>
      <c r="C1245" s="52" t="s">
        <v>1520</v>
      </c>
      <c r="D1245" s="52">
        <v>1.1298206E7</v>
      </c>
      <c r="E1245" s="52">
        <v>2.0</v>
      </c>
      <c r="F1245" s="53">
        <v>59661.05</v>
      </c>
      <c r="G1245" s="48">
        <f t="shared" si="1"/>
        <v>119322.1</v>
      </c>
      <c r="H1245" s="52" t="s">
        <v>3</v>
      </c>
      <c r="I1245" s="52">
        <v>1.0</v>
      </c>
      <c r="J1245" s="52">
        <v>1.0</v>
      </c>
      <c r="K1245" s="52">
        <v>3.0</v>
      </c>
      <c r="L1245" s="52" t="s">
        <v>118</v>
      </c>
      <c r="M1245" s="52" t="s">
        <v>122</v>
      </c>
      <c r="N1245" s="52">
        <v>79.0</v>
      </c>
      <c r="O1245" s="52">
        <v>0.0</v>
      </c>
      <c r="P1245" s="52">
        <v>0.0</v>
      </c>
      <c r="Q1245" s="52">
        <v>0.0</v>
      </c>
      <c r="R1245" s="52">
        <v>0.0</v>
      </c>
      <c r="S1245" s="52">
        <v>5.0</v>
      </c>
      <c r="T1245" s="52">
        <v>0.0</v>
      </c>
      <c r="U1245" s="53">
        <v>59661.0</v>
      </c>
      <c r="V1245" s="53">
        <v>58400.44</v>
      </c>
      <c r="W1245" s="52">
        <v>9.00922557E8</v>
      </c>
      <c r="X1245" s="52" t="s">
        <v>561</v>
      </c>
    </row>
    <row r="1246" ht="15.75" customHeight="1">
      <c r="B1246" s="47">
        <v>8.0120036E7</v>
      </c>
      <c r="C1246" s="47" t="s">
        <v>1521</v>
      </c>
      <c r="D1246" s="47">
        <v>1.1298042E7</v>
      </c>
      <c r="E1246" s="47">
        <v>2.0</v>
      </c>
      <c r="F1246" s="48">
        <v>39258.5</v>
      </c>
      <c r="G1246" s="48">
        <f t="shared" si="1"/>
        <v>78517</v>
      </c>
      <c r="H1246" s="47" t="s">
        <v>3</v>
      </c>
      <c r="I1246" s="47">
        <v>2.0</v>
      </c>
      <c r="J1246" s="47">
        <v>2.0</v>
      </c>
      <c r="K1246" s="47">
        <v>4.0</v>
      </c>
      <c r="L1246" s="47" t="s">
        <v>118</v>
      </c>
      <c r="M1246" s="47" t="s">
        <v>119</v>
      </c>
      <c r="N1246" s="47">
        <v>35.0</v>
      </c>
      <c r="O1246" s="47">
        <v>0.0</v>
      </c>
      <c r="P1246" s="47">
        <v>0.0</v>
      </c>
      <c r="Q1246" s="47">
        <v>2.0</v>
      </c>
      <c r="R1246" s="47">
        <v>0.0</v>
      </c>
      <c r="S1246" s="47">
        <v>2.0</v>
      </c>
      <c r="T1246" s="47">
        <v>0.0</v>
      </c>
      <c r="U1246" s="48">
        <v>39258.5</v>
      </c>
      <c r="V1246" s="48">
        <v>38899.91</v>
      </c>
      <c r="W1246" s="47">
        <v>9.00922557E8</v>
      </c>
      <c r="X1246" s="47" t="s">
        <v>561</v>
      </c>
    </row>
    <row r="1247" ht="15.75" customHeight="1">
      <c r="B1247" s="52">
        <v>8.0120037E7</v>
      </c>
      <c r="C1247" s="52" t="s">
        <v>1522</v>
      </c>
      <c r="D1247" s="52">
        <v>1.1299631E7</v>
      </c>
      <c r="E1247" s="52">
        <v>2.0</v>
      </c>
      <c r="F1247" s="53">
        <v>621599.5</v>
      </c>
      <c r="G1247" s="48">
        <f t="shared" si="1"/>
        <v>1243199</v>
      </c>
      <c r="H1247" s="52" t="s">
        <v>3</v>
      </c>
      <c r="I1247" s="52">
        <v>2.0</v>
      </c>
      <c r="J1247" s="52">
        <v>2.0</v>
      </c>
      <c r="K1247" s="52">
        <v>4.0</v>
      </c>
      <c r="L1247" s="52" t="s">
        <v>118</v>
      </c>
      <c r="M1247" s="52" t="s">
        <v>119</v>
      </c>
      <c r="N1247" s="52">
        <v>94.0</v>
      </c>
      <c r="O1247" s="52">
        <v>0.0</v>
      </c>
      <c r="P1247" s="52">
        <v>0.0</v>
      </c>
      <c r="Q1247" s="52">
        <v>0.0</v>
      </c>
      <c r="R1247" s="52">
        <v>0.0</v>
      </c>
      <c r="S1247" s="52">
        <v>4.0</v>
      </c>
      <c r="T1247" s="52">
        <v>0.0</v>
      </c>
      <c r="U1247" s="53">
        <v>621599.0</v>
      </c>
      <c r="V1247" s="53">
        <v>614879.0</v>
      </c>
      <c r="W1247" s="52">
        <v>9.00922557E8</v>
      </c>
      <c r="X1247" s="52" t="s">
        <v>561</v>
      </c>
    </row>
    <row r="1248" ht="15.75" customHeight="1">
      <c r="B1248" s="47">
        <v>8.0120038E7</v>
      </c>
      <c r="C1248" s="47" t="s">
        <v>1523</v>
      </c>
      <c r="D1248" s="47">
        <v>1.1299632E7</v>
      </c>
      <c r="E1248" s="47">
        <v>2.0</v>
      </c>
      <c r="F1248" s="48">
        <v>614879.0</v>
      </c>
      <c r="G1248" s="48">
        <f t="shared" si="1"/>
        <v>1229758</v>
      </c>
      <c r="H1248" s="47" t="s">
        <v>3</v>
      </c>
      <c r="I1248" s="47">
        <v>1.0</v>
      </c>
      <c r="J1248" s="47">
        <v>1.0</v>
      </c>
      <c r="K1248" s="47">
        <v>2.0</v>
      </c>
      <c r="L1248" s="47" t="s">
        <v>118</v>
      </c>
      <c r="M1248" s="47" t="s">
        <v>119</v>
      </c>
      <c r="N1248" s="47">
        <v>100.0</v>
      </c>
      <c r="O1248" s="47">
        <v>0.0</v>
      </c>
      <c r="P1248" s="47">
        <v>0.0</v>
      </c>
      <c r="Q1248" s="47">
        <v>0.0</v>
      </c>
      <c r="R1248" s="47">
        <v>0.0</v>
      </c>
      <c r="S1248" s="47">
        <v>4.0</v>
      </c>
      <c r="T1248" s="47">
        <v>0.0</v>
      </c>
      <c r="U1248" s="48">
        <v>614879.0</v>
      </c>
      <c r="V1248" s="48">
        <v>614879.0</v>
      </c>
      <c r="W1248" s="47">
        <v>9.00922557E8</v>
      </c>
      <c r="X1248" s="47" t="s">
        <v>561</v>
      </c>
    </row>
    <row r="1249" ht="15.75" customHeight="1">
      <c r="B1249" s="52">
        <v>8.0120039E7</v>
      </c>
      <c r="C1249" s="52" t="s">
        <v>1524</v>
      </c>
      <c r="D1249" s="52">
        <v>1.1297998E7</v>
      </c>
      <c r="E1249" s="52">
        <v>2.0</v>
      </c>
      <c r="F1249" s="53">
        <v>114286.6</v>
      </c>
      <c r="G1249" s="48">
        <f t="shared" si="1"/>
        <v>228573.2</v>
      </c>
      <c r="H1249" s="52" t="s">
        <v>3</v>
      </c>
      <c r="I1249" s="52">
        <v>2.0</v>
      </c>
      <c r="J1249" s="52">
        <v>2.0</v>
      </c>
      <c r="K1249" s="52">
        <v>3.0</v>
      </c>
      <c r="L1249" s="52" t="s">
        <v>118</v>
      </c>
      <c r="M1249" s="52" t="s">
        <v>119</v>
      </c>
      <c r="N1249" s="52">
        <v>25.0</v>
      </c>
      <c r="O1249" s="52">
        <v>0.0</v>
      </c>
      <c r="P1249" s="52">
        <v>0.0</v>
      </c>
      <c r="Q1249" s="52">
        <v>1.0</v>
      </c>
      <c r="R1249" s="52">
        <v>0.0</v>
      </c>
      <c r="S1249" s="52">
        <v>0.0</v>
      </c>
      <c r="T1249" s="52">
        <v>0.0</v>
      </c>
      <c r="U1249" s="53">
        <v>114287.0</v>
      </c>
      <c r="V1249" s="53">
        <v>114499.4</v>
      </c>
      <c r="W1249" s="52">
        <v>9.00922557E8</v>
      </c>
      <c r="X1249" s="52" t="s">
        <v>561</v>
      </c>
    </row>
    <row r="1250" ht="15.75" customHeight="1">
      <c r="B1250" s="47">
        <v>8.012004E7</v>
      </c>
      <c r="C1250" s="47" t="s">
        <v>1525</v>
      </c>
      <c r="D1250" s="47">
        <v>1.1298201E7</v>
      </c>
      <c r="E1250" s="47">
        <v>2.0</v>
      </c>
      <c r="F1250" s="48">
        <v>612706.4</v>
      </c>
      <c r="G1250" s="48">
        <f t="shared" si="1"/>
        <v>1225412.8</v>
      </c>
      <c r="H1250" s="47" t="s">
        <v>3</v>
      </c>
      <c r="I1250" s="47">
        <v>2.0</v>
      </c>
      <c r="J1250" s="47">
        <v>2.0</v>
      </c>
      <c r="K1250" s="47">
        <v>6.0</v>
      </c>
      <c r="L1250" s="47" t="s">
        <v>118</v>
      </c>
      <c r="M1250" s="47" t="s">
        <v>119</v>
      </c>
      <c r="N1250" s="47">
        <v>107.0</v>
      </c>
      <c r="O1250" s="47">
        <v>0.0</v>
      </c>
      <c r="P1250" s="47">
        <v>0.0</v>
      </c>
      <c r="Q1250" s="47">
        <v>1.0</v>
      </c>
      <c r="R1250" s="47">
        <v>0.0</v>
      </c>
      <c r="S1250" s="47">
        <v>6.0</v>
      </c>
      <c r="T1250" s="47">
        <v>0.0</v>
      </c>
      <c r="U1250" s="48">
        <v>612706.0</v>
      </c>
      <c r="V1250" s="48">
        <v>612850.0</v>
      </c>
      <c r="W1250" s="47">
        <v>9.00922557E8</v>
      </c>
      <c r="X1250" s="47" t="s">
        <v>561</v>
      </c>
    </row>
    <row r="1251" ht="15.75" customHeight="1">
      <c r="B1251" s="52">
        <v>8.0120041E7</v>
      </c>
      <c r="C1251" s="52" t="s">
        <v>1526</v>
      </c>
      <c r="D1251" s="52">
        <v>1.1258814E7</v>
      </c>
      <c r="E1251" s="52">
        <v>1.0</v>
      </c>
      <c r="F1251" s="53">
        <v>470165.4</v>
      </c>
      <c r="G1251" s="48">
        <f t="shared" si="1"/>
        <v>470165.4</v>
      </c>
      <c r="H1251" s="52" t="s">
        <v>3</v>
      </c>
      <c r="I1251" s="52">
        <v>2.0</v>
      </c>
      <c r="J1251" s="52">
        <v>2.0</v>
      </c>
      <c r="K1251" s="52">
        <v>4.0</v>
      </c>
      <c r="L1251" s="52" t="s">
        <v>118</v>
      </c>
      <c r="M1251" s="52" t="s">
        <v>119</v>
      </c>
      <c r="N1251" s="52">
        <v>63.0</v>
      </c>
      <c r="O1251" s="52">
        <v>0.0</v>
      </c>
      <c r="P1251" s="52">
        <v>0.0</v>
      </c>
      <c r="Q1251" s="52">
        <v>0.0</v>
      </c>
      <c r="R1251" s="52">
        <v>0.0</v>
      </c>
      <c r="S1251" s="52">
        <v>2.0</v>
      </c>
      <c r="T1251" s="52">
        <v>0.0</v>
      </c>
      <c r="U1251" s="53">
        <v>470165.0</v>
      </c>
      <c r="V1251" s="53">
        <v>475620.4</v>
      </c>
      <c r="W1251" s="52">
        <v>9.00922557E8</v>
      </c>
      <c r="X1251" s="52" t="s">
        <v>561</v>
      </c>
    </row>
    <row r="1252" ht="15.75" customHeight="1">
      <c r="B1252" s="47">
        <v>8.0120042E7</v>
      </c>
      <c r="C1252" s="47" t="s">
        <v>1527</v>
      </c>
      <c r="D1252" s="47">
        <v>1.1298043E7</v>
      </c>
      <c r="E1252" s="47">
        <v>2.0</v>
      </c>
      <c r="F1252" s="48">
        <v>145199.5</v>
      </c>
      <c r="G1252" s="48">
        <f t="shared" si="1"/>
        <v>290399</v>
      </c>
      <c r="H1252" s="47" t="s">
        <v>3</v>
      </c>
      <c r="I1252" s="47">
        <v>2.0</v>
      </c>
      <c r="J1252" s="47">
        <v>2.0</v>
      </c>
      <c r="K1252" s="47">
        <v>3.0</v>
      </c>
      <c r="L1252" s="47" t="s">
        <v>118</v>
      </c>
      <c r="M1252" s="47" t="s">
        <v>119</v>
      </c>
      <c r="N1252" s="47">
        <v>52.0</v>
      </c>
      <c r="O1252" s="47">
        <v>0.0</v>
      </c>
      <c r="P1252" s="47">
        <v>0.0</v>
      </c>
      <c r="Q1252" s="47">
        <v>2.0</v>
      </c>
      <c r="R1252" s="47">
        <v>0.0</v>
      </c>
      <c r="S1252" s="47">
        <v>1.0</v>
      </c>
      <c r="T1252" s="47">
        <v>0.0</v>
      </c>
      <c r="U1252" s="48">
        <v>145200.0</v>
      </c>
      <c r="V1252" s="48">
        <v>143999.5</v>
      </c>
      <c r="W1252" s="47">
        <v>9.00922557E8</v>
      </c>
      <c r="X1252" s="47" t="s">
        <v>561</v>
      </c>
    </row>
    <row r="1253" ht="15.75" customHeight="1">
      <c r="B1253" s="52">
        <v>8.0120043E7</v>
      </c>
      <c r="C1253" s="52" t="s">
        <v>1528</v>
      </c>
      <c r="D1253" s="52">
        <v>1.1297959E7</v>
      </c>
      <c r="E1253" s="52">
        <v>2.0</v>
      </c>
      <c r="F1253" s="53">
        <v>263227.3</v>
      </c>
      <c r="G1253" s="48">
        <f t="shared" si="1"/>
        <v>526454.6</v>
      </c>
      <c r="H1253" s="52" t="s">
        <v>3</v>
      </c>
      <c r="I1253" s="52">
        <v>1.0</v>
      </c>
      <c r="J1253" s="52">
        <v>1.0</v>
      </c>
      <c r="K1253" s="52">
        <v>3.0</v>
      </c>
      <c r="L1253" s="52" t="s">
        <v>118</v>
      </c>
      <c r="M1253" s="52" t="s">
        <v>119</v>
      </c>
      <c r="N1253" s="52">
        <v>43.0</v>
      </c>
      <c r="O1253" s="52">
        <v>0.0</v>
      </c>
      <c r="P1253" s="52">
        <v>0.0</v>
      </c>
      <c r="Q1253" s="52">
        <v>0.0</v>
      </c>
      <c r="R1253" s="52">
        <v>0.0</v>
      </c>
      <c r="S1253" s="52">
        <v>4.0</v>
      </c>
      <c r="T1253" s="52">
        <v>0.0</v>
      </c>
      <c r="U1253" s="53">
        <v>263227.0</v>
      </c>
      <c r="V1253" s="53">
        <v>257800.4</v>
      </c>
      <c r="W1253" s="52">
        <v>9.00922557E8</v>
      </c>
      <c r="X1253" s="52" t="s">
        <v>561</v>
      </c>
    </row>
    <row r="1254" ht="15.75" customHeight="1">
      <c r="B1254" s="47">
        <v>8.0120044E7</v>
      </c>
      <c r="C1254" s="47" t="s">
        <v>1529</v>
      </c>
      <c r="D1254" s="47">
        <v>1.1259822E7</v>
      </c>
      <c r="E1254" s="47">
        <v>3.0</v>
      </c>
      <c r="F1254" s="48">
        <v>59177.25</v>
      </c>
      <c r="G1254" s="48">
        <f t="shared" si="1"/>
        <v>177531.75</v>
      </c>
      <c r="H1254" s="47" t="s">
        <v>3</v>
      </c>
      <c r="I1254" s="47">
        <v>1.0</v>
      </c>
      <c r="J1254" s="47">
        <v>1.0</v>
      </c>
      <c r="K1254" s="47">
        <v>3.0</v>
      </c>
      <c r="L1254" s="47" t="s">
        <v>118</v>
      </c>
      <c r="M1254" s="47" t="s">
        <v>119</v>
      </c>
      <c r="N1254" s="47">
        <v>14.0</v>
      </c>
      <c r="O1254" s="47">
        <v>0.0</v>
      </c>
      <c r="P1254" s="47">
        <v>0.0</v>
      </c>
      <c r="Q1254" s="47">
        <v>0.0</v>
      </c>
      <c r="R1254" s="47">
        <v>0.0</v>
      </c>
      <c r="S1254" s="47">
        <v>0.0</v>
      </c>
      <c r="T1254" s="47">
        <v>0.0</v>
      </c>
      <c r="U1254" s="48">
        <v>59177.3</v>
      </c>
      <c r="V1254" s="48">
        <v>59177.0</v>
      </c>
      <c r="W1254" s="47">
        <v>9.00922557E8</v>
      </c>
      <c r="X1254" s="47" t="s">
        <v>1500</v>
      </c>
    </row>
    <row r="1255" ht="15.75" customHeight="1">
      <c r="B1255" s="52">
        <v>8.0120045E7</v>
      </c>
      <c r="C1255" s="52" t="s">
        <v>1530</v>
      </c>
      <c r="D1255" s="52">
        <v>1.1258817E7</v>
      </c>
      <c r="E1255" s="52">
        <v>6.0</v>
      </c>
      <c r="F1255" s="53">
        <v>68013.36</v>
      </c>
      <c r="G1255" s="48">
        <f t="shared" si="1"/>
        <v>408080.16</v>
      </c>
      <c r="H1255" s="52" t="s">
        <v>3</v>
      </c>
      <c r="I1255" s="52">
        <v>2.0</v>
      </c>
      <c r="J1255" s="52">
        <v>2.0</v>
      </c>
      <c r="K1255" s="52">
        <v>3.0</v>
      </c>
      <c r="L1255" s="52" t="s">
        <v>118</v>
      </c>
      <c r="M1255" s="52" t="s">
        <v>119</v>
      </c>
      <c r="N1255" s="52">
        <v>11.0</v>
      </c>
      <c r="O1255" s="52">
        <v>0.0</v>
      </c>
      <c r="P1255" s="52">
        <v>0.0</v>
      </c>
      <c r="Q1255" s="52">
        <v>0.0</v>
      </c>
      <c r="R1255" s="52">
        <v>0.0</v>
      </c>
      <c r="S1255" s="52">
        <v>0.0</v>
      </c>
      <c r="T1255" s="52">
        <v>0.0</v>
      </c>
      <c r="U1255" s="53">
        <v>68013.4</v>
      </c>
      <c r="V1255" s="53">
        <v>68013.0</v>
      </c>
      <c r="W1255" s="52">
        <v>9.00922557E8</v>
      </c>
      <c r="X1255" s="52" t="s">
        <v>1500</v>
      </c>
    </row>
    <row r="1256" ht="15.75" customHeight="1">
      <c r="B1256" s="47">
        <v>8.0120046E7</v>
      </c>
      <c r="C1256" s="47" t="s">
        <v>1531</v>
      </c>
      <c r="D1256" s="47">
        <v>1.1258816E7</v>
      </c>
      <c r="E1256" s="47">
        <v>2.0</v>
      </c>
      <c r="F1256" s="48">
        <v>97454.8</v>
      </c>
      <c r="G1256" s="48">
        <f t="shared" si="1"/>
        <v>194909.6</v>
      </c>
      <c r="H1256" s="47" t="s">
        <v>3</v>
      </c>
      <c r="I1256" s="47">
        <v>1.0</v>
      </c>
      <c r="J1256" s="47">
        <v>2.0</v>
      </c>
      <c r="K1256" s="47">
        <v>3.0</v>
      </c>
      <c r="L1256" s="47" t="s">
        <v>118</v>
      </c>
      <c r="M1256" s="47" t="s">
        <v>119</v>
      </c>
      <c r="N1256" s="47">
        <v>19.0</v>
      </c>
      <c r="O1256" s="47">
        <v>0.0</v>
      </c>
      <c r="P1256" s="47">
        <v>0.0</v>
      </c>
      <c r="Q1256" s="47">
        <v>0.0</v>
      </c>
      <c r="R1256" s="47">
        <v>0.0</v>
      </c>
      <c r="S1256" s="47">
        <v>2.0</v>
      </c>
      <c r="T1256" s="47">
        <v>0.0</v>
      </c>
      <c r="U1256" s="48">
        <v>97454.8</v>
      </c>
      <c r="V1256" s="48">
        <v>99609.64</v>
      </c>
      <c r="W1256" s="47">
        <v>9.00922557E8</v>
      </c>
      <c r="X1256" s="47" t="s">
        <v>561</v>
      </c>
    </row>
    <row r="1257" ht="15.75" customHeight="1">
      <c r="B1257" s="52">
        <v>8.0120047E7</v>
      </c>
      <c r="C1257" s="52" t="s">
        <v>1532</v>
      </c>
      <c r="D1257" s="52">
        <v>1.1259824E7</v>
      </c>
      <c r="E1257" s="52">
        <v>2.0</v>
      </c>
      <c r="F1257" s="53">
        <v>104299.9</v>
      </c>
      <c r="G1257" s="48">
        <f t="shared" si="1"/>
        <v>208599.8</v>
      </c>
      <c r="H1257" s="52" t="s">
        <v>3</v>
      </c>
      <c r="I1257" s="52">
        <v>2.0</v>
      </c>
      <c r="J1257" s="52">
        <v>2.0</v>
      </c>
      <c r="K1257" s="52">
        <v>4.0</v>
      </c>
      <c r="L1257" s="52" t="s">
        <v>118</v>
      </c>
      <c r="M1257" s="52" t="s">
        <v>119</v>
      </c>
      <c r="N1257" s="52">
        <v>24.0</v>
      </c>
      <c r="O1257" s="52">
        <v>0.0</v>
      </c>
      <c r="P1257" s="52">
        <v>0.0</v>
      </c>
      <c r="Q1257" s="52">
        <v>1.0</v>
      </c>
      <c r="R1257" s="52">
        <v>0.0</v>
      </c>
      <c r="S1257" s="52">
        <v>1.0</v>
      </c>
      <c r="T1257" s="52">
        <v>0.0</v>
      </c>
      <c r="U1257" s="53">
        <v>104300.0</v>
      </c>
      <c r="V1257" s="53">
        <v>104299.9</v>
      </c>
      <c r="W1257" s="52">
        <v>9.00922557E8</v>
      </c>
      <c r="X1257" s="52" t="s">
        <v>561</v>
      </c>
    </row>
    <row r="1258" ht="15.75" customHeight="1">
      <c r="B1258" s="47">
        <v>8.0120048E7</v>
      </c>
      <c r="C1258" s="47" t="s">
        <v>1533</v>
      </c>
      <c r="D1258" s="47">
        <v>1.1259821E7</v>
      </c>
      <c r="E1258" s="47">
        <v>2.0</v>
      </c>
      <c r="F1258" s="48">
        <v>96553.07</v>
      </c>
      <c r="G1258" s="48">
        <f t="shared" si="1"/>
        <v>193106.14</v>
      </c>
      <c r="H1258" s="47" t="s">
        <v>3</v>
      </c>
      <c r="I1258" s="47">
        <v>2.0</v>
      </c>
      <c r="J1258" s="47">
        <v>2.0</v>
      </c>
      <c r="K1258" s="47">
        <v>3.0</v>
      </c>
      <c r="L1258" s="47" t="s">
        <v>118</v>
      </c>
      <c r="M1258" s="47" t="s">
        <v>119</v>
      </c>
      <c r="N1258" s="47">
        <v>20.0</v>
      </c>
      <c r="O1258" s="47">
        <v>0.0</v>
      </c>
      <c r="P1258" s="47">
        <v>0.0</v>
      </c>
      <c r="Q1258" s="47">
        <v>1.0</v>
      </c>
      <c r="R1258" s="47">
        <v>0.0</v>
      </c>
      <c r="S1258" s="47">
        <v>0.0</v>
      </c>
      <c r="T1258" s="47">
        <v>0.0</v>
      </c>
      <c r="U1258" s="48">
        <v>96553.1</v>
      </c>
      <c r="V1258" s="48">
        <v>98399.91</v>
      </c>
      <c r="W1258" s="47">
        <v>9.00922557E8</v>
      </c>
      <c r="X1258" s="47" t="s">
        <v>1069</v>
      </c>
    </row>
    <row r="1259" ht="15.75" customHeight="1">
      <c r="B1259" s="52">
        <v>8.0120049E7</v>
      </c>
      <c r="C1259" s="52" t="s">
        <v>1534</v>
      </c>
      <c r="D1259" s="52">
        <v>1.1258818E7</v>
      </c>
      <c r="E1259" s="52">
        <v>1.0</v>
      </c>
      <c r="F1259" s="53">
        <v>73034.89</v>
      </c>
      <c r="G1259" s="48">
        <f t="shared" si="1"/>
        <v>73034.89</v>
      </c>
      <c r="H1259" s="52" t="s">
        <v>3</v>
      </c>
      <c r="I1259" s="52">
        <v>1.0</v>
      </c>
      <c r="J1259" s="52">
        <v>1.0</v>
      </c>
      <c r="K1259" s="52">
        <v>2.0</v>
      </c>
      <c r="L1259" s="52" t="s">
        <v>118</v>
      </c>
      <c r="M1259" s="52" t="s">
        <v>119</v>
      </c>
      <c r="N1259" s="52">
        <v>11.0</v>
      </c>
      <c r="O1259" s="52">
        <v>0.0</v>
      </c>
      <c r="P1259" s="52">
        <v>0.0</v>
      </c>
      <c r="Q1259" s="52">
        <v>1.0</v>
      </c>
      <c r="R1259" s="52">
        <v>0.0</v>
      </c>
      <c r="S1259" s="52">
        <v>0.0</v>
      </c>
      <c r="T1259" s="52">
        <v>0.0</v>
      </c>
      <c r="U1259" s="53">
        <v>73034.9</v>
      </c>
      <c r="V1259" s="53">
        <v>73035.0</v>
      </c>
      <c r="W1259" s="52">
        <v>9.00922557E8</v>
      </c>
      <c r="X1259" s="52" t="s">
        <v>1500</v>
      </c>
    </row>
    <row r="1260" ht="15.75" customHeight="1">
      <c r="B1260" s="47">
        <v>8.012005E7</v>
      </c>
      <c r="C1260" s="47" t="s">
        <v>1535</v>
      </c>
      <c r="D1260" s="47">
        <v>1.1269256E7</v>
      </c>
      <c r="E1260" s="47">
        <v>2.0</v>
      </c>
      <c r="F1260" s="48">
        <v>96893.96</v>
      </c>
      <c r="G1260" s="48">
        <f t="shared" si="1"/>
        <v>193787.92</v>
      </c>
      <c r="H1260" s="47" t="s">
        <v>3</v>
      </c>
      <c r="I1260" s="47">
        <v>2.0</v>
      </c>
      <c r="J1260" s="47">
        <v>2.0</v>
      </c>
      <c r="K1260" s="47">
        <v>3.0</v>
      </c>
      <c r="L1260" s="47" t="s">
        <v>118</v>
      </c>
      <c r="M1260" s="47" t="s">
        <v>119</v>
      </c>
      <c r="N1260" s="47">
        <v>22.0</v>
      </c>
      <c r="O1260" s="47">
        <v>0.0</v>
      </c>
      <c r="P1260" s="47">
        <v>0.0</v>
      </c>
      <c r="Q1260" s="47">
        <v>1.0</v>
      </c>
      <c r="R1260" s="47">
        <v>0.0</v>
      </c>
      <c r="S1260" s="47">
        <v>0.0</v>
      </c>
      <c r="T1260" s="47">
        <v>0.0</v>
      </c>
      <c r="U1260" s="48">
        <v>96894.0</v>
      </c>
      <c r="V1260" s="48">
        <v>97300.35</v>
      </c>
      <c r="W1260" s="47">
        <v>9.00922557E8</v>
      </c>
      <c r="X1260" s="47" t="s">
        <v>561</v>
      </c>
    </row>
    <row r="1261" ht="15.75" customHeight="1">
      <c r="B1261" s="52">
        <v>8.0120051E7</v>
      </c>
      <c r="C1261" s="52" t="s">
        <v>1536</v>
      </c>
      <c r="D1261" s="52">
        <v>1.12675E7</v>
      </c>
      <c r="E1261" s="52">
        <v>6.0</v>
      </c>
      <c r="F1261" s="53">
        <v>158031.0</v>
      </c>
      <c r="G1261" s="48">
        <f t="shared" si="1"/>
        <v>948186</v>
      </c>
      <c r="H1261" s="52" t="s">
        <v>3</v>
      </c>
      <c r="I1261" s="52">
        <v>4.0</v>
      </c>
      <c r="J1261" s="52">
        <v>8.0</v>
      </c>
      <c r="K1261" s="52">
        <v>10.0</v>
      </c>
      <c r="L1261" s="52" t="s">
        <v>118</v>
      </c>
      <c r="M1261" s="52" t="s">
        <v>119</v>
      </c>
      <c r="N1261" s="52">
        <v>338.0</v>
      </c>
      <c r="O1261" s="52">
        <v>0.0</v>
      </c>
      <c r="P1261" s="52">
        <v>0.0</v>
      </c>
      <c r="Q1261" s="52">
        <v>0.0</v>
      </c>
      <c r="R1261" s="52">
        <v>0.0</v>
      </c>
      <c r="S1261" s="52">
        <v>8.0</v>
      </c>
      <c r="T1261" s="52">
        <v>0.0</v>
      </c>
      <c r="U1261" s="53">
        <v>158031.0</v>
      </c>
      <c r="V1261" s="53">
        <v>158211.7</v>
      </c>
      <c r="W1261" s="52">
        <v>9.00922557E8</v>
      </c>
      <c r="X1261" s="52" t="s">
        <v>561</v>
      </c>
    </row>
    <row r="1262" ht="15.75" customHeight="1">
      <c r="B1262" s="47">
        <v>8.0120052E7</v>
      </c>
      <c r="C1262" s="47" t="s">
        <v>1537</v>
      </c>
      <c r="D1262" s="47">
        <v>1.1258819E7</v>
      </c>
      <c r="E1262" s="47">
        <v>3.0</v>
      </c>
      <c r="F1262" s="48">
        <v>146573.1</v>
      </c>
      <c r="G1262" s="48">
        <f t="shared" si="1"/>
        <v>439719.3</v>
      </c>
      <c r="H1262" s="47" t="s">
        <v>3</v>
      </c>
      <c r="I1262" s="47">
        <v>1.0</v>
      </c>
      <c r="J1262" s="47">
        <v>1.0</v>
      </c>
      <c r="K1262" s="47">
        <v>2.0</v>
      </c>
      <c r="L1262" s="47" t="s">
        <v>118</v>
      </c>
      <c r="M1262" s="47" t="s">
        <v>119</v>
      </c>
      <c r="N1262" s="47">
        <v>14.0</v>
      </c>
      <c r="O1262" s="47">
        <v>0.0</v>
      </c>
      <c r="P1262" s="47">
        <v>0.0</v>
      </c>
      <c r="Q1262" s="47">
        <v>0.0</v>
      </c>
      <c r="R1262" s="47">
        <v>0.0</v>
      </c>
      <c r="S1262" s="47">
        <v>0.0</v>
      </c>
      <c r="T1262" s="47">
        <v>0.0</v>
      </c>
      <c r="U1262" s="48">
        <v>146573.0</v>
      </c>
      <c r="V1262" s="48">
        <v>146573.0</v>
      </c>
      <c r="W1262" s="47">
        <v>9.00922557E8</v>
      </c>
      <c r="X1262" s="47" t="s">
        <v>1500</v>
      </c>
    </row>
    <row r="1263" ht="15.75" customHeight="1">
      <c r="B1263" s="52">
        <v>8.0120053E7</v>
      </c>
      <c r="C1263" s="52" t="s">
        <v>1538</v>
      </c>
      <c r="D1263" s="52">
        <v>1.128912E7</v>
      </c>
      <c r="E1263" s="52">
        <v>3.0</v>
      </c>
      <c r="F1263" s="53">
        <v>299700.3</v>
      </c>
      <c r="G1263" s="48">
        <f t="shared" si="1"/>
        <v>899100.9</v>
      </c>
      <c r="H1263" s="52" t="s">
        <v>3</v>
      </c>
      <c r="I1263" s="52">
        <v>2.0</v>
      </c>
      <c r="J1263" s="52">
        <v>2.0</v>
      </c>
      <c r="K1263" s="52">
        <v>4.0</v>
      </c>
      <c r="L1263" s="52" t="s">
        <v>118</v>
      </c>
      <c r="M1263" s="52" t="s">
        <v>119</v>
      </c>
      <c r="N1263" s="52">
        <v>36.0</v>
      </c>
      <c r="O1263" s="52">
        <v>0.0</v>
      </c>
      <c r="P1263" s="52">
        <v>0.0</v>
      </c>
      <c r="Q1263" s="52">
        <v>1.0</v>
      </c>
      <c r="R1263" s="52">
        <v>0.0</v>
      </c>
      <c r="S1263" s="52">
        <v>1.0</v>
      </c>
      <c r="T1263" s="52">
        <v>0.0</v>
      </c>
      <c r="U1263" s="53">
        <v>299700.0</v>
      </c>
      <c r="V1263" s="53">
        <v>299700.3</v>
      </c>
      <c r="W1263" s="52">
        <v>9.00922557E8</v>
      </c>
      <c r="X1263" s="52" t="s">
        <v>235</v>
      </c>
    </row>
    <row r="1264" ht="15.75" customHeight="1">
      <c r="B1264" s="47">
        <v>8.0120054E7</v>
      </c>
      <c r="C1264" s="47" t="s">
        <v>1539</v>
      </c>
      <c r="D1264" s="47">
        <v>1.1297995E7</v>
      </c>
      <c r="E1264" s="47">
        <v>2.0</v>
      </c>
      <c r="F1264" s="48">
        <v>326774.0</v>
      </c>
      <c r="G1264" s="48">
        <f t="shared" si="1"/>
        <v>653548</v>
      </c>
      <c r="H1264" s="47" t="s">
        <v>3</v>
      </c>
      <c r="I1264" s="47">
        <v>2.0</v>
      </c>
      <c r="J1264" s="47">
        <v>2.0</v>
      </c>
      <c r="K1264" s="47">
        <v>4.0</v>
      </c>
      <c r="L1264" s="47" t="s">
        <v>118</v>
      </c>
      <c r="M1264" s="47" t="s">
        <v>119</v>
      </c>
      <c r="N1264" s="47">
        <v>116.0</v>
      </c>
      <c r="O1264" s="47">
        <v>0.0</v>
      </c>
      <c r="P1264" s="47">
        <v>0.0</v>
      </c>
      <c r="Q1264" s="47">
        <v>1.0</v>
      </c>
      <c r="R1264" s="47">
        <v>0.0</v>
      </c>
      <c r="S1264" s="47">
        <v>6.0</v>
      </c>
      <c r="T1264" s="47">
        <v>0.0</v>
      </c>
      <c r="U1264" s="48">
        <v>326774.0</v>
      </c>
      <c r="V1264" s="48">
        <v>326774.0</v>
      </c>
      <c r="W1264" s="47">
        <v>9.00922557E8</v>
      </c>
      <c r="X1264" s="47" t="s">
        <v>561</v>
      </c>
    </row>
    <row r="1265" ht="15.75" customHeight="1">
      <c r="B1265" s="52">
        <v>8.0120055E7</v>
      </c>
      <c r="C1265" s="52" t="s">
        <v>1540</v>
      </c>
      <c r="D1265" s="52">
        <v>88.0</v>
      </c>
      <c r="E1265" s="52">
        <v>90.0</v>
      </c>
      <c r="F1265" s="53">
        <v>18817.14</v>
      </c>
      <c r="G1265" s="48">
        <f t="shared" si="1"/>
        <v>1693542.6</v>
      </c>
      <c r="H1265" s="52" t="s">
        <v>3</v>
      </c>
      <c r="I1265" s="52">
        <v>120.0</v>
      </c>
      <c r="J1265" s="52">
        <v>100.0</v>
      </c>
      <c r="K1265" s="52">
        <v>200.0</v>
      </c>
      <c r="L1265" s="52" t="s">
        <v>1120</v>
      </c>
      <c r="M1265" s="52" t="s">
        <v>119</v>
      </c>
      <c r="N1265" s="52">
        <v>7871.0</v>
      </c>
      <c r="O1265" s="52">
        <v>0.0</v>
      </c>
      <c r="P1265" s="52">
        <v>0.0</v>
      </c>
      <c r="Q1265" s="52">
        <v>0.0</v>
      </c>
      <c r="R1265" s="52">
        <v>0.0</v>
      </c>
      <c r="S1265" s="52">
        <v>18.0</v>
      </c>
      <c r="T1265" s="52">
        <v>0.0</v>
      </c>
      <c r="U1265" s="53">
        <v>18817.1</v>
      </c>
      <c r="V1265" s="53">
        <v>18867.45</v>
      </c>
      <c r="W1265" s="52">
        <v>9.00449648E8</v>
      </c>
      <c r="X1265" s="52" t="s">
        <v>1157</v>
      </c>
    </row>
    <row r="1266" ht="15.75" customHeight="1">
      <c r="B1266" s="47">
        <v>8.0120056E7</v>
      </c>
      <c r="C1266" s="47" t="s">
        <v>1541</v>
      </c>
      <c r="D1266" s="47">
        <v>89.0</v>
      </c>
      <c r="E1266" s="47">
        <v>197.0</v>
      </c>
      <c r="F1266" s="48">
        <v>5401.41</v>
      </c>
      <c r="G1266" s="48">
        <f t="shared" si="1"/>
        <v>1064077.77</v>
      </c>
      <c r="H1266" s="47" t="s">
        <v>3</v>
      </c>
      <c r="I1266" s="47">
        <v>48.0</v>
      </c>
      <c r="J1266" s="47">
        <v>48.0</v>
      </c>
      <c r="K1266" s="47">
        <v>234.0</v>
      </c>
      <c r="L1266" s="47" t="s">
        <v>1120</v>
      </c>
      <c r="M1266" s="47" t="s">
        <v>119</v>
      </c>
      <c r="N1266" s="47">
        <v>3881.0</v>
      </c>
      <c r="O1266" s="47">
        <v>0.0</v>
      </c>
      <c r="P1266" s="47">
        <v>0.0</v>
      </c>
      <c r="Q1266" s="47">
        <v>0.0</v>
      </c>
      <c r="R1266" s="47">
        <v>0.0</v>
      </c>
      <c r="S1266" s="47">
        <v>3.0</v>
      </c>
      <c r="T1266" s="47">
        <v>0.0</v>
      </c>
      <c r="U1266" s="48">
        <v>5401.41</v>
      </c>
      <c r="V1266" s="48">
        <v>5401.41</v>
      </c>
      <c r="W1266" s="47">
        <v>9.00449648E8</v>
      </c>
      <c r="X1266" s="47" t="s">
        <v>1157</v>
      </c>
    </row>
    <row r="1267" ht="15.75" customHeight="1">
      <c r="B1267" s="52">
        <v>8.0120057E7</v>
      </c>
      <c r="C1267" s="52" t="s">
        <v>1542</v>
      </c>
      <c r="D1267" s="52">
        <v>99.0</v>
      </c>
      <c r="E1267" s="52">
        <v>105.0</v>
      </c>
      <c r="F1267" s="53">
        <v>3873.45</v>
      </c>
      <c r="G1267" s="48">
        <f t="shared" si="1"/>
        <v>406712.25</v>
      </c>
      <c r="H1267" s="52" t="s">
        <v>3</v>
      </c>
      <c r="I1267" s="52">
        <v>200.0</v>
      </c>
      <c r="J1267" s="52">
        <v>173.0</v>
      </c>
      <c r="K1267" s="52">
        <v>400.0</v>
      </c>
      <c r="L1267" s="52" t="s">
        <v>118</v>
      </c>
      <c r="M1267" s="52" t="s">
        <v>119</v>
      </c>
      <c r="N1267" s="52">
        <v>17029.0</v>
      </c>
      <c r="O1267" s="52">
        <v>0.0</v>
      </c>
      <c r="P1267" s="52">
        <v>0.0</v>
      </c>
      <c r="Q1267" s="52">
        <v>0.0</v>
      </c>
      <c r="R1267" s="52">
        <v>0.0</v>
      </c>
      <c r="S1267" s="52">
        <v>3.0</v>
      </c>
      <c r="T1267" s="52">
        <v>0.0</v>
      </c>
      <c r="U1267" s="53">
        <v>3873.45</v>
      </c>
      <c r="V1267" s="53">
        <v>3873.45</v>
      </c>
      <c r="W1267" s="52">
        <v>9.00449648E8</v>
      </c>
      <c r="X1267" s="52" t="s">
        <v>859</v>
      </c>
    </row>
    <row r="1268" ht="15.75" customHeight="1">
      <c r="B1268" s="47">
        <v>8.0120058E7</v>
      </c>
      <c r="C1268" s="47" t="s">
        <v>1543</v>
      </c>
      <c r="D1268" s="47" t="s">
        <v>1544</v>
      </c>
      <c r="E1268" s="47">
        <v>0.0</v>
      </c>
      <c r="F1268" s="48">
        <v>0.0</v>
      </c>
      <c r="G1268" s="48">
        <f t="shared" si="1"/>
        <v>0</v>
      </c>
      <c r="H1268" s="47" t="s">
        <v>3</v>
      </c>
      <c r="I1268" s="47">
        <v>0.0</v>
      </c>
      <c r="J1268" s="47">
        <v>0.0</v>
      </c>
      <c r="K1268" s="47">
        <v>0.0</v>
      </c>
      <c r="L1268" s="47" t="s">
        <v>118</v>
      </c>
      <c r="M1268" s="47" t="s">
        <v>119</v>
      </c>
      <c r="N1268" s="47">
        <v>0.0</v>
      </c>
      <c r="O1268" s="47">
        <v>0.0</v>
      </c>
      <c r="P1268" s="47">
        <v>0.0</v>
      </c>
      <c r="Q1268" s="47">
        <v>0.0</v>
      </c>
      <c r="R1268" s="47">
        <v>0.0</v>
      </c>
      <c r="S1268" s="47">
        <v>0.0</v>
      </c>
      <c r="T1268" s="47">
        <v>0.0</v>
      </c>
      <c r="U1268" s="48">
        <v>0.0</v>
      </c>
      <c r="V1268" s="48">
        <v>0.0</v>
      </c>
      <c r="W1268" s="47">
        <v>9.00449648E8</v>
      </c>
      <c r="X1268" s="47" t="s">
        <v>235</v>
      </c>
    </row>
    <row r="1269" ht="15.75" customHeight="1">
      <c r="B1269" s="52">
        <v>8.0120059E7</v>
      </c>
      <c r="C1269" s="52" t="s">
        <v>1545</v>
      </c>
      <c r="D1269" s="52">
        <v>194.0</v>
      </c>
      <c r="E1269" s="52">
        <v>0.0</v>
      </c>
      <c r="F1269" s="53">
        <v>22933.68</v>
      </c>
      <c r="G1269" s="48">
        <f t="shared" si="1"/>
        <v>0</v>
      </c>
      <c r="H1269" s="52" t="s">
        <v>3</v>
      </c>
      <c r="I1269" s="52">
        <v>6.0</v>
      </c>
      <c r="J1269" s="52">
        <v>6.0</v>
      </c>
      <c r="K1269" s="52">
        <v>14.0</v>
      </c>
      <c r="L1269" s="52" t="s">
        <v>1465</v>
      </c>
      <c r="M1269" s="52" t="s">
        <v>119</v>
      </c>
      <c r="N1269" s="52">
        <v>577.0</v>
      </c>
      <c r="O1269" s="52">
        <v>0.0</v>
      </c>
      <c r="P1269" s="52">
        <v>0.0</v>
      </c>
      <c r="Q1269" s="52">
        <v>0.0</v>
      </c>
      <c r="R1269" s="52">
        <v>0.0</v>
      </c>
      <c r="S1269" s="52">
        <v>6.0</v>
      </c>
      <c r="T1269" s="52">
        <v>0.0</v>
      </c>
      <c r="U1269" s="53">
        <v>22933.7</v>
      </c>
      <c r="V1269" s="53">
        <v>22933.68</v>
      </c>
      <c r="W1269" s="52">
        <v>9.00449648E8</v>
      </c>
      <c r="X1269" s="52" t="s">
        <v>1546</v>
      </c>
    </row>
    <row r="1270" ht="15.75" customHeight="1">
      <c r="B1270" s="47">
        <v>8.012006E7</v>
      </c>
      <c r="C1270" s="47" t="s">
        <v>1547</v>
      </c>
      <c r="D1270" s="47">
        <v>203.0</v>
      </c>
      <c r="E1270" s="47">
        <v>1.0</v>
      </c>
      <c r="F1270" s="48">
        <v>174185.1</v>
      </c>
      <c r="G1270" s="48">
        <f t="shared" si="1"/>
        <v>174185.1</v>
      </c>
      <c r="H1270" s="47" t="s">
        <v>3</v>
      </c>
      <c r="I1270" s="47">
        <v>2.0</v>
      </c>
      <c r="J1270" s="47">
        <v>2.0</v>
      </c>
      <c r="K1270" s="47">
        <v>5.0</v>
      </c>
      <c r="L1270" s="47" t="s">
        <v>118</v>
      </c>
      <c r="M1270" s="47" t="s">
        <v>119</v>
      </c>
      <c r="N1270" s="47">
        <v>56.0</v>
      </c>
      <c r="O1270" s="47">
        <v>0.0</v>
      </c>
      <c r="P1270" s="47">
        <v>0.0</v>
      </c>
      <c r="Q1270" s="47">
        <v>1.0</v>
      </c>
      <c r="R1270" s="47">
        <v>0.0</v>
      </c>
      <c r="S1270" s="47">
        <v>5.0</v>
      </c>
      <c r="T1270" s="47">
        <v>0.0</v>
      </c>
      <c r="U1270" s="48">
        <v>174185.0</v>
      </c>
      <c r="V1270" s="48">
        <v>174185.1</v>
      </c>
      <c r="W1270" s="47">
        <v>9.00449648E8</v>
      </c>
      <c r="X1270" s="47" t="s">
        <v>859</v>
      </c>
    </row>
    <row r="1271" ht="15.75" customHeight="1">
      <c r="B1271" s="52">
        <v>8.0120061E7</v>
      </c>
      <c r="C1271" s="52" t="s">
        <v>1548</v>
      </c>
      <c r="D1271" s="52">
        <v>21106.0</v>
      </c>
      <c r="E1271" s="52">
        <v>0.0</v>
      </c>
      <c r="F1271" s="53">
        <v>23740.5</v>
      </c>
      <c r="G1271" s="48">
        <f t="shared" si="1"/>
        <v>0</v>
      </c>
      <c r="H1271" s="52" t="s">
        <v>3</v>
      </c>
      <c r="I1271" s="52">
        <v>35.0</v>
      </c>
      <c r="J1271" s="52">
        <v>20.0</v>
      </c>
      <c r="K1271" s="52">
        <v>55.0</v>
      </c>
      <c r="L1271" s="52" t="s">
        <v>557</v>
      </c>
      <c r="M1271" s="52" t="s">
        <v>119</v>
      </c>
      <c r="N1271" s="52">
        <v>3900.0</v>
      </c>
      <c r="O1271" s="52">
        <v>0.0</v>
      </c>
      <c r="P1271" s="52">
        <v>0.0</v>
      </c>
      <c r="Q1271" s="52">
        <v>0.0</v>
      </c>
      <c r="R1271" s="52">
        <v>0.0</v>
      </c>
      <c r="S1271" s="52">
        <v>22.0</v>
      </c>
      <c r="T1271" s="52">
        <v>0.0</v>
      </c>
      <c r="U1271" s="53">
        <v>23740.5</v>
      </c>
      <c r="V1271" s="53">
        <v>23740.5</v>
      </c>
      <c r="W1271" s="52">
        <v>9.00449648E8</v>
      </c>
      <c r="X1271" s="52" t="s">
        <v>647</v>
      </c>
    </row>
    <row r="1272" ht="15.75" customHeight="1">
      <c r="B1272" s="47">
        <v>8.0120062E7</v>
      </c>
      <c r="C1272" s="47" t="s">
        <v>1549</v>
      </c>
      <c r="D1272" s="47" t="s">
        <v>1550</v>
      </c>
      <c r="E1272" s="47">
        <v>0.0</v>
      </c>
      <c r="F1272" s="48">
        <v>0.0</v>
      </c>
      <c r="G1272" s="48">
        <f t="shared" si="1"/>
        <v>0</v>
      </c>
      <c r="H1272" s="47" t="s">
        <v>3</v>
      </c>
      <c r="I1272" s="47">
        <v>0.0</v>
      </c>
      <c r="J1272" s="47">
        <v>0.0</v>
      </c>
      <c r="K1272" s="47">
        <v>0.0</v>
      </c>
      <c r="L1272" s="47" t="s">
        <v>189</v>
      </c>
      <c r="M1272" s="47" t="s">
        <v>119</v>
      </c>
      <c r="N1272" s="47">
        <v>0.0</v>
      </c>
      <c r="O1272" s="47">
        <v>0.0</v>
      </c>
      <c r="P1272" s="47">
        <v>0.0</v>
      </c>
      <c r="Q1272" s="47">
        <v>0.0</v>
      </c>
      <c r="R1272" s="47">
        <v>0.0</v>
      </c>
      <c r="S1272" s="47">
        <v>0.0</v>
      </c>
      <c r="T1272" s="47">
        <v>0.0</v>
      </c>
      <c r="U1272" s="48">
        <v>0.0</v>
      </c>
      <c r="V1272" s="48">
        <v>0.0</v>
      </c>
      <c r="W1272" s="47">
        <v>9.00449648E8</v>
      </c>
      <c r="X1272" s="47" t="s">
        <v>235</v>
      </c>
    </row>
    <row r="1273" ht="15.75" customHeight="1">
      <c r="B1273" s="52">
        <v>8.0120063E7</v>
      </c>
      <c r="C1273" s="52" t="s">
        <v>1551</v>
      </c>
      <c r="D1273" s="52">
        <v>220.0</v>
      </c>
      <c r="E1273" s="52">
        <v>0.0</v>
      </c>
      <c r="F1273" s="53">
        <v>8104.257</v>
      </c>
      <c r="G1273" s="48">
        <f t="shared" si="1"/>
        <v>0</v>
      </c>
      <c r="H1273" s="52" t="s">
        <v>3</v>
      </c>
      <c r="I1273" s="52">
        <v>60.0</v>
      </c>
      <c r="J1273" s="52">
        <v>34.0</v>
      </c>
      <c r="K1273" s="52">
        <v>120.0</v>
      </c>
      <c r="L1273" s="52" t="s">
        <v>118</v>
      </c>
      <c r="M1273" s="52" t="s">
        <v>119</v>
      </c>
      <c r="N1273" s="52">
        <v>2825.0</v>
      </c>
      <c r="O1273" s="52">
        <v>0.0</v>
      </c>
      <c r="P1273" s="52">
        <v>0.0</v>
      </c>
      <c r="Q1273" s="52">
        <v>0.0</v>
      </c>
      <c r="R1273" s="52">
        <v>0.0</v>
      </c>
      <c r="S1273" s="52">
        <v>12.0</v>
      </c>
      <c r="T1273" s="52">
        <v>0.0</v>
      </c>
      <c r="U1273" s="53">
        <v>8104.26</v>
      </c>
      <c r="V1273" s="53">
        <v>8104.257</v>
      </c>
      <c r="W1273" s="52">
        <v>8.90915475E8</v>
      </c>
      <c r="X1273" s="52" t="s">
        <v>1124</v>
      </c>
    </row>
    <row r="1274" ht="15.75" customHeight="1">
      <c r="B1274" s="47">
        <v>8.0120064E7</v>
      </c>
      <c r="C1274" s="47" t="s">
        <v>1552</v>
      </c>
      <c r="D1274" s="47" t="s">
        <v>1553</v>
      </c>
      <c r="E1274" s="47">
        <v>0.0</v>
      </c>
      <c r="F1274" s="48">
        <v>374216.9</v>
      </c>
      <c r="G1274" s="48">
        <f t="shared" si="1"/>
        <v>0</v>
      </c>
      <c r="H1274" s="47" t="s">
        <v>3</v>
      </c>
      <c r="I1274" s="47">
        <v>2.0</v>
      </c>
      <c r="J1274" s="47">
        <v>2.0</v>
      </c>
      <c r="K1274" s="47">
        <v>3.0</v>
      </c>
      <c r="L1274" s="47" t="s">
        <v>557</v>
      </c>
      <c r="M1274" s="47" t="s">
        <v>119</v>
      </c>
      <c r="N1274" s="47">
        <v>224.0</v>
      </c>
      <c r="O1274" s="47">
        <v>0.0</v>
      </c>
      <c r="P1274" s="47">
        <v>0.0</v>
      </c>
      <c r="Q1274" s="47">
        <v>1.0</v>
      </c>
      <c r="R1274" s="47">
        <v>0.0</v>
      </c>
      <c r="S1274" s="47">
        <v>8.0</v>
      </c>
      <c r="T1274" s="47">
        <v>0.0</v>
      </c>
      <c r="U1274" s="48">
        <v>374217.0</v>
      </c>
      <c r="V1274" s="48">
        <v>374216.9</v>
      </c>
      <c r="W1274" s="47">
        <v>9.00057383E8</v>
      </c>
      <c r="X1274" s="47" t="s">
        <v>1546</v>
      </c>
    </row>
    <row r="1275" ht="15.75" customHeight="1">
      <c r="B1275" s="52">
        <v>8.0120065E7</v>
      </c>
      <c r="C1275" s="52" t="s">
        <v>1554</v>
      </c>
      <c r="D1275" s="52">
        <v>2429.0</v>
      </c>
      <c r="E1275" s="52">
        <v>287.7</v>
      </c>
      <c r="F1275" s="53">
        <v>13700.04</v>
      </c>
      <c r="G1275" s="48">
        <f t="shared" si="1"/>
        <v>3941501.508</v>
      </c>
      <c r="H1275" s="52" t="s">
        <v>3</v>
      </c>
      <c r="I1275" s="52">
        <v>137.1</v>
      </c>
      <c r="J1275" s="52">
        <v>80.0</v>
      </c>
      <c r="K1275" s="52">
        <v>228.5</v>
      </c>
      <c r="L1275" s="52" t="s">
        <v>189</v>
      </c>
      <c r="M1275" s="52" t="s">
        <v>119</v>
      </c>
      <c r="N1275" s="52">
        <v>11413.7</v>
      </c>
      <c r="O1275" s="52">
        <v>0.0</v>
      </c>
      <c r="P1275" s="52">
        <v>0.0</v>
      </c>
      <c r="Q1275" s="52">
        <v>0.0</v>
      </c>
      <c r="R1275" s="52">
        <v>0.0</v>
      </c>
      <c r="S1275" s="52">
        <v>24.0</v>
      </c>
      <c r="T1275" s="52">
        <v>0.0</v>
      </c>
      <c r="U1275" s="53">
        <v>13700.0</v>
      </c>
      <c r="V1275" s="53">
        <v>13685.0</v>
      </c>
      <c r="W1275" s="52">
        <v>9.00340506E8</v>
      </c>
      <c r="X1275" s="52" t="s">
        <v>1157</v>
      </c>
    </row>
    <row r="1276" ht="15.75" customHeight="1">
      <c r="B1276" s="47">
        <v>8.0120066E7</v>
      </c>
      <c r="C1276" s="47" t="s">
        <v>1555</v>
      </c>
      <c r="D1276" s="47">
        <v>1.134212E7</v>
      </c>
      <c r="E1276" s="47">
        <v>4.0</v>
      </c>
      <c r="F1276" s="48">
        <v>98134.64</v>
      </c>
      <c r="G1276" s="48">
        <f t="shared" si="1"/>
        <v>392538.56</v>
      </c>
      <c r="H1276" s="47" t="s">
        <v>3</v>
      </c>
      <c r="I1276" s="47">
        <v>5.0</v>
      </c>
      <c r="J1276" s="47">
        <v>4.0</v>
      </c>
      <c r="K1276" s="47">
        <v>8.0</v>
      </c>
      <c r="L1276" s="47" t="s">
        <v>118</v>
      </c>
      <c r="M1276" s="47" t="s">
        <v>119</v>
      </c>
      <c r="N1276" s="47">
        <v>401.0</v>
      </c>
      <c r="O1276" s="47">
        <v>0.0</v>
      </c>
      <c r="P1276" s="47">
        <v>0.0</v>
      </c>
      <c r="Q1276" s="47">
        <v>0.0</v>
      </c>
      <c r="R1276" s="47">
        <v>0.0</v>
      </c>
      <c r="S1276" s="47">
        <v>18.0</v>
      </c>
      <c r="T1276" s="47">
        <v>0.0</v>
      </c>
      <c r="U1276" s="48">
        <v>98134.6</v>
      </c>
      <c r="V1276" s="48">
        <v>98213.08</v>
      </c>
      <c r="W1276" s="47">
        <v>9.00922557E8</v>
      </c>
      <c r="X1276" s="47" t="s">
        <v>561</v>
      </c>
    </row>
    <row r="1277" ht="15.75" customHeight="1">
      <c r="B1277" s="52">
        <v>8.0120067E7</v>
      </c>
      <c r="C1277" s="52" t="s">
        <v>1556</v>
      </c>
      <c r="D1277" s="52">
        <v>1.1340193E7</v>
      </c>
      <c r="E1277" s="52">
        <v>11.0</v>
      </c>
      <c r="F1277" s="53">
        <v>23744.42</v>
      </c>
      <c r="G1277" s="48">
        <f t="shared" si="1"/>
        <v>261188.62</v>
      </c>
      <c r="H1277" s="52" t="s">
        <v>3</v>
      </c>
      <c r="I1277" s="52">
        <v>1.0</v>
      </c>
      <c r="J1277" s="52">
        <v>1.0</v>
      </c>
      <c r="K1277" s="52">
        <v>2.0</v>
      </c>
      <c r="L1277" s="52" t="s">
        <v>118</v>
      </c>
      <c r="M1277" s="52" t="s">
        <v>119</v>
      </c>
      <c r="N1277" s="52">
        <v>6.0</v>
      </c>
      <c r="O1277" s="52">
        <v>0.0</v>
      </c>
      <c r="P1277" s="52">
        <v>0.0</v>
      </c>
      <c r="Q1277" s="52">
        <v>0.0</v>
      </c>
      <c r="R1277" s="52">
        <v>0.0</v>
      </c>
      <c r="S1277" s="52">
        <v>0.0</v>
      </c>
      <c r="T1277" s="52">
        <v>0.0</v>
      </c>
      <c r="U1277" s="53">
        <v>23744.4</v>
      </c>
      <c r="V1277" s="53">
        <v>23744.0</v>
      </c>
      <c r="W1277" s="52">
        <v>9.00922557E8</v>
      </c>
      <c r="X1277" s="52" t="s">
        <v>1500</v>
      </c>
    </row>
    <row r="1278" ht="15.75" customHeight="1">
      <c r="B1278" s="47">
        <v>8.0120068E7</v>
      </c>
      <c r="C1278" s="47" t="s">
        <v>1557</v>
      </c>
      <c r="D1278" s="47">
        <v>1.1341561E7</v>
      </c>
      <c r="E1278" s="47">
        <v>1.0</v>
      </c>
      <c r="F1278" s="48">
        <v>86870.0</v>
      </c>
      <c r="G1278" s="48">
        <f t="shared" si="1"/>
        <v>86870</v>
      </c>
      <c r="H1278" s="47" t="s">
        <v>3</v>
      </c>
      <c r="I1278" s="47">
        <v>0.0</v>
      </c>
      <c r="J1278" s="47">
        <v>0.0</v>
      </c>
      <c r="K1278" s="47">
        <v>0.0</v>
      </c>
      <c r="L1278" s="47" t="s">
        <v>118</v>
      </c>
      <c r="M1278" s="47" t="s">
        <v>119</v>
      </c>
      <c r="N1278" s="47">
        <v>12.0</v>
      </c>
      <c r="O1278" s="47">
        <v>0.0</v>
      </c>
      <c r="P1278" s="47">
        <v>0.0</v>
      </c>
      <c r="Q1278" s="47">
        <v>0.0</v>
      </c>
      <c r="R1278" s="47">
        <v>0.0</v>
      </c>
      <c r="S1278" s="47">
        <v>1.0</v>
      </c>
      <c r="T1278" s="47">
        <v>0.0</v>
      </c>
      <c r="U1278" s="48">
        <v>86870.0</v>
      </c>
      <c r="V1278" s="48">
        <v>86870.0</v>
      </c>
      <c r="W1278" s="47">
        <v>9.00922557E8</v>
      </c>
      <c r="X1278" s="47" t="s">
        <v>561</v>
      </c>
    </row>
    <row r="1279" ht="15.75" customHeight="1">
      <c r="B1279" s="52">
        <v>8.0120069E7</v>
      </c>
      <c r="C1279" s="52" t="s">
        <v>1558</v>
      </c>
      <c r="D1279" s="52">
        <v>1.1341546E7</v>
      </c>
      <c r="E1279" s="52">
        <v>1.0</v>
      </c>
      <c r="F1279" s="53">
        <v>107525.7</v>
      </c>
      <c r="G1279" s="48">
        <f t="shared" si="1"/>
        <v>107525.7</v>
      </c>
      <c r="H1279" s="52" t="s">
        <v>3</v>
      </c>
      <c r="I1279" s="52">
        <v>2.0</v>
      </c>
      <c r="J1279" s="52">
        <v>2.0</v>
      </c>
      <c r="K1279" s="52">
        <v>3.0</v>
      </c>
      <c r="L1279" s="52" t="s">
        <v>118</v>
      </c>
      <c r="M1279" s="52" t="s">
        <v>119</v>
      </c>
      <c r="N1279" s="52">
        <v>12.0</v>
      </c>
      <c r="O1279" s="52">
        <v>0.0</v>
      </c>
      <c r="P1279" s="52">
        <v>0.0</v>
      </c>
      <c r="Q1279" s="52">
        <v>0.0</v>
      </c>
      <c r="R1279" s="52">
        <v>0.0</v>
      </c>
      <c r="S1279" s="52">
        <v>0.0</v>
      </c>
      <c r="T1279" s="52">
        <v>0.0</v>
      </c>
      <c r="U1279" s="53">
        <v>107526.0</v>
      </c>
      <c r="V1279" s="53">
        <v>124000.4</v>
      </c>
      <c r="W1279" s="52">
        <v>9.00922557E8</v>
      </c>
      <c r="X1279" s="52" t="s">
        <v>1500</v>
      </c>
    </row>
    <row r="1280" ht="15.75" customHeight="1">
      <c r="B1280" s="47">
        <v>8.012007E7</v>
      </c>
      <c r="C1280" s="47" t="s">
        <v>1559</v>
      </c>
      <c r="D1280" s="47">
        <v>1.1341547E7</v>
      </c>
      <c r="E1280" s="47">
        <v>8.0</v>
      </c>
      <c r="F1280" s="48">
        <v>71534.05</v>
      </c>
      <c r="G1280" s="48">
        <f t="shared" si="1"/>
        <v>572272.4</v>
      </c>
      <c r="H1280" s="47" t="s">
        <v>3</v>
      </c>
      <c r="I1280" s="47">
        <v>0.0</v>
      </c>
      <c r="J1280" s="47">
        <v>0.0</v>
      </c>
      <c r="K1280" s="47">
        <v>0.0</v>
      </c>
      <c r="L1280" s="47" t="s">
        <v>118</v>
      </c>
      <c r="M1280" s="47" t="s">
        <v>119</v>
      </c>
      <c r="N1280" s="47">
        <v>9.0</v>
      </c>
      <c r="O1280" s="47">
        <v>0.0</v>
      </c>
      <c r="P1280" s="47">
        <v>0.0</v>
      </c>
      <c r="Q1280" s="47">
        <v>0.0</v>
      </c>
      <c r="R1280" s="47">
        <v>0.0</v>
      </c>
      <c r="S1280" s="47">
        <v>0.0</v>
      </c>
      <c r="T1280" s="47">
        <v>0.0</v>
      </c>
      <c r="U1280" s="48">
        <v>71534.1</v>
      </c>
      <c r="V1280" s="48">
        <v>71534.0</v>
      </c>
      <c r="W1280" s="47">
        <v>9.00922557E8</v>
      </c>
      <c r="X1280" s="47" t="s">
        <v>1500</v>
      </c>
    </row>
    <row r="1281" ht="15.75" customHeight="1">
      <c r="B1281" s="52">
        <v>8.0120071E7</v>
      </c>
      <c r="C1281" s="52" t="s">
        <v>1560</v>
      </c>
      <c r="D1281" s="52">
        <v>1.1341654E7</v>
      </c>
      <c r="E1281" s="52">
        <v>1.0</v>
      </c>
      <c r="F1281" s="53">
        <v>357917.6</v>
      </c>
      <c r="G1281" s="48">
        <f t="shared" si="1"/>
        <v>357917.6</v>
      </c>
      <c r="H1281" s="52" t="s">
        <v>3</v>
      </c>
      <c r="I1281" s="52">
        <v>2.0</v>
      </c>
      <c r="J1281" s="52">
        <v>2.0</v>
      </c>
      <c r="K1281" s="52">
        <v>3.0</v>
      </c>
      <c r="L1281" s="52" t="s">
        <v>118</v>
      </c>
      <c r="M1281" s="52" t="s">
        <v>119</v>
      </c>
      <c r="N1281" s="52">
        <v>26.0</v>
      </c>
      <c r="O1281" s="52">
        <v>0.0</v>
      </c>
      <c r="P1281" s="52">
        <v>0.0</v>
      </c>
      <c r="Q1281" s="52">
        <v>1.0</v>
      </c>
      <c r="R1281" s="52">
        <v>0.0</v>
      </c>
      <c r="S1281" s="52">
        <v>0.0</v>
      </c>
      <c r="T1281" s="52">
        <v>0.0</v>
      </c>
      <c r="U1281" s="53">
        <v>357918.0</v>
      </c>
      <c r="V1281" s="53">
        <v>368100.3</v>
      </c>
      <c r="W1281" s="52">
        <v>9.00922557E8</v>
      </c>
      <c r="X1281" s="52" t="s">
        <v>561</v>
      </c>
    </row>
    <row r="1282" ht="15.75" customHeight="1">
      <c r="B1282" s="47">
        <v>8.0120072E7</v>
      </c>
      <c r="C1282" s="47" t="s">
        <v>1561</v>
      </c>
      <c r="D1282" s="47">
        <v>1.1341258E7</v>
      </c>
      <c r="E1282" s="47">
        <v>2.0</v>
      </c>
      <c r="F1282" s="48">
        <v>148169.0</v>
      </c>
      <c r="G1282" s="48">
        <f t="shared" si="1"/>
        <v>296338</v>
      </c>
      <c r="H1282" s="47" t="s">
        <v>3</v>
      </c>
      <c r="I1282" s="47">
        <v>2.0</v>
      </c>
      <c r="J1282" s="47">
        <v>2.0</v>
      </c>
      <c r="K1282" s="47">
        <v>5.0</v>
      </c>
      <c r="L1282" s="47" t="s">
        <v>118</v>
      </c>
      <c r="M1282" s="47" t="s">
        <v>119</v>
      </c>
      <c r="N1282" s="47">
        <v>41.0</v>
      </c>
      <c r="O1282" s="47">
        <v>0.0</v>
      </c>
      <c r="P1282" s="47">
        <v>0.0</v>
      </c>
      <c r="Q1282" s="47">
        <v>1.0</v>
      </c>
      <c r="R1282" s="47">
        <v>0.0</v>
      </c>
      <c r="S1282" s="47">
        <v>0.0</v>
      </c>
      <c r="T1282" s="47">
        <v>0.0</v>
      </c>
      <c r="U1282" s="48">
        <v>148169.0</v>
      </c>
      <c r="V1282" s="48">
        <v>145999.9</v>
      </c>
      <c r="W1282" s="47">
        <v>9.00922557E8</v>
      </c>
      <c r="X1282" s="47" t="s">
        <v>561</v>
      </c>
    </row>
    <row r="1283" ht="15.75" customHeight="1">
      <c r="B1283" s="52">
        <v>8.0120073E7</v>
      </c>
      <c r="C1283" s="52" t="s">
        <v>1562</v>
      </c>
      <c r="D1283" s="52">
        <v>1.1341259E7</v>
      </c>
      <c r="E1283" s="52">
        <v>2.0</v>
      </c>
      <c r="F1283" s="53">
        <v>40897.0</v>
      </c>
      <c r="G1283" s="48">
        <f t="shared" si="1"/>
        <v>81794</v>
      </c>
      <c r="H1283" s="52" t="s">
        <v>3</v>
      </c>
      <c r="I1283" s="52">
        <v>1.0</v>
      </c>
      <c r="J1283" s="52">
        <v>1.0</v>
      </c>
      <c r="K1283" s="52">
        <v>2.0</v>
      </c>
      <c r="L1283" s="52" t="s">
        <v>118</v>
      </c>
      <c r="M1283" s="52" t="s">
        <v>119</v>
      </c>
      <c r="N1283" s="52">
        <v>44.0</v>
      </c>
      <c r="O1283" s="52">
        <v>0.0</v>
      </c>
      <c r="P1283" s="52">
        <v>0.0</v>
      </c>
      <c r="Q1283" s="52">
        <v>0.0</v>
      </c>
      <c r="R1283" s="52">
        <v>0.0</v>
      </c>
      <c r="S1283" s="52">
        <v>3.0</v>
      </c>
      <c r="T1283" s="52">
        <v>0.0</v>
      </c>
      <c r="U1283" s="53">
        <v>40897.0</v>
      </c>
      <c r="V1283" s="53">
        <v>41794.53</v>
      </c>
      <c r="W1283" s="52">
        <v>9.00922557E8</v>
      </c>
      <c r="X1283" s="52" t="s">
        <v>561</v>
      </c>
    </row>
    <row r="1284" ht="15.75" customHeight="1">
      <c r="B1284" s="47">
        <v>8.0120074E7</v>
      </c>
      <c r="C1284" s="47" t="s">
        <v>1563</v>
      </c>
      <c r="D1284" s="47">
        <v>1.1341548E7</v>
      </c>
      <c r="E1284" s="47">
        <v>8.0</v>
      </c>
      <c r="F1284" s="48">
        <v>99934.09</v>
      </c>
      <c r="G1284" s="48">
        <f t="shared" si="1"/>
        <v>799472.72</v>
      </c>
      <c r="H1284" s="47" t="s">
        <v>3</v>
      </c>
      <c r="I1284" s="47">
        <v>2.0</v>
      </c>
      <c r="J1284" s="47">
        <v>2.0</v>
      </c>
      <c r="K1284" s="47">
        <v>3.0</v>
      </c>
      <c r="L1284" s="47" t="s">
        <v>118</v>
      </c>
      <c r="M1284" s="47" t="s">
        <v>119</v>
      </c>
      <c r="N1284" s="47">
        <v>9.0</v>
      </c>
      <c r="O1284" s="47">
        <v>0.0</v>
      </c>
      <c r="P1284" s="47">
        <v>0.0</v>
      </c>
      <c r="Q1284" s="47">
        <v>0.0</v>
      </c>
      <c r="R1284" s="47">
        <v>0.0</v>
      </c>
      <c r="S1284" s="47">
        <v>0.0</v>
      </c>
      <c r="T1284" s="47">
        <v>0.0</v>
      </c>
      <c r="U1284" s="48">
        <v>99934.1</v>
      </c>
      <c r="V1284" s="48">
        <v>99934.0</v>
      </c>
      <c r="W1284" s="47">
        <v>9.00922557E8</v>
      </c>
      <c r="X1284" s="47" t="s">
        <v>1500</v>
      </c>
    </row>
    <row r="1285" ht="15.75" customHeight="1">
      <c r="B1285" s="52">
        <v>8.0120075E7</v>
      </c>
      <c r="C1285" s="52" t="s">
        <v>1564</v>
      </c>
      <c r="D1285" s="52">
        <v>1.134154E7</v>
      </c>
      <c r="E1285" s="52">
        <v>2.0</v>
      </c>
      <c r="F1285" s="53">
        <v>559052.1</v>
      </c>
      <c r="G1285" s="48">
        <f t="shared" si="1"/>
        <v>1118104.2</v>
      </c>
      <c r="H1285" s="52" t="s">
        <v>3</v>
      </c>
      <c r="I1285" s="52">
        <v>2.0</v>
      </c>
      <c r="J1285" s="52">
        <v>2.0</v>
      </c>
      <c r="K1285" s="52">
        <v>4.0</v>
      </c>
      <c r="L1285" s="52" t="s">
        <v>118</v>
      </c>
      <c r="M1285" s="52" t="s">
        <v>119</v>
      </c>
      <c r="N1285" s="52">
        <v>54.0</v>
      </c>
      <c r="O1285" s="52">
        <v>0.0</v>
      </c>
      <c r="P1285" s="52">
        <v>0.0</v>
      </c>
      <c r="Q1285" s="52">
        <v>1.0</v>
      </c>
      <c r="R1285" s="52">
        <v>0.0</v>
      </c>
      <c r="S1285" s="52">
        <v>2.0</v>
      </c>
      <c r="T1285" s="52">
        <v>0.0</v>
      </c>
      <c r="U1285" s="53">
        <v>559052.0</v>
      </c>
      <c r="V1285" s="53">
        <v>561329.0</v>
      </c>
      <c r="W1285" s="52">
        <v>9.00922557E8</v>
      </c>
      <c r="X1285" s="52" t="s">
        <v>561</v>
      </c>
    </row>
    <row r="1286" ht="15.75" customHeight="1">
      <c r="B1286" s="47">
        <v>8.0120076E7</v>
      </c>
      <c r="C1286" s="47" t="s">
        <v>1565</v>
      </c>
      <c r="D1286" s="47">
        <v>1.1341543E7</v>
      </c>
      <c r="E1286" s="47">
        <v>2.0</v>
      </c>
      <c r="F1286" s="48">
        <v>352700.5</v>
      </c>
      <c r="G1286" s="48">
        <f t="shared" si="1"/>
        <v>705401</v>
      </c>
      <c r="H1286" s="47" t="s">
        <v>3</v>
      </c>
      <c r="I1286" s="47">
        <v>1.0</v>
      </c>
      <c r="J1286" s="47">
        <v>1.0</v>
      </c>
      <c r="K1286" s="47">
        <v>2.0</v>
      </c>
      <c r="L1286" s="47" t="s">
        <v>118</v>
      </c>
      <c r="M1286" s="47" t="s">
        <v>119</v>
      </c>
      <c r="N1286" s="47">
        <v>39.0</v>
      </c>
      <c r="O1286" s="47">
        <v>0.0</v>
      </c>
      <c r="P1286" s="47">
        <v>0.0</v>
      </c>
      <c r="Q1286" s="47">
        <v>0.0</v>
      </c>
      <c r="R1286" s="47">
        <v>0.0</v>
      </c>
      <c r="S1286" s="47">
        <v>6.0</v>
      </c>
      <c r="T1286" s="47">
        <v>0.0</v>
      </c>
      <c r="U1286" s="48">
        <v>352701.0</v>
      </c>
      <c r="V1286" s="48">
        <v>352700.5</v>
      </c>
      <c r="W1286" s="47">
        <v>9.00922557E8</v>
      </c>
      <c r="X1286" s="47" t="s">
        <v>561</v>
      </c>
    </row>
    <row r="1287" ht="15.75" customHeight="1">
      <c r="B1287" s="52">
        <v>8.0120077E7</v>
      </c>
      <c r="C1287" s="52" t="s">
        <v>1566</v>
      </c>
      <c r="D1287" s="52">
        <v>1.1334379E7</v>
      </c>
      <c r="E1287" s="52">
        <v>4.0</v>
      </c>
      <c r="F1287" s="53">
        <v>68683.97</v>
      </c>
      <c r="G1287" s="48">
        <f t="shared" si="1"/>
        <v>274735.88</v>
      </c>
      <c r="H1287" s="52" t="s">
        <v>3</v>
      </c>
      <c r="I1287" s="52">
        <v>5.0</v>
      </c>
      <c r="J1287" s="52">
        <v>3.0</v>
      </c>
      <c r="K1287" s="52">
        <v>7.0</v>
      </c>
      <c r="L1287" s="52" t="s">
        <v>118</v>
      </c>
      <c r="M1287" s="52" t="s">
        <v>119</v>
      </c>
      <c r="N1287" s="52">
        <v>376.0</v>
      </c>
      <c r="O1287" s="52">
        <v>0.0</v>
      </c>
      <c r="P1287" s="52">
        <v>0.0</v>
      </c>
      <c r="Q1287" s="52">
        <v>0.0</v>
      </c>
      <c r="R1287" s="52">
        <v>0.0</v>
      </c>
      <c r="S1287" s="52">
        <v>12.0</v>
      </c>
      <c r="T1287" s="52">
        <v>0.0</v>
      </c>
      <c r="U1287" s="53">
        <v>68684.0</v>
      </c>
      <c r="V1287" s="53">
        <v>69258.0</v>
      </c>
      <c r="W1287" s="52">
        <v>9.00922557E8</v>
      </c>
      <c r="X1287" s="52" t="s">
        <v>561</v>
      </c>
    </row>
    <row r="1288" ht="15.75" customHeight="1">
      <c r="B1288" s="47">
        <v>8.0120078E7</v>
      </c>
      <c r="C1288" s="47" t="s">
        <v>1567</v>
      </c>
      <c r="D1288" s="47">
        <v>1.134311E7</v>
      </c>
      <c r="E1288" s="47">
        <v>3.0</v>
      </c>
      <c r="F1288" s="48">
        <v>477619.8</v>
      </c>
      <c r="G1288" s="48">
        <f t="shared" si="1"/>
        <v>1432859.4</v>
      </c>
      <c r="H1288" s="47" t="s">
        <v>3</v>
      </c>
      <c r="I1288" s="47">
        <v>2.0</v>
      </c>
      <c r="J1288" s="47">
        <v>2.0</v>
      </c>
      <c r="K1288" s="47">
        <v>4.0</v>
      </c>
      <c r="L1288" s="47" t="s">
        <v>118</v>
      </c>
      <c r="M1288" s="47" t="s">
        <v>122</v>
      </c>
      <c r="N1288" s="47">
        <v>122.0</v>
      </c>
      <c r="O1288" s="47">
        <v>0.0</v>
      </c>
      <c r="P1288" s="47">
        <v>0.0</v>
      </c>
      <c r="Q1288" s="47">
        <v>1.0</v>
      </c>
      <c r="R1288" s="47">
        <v>0.0</v>
      </c>
      <c r="S1288" s="47">
        <v>9.0</v>
      </c>
      <c r="T1288" s="47">
        <v>0.0</v>
      </c>
      <c r="U1288" s="48">
        <v>477620.0</v>
      </c>
      <c r="V1288" s="48">
        <v>478585.9</v>
      </c>
      <c r="W1288" s="47">
        <v>9.00922557E8</v>
      </c>
      <c r="X1288" s="47" t="s">
        <v>561</v>
      </c>
    </row>
    <row r="1289" ht="15.75" customHeight="1">
      <c r="B1289" s="52">
        <v>8.0120079E7</v>
      </c>
      <c r="C1289" s="52" t="s">
        <v>1568</v>
      </c>
      <c r="D1289" s="52">
        <v>1.0796446E7</v>
      </c>
      <c r="E1289" s="52">
        <v>4.0</v>
      </c>
      <c r="F1289" s="53">
        <v>58078.96</v>
      </c>
      <c r="G1289" s="48">
        <f t="shared" si="1"/>
        <v>232315.84</v>
      </c>
      <c r="H1289" s="52" t="s">
        <v>3</v>
      </c>
      <c r="I1289" s="52">
        <v>7.0</v>
      </c>
      <c r="J1289" s="52">
        <v>7.0</v>
      </c>
      <c r="K1289" s="52">
        <v>14.0</v>
      </c>
      <c r="L1289" s="52" t="s">
        <v>118</v>
      </c>
      <c r="M1289" s="52" t="s">
        <v>119</v>
      </c>
      <c r="N1289" s="52">
        <v>565.0</v>
      </c>
      <c r="O1289" s="52">
        <v>0.0</v>
      </c>
      <c r="P1289" s="52">
        <v>0.0</v>
      </c>
      <c r="Q1289" s="52">
        <v>1.0</v>
      </c>
      <c r="R1289" s="52">
        <v>0.0</v>
      </c>
      <c r="S1289" s="52">
        <v>2.0</v>
      </c>
      <c r="T1289" s="52">
        <v>0.0</v>
      </c>
      <c r="U1289" s="53">
        <v>58079.0</v>
      </c>
      <c r="V1289" s="53">
        <v>58191.0</v>
      </c>
      <c r="W1289" s="52">
        <v>9.00522878E8</v>
      </c>
      <c r="X1289" s="52" t="s">
        <v>146</v>
      </c>
    </row>
    <row r="1290" ht="15.75" customHeight="1">
      <c r="B1290" s="47">
        <v>8.012008E7</v>
      </c>
      <c r="C1290" s="47" t="s">
        <v>1569</v>
      </c>
      <c r="D1290" s="47">
        <v>1.0796448E7</v>
      </c>
      <c r="E1290" s="47">
        <v>0.0</v>
      </c>
      <c r="F1290" s="48">
        <v>119000.2</v>
      </c>
      <c r="G1290" s="48">
        <f t="shared" si="1"/>
        <v>0</v>
      </c>
      <c r="H1290" s="47" t="s">
        <v>3</v>
      </c>
      <c r="I1290" s="47">
        <v>14.0</v>
      </c>
      <c r="J1290" s="47">
        <v>12.0</v>
      </c>
      <c r="K1290" s="47">
        <v>30.0</v>
      </c>
      <c r="L1290" s="47" t="s">
        <v>118</v>
      </c>
      <c r="M1290" s="47" t="s">
        <v>119</v>
      </c>
      <c r="N1290" s="47">
        <v>1314.0</v>
      </c>
      <c r="O1290" s="47">
        <v>0.0</v>
      </c>
      <c r="P1290" s="47">
        <v>0.0</v>
      </c>
      <c r="Q1290" s="47">
        <v>1.0</v>
      </c>
      <c r="R1290" s="47">
        <v>0.0</v>
      </c>
      <c r="S1290" s="47">
        <v>9.0</v>
      </c>
      <c r="T1290" s="47">
        <v>0.0</v>
      </c>
      <c r="U1290" s="48">
        <v>119000.0</v>
      </c>
      <c r="V1290" s="48">
        <v>119000.0</v>
      </c>
      <c r="W1290" s="47">
        <v>9.00522878E8</v>
      </c>
      <c r="X1290" s="47" t="s">
        <v>146</v>
      </c>
    </row>
    <row r="1291" ht="15.75" customHeight="1">
      <c r="B1291" s="52">
        <v>8.0120081E7</v>
      </c>
      <c r="C1291" s="52" t="s">
        <v>1153</v>
      </c>
      <c r="D1291" s="52">
        <v>1.1375137E7</v>
      </c>
      <c r="E1291" s="52">
        <v>3.0</v>
      </c>
      <c r="F1291" s="53">
        <v>199920.0</v>
      </c>
      <c r="G1291" s="48">
        <f t="shared" si="1"/>
        <v>599760</v>
      </c>
      <c r="H1291" s="52" t="s">
        <v>3</v>
      </c>
      <c r="I1291" s="52">
        <v>4.0</v>
      </c>
      <c r="J1291" s="52">
        <v>3.0</v>
      </c>
      <c r="K1291" s="52">
        <v>8.0</v>
      </c>
      <c r="L1291" s="52" t="s">
        <v>118</v>
      </c>
      <c r="M1291" s="52" t="s">
        <v>119</v>
      </c>
      <c r="N1291" s="52">
        <v>460.0</v>
      </c>
      <c r="O1291" s="52">
        <v>0.0</v>
      </c>
      <c r="P1291" s="52">
        <v>0.0</v>
      </c>
      <c r="Q1291" s="52">
        <v>1.0</v>
      </c>
      <c r="R1291" s="52">
        <v>0.0</v>
      </c>
      <c r="S1291" s="52">
        <v>21.0</v>
      </c>
      <c r="T1291" s="52">
        <v>0.0</v>
      </c>
      <c r="U1291" s="53">
        <v>199920.0</v>
      </c>
      <c r="V1291" s="53">
        <v>199920.0</v>
      </c>
      <c r="W1291" s="52">
        <v>9.00603232E8</v>
      </c>
      <c r="X1291" s="52" t="s">
        <v>235</v>
      </c>
    </row>
    <row r="1292" ht="15.75" customHeight="1">
      <c r="B1292" s="47">
        <v>8.0120082E7</v>
      </c>
      <c r="C1292" s="47" t="s">
        <v>1570</v>
      </c>
      <c r="D1292" s="47">
        <v>1.711631E7</v>
      </c>
      <c r="E1292" s="47">
        <v>35.0</v>
      </c>
      <c r="F1292" s="48">
        <v>3028.621</v>
      </c>
      <c r="G1292" s="48">
        <f t="shared" si="1"/>
        <v>106001.735</v>
      </c>
      <c r="H1292" s="47" t="s">
        <v>3</v>
      </c>
      <c r="I1292" s="47">
        <v>12.0</v>
      </c>
      <c r="J1292" s="47">
        <v>12.0</v>
      </c>
      <c r="K1292" s="47">
        <v>30.0</v>
      </c>
      <c r="L1292" s="47" t="s">
        <v>118</v>
      </c>
      <c r="M1292" s="47" t="s">
        <v>119</v>
      </c>
      <c r="N1292" s="47">
        <v>620.0</v>
      </c>
      <c r="O1292" s="47">
        <v>0.0</v>
      </c>
      <c r="P1292" s="47">
        <v>0.0</v>
      </c>
      <c r="Q1292" s="47">
        <v>0.0</v>
      </c>
      <c r="R1292" s="47">
        <v>0.0</v>
      </c>
      <c r="S1292" s="47">
        <v>7.0</v>
      </c>
      <c r="T1292" s="47">
        <v>0.0</v>
      </c>
      <c r="U1292" s="48">
        <v>3028.62</v>
      </c>
      <c r="V1292" s="48">
        <v>2975.916</v>
      </c>
      <c r="W1292" s="47">
        <v>8.30092963E8</v>
      </c>
      <c r="X1292" s="47" t="s">
        <v>1571</v>
      </c>
    </row>
    <row r="1293" ht="15.75" customHeight="1">
      <c r="B1293" s="52">
        <v>8.0120083E7</v>
      </c>
      <c r="C1293" s="52" t="s">
        <v>1572</v>
      </c>
      <c r="D1293" s="52">
        <v>1.1520755E7</v>
      </c>
      <c r="E1293" s="52">
        <v>12.0</v>
      </c>
      <c r="F1293" s="53">
        <v>31482.0</v>
      </c>
      <c r="G1293" s="48">
        <f t="shared" si="1"/>
        <v>377784</v>
      </c>
      <c r="H1293" s="52" t="s">
        <v>3</v>
      </c>
      <c r="I1293" s="52">
        <v>2.0</v>
      </c>
      <c r="J1293" s="52">
        <v>2.0</v>
      </c>
      <c r="K1293" s="52">
        <v>4.0</v>
      </c>
      <c r="L1293" s="52" t="s">
        <v>118</v>
      </c>
      <c r="M1293" s="52" t="s">
        <v>119</v>
      </c>
      <c r="N1293" s="52">
        <v>29.0</v>
      </c>
      <c r="O1293" s="52">
        <v>0.0</v>
      </c>
      <c r="P1293" s="52">
        <v>0.0</v>
      </c>
      <c r="Q1293" s="52">
        <v>0.0</v>
      </c>
      <c r="R1293" s="52">
        <v>0.0</v>
      </c>
      <c r="S1293" s="52">
        <v>0.0</v>
      </c>
      <c r="T1293" s="52">
        <v>0.0</v>
      </c>
      <c r="U1293" s="53">
        <v>31482.0</v>
      </c>
      <c r="V1293" s="53">
        <v>31482.0</v>
      </c>
      <c r="W1293" s="52">
        <v>9.00449648E8</v>
      </c>
      <c r="X1293" s="52" t="s">
        <v>1573</v>
      </c>
    </row>
    <row r="1294" ht="15.75" customHeight="1">
      <c r="B1294" s="47">
        <v>8.0120084E7</v>
      </c>
      <c r="C1294" s="47" t="s">
        <v>1574</v>
      </c>
      <c r="D1294" s="47">
        <v>605.0</v>
      </c>
      <c r="E1294" s="47">
        <v>0.0</v>
      </c>
      <c r="F1294" s="48">
        <v>0.0</v>
      </c>
      <c r="G1294" s="48">
        <f t="shared" si="1"/>
        <v>0</v>
      </c>
      <c r="H1294" s="47" t="s">
        <v>3</v>
      </c>
      <c r="I1294" s="47">
        <v>0.0</v>
      </c>
      <c r="J1294" s="47">
        <v>0.0</v>
      </c>
      <c r="K1294" s="47">
        <v>0.0</v>
      </c>
      <c r="L1294" s="47" t="s">
        <v>118</v>
      </c>
      <c r="M1294" s="47" t="s">
        <v>119</v>
      </c>
      <c r="N1294" s="47">
        <v>16.0</v>
      </c>
      <c r="O1294" s="47">
        <v>0.0</v>
      </c>
      <c r="P1294" s="47">
        <v>0.0</v>
      </c>
      <c r="Q1294" s="47">
        <v>0.0</v>
      </c>
      <c r="R1294" s="47">
        <v>0.0</v>
      </c>
      <c r="S1294" s="47">
        <v>1.0</v>
      </c>
      <c r="T1294" s="47">
        <v>0.0</v>
      </c>
      <c r="U1294" s="48">
        <v>0.0</v>
      </c>
      <c r="V1294" s="48">
        <v>6557.0</v>
      </c>
      <c r="W1294" s="47">
        <v>9.00449648E8</v>
      </c>
      <c r="X1294" s="47" t="s">
        <v>235</v>
      </c>
    </row>
    <row r="1295" ht="15.75" customHeight="1">
      <c r="B1295" s="52">
        <v>8.0120085E7</v>
      </c>
      <c r="C1295" s="52" t="s">
        <v>1575</v>
      </c>
      <c r="D1295" s="52">
        <v>2451.0</v>
      </c>
      <c r="E1295" s="52">
        <v>0.0</v>
      </c>
      <c r="F1295" s="53">
        <v>0.0</v>
      </c>
      <c r="G1295" s="48">
        <f t="shared" si="1"/>
        <v>0</v>
      </c>
      <c r="H1295" s="52" t="s">
        <v>3</v>
      </c>
      <c r="I1295" s="52">
        <v>0.0</v>
      </c>
      <c r="J1295" s="52">
        <v>0.0</v>
      </c>
      <c r="K1295" s="52">
        <v>0.0</v>
      </c>
      <c r="L1295" s="52" t="s">
        <v>118</v>
      </c>
      <c r="M1295" s="52" t="s">
        <v>119</v>
      </c>
      <c r="N1295" s="52">
        <v>7.0</v>
      </c>
      <c r="O1295" s="52">
        <v>0.0</v>
      </c>
      <c r="P1295" s="52">
        <v>0.0</v>
      </c>
      <c r="Q1295" s="52">
        <v>0.0</v>
      </c>
      <c r="R1295" s="52">
        <v>0.0</v>
      </c>
      <c r="S1295" s="52">
        <v>0.0</v>
      </c>
      <c r="T1295" s="52">
        <v>0.0</v>
      </c>
      <c r="U1295" s="53">
        <v>0.0</v>
      </c>
      <c r="V1295" s="53">
        <v>48944.0</v>
      </c>
      <c r="W1295" s="52">
        <v>9.00449648E8</v>
      </c>
      <c r="X1295" s="52" t="s">
        <v>235</v>
      </c>
    </row>
    <row r="1296" ht="15.75" customHeight="1">
      <c r="B1296" s="47" t="s">
        <v>1576</v>
      </c>
      <c r="C1296" s="47" t="s">
        <v>1575</v>
      </c>
      <c r="D1296" s="47">
        <v>2495.0</v>
      </c>
      <c r="E1296" s="47">
        <v>0.0</v>
      </c>
      <c r="F1296" s="48">
        <v>106.2075</v>
      </c>
      <c r="G1296" s="48">
        <f t="shared" si="1"/>
        <v>0</v>
      </c>
      <c r="H1296" s="47" t="s">
        <v>3</v>
      </c>
      <c r="I1296" s="47">
        <v>990.0</v>
      </c>
      <c r="J1296" s="47">
        <v>990.0</v>
      </c>
      <c r="K1296" s="47">
        <v>6400.0</v>
      </c>
      <c r="L1296" s="47" t="s">
        <v>560</v>
      </c>
      <c r="M1296" s="47" t="s">
        <v>119</v>
      </c>
      <c r="N1296" s="47">
        <v>86412.0</v>
      </c>
      <c r="O1296" s="47">
        <v>0.0</v>
      </c>
      <c r="P1296" s="47">
        <v>0.0</v>
      </c>
      <c r="Q1296" s="47">
        <v>0.0</v>
      </c>
      <c r="R1296" s="47">
        <v>0.0</v>
      </c>
      <c r="S1296" s="47">
        <v>14.0</v>
      </c>
      <c r="T1296" s="47">
        <v>0.0</v>
      </c>
      <c r="U1296" s="48">
        <v>106.208</v>
      </c>
      <c r="V1296" s="48">
        <v>106.2075</v>
      </c>
      <c r="W1296" s="47">
        <v>9.00449648E8</v>
      </c>
      <c r="X1296" s="47" t="s">
        <v>859</v>
      </c>
    </row>
    <row r="1297" ht="15.75" customHeight="1">
      <c r="B1297" s="52">
        <v>8.0120086E7</v>
      </c>
      <c r="C1297" s="52" t="s">
        <v>1577</v>
      </c>
      <c r="D1297" s="52">
        <v>7.0</v>
      </c>
      <c r="E1297" s="52">
        <v>0.0</v>
      </c>
      <c r="F1297" s="53">
        <v>0.0</v>
      </c>
      <c r="G1297" s="48">
        <f t="shared" si="1"/>
        <v>0</v>
      </c>
      <c r="H1297" s="52" t="s">
        <v>3</v>
      </c>
      <c r="I1297" s="52">
        <v>0.0</v>
      </c>
      <c r="J1297" s="52">
        <v>0.0</v>
      </c>
      <c r="K1297" s="52">
        <v>0.0</v>
      </c>
      <c r="L1297" s="52" t="s">
        <v>118</v>
      </c>
      <c r="M1297" s="52" t="s">
        <v>119</v>
      </c>
      <c r="N1297" s="52">
        <v>1.0</v>
      </c>
      <c r="O1297" s="52">
        <v>0.0</v>
      </c>
      <c r="P1297" s="52">
        <v>0.0</v>
      </c>
      <c r="Q1297" s="52">
        <v>0.0</v>
      </c>
      <c r="R1297" s="52">
        <v>0.0</v>
      </c>
      <c r="S1297" s="52">
        <v>1.0</v>
      </c>
      <c r="T1297" s="52">
        <v>0.0</v>
      </c>
      <c r="U1297" s="53">
        <v>0.0</v>
      </c>
      <c r="V1297" s="53">
        <v>0.0</v>
      </c>
      <c r="W1297" s="52">
        <v>9.00449648E8</v>
      </c>
      <c r="X1297" s="52" t="s">
        <v>235</v>
      </c>
    </row>
    <row r="1298" ht="15.75" customHeight="1">
      <c r="B1298" s="47">
        <v>8.0120087E7</v>
      </c>
      <c r="C1298" s="47" t="s">
        <v>1578</v>
      </c>
      <c r="D1298" s="47">
        <v>1807.0</v>
      </c>
      <c r="E1298" s="47">
        <v>0.0</v>
      </c>
      <c r="F1298" s="48">
        <v>0.0</v>
      </c>
      <c r="G1298" s="48">
        <f t="shared" si="1"/>
        <v>0</v>
      </c>
      <c r="H1298" s="47" t="s">
        <v>3</v>
      </c>
      <c r="I1298" s="47">
        <v>0.0</v>
      </c>
      <c r="J1298" s="47">
        <v>0.0</v>
      </c>
      <c r="K1298" s="47">
        <v>0.0</v>
      </c>
      <c r="L1298" s="47" t="s">
        <v>118</v>
      </c>
      <c r="M1298" s="47" t="s">
        <v>122</v>
      </c>
      <c r="N1298" s="47">
        <v>85.0</v>
      </c>
      <c r="O1298" s="47">
        <v>0.0</v>
      </c>
      <c r="P1298" s="47">
        <v>0.0</v>
      </c>
      <c r="Q1298" s="47">
        <v>0.0</v>
      </c>
      <c r="R1298" s="47">
        <v>0.0</v>
      </c>
      <c r="S1298" s="47">
        <v>6.0</v>
      </c>
      <c r="T1298" s="47">
        <v>0.0</v>
      </c>
      <c r="U1298" s="48">
        <v>0.0</v>
      </c>
      <c r="V1298" s="48">
        <v>56063.0</v>
      </c>
      <c r="W1298" s="47">
        <v>9.00449648E8</v>
      </c>
      <c r="X1298" s="47" t="s">
        <v>235</v>
      </c>
    </row>
    <row r="1299" ht="15.75" customHeight="1">
      <c r="B1299" s="52" t="s">
        <v>1579</v>
      </c>
      <c r="C1299" s="52" t="s">
        <v>1578</v>
      </c>
      <c r="D1299" s="52">
        <v>2494.0</v>
      </c>
      <c r="E1299" s="52">
        <v>13901.3</v>
      </c>
      <c r="F1299" s="53">
        <v>143.4096</v>
      </c>
      <c r="G1299" s="48">
        <f t="shared" si="1"/>
        <v>1993579.872</v>
      </c>
      <c r="H1299" s="52" t="s">
        <v>3</v>
      </c>
      <c r="I1299" s="52">
        <v>6150.0</v>
      </c>
      <c r="J1299" s="52">
        <v>4100.0</v>
      </c>
      <c r="K1299" s="52">
        <v>12300.0</v>
      </c>
      <c r="L1299" s="52" t="s">
        <v>560</v>
      </c>
      <c r="M1299" s="52" t="s">
        <v>119</v>
      </c>
      <c r="N1299" s="52">
        <v>1411714.0</v>
      </c>
      <c r="O1299" s="52">
        <v>0.0</v>
      </c>
      <c r="P1299" s="52">
        <v>0.0</v>
      </c>
      <c r="Q1299" s="52">
        <v>0.0</v>
      </c>
      <c r="R1299" s="52">
        <v>0.0</v>
      </c>
      <c r="S1299" s="52">
        <v>17.0</v>
      </c>
      <c r="T1299" s="52">
        <v>0.0</v>
      </c>
      <c r="U1299" s="53">
        <v>143.41</v>
      </c>
      <c r="V1299" s="53">
        <v>144.942</v>
      </c>
      <c r="W1299" s="52">
        <v>9.00449648E8</v>
      </c>
      <c r="X1299" s="52" t="s">
        <v>859</v>
      </c>
    </row>
    <row r="1300" ht="15.75" customHeight="1">
      <c r="B1300" s="47">
        <v>8.0120088E7</v>
      </c>
      <c r="C1300" s="47" t="s">
        <v>1580</v>
      </c>
      <c r="D1300" s="47">
        <v>115.0</v>
      </c>
      <c r="E1300" s="47">
        <v>0.0</v>
      </c>
      <c r="F1300" s="48">
        <v>339150.0</v>
      </c>
      <c r="G1300" s="48">
        <f t="shared" si="1"/>
        <v>0</v>
      </c>
      <c r="H1300" s="47" t="s">
        <v>3</v>
      </c>
      <c r="I1300" s="47">
        <v>0.0</v>
      </c>
      <c r="J1300" s="47">
        <v>0.0</v>
      </c>
      <c r="K1300" s="47">
        <v>0.0</v>
      </c>
      <c r="L1300" s="47" t="s">
        <v>557</v>
      </c>
      <c r="M1300" s="47" t="s">
        <v>122</v>
      </c>
      <c r="N1300" s="47">
        <v>19.0</v>
      </c>
      <c r="O1300" s="47">
        <v>0.0</v>
      </c>
      <c r="P1300" s="47">
        <v>0.0</v>
      </c>
      <c r="Q1300" s="47">
        <v>0.0</v>
      </c>
      <c r="R1300" s="47">
        <v>0.0</v>
      </c>
      <c r="S1300" s="47">
        <v>7.0</v>
      </c>
      <c r="T1300" s="47">
        <v>0.0</v>
      </c>
      <c r="U1300" s="48">
        <v>339150.0</v>
      </c>
      <c r="V1300" s="48">
        <v>339150.0</v>
      </c>
      <c r="W1300" s="47">
        <v>8.11025549E8</v>
      </c>
      <c r="X1300" s="47" t="s">
        <v>1480</v>
      </c>
    </row>
    <row r="1301" ht="15.75" customHeight="1">
      <c r="B1301" s="52" t="s">
        <v>1581</v>
      </c>
      <c r="C1301" s="52" t="s">
        <v>1580</v>
      </c>
      <c r="D1301" s="52">
        <v>115.0</v>
      </c>
      <c r="E1301" s="52">
        <v>12478.2</v>
      </c>
      <c r="F1301" s="53">
        <v>68.3536</v>
      </c>
      <c r="G1301" s="48">
        <f t="shared" si="1"/>
        <v>852929.8915</v>
      </c>
      <c r="H1301" s="52" t="s">
        <v>3</v>
      </c>
      <c r="I1301" s="52">
        <v>10400.0</v>
      </c>
      <c r="J1301" s="52">
        <v>5200.0</v>
      </c>
      <c r="K1301" s="52">
        <v>52000.0</v>
      </c>
      <c r="L1301" s="52" t="s">
        <v>560</v>
      </c>
      <c r="M1301" s="52" t="s">
        <v>119</v>
      </c>
      <c r="N1301" s="52">
        <v>448737.8</v>
      </c>
      <c r="O1301" s="52">
        <v>0.0</v>
      </c>
      <c r="P1301" s="52">
        <v>0.0</v>
      </c>
      <c r="Q1301" s="52">
        <v>0.0</v>
      </c>
      <c r="R1301" s="52">
        <v>0.0</v>
      </c>
      <c r="S1301" s="52">
        <v>16.0</v>
      </c>
      <c r="T1301" s="52">
        <v>0.0</v>
      </c>
      <c r="U1301" s="53">
        <v>68.3536</v>
      </c>
      <c r="V1301" s="53">
        <v>68.3536</v>
      </c>
      <c r="W1301" s="52">
        <v>9.01319175E8</v>
      </c>
      <c r="X1301" s="52" t="s">
        <v>1480</v>
      </c>
    </row>
    <row r="1302" ht="15.75" customHeight="1">
      <c r="B1302" s="47">
        <v>8.0120089E7</v>
      </c>
      <c r="C1302" s="47" t="s">
        <v>1582</v>
      </c>
      <c r="D1302" s="47">
        <v>92.0</v>
      </c>
      <c r="E1302" s="47">
        <v>3.0</v>
      </c>
      <c r="F1302" s="48">
        <v>96426.44</v>
      </c>
      <c r="G1302" s="48">
        <f t="shared" si="1"/>
        <v>289279.32</v>
      </c>
      <c r="H1302" s="47" t="s">
        <v>3</v>
      </c>
      <c r="I1302" s="47">
        <v>1.0</v>
      </c>
      <c r="J1302" s="47">
        <v>1.0</v>
      </c>
      <c r="K1302" s="47">
        <v>3.0</v>
      </c>
      <c r="L1302" s="47" t="s">
        <v>1465</v>
      </c>
      <c r="M1302" s="47" t="s">
        <v>122</v>
      </c>
      <c r="N1302" s="47">
        <v>17.0</v>
      </c>
      <c r="O1302" s="47">
        <v>0.0</v>
      </c>
      <c r="P1302" s="47">
        <v>0.0</v>
      </c>
      <c r="Q1302" s="47">
        <v>0.0</v>
      </c>
      <c r="R1302" s="47">
        <v>0.0</v>
      </c>
      <c r="S1302" s="47">
        <v>3.0</v>
      </c>
      <c r="T1302" s="47">
        <v>0.0</v>
      </c>
      <c r="U1302" s="48">
        <v>96426.4</v>
      </c>
      <c r="V1302" s="48">
        <v>97835.85</v>
      </c>
      <c r="W1302" s="47">
        <v>9.00449648E8</v>
      </c>
      <c r="X1302" s="47" t="s">
        <v>318</v>
      </c>
    </row>
    <row r="1303" ht="15.75" customHeight="1">
      <c r="B1303" s="52">
        <v>8.012009E7</v>
      </c>
      <c r="C1303" s="52" t="s">
        <v>1583</v>
      </c>
      <c r="D1303" s="52">
        <v>106.0</v>
      </c>
      <c r="E1303" s="52">
        <v>7.0</v>
      </c>
      <c r="F1303" s="53">
        <v>4943.26</v>
      </c>
      <c r="G1303" s="48">
        <f t="shared" si="1"/>
        <v>34602.82</v>
      </c>
      <c r="H1303" s="52" t="s">
        <v>3</v>
      </c>
      <c r="I1303" s="52">
        <v>6.0</v>
      </c>
      <c r="J1303" s="52">
        <v>10.0</v>
      </c>
      <c r="K1303" s="52">
        <v>20.0</v>
      </c>
      <c r="L1303" s="52" t="s">
        <v>118</v>
      </c>
      <c r="M1303" s="52" t="s">
        <v>119</v>
      </c>
      <c r="N1303" s="52">
        <v>352.0</v>
      </c>
      <c r="O1303" s="52">
        <v>0.0</v>
      </c>
      <c r="P1303" s="52">
        <v>0.0</v>
      </c>
      <c r="Q1303" s="52">
        <v>0.0</v>
      </c>
      <c r="R1303" s="52">
        <v>0.0</v>
      </c>
      <c r="S1303" s="52">
        <v>6.0</v>
      </c>
      <c r="T1303" s="52">
        <v>0.0</v>
      </c>
      <c r="U1303" s="53">
        <v>4943.26</v>
      </c>
      <c r="V1303" s="53">
        <v>4943.26</v>
      </c>
      <c r="W1303" s="52">
        <v>9.00449648E8</v>
      </c>
      <c r="X1303" s="52" t="s">
        <v>1100</v>
      </c>
    </row>
    <row r="1304" ht="15.75" customHeight="1">
      <c r="B1304" s="47">
        <v>8.0120091E7</v>
      </c>
      <c r="C1304" s="47" t="s">
        <v>1584</v>
      </c>
      <c r="D1304" s="47">
        <v>107.0</v>
      </c>
      <c r="E1304" s="47">
        <v>33.0</v>
      </c>
      <c r="F1304" s="48">
        <v>683.2556</v>
      </c>
      <c r="G1304" s="48">
        <f t="shared" si="1"/>
        <v>22547.4348</v>
      </c>
      <c r="H1304" s="47" t="s">
        <v>3</v>
      </c>
      <c r="I1304" s="47">
        <v>28.0</v>
      </c>
      <c r="J1304" s="47">
        <v>23.0</v>
      </c>
      <c r="K1304" s="47">
        <v>80.0</v>
      </c>
      <c r="L1304" s="47" t="s">
        <v>118</v>
      </c>
      <c r="M1304" s="47" t="s">
        <v>119</v>
      </c>
      <c r="N1304" s="47">
        <v>1903.0</v>
      </c>
      <c r="O1304" s="47">
        <v>0.0</v>
      </c>
      <c r="P1304" s="47">
        <v>0.0</v>
      </c>
      <c r="Q1304" s="47">
        <v>0.0</v>
      </c>
      <c r="R1304" s="47">
        <v>0.0</v>
      </c>
      <c r="S1304" s="47">
        <v>14.0</v>
      </c>
      <c r="T1304" s="47">
        <v>0.0</v>
      </c>
      <c r="U1304" s="48">
        <v>683.256</v>
      </c>
      <c r="V1304" s="48">
        <v>687.225</v>
      </c>
      <c r="W1304" s="47">
        <v>9.00449648E8</v>
      </c>
      <c r="X1304" s="47" t="s">
        <v>1100</v>
      </c>
    </row>
    <row r="1305" ht="15.75" customHeight="1">
      <c r="B1305" s="52">
        <v>8.0120092E7</v>
      </c>
      <c r="C1305" s="52" t="s">
        <v>1585</v>
      </c>
      <c r="D1305" s="52">
        <v>111.0</v>
      </c>
      <c r="E1305" s="52">
        <v>0.0</v>
      </c>
      <c r="F1305" s="53">
        <v>0.0</v>
      </c>
      <c r="G1305" s="48">
        <f t="shared" si="1"/>
        <v>0</v>
      </c>
      <c r="H1305" s="52" t="s">
        <v>3</v>
      </c>
      <c r="I1305" s="52">
        <v>0.0</v>
      </c>
      <c r="J1305" s="52">
        <v>0.0</v>
      </c>
      <c r="K1305" s="52">
        <v>0.0</v>
      </c>
      <c r="L1305" s="52" t="s">
        <v>1120</v>
      </c>
      <c r="M1305" s="52" t="s">
        <v>122</v>
      </c>
      <c r="N1305" s="52">
        <v>1.0</v>
      </c>
      <c r="O1305" s="52">
        <v>0.0</v>
      </c>
      <c r="P1305" s="52">
        <v>0.0</v>
      </c>
      <c r="Q1305" s="52">
        <v>0.0</v>
      </c>
      <c r="R1305" s="52">
        <v>0.0</v>
      </c>
      <c r="S1305" s="52">
        <v>1.0</v>
      </c>
      <c r="T1305" s="52">
        <v>0.0</v>
      </c>
      <c r="U1305" s="53">
        <v>0.0</v>
      </c>
      <c r="V1305" s="53">
        <v>0.0</v>
      </c>
      <c r="W1305" s="52">
        <v>9.00449648E8</v>
      </c>
      <c r="X1305" s="52" t="s">
        <v>235</v>
      </c>
    </row>
    <row r="1306" ht="15.75" customHeight="1">
      <c r="B1306" s="47">
        <v>8.0120093E7</v>
      </c>
      <c r="C1306" s="47" t="s">
        <v>1586</v>
      </c>
      <c r="D1306" s="47">
        <v>377.0</v>
      </c>
      <c r="E1306" s="47">
        <v>17.0</v>
      </c>
      <c r="F1306" s="48">
        <v>4311.37</v>
      </c>
      <c r="G1306" s="48">
        <f t="shared" si="1"/>
        <v>73293.29</v>
      </c>
      <c r="H1306" s="47" t="s">
        <v>3</v>
      </c>
      <c r="I1306" s="47">
        <v>1.0</v>
      </c>
      <c r="J1306" s="47">
        <v>1.0</v>
      </c>
      <c r="K1306" s="47">
        <v>2.0</v>
      </c>
      <c r="L1306" s="47" t="s">
        <v>118</v>
      </c>
      <c r="M1306" s="47" t="s">
        <v>119</v>
      </c>
      <c r="N1306" s="47">
        <v>158.0</v>
      </c>
      <c r="O1306" s="47">
        <v>0.0</v>
      </c>
      <c r="P1306" s="47">
        <v>0.0</v>
      </c>
      <c r="Q1306" s="47">
        <v>0.0</v>
      </c>
      <c r="R1306" s="47">
        <v>0.0</v>
      </c>
      <c r="S1306" s="47">
        <v>3.0</v>
      </c>
      <c r="T1306" s="47">
        <v>0.0</v>
      </c>
      <c r="U1306" s="48">
        <v>4311.37</v>
      </c>
      <c r="V1306" s="48">
        <v>4311.37</v>
      </c>
      <c r="W1306" s="47">
        <v>9.00449648E8</v>
      </c>
      <c r="X1306" s="47" t="s">
        <v>387</v>
      </c>
    </row>
    <row r="1307" ht="15.75" customHeight="1">
      <c r="B1307" s="52">
        <v>8.0120094E7</v>
      </c>
      <c r="C1307" s="52" t="s">
        <v>1587</v>
      </c>
      <c r="D1307" s="52">
        <v>407.0</v>
      </c>
      <c r="E1307" s="52">
        <v>3.0</v>
      </c>
      <c r="F1307" s="53">
        <v>4561.224</v>
      </c>
      <c r="G1307" s="48">
        <f t="shared" si="1"/>
        <v>13683.672</v>
      </c>
      <c r="H1307" s="52" t="s">
        <v>3</v>
      </c>
      <c r="I1307" s="52">
        <v>2.0</v>
      </c>
      <c r="J1307" s="52">
        <v>2.0</v>
      </c>
      <c r="K1307" s="52">
        <v>3.0</v>
      </c>
      <c r="L1307" s="52" t="s">
        <v>118</v>
      </c>
      <c r="M1307" s="52" t="s">
        <v>119</v>
      </c>
      <c r="N1307" s="52">
        <v>110.0</v>
      </c>
      <c r="O1307" s="52">
        <v>0.0</v>
      </c>
      <c r="P1307" s="52">
        <v>0.0</v>
      </c>
      <c r="Q1307" s="52">
        <v>0.0</v>
      </c>
      <c r="R1307" s="52">
        <v>0.0</v>
      </c>
      <c r="S1307" s="52">
        <v>2.0</v>
      </c>
      <c r="T1307" s="52">
        <v>0.0</v>
      </c>
      <c r="U1307" s="53">
        <v>4561.22</v>
      </c>
      <c r="V1307" s="53">
        <v>4561.27</v>
      </c>
      <c r="W1307" s="52">
        <v>9.00449648E8</v>
      </c>
      <c r="X1307" s="52" t="s">
        <v>216</v>
      </c>
    </row>
    <row r="1308" ht="15.75" customHeight="1">
      <c r="B1308" s="47">
        <v>8.0120095E7</v>
      </c>
      <c r="C1308" s="47" t="s">
        <v>1588</v>
      </c>
      <c r="D1308" s="47" t="s">
        <v>1589</v>
      </c>
      <c r="E1308" s="47">
        <v>20.0</v>
      </c>
      <c r="F1308" s="48">
        <v>16172.1</v>
      </c>
      <c r="G1308" s="48">
        <f t="shared" si="1"/>
        <v>323442</v>
      </c>
      <c r="H1308" s="47" t="s">
        <v>3</v>
      </c>
      <c r="I1308" s="47">
        <v>30.0</v>
      </c>
      <c r="J1308" s="47">
        <v>10.0</v>
      </c>
      <c r="K1308" s="47">
        <v>60.0</v>
      </c>
      <c r="L1308" s="47" t="s">
        <v>118</v>
      </c>
      <c r="M1308" s="47" t="s">
        <v>119</v>
      </c>
      <c r="N1308" s="47">
        <v>1920.0</v>
      </c>
      <c r="O1308" s="47">
        <v>0.0</v>
      </c>
      <c r="P1308" s="47">
        <v>0.0</v>
      </c>
      <c r="Q1308" s="47">
        <v>0.0</v>
      </c>
      <c r="R1308" s="47">
        <v>0.0</v>
      </c>
      <c r="S1308" s="47">
        <v>27.0</v>
      </c>
      <c r="T1308" s="47">
        <v>0.0</v>
      </c>
      <c r="U1308" s="48">
        <v>16172.1</v>
      </c>
      <c r="V1308" s="48">
        <v>16172.1</v>
      </c>
      <c r="W1308" s="47">
        <v>8.30129239E8</v>
      </c>
      <c r="X1308" s="47" t="s">
        <v>801</v>
      </c>
    </row>
    <row r="1309" ht="15.75" customHeight="1">
      <c r="B1309" s="52">
        <v>8.0120096E7</v>
      </c>
      <c r="C1309" s="52" t="s">
        <v>1590</v>
      </c>
      <c r="D1309" s="52">
        <v>151.0</v>
      </c>
      <c r="E1309" s="52">
        <v>14.0</v>
      </c>
      <c r="F1309" s="53">
        <v>36584.57</v>
      </c>
      <c r="G1309" s="48">
        <f t="shared" si="1"/>
        <v>512183.98</v>
      </c>
      <c r="H1309" s="52" t="s">
        <v>3</v>
      </c>
      <c r="I1309" s="52">
        <v>0.0</v>
      </c>
      <c r="J1309" s="52">
        <v>0.0</v>
      </c>
      <c r="K1309" s="52">
        <v>0.0</v>
      </c>
      <c r="L1309" s="52" t="s">
        <v>1465</v>
      </c>
      <c r="M1309" s="52" t="s">
        <v>165</v>
      </c>
      <c r="N1309" s="52">
        <v>50.0</v>
      </c>
      <c r="O1309" s="52">
        <v>0.0</v>
      </c>
      <c r="P1309" s="52">
        <v>0.0</v>
      </c>
      <c r="Q1309" s="52">
        <v>1.0</v>
      </c>
      <c r="R1309" s="52">
        <v>0.0</v>
      </c>
      <c r="S1309" s="52">
        <v>2.0</v>
      </c>
      <c r="T1309" s="52">
        <v>0.0</v>
      </c>
      <c r="U1309" s="53">
        <v>36584.6</v>
      </c>
      <c r="V1309" s="53">
        <v>36860.25</v>
      </c>
      <c r="W1309" s="52">
        <v>9.00449648E8</v>
      </c>
      <c r="X1309" s="52" t="s">
        <v>318</v>
      </c>
    </row>
    <row r="1310" ht="15.75" customHeight="1">
      <c r="B1310" s="47">
        <v>8.0120097E7</v>
      </c>
      <c r="C1310" s="47" t="s">
        <v>1591</v>
      </c>
      <c r="D1310" s="47">
        <v>2450.0</v>
      </c>
      <c r="E1310" s="47">
        <v>0.0</v>
      </c>
      <c r="F1310" s="48">
        <v>0.0</v>
      </c>
      <c r="G1310" s="48">
        <f t="shared" si="1"/>
        <v>0</v>
      </c>
      <c r="H1310" s="47" t="s">
        <v>3</v>
      </c>
      <c r="I1310" s="47">
        <v>0.0</v>
      </c>
      <c r="J1310" s="47">
        <v>0.0</v>
      </c>
      <c r="K1310" s="47">
        <v>0.0</v>
      </c>
      <c r="L1310" s="47" t="s">
        <v>557</v>
      </c>
      <c r="M1310" s="47" t="s">
        <v>165</v>
      </c>
      <c r="N1310" s="47">
        <v>62.0</v>
      </c>
      <c r="O1310" s="47">
        <v>0.0</v>
      </c>
      <c r="P1310" s="47">
        <v>0.0</v>
      </c>
      <c r="Q1310" s="47">
        <v>0.0</v>
      </c>
      <c r="R1310" s="47">
        <v>0.0</v>
      </c>
      <c r="S1310" s="47">
        <v>4.0</v>
      </c>
      <c r="T1310" s="47">
        <v>0.0</v>
      </c>
      <c r="U1310" s="48">
        <v>0.0</v>
      </c>
      <c r="V1310" s="48">
        <v>269769.0</v>
      </c>
      <c r="W1310" s="47">
        <v>9.00449648E8</v>
      </c>
      <c r="X1310" s="47" t="s">
        <v>235</v>
      </c>
    </row>
    <row r="1311" ht="15.75" customHeight="1">
      <c r="B1311" s="52" t="s">
        <v>1592</v>
      </c>
      <c r="C1311" s="52" t="s">
        <v>1591</v>
      </c>
      <c r="D1311" s="52">
        <v>2450.0</v>
      </c>
      <c r="E1311" s="52">
        <v>9799.38</v>
      </c>
      <c r="F1311" s="53">
        <v>189.924</v>
      </c>
      <c r="G1311" s="48">
        <f t="shared" si="1"/>
        <v>1861137.447</v>
      </c>
      <c r="H1311" s="52" t="s">
        <v>3</v>
      </c>
      <c r="I1311" s="52">
        <v>20500.0</v>
      </c>
      <c r="J1311" s="52">
        <v>20500.0</v>
      </c>
      <c r="K1311" s="52">
        <v>184500.0</v>
      </c>
      <c r="L1311" s="52" t="s">
        <v>560</v>
      </c>
      <c r="M1311" s="52" t="s">
        <v>119</v>
      </c>
      <c r="N1311" s="52">
        <v>3245451.0</v>
      </c>
      <c r="O1311" s="52">
        <v>0.0</v>
      </c>
      <c r="P1311" s="52">
        <v>0.0</v>
      </c>
      <c r="Q1311" s="52">
        <v>1.0</v>
      </c>
      <c r="R1311" s="52">
        <v>0.0</v>
      </c>
      <c r="S1311" s="52">
        <v>23.0</v>
      </c>
      <c r="T1311" s="52">
        <v>0.0</v>
      </c>
      <c r="U1311" s="53">
        <v>189.924</v>
      </c>
      <c r="V1311" s="53">
        <v>189.924</v>
      </c>
      <c r="W1311" s="52">
        <v>9.00449648E8</v>
      </c>
      <c r="X1311" s="52" t="s">
        <v>1480</v>
      </c>
    </row>
    <row r="1312" ht="15.75" customHeight="1">
      <c r="B1312" s="47">
        <v>8.0120098E7</v>
      </c>
      <c r="C1312" s="47" t="s">
        <v>1593</v>
      </c>
      <c r="D1312" s="47">
        <v>1068.0</v>
      </c>
      <c r="E1312" s="47">
        <v>0.0</v>
      </c>
      <c r="F1312" s="48">
        <v>0.0</v>
      </c>
      <c r="G1312" s="48">
        <f t="shared" si="1"/>
        <v>0</v>
      </c>
      <c r="H1312" s="47" t="s">
        <v>3</v>
      </c>
      <c r="I1312" s="47">
        <v>0.0</v>
      </c>
      <c r="J1312" s="47">
        <v>0.0</v>
      </c>
      <c r="K1312" s="47">
        <v>0.0</v>
      </c>
      <c r="L1312" s="47" t="s">
        <v>557</v>
      </c>
      <c r="M1312" s="47" t="s">
        <v>165</v>
      </c>
      <c r="N1312" s="47">
        <v>14.0</v>
      </c>
      <c r="O1312" s="47">
        <v>0.0</v>
      </c>
      <c r="P1312" s="47">
        <v>0.0</v>
      </c>
      <c r="Q1312" s="47">
        <v>0.0</v>
      </c>
      <c r="R1312" s="47">
        <v>0.0</v>
      </c>
      <c r="S1312" s="47">
        <v>4.0</v>
      </c>
      <c r="T1312" s="47">
        <v>0.0</v>
      </c>
      <c r="U1312" s="48">
        <v>0.0</v>
      </c>
      <c r="V1312" s="48">
        <v>88279.0</v>
      </c>
      <c r="W1312" s="47">
        <v>9.00449648E8</v>
      </c>
      <c r="X1312" s="47" t="s">
        <v>235</v>
      </c>
    </row>
    <row r="1313" ht="15.75" customHeight="1">
      <c r="B1313" s="52" t="s">
        <v>1594</v>
      </c>
      <c r="C1313" s="52" t="s">
        <v>1593</v>
      </c>
      <c r="D1313" s="52">
        <v>1068.0</v>
      </c>
      <c r="E1313" s="52">
        <v>6290.0</v>
      </c>
      <c r="F1313" s="53">
        <v>35.7</v>
      </c>
      <c r="G1313" s="48">
        <f t="shared" si="1"/>
        <v>224553</v>
      </c>
      <c r="H1313" s="52" t="s">
        <v>3</v>
      </c>
      <c r="I1313" s="52">
        <v>0.0</v>
      </c>
      <c r="J1313" s="52">
        <v>0.0</v>
      </c>
      <c r="K1313" s="52">
        <v>0.0</v>
      </c>
      <c r="L1313" s="52" t="s">
        <v>560</v>
      </c>
      <c r="M1313" s="52" t="s">
        <v>119</v>
      </c>
      <c r="N1313" s="52">
        <v>9435.0</v>
      </c>
      <c r="O1313" s="52">
        <v>0.0</v>
      </c>
      <c r="P1313" s="52">
        <v>0.0</v>
      </c>
      <c r="Q1313" s="52">
        <v>0.0</v>
      </c>
      <c r="R1313" s="52">
        <v>0.0</v>
      </c>
      <c r="S1313" s="52">
        <v>1.0</v>
      </c>
      <c r="T1313" s="52">
        <v>0.0</v>
      </c>
      <c r="U1313" s="53">
        <v>35.7</v>
      </c>
      <c r="V1313" s="53">
        <v>35.7</v>
      </c>
      <c r="W1313" s="52">
        <v>9.00449648E8</v>
      </c>
      <c r="X1313" s="52" t="s">
        <v>1488</v>
      </c>
    </row>
    <row r="1314" ht="15.75" customHeight="1">
      <c r="B1314" s="47">
        <v>8.0120099E7</v>
      </c>
      <c r="C1314" s="47" t="s">
        <v>1595</v>
      </c>
      <c r="D1314" s="47">
        <v>222.0</v>
      </c>
      <c r="E1314" s="47">
        <v>30.0</v>
      </c>
      <c r="F1314" s="48">
        <v>5436.647</v>
      </c>
      <c r="G1314" s="48">
        <f t="shared" si="1"/>
        <v>163099.41</v>
      </c>
      <c r="H1314" s="47" t="s">
        <v>3</v>
      </c>
      <c r="I1314" s="47">
        <v>1.0</v>
      </c>
      <c r="J1314" s="47">
        <v>1.0</v>
      </c>
      <c r="K1314" s="47">
        <v>2.0</v>
      </c>
      <c r="L1314" s="47" t="s">
        <v>118</v>
      </c>
      <c r="M1314" s="47" t="s">
        <v>119</v>
      </c>
      <c r="N1314" s="47">
        <v>74.0</v>
      </c>
      <c r="O1314" s="47">
        <v>0.0</v>
      </c>
      <c r="P1314" s="47">
        <v>0.0</v>
      </c>
      <c r="Q1314" s="47">
        <v>0.0</v>
      </c>
      <c r="R1314" s="47">
        <v>0.0</v>
      </c>
      <c r="S1314" s="47">
        <v>1.0</v>
      </c>
      <c r="T1314" s="47">
        <v>0.0</v>
      </c>
      <c r="U1314" s="48">
        <v>5436.65</v>
      </c>
      <c r="V1314" s="48">
        <v>5631.08</v>
      </c>
      <c r="W1314" s="47">
        <v>9.00449648E8</v>
      </c>
      <c r="X1314" s="47" t="s">
        <v>1124</v>
      </c>
    </row>
    <row r="1315" ht="15.75" customHeight="1">
      <c r="B1315" s="52">
        <v>8.01201E7</v>
      </c>
      <c r="C1315" s="52" t="s">
        <v>1596</v>
      </c>
      <c r="D1315" s="52">
        <v>224.0</v>
      </c>
      <c r="E1315" s="52">
        <v>5.0</v>
      </c>
      <c r="F1315" s="53">
        <v>30925.13</v>
      </c>
      <c r="G1315" s="48">
        <f t="shared" si="1"/>
        <v>154625.65</v>
      </c>
      <c r="H1315" s="52" t="s">
        <v>3</v>
      </c>
      <c r="I1315" s="52">
        <v>3.0</v>
      </c>
      <c r="J1315" s="52">
        <v>3.0</v>
      </c>
      <c r="K1315" s="52">
        <v>6.0</v>
      </c>
      <c r="L1315" s="52" t="s">
        <v>118</v>
      </c>
      <c r="M1315" s="52" t="s">
        <v>119</v>
      </c>
      <c r="N1315" s="52">
        <v>107.0</v>
      </c>
      <c r="O1315" s="52">
        <v>0.0</v>
      </c>
      <c r="P1315" s="52">
        <v>0.0</v>
      </c>
      <c r="Q1315" s="52">
        <v>0.0</v>
      </c>
      <c r="R1315" s="52">
        <v>0.0</v>
      </c>
      <c r="S1315" s="52">
        <v>14.0</v>
      </c>
      <c r="T1315" s="52">
        <v>0.0</v>
      </c>
      <c r="U1315" s="53">
        <v>30925.1</v>
      </c>
      <c r="V1315" s="53">
        <v>30925.13</v>
      </c>
      <c r="W1315" s="52">
        <v>9.00449648E8</v>
      </c>
      <c r="X1315" s="52" t="s">
        <v>859</v>
      </c>
    </row>
    <row r="1316" ht="15.75" customHeight="1">
      <c r="B1316" s="47">
        <v>8.0120101E7</v>
      </c>
      <c r="C1316" s="47" t="s">
        <v>1597</v>
      </c>
      <c r="D1316" s="47">
        <v>225.0</v>
      </c>
      <c r="E1316" s="47">
        <v>0.0</v>
      </c>
      <c r="F1316" s="48">
        <v>18815.0</v>
      </c>
      <c r="G1316" s="48">
        <f t="shared" si="1"/>
        <v>0</v>
      </c>
      <c r="H1316" s="47" t="s">
        <v>3</v>
      </c>
      <c r="I1316" s="47">
        <v>0.0</v>
      </c>
      <c r="J1316" s="47">
        <v>0.0</v>
      </c>
      <c r="K1316" s="47">
        <v>0.0</v>
      </c>
      <c r="L1316" s="47" t="s">
        <v>118</v>
      </c>
      <c r="M1316" s="47" t="s">
        <v>119</v>
      </c>
      <c r="N1316" s="47">
        <v>4.0</v>
      </c>
      <c r="O1316" s="47">
        <v>0.0</v>
      </c>
      <c r="P1316" s="47">
        <v>0.0</v>
      </c>
      <c r="Q1316" s="47">
        <v>0.0</v>
      </c>
      <c r="R1316" s="47">
        <v>0.0</v>
      </c>
      <c r="S1316" s="47">
        <v>1.0</v>
      </c>
      <c r="T1316" s="47">
        <v>0.0</v>
      </c>
      <c r="U1316" s="48">
        <v>18815.0</v>
      </c>
      <c r="V1316" s="48">
        <v>0.0</v>
      </c>
      <c r="W1316" s="47">
        <v>9.00449648E8</v>
      </c>
      <c r="X1316" s="47" t="s">
        <v>384</v>
      </c>
    </row>
    <row r="1317" ht="15.75" customHeight="1">
      <c r="B1317" s="52">
        <v>8.0120102E7</v>
      </c>
      <c r="C1317" s="52" t="s">
        <v>1598</v>
      </c>
      <c r="D1317" s="52" t="s">
        <v>1599</v>
      </c>
      <c r="E1317" s="52">
        <v>11.0</v>
      </c>
      <c r="F1317" s="53">
        <v>1785.0</v>
      </c>
      <c r="G1317" s="48">
        <f t="shared" si="1"/>
        <v>19635</v>
      </c>
      <c r="H1317" s="52" t="s">
        <v>3</v>
      </c>
      <c r="I1317" s="52">
        <v>5.0</v>
      </c>
      <c r="J1317" s="52">
        <v>5.0</v>
      </c>
      <c r="K1317" s="52">
        <v>10.0</v>
      </c>
      <c r="L1317" s="52" t="s">
        <v>118</v>
      </c>
      <c r="M1317" s="52" t="s">
        <v>119</v>
      </c>
      <c r="N1317" s="52">
        <v>388.0</v>
      </c>
      <c r="O1317" s="52">
        <v>0.0</v>
      </c>
      <c r="P1317" s="52">
        <v>0.0</v>
      </c>
      <c r="Q1317" s="52">
        <v>0.0</v>
      </c>
      <c r="R1317" s="52">
        <v>0.0</v>
      </c>
      <c r="S1317" s="52">
        <v>3.0</v>
      </c>
      <c r="T1317" s="52">
        <v>0.0</v>
      </c>
      <c r="U1317" s="53">
        <v>1785.0</v>
      </c>
      <c r="V1317" s="53">
        <v>1785.0</v>
      </c>
      <c r="W1317" s="52">
        <v>8.30129239E8</v>
      </c>
      <c r="X1317" s="52" t="s">
        <v>801</v>
      </c>
    </row>
    <row r="1318" ht="15.75" customHeight="1">
      <c r="B1318" s="47">
        <v>8.0120103E7</v>
      </c>
      <c r="C1318" s="47" t="s">
        <v>1600</v>
      </c>
      <c r="D1318" s="47" t="s">
        <v>1601</v>
      </c>
      <c r="E1318" s="47">
        <v>4.0</v>
      </c>
      <c r="F1318" s="48">
        <v>1785.0</v>
      </c>
      <c r="G1318" s="48">
        <f t="shared" si="1"/>
        <v>7140</v>
      </c>
      <c r="H1318" s="47" t="s">
        <v>3</v>
      </c>
      <c r="I1318" s="47">
        <v>8.0</v>
      </c>
      <c r="J1318" s="47">
        <v>8.0</v>
      </c>
      <c r="K1318" s="47">
        <v>12.0</v>
      </c>
      <c r="L1318" s="47" t="s">
        <v>118</v>
      </c>
      <c r="M1318" s="47" t="s">
        <v>119</v>
      </c>
      <c r="N1318" s="47">
        <v>715.0</v>
      </c>
      <c r="O1318" s="47">
        <v>0.0</v>
      </c>
      <c r="P1318" s="47">
        <v>0.0</v>
      </c>
      <c r="Q1318" s="47">
        <v>0.0</v>
      </c>
      <c r="R1318" s="47">
        <v>0.0</v>
      </c>
      <c r="S1318" s="47">
        <v>8.0</v>
      </c>
      <c r="T1318" s="47">
        <v>0.0</v>
      </c>
      <c r="U1318" s="48">
        <v>1785.0</v>
      </c>
      <c r="V1318" s="48">
        <v>1785.0</v>
      </c>
      <c r="W1318" s="47">
        <v>8.30129239E8</v>
      </c>
      <c r="X1318" s="47" t="s">
        <v>801</v>
      </c>
    </row>
    <row r="1319" ht="15.75" customHeight="1">
      <c r="B1319" s="52">
        <v>8.0120104E7</v>
      </c>
      <c r="C1319" s="52" t="s">
        <v>1602</v>
      </c>
      <c r="D1319" s="52" t="s">
        <v>1603</v>
      </c>
      <c r="E1319" s="52">
        <v>7.0</v>
      </c>
      <c r="F1319" s="53">
        <v>1785.0</v>
      </c>
      <c r="G1319" s="48">
        <f t="shared" si="1"/>
        <v>12495</v>
      </c>
      <c r="H1319" s="52" t="s">
        <v>3</v>
      </c>
      <c r="I1319" s="52">
        <v>3.0</v>
      </c>
      <c r="J1319" s="52">
        <v>3.0</v>
      </c>
      <c r="K1319" s="52">
        <v>6.0</v>
      </c>
      <c r="L1319" s="52" t="s">
        <v>118</v>
      </c>
      <c r="M1319" s="52" t="s">
        <v>119</v>
      </c>
      <c r="N1319" s="52">
        <v>155.0</v>
      </c>
      <c r="O1319" s="52">
        <v>0.0</v>
      </c>
      <c r="P1319" s="52">
        <v>0.0</v>
      </c>
      <c r="Q1319" s="52">
        <v>0.0</v>
      </c>
      <c r="R1319" s="52">
        <v>0.0</v>
      </c>
      <c r="S1319" s="52">
        <v>1.0</v>
      </c>
      <c r="T1319" s="52">
        <v>0.0</v>
      </c>
      <c r="U1319" s="53">
        <v>1785.0</v>
      </c>
      <c r="V1319" s="53">
        <v>1785.0</v>
      </c>
      <c r="W1319" s="52">
        <v>8.30129239E8</v>
      </c>
      <c r="X1319" s="52" t="s">
        <v>801</v>
      </c>
    </row>
    <row r="1320" ht="15.75" customHeight="1">
      <c r="B1320" s="47">
        <v>8.0120105E7</v>
      </c>
      <c r="C1320" s="47" t="s">
        <v>1604</v>
      </c>
      <c r="D1320" s="47" t="s">
        <v>1605</v>
      </c>
      <c r="E1320" s="47">
        <v>12.0</v>
      </c>
      <c r="F1320" s="48">
        <v>1785.0</v>
      </c>
      <c r="G1320" s="48">
        <f t="shared" si="1"/>
        <v>21420</v>
      </c>
      <c r="H1320" s="47" t="s">
        <v>3</v>
      </c>
      <c r="I1320" s="47">
        <v>2.0</v>
      </c>
      <c r="J1320" s="47">
        <v>2.0</v>
      </c>
      <c r="K1320" s="47">
        <v>4.0</v>
      </c>
      <c r="L1320" s="47" t="s">
        <v>118</v>
      </c>
      <c r="M1320" s="47" t="s">
        <v>119</v>
      </c>
      <c r="N1320" s="47">
        <v>226.0</v>
      </c>
      <c r="O1320" s="47">
        <v>0.0</v>
      </c>
      <c r="P1320" s="47">
        <v>0.0</v>
      </c>
      <c r="Q1320" s="47">
        <v>0.0</v>
      </c>
      <c r="R1320" s="47">
        <v>0.0</v>
      </c>
      <c r="S1320" s="47">
        <v>7.0</v>
      </c>
      <c r="T1320" s="47">
        <v>0.0</v>
      </c>
      <c r="U1320" s="48">
        <v>1785.0</v>
      </c>
      <c r="V1320" s="48">
        <v>1785.0</v>
      </c>
      <c r="W1320" s="47">
        <v>8.30129239E8</v>
      </c>
      <c r="X1320" s="47" t="s">
        <v>801</v>
      </c>
    </row>
    <row r="1321" ht="15.75" customHeight="1">
      <c r="B1321" s="52">
        <v>8.0120106E7</v>
      </c>
      <c r="C1321" s="52" t="s">
        <v>1606</v>
      </c>
      <c r="D1321" s="52">
        <v>400.0</v>
      </c>
      <c r="E1321" s="52">
        <v>26.0</v>
      </c>
      <c r="F1321" s="53">
        <v>8078.541</v>
      </c>
      <c r="G1321" s="48">
        <f t="shared" si="1"/>
        <v>210042.066</v>
      </c>
      <c r="H1321" s="52" t="s">
        <v>3</v>
      </c>
      <c r="I1321" s="52">
        <v>4.0</v>
      </c>
      <c r="J1321" s="52">
        <v>4.0</v>
      </c>
      <c r="K1321" s="52">
        <v>10.0</v>
      </c>
      <c r="L1321" s="52" t="s">
        <v>118</v>
      </c>
      <c r="M1321" s="52" t="s">
        <v>119</v>
      </c>
      <c r="N1321" s="52">
        <v>412.0</v>
      </c>
      <c r="O1321" s="52">
        <v>0.0</v>
      </c>
      <c r="P1321" s="52">
        <v>0.0</v>
      </c>
      <c r="Q1321" s="52">
        <v>0.0</v>
      </c>
      <c r="R1321" s="52">
        <v>0.0</v>
      </c>
      <c r="S1321" s="52">
        <v>2.0</v>
      </c>
      <c r="T1321" s="52">
        <v>0.0</v>
      </c>
      <c r="U1321" s="53">
        <v>8078.54</v>
      </c>
      <c r="V1321" s="53">
        <v>8084.86</v>
      </c>
      <c r="W1321" s="52">
        <v>9.00449648E8</v>
      </c>
      <c r="X1321" s="52" t="s">
        <v>1100</v>
      </c>
    </row>
    <row r="1322" ht="15.75" customHeight="1">
      <c r="B1322" s="47">
        <v>8.0120107E7</v>
      </c>
      <c r="C1322" s="47" t="s">
        <v>1607</v>
      </c>
      <c r="D1322" s="47">
        <v>115.0</v>
      </c>
      <c r="E1322" s="47">
        <v>0.0</v>
      </c>
      <c r="F1322" s="48">
        <v>337067.5</v>
      </c>
      <c r="G1322" s="48">
        <f t="shared" si="1"/>
        <v>0</v>
      </c>
      <c r="H1322" s="47" t="s">
        <v>3</v>
      </c>
      <c r="I1322" s="47">
        <v>0.0</v>
      </c>
      <c r="J1322" s="47">
        <v>0.0</v>
      </c>
      <c r="K1322" s="47">
        <v>0.0</v>
      </c>
      <c r="L1322" s="47" t="s">
        <v>118</v>
      </c>
      <c r="M1322" s="47" t="s">
        <v>119</v>
      </c>
      <c r="N1322" s="47">
        <v>30.0</v>
      </c>
      <c r="O1322" s="47">
        <v>0.0</v>
      </c>
      <c r="P1322" s="47">
        <v>0.0</v>
      </c>
      <c r="Q1322" s="47">
        <v>0.0</v>
      </c>
      <c r="R1322" s="47">
        <v>0.0</v>
      </c>
      <c r="S1322" s="47">
        <v>4.0</v>
      </c>
      <c r="T1322" s="47">
        <v>0.0</v>
      </c>
      <c r="U1322" s="48">
        <v>337068.0</v>
      </c>
      <c r="V1322" s="48">
        <v>337067.5</v>
      </c>
      <c r="W1322" s="47">
        <v>9.00449648E8</v>
      </c>
      <c r="X1322" s="47" t="s">
        <v>1488</v>
      </c>
    </row>
    <row r="1323" ht="15.75" customHeight="1">
      <c r="B1323" s="52" t="s">
        <v>1608</v>
      </c>
      <c r="C1323" s="52" t="s">
        <v>1607</v>
      </c>
      <c r="D1323" s="52">
        <v>115.0</v>
      </c>
      <c r="E1323" s="52">
        <v>12596.0</v>
      </c>
      <c r="F1323" s="53">
        <v>65.94558</v>
      </c>
      <c r="G1323" s="48">
        <f t="shared" si="1"/>
        <v>830650.5257</v>
      </c>
      <c r="H1323" s="52" t="s">
        <v>3</v>
      </c>
      <c r="I1323" s="52">
        <v>6608.0</v>
      </c>
      <c r="J1323" s="52">
        <v>6608.0</v>
      </c>
      <c r="K1323" s="52">
        <v>6608.0</v>
      </c>
      <c r="L1323" s="52" t="s">
        <v>560</v>
      </c>
      <c r="M1323" s="52" t="s">
        <v>119</v>
      </c>
      <c r="N1323" s="52">
        <v>40268.0</v>
      </c>
      <c r="O1323" s="52">
        <v>0.0</v>
      </c>
      <c r="P1323" s="52">
        <v>0.0</v>
      </c>
      <c r="Q1323" s="52">
        <v>0.0</v>
      </c>
      <c r="R1323" s="52">
        <v>0.0</v>
      </c>
      <c r="S1323" s="52">
        <v>2.0</v>
      </c>
      <c r="T1323" s="52">
        <v>0.0</v>
      </c>
      <c r="U1323" s="53">
        <v>65.9456</v>
      </c>
      <c r="V1323" s="53">
        <v>67.473</v>
      </c>
      <c r="W1323" s="52">
        <v>9.00449648E8</v>
      </c>
      <c r="X1323" s="52" t="s">
        <v>1480</v>
      </c>
    </row>
    <row r="1324" ht="15.75" customHeight="1">
      <c r="B1324" s="47">
        <v>8.0120108E7</v>
      </c>
      <c r="C1324" s="47" t="s">
        <v>1609</v>
      </c>
      <c r="D1324" s="47">
        <v>149.0</v>
      </c>
      <c r="E1324" s="47">
        <v>0.0</v>
      </c>
      <c r="F1324" s="48">
        <v>0.0</v>
      </c>
      <c r="G1324" s="48">
        <f t="shared" si="1"/>
        <v>0</v>
      </c>
      <c r="H1324" s="47" t="s">
        <v>3</v>
      </c>
      <c r="I1324" s="47">
        <v>0.0</v>
      </c>
      <c r="J1324" s="47">
        <v>0.0</v>
      </c>
      <c r="K1324" s="47">
        <v>0.0</v>
      </c>
      <c r="L1324" s="47" t="s">
        <v>557</v>
      </c>
      <c r="M1324" s="47" t="s">
        <v>119</v>
      </c>
      <c r="N1324" s="47">
        <v>38.0</v>
      </c>
      <c r="O1324" s="47">
        <v>0.0</v>
      </c>
      <c r="P1324" s="47">
        <v>0.0</v>
      </c>
      <c r="Q1324" s="47">
        <v>0.0</v>
      </c>
      <c r="R1324" s="47">
        <v>0.0</v>
      </c>
      <c r="S1324" s="47">
        <v>2.0</v>
      </c>
      <c r="T1324" s="47">
        <v>0.0</v>
      </c>
      <c r="U1324" s="48">
        <v>0.0</v>
      </c>
      <c r="V1324" s="48">
        <v>80058.0</v>
      </c>
      <c r="W1324" s="47">
        <v>9.00449648E8</v>
      </c>
      <c r="X1324" s="47" t="s">
        <v>235</v>
      </c>
    </row>
    <row r="1325" ht="15.75" customHeight="1">
      <c r="B1325" s="52" t="s">
        <v>1610</v>
      </c>
      <c r="C1325" s="52" t="s">
        <v>1609</v>
      </c>
      <c r="D1325" s="52">
        <v>149.0</v>
      </c>
      <c r="E1325" s="52">
        <v>20000.0</v>
      </c>
      <c r="F1325" s="53">
        <v>34.986</v>
      </c>
      <c r="G1325" s="48">
        <f t="shared" si="1"/>
        <v>699720</v>
      </c>
      <c r="H1325" s="52" t="s">
        <v>3</v>
      </c>
      <c r="I1325" s="52">
        <v>20000.0</v>
      </c>
      <c r="J1325" s="52">
        <v>20000.0</v>
      </c>
      <c r="K1325" s="52">
        <v>96000.0</v>
      </c>
      <c r="L1325" s="52" t="s">
        <v>560</v>
      </c>
      <c r="M1325" s="52" t="s">
        <v>119</v>
      </c>
      <c r="N1325" s="52">
        <v>1783160.0</v>
      </c>
      <c r="O1325" s="52">
        <v>0.0</v>
      </c>
      <c r="P1325" s="52">
        <v>0.0</v>
      </c>
      <c r="Q1325" s="52">
        <v>1.0</v>
      </c>
      <c r="R1325" s="52">
        <v>0.0</v>
      </c>
      <c r="S1325" s="52">
        <v>17.0</v>
      </c>
      <c r="T1325" s="52">
        <v>0.0</v>
      </c>
      <c r="U1325" s="53">
        <v>34.986</v>
      </c>
      <c r="V1325" s="53">
        <v>34.986</v>
      </c>
      <c r="W1325" s="52">
        <v>9.00449648E8</v>
      </c>
      <c r="X1325" s="52" t="s">
        <v>1480</v>
      </c>
    </row>
    <row r="1326" ht="15.75" customHeight="1">
      <c r="B1326" s="47">
        <v>8.0120109E7</v>
      </c>
      <c r="C1326" s="47" t="s">
        <v>1611</v>
      </c>
      <c r="D1326" s="47">
        <v>1.139722E7</v>
      </c>
      <c r="E1326" s="47">
        <v>2.0</v>
      </c>
      <c r="F1326" s="48">
        <v>198310.4</v>
      </c>
      <c r="G1326" s="48">
        <f t="shared" si="1"/>
        <v>396620.8</v>
      </c>
      <c r="H1326" s="47" t="s">
        <v>3</v>
      </c>
      <c r="I1326" s="47">
        <v>1.0</v>
      </c>
      <c r="J1326" s="47">
        <v>1.0</v>
      </c>
      <c r="K1326" s="47">
        <v>2.0</v>
      </c>
      <c r="L1326" s="47" t="s">
        <v>118</v>
      </c>
      <c r="M1326" s="47" t="s">
        <v>119</v>
      </c>
      <c r="N1326" s="47">
        <v>23.0</v>
      </c>
      <c r="O1326" s="47">
        <v>0.0</v>
      </c>
      <c r="P1326" s="47">
        <v>0.0</v>
      </c>
      <c r="Q1326" s="47">
        <v>0.0</v>
      </c>
      <c r="R1326" s="47">
        <v>0.0</v>
      </c>
      <c r="S1326" s="47">
        <v>0.0</v>
      </c>
      <c r="T1326" s="47">
        <v>0.0</v>
      </c>
      <c r="U1326" s="48">
        <v>198310.0</v>
      </c>
      <c r="V1326" s="48">
        <v>203487.6</v>
      </c>
      <c r="W1326" s="47">
        <v>9.00922557E8</v>
      </c>
      <c r="X1326" s="47" t="s">
        <v>561</v>
      </c>
    </row>
    <row r="1327" ht="15.75" customHeight="1">
      <c r="B1327" s="52">
        <v>8.012011E7</v>
      </c>
      <c r="C1327" s="52" t="s">
        <v>1612</v>
      </c>
      <c r="D1327" s="52">
        <v>1522.0</v>
      </c>
      <c r="E1327" s="52">
        <v>0.0</v>
      </c>
      <c r="F1327" s="53">
        <v>0.0</v>
      </c>
      <c r="G1327" s="48">
        <f t="shared" si="1"/>
        <v>0</v>
      </c>
      <c r="H1327" s="52" t="s">
        <v>3</v>
      </c>
      <c r="I1327" s="52">
        <v>0.0</v>
      </c>
      <c r="J1327" s="52">
        <v>0.0</v>
      </c>
      <c r="K1327" s="52">
        <v>0.0</v>
      </c>
      <c r="L1327" s="52" t="s">
        <v>118</v>
      </c>
      <c r="M1327" s="52" t="s">
        <v>119</v>
      </c>
      <c r="N1327" s="52">
        <v>60.0</v>
      </c>
      <c r="O1327" s="52">
        <v>0.0</v>
      </c>
      <c r="P1327" s="52">
        <v>0.0</v>
      </c>
      <c r="Q1327" s="52">
        <v>0.0</v>
      </c>
      <c r="R1327" s="52">
        <v>0.0</v>
      </c>
      <c r="S1327" s="52">
        <v>4.0</v>
      </c>
      <c r="T1327" s="52">
        <v>0.0</v>
      </c>
      <c r="U1327" s="53">
        <v>0.0</v>
      </c>
      <c r="V1327" s="53">
        <v>85590.0</v>
      </c>
      <c r="W1327" s="52">
        <v>9.00449648E8</v>
      </c>
      <c r="X1327" s="52" t="s">
        <v>235</v>
      </c>
    </row>
    <row r="1328" ht="15.75" customHeight="1">
      <c r="B1328" s="47">
        <v>8.0120111E7</v>
      </c>
      <c r="C1328" s="47" t="s">
        <v>1613</v>
      </c>
      <c r="D1328" s="47">
        <v>108.0</v>
      </c>
      <c r="E1328" s="47">
        <v>3.0</v>
      </c>
      <c r="F1328" s="48">
        <v>15013.04</v>
      </c>
      <c r="G1328" s="48">
        <f t="shared" si="1"/>
        <v>45039.12</v>
      </c>
      <c r="H1328" s="47" t="s">
        <v>3</v>
      </c>
      <c r="I1328" s="47">
        <v>1.0</v>
      </c>
      <c r="J1328" s="47">
        <v>1.0</v>
      </c>
      <c r="K1328" s="47">
        <v>3.0</v>
      </c>
      <c r="L1328" s="47" t="s">
        <v>1465</v>
      </c>
      <c r="M1328" s="47" t="s">
        <v>119</v>
      </c>
      <c r="N1328" s="47">
        <v>34.0</v>
      </c>
      <c r="O1328" s="47">
        <v>0.0</v>
      </c>
      <c r="P1328" s="47">
        <v>0.0</v>
      </c>
      <c r="Q1328" s="47">
        <v>0.0</v>
      </c>
      <c r="R1328" s="47">
        <v>0.0</v>
      </c>
      <c r="S1328" s="47">
        <v>5.0</v>
      </c>
      <c r="T1328" s="47">
        <v>0.0</v>
      </c>
      <c r="U1328" s="48">
        <v>15013.0</v>
      </c>
      <c r="V1328" s="48">
        <v>15013.04</v>
      </c>
      <c r="W1328" s="47">
        <v>9.00449648E8</v>
      </c>
      <c r="X1328" s="47" t="s">
        <v>318</v>
      </c>
    </row>
    <row r="1329" ht="15.75" customHeight="1">
      <c r="B1329" s="52">
        <v>8.0120112E7</v>
      </c>
      <c r="C1329" s="52" t="s">
        <v>1614</v>
      </c>
      <c r="D1329" s="52">
        <v>156.0</v>
      </c>
      <c r="E1329" s="52">
        <v>1.0</v>
      </c>
      <c r="F1329" s="53">
        <v>51408.0</v>
      </c>
      <c r="G1329" s="48">
        <f t="shared" si="1"/>
        <v>51408</v>
      </c>
      <c r="H1329" s="52" t="s">
        <v>3</v>
      </c>
      <c r="I1329" s="52">
        <v>2.0</v>
      </c>
      <c r="J1329" s="52">
        <v>2.0</v>
      </c>
      <c r="K1329" s="52">
        <v>4.0</v>
      </c>
      <c r="L1329" s="52" t="s">
        <v>1120</v>
      </c>
      <c r="M1329" s="52" t="s">
        <v>119</v>
      </c>
      <c r="N1329" s="52">
        <v>251.0</v>
      </c>
      <c r="O1329" s="52">
        <v>0.0</v>
      </c>
      <c r="P1329" s="52">
        <v>0.0</v>
      </c>
      <c r="Q1329" s="52">
        <v>1.0</v>
      </c>
      <c r="R1329" s="52">
        <v>0.0</v>
      </c>
      <c r="S1329" s="52">
        <v>15.0</v>
      </c>
      <c r="T1329" s="52">
        <v>0.0</v>
      </c>
      <c r="U1329" s="53">
        <v>51408.0</v>
      </c>
      <c r="V1329" s="53">
        <v>51408.0</v>
      </c>
      <c r="W1329" s="52">
        <v>9.00449648E8</v>
      </c>
      <c r="X1329" s="52" t="s">
        <v>1357</v>
      </c>
    </row>
    <row r="1330" ht="15.75" customHeight="1">
      <c r="B1330" s="47">
        <v>8.0120113E7</v>
      </c>
      <c r="C1330" s="47" t="s">
        <v>1615</v>
      </c>
      <c r="D1330" s="47">
        <v>169.0</v>
      </c>
      <c r="E1330" s="47">
        <v>0.0</v>
      </c>
      <c r="F1330" s="48">
        <v>642600.0</v>
      </c>
      <c r="G1330" s="48">
        <f t="shared" si="1"/>
        <v>0</v>
      </c>
      <c r="H1330" s="47" t="s">
        <v>3</v>
      </c>
      <c r="I1330" s="47">
        <v>0.0</v>
      </c>
      <c r="J1330" s="47">
        <v>0.0</v>
      </c>
      <c r="K1330" s="47">
        <v>0.0</v>
      </c>
      <c r="L1330" s="47" t="s">
        <v>118</v>
      </c>
      <c r="M1330" s="47" t="s">
        <v>122</v>
      </c>
      <c r="N1330" s="47">
        <v>3.0</v>
      </c>
      <c r="O1330" s="47">
        <v>0.0</v>
      </c>
      <c r="P1330" s="47">
        <v>0.0</v>
      </c>
      <c r="Q1330" s="47">
        <v>0.0</v>
      </c>
      <c r="R1330" s="47">
        <v>0.0</v>
      </c>
      <c r="S1330" s="47">
        <v>3.0</v>
      </c>
      <c r="T1330" s="47">
        <v>0.0</v>
      </c>
      <c r="U1330" s="48">
        <v>642600.0</v>
      </c>
      <c r="V1330" s="48">
        <v>642600.0</v>
      </c>
      <c r="W1330" s="47">
        <v>9.00449648E8</v>
      </c>
      <c r="X1330" s="47" t="s">
        <v>273</v>
      </c>
    </row>
    <row r="1331" ht="15.75" customHeight="1">
      <c r="B1331" s="52">
        <v>8.0120114E7</v>
      </c>
      <c r="C1331" s="52" t="s">
        <v>1616</v>
      </c>
      <c r="D1331" s="52">
        <v>173.0</v>
      </c>
      <c r="E1331" s="52">
        <v>11.0</v>
      </c>
      <c r="F1331" s="53">
        <v>108023.3</v>
      </c>
      <c r="G1331" s="48">
        <f t="shared" si="1"/>
        <v>1188256.3</v>
      </c>
      <c r="H1331" s="52" t="s">
        <v>3</v>
      </c>
      <c r="I1331" s="52">
        <v>0.0</v>
      </c>
      <c r="J1331" s="52">
        <v>0.0</v>
      </c>
      <c r="K1331" s="52">
        <v>0.0</v>
      </c>
      <c r="L1331" s="52" t="s">
        <v>118</v>
      </c>
      <c r="M1331" s="52" t="s">
        <v>122</v>
      </c>
      <c r="N1331" s="52">
        <v>137.0</v>
      </c>
      <c r="O1331" s="52">
        <v>0.0</v>
      </c>
      <c r="P1331" s="52">
        <v>0.0</v>
      </c>
      <c r="Q1331" s="52">
        <v>0.0</v>
      </c>
      <c r="R1331" s="52">
        <v>0.0</v>
      </c>
      <c r="S1331" s="52">
        <v>2.0</v>
      </c>
      <c r="T1331" s="52">
        <v>0.0</v>
      </c>
      <c r="U1331" s="53">
        <v>108023.0</v>
      </c>
      <c r="V1331" s="53">
        <v>108605.4</v>
      </c>
      <c r="W1331" s="52">
        <v>9.00449648E8</v>
      </c>
      <c r="X1331" s="52" t="s">
        <v>1124</v>
      </c>
    </row>
    <row r="1332" ht="15.75" customHeight="1">
      <c r="B1332" s="47">
        <v>8.0120115E7</v>
      </c>
      <c r="C1332" s="47" t="s">
        <v>1617</v>
      </c>
      <c r="D1332" s="47">
        <v>511.0</v>
      </c>
      <c r="E1332" s="47">
        <v>0.0</v>
      </c>
      <c r="F1332" s="48">
        <v>0.0</v>
      </c>
      <c r="G1332" s="48">
        <f t="shared" si="1"/>
        <v>0</v>
      </c>
      <c r="H1332" s="47" t="s">
        <v>3</v>
      </c>
      <c r="I1332" s="47">
        <v>0.0</v>
      </c>
      <c r="J1332" s="47">
        <v>0.0</v>
      </c>
      <c r="K1332" s="47">
        <v>0.0</v>
      </c>
      <c r="L1332" s="47" t="s">
        <v>118</v>
      </c>
      <c r="M1332" s="47" t="s">
        <v>165</v>
      </c>
      <c r="N1332" s="47">
        <v>1.0</v>
      </c>
      <c r="O1332" s="47">
        <v>0.0</v>
      </c>
      <c r="P1332" s="47">
        <v>0.0</v>
      </c>
      <c r="Q1332" s="47">
        <v>0.0</v>
      </c>
      <c r="R1332" s="47">
        <v>0.0</v>
      </c>
      <c r="S1332" s="47">
        <v>1.0</v>
      </c>
      <c r="T1332" s="47">
        <v>0.0</v>
      </c>
      <c r="U1332" s="48">
        <v>0.0</v>
      </c>
      <c r="V1332" s="48">
        <v>414423.0</v>
      </c>
      <c r="W1332" s="47">
        <v>9.00449648E8</v>
      </c>
      <c r="X1332" s="47" t="s">
        <v>235</v>
      </c>
    </row>
    <row r="1333" ht="15.75" customHeight="1">
      <c r="B1333" s="52">
        <v>8.0120116E7</v>
      </c>
      <c r="C1333" s="52" t="s">
        <v>1618</v>
      </c>
      <c r="D1333" s="52">
        <v>1.134019E7</v>
      </c>
      <c r="E1333" s="52">
        <v>1.0</v>
      </c>
      <c r="F1333" s="53">
        <v>106661.6</v>
      </c>
      <c r="G1333" s="48">
        <f t="shared" si="1"/>
        <v>106661.6</v>
      </c>
      <c r="H1333" s="52" t="s">
        <v>3</v>
      </c>
      <c r="I1333" s="52">
        <v>1.0</v>
      </c>
      <c r="J1333" s="52">
        <v>1.0</v>
      </c>
      <c r="K1333" s="52">
        <v>2.0</v>
      </c>
      <c r="L1333" s="52" t="s">
        <v>118</v>
      </c>
      <c r="M1333" s="52" t="s">
        <v>122</v>
      </c>
      <c r="N1333" s="52">
        <v>20.0</v>
      </c>
      <c r="O1333" s="52">
        <v>0.0</v>
      </c>
      <c r="P1333" s="52">
        <v>0.0</v>
      </c>
      <c r="Q1333" s="52">
        <v>2.0</v>
      </c>
      <c r="R1333" s="52">
        <v>0.0</v>
      </c>
      <c r="S1333" s="52">
        <v>0.0</v>
      </c>
      <c r="T1333" s="52">
        <v>0.0</v>
      </c>
      <c r="U1333" s="53">
        <v>106662.0</v>
      </c>
      <c r="V1333" s="53">
        <v>127900.0</v>
      </c>
      <c r="W1333" s="52">
        <v>9.00922557E8</v>
      </c>
      <c r="X1333" s="52" t="s">
        <v>561</v>
      </c>
    </row>
    <row r="1334" ht="15.75" customHeight="1">
      <c r="B1334" s="47">
        <v>8.0120117E7</v>
      </c>
      <c r="C1334" s="47" t="s">
        <v>1619</v>
      </c>
      <c r="D1334" s="47">
        <v>1.1299968E7</v>
      </c>
      <c r="E1334" s="47">
        <v>0.0</v>
      </c>
      <c r="F1334" s="48">
        <v>226935.8</v>
      </c>
      <c r="G1334" s="48">
        <f t="shared" si="1"/>
        <v>0</v>
      </c>
      <c r="H1334" s="47" t="s">
        <v>3</v>
      </c>
      <c r="I1334" s="47">
        <v>0.0</v>
      </c>
      <c r="J1334" s="47">
        <v>0.0</v>
      </c>
      <c r="K1334" s="47">
        <v>0.0</v>
      </c>
      <c r="L1334" s="47" t="s">
        <v>118</v>
      </c>
      <c r="M1334" s="47" t="s">
        <v>119</v>
      </c>
      <c r="N1334" s="47">
        <v>10.0</v>
      </c>
      <c r="O1334" s="47">
        <v>0.0</v>
      </c>
      <c r="P1334" s="47">
        <v>0.0</v>
      </c>
      <c r="Q1334" s="47">
        <v>0.0</v>
      </c>
      <c r="R1334" s="47">
        <v>0.0</v>
      </c>
      <c r="S1334" s="47">
        <v>2.0</v>
      </c>
      <c r="T1334" s="47">
        <v>0.0</v>
      </c>
      <c r="U1334" s="48">
        <v>226936.0</v>
      </c>
      <c r="V1334" s="48">
        <v>227479.0</v>
      </c>
      <c r="W1334" s="47">
        <v>8.30092963E8</v>
      </c>
      <c r="X1334" s="47" t="s">
        <v>1458</v>
      </c>
    </row>
    <row r="1335" ht="15.75" customHeight="1">
      <c r="B1335" s="52">
        <v>8.0120118E7</v>
      </c>
      <c r="C1335" s="52" t="s">
        <v>1620</v>
      </c>
      <c r="D1335" s="52">
        <v>1.1309836E7</v>
      </c>
      <c r="E1335" s="52">
        <v>11.0</v>
      </c>
      <c r="F1335" s="53">
        <v>73115.64</v>
      </c>
      <c r="G1335" s="48">
        <f t="shared" si="1"/>
        <v>804272.04</v>
      </c>
      <c r="H1335" s="52" t="s">
        <v>3</v>
      </c>
      <c r="I1335" s="52">
        <v>0.0</v>
      </c>
      <c r="J1335" s="52">
        <v>0.0</v>
      </c>
      <c r="K1335" s="52">
        <v>0.0</v>
      </c>
      <c r="L1335" s="52" t="s">
        <v>118</v>
      </c>
      <c r="M1335" s="52" t="s">
        <v>165</v>
      </c>
      <c r="N1335" s="52">
        <v>2.0</v>
      </c>
      <c r="O1335" s="52">
        <v>0.0</v>
      </c>
      <c r="P1335" s="52">
        <v>0.0</v>
      </c>
      <c r="Q1335" s="52">
        <v>0.0</v>
      </c>
      <c r="R1335" s="52">
        <v>0.0</v>
      </c>
      <c r="S1335" s="52">
        <v>0.0</v>
      </c>
      <c r="T1335" s="52">
        <v>0.0</v>
      </c>
      <c r="U1335" s="53">
        <v>73115.6</v>
      </c>
      <c r="V1335" s="53">
        <v>79965.0</v>
      </c>
      <c r="W1335" s="52">
        <v>8.30092963E8</v>
      </c>
      <c r="X1335" s="52" t="s">
        <v>1621</v>
      </c>
    </row>
    <row r="1336" ht="15.75" customHeight="1">
      <c r="B1336" s="47">
        <v>8.0120119E7</v>
      </c>
      <c r="C1336" s="47" t="s">
        <v>1622</v>
      </c>
      <c r="D1336" s="47" t="s">
        <v>1623</v>
      </c>
      <c r="E1336" s="47">
        <v>0.0</v>
      </c>
      <c r="F1336" s="48">
        <v>10710.02</v>
      </c>
      <c r="G1336" s="48">
        <f t="shared" si="1"/>
        <v>0</v>
      </c>
      <c r="H1336" s="47" t="s">
        <v>3</v>
      </c>
      <c r="I1336" s="47">
        <v>2.0</v>
      </c>
      <c r="J1336" s="47">
        <v>4.0</v>
      </c>
      <c r="K1336" s="47">
        <v>4.0</v>
      </c>
      <c r="L1336" s="47" t="s">
        <v>118</v>
      </c>
      <c r="M1336" s="47" t="s">
        <v>122</v>
      </c>
      <c r="N1336" s="47">
        <v>80.0</v>
      </c>
      <c r="O1336" s="47">
        <v>0.0</v>
      </c>
      <c r="P1336" s="47">
        <v>0.0</v>
      </c>
      <c r="Q1336" s="47">
        <v>1.0</v>
      </c>
      <c r="R1336" s="47">
        <v>0.0</v>
      </c>
      <c r="S1336" s="47">
        <v>2.0</v>
      </c>
      <c r="T1336" s="47">
        <v>0.0</v>
      </c>
      <c r="U1336" s="48">
        <v>10710.0</v>
      </c>
      <c r="V1336" s="48">
        <v>10710.0</v>
      </c>
      <c r="W1336" s="47">
        <v>8.30129239E8</v>
      </c>
      <c r="X1336" s="47" t="s">
        <v>801</v>
      </c>
    </row>
    <row r="1337" ht="15.75" customHeight="1">
      <c r="B1337" s="52">
        <v>8.012012E7</v>
      </c>
      <c r="C1337" s="52" t="s">
        <v>1624</v>
      </c>
      <c r="D1337" s="52" t="s">
        <v>1625</v>
      </c>
      <c r="E1337" s="52">
        <v>0.0</v>
      </c>
      <c r="F1337" s="53">
        <v>0.0</v>
      </c>
      <c r="G1337" s="48">
        <f t="shared" si="1"/>
        <v>0</v>
      </c>
      <c r="H1337" s="52" t="s">
        <v>3</v>
      </c>
      <c r="I1337" s="52">
        <v>0.0</v>
      </c>
      <c r="J1337" s="52">
        <v>0.0</v>
      </c>
      <c r="K1337" s="52">
        <v>0.0</v>
      </c>
      <c r="L1337" s="52" t="s">
        <v>118</v>
      </c>
      <c r="M1337" s="52" t="s">
        <v>165</v>
      </c>
      <c r="N1337" s="52">
        <v>0.0</v>
      </c>
      <c r="O1337" s="52">
        <v>0.0</v>
      </c>
      <c r="P1337" s="52">
        <v>0.0</v>
      </c>
      <c r="Q1337" s="52">
        <v>0.0</v>
      </c>
      <c r="R1337" s="52">
        <v>0.0</v>
      </c>
      <c r="S1337" s="52">
        <v>0.0</v>
      </c>
      <c r="T1337" s="52">
        <v>0.0</v>
      </c>
      <c r="U1337" s="53">
        <v>0.0</v>
      </c>
      <c r="V1337" s="53">
        <v>0.0</v>
      </c>
      <c r="W1337" s="52">
        <v>9.00508894E8</v>
      </c>
      <c r="X1337" s="52" t="s">
        <v>235</v>
      </c>
    </row>
    <row r="1338" ht="15.75" customHeight="1">
      <c r="B1338" s="47">
        <v>8.0120121E7</v>
      </c>
      <c r="C1338" s="47" t="s">
        <v>1626</v>
      </c>
      <c r="D1338" s="47" t="s">
        <v>1627</v>
      </c>
      <c r="E1338" s="47">
        <v>44.0</v>
      </c>
      <c r="F1338" s="48">
        <v>68425.0</v>
      </c>
      <c r="G1338" s="48">
        <f t="shared" si="1"/>
        <v>3010700</v>
      </c>
      <c r="H1338" s="47" t="s">
        <v>3</v>
      </c>
      <c r="I1338" s="47">
        <v>15.0</v>
      </c>
      <c r="J1338" s="47">
        <v>14.0</v>
      </c>
      <c r="K1338" s="47">
        <v>30.0</v>
      </c>
      <c r="L1338" s="47" t="s">
        <v>118</v>
      </c>
      <c r="M1338" s="47" t="s">
        <v>119</v>
      </c>
      <c r="N1338" s="47">
        <v>1600.0</v>
      </c>
      <c r="O1338" s="47">
        <v>0.0</v>
      </c>
      <c r="P1338" s="47">
        <v>0.0</v>
      </c>
      <c r="Q1338" s="47">
        <v>0.0</v>
      </c>
      <c r="R1338" s="47">
        <v>0.0</v>
      </c>
      <c r="S1338" s="47">
        <v>16.0</v>
      </c>
      <c r="T1338" s="47">
        <v>0.0</v>
      </c>
      <c r="U1338" s="48">
        <v>68425.0</v>
      </c>
      <c r="V1338" s="48">
        <v>68425.0</v>
      </c>
      <c r="W1338" s="47">
        <v>9.00340506E8</v>
      </c>
      <c r="X1338" s="47" t="s">
        <v>456</v>
      </c>
    </row>
    <row r="1339" ht="15.75" customHeight="1">
      <c r="B1339" s="52">
        <v>8.0120122E7</v>
      </c>
      <c r="C1339" s="52" t="s">
        <v>1628</v>
      </c>
      <c r="D1339" s="52" t="s">
        <v>1629</v>
      </c>
      <c r="E1339" s="52">
        <v>23.0</v>
      </c>
      <c r="F1339" s="53">
        <v>33320.0</v>
      </c>
      <c r="G1339" s="48">
        <f t="shared" si="1"/>
        <v>766360</v>
      </c>
      <c r="H1339" s="52" t="s">
        <v>3</v>
      </c>
      <c r="I1339" s="52">
        <v>12.0</v>
      </c>
      <c r="J1339" s="52">
        <v>10.0</v>
      </c>
      <c r="K1339" s="52">
        <v>20.0</v>
      </c>
      <c r="L1339" s="52" t="s">
        <v>118</v>
      </c>
      <c r="M1339" s="52" t="s">
        <v>119</v>
      </c>
      <c r="N1339" s="52">
        <v>1201.0</v>
      </c>
      <c r="O1339" s="52">
        <v>0.0</v>
      </c>
      <c r="P1339" s="52">
        <v>0.0</v>
      </c>
      <c r="Q1339" s="52">
        <v>0.0</v>
      </c>
      <c r="R1339" s="52">
        <v>0.0</v>
      </c>
      <c r="S1339" s="52">
        <v>9.0</v>
      </c>
      <c r="T1339" s="52">
        <v>0.0</v>
      </c>
      <c r="U1339" s="53">
        <v>33320.0</v>
      </c>
      <c r="V1339" s="53">
        <v>33320.0</v>
      </c>
      <c r="W1339" s="52">
        <v>9.00603232E8</v>
      </c>
      <c r="X1339" s="52" t="s">
        <v>456</v>
      </c>
    </row>
    <row r="1340" ht="15.75" customHeight="1">
      <c r="B1340" s="47">
        <v>8.0120124E7</v>
      </c>
      <c r="C1340" s="47" t="s">
        <v>1630</v>
      </c>
      <c r="D1340" s="47" t="s">
        <v>1631</v>
      </c>
      <c r="E1340" s="47">
        <v>3.0</v>
      </c>
      <c r="F1340" s="48">
        <v>1785.0</v>
      </c>
      <c r="G1340" s="48">
        <f t="shared" si="1"/>
        <v>5355</v>
      </c>
      <c r="H1340" s="47" t="s">
        <v>3</v>
      </c>
      <c r="I1340" s="47">
        <v>3.0</v>
      </c>
      <c r="J1340" s="47">
        <v>3.0</v>
      </c>
      <c r="K1340" s="47">
        <v>6.0</v>
      </c>
      <c r="L1340" s="47" t="s">
        <v>118</v>
      </c>
      <c r="M1340" s="47" t="s">
        <v>119</v>
      </c>
      <c r="N1340" s="47">
        <v>363.0</v>
      </c>
      <c r="O1340" s="47">
        <v>0.0</v>
      </c>
      <c r="P1340" s="47">
        <v>0.0</v>
      </c>
      <c r="Q1340" s="47">
        <v>0.0</v>
      </c>
      <c r="R1340" s="47">
        <v>0.0</v>
      </c>
      <c r="S1340" s="47">
        <v>3.0</v>
      </c>
      <c r="T1340" s="47">
        <v>0.0</v>
      </c>
      <c r="U1340" s="48">
        <v>1785.0</v>
      </c>
      <c r="V1340" s="48">
        <v>1785.0</v>
      </c>
      <c r="W1340" s="47">
        <v>8.30129239E8</v>
      </c>
      <c r="X1340" s="47" t="s">
        <v>801</v>
      </c>
    </row>
    <row r="1341" ht="15.75" customHeight="1">
      <c r="B1341" s="52">
        <v>8.0120125E7</v>
      </c>
      <c r="C1341" s="52" t="s">
        <v>1632</v>
      </c>
      <c r="D1341" s="52" t="s">
        <v>1633</v>
      </c>
      <c r="E1341" s="52">
        <v>15.0</v>
      </c>
      <c r="F1341" s="53">
        <v>1785.0</v>
      </c>
      <c r="G1341" s="48">
        <f t="shared" si="1"/>
        <v>26775</v>
      </c>
      <c r="H1341" s="52" t="s">
        <v>3</v>
      </c>
      <c r="I1341" s="52">
        <v>4.0</v>
      </c>
      <c r="J1341" s="52">
        <v>4.0</v>
      </c>
      <c r="K1341" s="52">
        <v>10.0</v>
      </c>
      <c r="L1341" s="52" t="s">
        <v>118</v>
      </c>
      <c r="M1341" s="52" t="s">
        <v>119</v>
      </c>
      <c r="N1341" s="52">
        <v>201.0</v>
      </c>
      <c r="O1341" s="52">
        <v>0.0</v>
      </c>
      <c r="P1341" s="52">
        <v>0.0</v>
      </c>
      <c r="Q1341" s="52">
        <v>0.0</v>
      </c>
      <c r="R1341" s="52">
        <v>0.0</v>
      </c>
      <c r="S1341" s="52">
        <v>2.0</v>
      </c>
      <c r="T1341" s="52">
        <v>0.0</v>
      </c>
      <c r="U1341" s="53">
        <v>1785.0</v>
      </c>
      <c r="V1341" s="53">
        <v>1785.0</v>
      </c>
      <c r="W1341" s="52">
        <v>8.30129239E8</v>
      </c>
      <c r="X1341" s="52" t="s">
        <v>801</v>
      </c>
    </row>
    <row r="1342" ht="15.75" customHeight="1">
      <c r="B1342" s="47">
        <v>8.0120126E7</v>
      </c>
      <c r="C1342" s="47" t="s">
        <v>1634</v>
      </c>
      <c r="D1342" s="47" t="s">
        <v>1635</v>
      </c>
      <c r="E1342" s="47">
        <v>10.0</v>
      </c>
      <c r="F1342" s="48">
        <v>1785.0</v>
      </c>
      <c r="G1342" s="48">
        <f t="shared" si="1"/>
        <v>17850</v>
      </c>
      <c r="H1342" s="47" t="s">
        <v>3</v>
      </c>
      <c r="I1342" s="47">
        <v>1.0</v>
      </c>
      <c r="J1342" s="47">
        <v>1.0</v>
      </c>
      <c r="K1342" s="47">
        <v>3.0</v>
      </c>
      <c r="L1342" s="47" t="s">
        <v>118</v>
      </c>
      <c r="M1342" s="47" t="s">
        <v>119</v>
      </c>
      <c r="N1342" s="47">
        <v>142.0</v>
      </c>
      <c r="O1342" s="47">
        <v>0.0</v>
      </c>
      <c r="P1342" s="47">
        <v>0.0</v>
      </c>
      <c r="Q1342" s="47">
        <v>0.0</v>
      </c>
      <c r="R1342" s="47">
        <v>0.0</v>
      </c>
      <c r="S1342" s="47">
        <v>2.0</v>
      </c>
      <c r="T1342" s="47">
        <v>0.0</v>
      </c>
      <c r="U1342" s="48">
        <v>1785.0</v>
      </c>
      <c r="V1342" s="48">
        <v>1785.0</v>
      </c>
      <c r="W1342" s="47">
        <v>8.30129239E8</v>
      </c>
      <c r="X1342" s="47" t="s">
        <v>801</v>
      </c>
    </row>
    <row r="1343" ht="15.75" customHeight="1">
      <c r="B1343" s="52">
        <v>8.0120127E7</v>
      </c>
      <c r="C1343" s="52" t="s">
        <v>1636</v>
      </c>
      <c r="D1343" s="52" t="s">
        <v>1637</v>
      </c>
      <c r="E1343" s="52">
        <v>7.0</v>
      </c>
      <c r="F1343" s="53">
        <v>1785.0</v>
      </c>
      <c r="G1343" s="48">
        <f t="shared" si="1"/>
        <v>12495</v>
      </c>
      <c r="H1343" s="52" t="s">
        <v>3</v>
      </c>
      <c r="I1343" s="52">
        <v>2.0</v>
      </c>
      <c r="J1343" s="52">
        <v>2.0</v>
      </c>
      <c r="K1343" s="52">
        <v>3.0</v>
      </c>
      <c r="L1343" s="52" t="s">
        <v>118</v>
      </c>
      <c r="M1343" s="52" t="s">
        <v>119</v>
      </c>
      <c r="N1343" s="52">
        <v>133.0</v>
      </c>
      <c r="O1343" s="52">
        <v>0.0</v>
      </c>
      <c r="P1343" s="52">
        <v>0.0</v>
      </c>
      <c r="Q1343" s="52">
        <v>0.0</v>
      </c>
      <c r="R1343" s="52">
        <v>0.0</v>
      </c>
      <c r="S1343" s="52">
        <v>2.0</v>
      </c>
      <c r="T1343" s="52">
        <v>0.0</v>
      </c>
      <c r="U1343" s="53">
        <v>1785.0</v>
      </c>
      <c r="V1343" s="53">
        <v>1785.0</v>
      </c>
      <c r="W1343" s="52">
        <v>8.30129239E8</v>
      </c>
      <c r="X1343" s="52" t="s">
        <v>801</v>
      </c>
    </row>
    <row r="1344" ht="15.75" customHeight="1">
      <c r="B1344" s="47">
        <v>8.0120128E7</v>
      </c>
      <c r="C1344" s="47" t="s">
        <v>1638</v>
      </c>
      <c r="D1344" s="47" t="s">
        <v>1639</v>
      </c>
      <c r="E1344" s="47">
        <v>6.0</v>
      </c>
      <c r="F1344" s="48">
        <v>1785.0</v>
      </c>
      <c r="G1344" s="48">
        <f t="shared" si="1"/>
        <v>10710</v>
      </c>
      <c r="H1344" s="47" t="s">
        <v>3</v>
      </c>
      <c r="I1344" s="47">
        <v>2.0</v>
      </c>
      <c r="J1344" s="47">
        <v>2.0</v>
      </c>
      <c r="K1344" s="47">
        <v>4.0</v>
      </c>
      <c r="L1344" s="47" t="s">
        <v>118</v>
      </c>
      <c r="M1344" s="47" t="s">
        <v>119</v>
      </c>
      <c r="N1344" s="47">
        <v>79.0</v>
      </c>
      <c r="O1344" s="47">
        <v>0.0</v>
      </c>
      <c r="P1344" s="47">
        <v>0.0</v>
      </c>
      <c r="Q1344" s="47">
        <v>0.0</v>
      </c>
      <c r="R1344" s="47">
        <v>0.0</v>
      </c>
      <c r="S1344" s="47">
        <v>1.0</v>
      </c>
      <c r="T1344" s="47">
        <v>0.0</v>
      </c>
      <c r="U1344" s="48">
        <v>1785.0</v>
      </c>
      <c r="V1344" s="48">
        <v>1785.0</v>
      </c>
      <c r="W1344" s="47">
        <v>8.30129239E8</v>
      </c>
      <c r="X1344" s="47" t="s">
        <v>801</v>
      </c>
    </row>
    <row r="1345" ht="15.75" customHeight="1">
      <c r="B1345" s="52">
        <v>8.0120129E7</v>
      </c>
      <c r="C1345" s="52" t="s">
        <v>1640</v>
      </c>
      <c r="D1345" s="52" t="s">
        <v>1641</v>
      </c>
      <c r="E1345" s="52">
        <v>14.0</v>
      </c>
      <c r="F1345" s="53">
        <v>1785.0</v>
      </c>
      <c r="G1345" s="48">
        <f t="shared" si="1"/>
        <v>24990</v>
      </c>
      <c r="H1345" s="52" t="s">
        <v>3</v>
      </c>
      <c r="I1345" s="52">
        <v>6.0</v>
      </c>
      <c r="J1345" s="52">
        <v>10.0</v>
      </c>
      <c r="K1345" s="52">
        <v>20.0</v>
      </c>
      <c r="L1345" s="52" t="s">
        <v>118</v>
      </c>
      <c r="M1345" s="52" t="s">
        <v>119</v>
      </c>
      <c r="N1345" s="52">
        <v>608.0</v>
      </c>
      <c r="O1345" s="52">
        <v>0.0</v>
      </c>
      <c r="P1345" s="52">
        <v>0.0</v>
      </c>
      <c r="Q1345" s="52">
        <v>0.0</v>
      </c>
      <c r="R1345" s="52">
        <v>0.0</v>
      </c>
      <c r="S1345" s="52">
        <v>6.0</v>
      </c>
      <c r="T1345" s="52">
        <v>0.0</v>
      </c>
      <c r="U1345" s="53">
        <v>1785.0</v>
      </c>
      <c r="V1345" s="53">
        <v>1785.0</v>
      </c>
      <c r="W1345" s="52">
        <v>8.30129239E8</v>
      </c>
      <c r="X1345" s="52" t="s">
        <v>801</v>
      </c>
    </row>
    <row r="1346" ht="15.75" customHeight="1">
      <c r="B1346" s="47">
        <v>8.012013E7</v>
      </c>
      <c r="C1346" s="47" t="s">
        <v>1642</v>
      </c>
      <c r="D1346" s="47" t="s">
        <v>1643</v>
      </c>
      <c r="E1346" s="47">
        <v>0.0</v>
      </c>
      <c r="F1346" s="48">
        <v>1190.0</v>
      </c>
      <c r="G1346" s="48">
        <f t="shared" si="1"/>
        <v>0</v>
      </c>
      <c r="H1346" s="47" t="s">
        <v>3</v>
      </c>
      <c r="I1346" s="47">
        <v>3.0</v>
      </c>
      <c r="J1346" s="47">
        <v>3.0</v>
      </c>
      <c r="K1346" s="47">
        <v>6.0</v>
      </c>
      <c r="L1346" s="47" t="s">
        <v>118</v>
      </c>
      <c r="M1346" s="47" t="s">
        <v>119</v>
      </c>
      <c r="N1346" s="47">
        <v>107.0</v>
      </c>
      <c r="O1346" s="47">
        <v>0.0</v>
      </c>
      <c r="P1346" s="47">
        <v>0.0</v>
      </c>
      <c r="Q1346" s="47">
        <v>0.0</v>
      </c>
      <c r="R1346" s="47">
        <v>0.0</v>
      </c>
      <c r="S1346" s="47">
        <v>2.0</v>
      </c>
      <c r="T1346" s="47">
        <v>0.0</v>
      </c>
      <c r="U1346" s="48">
        <v>1190.0</v>
      </c>
      <c r="V1346" s="48">
        <v>1190.0</v>
      </c>
      <c r="W1346" s="47">
        <v>8.30129239E8</v>
      </c>
      <c r="X1346" s="47" t="s">
        <v>801</v>
      </c>
    </row>
    <row r="1347" ht="15.75" customHeight="1">
      <c r="B1347" s="52">
        <v>8.0120131E7</v>
      </c>
      <c r="C1347" s="52" t="s">
        <v>1644</v>
      </c>
      <c r="D1347" s="52" t="s">
        <v>1645</v>
      </c>
      <c r="E1347" s="52">
        <v>9.0</v>
      </c>
      <c r="F1347" s="53">
        <v>1186.724</v>
      </c>
      <c r="G1347" s="48">
        <f t="shared" si="1"/>
        <v>10680.516</v>
      </c>
      <c r="H1347" s="52" t="s">
        <v>3</v>
      </c>
      <c r="I1347" s="52">
        <v>2.0</v>
      </c>
      <c r="J1347" s="52">
        <v>2.0</v>
      </c>
      <c r="K1347" s="52">
        <v>4.0</v>
      </c>
      <c r="L1347" s="52" t="s">
        <v>118</v>
      </c>
      <c r="M1347" s="52" t="s">
        <v>119</v>
      </c>
      <c r="N1347" s="52">
        <v>68.0</v>
      </c>
      <c r="O1347" s="52">
        <v>0.0</v>
      </c>
      <c r="P1347" s="52">
        <v>0.0</v>
      </c>
      <c r="Q1347" s="52">
        <v>0.0</v>
      </c>
      <c r="R1347" s="52">
        <v>0.0</v>
      </c>
      <c r="S1347" s="52">
        <v>0.0</v>
      </c>
      <c r="T1347" s="52">
        <v>0.0</v>
      </c>
      <c r="U1347" s="53">
        <v>1186.72</v>
      </c>
      <c r="V1347" s="53">
        <v>1190.0</v>
      </c>
      <c r="W1347" s="52">
        <v>8.30129239E8</v>
      </c>
      <c r="X1347" s="52" t="s">
        <v>801</v>
      </c>
    </row>
    <row r="1348" ht="15.75" customHeight="1">
      <c r="B1348" s="47">
        <v>8.0120132E7</v>
      </c>
      <c r="C1348" s="47" t="s">
        <v>1646</v>
      </c>
      <c r="D1348" s="47" t="s">
        <v>1647</v>
      </c>
      <c r="E1348" s="47">
        <v>2.0</v>
      </c>
      <c r="F1348" s="48">
        <v>1190.0</v>
      </c>
      <c r="G1348" s="48">
        <f t="shared" si="1"/>
        <v>2380</v>
      </c>
      <c r="H1348" s="47" t="s">
        <v>3</v>
      </c>
      <c r="I1348" s="47">
        <v>3.0</v>
      </c>
      <c r="J1348" s="47">
        <v>3.0</v>
      </c>
      <c r="K1348" s="47">
        <v>8.0</v>
      </c>
      <c r="L1348" s="47" t="s">
        <v>118</v>
      </c>
      <c r="M1348" s="47" t="s">
        <v>119</v>
      </c>
      <c r="N1348" s="47">
        <v>125.0</v>
      </c>
      <c r="O1348" s="47">
        <v>0.0</v>
      </c>
      <c r="P1348" s="47">
        <v>0.0</v>
      </c>
      <c r="Q1348" s="47">
        <v>0.0</v>
      </c>
      <c r="R1348" s="47">
        <v>0.0</v>
      </c>
      <c r="S1348" s="47">
        <v>1.0</v>
      </c>
      <c r="T1348" s="47">
        <v>0.0</v>
      </c>
      <c r="U1348" s="48">
        <v>1190.0</v>
      </c>
      <c r="V1348" s="48">
        <v>1190.0</v>
      </c>
      <c r="W1348" s="47">
        <v>8.30129239E8</v>
      </c>
      <c r="X1348" s="47" t="s">
        <v>801</v>
      </c>
    </row>
    <row r="1349" ht="15.75" customHeight="1">
      <c r="B1349" s="52">
        <v>8.0120133E7</v>
      </c>
      <c r="C1349" s="52" t="s">
        <v>1648</v>
      </c>
      <c r="D1349" s="52" t="s">
        <v>1649</v>
      </c>
      <c r="E1349" s="52">
        <v>2.0</v>
      </c>
      <c r="F1349" s="53">
        <v>1190.0</v>
      </c>
      <c r="G1349" s="48">
        <f t="shared" si="1"/>
        <v>2380</v>
      </c>
      <c r="H1349" s="52" t="s">
        <v>3</v>
      </c>
      <c r="I1349" s="52">
        <v>2.0</v>
      </c>
      <c r="J1349" s="52">
        <v>2.0</v>
      </c>
      <c r="K1349" s="52">
        <v>3.0</v>
      </c>
      <c r="L1349" s="52" t="s">
        <v>118</v>
      </c>
      <c r="M1349" s="52" t="s">
        <v>119</v>
      </c>
      <c r="N1349" s="52">
        <v>27.0</v>
      </c>
      <c r="O1349" s="52">
        <v>0.0</v>
      </c>
      <c r="P1349" s="52">
        <v>0.0</v>
      </c>
      <c r="Q1349" s="52">
        <v>1.0</v>
      </c>
      <c r="R1349" s="52">
        <v>0.0</v>
      </c>
      <c r="S1349" s="52">
        <v>2.0</v>
      </c>
      <c r="T1349" s="52">
        <v>0.0</v>
      </c>
      <c r="U1349" s="53">
        <v>1190.0</v>
      </c>
      <c r="V1349" s="53">
        <v>1190.0</v>
      </c>
      <c r="W1349" s="52">
        <v>8.30129239E8</v>
      </c>
      <c r="X1349" s="52" t="s">
        <v>801</v>
      </c>
    </row>
    <row r="1350" ht="15.75" customHeight="1">
      <c r="B1350" s="47">
        <v>8.0120134E7</v>
      </c>
      <c r="C1350" s="47" t="s">
        <v>1650</v>
      </c>
      <c r="D1350" s="47" t="s">
        <v>1651</v>
      </c>
      <c r="E1350" s="47">
        <v>9.0</v>
      </c>
      <c r="F1350" s="48">
        <v>1190.0</v>
      </c>
      <c r="G1350" s="48">
        <f t="shared" si="1"/>
        <v>10710</v>
      </c>
      <c r="H1350" s="47" t="s">
        <v>3</v>
      </c>
      <c r="I1350" s="47">
        <v>2.0</v>
      </c>
      <c r="J1350" s="47">
        <v>2.0</v>
      </c>
      <c r="K1350" s="47">
        <v>3.0</v>
      </c>
      <c r="L1350" s="47" t="s">
        <v>118</v>
      </c>
      <c r="M1350" s="47" t="s">
        <v>119</v>
      </c>
      <c r="N1350" s="47">
        <v>25.0</v>
      </c>
      <c r="O1350" s="47">
        <v>0.0</v>
      </c>
      <c r="P1350" s="47">
        <v>0.0</v>
      </c>
      <c r="Q1350" s="47">
        <v>0.0</v>
      </c>
      <c r="R1350" s="47">
        <v>0.0</v>
      </c>
      <c r="S1350" s="47">
        <v>2.0</v>
      </c>
      <c r="T1350" s="47">
        <v>0.0</v>
      </c>
      <c r="U1350" s="48">
        <v>1190.0</v>
      </c>
      <c r="V1350" s="48">
        <v>1190.0</v>
      </c>
      <c r="W1350" s="47">
        <v>8.30129239E8</v>
      </c>
      <c r="X1350" s="47" t="s">
        <v>801</v>
      </c>
    </row>
    <row r="1351" ht="15.75" customHeight="1">
      <c r="B1351" s="52">
        <v>8.0120135E7</v>
      </c>
      <c r="C1351" s="52" t="s">
        <v>1652</v>
      </c>
      <c r="D1351" s="52" t="s">
        <v>1653</v>
      </c>
      <c r="E1351" s="52">
        <v>7.0</v>
      </c>
      <c r="F1351" s="53">
        <v>1190.0</v>
      </c>
      <c r="G1351" s="48">
        <f t="shared" si="1"/>
        <v>8330</v>
      </c>
      <c r="H1351" s="52" t="s">
        <v>3</v>
      </c>
      <c r="I1351" s="52">
        <v>2.0</v>
      </c>
      <c r="J1351" s="52">
        <v>2.0</v>
      </c>
      <c r="K1351" s="52">
        <v>5.0</v>
      </c>
      <c r="L1351" s="52" t="s">
        <v>118</v>
      </c>
      <c r="M1351" s="52" t="s">
        <v>119</v>
      </c>
      <c r="N1351" s="52">
        <v>59.0</v>
      </c>
      <c r="O1351" s="52">
        <v>0.0</v>
      </c>
      <c r="P1351" s="52">
        <v>0.0</v>
      </c>
      <c r="Q1351" s="52">
        <v>1.0</v>
      </c>
      <c r="R1351" s="52">
        <v>0.0</v>
      </c>
      <c r="S1351" s="52">
        <v>1.0</v>
      </c>
      <c r="T1351" s="52">
        <v>0.0</v>
      </c>
      <c r="U1351" s="53">
        <v>1190.0</v>
      </c>
      <c r="V1351" s="53">
        <v>1190.0</v>
      </c>
      <c r="W1351" s="52">
        <v>8.30129239E8</v>
      </c>
      <c r="X1351" s="52" t="s">
        <v>801</v>
      </c>
    </row>
    <row r="1352" ht="15.75" customHeight="1">
      <c r="B1352" s="47">
        <v>8.0120136E7</v>
      </c>
      <c r="C1352" s="47" t="s">
        <v>1654</v>
      </c>
      <c r="D1352" s="47" t="s">
        <v>1655</v>
      </c>
      <c r="E1352" s="47">
        <v>13.0</v>
      </c>
      <c r="F1352" s="48">
        <v>1190.0</v>
      </c>
      <c r="G1352" s="48">
        <f t="shared" si="1"/>
        <v>15470</v>
      </c>
      <c r="H1352" s="47" t="s">
        <v>3</v>
      </c>
      <c r="I1352" s="47">
        <v>2.0</v>
      </c>
      <c r="J1352" s="47">
        <v>2.0</v>
      </c>
      <c r="K1352" s="47">
        <v>3.0</v>
      </c>
      <c r="L1352" s="47" t="s">
        <v>118</v>
      </c>
      <c r="M1352" s="47" t="s">
        <v>119</v>
      </c>
      <c r="N1352" s="47">
        <v>45.0</v>
      </c>
      <c r="O1352" s="47">
        <v>0.0</v>
      </c>
      <c r="P1352" s="47">
        <v>0.0</v>
      </c>
      <c r="Q1352" s="47">
        <v>0.0</v>
      </c>
      <c r="R1352" s="47">
        <v>0.0</v>
      </c>
      <c r="S1352" s="47">
        <v>0.0</v>
      </c>
      <c r="T1352" s="47">
        <v>0.0</v>
      </c>
      <c r="U1352" s="48">
        <v>1190.0</v>
      </c>
      <c r="V1352" s="48">
        <v>1190.0</v>
      </c>
      <c r="W1352" s="47">
        <v>8.30129239E8</v>
      </c>
      <c r="X1352" s="47" t="s">
        <v>801</v>
      </c>
    </row>
    <row r="1353" ht="15.75" customHeight="1">
      <c r="B1353" s="52">
        <v>8.0120137E7</v>
      </c>
      <c r="C1353" s="52" t="s">
        <v>1656</v>
      </c>
      <c r="D1353" s="52" t="s">
        <v>1657</v>
      </c>
      <c r="E1353" s="52">
        <v>4.0</v>
      </c>
      <c r="F1353" s="53">
        <v>1210.329</v>
      </c>
      <c r="G1353" s="48">
        <f t="shared" si="1"/>
        <v>4841.316</v>
      </c>
      <c r="H1353" s="52" t="s">
        <v>3</v>
      </c>
      <c r="I1353" s="52">
        <v>2.0</v>
      </c>
      <c r="J1353" s="52">
        <v>2.0</v>
      </c>
      <c r="K1353" s="52">
        <v>4.0</v>
      </c>
      <c r="L1353" s="52" t="s">
        <v>118</v>
      </c>
      <c r="M1353" s="52" t="s">
        <v>119</v>
      </c>
      <c r="N1353" s="52">
        <v>40.0</v>
      </c>
      <c r="O1353" s="52">
        <v>0.0</v>
      </c>
      <c r="P1353" s="52">
        <v>0.0</v>
      </c>
      <c r="Q1353" s="52">
        <v>1.0</v>
      </c>
      <c r="R1353" s="52">
        <v>0.0</v>
      </c>
      <c r="S1353" s="52">
        <v>0.0</v>
      </c>
      <c r="T1353" s="52">
        <v>0.0</v>
      </c>
      <c r="U1353" s="53">
        <v>1210.33</v>
      </c>
      <c r="V1353" s="53">
        <v>1190.0</v>
      </c>
      <c r="W1353" s="52">
        <v>8.30129239E8</v>
      </c>
      <c r="X1353" s="52" t="s">
        <v>801</v>
      </c>
    </row>
    <row r="1354" ht="15.75" customHeight="1">
      <c r="B1354" s="47">
        <v>8.0120138E7</v>
      </c>
      <c r="C1354" s="47" t="s">
        <v>1658</v>
      </c>
      <c r="D1354" s="47" t="s">
        <v>1659</v>
      </c>
      <c r="E1354" s="47">
        <v>31.0</v>
      </c>
      <c r="F1354" s="48">
        <v>1190.0</v>
      </c>
      <c r="G1354" s="48">
        <f t="shared" si="1"/>
        <v>36890</v>
      </c>
      <c r="H1354" s="47" t="s">
        <v>3</v>
      </c>
      <c r="I1354" s="47">
        <v>2.0</v>
      </c>
      <c r="J1354" s="47">
        <v>2.0</v>
      </c>
      <c r="K1354" s="47">
        <v>3.0</v>
      </c>
      <c r="L1354" s="47" t="s">
        <v>118</v>
      </c>
      <c r="M1354" s="47" t="s">
        <v>119</v>
      </c>
      <c r="N1354" s="47">
        <v>16.0</v>
      </c>
      <c r="O1354" s="47">
        <v>0.0</v>
      </c>
      <c r="P1354" s="47">
        <v>0.0</v>
      </c>
      <c r="Q1354" s="47">
        <v>0.0</v>
      </c>
      <c r="R1354" s="47">
        <v>0.0</v>
      </c>
      <c r="S1354" s="47">
        <v>0.0</v>
      </c>
      <c r="T1354" s="47">
        <v>0.0</v>
      </c>
      <c r="U1354" s="48">
        <v>1190.0</v>
      </c>
      <c r="V1354" s="48">
        <v>1190.0</v>
      </c>
      <c r="W1354" s="47">
        <v>8.30129239E8</v>
      </c>
      <c r="X1354" s="47" t="s">
        <v>801</v>
      </c>
    </row>
    <row r="1355" ht="15.75" customHeight="1">
      <c r="B1355" s="52">
        <v>8.0120139E7</v>
      </c>
      <c r="C1355" s="52" t="s">
        <v>1660</v>
      </c>
      <c r="D1355" s="52" t="s">
        <v>1661</v>
      </c>
      <c r="E1355" s="52">
        <v>3.0</v>
      </c>
      <c r="F1355" s="53">
        <v>1190.0</v>
      </c>
      <c r="G1355" s="48">
        <f t="shared" si="1"/>
        <v>3570</v>
      </c>
      <c r="H1355" s="52" t="s">
        <v>3</v>
      </c>
      <c r="I1355" s="52">
        <v>0.0</v>
      </c>
      <c r="J1355" s="52">
        <v>0.0</v>
      </c>
      <c r="K1355" s="52">
        <v>0.0</v>
      </c>
      <c r="L1355" s="52" t="s">
        <v>118</v>
      </c>
      <c r="M1355" s="52" t="s">
        <v>119</v>
      </c>
      <c r="N1355" s="52">
        <v>17.0</v>
      </c>
      <c r="O1355" s="52">
        <v>0.0</v>
      </c>
      <c r="P1355" s="52">
        <v>0.0</v>
      </c>
      <c r="Q1355" s="52">
        <v>0.0</v>
      </c>
      <c r="R1355" s="52">
        <v>0.0</v>
      </c>
      <c r="S1355" s="52">
        <v>0.0</v>
      </c>
      <c r="T1355" s="52">
        <v>0.0</v>
      </c>
      <c r="U1355" s="53">
        <v>1190.0</v>
      </c>
      <c r="V1355" s="53">
        <v>1190.0</v>
      </c>
      <c r="W1355" s="52">
        <v>8.30129239E8</v>
      </c>
      <c r="X1355" s="52" t="s">
        <v>801</v>
      </c>
    </row>
    <row r="1356" ht="15.75" customHeight="1">
      <c r="B1356" s="47">
        <v>8.012014E7</v>
      </c>
      <c r="C1356" s="47" t="s">
        <v>1662</v>
      </c>
      <c r="D1356" s="47" t="s">
        <v>1663</v>
      </c>
      <c r="E1356" s="47">
        <v>19.0</v>
      </c>
      <c r="F1356" s="48">
        <v>1790.774</v>
      </c>
      <c r="G1356" s="48">
        <f t="shared" si="1"/>
        <v>34024.706</v>
      </c>
      <c r="H1356" s="47" t="s">
        <v>3</v>
      </c>
      <c r="I1356" s="47">
        <v>1.0</v>
      </c>
      <c r="J1356" s="47">
        <v>1.0</v>
      </c>
      <c r="K1356" s="47">
        <v>2.0</v>
      </c>
      <c r="L1356" s="47" t="s">
        <v>118</v>
      </c>
      <c r="M1356" s="47" t="s">
        <v>119</v>
      </c>
      <c r="N1356" s="47">
        <v>45.0</v>
      </c>
      <c r="O1356" s="47">
        <v>0.0</v>
      </c>
      <c r="P1356" s="47">
        <v>0.0</v>
      </c>
      <c r="Q1356" s="47">
        <v>0.0</v>
      </c>
      <c r="R1356" s="47">
        <v>0.0</v>
      </c>
      <c r="S1356" s="47">
        <v>0.0</v>
      </c>
      <c r="T1356" s="47">
        <v>0.0</v>
      </c>
      <c r="U1356" s="48">
        <v>1790.77</v>
      </c>
      <c r="V1356" s="48">
        <v>1785.0</v>
      </c>
      <c r="W1356" s="47">
        <v>8.30129239E8</v>
      </c>
      <c r="X1356" s="47" t="s">
        <v>801</v>
      </c>
    </row>
    <row r="1357" ht="15.75" customHeight="1">
      <c r="B1357" s="52">
        <v>8.0120141E7</v>
      </c>
      <c r="C1357" s="52" t="s">
        <v>1664</v>
      </c>
      <c r="D1357" s="52" t="s">
        <v>1665</v>
      </c>
      <c r="E1357" s="52">
        <v>14.0</v>
      </c>
      <c r="F1357" s="53">
        <v>9520.0</v>
      </c>
      <c r="G1357" s="48">
        <f t="shared" si="1"/>
        <v>133280</v>
      </c>
      <c r="H1357" s="52" t="s">
        <v>3</v>
      </c>
      <c r="I1357" s="52">
        <v>5.0</v>
      </c>
      <c r="J1357" s="52">
        <v>4.0</v>
      </c>
      <c r="K1357" s="52">
        <v>10.0</v>
      </c>
      <c r="L1357" s="52" t="s">
        <v>118</v>
      </c>
      <c r="M1357" s="52" t="s">
        <v>119</v>
      </c>
      <c r="N1357" s="52">
        <v>400.0</v>
      </c>
      <c r="O1357" s="52">
        <v>0.0</v>
      </c>
      <c r="P1357" s="52">
        <v>0.0</v>
      </c>
      <c r="Q1357" s="52">
        <v>0.0</v>
      </c>
      <c r="R1357" s="52">
        <v>0.0</v>
      </c>
      <c r="S1357" s="52">
        <v>5.0</v>
      </c>
      <c r="T1357" s="52">
        <v>0.0</v>
      </c>
      <c r="U1357" s="53">
        <v>9520.0</v>
      </c>
      <c r="V1357" s="53">
        <v>9520.0</v>
      </c>
      <c r="W1357" s="52">
        <v>8.30129239E8</v>
      </c>
      <c r="X1357" s="52" t="s">
        <v>801</v>
      </c>
    </row>
    <row r="1358" ht="15.75" customHeight="1">
      <c r="B1358" s="47">
        <v>8.0120142E7</v>
      </c>
      <c r="C1358" s="47" t="s">
        <v>1666</v>
      </c>
      <c r="D1358" s="47" t="s">
        <v>1667</v>
      </c>
      <c r="E1358" s="47">
        <v>6.0</v>
      </c>
      <c r="F1358" s="48">
        <v>2938.415</v>
      </c>
      <c r="G1358" s="48">
        <f t="shared" si="1"/>
        <v>17630.49</v>
      </c>
      <c r="H1358" s="47" t="s">
        <v>3</v>
      </c>
      <c r="I1358" s="47">
        <v>1.0</v>
      </c>
      <c r="J1358" s="47">
        <v>1.0</v>
      </c>
      <c r="K1358" s="47">
        <v>2.0</v>
      </c>
      <c r="L1358" s="47" t="s">
        <v>118</v>
      </c>
      <c r="M1358" s="47" t="s">
        <v>119</v>
      </c>
      <c r="N1358" s="47">
        <v>9.0</v>
      </c>
      <c r="O1358" s="47">
        <v>0.0</v>
      </c>
      <c r="P1358" s="47">
        <v>0.0</v>
      </c>
      <c r="Q1358" s="47">
        <v>0.0</v>
      </c>
      <c r="R1358" s="47">
        <v>0.0</v>
      </c>
      <c r="S1358" s="47">
        <v>0.0</v>
      </c>
      <c r="T1358" s="47">
        <v>0.0</v>
      </c>
      <c r="U1358" s="48">
        <v>2938.42</v>
      </c>
      <c r="V1358" s="48">
        <v>1785.0</v>
      </c>
      <c r="W1358" s="47">
        <v>8.30129239E8</v>
      </c>
      <c r="X1358" s="47" t="s">
        <v>171</v>
      </c>
    </row>
    <row r="1359" ht="15.75" customHeight="1">
      <c r="B1359" s="52">
        <v>8.0120143E7</v>
      </c>
      <c r="C1359" s="52" t="s">
        <v>1668</v>
      </c>
      <c r="D1359" s="52" t="s">
        <v>1669</v>
      </c>
      <c r="E1359" s="52">
        <v>8.0</v>
      </c>
      <c r="F1359" s="53">
        <v>1785.004</v>
      </c>
      <c r="G1359" s="48">
        <f t="shared" si="1"/>
        <v>14280.032</v>
      </c>
      <c r="H1359" s="52" t="s">
        <v>3</v>
      </c>
      <c r="I1359" s="52">
        <v>2.0</v>
      </c>
      <c r="J1359" s="52">
        <v>2.0</v>
      </c>
      <c r="K1359" s="52">
        <v>4.0</v>
      </c>
      <c r="L1359" s="52" t="s">
        <v>118</v>
      </c>
      <c r="M1359" s="52" t="s">
        <v>119</v>
      </c>
      <c r="N1359" s="52">
        <v>81.0</v>
      </c>
      <c r="O1359" s="52">
        <v>0.0</v>
      </c>
      <c r="P1359" s="52">
        <v>0.0</v>
      </c>
      <c r="Q1359" s="52">
        <v>1.0</v>
      </c>
      <c r="R1359" s="52">
        <v>0.0</v>
      </c>
      <c r="S1359" s="52">
        <v>0.0</v>
      </c>
      <c r="T1359" s="52">
        <v>0.0</v>
      </c>
      <c r="U1359" s="53">
        <v>1785.0</v>
      </c>
      <c r="V1359" s="53">
        <v>1785.0</v>
      </c>
      <c r="W1359" s="52">
        <v>8.30129239E8</v>
      </c>
      <c r="X1359" s="52" t="s">
        <v>801</v>
      </c>
    </row>
    <row r="1360" ht="15.75" customHeight="1">
      <c r="B1360" s="47">
        <v>8.0120144E7</v>
      </c>
      <c r="C1360" s="47" t="s">
        <v>1670</v>
      </c>
      <c r="D1360" s="47" t="s">
        <v>1671</v>
      </c>
      <c r="E1360" s="47">
        <v>10.0</v>
      </c>
      <c r="F1360" s="48">
        <v>1785.235</v>
      </c>
      <c r="G1360" s="48">
        <f t="shared" si="1"/>
        <v>17852.35</v>
      </c>
      <c r="H1360" s="47" t="s">
        <v>3</v>
      </c>
      <c r="I1360" s="47">
        <v>3.0</v>
      </c>
      <c r="J1360" s="47">
        <v>3.0</v>
      </c>
      <c r="K1360" s="47">
        <v>6.0</v>
      </c>
      <c r="L1360" s="47" t="s">
        <v>118</v>
      </c>
      <c r="M1360" s="47" t="s">
        <v>119</v>
      </c>
      <c r="N1360" s="47">
        <v>42.0</v>
      </c>
      <c r="O1360" s="47">
        <v>0.0</v>
      </c>
      <c r="P1360" s="47">
        <v>0.0</v>
      </c>
      <c r="Q1360" s="47">
        <v>1.0</v>
      </c>
      <c r="R1360" s="47">
        <v>0.0</v>
      </c>
      <c r="S1360" s="47">
        <v>0.0</v>
      </c>
      <c r="T1360" s="47">
        <v>0.0</v>
      </c>
      <c r="U1360" s="48">
        <v>1785.23</v>
      </c>
      <c r="V1360" s="48">
        <v>1785.0</v>
      </c>
      <c r="W1360" s="47">
        <v>8.30129239E8</v>
      </c>
      <c r="X1360" s="47" t="s">
        <v>801</v>
      </c>
    </row>
    <row r="1361" ht="15.75" customHeight="1">
      <c r="B1361" s="52">
        <v>8.0120145E7</v>
      </c>
      <c r="C1361" s="52" t="s">
        <v>1672</v>
      </c>
      <c r="D1361" s="52" t="s">
        <v>1673</v>
      </c>
      <c r="E1361" s="52">
        <v>10.0</v>
      </c>
      <c r="F1361" s="53">
        <v>1840.535</v>
      </c>
      <c r="G1361" s="48">
        <f t="shared" si="1"/>
        <v>18405.35</v>
      </c>
      <c r="H1361" s="52" t="s">
        <v>3</v>
      </c>
      <c r="I1361" s="52">
        <v>1.0</v>
      </c>
      <c r="J1361" s="52">
        <v>1.0</v>
      </c>
      <c r="K1361" s="52">
        <v>3.0</v>
      </c>
      <c r="L1361" s="52" t="s">
        <v>118</v>
      </c>
      <c r="M1361" s="52" t="s">
        <v>119</v>
      </c>
      <c r="N1361" s="52">
        <v>12.0</v>
      </c>
      <c r="O1361" s="52">
        <v>0.0</v>
      </c>
      <c r="P1361" s="52">
        <v>0.0</v>
      </c>
      <c r="Q1361" s="52">
        <v>0.0</v>
      </c>
      <c r="R1361" s="52">
        <v>0.0</v>
      </c>
      <c r="S1361" s="52">
        <v>0.0</v>
      </c>
      <c r="T1361" s="52">
        <v>0.0</v>
      </c>
      <c r="U1361" s="53">
        <v>1840.53</v>
      </c>
      <c r="V1361" s="53">
        <v>1785.0</v>
      </c>
      <c r="W1361" s="52">
        <v>8.30129239E8</v>
      </c>
      <c r="X1361" s="52" t="s">
        <v>801</v>
      </c>
    </row>
    <row r="1362" ht="15.75" customHeight="1">
      <c r="B1362" s="47">
        <v>8.0120146E7</v>
      </c>
      <c r="C1362" s="47" t="s">
        <v>1674</v>
      </c>
      <c r="D1362" s="47" t="s">
        <v>1675</v>
      </c>
      <c r="E1362" s="47">
        <v>3.0</v>
      </c>
      <c r="F1362" s="48">
        <v>1885.803</v>
      </c>
      <c r="G1362" s="48">
        <f t="shared" si="1"/>
        <v>5657.409</v>
      </c>
      <c r="H1362" s="47" t="s">
        <v>3</v>
      </c>
      <c r="I1362" s="47">
        <v>2.0</v>
      </c>
      <c r="J1362" s="47">
        <v>2.0</v>
      </c>
      <c r="K1362" s="47">
        <v>4.0</v>
      </c>
      <c r="L1362" s="47" t="s">
        <v>118</v>
      </c>
      <c r="M1362" s="47" t="s">
        <v>119</v>
      </c>
      <c r="N1362" s="47">
        <v>23.0</v>
      </c>
      <c r="O1362" s="47">
        <v>0.0</v>
      </c>
      <c r="P1362" s="47">
        <v>0.0</v>
      </c>
      <c r="Q1362" s="47">
        <v>0.0</v>
      </c>
      <c r="R1362" s="47">
        <v>0.0</v>
      </c>
      <c r="S1362" s="47">
        <v>0.0</v>
      </c>
      <c r="T1362" s="47">
        <v>0.0</v>
      </c>
      <c r="U1362" s="48">
        <v>1885.8</v>
      </c>
      <c r="V1362" s="48">
        <v>1785.0</v>
      </c>
      <c r="W1362" s="47">
        <v>8.30129239E8</v>
      </c>
      <c r="X1362" s="47" t="s">
        <v>801</v>
      </c>
    </row>
    <row r="1363" ht="15.75" customHeight="1">
      <c r="B1363" s="52">
        <v>8.0120147E7</v>
      </c>
      <c r="C1363" s="52" t="s">
        <v>1676</v>
      </c>
      <c r="D1363" s="52" t="s">
        <v>1677</v>
      </c>
      <c r="E1363" s="52">
        <v>9.0</v>
      </c>
      <c r="F1363" s="53">
        <v>1868.302</v>
      </c>
      <c r="G1363" s="48">
        <f t="shared" si="1"/>
        <v>16814.718</v>
      </c>
      <c r="H1363" s="52" t="s">
        <v>3</v>
      </c>
      <c r="I1363" s="52">
        <v>2.0</v>
      </c>
      <c r="J1363" s="52">
        <v>2.0</v>
      </c>
      <c r="K1363" s="52">
        <v>4.0</v>
      </c>
      <c r="L1363" s="52" t="s">
        <v>118</v>
      </c>
      <c r="M1363" s="52" t="s">
        <v>119</v>
      </c>
      <c r="N1363" s="52">
        <v>20.0</v>
      </c>
      <c r="O1363" s="52">
        <v>0.0</v>
      </c>
      <c r="P1363" s="52">
        <v>0.0</v>
      </c>
      <c r="Q1363" s="52">
        <v>0.0</v>
      </c>
      <c r="R1363" s="52">
        <v>0.0</v>
      </c>
      <c r="S1363" s="52">
        <v>0.0</v>
      </c>
      <c r="T1363" s="52">
        <v>0.0</v>
      </c>
      <c r="U1363" s="53">
        <v>1868.3</v>
      </c>
      <c r="V1363" s="53">
        <v>1785.0</v>
      </c>
      <c r="W1363" s="52">
        <v>8.30129239E8</v>
      </c>
      <c r="X1363" s="52" t="s">
        <v>801</v>
      </c>
    </row>
    <row r="1364" ht="15.75" customHeight="1">
      <c r="B1364" s="47">
        <v>8.0120148E7</v>
      </c>
      <c r="C1364" s="47" t="s">
        <v>1678</v>
      </c>
      <c r="D1364" s="47" t="s">
        <v>1679</v>
      </c>
      <c r="E1364" s="47">
        <v>5.0</v>
      </c>
      <c r="F1364" s="48">
        <v>2833.559</v>
      </c>
      <c r="G1364" s="48">
        <f t="shared" si="1"/>
        <v>14167.795</v>
      </c>
      <c r="H1364" s="47" t="s">
        <v>3</v>
      </c>
      <c r="I1364" s="47">
        <v>2.0</v>
      </c>
      <c r="J1364" s="47">
        <v>2.0</v>
      </c>
      <c r="K1364" s="47">
        <v>3.0</v>
      </c>
      <c r="L1364" s="47" t="s">
        <v>118</v>
      </c>
      <c r="M1364" s="47" t="s">
        <v>119</v>
      </c>
      <c r="N1364" s="47">
        <v>11.0</v>
      </c>
      <c r="O1364" s="47">
        <v>0.0</v>
      </c>
      <c r="P1364" s="47">
        <v>0.0</v>
      </c>
      <c r="Q1364" s="47">
        <v>0.0</v>
      </c>
      <c r="R1364" s="47">
        <v>0.0</v>
      </c>
      <c r="S1364" s="47">
        <v>0.0</v>
      </c>
      <c r="T1364" s="47">
        <v>0.0</v>
      </c>
      <c r="U1364" s="48">
        <v>2833.56</v>
      </c>
      <c r="V1364" s="48">
        <v>1785.0</v>
      </c>
      <c r="W1364" s="47">
        <v>8.30129239E8</v>
      </c>
      <c r="X1364" s="47" t="s">
        <v>801</v>
      </c>
    </row>
    <row r="1365" ht="15.75" customHeight="1">
      <c r="B1365" s="52">
        <v>8.0120149E7</v>
      </c>
      <c r="C1365" s="52" t="s">
        <v>1680</v>
      </c>
      <c r="D1365" s="52" t="s">
        <v>1681</v>
      </c>
      <c r="E1365" s="52">
        <v>4.0</v>
      </c>
      <c r="F1365" s="53">
        <v>1930.448</v>
      </c>
      <c r="G1365" s="48">
        <f t="shared" si="1"/>
        <v>7721.792</v>
      </c>
      <c r="H1365" s="52" t="s">
        <v>3</v>
      </c>
      <c r="I1365" s="52">
        <v>1.0</v>
      </c>
      <c r="J1365" s="52">
        <v>1.0</v>
      </c>
      <c r="K1365" s="52">
        <v>2.0</v>
      </c>
      <c r="L1365" s="52" t="s">
        <v>118</v>
      </c>
      <c r="M1365" s="52" t="s">
        <v>119</v>
      </c>
      <c r="N1365" s="52">
        <v>18.0</v>
      </c>
      <c r="O1365" s="52">
        <v>0.0</v>
      </c>
      <c r="P1365" s="52">
        <v>0.0</v>
      </c>
      <c r="Q1365" s="52">
        <v>0.0</v>
      </c>
      <c r="R1365" s="52">
        <v>0.0</v>
      </c>
      <c r="S1365" s="52">
        <v>0.0</v>
      </c>
      <c r="T1365" s="52">
        <v>0.0</v>
      </c>
      <c r="U1365" s="53">
        <v>1930.45</v>
      </c>
      <c r="V1365" s="53">
        <v>1785.0</v>
      </c>
      <c r="W1365" s="52">
        <v>8.30129239E8</v>
      </c>
      <c r="X1365" s="52" t="s">
        <v>801</v>
      </c>
    </row>
    <row r="1366" ht="15.75" customHeight="1">
      <c r="B1366" s="47">
        <v>8.012015E7</v>
      </c>
      <c r="C1366" s="47" t="s">
        <v>1682</v>
      </c>
      <c r="D1366" s="47" t="s">
        <v>1683</v>
      </c>
      <c r="E1366" s="47">
        <v>6.0</v>
      </c>
      <c r="F1366" s="48">
        <v>9520.0</v>
      </c>
      <c r="G1366" s="48">
        <f t="shared" si="1"/>
        <v>57120</v>
      </c>
      <c r="H1366" s="47" t="s">
        <v>3</v>
      </c>
      <c r="I1366" s="47">
        <v>8.0</v>
      </c>
      <c r="J1366" s="47">
        <v>4.0</v>
      </c>
      <c r="K1366" s="47">
        <v>20.0</v>
      </c>
      <c r="L1366" s="47" t="s">
        <v>118</v>
      </c>
      <c r="M1366" s="47" t="s">
        <v>119</v>
      </c>
      <c r="N1366" s="47">
        <v>418.0</v>
      </c>
      <c r="O1366" s="47">
        <v>0.0</v>
      </c>
      <c r="P1366" s="47">
        <v>0.0</v>
      </c>
      <c r="Q1366" s="47">
        <v>0.0</v>
      </c>
      <c r="R1366" s="47">
        <v>0.0</v>
      </c>
      <c r="S1366" s="47">
        <v>9.0</v>
      </c>
      <c r="T1366" s="47">
        <v>0.0</v>
      </c>
      <c r="U1366" s="48">
        <v>9520.0</v>
      </c>
      <c r="V1366" s="48">
        <v>9520.0</v>
      </c>
      <c r="W1366" s="47">
        <v>8.30129239E8</v>
      </c>
      <c r="X1366" s="47" t="s">
        <v>801</v>
      </c>
    </row>
    <row r="1367" ht="15.75" customHeight="1">
      <c r="B1367" s="52">
        <v>8.0120151E7</v>
      </c>
      <c r="C1367" s="52" t="s">
        <v>1684</v>
      </c>
      <c r="D1367" s="52">
        <v>1518.0</v>
      </c>
      <c r="E1367" s="52">
        <v>0.0</v>
      </c>
      <c r="F1367" s="53">
        <v>6514.06</v>
      </c>
      <c r="G1367" s="48">
        <f t="shared" si="1"/>
        <v>0</v>
      </c>
      <c r="H1367" s="52" t="s">
        <v>3</v>
      </c>
      <c r="I1367" s="52">
        <v>0.0</v>
      </c>
      <c r="J1367" s="52">
        <v>0.0</v>
      </c>
      <c r="K1367" s="52">
        <v>0.0</v>
      </c>
      <c r="L1367" s="52" t="s">
        <v>1120</v>
      </c>
      <c r="M1367" s="52" t="s">
        <v>165</v>
      </c>
      <c r="N1367" s="52">
        <v>478.0</v>
      </c>
      <c r="O1367" s="52">
        <v>0.0</v>
      </c>
      <c r="P1367" s="52">
        <v>0.0</v>
      </c>
      <c r="Q1367" s="52">
        <v>0.0</v>
      </c>
      <c r="R1367" s="52">
        <v>0.0</v>
      </c>
      <c r="S1367" s="52">
        <v>4.0</v>
      </c>
      <c r="T1367" s="52">
        <v>0.0</v>
      </c>
      <c r="U1367" s="53">
        <v>6514.06</v>
      </c>
      <c r="V1367" s="53">
        <v>6514.06</v>
      </c>
      <c r="W1367" s="52">
        <v>9.00449648E8</v>
      </c>
      <c r="X1367" s="52" t="s">
        <v>1157</v>
      </c>
    </row>
    <row r="1368" ht="15.75" customHeight="1">
      <c r="B1368" s="47">
        <v>8.0120152E7</v>
      </c>
      <c r="C1368" s="47" t="s">
        <v>1685</v>
      </c>
      <c r="D1368" s="47" t="s">
        <v>1686</v>
      </c>
      <c r="E1368" s="47">
        <v>4.0</v>
      </c>
      <c r="F1368" s="48">
        <v>95200.0</v>
      </c>
      <c r="G1368" s="48">
        <f t="shared" si="1"/>
        <v>380800</v>
      </c>
      <c r="H1368" s="47" t="s">
        <v>3</v>
      </c>
      <c r="I1368" s="47">
        <v>0.0</v>
      </c>
      <c r="J1368" s="47">
        <v>0.0</v>
      </c>
      <c r="K1368" s="47">
        <v>0.0</v>
      </c>
      <c r="L1368" s="47" t="s">
        <v>118</v>
      </c>
      <c r="M1368" s="47" t="s">
        <v>165</v>
      </c>
      <c r="N1368" s="47">
        <v>18.0</v>
      </c>
      <c r="O1368" s="47">
        <v>0.0</v>
      </c>
      <c r="P1368" s="47">
        <v>0.0</v>
      </c>
      <c r="Q1368" s="47">
        <v>0.0</v>
      </c>
      <c r="R1368" s="47">
        <v>0.0</v>
      </c>
      <c r="S1368" s="47">
        <v>1.0</v>
      </c>
      <c r="T1368" s="47">
        <v>0.0</v>
      </c>
      <c r="U1368" s="48">
        <v>95200.0</v>
      </c>
      <c r="V1368" s="48">
        <v>95200.0</v>
      </c>
      <c r="W1368" s="47">
        <v>8.30074603E8</v>
      </c>
      <c r="X1368" s="47" t="s">
        <v>1431</v>
      </c>
    </row>
    <row r="1369" ht="15.75" customHeight="1">
      <c r="B1369" s="52">
        <v>8.0120153E7</v>
      </c>
      <c r="C1369" s="52" t="s">
        <v>1687</v>
      </c>
      <c r="D1369" s="52" t="s">
        <v>1688</v>
      </c>
      <c r="E1369" s="52">
        <v>0.0</v>
      </c>
      <c r="F1369" s="53">
        <v>22578.98</v>
      </c>
      <c r="G1369" s="48">
        <f t="shared" si="1"/>
        <v>0</v>
      </c>
      <c r="H1369" s="52" t="s">
        <v>3</v>
      </c>
      <c r="I1369" s="52">
        <v>0.0</v>
      </c>
      <c r="J1369" s="52">
        <v>0.0</v>
      </c>
      <c r="K1369" s="52">
        <v>0.0</v>
      </c>
      <c r="L1369" s="52" t="s">
        <v>118</v>
      </c>
      <c r="M1369" s="52" t="s">
        <v>119</v>
      </c>
      <c r="N1369" s="52">
        <v>602.0</v>
      </c>
      <c r="O1369" s="52">
        <v>0.0</v>
      </c>
      <c r="P1369" s="52">
        <v>0.0</v>
      </c>
      <c r="Q1369" s="52">
        <v>0.0</v>
      </c>
      <c r="R1369" s="52">
        <v>0.0</v>
      </c>
      <c r="S1369" s="52">
        <v>8.0</v>
      </c>
      <c r="T1369" s="52">
        <v>0.0</v>
      </c>
      <c r="U1369" s="53">
        <v>22579.0</v>
      </c>
      <c r="V1369" s="53">
        <v>24633.0</v>
      </c>
      <c r="W1369" s="52">
        <v>8.30129239E8</v>
      </c>
      <c r="X1369" s="52" t="s">
        <v>801</v>
      </c>
    </row>
    <row r="1370" ht="15.75" customHeight="1">
      <c r="B1370" s="47">
        <v>8.0120154E7</v>
      </c>
      <c r="C1370" s="47" t="s">
        <v>1689</v>
      </c>
      <c r="D1370" s="47">
        <v>2381.0</v>
      </c>
      <c r="E1370" s="47">
        <v>0.0</v>
      </c>
      <c r="F1370" s="48">
        <v>9399.661</v>
      </c>
      <c r="G1370" s="48">
        <f t="shared" si="1"/>
        <v>0</v>
      </c>
      <c r="H1370" s="47" t="s">
        <v>3</v>
      </c>
      <c r="I1370" s="47">
        <v>0.0</v>
      </c>
      <c r="J1370" s="47">
        <v>0.0</v>
      </c>
      <c r="K1370" s="47">
        <v>0.0</v>
      </c>
      <c r="L1370" s="47" t="s">
        <v>1465</v>
      </c>
      <c r="M1370" s="47" t="s">
        <v>119</v>
      </c>
      <c r="N1370" s="47">
        <v>4908.0</v>
      </c>
      <c r="O1370" s="47">
        <v>0.0</v>
      </c>
      <c r="P1370" s="47">
        <v>0.0</v>
      </c>
      <c r="Q1370" s="47">
        <v>0.0</v>
      </c>
      <c r="R1370" s="47">
        <v>0.0</v>
      </c>
      <c r="S1370" s="47">
        <v>12.0</v>
      </c>
      <c r="T1370" s="47">
        <v>0.0</v>
      </c>
      <c r="U1370" s="48">
        <v>9399.66</v>
      </c>
      <c r="V1370" s="48">
        <v>9371.25</v>
      </c>
      <c r="W1370" s="47">
        <v>9.00449648E8</v>
      </c>
      <c r="X1370" s="47" t="s">
        <v>647</v>
      </c>
    </row>
    <row r="1371" ht="15.75" customHeight="1">
      <c r="B1371" s="52">
        <v>8.0120155E7</v>
      </c>
      <c r="C1371" s="52" t="s">
        <v>1690</v>
      </c>
      <c r="D1371" s="52">
        <v>2323.0</v>
      </c>
      <c r="E1371" s="52">
        <v>0.0</v>
      </c>
      <c r="F1371" s="53">
        <v>0.0</v>
      </c>
      <c r="G1371" s="48">
        <f t="shared" si="1"/>
        <v>0</v>
      </c>
      <c r="H1371" s="52" t="s">
        <v>3</v>
      </c>
      <c r="I1371" s="52">
        <v>0.0</v>
      </c>
      <c r="J1371" s="52">
        <v>0.0</v>
      </c>
      <c r="K1371" s="52">
        <v>0.0</v>
      </c>
      <c r="L1371" s="52" t="s">
        <v>118</v>
      </c>
      <c r="M1371" s="52" t="s">
        <v>119</v>
      </c>
      <c r="N1371" s="52">
        <v>0.0</v>
      </c>
      <c r="O1371" s="52">
        <v>0.0</v>
      </c>
      <c r="P1371" s="52">
        <v>0.0</v>
      </c>
      <c r="Q1371" s="52">
        <v>0.0</v>
      </c>
      <c r="R1371" s="52">
        <v>0.0</v>
      </c>
      <c r="S1371" s="52">
        <v>0.0</v>
      </c>
      <c r="T1371" s="52">
        <v>0.0</v>
      </c>
      <c r="U1371" s="53">
        <v>0.0</v>
      </c>
      <c r="V1371" s="53">
        <v>0.0</v>
      </c>
      <c r="W1371" s="52">
        <v>9.00449648E8</v>
      </c>
      <c r="X1371" s="52" t="s">
        <v>235</v>
      </c>
    </row>
    <row r="1372" ht="15.75" customHeight="1">
      <c r="B1372" s="47">
        <v>8.0120156E7</v>
      </c>
      <c r="C1372" s="47" t="s">
        <v>1691</v>
      </c>
      <c r="D1372" s="47">
        <v>1005.0</v>
      </c>
      <c r="E1372" s="47">
        <v>38.0</v>
      </c>
      <c r="F1372" s="48">
        <v>3106.13</v>
      </c>
      <c r="G1372" s="48">
        <f t="shared" si="1"/>
        <v>118032.94</v>
      </c>
      <c r="H1372" s="47" t="s">
        <v>3</v>
      </c>
      <c r="I1372" s="47">
        <v>2.0</v>
      </c>
      <c r="J1372" s="47">
        <v>2.0</v>
      </c>
      <c r="K1372" s="47">
        <v>3.0</v>
      </c>
      <c r="L1372" s="47" t="s">
        <v>189</v>
      </c>
      <c r="M1372" s="47" t="s">
        <v>119</v>
      </c>
      <c r="N1372" s="47">
        <v>605.0</v>
      </c>
      <c r="O1372" s="47">
        <v>0.0</v>
      </c>
      <c r="P1372" s="47">
        <v>0.0</v>
      </c>
      <c r="Q1372" s="47">
        <v>0.0</v>
      </c>
      <c r="R1372" s="47">
        <v>0.0</v>
      </c>
      <c r="S1372" s="47">
        <v>2.0</v>
      </c>
      <c r="T1372" s="47">
        <v>0.0</v>
      </c>
      <c r="U1372" s="48">
        <v>3106.13</v>
      </c>
      <c r="V1372" s="48">
        <v>2609.0</v>
      </c>
      <c r="W1372" s="47">
        <v>9.00026627E8</v>
      </c>
      <c r="X1372" s="47" t="s">
        <v>456</v>
      </c>
    </row>
    <row r="1373" ht="15.75" customHeight="1">
      <c r="B1373" s="52">
        <v>8.0120157E7</v>
      </c>
      <c r="C1373" s="52" t="s">
        <v>1692</v>
      </c>
      <c r="D1373" s="52">
        <v>1006.0</v>
      </c>
      <c r="E1373" s="52">
        <v>598.0</v>
      </c>
      <c r="F1373" s="53">
        <v>434.35</v>
      </c>
      <c r="G1373" s="48">
        <f t="shared" si="1"/>
        <v>259741.3</v>
      </c>
      <c r="H1373" s="52" t="s">
        <v>3</v>
      </c>
      <c r="I1373" s="52">
        <v>200.0</v>
      </c>
      <c r="J1373" s="52">
        <v>100.0</v>
      </c>
      <c r="K1373" s="52">
        <v>400.0</v>
      </c>
      <c r="L1373" s="52" t="s">
        <v>118</v>
      </c>
      <c r="M1373" s="52" t="s">
        <v>119</v>
      </c>
      <c r="N1373" s="52">
        <v>16848.0</v>
      </c>
      <c r="O1373" s="52">
        <v>0.0</v>
      </c>
      <c r="P1373" s="52">
        <v>0.0</v>
      </c>
      <c r="Q1373" s="52">
        <v>0.0</v>
      </c>
      <c r="R1373" s="52">
        <v>0.0</v>
      </c>
      <c r="S1373" s="52">
        <v>3.0</v>
      </c>
      <c r="T1373" s="52">
        <v>0.0</v>
      </c>
      <c r="U1373" s="53">
        <v>434.35</v>
      </c>
      <c r="V1373" s="53">
        <v>434.35</v>
      </c>
      <c r="W1373" s="52">
        <v>9.00664298E8</v>
      </c>
      <c r="X1373" s="52" t="s">
        <v>316</v>
      </c>
    </row>
    <row r="1374" ht="15.75" customHeight="1">
      <c r="B1374" s="47">
        <v>8.0120158E7</v>
      </c>
      <c r="C1374" s="47" t="s">
        <v>1693</v>
      </c>
      <c r="D1374" s="47">
        <v>1007.0</v>
      </c>
      <c r="E1374" s="47">
        <v>198.0</v>
      </c>
      <c r="F1374" s="48">
        <v>120.19</v>
      </c>
      <c r="G1374" s="48">
        <f t="shared" si="1"/>
        <v>23797.62</v>
      </c>
      <c r="H1374" s="47" t="s">
        <v>3</v>
      </c>
      <c r="I1374" s="47">
        <v>20.0</v>
      </c>
      <c r="J1374" s="47">
        <v>10.0</v>
      </c>
      <c r="K1374" s="47">
        <v>500.0</v>
      </c>
      <c r="L1374" s="47" t="s">
        <v>118</v>
      </c>
      <c r="M1374" s="47" t="s">
        <v>119</v>
      </c>
      <c r="N1374" s="47">
        <v>7188.0</v>
      </c>
      <c r="O1374" s="47">
        <v>0.0</v>
      </c>
      <c r="P1374" s="47">
        <v>0.0</v>
      </c>
      <c r="Q1374" s="47">
        <v>0.0</v>
      </c>
      <c r="R1374" s="47">
        <v>0.0</v>
      </c>
      <c r="S1374" s="47">
        <v>2.0</v>
      </c>
      <c r="T1374" s="47">
        <v>0.0</v>
      </c>
      <c r="U1374" s="48">
        <v>120.19</v>
      </c>
      <c r="V1374" s="48">
        <v>120.19</v>
      </c>
      <c r="W1374" s="47">
        <v>9.00664298E8</v>
      </c>
      <c r="X1374" s="47" t="s">
        <v>316</v>
      </c>
    </row>
    <row r="1375" ht="15.75" customHeight="1">
      <c r="B1375" s="52">
        <v>8.0120159E7</v>
      </c>
      <c r="C1375" s="52" t="s">
        <v>1694</v>
      </c>
      <c r="D1375" s="52">
        <v>1812.0</v>
      </c>
      <c r="E1375" s="52">
        <v>0.0</v>
      </c>
      <c r="F1375" s="53">
        <v>0.0</v>
      </c>
      <c r="G1375" s="48">
        <f t="shared" si="1"/>
        <v>0</v>
      </c>
      <c r="H1375" s="52" t="s">
        <v>3</v>
      </c>
      <c r="I1375" s="52">
        <v>0.0</v>
      </c>
      <c r="J1375" s="52">
        <v>0.0</v>
      </c>
      <c r="K1375" s="52">
        <v>0.0</v>
      </c>
      <c r="L1375" s="52" t="s">
        <v>557</v>
      </c>
      <c r="M1375" s="52" t="s">
        <v>119</v>
      </c>
      <c r="N1375" s="52">
        <v>0.0</v>
      </c>
      <c r="O1375" s="52">
        <v>0.0</v>
      </c>
      <c r="P1375" s="52">
        <v>0.0</v>
      </c>
      <c r="Q1375" s="52">
        <v>0.0</v>
      </c>
      <c r="R1375" s="52">
        <v>0.0</v>
      </c>
      <c r="S1375" s="52">
        <v>0.0</v>
      </c>
      <c r="T1375" s="52">
        <v>0.0</v>
      </c>
      <c r="U1375" s="53">
        <v>0.0</v>
      </c>
      <c r="V1375" s="53">
        <v>0.0</v>
      </c>
      <c r="W1375" s="52">
        <v>9.00449648E8</v>
      </c>
      <c r="X1375" s="52" t="s">
        <v>235</v>
      </c>
    </row>
    <row r="1376" ht="15.75" customHeight="1">
      <c r="B1376" s="47">
        <v>8.012016E7</v>
      </c>
      <c r="C1376" s="47" t="s">
        <v>1695</v>
      </c>
      <c r="D1376" s="47" t="s">
        <v>1696</v>
      </c>
      <c r="E1376" s="47">
        <v>8.0</v>
      </c>
      <c r="F1376" s="48">
        <v>9520.0</v>
      </c>
      <c r="G1376" s="48">
        <f t="shared" si="1"/>
        <v>76160</v>
      </c>
      <c r="H1376" s="47" t="s">
        <v>3</v>
      </c>
      <c r="I1376" s="47">
        <v>3.0</v>
      </c>
      <c r="J1376" s="47">
        <v>3.0</v>
      </c>
      <c r="K1376" s="47">
        <v>6.0</v>
      </c>
      <c r="L1376" s="47" t="s">
        <v>118</v>
      </c>
      <c r="M1376" s="47" t="s">
        <v>119</v>
      </c>
      <c r="N1376" s="47">
        <v>72.0</v>
      </c>
      <c r="O1376" s="47">
        <v>0.0</v>
      </c>
      <c r="P1376" s="47">
        <v>0.0</v>
      </c>
      <c r="Q1376" s="47">
        <v>0.0</v>
      </c>
      <c r="R1376" s="47">
        <v>0.0</v>
      </c>
      <c r="S1376" s="47">
        <v>0.0</v>
      </c>
      <c r="T1376" s="47">
        <v>0.0</v>
      </c>
      <c r="U1376" s="48">
        <v>9520.0</v>
      </c>
      <c r="V1376" s="48">
        <v>9520.0</v>
      </c>
      <c r="W1376" s="47">
        <v>8.30129239E8</v>
      </c>
      <c r="X1376" s="47" t="s">
        <v>801</v>
      </c>
    </row>
    <row r="1377" ht="15.75" customHeight="1">
      <c r="B1377" s="52">
        <v>8.0120161E7</v>
      </c>
      <c r="C1377" s="52" t="s">
        <v>1697</v>
      </c>
      <c r="D1377" s="52" t="s">
        <v>1665</v>
      </c>
      <c r="E1377" s="52">
        <v>131.0</v>
      </c>
      <c r="F1377" s="53">
        <v>15670.65</v>
      </c>
      <c r="G1377" s="48">
        <f t="shared" si="1"/>
        <v>2052855.15</v>
      </c>
      <c r="H1377" s="52" t="s">
        <v>3</v>
      </c>
      <c r="I1377" s="52">
        <v>2.0</v>
      </c>
      <c r="J1377" s="52">
        <v>2.0</v>
      </c>
      <c r="K1377" s="52">
        <v>3.0</v>
      </c>
      <c r="L1377" s="52" t="s">
        <v>118</v>
      </c>
      <c r="M1377" s="52" t="s">
        <v>119</v>
      </c>
      <c r="N1377" s="52">
        <v>478.0</v>
      </c>
      <c r="O1377" s="52">
        <v>0.0</v>
      </c>
      <c r="P1377" s="52">
        <v>0.0</v>
      </c>
      <c r="Q1377" s="52">
        <v>0.0</v>
      </c>
      <c r="R1377" s="52">
        <v>0.0</v>
      </c>
      <c r="S1377" s="52">
        <v>2.0</v>
      </c>
      <c r="T1377" s="52">
        <v>0.0</v>
      </c>
      <c r="U1377" s="53">
        <v>15670.6</v>
      </c>
      <c r="V1377" s="53">
        <v>15470.0</v>
      </c>
      <c r="W1377" s="52">
        <v>8.30129239E8</v>
      </c>
      <c r="X1377" s="52" t="s">
        <v>801</v>
      </c>
    </row>
    <row r="1378" ht="15.75" customHeight="1">
      <c r="B1378" s="47">
        <v>8.0120162E7</v>
      </c>
      <c r="C1378" s="47" t="s">
        <v>1698</v>
      </c>
      <c r="D1378" s="47">
        <v>196.0</v>
      </c>
      <c r="E1378" s="47">
        <v>9.0</v>
      </c>
      <c r="F1378" s="48">
        <v>5405.0</v>
      </c>
      <c r="G1378" s="48">
        <f t="shared" si="1"/>
        <v>48645</v>
      </c>
      <c r="H1378" s="47" t="s">
        <v>3</v>
      </c>
      <c r="I1378" s="47">
        <v>0.0</v>
      </c>
      <c r="J1378" s="47">
        <v>0.0</v>
      </c>
      <c r="K1378" s="47">
        <v>0.0</v>
      </c>
      <c r="L1378" s="47" t="s">
        <v>118</v>
      </c>
      <c r="M1378" s="47" t="s">
        <v>119</v>
      </c>
      <c r="N1378" s="47">
        <v>1.0</v>
      </c>
      <c r="O1378" s="47">
        <v>0.0</v>
      </c>
      <c r="P1378" s="47">
        <v>0.0</v>
      </c>
      <c r="Q1378" s="47">
        <v>0.0</v>
      </c>
      <c r="R1378" s="47">
        <v>0.0</v>
      </c>
      <c r="S1378" s="47">
        <v>0.0</v>
      </c>
      <c r="T1378" s="47">
        <v>0.0</v>
      </c>
      <c r="U1378" s="48">
        <v>5405.0</v>
      </c>
      <c r="V1378" s="48">
        <v>4542.0</v>
      </c>
      <c r="W1378" s="47">
        <v>9.00449648E8</v>
      </c>
      <c r="X1378" s="47" t="s">
        <v>859</v>
      </c>
    </row>
    <row r="1379" ht="15.75" customHeight="1">
      <c r="B1379" s="52">
        <v>8.0120163E7</v>
      </c>
      <c r="C1379" s="52" t="s">
        <v>1699</v>
      </c>
      <c r="D1379" s="52" t="s">
        <v>1700</v>
      </c>
      <c r="E1379" s="52">
        <v>13.0</v>
      </c>
      <c r="F1379" s="53">
        <v>11662.0</v>
      </c>
      <c r="G1379" s="48">
        <f t="shared" si="1"/>
        <v>151606</v>
      </c>
      <c r="H1379" s="52" t="s">
        <v>3</v>
      </c>
      <c r="I1379" s="52">
        <v>1.0</v>
      </c>
      <c r="J1379" s="52">
        <v>1.0</v>
      </c>
      <c r="K1379" s="52">
        <v>2.0</v>
      </c>
      <c r="L1379" s="52" t="s">
        <v>118</v>
      </c>
      <c r="M1379" s="52" t="s">
        <v>119</v>
      </c>
      <c r="N1379" s="52">
        <v>19.0</v>
      </c>
      <c r="O1379" s="52">
        <v>0.0</v>
      </c>
      <c r="P1379" s="52">
        <v>0.0</v>
      </c>
      <c r="Q1379" s="52">
        <v>0.0</v>
      </c>
      <c r="R1379" s="52">
        <v>0.0</v>
      </c>
      <c r="S1379" s="52">
        <v>0.0</v>
      </c>
      <c r="T1379" s="52">
        <v>0.0</v>
      </c>
      <c r="U1379" s="53">
        <v>11662.0</v>
      </c>
      <c r="V1379" s="53">
        <v>9800.0</v>
      </c>
      <c r="W1379" s="52">
        <v>9.00603232E8</v>
      </c>
      <c r="X1379" s="52" t="s">
        <v>194</v>
      </c>
    </row>
    <row r="1380" ht="15.75" customHeight="1">
      <c r="B1380" s="47">
        <v>8.0120164E7</v>
      </c>
      <c r="C1380" s="47" t="s">
        <v>1701</v>
      </c>
      <c r="D1380" s="47" t="s">
        <v>1702</v>
      </c>
      <c r="E1380" s="47">
        <v>9.0</v>
      </c>
      <c r="F1380" s="48">
        <v>23205.0</v>
      </c>
      <c r="G1380" s="48">
        <f t="shared" si="1"/>
        <v>208845</v>
      </c>
      <c r="H1380" s="47" t="s">
        <v>6</v>
      </c>
      <c r="I1380" s="47">
        <v>0.0</v>
      </c>
      <c r="J1380" s="47">
        <v>0.0</v>
      </c>
      <c r="K1380" s="47">
        <v>0.0</v>
      </c>
      <c r="L1380" s="47" t="s">
        <v>118</v>
      </c>
      <c r="M1380" s="47" t="s">
        <v>119</v>
      </c>
      <c r="N1380" s="47">
        <v>1.0</v>
      </c>
      <c r="O1380" s="47">
        <v>0.0</v>
      </c>
      <c r="P1380" s="47">
        <v>0.0</v>
      </c>
      <c r="Q1380" s="47">
        <v>0.0</v>
      </c>
      <c r="R1380" s="47">
        <v>0.0</v>
      </c>
      <c r="S1380" s="47">
        <v>0.0</v>
      </c>
      <c r="T1380" s="47">
        <v>0.0</v>
      </c>
      <c r="U1380" s="48">
        <v>23205.0</v>
      </c>
      <c r="V1380" s="48">
        <v>19500.0</v>
      </c>
      <c r="W1380" s="47">
        <v>8.60050977E8</v>
      </c>
      <c r="X1380" s="47" t="s">
        <v>387</v>
      </c>
    </row>
    <row r="1381" ht="15.75" customHeight="1">
      <c r="B1381" s="52">
        <v>8.0120165E7</v>
      </c>
      <c r="C1381" s="72" t="s">
        <v>1703</v>
      </c>
      <c r="D1381" s="6"/>
      <c r="E1381" s="52">
        <v>7.0</v>
      </c>
      <c r="F1381" s="53">
        <v>5950.0</v>
      </c>
      <c r="G1381" s="48">
        <f t="shared" si="1"/>
        <v>41650</v>
      </c>
      <c r="H1381" s="52" t="s">
        <v>3</v>
      </c>
      <c r="I1381" s="52">
        <v>1.0</v>
      </c>
      <c r="J1381" s="52">
        <v>1.0</v>
      </c>
      <c r="K1381" s="52">
        <v>2.0</v>
      </c>
      <c r="L1381" s="52" t="s">
        <v>118</v>
      </c>
      <c r="M1381" s="52" t="s">
        <v>165</v>
      </c>
      <c r="N1381" s="52">
        <v>89.0</v>
      </c>
      <c r="O1381" s="52">
        <v>0.0</v>
      </c>
      <c r="P1381" s="52">
        <v>0.0</v>
      </c>
      <c r="Q1381" s="52">
        <v>0.0</v>
      </c>
      <c r="R1381" s="52">
        <v>0.0</v>
      </c>
      <c r="S1381" s="52">
        <v>4.0</v>
      </c>
      <c r="T1381" s="52">
        <v>0.0</v>
      </c>
      <c r="U1381" s="53">
        <v>5950.0</v>
      </c>
      <c r="V1381" s="53">
        <v>5950.0</v>
      </c>
      <c r="W1381" s="52">
        <v>9.00664298E8</v>
      </c>
      <c r="X1381" s="52" t="s">
        <v>834</v>
      </c>
    </row>
    <row r="1382" ht="15.75" customHeight="1">
      <c r="B1382" s="47">
        <v>8.0120166E7</v>
      </c>
      <c r="C1382" s="73" t="s">
        <v>1704</v>
      </c>
      <c r="D1382" s="6"/>
      <c r="E1382" s="47">
        <v>2.0</v>
      </c>
      <c r="F1382" s="48">
        <v>35353.26</v>
      </c>
      <c r="G1382" s="48">
        <f t="shared" si="1"/>
        <v>70706.52</v>
      </c>
      <c r="H1382" s="47" t="s">
        <v>3</v>
      </c>
      <c r="I1382" s="47">
        <v>2.0</v>
      </c>
      <c r="J1382" s="47">
        <v>2.0</v>
      </c>
      <c r="K1382" s="47">
        <v>4.0</v>
      </c>
      <c r="L1382" s="47" t="s">
        <v>118</v>
      </c>
      <c r="M1382" s="47" t="s">
        <v>165</v>
      </c>
      <c r="N1382" s="47">
        <v>40.0</v>
      </c>
      <c r="O1382" s="47">
        <v>0.0</v>
      </c>
      <c r="P1382" s="47">
        <v>0.0</v>
      </c>
      <c r="Q1382" s="47">
        <v>1.0</v>
      </c>
      <c r="R1382" s="47">
        <v>0.0</v>
      </c>
      <c r="S1382" s="47">
        <v>0.0</v>
      </c>
      <c r="T1382" s="47">
        <v>0.0</v>
      </c>
      <c r="U1382" s="48">
        <v>35353.3</v>
      </c>
      <c r="V1382" s="48">
        <v>35354.9</v>
      </c>
      <c r="W1382" s="47">
        <v>9.00664298E8</v>
      </c>
      <c r="X1382" s="47" t="s">
        <v>834</v>
      </c>
    </row>
    <row r="1383" ht="15.75" customHeight="1">
      <c r="B1383" s="52">
        <v>8.0120167E7</v>
      </c>
      <c r="C1383" s="52" t="s">
        <v>1705</v>
      </c>
      <c r="D1383" s="52" t="s">
        <v>1706</v>
      </c>
      <c r="E1383" s="52">
        <v>12.0</v>
      </c>
      <c r="F1383" s="53">
        <v>2975.0</v>
      </c>
      <c r="G1383" s="48">
        <f t="shared" si="1"/>
        <v>35700</v>
      </c>
      <c r="H1383" s="52" t="s">
        <v>3</v>
      </c>
      <c r="I1383" s="52">
        <v>15.0</v>
      </c>
      <c r="J1383" s="52">
        <v>10.0</v>
      </c>
      <c r="K1383" s="52">
        <v>30.0</v>
      </c>
      <c r="L1383" s="52" t="s">
        <v>118</v>
      </c>
      <c r="M1383" s="52" t="s">
        <v>119</v>
      </c>
      <c r="N1383" s="52">
        <v>874.0</v>
      </c>
      <c r="O1383" s="52">
        <v>0.0</v>
      </c>
      <c r="P1383" s="52">
        <v>0.0</v>
      </c>
      <c r="Q1383" s="52">
        <v>0.0</v>
      </c>
      <c r="R1383" s="52">
        <v>0.0</v>
      </c>
      <c r="S1383" s="52">
        <v>4.0</v>
      </c>
      <c r="T1383" s="52">
        <v>0.0</v>
      </c>
      <c r="U1383" s="53">
        <v>2975.0</v>
      </c>
      <c r="V1383" s="53">
        <v>2975.0</v>
      </c>
      <c r="W1383" s="52">
        <v>8.30037039E8</v>
      </c>
      <c r="X1383" s="52" t="s">
        <v>834</v>
      </c>
    </row>
    <row r="1384" ht="15.75" customHeight="1">
      <c r="B1384" s="47">
        <v>8.0120168E7</v>
      </c>
      <c r="C1384" s="47" t="s">
        <v>1707</v>
      </c>
      <c r="D1384" s="47" t="s">
        <v>1708</v>
      </c>
      <c r="E1384" s="47">
        <v>19.0</v>
      </c>
      <c r="F1384" s="48">
        <v>4882.624</v>
      </c>
      <c r="G1384" s="48">
        <f t="shared" si="1"/>
        <v>92769.856</v>
      </c>
      <c r="H1384" s="47" t="s">
        <v>3</v>
      </c>
      <c r="I1384" s="47">
        <v>4.0</v>
      </c>
      <c r="J1384" s="47">
        <v>4.0</v>
      </c>
      <c r="K1384" s="47">
        <v>10.0</v>
      </c>
      <c r="L1384" s="47" t="s">
        <v>118</v>
      </c>
      <c r="M1384" s="47" t="s">
        <v>119</v>
      </c>
      <c r="N1384" s="47">
        <v>263.0</v>
      </c>
      <c r="O1384" s="47">
        <v>0.0</v>
      </c>
      <c r="P1384" s="47">
        <v>0.0</v>
      </c>
      <c r="Q1384" s="47">
        <v>0.0</v>
      </c>
      <c r="R1384" s="47">
        <v>0.0</v>
      </c>
      <c r="S1384" s="47">
        <v>1.0</v>
      </c>
      <c r="T1384" s="47">
        <v>0.0</v>
      </c>
      <c r="U1384" s="48">
        <v>4882.62</v>
      </c>
      <c r="V1384" s="48">
        <v>4882.57</v>
      </c>
      <c r="W1384" s="47">
        <v>9.00449648E8</v>
      </c>
      <c r="X1384" s="47" t="s">
        <v>834</v>
      </c>
    </row>
    <row r="1385" ht="15.75" customHeight="1">
      <c r="B1385" s="52">
        <v>8.0120169E7</v>
      </c>
      <c r="C1385" s="52" t="s">
        <v>1709</v>
      </c>
      <c r="D1385" s="52" t="s">
        <v>1710</v>
      </c>
      <c r="E1385" s="52">
        <v>195.0</v>
      </c>
      <c r="F1385" s="53">
        <v>8925.0</v>
      </c>
      <c r="G1385" s="48">
        <f t="shared" si="1"/>
        <v>1740375</v>
      </c>
      <c r="H1385" s="52" t="s">
        <v>6</v>
      </c>
      <c r="I1385" s="52">
        <v>2.0</v>
      </c>
      <c r="J1385" s="52">
        <v>2.0</v>
      </c>
      <c r="K1385" s="52">
        <v>3.0</v>
      </c>
      <c r="L1385" s="52" t="s">
        <v>118</v>
      </c>
      <c r="M1385" s="52" t="s">
        <v>119</v>
      </c>
      <c r="N1385" s="52">
        <v>775.0</v>
      </c>
      <c r="O1385" s="52">
        <v>0.0</v>
      </c>
      <c r="P1385" s="52">
        <v>0.0</v>
      </c>
      <c r="Q1385" s="52">
        <v>0.0</v>
      </c>
      <c r="R1385" s="52">
        <v>0.0</v>
      </c>
      <c r="S1385" s="52">
        <v>3.0</v>
      </c>
      <c r="T1385" s="52">
        <v>0.0</v>
      </c>
      <c r="U1385" s="53">
        <v>8925.0</v>
      </c>
      <c r="V1385" s="53">
        <v>8925.0</v>
      </c>
      <c r="W1385" s="52">
        <v>9.00603232E8</v>
      </c>
      <c r="X1385" s="52" t="s">
        <v>384</v>
      </c>
    </row>
    <row r="1386" ht="15.75" customHeight="1">
      <c r="B1386" s="47">
        <v>8.012017E7</v>
      </c>
      <c r="C1386" s="73" t="s">
        <v>1711</v>
      </c>
      <c r="D1386" s="6"/>
      <c r="E1386" s="47">
        <v>16.0</v>
      </c>
      <c r="F1386" s="48">
        <v>17097.14</v>
      </c>
      <c r="G1386" s="48">
        <f t="shared" si="1"/>
        <v>273554.24</v>
      </c>
      <c r="H1386" s="47" t="s">
        <v>3</v>
      </c>
      <c r="I1386" s="47">
        <v>6.0</v>
      </c>
      <c r="J1386" s="47">
        <v>6.0</v>
      </c>
      <c r="K1386" s="47">
        <v>12.0</v>
      </c>
      <c r="L1386" s="47" t="s">
        <v>118</v>
      </c>
      <c r="M1386" s="47" t="s">
        <v>119</v>
      </c>
      <c r="N1386" s="47">
        <v>183.0</v>
      </c>
      <c r="O1386" s="47">
        <v>0.0</v>
      </c>
      <c r="P1386" s="47">
        <v>0.0</v>
      </c>
      <c r="Q1386" s="47">
        <v>0.0</v>
      </c>
      <c r="R1386" s="47">
        <v>0.0</v>
      </c>
      <c r="S1386" s="47">
        <v>2.0</v>
      </c>
      <c r="T1386" s="47">
        <v>0.0</v>
      </c>
      <c r="U1386" s="48">
        <v>17097.1</v>
      </c>
      <c r="V1386" s="48">
        <v>19635.0</v>
      </c>
      <c r="W1386" s="47">
        <v>8.30129239E8</v>
      </c>
      <c r="X1386" s="47" t="s">
        <v>801</v>
      </c>
    </row>
    <row r="1387" ht="15.75" customHeight="1">
      <c r="B1387" s="52">
        <v>8.0120171E7</v>
      </c>
      <c r="C1387" s="72" t="s">
        <v>1712</v>
      </c>
      <c r="D1387" s="6"/>
      <c r="E1387" s="52">
        <v>0.0</v>
      </c>
      <c r="F1387" s="53">
        <v>11900.0</v>
      </c>
      <c r="G1387" s="48">
        <f t="shared" si="1"/>
        <v>0</v>
      </c>
      <c r="H1387" s="52" t="s">
        <v>3</v>
      </c>
      <c r="I1387" s="52">
        <v>0.0</v>
      </c>
      <c r="J1387" s="52">
        <v>0.0</v>
      </c>
      <c r="K1387" s="52">
        <v>0.0</v>
      </c>
      <c r="L1387" s="52" t="s">
        <v>118</v>
      </c>
      <c r="M1387" s="52" t="s">
        <v>119</v>
      </c>
      <c r="N1387" s="52">
        <v>3.0</v>
      </c>
      <c r="O1387" s="52">
        <v>0.0</v>
      </c>
      <c r="P1387" s="52">
        <v>0.0</v>
      </c>
      <c r="Q1387" s="52">
        <v>0.0</v>
      </c>
      <c r="R1387" s="52">
        <v>0.0</v>
      </c>
      <c r="S1387" s="52">
        <v>1.0</v>
      </c>
      <c r="T1387" s="52">
        <v>0.0</v>
      </c>
      <c r="U1387" s="53">
        <v>11900.0</v>
      </c>
      <c r="V1387" s="53">
        <v>11900.0</v>
      </c>
      <c r="W1387" s="52">
        <v>8.30129239E8</v>
      </c>
      <c r="X1387" s="52" t="s">
        <v>801</v>
      </c>
    </row>
    <row r="1388" ht="15.75" customHeight="1">
      <c r="B1388" s="47">
        <v>8.0120172E7</v>
      </c>
      <c r="C1388" s="47" t="s">
        <v>1713</v>
      </c>
      <c r="D1388" s="47">
        <v>1.0780965E7</v>
      </c>
      <c r="E1388" s="47">
        <v>92.0</v>
      </c>
      <c r="F1388" s="48">
        <v>435.54</v>
      </c>
      <c r="G1388" s="48">
        <f t="shared" si="1"/>
        <v>40069.68</v>
      </c>
      <c r="H1388" s="47" t="s">
        <v>3</v>
      </c>
      <c r="I1388" s="47">
        <v>7.0</v>
      </c>
      <c r="J1388" s="47">
        <v>5.0</v>
      </c>
      <c r="K1388" s="47">
        <v>15.0</v>
      </c>
      <c r="L1388" s="47" t="s">
        <v>118</v>
      </c>
      <c r="M1388" s="47" t="s">
        <v>165</v>
      </c>
      <c r="N1388" s="47">
        <v>961.0</v>
      </c>
      <c r="O1388" s="47">
        <v>0.0</v>
      </c>
      <c r="P1388" s="47">
        <v>0.0</v>
      </c>
      <c r="Q1388" s="47">
        <v>0.0</v>
      </c>
      <c r="R1388" s="47">
        <v>0.0</v>
      </c>
      <c r="S1388" s="47">
        <v>3.0</v>
      </c>
      <c r="T1388" s="47">
        <v>0.0</v>
      </c>
      <c r="U1388" s="48">
        <v>435.54</v>
      </c>
      <c r="V1388" s="48">
        <v>435.54</v>
      </c>
      <c r="W1388" s="47">
        <v>8.30092963E8</v>
      </c>
      <c r="X1388" s="47" t="s">
        <v>216</v>
      </c>
    </row>
    <row r="1389" ht="15.75" customHeight="1">
      <c r="B1389" s="52">
        <v>8.0120173E7</v>
      </c>
      <c r="C1389" s="52" t="s">
        <v>1714</v>
      </c>
      <c r="D1389" s="52">
        <v>2.7142959E7</v>
      </c>
      <c r="E1389" s="52">
        <v>0.0</v>
      </c>
      <c r="F1389" s="53">
        <v>11600.12</v>
      </c>
      <c r="G1389" s="48">
        <f t="shared" si="1"/>
        <v>0</v>
      </c>
      <c r="H1389" s="52" t="s">
        <v>3</v>
      </c>
      <c r="I1389" s="52">
        <v>0.0</v>
      </c>
      <c r="J1389" s="52">
        <v>0.0</v>
      </c>
      <c r="K1389" s="52">
        <v>0.0</v>
      </c>
      <c r="L1389" s="52" t="s">
        <v>118</v>
      </c>
      <c r="M1389" s="52" t="s">
        <v>165</v>
      </c>
      <c r="N1389" s="52">
        <v>5.0</v>
      </c>
      <c r="O1389" s="52">
        <v>0.0</v>
      </c>
      <c r="P1389" s="52">
        <v>0.0</v>
      </c>
      <c r="Q1389" s="52">
        <v>0.0</v>
      </c>
      <c r="R1389" s="52">
        <v>0.0</v>
      </c>
      <c r="S1389" s="52">
        <v>2.0</v>
      </c>
      <c r="T1389" s="52">
        <v>0.0</v>
      </c>
      <c r="U1389" s="53">
        <v>11600.1</v>
      </c>
      <c r="V1389" s="53">
        <v>11600.12</v>
      </c>
      <c r="W1389" s="52">
        <v>8.30092963E8</v>
      </c>
      <c r="X1389" s="52" t="s">
        <v>127</v>
      </c>
    </row>
    <row r="1390" ht="15.75" customHeight="1">
      <c r="B1390" s="47">
        <v>8.0120174E7</v>
      </c>
      <c r="C1390" s="73" t="s">
        <v>1715</v>
      </c>
      <c r="D1390" s="6"/>
      <c r="E1390" s="47">
        <v>18.0</v>
      </c>
      <c r="F1390" s="48">
        <v>16660.0</v>
      </c>
      <c r="G1390" s="48">
        <f t="shared" si="1"/>
        <v>299880</v>
      </c>
      <c r="H1390" s="47" t="s">
        <v>3</v>
      </c>
      <c r="I1390" s="47">
        <v>10.0</v>
      </c>
      <c r="J1390" s="47">
        <v>5.0</v>
      </c>
      <c r="K1390" s="47">
        <v>20.0</v>
      </c>
      <c r="L1390" s="47" t="s">
        <v>118</v>
      </c>
      <c r="M1390" s="47" t="s">
        <v>122</v>
      </c>
      <c r="N1390" s="47">
        <v>153.0</v>
      </c>
      <c r="O1390" s="47">
        <v>0.0</v>
      </c>
      <c r="P1390" s="47">
        <v>0.0</v>
      </c>
      <c r="Q1390" s="47">
        <v>0.0</v>
      </c>
      <c r="R1390" s="47">
        <v>0.0</v>
      </c>
      <c r="S1390" s="47">
        <v>3.0</v>
      </c>
      <c r="T1390" s="47">
        <v>0.0</v>
      </c>
      <c r="U1390" s="48">
        <v>16660.0</v>
      </c>
      <c r="V1390" s="48">
        <v>16660.0</v>
      </c>
      <c r="W1390" s="47">
        <v>9.01319175E8</v>
      </c>
      <c r="X1390" s="47" t="s">
        <v>216</v>
      </c>
    </row>
    <row r="1391" ht="15.75" customHeight="1">
      <c r="B1391" s="52">
        <v>8.0120175E7</v>
      </c>
      <c r="C1391" s="72" t="s">
        <v>1716</v>
      </c>
      <c r="D1391" s="6"/>
      <c r="E1391" s="52">
        <v>2.0</v>
      </c>
      <c r="F1391" s="53">
        <v>4343.5</v>
      </c>
      <c r="G1391" s="48">
        <f t="shared" si="1"/>
        <v>8687</v>
      </c>
      <c r="H1391" s="52" t="s">
        <v>3</v>
      </c>
      <c r="I1391" s="52">
        <v>1.0</v>
      </c>
      <c r="J1391" s="52">
        <v>1.0</v>
      </c>
      <c r="K1391" s="52">
        <v>4.0</v>
      </c>
      <c r="L1391" s="52" t="s">
        <v>118</v>
      </c>
      <c r="M1391" s="52" t="s">
        <v>122</v>
      </c>
      <c r="N1391" s="52">
        <v>13.0</v>
      </c>
      <c r="O1391" s="52">
        <v>0.0</v>
      </c>
      <c r="P1391" s="52">
        <v>0.0</v>
      </c>
      <c r="Q1391" s="52">
        <v>0.0</v>
      </c>
      <c r="R1391" s="52">
        <v>0.0</v>
      </c>
      <c r="S1391" s="52">
        <v>0.0</v>
      </c>
      <c r="T1391" s="52">
        <v>0.0</v>
      </c>
      <c r="U1391" s="53">
        <v>4343.5</v>
      </c>
      <c r="V1391" s="53">
        <v>4343.5</v>
      </c>
      <c r="W1391" s="52">
        <v>8.30037039E8</v>
      </c>
      <c r="X1391" s="52" t="s">
        <v>216</v>
      </c>
    </row>
    <row r="1392" ht="15.75" customHeight="1">
      <c r="B1392" s="47">
        <v>8.0120176E7</v>
      </c>
      <c r="C1392" s="73" t="s">
        <v>1717</v>
      </c>
      <c r="D1392" s="6"/>
      <c r="E1392" s="47">
        <v>5.0</v>
      </c>
      <c r="F1392" s="48">
        <v>1785.0</v>
      </c>
      <c r="G1392" s="48">
        <f t="shared" si="1"/>
        <v>8925</v>
      </c>
      <c r="H1392" s="47" t="s">
        <v>3</v>
      </c>
      <c r="I1392" s="47">
        <v>1.0</v>
      </c>
      <c r="J1392" s="47">
        <v>1.0</v>
      </c>
      <c r="K1392" s="47">
        <v>2.0</v>
      </c>
      <c r="L1392" s="47" t="s">
        <v>118</v>
      </c>
      <c r="M1392" s="47" t="s">
        <v>165</v>
      </c>
      <c r="N1392" s="47">
        <v>25.0</v>
      </c>
      <c r="O1392" s="47">
        <v>0.0</v>
      </c>
      <c r="P1392" s="47">
        <v>0.0</v>
      </c>
      <c r="Q1392" s="47">
        <v>0.0</v>
      </c>
      <c r="R1392" s="47">
        <v>0.0</v>
      </c>
      <c r="S1392" s="47">
        <v>0.0</v>
      </c>
      <c r="T1392" s="47">
        <v>0.0</v>
      </c>
      <c r="U1392" s="48">
        <v>1785.0</v>
      </c>
      <c r="V1392" s="48">
        <v>1785.0</v>
      </c>
      <c r="W1392" s="47">
        <v>8.30129239E8</v>
      </c>
      <c r="X1392" s="47" t="s">
        <v>801</v>
      </c>
    </row>
    <row r="1393" ht="15.75" customHeight="1">
      <c r="B1393" s="52">
        <v>8.0120177E7</v>
      </c>
      <c r="C1393" s="52" t="s">
        <v>1689</v>
      </c>
      <c r="D1393" s="52">
        <v>2587.0</v>
      </c>
      <c r="E1393" s="52">
        <v>53.0</v>
      </c>
      <c r="F1393" s="53">
        <v>28610.75</v>
      </c>
      <c r="G1393" s="48">
        <f t="shared" si="1"/>
        <v>1516369.75</v>
      </c>
      <c r="H1393" s="52" t="s">
        <v>3</v>
      </c>
      <c r="I1393" s="52">
        <v>35.0</v>
      </c>
      <c r="J1393" s="52">
        <v>20.0</v>
      </c>
      <c r="K1393" s="52">
        <v>110.0</v>
      </c>
      <c r="L1393" s="52" t="s">
        <v>557</v>
      </c>
      <c r="M1393" s="52" t="s">
        <v>119</v>
      </c>
      <c r="N1393" s="52">
        <v>2257.0</v>
      </c>
      <c r="O1393" s="52">
        <v>0.0</v>
      </c>
      <c r="P1393" s="52">
        <v>0.0</v>
      </c>
      <c r="Q1393" s="52">
        <v>0.0</v>
      </c>
      <c r="R1393" s="52">
        <v>0.0</v>
      </c>
      <c r="S1393" s="52">
        <v>21.0</v>
      </c>
      <c r="T1393" s="52">
        <v>0.0</v>
      </c>
      <c r="U1393" s="53">
        <v>28610.7</v>
      </c>
      <c r="V1393" s="53">
        <v>28113.75</v>
      </c>
      <c r="W1393" s="52">
        <v>9.00449648E8</v>
      </c>
      <c r="X1393" s="52" t="s">
        <v>647</v>
      </c>
    </row>
    <row r="1394" ht="15.75" customHeight="1">
      <c r="B1394" s="47">
        <v>8.0120178E7</v>
      </c>
      <c r="C1394" s="47" t="s">
        <v>1718</v>
      </c>
      <c r="D1394" s="47">
        <v>3.0243063E7</v>
      </c>
      <c r="E1394" s="47">
        <v>1460.0</v>
      </c>
      <c r="F1394" s="48">
        <v>198.73</v>
      </c>
      <c r="G1394" s="48">
        <f t="shared" si="1"/>
        <v>290145.8</v>
      </c>
      <c r="H1394" s="47" t="s">
        <v>9</v>
      </c>
      <c r="I1394" s="47">
        <v>200.0</v>
      </c>
      <c r="J1394" s="47">
        <v>400.0</v>
      </c>
      <c r="K1394" s="47">
        <v>600.0</v>
      </c>
      <c r="L1394" s="47" t="s">
        <v>118</v>
      </c>
      <c r="M1394" s="47" t="s">
        <v>119</v>
      </c>
      <c r="N1394" s="47">
        <v>6680.0</v>
      </c>
      <c r="O1394" s="47">
        <v>0.0</v>
      </c>
      <c r="P1394" s="47">
        <v>0.0</v>
      </c>
      <c r="Q1394" s="47">
        <v>0.0</v>
      </c>
      <c r="R1394" s="47">
        <v>0.0</v>
      </c>
      <c r="S1394" s="47">
        <v>4.0</v>
      </c>
      <c r="T1394" s="47">
        <v>0.0</v>
      </c>
      <c r="U1394" s="48">
        <v>198.73</v>
      </c>
      <c r="V1394" s="48">
        <v>198.73</v>
      </c>
      <c r="W1394" s="47">
        <v>9.00057383E8</v>
      </c>
      <c r="X1394" s="47" t="s">
        <v>1480</v>
      </c>
    </row>
    <row r="1395" ht="15.75" customHeight="1">
      <c r="B1395" s="52">
        <v>8.0120179E7</v>
      </c>
      <c r="C1395" s="72" t="s">
        <v>1719</v>
      </c>
      <c r="D1395" s="6"/>
      <c r="E1395" s="52">
        <v>0.0</v>
      </c>
      <c r="F1395" s="53">
        <v>11900.0</v>
      </c>
      <c r="G1395" s="48">
        <f t="shared" si="1"/>
        <v>0</v>
      </c>
      <c r="H1395" s="52" t="s">
        <v>3</v>
      </c>
      <c r="I1395" s="52">
        <v>0.0</v>
      </c>
      <c r="J1395" s="52">
        <v>0.0</v>
      </c>
      <c r="K1395" s="52">
        <v>0.0</v>
      </c>
      <c r="L1395" s="52" t="s">
        <v>118</v>
      </c>
      <c r="M1395" s="52" t="s">
        <v>119</v>
      </c>
      <c r="N1395" s="52">
        <v>16.0</v>
      </c>
      <c r="O1395" s="52">
        <v>0.0</v>
      </c>
      <c r="P1395" s="52">
        <v>0.0</v>
      </c>
      <c r="Q1395" s="52">
        <v>0.0</v>
      </c>
      <c r="R1395" s="52">
        <v>0.0</v>
      </c>
      <c r="S1395" s="52">
        <v>1.0</v>
      </c>
      <c r="T1395" s="52">
        <v>0.0</v>
      </c>
      <c r="U1395" s="53">
        <v>11900.0</v>
      </c>
      <c r="V1395" s="53">
        <v>11900.0</v>
      </c>
      <c r="W1395" s="52">
        <v>9.01319175E8</v>
      </c>
      <c r="X1395" s="52" t="s">
        <v>135</v>
      </c>
    </row>
    <row r="1396" ht="15.75" customHeight="1">
      <c r="B1396" s="47">
        <v>8.012018E7</v>
      </c>
      <c r="C1396" s="47" t="s">
        <v>1720</v>
      </c>
      <c r="D1396" s="47">
        <v>922136.0</v>
      </c>
      <c r="E1396" s="47">
        <v>0.0</v>
      </c>
      <c r="F1396" s="48">
        <v>129.71</v>
      </c>
      <c r="G1396" s="48">
        <f t="shared" si="1"/>
        <v>0</v>
      </c>
      <c r="H1396" s="47" t="s">
        <v>3</v>
      </c>
      <c r="I1396" s="47">
        <v>0.0</v>
      </c>
      <c r="J1396" s="47">
        <v>0.0</v>
      </c>
      <c r="K1396" s="47">
        <v>0.0</v>
      </c>
      <c r="L1396" s="47" t="s">
        <v>560</v>
      </c>
      <c r="M1396" s="47" t="s">
        <v>165</v>
      </c>
      <c r="N1396" s="47">
        <v>5588.0</v>
      </c>
      <c r="O1396" s="47">
        <v>0.0</v>
      </c>
      <c r="P1396" s="47">
        <v>0.0</v>
      </c>
      <c r="Q1396" s="47">
        <v>0.0</v>
      </c>
      <c r="R1396" s="47">
        <v>0.0</v>
      </c>
      <c r="S1396" s="47">
        <v>1.0</v>
      </c>
      <c r="T1396" s="47">
        <v>0.0</v>
      </c>
      <c r="U1396" s="48">
        <v>129.71</v>
      </c>
      <c r="V1396" s="48">
        <v>129.71</v>
      </c>
      <c r="W1396" s="47">
        <v>9.00449648E8</v>
      </c>
      <c r="X1396" s="47" t="s">
        <v>859</v>
      </c>
    </row>
    <row r="1397" ht="15.75" customHeight="1">
      <c r="B1397" s="52">
        <v>8.0120181E7</v>
      </c>
      <c r="C1397" s="52" t="s">
        <v>1721</v>
      </c>
      <c r="D1397" s="52">
        <v>2.608585464E9</v>
      </c>
      <c r="E1397" s="52">
        <v>5.0</v>
      </c>
      <c r="F1397" s="53">
        <v>37009.0</v>
      </c>
      <c r="G1397" s="48">
        <f t="shared" si="1"/>
        <v>185045</v>
      </c>
      <c r="H1397" s="52" t="s">
        <v>3</v>
      </c>
      <c r="I1397" s="52">
        <v>2.0</v>
      </c>
      <c r="J1397" s="52">
        <v>2.0</v>
      </c>
      <c r="K1397" s="52">
        <v>4.0</v>
      </c>
      <c r="L1397" s="52" t="s">
        <v>118</v>
      </c>
      <c r="M1397" s="52" t="s">
        <v>122</v>
      </c>
      <c r="N1397" s="52">
        <v>18.0</v>
      </c>
      <c r="O1397" s="52">
        <v>0.0</v>
      </c>
      <c r="P1397" s="52">
        <v>0.0</v>
      </c>
      <c r="Q1397" s="52">
        <v>1.0</v>
      </c>
      <c r="R1397" s="52">
        <v>0.0</v>
      </c>
      <c r="S1397" s="52">
        <v>3.0</v>
      </c>
      <c r="T1397" s="52">
        <v>0.0</v>
      </c>
      <c r="U1397" s="53">
        <v>37009.0</v>
      </c>
      <c r="V1397" s="53">
        <v>37009.0</v>
      </c>
      <c r="W1397" s="52">
        <v>8.30037039E8</v>
      </c>
      <c r="X1397" s="52" t="s">
        <v>216</v>
      </c>
    </row>
    <row r="1398" ht="15.75" customHeight="1">
      <c r="B1398" s="47">
        <v>8.0120182E7</v>
      </c>
      <c r="C1398" s="47" t="s">
        <v>1722</v>
      </c>
      <c r="D1398" s="47">
        <v>2.60858545E9</v>
      </c>
      <c r="E1398" s="47">
        <v>6.0</v>
      </c>
      <c r="F1398" s="48">
        <v>11349.03</v>
      </c>
      <c r="G1398" s="48">
        <f t="shared" si="1"/>
        <v>68094.18</v>
      </c>
      <c r="H1398" s="47" t="s">
        <v>3</v>
      </c>
      <c r="I1398" s="47">
        <v>1.0</v>
      </c>
      <c r="J1398" s="47">
        <v>1.0</v>
      </c>
      <c r="K1398" s="47">
        <v>3.0</v>
      </c>
      <c r="L1398" s="47" t="s">
        <v>118</v>
      </c>
      <c r="M1398" s="47" t="s">
        <v>122</v>
      </c>
      <c r="N1398" s="47">
        <v>31.0</v>
      </c>
      <c r="O1398" s="47">
        <v>0.0</v>
      </c>
      <c r="P1398" s="47">
        <v>0.0</v>
      </c>
      <c r="Q1398" s="47">
        <v>0.0</v>
      </c>
      <c r="R1398" s="47">
        <v>0.0</v>
      </c>
      <c r="S1398" s="47">
        <v>2.0</v>
      </c>
      <c r="T1398" s="47">
        <v>0.0</v>
      </c>
      <c r="U1398" s="48">
        <v>11349.0</v>
      </c>
      <c r="V1398" s="48">
        <v>11349.03</v>
      </c>
      <c r="W1398" s="47">
        <v>8.30037039E8</v>
      </c>
      <c r="X1398" s="47" t="s">
        <v>216</v>
      </c>
    </row>
    <row r="1399" ht="15.75" customHeight="1">
      <c r="B1399" s="52">
        <v>8.0120183E7</v>
      </c>
      <c r="C1399" s="72" t="s">
        <v>1723</v>
      </c>
      <c r="D1399" s="6"/>
      <c r="E1399" s="52">
        <v>3.0</v>
      </c>
      <c r="F1399" s="53">
        <v>70965.65</v>
      </c>
      <c r="G1399" s="48">
        <f t="shared" si="1"/>
        <v>212896.95</v>
      </c>
      <c r="H1399" s="52" t="s">
        <v>3</v>
      </c>
      <c r="I1399" s="52">
        <v>4.0</v>
      </c>
      <c r="J1399" s="52">
        <v>3.0</v>
      </c>
      <c r="K1399" s="52">
        <v>10.0</v>
      </c>
      <c r="L1399" s="52" t="s">
        <v>557</v>
      </c>
      <c r="M1399" s="52" t="s">
        <v>165</v>
      </c>
      <c r="N1399" s="52">
        <v>89.0</v>
      </c>
      <c r="O1399" s="52">
        <v>0.0</v>
      </c>
      <c r="P1399" s="52">
        <v>0.0</v>
      </c>
      <c r="Q1399" s="52">
        <v>0.0</v>
      </c>
      <c r="R1399" s="52">
        <v>0.0</v>
      </c>
      <c r="S1399" s="52">
        <v>11.0</v>
      </c>
      <c r="T1399" s="52">
        <v>0.0</v>
      </c>
      <c r="U1399" s="53">
        <v>70965.7</v>
      </c>
      <c r="V1399" s="53">
        <v>70965.65</v>
      </c>
      <c r="W1399" s="52">
        <v>8.30011686E8</v>
      </c>
      <c r="X1399" s="52" t="s">
        <v>1480</v>
      </c>
    </row>
    <row r="1400" ht="15.75" customHeight="1">
      <c r="B1400" s="47">
        <v>8.0120184E7</v>
      </c>
      <c r="C1400" s="73" t="s">
        <v>1724</v>
      </c>
      <c r="D1400" s="6"/>
      <c r="E1400" s="47">
        <v>86.0</v>
      </c>
      <c r="F1400" s="48">
        <v>4950.4</v>
      </c>
      <c r="G1400" s="48">
        <f t="shared" si="1"/>
        <v>425734.4</v>
      </c>
      <c r="H1400" s="47" t="s">
        <v>3</v>
      </c>
      <c r="I1400" s="47">
        <v>2.0</v>
      </c>
      <c r="J1400" s="47">
        <v>2.0</v>
      </c>
      <c r="K1400" s="47">
        <v>5.0</v>
      </c>
      <c r="L1400" s="47" t="s">
        <v>189</v>
      </c>
      <c r="M1400" s="47" t="s">
        <v>122</v>
      </c>
      <c r="N1400" s="47">
        <v>14.0</v>
      </c>
      <c r="O1400" s="47">
        <v>0.0</v>
      </c>
      <c r="P1400" s="47">
        <v>0.0</v>
      </c>
      <c r="Q1400" s="47">
        <v>0.0</v>
      </c>
      <c r="R1400" s="47">
        <v>0.0</v>
      </c>
      <c r="S1400" s="47">
        <v>0.0</v>
      </c>
      <c r="T1400" s="47">
        <v>0.0</v>
      </c>
      <c r="U1400" s="48">
        <v>4950.4</v>
      </c>
      <c r="V1400" s="48">
        <v>4950.4</v>
      </c>
      <c r="W1400" s="47">
        <v>8.30129239E8</v>
      </c>
      <c r="X1400" s="47" t="s">
        <v>1725</v>
      </c>
    </row>
    <row r="1401" ht="15.75" customHeight="1">
      <c r="B1401" s="52">
        <v>8.0120186E7</v>
      </c>
      <c r="C1401" s="72" t="s">
        <v>1726</v>
      </c>
      <c r="D1401" s="6"/>
      <c r="E1401" s="52">
        <v>6.0</v>
      </c>
      <c r="F1401" s="53">
        <v>18190.0</v>
      </c>
      <c r="G1401" s="48">
        <f t="shared" si="1"/>
        <v>109140</v>
      </c>
      <c r="H1401" s="52" t="s">
        <v>3</v>
      </c>
      <c r="I1401" s="52">
        <v>8.0</v>
      </c>
      <c r="J1401" s="52">
        <v>8.0</v>
      </c>
      <c r="K1401" s="52">
        <v>15.0</v>
      </c>
      <c r="L1401" s="52" t="s">
        <v>118</v>
      </c>
      <c r="M1401" s="52" t="s">
        <v>122</v>
      </c>
      <c r="N1401" s="52">
        <v>174.0</v>
      </c>
      <c r="O1401" s="52">
        <v>0.0</v>
      </c>
      <c r="P1401" s="52">
        <v>0.0</v>
      </c>
      <c r="Q1401" s="52">
        <v>1.0</v>
      </c>
      <c r="R1401" s="52">
        <v>0.0</v>
      </c>
      <c r="S1401" s="52">
        <v>0.0</v>
      </c>
      <c r="T1401" s="52">
        <v>0.0</v>
      </c>
      <c r="U1401" s="53">
        <v>18190.0</v>
      </c>
      <c r="V1401" s="53">
        <v>13090.0</v>
      </c>
      <c r="W1401" s="52">
        <v>8.30129239E8</v>
      </c>
      <c r="X1401" s="52" t="s">
        <v>801</v>
      </c>
    </row>
    <row r="1402" ht="15.75" customHeight="1">
      <c r="B1402" s="47">
        <v>8.0120187E7</v>
      </c>
      <c r="C1402" s="73" t="s">
        <v>1727</v>
      </c>
      <c r="D1402" s="6"/>
      <c r="E1402" s="47">
        <v>0.0</v>
      </c>
      <c r="F1402" s="48">
        <v>16858.33</v>
      </c>
      <c r="G1402" s="48">
        <f t="shared" si="1"/>
        <v>0</v>
      </c>
      <c r="H1402" s="47" t="s">
        <v>3</v>
      </c>
      <c r="I1402" s="47">
        <v>0.0</v>
      </c>
      <c r="J1402" s="47">
        <v>0.0</v>
      </c>
      <c r="K1402" s="47">
        <v>0.0</v>
      </c>
      <c r="L1402" s="47" t="s">
        <v>189</v>
      </c>
      <c r="M1402" s="47" t="s">
        <v>122</v>
      </c>
      <c r="N1402" s="47">
        <v>6.0</v>
      </c>
      <c r="O1402" s="47">
        <v>0.0</v>
      </c>
      <c r="P1402" s="47">
        <v>0.0</v>
      </c>
      <c r="Q1402" s="47">
        <v>0.0</v>
      </c>
      <c r="R1402" s="47">
        <v>0.0</v>
      </c>
      <c r="S1402" s="47">
        <v>1.0</v>
      </c>
      <c r="T1402" s="47">
        <v>0.0</v>
      </c>
      <c r="U1402" s="48">
        <v>16858.3</v>
      </c>
      <c r="V1402" s="48">
        <v>16858.33</v>
      </c>
      <c r="W1402" s="47">
        <v>9.01319175E8</v>
      </c>
      <c r="X1402" s="47" t="s">
        <v>127</v>
      </c>
    </row>
    <row r="1403" ht="15.75" customHeight="1">
      <c r="B1403" s="52">
        <v>8.0120188E7</v>
      </c>
      <c r="C1403" s="72" t="s">
        <v>1728</v>
      </c>
      <c r="D1403" s="6"/>
      <c r="E1403" s="52">
        <v>625.0</v>
      </c>
      <c r="F1403" s="53">
        <v>484.33</v>
      </c>
      <c r="G1403" s="48">
        <f t="shared" si="1"/>
        <v>302706.25</v>
      </c>
      <c r="H1403" s="52" t="s">
        <v>9</v>
      </c>
      <c r="I1403" s="52">
        <v>717.0</v>
      </c>
      <c r="J1403" s="52">
        <v>0.0</v>
      </c>
      <c r="K1403" s="52">
        <v>2151.0</v>
      </c>
      <c r="L1403" s="52" t="s">
        <v>118</v>
      </c>
      <c r="M1403" s="52" t="s">
        <v>165</v>
      </c>
      <c r="N1403" s="52">
        <v>35942.0</v>
      </c>
      <c r="O1403" s="52">
        <v>0.0</v>
      </c>
      <c r="P1403" s="52">
        <v>0.0</v>
      </c>
      <c r="Q1403" s="52">
        <v>0.0</v>
      </c>
      <c r="R1403" s="52">
        <v>0.0</v>
      </c>
      <c r="S1403" s="52">
        <v>5.0</v>
      </c>
      <c r="T1403" s="52">
        <v>0.0</v>
      </c>
      <c r="U1403" s="53">
        <v>484.33</v>
      </c>
      <c r="V1403" s="53">
        <v>484.33</v>
      </c>
      <c r="W1403" s="52">
        <v>8.90915475E8</v>
      </c>
      <c r="X1403" s="52" t="s">
        <v>127</v>
      </c>
    </row>
    <row r="1404" ht="15.75" customHeight="1">
      <c r="B1404" s="47">
        <v>8.0120189E7</v>
      </c>
      <c r="C1404" s="73" t="s">
        <v>1729</v>
      </c>
      <c r="D1404" s="6"/>
      <c r="E1404" s="47">
        <v>6.0</v>
      </c>
      <c r="F1404" s="48">
        <v>85680.0</v>
      </c>
      <c r="G1404" s="48">
        <f t="shared" si="1"/>
        <v>514080</v>
      </c>
      <c r="H1404" s="47" t="s">
        <v>3</v>
      </c>
      <c r="I1404" s="47">
        <v>1.0</v>
      </c>
      <c r="J1404" s="47">
        <v>0.0</v>
      </c>
      <c r="K1404" s="47">
        <v>2.0</v>
      </c>
      <c r="L1404" s="47" t="s">
        <v>118</v>
      </c>
      <c r="M1404" s="47" t="s">
        <v>122</v>
      </c>
      <c r="N1404" s="47">
        <v>9.0</v>
      </c>
      <c r="O1404" s="47">
        <v>0.0</v>
      </c>
      <c r="P1404" s="47">
        <v>0.0</v>
      </c>
      <c r="Q1404" s="47">
        <v>0.0</v>
      </c>
      <c r="R1404" s="47">
        <v>0.0</v>
      </c>
      <c r="S1404" s="47">
        <v>0.0</v>
      </c>
      <c r="T1404" s="47">
        <v>0.0</v>
      </c>
      <c r="U1404" s="48">
        <v>85680.0</v>
      </c>
      <c r="V1404" s="48">
        <v>85680.0</v>
      </c>
      <c r="W1404" s="47">
        <v>9.01327111E8</v>
      </c>
      <c r="X1404" s="47" t="s">
        <v>1571</v>
      </c>
    </row>
    <row r="1405" ht="15.75" customHeight="1">
      <c r="B1405" s="52">
        <v>8.012019E7</v>
      </c>
      <c r="C1405" s="72" t="s">
        <v>1730</v>
      </c>
      <c r="D1405" s="6"/>
      <c r="E1405" s="52">
        <v>0.0</v>
      </c>
      <c r="F1405" s="53">
        <v>5831.0</v>
      </c>
      <c r="G1405" s="48">
        <f t="shared" si="1"/>
        <v>0</v>
      </c>
      <c r="H1405" s="52" t="s">
        <v>3</v>
      </c>
      <c r="I1405" s="52">
        <v>0.0</v>
      </c>
      <c r="J1405" s="52">
        <v>0.0</v>
      </c>
      <c r="K1405" s="52">
        <v>0.0</v>
      </c>
      <c r="L1405" s="52" t="s">
        <v>118</v>
      </c>
      <c r="M1405" s="52" t="s">
        <v>122</v>
      </c>
      <c r="N1405" s="52">
        <v>10.0</v>
      </c>
      <c r="O1405" s="52">
        <v>0.0</v>
      </c>
      <c r="P1405" s="52">
        <v>0.0</v>
      </c>
      <c r="Q1405" s="52">
        <v>0.0</v>
      </c>
      <c r="R1405" s="52">
        <v>0.0</v>
      </c>
      <c r="S1405" s="52">
        <v>1.0</v>
      </c>
      <c r="T1405" s="52">
        <v>0.0</v>
      </c>
      <c r="U1405" s="53">
        <v>5831.0</v>
      </c>
      <c r="V1405" s="53">
        <v>5831.0</v>
      </c>
      <c r="W1405" s="52">
        <v>9.00664298E8</v>
      </c>
      <c r="X1405" s="52" t="s">
        <v>231</v>
      </c>
    </row>
    <row r="1406" ht="15.75" customHeight="1">
      <c r="B1406" s="47">
        <v>8.0120191E7</v>
      </c>
      <c r="C1406" s="73" t="s">
        <v>1731</v>
      </c>
      <c r="D1406" s="6"/>
      <c r="E1406" s="47">
        <v>0.0</v>
      </c>
      <c r="F1406" s="48">
        <v>2737.0</v>
      </c>
      <c r="G1406" s="48">
        <f t="shared" si="1"/>
        <v>0</v>
      </c>
      <c r="H1406" s="47" t="s">
        <v>3</v>
      </c>
      <c r="I1406" s="47">
        <v>3.0</v>
      </c>
      <c r="J1406" s="47">
        <v>0.0</v>
      </c>
      <c r="K1406" s="47">
        <v>6.0</v>
      </c>
      <c r="L1406" s="47" t="s">
        <v>118</v>
      </c>
      <c r="M1406" s="47" t="s">
        <v>119</v>
      </c>
      <c r="N1406" s="47">
        <v>3.0</v>
      </c>
      <c r="O1406" s="47">
        <v>0.0</v>
      </c>
      <c r="P1406" s="47">
        <v>0.0</v>
      </c>
      <c r="Q1406" s="47">
        <v>1.0</v>
      </c>
      <c r="R1406" s="47">
        <v>0.0</v>
      </c>
      <c r="S1406" s="47">
        <v>1.0</v>
      </c>
      <c r="T1406" s="47">
        <v>0.0</v>
      </c>
      <c r="U1406" s="48">
        <v>2737.0</v>
      </c>
      <c r="V1406" s="48">
        <v>2737.0</v>
      </c>
      <c r="W1406" s="47">
        <v>8.30129239E8</v>
      </c>
      <c r="X1406" s="47" t="s">
        <v>801</v>
      </c>
    </row>
    <row r="1407" ht="15.75" customHeight="1">
      <c r="B1407" s="52">
        <v>8.0120192E7</v>
      </c>
      <c r="C1407" s="72" t="s">
        <v>1732</v>
      </c>
      <c r="D1407" s="6"/>
      <c r="E1407" s="52">
        <v>2.0</v>
      </c>
      <c r="F1407" s="53">
        <v>2737.0</v>
      </c>
      <c r="G1407" s="48">
        <f t="shared" si="1"/>
        <v>5474</v>
      </c>
      <c r="H1407" s="52" t="s">
        <v>3</v>
      </c>
      <c r="I1407" s="52">
        <v>3.0</v>
      </c>
      <c r="J1407" s="52">
        <v>0.0</v>
      </c>
      <c r="K1407" s="52">
        <v>6.0</v>
      </c>
      <c r="L1407" s="52" t="s">
        <v>118</v>
      </c>
      <c r="M1407" s="52" t="s">
        <v>119</v>
      </c>
      <c r="N1407" s="52">
        <v>1.0</v>
      </c>
      <c r="O1407" s="52">
        <v>0.0</v>
      </c>
      <c r="P1407" s="52">
        <v>0.0</v>
      </c>
      <c r="Q1407" s="52">
        <v>1.0</v>
      </c>
      <c r="R1407" s="52">
        <v>0.0</v>
      </c>
      <c r="S1407" s="52">
        <v>0.0</v>
      </c>
      <c r="T1407" s="52">
        <v>0.0</v>
      </c>
      <c r="U1407" s="53">
        <v>2737.0</v>
      </c>
      <c r="V1407" s="53">
        <v>2737.0</v>
      </c>
      <c r="W1407" s="52">
        <v>8.30129239E8</v>
      </c>
      <c r="X1407" s="52" t="s">
        <v>801</v>
      </c>
    </row>
    <row r="1408" ht="15.75" customHeight="1">
      <c r="B1408" s="47">
        <v>8.0120193E7</v>
      </c>
      <c r="C1408" s="73" t="s">
        <v>1733</v>
      </c>
      <c r="D1408" s="6"/>
      <c r="E1408" s="47">
        <v>3.0</v>
      </c>
      <c r="F1408" s="48">
        <v>2737.0</v>
      </c>
      <c r="G1408" s="48">
        <f t="shared" si="1"/>
        <v>8211</v>
      </c>
      <c r="H1408" s="47" t="s">
        <v>3</v>
      </c>
      <c r="I1408" s="47">
        <v>3.0</v>
      </c>
      <c r="J1408" s="47">
        <v>0.0</v>
      </c>
      <c r="K1408" s="47">
        <v>6.0</v>
      </c>
      <c r="L1408" s="47" t="s">
        <v>118</v>
      </c>
      <c r="M1408" s="47" t="s">
        <v>119</v>
      </c>
      <c r="N1408" s="47">
        <v>0.0</v>
      </c>
      <c r="O1408" s="47">
        <v>0.0</v>
      </c>
      <c r="P1408" s="47">
        <v>0.0</v>
      </c>
      <c r="Q1408" s="47">
        <v>1.0</v>
      </c>
      <c r="R1408" s="47">
        <v>0.0</v>
      </c>
      <c r="S1408" s="47">
        <v>0.0</v>
      </c>
      <c r="T1408" s="47">
        <v>0.0</v>
      </c>
      <c r="U1408" s="48">
        <v>2737.0</v>
      </c>
      <c r="V1408" s="48">
        <v>2737.0</v>
      </c>
      <c r="W1408" s="47">
        <v>8.30129239E8</v>
      </c>
      <c r="X1408" s="47" t="s">
        <v>801</v>
      </c>
    </row>
    <row r="1409" ht="15.75" customHeight="1">
      <c r="B1409" s="52">
        <v>8.0120194E7</v>
      </c>
      <c r="C1409" s="72" t="s">
        <v>1734</v>
      </c>
      <c r="D1409" s="6"/>
      <c r="E1409" s="52">
        <v>2.0</v>
      </c>
      <c r="F1409" s="53">
        <v>2737.0</v>
      </c>
      <c r="G1409" s="48">
        <f t="shared" si="1"/>
        <v>5474</v>
      </c>
      <c r="H1409" s="52" t="s">
        <v>3</v>
      </c>
      <c r="I1409" s="52">
        <v>3.0</v>
      </c>
      <c r="J1409" s="52">
        <v>0.0</v>
      </c>
      <c r="K1409" s="52">
        <v>6.0</v>
      </c>
      <c r="L1409" s="52" t="s">
        <v>118</v>
      </c>
      <c r="M1409" s="52" t="s">
        <v>119</v>
      </c>
      <c r="N1409" s="52">
        <v>1.0</v>
      </c>
      <c r="O1409" s="52">
        <v>0.0</v>
      </c>
      <c r="P1409" s="52">
        <v>0.0</v>
      </c>
      <c r="Q1409" s="52">
        <v>1.0</v>
      </c>
      <c r="R1409" s="52">
        <v>0.0</v>
      </c>
      <c r="S1409" s="52">
        <v>0.0</v>
      </c>
      <c r="T1409" s="52">
        <v>0.0</v>
      </c>
      <c r="U1409" s="53">
        <v>2737.0</v>
      </c>
      <c r="V1409" s="53">
        <v>2737.0</v>
      </c>
      <c r="W1409" s="52">
        <v>8.30129239E8</v>
      </c>
      <c r="X1409" s="52" t="s">
        <v>801</v>
      </c>
    </row>
    <row r="1410" ht="15.75" customHeight="1">
      <c r="B1410" s="47">
        <v>8.0120195E7</v>
      </c>
      <c r="C1410" s="73" t="s">
        <v>1735</v>
      </c>
      <c r="D1410" s="6"/>
      <c r="E1410" s="47">
        <v>2.0</v>
      </c>
      <c r="F1410" s="48">
        <v>2737.0</v>
      </c>
      <c r="G1410" s="48">
        <f t="shared" si="1"/>
        <v>5474</v>
      </c>
      <c r="H1410" s="47" t="s">
        <v>3</v>
      </c>
      <c r="I1410" s="47">
        <v>3.0</v>
      </c>
      <c r="J1410" s="47">
        <v>0.0</v>
      </c>
      <c r="K1410" s="47">
        <v>6.0</v>
      </c>
      <c r="L1410" s="47" t="s">
        <v>118</v>
      </c>
      <c r="M1410" s="47" t="s">
        <v>119</v>
      </c>
      <c r="N1410" s="47">
        <v>1.0</v>
      </c>
      <c r="O1410" s="47">
        <v>0.0</v>
      </c>
      <c r="P1410" s="47">
        <v>0.0</v>
      </c>
      <c r="Q1410" s="47">
        <v>1.0</v>
      </c>
      <c r="R1410" s="47">
        <v>0.0</v>
      </c>
      <c r="S1410" s="47">
        <v>0.0</v>
      </c>
      <c r="T1410" s="47">
        <v>0.0</v>
      </c>
      <c r="U1410" s="48">
        <v>2737.0</v>
      </c>
      <c r="V1410" s="48">
        <v>2737.0</v>
      </c>
      <c r="W1410" s="47">
        <v>8.30129239E8</v>
      </c>
      <c r="X1410" s="47" t="s">
        <v>801</v>
      </c>
    </row>
    <row r="1411" ht="15.75" customHeight="1">
      <c r="B1411" s="52">
        <v>8.0120196E7</v>
      </c>
      <c r="C1411" s="72" t="s">
        <v>1736</v>
      </c>
      <c r="D1411" s="6"/>
      <c r="E1411" s="52">
        <v>4.0</v>
      </c>
      <c r="F1411" s="53">
        <v>2737.0</v>
      </c>
      <c r="G1411" s="48">
        <f t="shared" si="1"/>
        <v>10948</v>
      </c>
      <c r="H1411" s="52" t="s">
        <v>3</v>
      </c>
      <c r="I1411" s="52">
        <v>3.0</v>
      </c>
      <c r="J1411" s="52">
        <v>0.0</v>
      </c>
      <c r="K1411" s="52">
        <v>6.0</v>
      </c>
      <c r="L1411" s="52" t="s">
        <v>118</v>
      </c>
      <c r="M1411" s="52" t="s">
        <v>119</v>
      </c>
      <c r="N1411" s="52">
        <v>2.0</v>
      </c>
      <c r="O1411" s="52">
        <v>0.0</v>
      </c>
      <c r="P1411" s="52">
        <v>0.0</v>
      </c>
      <c r="Q1411" s="52">
        <v>0.0</v>
      </c>
      <c r="R1411" s="52">
        <v>0.0</v>
      </c>
      <c r="S1411" s="52">
        <v>0.0</v>
      </c>
      <c r="T1411" s="52">
        <v>0.0</v>
      </c>
      <c r="U1411" s="53">
        <v>2737.0</v>
      </c>
      <c r="V1411" s="53">
        <v>2737.0</v>
      </c>
      <c r="W1411" s="52">
        <v>8.30129239E8</v>
      </c>
      <c r="X1411" s="52" t="s">
        <v>801</v>
      </c>
    </row>
    <row r="1412" ht="15.75" customHeight="1">
      <c r="B1412" s="47">
        <v>8.0120197E7</v>
      </c>
      <c r="C1412" s="73" t="s">
        <v>1737</v>
      </c>
      <c r="D1412" s="6"/>
      <c r="E1412" s="47">
        <v>1.0</v>
      </c>
      <c r="F1412" s="48">
        <v>2737.0</v>
      </c>
      <c r="G1412" s="48">
        <f t="shared" si="1"/>
        <v>2737</v>
      </c>
      <c r="H1412" s="47" t="s">
        <v>3</v>
      </c>
      <c r="I1412" s="47">
        <v>3.0</v>
      </c>
      <c r="J1412" s="47">
        <v>0.0</v>
      </c>
      <c r="K1412" s="47">
        <v>6.0</v>
      </c>
      <c r="L1412" s="47" t="s">
        <v>118</v>
      </c>
      <c r="M1412" s="47" t="s">
        <v>119</v>
      </c>
      <c r="N1412" s="47">
        <v>2.0</v>
      </c>
      <c r="O1412" s="47">
        <v>0.0</v>
      </c>
      <c r="P1412" s="47">
        <v>0.0</v>
      </c>
      <c r="Q1412" s="47">
        <v>1.0</v>
      </c>
      <c r="R1412" s="47">
        <v>0.0</v>
      </c>
      <c r="S1412" s="47">
        <v>0.0</v>
      </c>
      <c r="T1412" s="47">
        <v>0.0</v>
      </c>
      <c r="U1412" s="48">
        <v>2737.0</v>
      </c>
      <c r="V1412" s="48">
        <v>2737.0</v>
      </c>
      <c r="W1412" s="47">
        <v>8.30129239E8</v>
      </c>
      <c r="X1412" s="47" t="s">
        <v>801</v>
      </c>
    </row>
    <row r="1413" ht="15.75" customHeight="1">
      <c r="B1413" s="52">
        <v>8.0120198E7</v>
      </c>
      <c r="C1413" s="72" t="s">
        <v>1738</v>
      </c>
      <c r="D1413" s="6"/>
      <c r="E1413" s="52">
        <v>3.0</v>
      </c>
      <c r="F1413" s="53">
        <v>2737.0</v>
      </c>
      <c r="G1413" s="48">
        <f t="shared" si="1"/>
        <v>8211</v>
      </c>
      <c r="H1413" s="52" t="s">
        <v>3</v>
      </c>
      <c r="I1413" s="52">
        <v>3.0</v>
      </c>
      <c r="J1413" s="52">
        <v>0.0</v>
      </c>
      <c r="K1413" s="52">
        <v>6.0</v>
      </c>
      <c r="L1413" s="52" t="s">
        <v>118</v>
      </c>
      <c r="M1413" s="52" t="s">
        <v>119</v>
      </c>
      <c r="N1413" s="52">
        <v>0.0</v>
      </c>
      <c r="O1413" s="52">
        <v>0.0</v>
      </c>
      <c r="P1413" s="52">
        <v>0.0</v>
      </c>
      <c r="Q1413" s="52">
        <v>1.0</v>
      </c>
      <c r="R1413" s="52">
        <v>0.0</v>
      </c>
      <c r="S1413" s="52">
        <v>0.0</v>
      </c>
      <c r="T1413" s="52">
        <v>0.0</v>
      </c>
      <c r="U1413" s="53">
        <v>2737.0</v>
      </c>
      <c r="V1413" s="53">
        <v>2737.0</v>
      </c>
      <c r="W1413" s="52">
        <v>8.30129239E8</v>
      </c>
      <c r="X1413" s="52" t="s">
        <v>801</v>
      </c>
    </row>
    <row r="1414" ht="15.75" customHeight="1">
      <c r="B1414" s="47">
        <v>8.0120199E7</v>
      </c>
      <c r="C1414" s="73" t="s">
        <v>1739</v>
      </c>
      <c r="D1414" s="6"/>
      <c r="E1414" s="47">
        <v>1.0</v>
      </c>
      <c r="F1414" s="48">
        <v>2737.0</v>
      </c>
      <c r="G1414" s="48">
        <f t="shared" si="1"/>
        <v>2737</v>
      </c>
      <c r="H1414" s="47" t="s">
        <v>3</v>
      </c>
      <c r="I1414" s="47">
        <v>3.0</v>
      </c>
      <c r="J1414" s="47">
        <v>0.0</v>
      </c>
      <c r="K1414" s="47">
        <v>6.0</v>
      </c>
      <c r="L1414" s="47" t="s">
        <v>118</v>
      </c>
      <c r="M1414" s="47" t="s">
        <v>119</v>
      </c>
      <c r="N1414" s="47">
        <v>2.0</v>
      </c>
      <c r="O1414" s="47">
        <v>0.0</v>
      </c>
      <c r="P1414" s="47">
        <v>0.0</v>
      </c>
      <c r="Q1414" s="47">
        <v>1.0</v>
      </c>
      <c r="R1414" s="47">
        <v>0.0</v>
      </c>
      <c r="S1414" s="47">
        <v>0.0</v>
      </c>
      <c r="T1414" s="47">
        <v>0.0</v>
      </c>
      <c r="U1414" s="48">
        <v>2737.0</v>
      </c>
      <c r="V1414" s="48">
        <v>2737.0</v>
      </c>
      <c r="W1414" s="47">
        <v>8.30129239E8</v>
      </c>
      <c r="X1414" s="47" t="s">
        <v>801</v>
      </c>
    </row>
    <row r="1415" ht="15.75" customHeight="1">
      <c r="B1415" s="52">
        <v>8.01202E7</v>
      </c>
      <c r="C1415" s="72" t="s">
        <v>1740</v>
      </c>
      <c r="D1415" s="6"/>
      <c r="E1415" s="52">
        <v>0.0</v>
      </c>
      <c r="F1415" s="53">
        <v>2737.0</v>
      </c>
      <c r="G1415" s="48">
        <f t="shared" si="1"/>
        <v>0</v>
      </c>
      <c r="H1415" s="52" t="s">
        <v>3</v>
      </c>
      <c r="I1415" s="52">
        <v>3.0</v>
      </c>
      <c r="J1415" s="52">
        <v>0.0</v>
      </c>
      <c r="K1415" s="52">
        <v>6.0</v>
      </c>
      <c r="L1415" s="52" t="s">
        <v>118</v>
      </c>
      <c r="M1415" s="52" t="s">
        <v>119</v>
      </c>
      <c r="N1415" s="52">
        <v>3.0</v>
      </c>
      <c r="O1415" s="52">
        <v>0.0</v>
      </c>
      <c r="P1415" s="52">
        <v>0.0</v>
      </c>
      <c r="Q1415" s="52">
        <v>1.0</v>
      </c>
      <c r="R1415" s="52">
        <v>0.0</v>
      </c>
      <c r="S1415" s="52">
        <v>1.0</v>
      </c>
      <c r="T1415" s="52">
        <v>0.0</v>
      </c>
      <c r="U1415" s="53">
        <v>2737.0</v>
      </c>
      <c r="V1415" s="53">
        <v>2737.0</v>
      </c>
      <c r="W1415" s="52">
        <v>8.30129239E8</v>
      </c>
      <c r="X1415" s="52" t="s">
        <v>801</v>
      </c>
    </row>
    <row r="1416" ht="15.75" customHeight="1">
      <c r="B1416" s="47">
        <v>8.0120201E7</v>
      </c>
      <c r="C1416" s="73" t="s">
        <v>1741</v>
      </c>
      <c r="D1416" s="6"/>
      <c r="E1416" s="47">
        <v>0.0</v>
      </c>
      <c r="F1416" s="48">
        <v>2737.0</v>
      </c>
      <c r="G1416" s="48">
        <f t="shared" si="1"/>
        <v>0</v>
      </c>
      <c r="H1416" s="47" t="s">
        <v>3</v>
      </c>
      <c r="I1416" s="47">
        <v>3.0</v>
      </c>
      <c r="J1416" s="47">
        <v>0.0</v>
      </c>
      <c r="K1416" s="47">
        <v>6.0</v>
      </c>
      <c r="L1416" s="47" t="s">
        <v>118</v>
      </c>
      <c r="M1416" s="47" t="s">
        <v>119</v>
      </c>
      <c r="N1416" s="47">
        <v>3.0</v>
      </c>
      <c r="O1416" s="47">
        <v>0.0</v>
      </c>
      <c r="P1416" s="47">
        <v>0.0</v>
      </c>
      <c r="Q1416" s="47">
        <v>1.0</v>
      </c>
      <c r="R1416" s="47">
        <v>0.0</v>
      </c>
      <c r="S1416" s="47">
        <v>1.0</v>
      </c>
      <c r="T1416" s="47">
        <v>0.0</v>
      </c>
      <c r="U1416" s="48">
        <v>2737.0</v>
      </c>
      <c r="V1416" s="48">
        <v>2737.0</v>
      </c>
      <c r="W1416" s="47">
        <v>8.30129239E8</v>
      </c>
      <c r="X1416" s="47" t="s">
        <v>801</v>
      </c>
    </row>
    <row r="1417" ht="15.75" customHeight="1">
      <c r="B1417" s="52">
        <v>8012123.0</v>
      </c>
      <c r="C1417" s="52" t="s">
        <v>1742</v>
      </c>
      <c r="D1417" s="52">
        <v>1.1334875E7</v>
      </c>
      <c r="E1417" s="52">
        <v>0.0</v>
      </c>
      <c r="F1417" s="53">
        <v>20024.13</v>
      </c>
      <c r="G1417" s="48">
        <f t="shared" si="1"/>
        <v>0</v>
      </c>
      <c r="H1417" s="52" t="s">
        <v>3</v>
      </c>
      <c r="I1417" s="52">
        <v>2.0</v>
      </c>
      <c r="J1417" s="52">
        <v>2.0</v>
      </c>
      <c r="K1417" s="52">
        <v>4.0</v>
      </c>
      <c r="L1417" s="52" t="s">
        <v>118</v>
      </c>
      <c r="M1417" s="52" t="s">
        <v>119</v>
      </c>
      <c r="N1417" s="52">
        <v>149.0</v>
      </c>
      <c r="O1417" s="52">
        <v>0.0</v>
      </c>
      <c r="P1417" s="52">
        <v>0.0</v>
      </c>
      <c r="Q1417" s="52">
        <v>1.0</v>
      </c>
      <c r="R1417" s="52">
        <v>0.0</v>
      </c>
      <c r="S1417" s="52">
        <v>7.0</v>
      </c>
      <c r="T1417" s="52">
        <v>0.0</v>
      </c>
      <c r="U1417" s="53">
        <v>20024.1</v>
      </c>
      <c r="V1417" s="53">
        <v>20024.13</v>
      </c>
      <c r="W1417" s="52">
        <v>9.00603232E8</v>
      </c>
      <c r="X1417" s="52" t="s">
        <v>1743</v>
      </c>
    </row>
    <row r="1418" ht="15.75" customHeight="1">
      <c r="B1418" s="47">
        <v>8.0130004E7</v>
      </c>
      <c r="C1418" s="47" t="s">
        <v>1744</v>
      </c>
      <c r="D1418" s="47">
        <v>1.1375135E7</v>
      </c>
      <c r="E1418" s="47">
        <v>46.2</v>
      </c>
      <c r="F1418" s="48">
        <v>91016.98</v>
      </c>
      <c r="G1418" s="48">
        <f t="shared" si="1"/>
        <v>4204984.476</v>
      </c>
      <c r="H1418" s="47" t="s">
        <v>3</v>
      </c>
      <c r="I1418" s="47">
        <v>20.0</v>
      </c>
      <c r="J1418" s="47">
        <v>20.0</v>
      </c>
      <c r="K1418" s="47">
        <v>40.0</v>
      </c>
      <c r="L1418" s="47" t="s">
        <v>189</v>
      </c>
      <c r="M1418" s="47" t="s">
        <v>119</v>
      </c>
      <c r="N1418" s="47">
        <v>1322.3</v>
      </c>
      <c r="O1418" s="47">
        <v>0.0</v>
      </c>
      <c r="P1418" s="47">
        <v>0.0</v>
      </c>
      <c r="Q1418" s="47">
        <v>0.0</v>
      </c>
      <c r="R1418" s="47">
        <v>0.0</v>
      </c>
      <c r="S1418" s="47">
        <v>5.0</v>
      </c>
      <c r="T1418" s="47">
        <v>0.0</v>
      </c>
      <c r="U1418" s="48">
        <v>91017.0</v>
      </c>
      <c r="V1418" s="48">
        <v>91189.7</v>
      </c>
      <c r="W1418" s="47">
        <v>9.00603232E8</v>
      </c>
      <c r="X1418" s="47" t="s">
        <v>561</v>
      </c>
    </row>
    <row r="1419" ht="15.75" customHeight="1">
      <c r="B1419" s="52">
        <v>8.0130005E7</v>
      </c>
      <c r="C1419" s="52" t="s">
        <v>1745</v>
      </c>
      <c r="D1419" s="52">
        <v>1.1375133E7</v>
      </c>
      <c r="E1419" s="52">
        <v>38.5</v>
      </c>
      <c r="F1419" s="53">
        <v>95203.1</v>
      </c>
      <c r="G1419" s="48">
        <f t="shared" si="1"/>
        <v>3665319.35</v>
      </c>
      <c r="H1419" s="52" t="s">
        <v>3</v>
      </c>
      <c r="I1419" s="52">
        <v>30.0</v>
      </c>
      <c r="J1419" s="52">
        <v>20.0</v>
      </c>
      <c r="K1419" s="52">
        <v>60.0</v>
      </c>
      <c r="L1419" s="52" t="s">
        <v>189</v>
      </c>
      <c r="M1419" s="52" t="s">
        <v>119</v>
      </c>
      <c r="N1419" s="52">
        <v>1698.0</v>
      </c>
      <c r="O1419" s="52">
        <v>0.0</v>
      </c>
      <c r="P1419" s="52">
        <v>0.0</v>
      </c>
      <c r="Q1419" s="52">
        <v>0.0</v>
      </c>
      <c r="R1419" s="52">
        <v>0.0</v>
      </c>
      <c r="S1419" s="52">
        <v>4.0</v>
      </c>
      <c r="T1419" s="52">
        <v>0.0</v>
      </c>
      <c r="U1419" s="53">
        <v>95203.1</v>
      </c>
      <c r="V1419" s="53">
        <v>100439.7</v>
      </c>
      <c r="W1419" s="52">
        <v>8.30092963E8</v>
      </c>
      <c r="X1419" s="52" t="s">
        <v>1473</v>
      </c>
    </row>
    <row r="1420" ht="15.75" customHeight="1">
      <c r="B1420" s="47">
        <v>8.0130006E7</v>
      </c>
      <c r="C1420" s="47" t="s">
        <v>1746</v>
      </c>
      <c r="D1420" s="47">
        <v>9.813043E7</v>
      </c>
      <c r="E1420" s="47">
        <v>0.0</v>
      </c>
      <c r="F1420" s="48">
        <v>0.0</v>
      </c>
      <c r="G1420" s="48">
        <f t="shared" si="1"/>
        <v>0</v>
      </c>
      <c r="H1420" s="47" t="s">
        <v>3</v>
      </c>
      <c r="I1420" s="47">
        <v>0.0</v>
      </c>
      <c r="J1420" s="47">
        <v>0.0</v>
      </c>
      <c r="K1420" s="47">
        <v>0.0</v>
      </c>
      <c r="L1420" s="47" t="s">
        <v>189</v>
      </c>
      <c r="M1420" s="47" t="s">
        <v>122</v>
      </c>
      <c r="N1420" s="47">
        <v>0.0</v>
      </c>
      <c r="O1420" s="47">
        <v>0.0</v>
      </c>
      <c r="P1420" s="47">
        <v>0.0</v>
      </c>
      <c r="Q1420" s="47">
        <v>0.0</v>
      </c>
      <c r="R1420" s="47">
        <v>0.0</v>
      </c>
      <c r="S1420" s="47">
        <v>0.0</v>
      </c>
      <c r="T1420" s="47">
        <v>0.0</v>
      </c>
      <c r="U1420" s="48">
        <v>0.0</v>
      </c>
      <c r="V1420" s="48">
        <v>0.0</v>
      </c>
      <c r="W1420" s="47">
        <v>8.30092963E8</v>
      </c>
      <c r="X1420" s="47" t="s">
        <v>235</v>
      </c>
    </row>
    <row r="1421" ht="15.75" customHeight="1">
      <c r="B1421" s="52">
        <v>8.0130007E7</v>
      </c>
      <c r="C1421" s="52" t="s">
        <v>1747</v>
      </c>
      <c r="D1421" s="52">
        <v>1.138495E7</v>
      </c>
      <c r="E1421" s="52">
        <v>6.0</v>
      </c>
      <c r="F1421" s="53">
        <v>19099.5</v>
      </c>
      <c r="G1421" s="48">
        <f t="shared" si="1"/>
        <v>114597</v>
      </c>
      <c r="H1421" s="52" t="s">
        <v>3</v>
      </c>
      <c r="I1421" s="52">
        <v>2.0</v>
      </c>
      <c r="J1421" s="52">
        <v>2.0</v>
      </c>
      <c r="K1421" s="52">
        <v>5.0</v>
      </c>
      <c r="L1421" s="52" t="s">
        <v>189</v>
      </c>
      <c r="M1421" s="52" t="s">
        <v>119</v>
      </c>
      <c r="N1421" s="52">
        <v>161.0</v>
      </c>
      <c r="O1421" s="52">
        <v>0.0</v>
      </c>
      <c r="P1421" s="52">
        <v>0.0</v>
      </c>
      <c r="Q1421" s="52">
        <v>0.0</v>
      </c>
      <c r="R1421" s="52">
        <v>0.0</v>
      </c>
      <c r="S1421" s="52">
        <v>8.0</v>
      </c>
      <c r="T1421" s="52">
        <v>0.0</v>
      </c>
      <c r="U1421" s="53">
        <v>19099.5</v>
      </c>
      <c r="V1421" s="53">
        <v>19099.5</v>
      </c>
      <c r="W1421" s="52">
        <v>9.00603232E8</v>
      </c>
      <c r="X1421" s="52" t="s">
        <v>1203</v>
      </c>
    </row>
    <row r="1422" ht="15.75" customHeight="1">
      <c r="B1422" s="47">
        <v>8.0130008E7</v>
      </c>
      <c r="C1422" s="47" t="s">
        <v>1748</v>
      </c>
      <c r="D1422" s="47">
        <v>1.0636128E7</v>
      </c>
      <c r="E1422" s="47">
        <v>2.0</v>
      </c>
      <c r="F1422" s="48">
        <v>309400.0</v>
      </c>
      <c r="G1422" s="48">
        <f t="shared" si="1"/>
        <v>618800</v>
      </c>
      <c r="H1422" s="47" t="s">
        <v>3</v>
      </c>
      <c r="I1422" s="47">
        <v>3.0</v>
      </c>
      <c r="J1422" s="47">
        <v>2.0</v>
      </c>
      <c r="K1422" s="47">
        <v>5.0</v>
      </c>
      <c r="L1422" s="47" t="s">
        <v>118</v>
      </c>
      <c r="M1422" s="47" t="s">
        <v>122</v>
      </c>
      <c r="N1422" s="47">
        <v>243.0</v>
      </c>
      <c r="O1422" s="47">
        <v>0.0</v>
      </c>
      <c r="P1422" s="47">
        <v>0.0</v>
      </c>
      <c r="Q1422" s="47">
        <v>1.0</v>
      </c>
      <c r="R1422" s="47">
        <v>0.0</v>
      </c>
      <c r="S1422" s="47">
        <v>10.0</v>
      </c>
      <c r="T1422" s="47">
        <v>0.0</v>
      </c>
      <c r="U1422" s="48">
        <v>309400.0</v>
      </c>
      <c r="V1422" s="48">
        <v>309400.0</v>
      </c>
      <c r="W1422" s="47">
        <v>9.00603232E8</v>
      </c>
      <c r="X1422" s="47" t="s">
        <v>273</v>
      </c>
    </row>
    <row r="1423" ht="15.75" customHeight="1">
      <c r="B1423" s="52">
        <v>8.0130009E7</v>
      </c>
      <c r="C1423" s="52" t="s">
        <v>1749</v>
      </c>
      <c r="D1423" s="52" t="s">
        <v>1750</v>
      </c>
      <c r="E1423" s="52">
        <v>3.0</v>
      </c>
      <c r="F1423" s="53">
        <v>399823.3</v>
      </c>
      <c r="G1423" s="48">
        <f t="shared" si="1"/>
        <v>1199469.9</v>
      </c>
      <c r="H1423" s="52" t="s">
        <v>3</v>
      </c>
      <c r="I1423" s="52">
        <v>2.0</v>
      </c>
      <c r="J1423" s="52">
        <v>2.0</v>
      </c>
      <c r="K1423" s="52">
        <v>4.0</v>
      </c>
      <c r="L1423" s="52" t="s">
        <v>118</v>
      </c>
      <c r="M1423" s="52" t="s">
        <v>119</v>
      </c>
      <c r="N1423" s="52">
        <v>135.0</v>
      </c>
      <c r="O1423" s="52">
        <v>0.0</v>
      </c>
      <c r="P1423" s="52">
        <v>0.0</v>
      </c>
      <c r="Q1423" s="52">
        <v>0.0</v>
      </c>
      <c r="R1423" s="52">
        <v>0.0</v>
      </c>
      <c r="S1423" s="52">
        <v>14.0</v>
      </c>
      <c r="T1423" s="52">
        <v>0.0</v>
      </c>
      <c r="U1423" s="53">
        <v>399823.0</v>
      </c>
      <c r="V1423" s="53">
        <v>399823.3</v>
      </c>
      <c r="W1423" s="52">
        <v>9.00449648E8</v>
      </c>
      <c r="X1423" s="52" t="s">
        <v>1488</v>
      </c>
    </row>
    <row r="1424" ht="15.75" customHeight="1">
      <c r="B1424" s="47">
        <v>8.013001E7</v>
      </c>
      <c r="C1424" s="47" t="s">
        <v>1751</v>
      </c>
      <c r="D1424" s="47">
        <v>1.1375131E7</v>
      </c>
      <c r="E1424" s="47">
        <v>93.0</v>
      </c>
      <c r="F1424" s="48">
        <v>5593.0</v>
      </c>
      <c r="G1424" s="48">
        <f t="shared" si="1"/>
        <v>520149</v>
      </c>
      <c r="H1424" s="47" t="s">
        <v>3</v>
      </c>
      <c r="I1424" s="47">
        <v>51.0</v>
      </c>
      <c r="J1424" s="47">
        <v>53.0</v>
      </c>
      <c r="K1424" s="47">
        <v>100.0</v>
      </c>
      <c r="L1424" s="47" t="s">
        <v>189</v>
      </c>
      <c r="M1424" s="47" t="s">
        <v>119</v>
      </c>
      <c r="N1424" s="47">
        <v>5138.0</v>
      </c>
      <c r="O1424" s="47">
        <v>0.0</v>
      </c>
      <c r="P1424" s="47">
        <v>0.0</v>
      </c>
      <c r="Q1424" s="47">
        <v>0.0</v>
      </c>
      <c r="R1424" s="47">
        <v>0.0</v>
      </c>
      <c r="S1424" s="47">
        <v>19.0</v>
      </c>
      <c r="T1424" s="47">
        <v>0.0</v>
      </c>
      <c r="U1424" s="48">
        <v>5593.0</v>
      </c>
      <c r="V1424" s="48">
        <v>5593.0</v>
      </c>
      <c r="W1424" s="47">
        <v>9.00340506E8</v>
      </c>
      <c r="X1424" s="47" t="s">
        <v>381</v>
      </c>
    </row>
    <row r="1425" ht="15.75" customHeight="1">
      <c r="B1425" s="52">
        <v>8.0130011E7</v>
      </c>
      <c r="C1425" s="52" t="s">
        <v>1752</v>
      </c>
      <c r="D1425" s="52">
        <v>1.0692889E7</v>
      </c>
      <c r="E1425" s="52">
        <v>0.0</v>
      </c>
      <c r="F1425" s="53">
        <v>0.0</v>
      </c>
      <c r="G1425" s="48">
        <f t="shared" si="1"/>
        <v>0</v>
      </c>
      <c r="H1425" s="52" t="s">
        <v>3</v>
      </c>
      <c r="I1425" s="52">
        <v>0.0</v>
      </c>
      <c r="J1425" s="52">
        <v>0.0</v>
      </c>
      <c r="K1425" s="52">
        <v>0.0</v>
      </c>
      <c r="L1425" s="52" t="s">
        <v>189</v>
      </c>
      <c r="M1425" s="52" t="s">
        <v>122</v>
      </c>
      <c r="N1425" s="52">
        <v>0.0</v>
      </c>
      <c r="O1425" s="52">
        <v>0.0</v>
      </c>
      <c r="P1425" s="52">
        <v>0.0</v>
      </c>
      <c r="Q1425" s="52">
        <v>0.0</v>
      </c>
      <c r="R1425" s="52">
        <v>0.0</v>
      </c>
      <c r="S1425" s="52">
        <v>0.0</v>
      </c>
      <c r="T1425" s="52">
        <v>0.0</v>
      </c>
      <c r="U1425" s="53">
        <v>0.0</v>
      </c>
      <c r="V1425" s="53">
        <v>0.0</v>
      </c>
      <c r="W1425" s="52">
        <v>9.00449648E8</v>
      </c>
      <c r="X1425" s="52" t="s">
        <v>235</v>
      </c>
    </row>
    <row r="1426" ht="15.75" customHeight="1">
      <c r="B1426" s="47">
        <v>8.0130012E7</v>
      </c>
      <c r="C1426" s="47" t="s">
        <v>1753</v>
      </c>
      <c r="D1426" s="47">
        <v>1.0748753E7</v>
      </c>
      <c r="E1426" s="47">
        <v>22.0</v>
      </c>
      <c r="F1426" s="48">
        <v>1399.44</v>
      </c>
      <c r="G1426" s="48">
        <f t="shared" si="1"/>
        <v>30787.68</v>
      </c>
      <c r="H1426" s="47" t="s">
        <v>3</v>
      </c>
      <c r="I1426" s="47">
        <v>7.0</v>
      </c>
      <c r="J1426" s="47">
        <v>7.0</v>
      </c>
      <c r="K1426" s="47">
        <v>14.0</v>
      </c>
      <c r="L1426" s="47" t="s">
        <v>189</v>
      </c>
      <c r="M1426" s="47" t="s">
        <v>119</v>
      </c>
      <c r="N1426" s="47">
        <v>429.0</v>
      </c>
      <c r="O1426" s="47">
        <v>0.0</v>
      </c>
      <c r="P1426" s="47">
        <v>0.0</v>
      </c>
      <c r="Q1426" s="47">
        <v>0.0</v>
      </c>
      <c r="R1426" s="47">
        <v>0.0</v>
      </c>
      <c r="S1426" s="47">
        <v>5.0</v>
      </c>
      <c r="T1426" s="47">
        <v>0.0</v>
      </c>
      <c r="U1426" s="48">
        <v>1399.44</v>
      </c>
      <c r="V1426" s="48">
        <v>1399.44</v>
      </c>
      <c r="W1426" s="47">
        <v>9.00603232E8</v>
      </c>
      <c r="X1426" s="47" t="s">
        <v>1127</v>
      </c>
    </row>
    <row r="1427" ht="15.75" customHeight="1">
      <c r="B1427" s="52">
        <v>8.0130013E7</v>
      </c>
      <c r="C1427" s="52" t="s">
        <v>1754</v>
      </c>
      <c r="D1427" s="52">
        <v>9.8080075E7</v>
      </c>
      <c r="E1427" s="52">
        <v>69.0</v>
      </c>
      <c r="F1427" s="53">
        <v>599.76</v>
      </c>
      <c r="G1427" s="48">
        <f t="shared" si="1"/>
        <v>41383.44</v>
      </c>
      <c r="H1427" s="52" t="s">
        <v>3</v>
      </c>
      <c r="I1427" s="52">
        <v>70.0</v>
      </c>
      <c r="J1427" s="52">
        <v>70.0</v>
      </c>
      <c r="K1427" s="52">
        <v>120.0</v>
      </c>
      <c r="L1427" s="52" t="s">
        <v>189</v>
      </c>
      <c r="M1427" s="52" t="s">
        <v>119</v>
      </c>
      <c r="N1427" s="52">
        <v>4201.0</v>
      </c>
      <c r="O1427" s="52">
        <v>0.0</v>
      </c>
      <c r="P1427" s="52">
        <v>0.0</v>
      </c>
      <c r="Q1427" s="52">
        <v>1.0</v>
      </c>
      <c r="R1427" s="52">
        <v>0.0</v>
      </c>
      <c r="S1427" s="52">
        <v>6.0</v>
      </c>
      <c r="T1427" s="52">
        <v>0.0</v>
      </c>
      <c r="U1427" s="53">
        <v>599.76</v>
      </c>
      <c r="V1427" s="53">
        <v>599.76</v>
      </c>
      <c r="W1427" s="52">
        <v>9.00603232E8</v>
      </c>
      <c r="X1427" s="52" t="s">
        <v>1127</v>
      </c>
    </row>
    <row r="1428" ht="15.75" customHeight="1">
      <c r="B1428" s="47">
        <v>8.0130014E7</v>
      </c>
      <c r="C1428" s="47" t="s">
        <v>1755</v>
      </c>
      <c r="D1428" s="47">
        <v>2305.0</v>
      </c>
      <c r="E1428" s="47">
        <v>1541.0</v>
      </c>
      <c r="F1428" s="48">
        <v>77.35</v>
      </c>
      <c r="G1428" s="48">
        <f t="shared" si="1"/>
        <v>119196.35</v>
      </c>
      <c r="H1428" s="47" t="s">
        <v>3</v>
      </c>
      <c r="I1428" s="47">
        <v>600.0</v>
      </c>
      <c r="J1428" s="47">
        <v>446.0</v>
      </c>
      <c r="K1428" s="47">
        <v>1000.0</v>
      </c>
      <c r="L1428" s="47" t="s">
        <v>118</v>
      </c>
      <c r="M1428" s="47" t="s">
        <v>119</v>
      </c>
      <c r="N1428" s="47">
        <v>29759.0</v>
      </c>
      <c r="O1428" s="47">
        <v>0.0</v>
      </c>
      <c r="P1428" s="47">
        <v>0.0</v>
      </c>
      <c r="Q1428" s="47">
        <v>0.0</v>
      </c>
      <c r="R1428" s="47">
        <v>0.0</v>
      </c>
      <c r="S1428" s="47">
        <v>19.0</v>
      </c>
      <c r="T1428" s="47">
        <v>0.0</v>
      </c>
      <c r="U1428" s="48">
        <v>77.35</v>
      </c>
      <c r="V1428" s="48">
        <v>77.35</v>
      </c>
      <c r="W1428" s="47">
        <v>9.00449648E8</v>
      </c>
      <c r="X1428" s="47" t="s">
        <v>710</v>
      </c>
    </row>
    <row r="1429" ht="15.75" customHeight="1">
      <c r="B1429" s="52">
        <v>8.0130015E7</v>
      </c>
      <c r="C1429" s="52" t="s">
        <v>1756</v>
      </c>
      <c r="D1429" s="52">
        <v>2.6190102E7</v>
      </c>
      <c r="E1429" s="52">
        <v>525.0</v>
      </c>
      <c r="F1429" s="53">
        <v>399.84</v>
      </c>
      <c r="G1429" s="48">
        <f t="shared" si="1"/>
        <v>209916</v>
      </c>
      <c r="H1429" s="52" t="s">
        <v>3</v>
      </c>
      <c r="I1429" s="52">
        <v>150.0</v>
      </c>
      <c r="J1429" s="52">
        <v>120.0</v>
      </c>
      <c r="K1429" s="52">
        <v>300.0</v>
      </c>
      <c r="L1429" s="52" t="s">
        <v>118</v>
      </c>
      <c r="M1429" s="52" t="s">
        <v>119</v>
      </c>
      <c r="N1429" s="52">
        <v>10812.0</v>
      </c>
      <c r="O1429" s="52">
        <v>0.0</v>
      </c>
      <c r="P1429" s="52">
        <v>0.0</v>
      </c>
      <c r="Q1429" s="52">
        <v>0.0</v>
      </c>
      <c r="R1429" s="52">
        <v>0.0</v>
      </c>
      <c r="S1429" s="52">
        <v>10.0</v>
      </c>
      <c r="T1429" s="52">
        <v>0.0</v>
      </c>
      <c r="U1429" s="53">
        <v>399.84</v>
      </c>
      <c r="V1429" s="53">
        <v>399.84</v>
      </c>
      <c r="W1429" s="52">
        <v>9.00603232E8</v>
      </c>
      <c r="X1429" s="52" t="s">
        <v>834</v>
      </c>
    </row>
    <row r="1430" ht="15.75" customHeight="1">
      <c r="B1430" s="47">
        <v>8.0130016E7</v>
      </c>
      <c r="C1430" s="47" t="s">
        <v>1757</v>
      </c>
      <c r="D1430" s="47">
        <v>21494.0</v>
      </c>
      <c r="E1430" s="47">
        <v>200.0</v>
      </c>
      <c r="F1430" s="48">
        <v>1712.41</v>
      </c>
      <c r="G1430" s="48">
        <f t="shared" si="1"/>
        <v>342482</v>
      </c>
      <c r="H1430" s="47" t="s">
        <v>3</v>
      </c>
      <c r="I1430" s="47">
        <v>100.0</v>
      </c>
      <c r="J1430" s="47">
        <v>100.0</v>
      </c>
      <c r="K1430" s="47">
        <v>200.0</v>
      </c>
      <c r="L1430" s="47" t="s">
        <v>118</v>
      </c>
      <c r="M1430" s="47" t="s">
        <v>119</v>
      </c>
      <c r="N1430" s="47">
        <v>10948.0</v>
      </c>
      <c r="O1430" s="47">
        <v>0.0</v>
      </c>
      <c r="P1430" s="47">
        <v>0.0</v>
      </c>
      <c r="Q1430" s="47">
        <v>0.0</v>
      </c>
      <c r="R1430" s="47">
        <v>0.0</v>
      </c>
      <c r="S1430" s="47">
        <v>6.0</v>
      </c>
      <c r="T1430" s="47">
        <v>0.0</v>
      </c>
      <c r="U1430" s="48">
        <v>1712.41</v>
      </c>
      <c r="V1430" s="48">
        <v>1712.41</v>
      </c>
      <c r="W1430" s="47">
        <v>8.26003816E8</v>
      </c>
      <c r="X1430" s="47" t="s">
        <v>710</v>
      </c>
    </row>
    <row r="1431" ht="15.75" customHeight="1">
      <c r="B1431" s="52">
        <v>8.0130017E7</v>
      </c>
      <c r="C1431" s="52" t="s">
        <v>1758</v>
      </c>
      <c r="D1431" s="52">
        <v>21144.0</v>
      </c>
      <c r="E1431" s="52">
        <v>287.0</v>
      </c>
      <c r="F1431" s="53">
        <v>615.1529</v>
      </c>
      <c r="G1431" s="48">
        <f t="shared" si="1"/>
        <v>176548.8823</v>
      </c>
      <c r="H1431" s="52" t="s">
        <v>3</v>
      </c>
      <c r="I1431" s="52">
        <v>50.0</v>
      </c>
      <c r="J1431" s="52">
        <v>30.0</v>
      </c>
      <c r="K1431" s="52">
        <v>100.0</v>
      </c>
      <c r="L1431" s="52" t="s">
        <v>118</v>
      </c>
      <c r="M1431" s="52" t="s">
        <v>119</v>
      </c>
      <c r="N1431" s="52">
        <v>4705.0</v>
      </c>
      <c r="O1431" s="52">
        <v>0.0</v>
      </c>
      <c r="P1431" s="52">
        <v>0.0</v>
      </c>
      <c r="Q1431" s="52">
        <v>0.0</v>
      </c>
      <c r="R1431" s="52">
        <v>0.0</v>
      </c>
      <c r="S1431" s="52">
        <v>3.0</v>
      </c>
      <c r="T1431" s="52">
        <v>0.0</v>
      </c>
      <c r="U1431" s="53">
        <v>615.153</v>
      </c>
      <c r="V1431" s="53">
        <v>511.7</v>
      </c>
      <c r="W1431" s="52">
        <v>9.00664298E8</v>
      </c>
      <c r="X1431" s="52" t="s">
        <v>710</v>
      </c>
    </row>
    <row r="1432" ht="15.75" customHeight="1">
      <c r="B1432" s="47">
        <v>8.0130018E7</v>
      </c>
      <c r="C1432" s="47" t="s">
        <v>1759</v>
      </c>
      <c r="D1432" s="47">
        <v>20877.0</v>
      </c>
      <c r="E1432" s="47">
        <v>2440.0</v>
      </c>
      <c r="F1432" s="48">
        <v>105.91</v>
      </c>
      <c r="G1432" s="48">
        <f t="shared" si="1"/>
        <v>258420.4</v>
      </c>
      <c r="H1432" s="47" t="s">
        <v>3</v>
      </c>
      <c r="I1432" s="47">
        <v>1300.0</v>
      </c>
      <c r="J1432" s="47">
        <v>1156.0</v>
      </c>
      <c r="K1432" s="47">
        <v>8348.0</v>
      </c>
      <c r="L1432" s="47" t="s">
        <v>118</v>
      </c>
      <c r="M1432" s="47" t="s">
        <v>119</v>
      </c>
      <c r="N1432" s="47">
        <v>91413.0</v>
      </c>
      <c r="O1432" s="47">
        <v>0.0</v>
      </c>
      <c r="P1432" s="47">
        <v>0.0</v>
      </c>
      <c r="Q1432" s="47">
        <v>0.0</v>
      </c>
      <c r="R1432" s="47">
        <v>0.0</v>
      </c>
      <c r="S1432" s="47">
        <v>6.0</v>
      </c>
      <c r="T1432" s="47">
        <v>0.0</v>
      </c>
      <c r="U1432" s="48">
        <v>105.91</v>
      </c>
      <c r="V1432" s="48">
        <v>105.91</v>
      </c>
      <c r="W1432" s="47">
        <v>8.26003816E8</v>
      </c>
      <c r="X1432" s="47" t="s">
        <v>710</v>
      </c>
    </row>
    <row r="1433" ht="15.75" customHeight="1">
      <c r="B1433" s="52">
        <v>8.0130019E7</v>
      </c>
      <c r="C1433" s="72" t="s">
        <v>1760</v>
      </c>
      <c r="D1433" s="6"/>
      <c r="E1433" s="52">
        <v>2.0</v>
      </c>
      <c r="F1433" s="53">
        <v>47600.0</v>
      </c>
      <c r="G1433" s="48">
        <f t="shared" si="1"/>
        <v>95200</v>
      </c>
      <c r="H1433" s="52" t="s">
        <v>3</v>
      </c>
      <c r="I1433" s="52">
        <v>0.0</v>
      </c>
      <c r="J1433" s="52">
        <v>0.0</v>
      </c>
      <c r="K1433" s="52">
        <v>0.0</v>
      </c>
      <c r="L1433" s="52" t="s">
        <v>118</v>
      </c>
      <c r="M1433" s="52" t="s">
        <v>122</v>
      </c>
      <c r="N1433" s="52">
        <v>1.0</v>
      </c>
      <c r="O1433" s="52">
        <v>0.0</v>
      </c>
      <c r="P1433" s="52">
        <v>0.0</v>
      </c>
      <c r="Q1433" s="52">
        <v>0.0</v>
      </c>
      <c r="R1433" s="52">
        <v>0.0</v>
      </c>
      <c r="S1433" s="52">
        <v>0.0</v>
      </c>
      <c r="T1433" s="52">
        <v>0.0</v>
      </c>
      <c r="U1433" s="53">
        <v>47600.0</v>
      </c>
      <c r="V1433" s="53">
        <v>47600.0</v>
      </c>
      <c r="W1433" s="52">
        <v>9.01327111E8</v>
      </c>
      <c r="X1433" s="52" t="s">
        <v>127</v>
      </c>
    </row>
    <row r="1434" ht="15.75" customHeight="1">
      <c r="B1434" s="47">
        <v>8.013002E7</v>
      </c>
      <c r="C1434" s="73" t="s">
        <v>1761</v>
      </c>
      <c r="D1434" s="6"/>
      <c r="E1434" s="47">
        <v>1.0</v>
      </c>
      <c r="F1434" s="48">
        <v>261800.0</v>
      </c>
      <c r="G1434" s="48">
        <f t="shared" si="1"/>
        <v>261800</v>
      </c>
      <c r="H1434" s="47" t="s">
        <v>3</v>
      </c>
      <c r="I1434" s="47">
        <v>1.0</v>
      </c>
      <c r="J1434" s="47">
        <v>0.0</v>
      </c>
      <c r="K1434" s="47">
        <v>3.0</v>
      </c>
      <c r="L1434" s="47" t="s">
        <v>118</v>
      </c>
      <c r="M1434" s="47" t="s">
        <v>122</v>
      </c>
      <c r="N1434" s="47">
        <v>4.0</v>
      </c>
      <c r="O1434" s="47">
        <v>0.0</v>
      </c>
      <c r="P1434" s="47">
        <v>0.0</v>
      </c>
      <c r="Q1434" s="47">
        <v>1.0</v>
      </c>
      <c r="R1434" s="47">
        <v>0.0</v>
      </c>
      <c r="S1434" s="47">
        <v>1.0</v>
      </c>
      <c r="T1434" s="47">
        <v>0.0</v>
      </c>
      <c r="U1434" s="48">
        <v>261800.0</v>
      </c>
      <c r="V1434" s="48">
        <v>261800.0</v>
      </c>
      <c r="W1434" s="47">
        <v>9.01327111E8</v>
      </c>
      <c r="X1434" s="47" t="s">
        <v>381</v>
      </c>
    </row>
    <row r="1435" ht="15.75" customHeight="1">
      <c r="B1435" s="52">
        <v>8.0130234E7</v>
      </c>
      <c r="C1435" s="52" t="s">
        <v>1762</v>
      </c>
      <c r="D1435" s="52">
        <v>2485.0</v>
      </c>
      <c r="E1435" s="52">
        <v>0.0</v>
      </c>
      <c r="F1435" s="53">
        <v>109956.0</v>
      </c>
      <c r="G1435" s="48">
        <f t="shared" si="1"/>
        <v>0</v>
      </c>
      <c r="H1435" s="52" t="s">
        <v>3</v>
      </c>
      <c r="I1435" s="52">
        <v>0.0</v>
      </c>
      <c r="J1435" s="52">
        <v>0.0</v>
      </c>
      <c r="K1435" s="52">
        <v>0.0</v>
      </c>
      <c r="L1435" s="52" t="s">
        <v>1465</v>
      </c>
      <c r="M1435" s="52" t="s">
        <v>119</v>
      </c>
      <c r="N1435" s="52">
        <v>7.0</v>
      </c>
      <c r="O1435" s="52">
        <v>0.0</v>
      </c>
      <c r="P1435" s="52">
        <v>0.0</v>
      </c>
      <c r="Q1435" s="52">
        <v>0.0</v>
      </c>
      <c r="R1435" s="52">
        <v>0.0</v>
      </c>
      <c r="S1435" s="52">
        <v>5.0</v>
      </c>
      <c r="T1435" s="52">
        <v>0.0</v>
      </c>
      <c r="U1435" s="53">
        <v>109956.0</v>
      </c>
      <c r="V1435" s="53">
        <v>109956.0</v>
      </c>
      <c r="W1435" s="52">
        <v>9.00449648E8</v>
      </c>
      <c r="X1435" s="52" t="s">
        <v>216</v>
      </c>
    </row>
    <row r="1436" ht="15.75" customHeight="1">
      <c r="B1436" s="47">
        <v>8.0130235E7</v>
      </c>
      <c r="C1436" s="47" t="s">
        <v>1763</v>
      </c>
      <c r="D1436" s="47">
        <v>2486.0</v>
      </c>
      <c r="E1436" s="47">
        <v>0.0</v>
      </c>
      <c r="F1436" s="48">
        <v>3610.222</v>
      </c>
      <c r="G1436" s="48">
        <f t="shared" si="1"/>
        <v>0</v>
      </c>
      <c r="H1436" s="47" t="s">
        <v>3</v>
      </c>
      <c r="I1436" s="47">
        <v>0.0</v>
      </c>
      <c r="J1436" s="47">
        <v>0.0</v>
      </c>
      <c r="K1436" s="47">
        <v>0.0</v>
      </c>
      <c r="L1436" s="47" t="s">
        <v>118</v>
      </c>
      <c r="M1436" s="47" t="s">
        <v>119</v>
      </c>
      <c r="N1436" s="47">
        <v>65.0</v>
      </c>
      <c r="O1436" s="47">
        <v>0.0</v>
      </c>
      <c r="P1436" s="47">
        <v>0.0</v>
      </c>
      <c r="Q1436" s="47">
        <v>0.0</v>
      </c>
      <c r="R1436" s="47">
        <v>0.0</v>
      </c>
      <c r="S1436" s="47">
        <v>2.0</v>
      </c>
      <c r="T1436" s="47">
        <v>0.0</v>
      </c>
      <c r="U1436" s="48">
        <v>3610.22</v>
      </c>
      <c r="V1436" s="48">
        <v>3623.55</v>
      </c>
      <c r="W1436" s="47">
        <v>9.00449648E8</v>
      </c>
      <c r="X1436" s="47" t="s">
        <v>387</v>
      </c>
    </row>
    <row r="1437" ht="15.75" customHeight="1">
      <c r="B1437" s="52">
        <v>8.0130236E7</v>
      </c>
      <c r="C1437" s="52" t="s">
        <v>1764</v>
      </c>
      <c r="D1437" s="52">
        <v>2487.0</v>
      </c>
      <c r="E1437" s="52">
        <v>0.0</v>
      </c>
      <c r="F1437" s="53">
        <v>4367.3</v>
      </c>
      <c r="G1437" s="48">
        <f t="shared" si="1"/>
        <v>0</v>
      </c>
      <c r="H1437" s="52" t="s">
        <v>3</v>
      </c>
      <c r="I1437" s="52">
        <v>0.0</v>
      </c>
      <c r="J1437" s="52">
        <v>0.0</v>
      </c>
      <c r="K1437" s="52">
        <v>0.0</v>
      </c>
      <c r="L1437" s="52" t="s">
        <v>118</v>
      </c>
      <c r="M1437" s="52" t="s">
        <v>119</v>
      </c>
      <c r="N1437" s="52">
        <v>22.0</v>
      </c>
      <c r="O1437" s="52">
        <v>0.0</v>
      </c>
      <c r="P1437" s="52">
        <v>0.0</v>
      </c>
      <c r="Q1437" s="52">
        <v>0.0</v>
      </c>
      <c r="R1437" s="52">
        <v>0.0</v>
      </c>
      <c r="S1437" s="52">
        <v>2.0</v>
      </c>
      <c r="T1437" s="52">
        <v>0.0</v>
      </c>
      <c r="U1437" s="53">
        <v>4367.3</v>
      </c>
      <c r="V1437" s="53">
        <v>4367.3</v>
      </c>
      <c r="W1437" s="52">
        <v>9.00449648E8</v>
      </c>
      <c r="X1437" s="52" t="s">
        <v>859</v>
      </c>
    </row>
    <row r="1438" ht="15.75" customHeight="1">
      <c r="B1438" s="47">
        <v>8.0130237E7</v>
      </c>
      <c r="C1438" s="47" t="s">
        <v>1765</v>
      </c>
      <c r="D1438" s="47" t="s">
        <v>1766</v>
      </c>
      <c r="E1438" s="47">
        <v>0.0</v>
      </c>
      <c r="F1438" s="48">
        <v>24735.14</v>
      </c>
      <c r="G1438" s="48">
        <f t="shared" si="1"/>
        <v>0</v>
      </c>
      <c r="H1438" s="47" t="s">
        <v>3</v>
      </c>
      <c r="I1438" s="47">
        <v>2.0</v>
      </c>
      <c r="J1438" s="47">
        <v>2.0</v>
      </c>
      <c r="K1438" s="47">
        <v>4.0</v>
      </c>
      <c r="L1438" s="47" t="s">
        <v>189</v>
      </c>
      <c r="M1438" s="47" t="s">
        <v>119</v>
      </c>
      <c r="N1438" s="47">
        <v>131.0</v>
      </c>
      <c r="O1438" s="47">
        <v>0.0</v>
      </c>
      <c r="P1438" s="47">
        <v>0.0</v>
      </c>
      <c r="Q1438" s="47">
        <v>1.0</v>
      </c>
      <c r="R1438" s="47">
        <v>0.0</v>
      </c>
      <c r="S1438" s="47">
        <v>3.0</v>
      </c>
      <c r="T1438" s="47">
        <v>0.0</v>
      </c>
      <c r="U1438" s="48">
        <v>24735.1</v>
      </c>
      <c r="V1438" s="48">
        <v>6436.71</v>
      </c>
      <c r="W1438" s="47">
        <v>8.30092963E8</v>
      </c>
      <c r="X1438" s="47" t="s">
        <v>1168</v>
      </c>
    </row>
    <row r="1439" ht="15.75" customHeight="1">
      <c r="B1439" s="52">
        <v>8.0130238E7</v>
      </c>
      <c r="C1439" s="52" t="s">
        <v>1767</v>
      </c>
      <c r="D1439" s="52" t="s">
        <v>1768</v>
      </c>
      <c r="E1439" s="52">
        <v>185.88</v>
      </c>
      <c r="F1439" s="53">
        <v>840.7639</v>
      </c>
      <c r="G1439" s="48">
        <f t="shared" si="1"/>
        <v>156281.1937</v>
      </c>
      <c r="H1439" s="52" t="s">
        <v>3</v>
      </c>
      <c r="I1439" s="52">
        <v>20.0</v>
      </c>
      <c r="J1439" s="52">
        <v>15.0</v>
      </c>
      <c r="K1439" s="52">
        <v>60.0</v>
      </c>
      <c r="L1439" s="52" t="s">
        <v>189</v>
      </c>
      <c r="M1439" s="52" t="s">
        <v>119</v>
      </c>
      <c r="N1439" s="52">
        <v>2743.62</v>
      </c>
      <c r="O1439" s="52">
        <v>0.0</v>
      </c>
      <c r="P1439" s="52">
        <v>0.0</v>
      </c>
      <c r="Q1439" s="52">
        <v>1.0</v>
      </c>
      <c r="R1439" s="52">
        <v>0.0</v>
      </c>
      <c r="S1439" s="52">
        <v>0.0</v>
      </c>
      <c r="T1439" s="52">
        <v>0.0</v>
      </c>
      <c r="U1439" s="53">
        <v>840.764</v>
      </c>
      <c r="V1439" s="53">
        <v>844.9</v>
      </c>
      <c r="W1439" s="52">
        <v>9.00695767E8</v>
      </c>
      <c r="X1439" s="52" t="s">
        <v>726</v>
      </c>
    </row>
    <row r="1440" ht="15.75" customHeight="1">
      <c r="B1440" s="47">
        <v>8.0130239E7</v>
      </c>
      <c r="C1440" s="47" t="s">
        <v>1769</v>
      </c>
      <c r="D1440" s="47" t="s">
        <v>1770</v>
      </c>
      <c r="E1440" s="47">
        <v>1019.0</v>
      </c>
      <c r="F1440" s="48">
        <v>404.4644</v>
      </c>
      <c r="G1440" s="48">
        <f t="shared" si="1"/>
        <v>412149.2236</v>
      </c>
      <c r="H1440" s="47" t="s">
        <v>3</v>
      </c>
      <c r="I1440" s="47">
        <v>30.0</v>
      </c>
      <c r="J1440" s="47">
        <v>20.0</v>
      </c>
      <c r="K1440" s="47">
        <v>60.0</v>
      </c>
      <c r="L1440" s="47" t="s">
        <v>118</v>
      </c>
      <c r="M1440" s="47" t="s">
        <v>119</v>
      </c>
      <c r="N1440" s="47">
        <v>3689.0</v>
      </c>
      <c r="O1440" s="47">
        <v>0.0</v>
      </c>
      <c r="P1440" s="47">
        <v>0.0</v>
      </c>
      <c r="Q1440" s="47">
        <v>0.0</v>
      </c>
      <c r="R1440" s="47">
        <v>0.0</v>
      </c>
      <c r="S1440" s="47">
        <v>0.0</v>
      </c>
      <c r="T1440" s="47">
        <v>0.0</v>
      </c>
      <c r="U1440" s="48">
        <v>404.464</v>
      </c>
      <c r="V1440" s="48">
        <v>404.6</v>
      </c>
      <c r="W1440" s="47">
        <v>9.00695767E8</v>
      </c>
      <c r="X1440" s="47" t="s">
        <v>194</v>
      </c>
    </row>
    <row r="1441" ht="15.75" customHeight="1">
      <c r="B1441" s="52">
        <v>8.013024E7</v>
      </c>
      <c r="C1441" s="52" t="s">
        <v>1771</v>
      </c>
      <c r="D1441" s="52">
        <v>1.0733806E7</v>
      </c>
      <c r="E1441" s="52">
        <v>9.0</v>
      </c>
      <c r="F1441" s="53">
        <v>16208.99</v>
      </c>
      <c r="G1441" s="48">
        <f t="shared" si="1"/>
        <v>145880.91</v>
      </c>
      <c r="H1441" s="52" t="s">
        <v>3</v>
      </c>
      <c r="I1441" s="52">
        <v>6.0</v>
      </c>
      <c r="J1441" s="52">
        <v>6.0</v>
      </c>
      <c r="K1441" s="52">
        <v>12.0</v>
      </c>
      <c r="L1441" s="52" t="s">
        <v>189</v>
      </c>
      <c r="M1441" s="52" t="s">
        <v>119</v>
      </c>
      <c r="N1441" s="52">
        <v>146.0</v>
      </c>
      <c r="O1441" s="52">
        <v>0.0</v>
      </c>
      <c r="P1441" s="52">
        <v>0.0</v>
      </c>
      <c r="Q1441" s="52">
        <v>0.0</v>
      </c>
      <c r="R1441" s="52">
        <v>0.0</v>
      </c>
      <c r="S1441" s="52">
        <v>7.0</v>
      </c>
      <c r="T1441" s="52">
        <v>0.0</v>
      </c>
      <c r="U1441" s="53">
        <v>16209.0</v>
      </c>
      <c r="V1441" s="53">
        <v>16208.99</v>
      </c>
      <c r="W1441" s="52">
        <v>9.00603232E8</v>
      </c>
      <c r="X1441" s="52" t="s">
        <v>1168</v>
      </c>
    </row>
    <row r="1442" ht="15.75" customHeight="1">
      <c r="B1442" s="47">
        <v>8.0130241E7</v>
      </c>
      <c r="C1442" s="47" t="s">
        <v>1772</v>
      </c>
      <c r="D1442" s="47" t="s">
        <v>1773</v>
      </c>
      <c r="E1442" s="47">
        <v>9.0</v>
      </c>
      <c r="F1442" s="48">
        <v>19635.0</v>
      </c>
      <c r="G1442" s="48">
        <f t="shared" si="1"/>
        <v>176715</v>
      </c>
      <c r="H1442" s="47" t="s">
        <v>3</v>
      </c>
      <c r="I1442" s="47">
        <v>2.0</v>
      </c>
      <c r="J1442" s="47">
        <v>2.0</v>
      </c>
      <c r="K1442" s="47">
        <v>4.0</v>
      </c>
      <c r="L1442" s="47" t="s">
        <v>118</v>
      </c>
      <c r="M1442" s="47" t="s">
        <v>119</v>
      </c>
      <c r="N1442" s="47">
        <v>53.0</v>
      </c>
      <c r="O1442" s="47">
        <v>0.0</v>
      </c>
      <c r="P1442" s="47">
        <v>0.0</v>
      </c>
      <c r="Q1442" s="47">
        <v>0.0</v>
      </c>
      <c r="R1442" s="47">
        <v>0.0</v>
      </c>
      <c r="S1442" s="47">
        <v>2.0</v>
      </c>
      <c r="T1442" s="47">
        <v>0.0</v>
      </c>
      <c r="U1442" s="48">
        <v>19635.0</v>
      </c>
      <c r="V1442" s="48">
        <v>19635.0</v>
      </c>
      <c r="W1442" s="47">
        <v>8.30129239E8</v>
      </c>
      <c r="X1442" s="47" t="s">
        <v>801</v>
      </c>
    </row>
    <row r="1443" ht="15.75" customHeight="1">
      <c r="B1443" s="52">
        <v>8.0130242E7</v>
      </c>
      <c r="C1443" s="52" t="s">
        <v>1774</v>
      </c>
      <c r="D1443" s="52">
        <v>2.7242733E7</v>
      </c>
      <c r="E1443" s="52">
        <v>7.0</v>
      </c>
      <c r="F1443" s="53">
        <v>1176.0</v>
      </c>
      <c r="G1443" s="48">
        <f t="shared" si="1"/>
        <v>8232</v>
      </c>
      <c r="H1443" s="52" t="s">
        <v>3</v>
      </c>
      <c r="I1443" s="52">
        <v>1.0</v>
      </c>
      <c r="J1443" s="52">
        <v>1.0</v>
      </c>
      <c r="K1443" s="52">
        <v>2.0</v>
      </c>
      <c r="L1443" s="52" t="s">
        <v>118</v>
      </c>
      <c r="M1443" s="52" t="s">
        <v>119</v>
      </c>
      <c r="N1443" s="52">
        <v>13.0</v>
      </c>
      <c r="O1443" s="52">
        <v>0.0</v>
      </c>
      <c r="P1443" s="52">
        <v>0.0</v>
      </c>
      <c r="Q1443" s="52">
        <v>0.0</v>
      </c>
      <c r="R1443" s="52">
        <v>0.0</v>
      </c>
      <c r="S1443" s="52">
        <v>0.0</v>
      </c>
      <c r="T1443" s="52">
        <v>0.0</v>
      </c>
      <c r="U1443" s="53">
        <v>1176.0</v>
      </c>
      <c r="V1443" s="53">
        <v>1176.0</v>
      </c>
      <c r="W1443" s="52">
        <v>8.30092963E8</v>
      </c>
      <c r="X1443" s="52" t="s">
        <v>678</v>
      </c>
    </row>
    <row r="1444" ht="15.75" customHeight="1">
      <c r="B1444" s="47">
        <v>8.0130243E7</v>
      </c>
      <c r="C1444" s="47" t="s">
        <v>1775</v>
      </c>
      <c r="D1444" s="47">
        <v>1.0308391E7</v>
      </c>
      <c r="E1444" s="47">
        <v>1.0</v>
      </c>
      <c r="F1444" s="48">
        <v>24699.64</v>
      </c>
      <c r="G1444" s="48">
        <f t="shared" si="1"/>
        <v>24699.64</v>
      </c>
      <c r="H1444" s="47" t="s">
        <v>3</v>
      </c>
      <c r="I1444" s="47">
        <v>0.0</v>
      </c>
      <c r="J1444" s="47">
        <v>0.0</v>
      </c>
      <c r="K1444" s="47">
        <v>0.0</v>
      </c>
      <c r="L1444" s="47" t="s">
        <v>118</v>
      </c>
      <c r="M1444" s="47" t="s">
        <v>119</v>
      </c>
      <c r="N1444" s="47">
        <v>9.0</v>
      </c>
      <c r="O1444" s="47">
        <v>0.0</v>
      </c>
      <c r="P1444" s="47">
        <v>0.0</v>
      </c>
      <c r="Q1444" s="47">
        <v>0.0</v>
      </c>
      <c r="R1444" s="47">
        <v>0.0</v>
      </c>
      <c r="S1444" s="47">
        <v>1.0</v>
      </c>
      <c r="T1444" s="47">
        <v>0.0</v>
      </c>
      <c r="U1444" s="48">
        <v>24699.6</v>
      </c>
      <c r="V1444" s="48">
        <v>24699.64</v>
      </c>
      <c r="W1444" s="47">
        <v>8.30092963E8</v>
      </c>
      <c r="X1444" s="47" t="s">
        <v>742</v>
      </c>
    </row>
    <row r="1445" ht="15.75" customHeight="1">
      <c r="B1445" s="52">
        <v>8.0130244E7</v>
      </c>
      <c r="C1445" s="52" t="s">
        <v>1776</v>
      </c>
      <c r="D1445" s="52">
        <v>1.0154402E7</v>
      </c>
      <c r="E1445" s="52">
        <v>3.0</v>
      </c>
      <c r="F1445" s="53">
        <v>23200.24</v>
      </c>
      <c r="G1445" s="48">
        <f t="shared" si="1"/>
        <v>69600.72</v>
      </c>
      <c r="H1445" s="52" t="s">
        <v>3</v>
      </c>
      <c r="I1445" s="52">
        <v>2.0</v>
      </c>
      <c r="J1445" s="52">
        <v>2.0</v>
      </c>
      <c r="K1445" s="52">
        <v>4.0</v>
      </c>
      <c r="L1445" s="52" t="s">
        <v>118</v>
      </c>
      <c r="M1445" s="52" t="s">
        <v>119</v>
      </c>
      <c r="N1445" s="52">
        <v>91.0</v>
      </c>
      <c r="O1445" s="52">
        <v>0.0</v>
      </c>
      <c r="P1445" s="52">
        <v>0.0</v>
      </c>
      <c r="Q1445" s="52">
        <v>1.0</v>
      </c>
      <c r="R1445" s="52">
        <v>0.0</v>
      </c>
      <c r="S1445" s="52">
        <v>5.0</v>
      </c>
      <c r="T1445" s="52">
        <v>0.0</v>
      </c>
      <c r="U1445" s="53">
        <v>23200.2</v>
      </c>
      <c r="V1445" s="53">
        <v>23200.24</v>
      </c>
      <c r="W1445" s="52">
        <v>9.00603232E8</v>
      </c>
      <c r="X1445" s="52" t="s">
        <v>194</v>
      </c>
    </row>
    <row r="1446" ht="15.75" customHeight="1">
      <c r="B1446" s="47">
        <v>8.0130245E7</v>
      </c>
      <c r="C1446" s="47" t="s">
        <v>1777</v>
      </c>
      <c r="D1446" s="47">
        <v>1.1457176E7</v>
      </c>
      <c r="E1446" s="47">
        <v>1.0</v>
      </c>
      <c r="F1446" s="48">
        <v>39099.83</v>
      </c>
      <c r="G1446" s="48">
        <f t="shared" si="1"/>
        <v>39099.83</v>
      </c>
      <c r="H1446" s="47" t="s">
        <v>3</v>
      </c>
      <c r="I1446" s="47">
        <v>1.0</v>
      </c>
      <c r="J1446" s="47">
        <v>1.0</v>
      </c>
      <c r="K1446" s="47">
        <v>2.0</v>
      </c>
      <c r="L1446" s="47" t="s">
        <v>118</v>
      </c>
      <c r="M1446" s="47" t="s">
        <v>119</v>
      </c>
      <c r="N1446" s="47">
        <v>15.0</v>
      </c>
      <c r="O1446" s="47">
        <v>0.0</v>
      </c>
      <c r="P1446" s="47">
        <v>0.0</v>
      </c>
      <c r="Q1446" s="47">
        <v>1.0</v>
      </c>
      <c r="R1446" s="47">
        <v>0.0</v>
      </c>
      <c r="S1446" s="47">
        <v>3.0</v>
      </c>
      <c r="T1446" s="47">
        <v>0.0</v>
      </c>
      <c r="U1446" s="48">
        <v>39099.8</v>
      </c>
      <c r="V1446" s="48">
        <v>39099.83</v>
      </c>
      <c r="W1446" s="47">
        <v>8.30092963E8</v>
      </c>
      <c r="X1446" s="47" t="s">
        <v>1778</v>
      </c>
    </row>
    <row r="1447" ht="15.75" customHeight="1">
      <c r="B1447" s="52">
        <v>8.0130246E7</v>
      </c>
      <c r="C1447" s="52" t="s">
        <v>1779</v>
      </c>
      <c r="D1447" s="52" t="s">
        <v>1780</v>
      </c>
      <c r="E1447" s="52">
        <v>22.0</v>
      </c>
      <c r="F1447" s="53">
        <v>2719.15</v>
      </c>
      <c r="G1447" s="48">
        <f t="shared" si="1"/>
        <v>59821.3</v>
      </c>
      <c r="H1447" s="52" t="s">
        <v>3</v>
      </c>
      <c r="I1447" s="52">
        <v>12.0</v>
      </c>
      <c r="J1447" s="52">
        <v>6.0</v>
      </c>
      <c r="K1447" s="52">
        <v>30.0</v>
      </c>
      <c r="L1447" s="52" t="s">
        <v>118</v>
      </c>
      <c r="M1447" s="52" t="s">
        <v>119</v>
      </c>
      <c r="N1447" s="52">
        <v>2255.0</v>
      </c>
      <c r="O1447" s="52">
        <v>0.0</v>
      </c>
      <c r="P1447" s="52">
        <v>0.0</v>
      </c>
      <c r="Q1447" s="52">
        <v>1.0</v>
      </c>
      <c r="R1447" s="52">
        <v>0.0</v>
      </c>
      <c r="S1447" s="52">
        <v>14.0</v>
      </c>
      <c r="T1447" s="52">
        <v>0.0</v>
      </c>
      <c r="U1447" s="53">
        <v>2719.15</v>
      </c>
      <c r="V1447" s="53">
        <v>2719.15</v>
      </c>
      <c r="W1447" s="52">
        <v>9.00730034E8</v>
      </c>
      <c r="X1447" s="52" t="s">
        <v>194</v>
      </c>
    </row>
    <row r="1448" ht="15.75" customHeight="1">
      <c r="B1448" s="47">
        <v>8.0130247E7</v>
      </c>
      <c r="C1448" s="47" t="s">
        <v>1781</v>
      </c>
      <c r="D1448" s="47">
        <v>1.1325991E7</v>
      </c>
      <c r="E1448" s="47">
        <v>2.0</v>
      </c>
      <c r="F1448" s="48">
        <v>9299.85</v>
      </c>
      <c r="G1448" s="48">
        <f t="shared" si="1"/>
        <v>18599.7</v>
      </c>
      <c r="H1448" s="47" t="s">
        <v>3</v>
      </c>
      <c r="I1448" s="47">
        <v>1.0</v>
      </c>
      <c r="J1448" s="47">
        <v>1.0</v>
      </c>
      <c r="K1448" s="47">
        <v>2.0</v>
      </c>
      <c r="L1448" s="47" t="s">
        <v>118</v>
      </c>
      <c r="M1448" s="47" t="s">
        <v>119</v>
      </c>
      <c r="N1448" s="47">
        <v>72.0</v>
      </c>
      <c r="O1448" s="47">
        <v>0.0</v>
      </c>
      <c r="P1448" s="47">
        <v>0.0</v>
      </c>
      <c r="Q1448" s="47">
        <v>1.0</v>
      </c>
      <c r="R1448" s="47">
        <v>0.0</v>
      </c>
      <c r="S1448" s="47">
        <v>9.0</v>
      </c>
      <c r="T1448" s="47">
        <v>0.0</v>
      </c>
      <c r="U1448" s="48">
        <v>9299.85</v>
      </c>
      <c r="V1448" s="48">
        <v>9299.85</v>
      </c>
      <c r="W1448" s="47">
        <v>8.30092963E8</v>
      </c>
      <c r="X1448" s="47" t="s">
        <v>742</v>
      </c>
    </row>
    <row r="1449" ht="15.75" customHeight="1">
      <c r="B1449" s="52">
        <v>8.0130248E7</v>
      </c>
      <c r="C1449" s="52" t="s">
        <v>1782</v>
      </c>
      <c r="D1449" s="52">
        <v>97.0</v>
      </c>
      <c r="E1449" s="52">
        <v>202.0</v>
      </c>
      <c r="F1449" s="53">
        <v>3873.45</v>
      </c>
      <c r="G1449" s="48">
        <f t="shared" si="1"/>
        <v>782436.9</v>
      </c>
      <c r="H1449" s="52" t="s">
        <v>3</v>
      </c>
      <c r="I1449" s="52">
        <v>200.0</v>
      </c>
      <c r="J1449" s="52">
        <v>150.0</v>
      </c>
      <c r="K1449" s="52">
        <v>450.0</v>
      </c>
      <c r="L1449" s="52" t="s">
        <v>118</v>
      </c>
      <c r="M1449" s="52" t="s">
        <v>119</v>
      </c>
      <c r="N1449" s="52">
        <v>12677.0</v>
      </c>
      <c r="O1449" s="52">
        <v>0.0</v>
      </c>
      <c r="P1449" s="52">
        <v>0.0</v>
      </c>
      <c r="Q1449" s="52">
        <v>0.0</v>
      </c>
      <c r="R1449" s="52">
        <v>0.0</v>
      </c>
      <c r="S1449" s="52">
        <v>5.0</v>
      </c>
      <c r="T1449" s="52">
        <v>0.0</v>
      </c>
      <c r="U1449" s="53">
        <v>3873.45</v>
      </c>
      <c r="V1449" s="53">
        <v>3873.45</v>
      </c>
      <c r="W1449" s="52">
        <v>9.00449648E8</v>
      </c>
      <c r="X1449" s="52" t="s">
        <v>859</v>
      </c>
    </row>
    <row r="1450" ht="15.75" customHeight="1">
      <c r="B1450" s="47">
        <v>8.0130249E7</v>
      </c>
      <c r="C1450" s="47" t="s">
        <v>1783</v>
      </c>
      <c r="D1450" s="47" t="s">
        <v>1784</v>
      </c>
      <c r="E1450" s="47">
        <v>0.0</v>
      </c>
      <c r="F1450" s="48">
        <v>0.0</v>
      </c>
      <c r="G1450" s="48">
        <f t="shared" si="1"/>
        <v>0</v>
      </c>
      <c r="H1450" s="47" t="s">
        <v>3</v>
      </c>
      <c r="I1450" s="47">
        <v>0.0</v>
      </c>
      <c r="J1450" s="47">
        <v>0.0</v>
      </c>
      <c r="K1450" s="47">
        <v>0.0</v>
      </c>
      <c r="L1450" s="47" t="s">
        <v>118</v>
      </c>
      <c r="M1450" s="47" t="s">
        <v>119</v>
      </c>
      <c r="N1450" s="47">
        <v>0.0</v>
      </c>
      <c r="O1450" s="47">
        <v>0.0</v>
      </c>
      <c r="P1450" s="47">
        <v>0.0</v>
      </c>
      <c r="Q1450" s="47">
        <v>0.0</v>
      </c>
      <c r="R1450" s="47">
        <v>0.0</v>
      </c>
      <c r="S1450" s="47">
        <v>0.0</v>
      </c>
      <c r="T1450" s="47">
        <v>0.0</v>
      </c>
      <c r="U1450" s="48">
        <v>0.0</v>
      </c>
      <c r="V1450" s="48">
        <v>0.0</v>
      </c>
      <c r="W1450" s="47">
        <v>9.00603232E8</v>
      </c>
      <c r="X1450" s="47" t="s">
        <v>235</v>
      </c>
    </row>
    <row r="1451" ht="15.75" customHeight="1">
      <c r="B1451" s="52">
        <v>8.013025E7</v>
      </c>
      <c r="C1451" s="52" t="s">
        <v>1785</v>
      </c>
      <c r="D1451" s="52">
        <v>1.128241E7</v>
      </c>
      <c r="E1451" s="52">
        <v>2.0</v>
      </c>
      <c r="F1451" s="53">
        <v>324899.8</v>
      </c>
      <c r="G1451" s="48">
        <f t="shared" si="1"/>
        <v>649799.6</v>
      </c>
      <c r="H1451" s="52" t="s">
        <v>3</v>
      </c>
      <c r="I1451" s="52">
        <v>1.0</v>
      </c>
      <c r="J1451" s="52">
        <v>1.0</v>
      </c>
      <c r="K1451" s="52">
        <v>2.0</v>
      </c>
      <c r="L1451" s="52" t="s">
        <v>118</v>
      </c>
      <c r="M1451" s="52" t="s">
        <v>119</v>
      </c>
      <c r="N1451" s="52">
        <v>6.0</v>
      </c>
      <c r="O1451" s="52">
        <v>0.0</v>
      </c>
      <c r="P1451" s="52">
        <v>0.0</v>
      </c>
      <c r="Q1451" s="52">
        <v>0.0</v>
      </c>
      <c r="R1451" s="52">
        <v>0.0</v>
      </c>
      <c r="S1451" s="52">
        <v>4.0</v>
      </c>
      <c r="T1451" s="52">
        <v>0.0</v>
      </c>
      <c r="U1451" s="53">
        <v>324900.0</v>
      </c>
      <c r="V1451" s="53">
        <v>324899.8</v>
      </c>
      <c r="W1451" s="52">
        <v>9.00603232E8</v>
      </c>
      <c r="X1451" s="52" t="s">
        <v>1279</v>
      </c>
    </row>
    <row r="1452" ht="15.75" customHeight="1">
      <c r="B1452" s="47">
        <v>8.0130252E7</v>
      </c>
      <c r="C1452" s="47" t="s">
        <v>1786</v>
      </c>
      <c r="D1452" s="47">
        <v>1.0008419E7</v>
      </c>
      <c r="E1452" s="47">
        <v>0.0</v>
      </c>
      <c r="F1452" s="48">
        <v>0.0</v>
      </c>
      <c r="G1452" s="48">
        <f t="shared" si="1"/>
        <v>0</v>
      </c>
      <c r="H1452" s="47" t="s">
        <v>3</v>
      </c>
      <c r="I1452" s="47">
        <v>0.0</v>
      </c>
      <c r="J1452" s="47">
        <v>0.0</v>
      </c>
      <c r="K1452" s="47">
        <v>0.0</v>
      </c>
      <c r="L1452" s="47" t="s">
        <v>118</v>
      </c>
      <c r="M1452" s="47" t="s">
        <v>119</v>
      </c>
      <c r="N1452" s="47">
        <v>0.0</v>
      </c>
      <c r="O1452" s="47">
        <v>0.0</v>
      </c>
      <c r="P1452" s="47">
        <v>0.0</v>
      </c>
      <c r="Q1452" s="47">
        <v>0.0</v>
      </c>
      <c r="R1452" s="47">
        <v>0.0</v>
      </c>
      <c r="S1452" s="47">
        <v>0.0</v>
      </c>
      <c r="T1452" s="47">
        <v>0.0</v>
      </c>
      <c r="U1452" s="48">
        <v>0.0</v>
      </c>
      <c r="V1452" s="48">
        <v>45000.0</v>
      </c>
      <c r="W1452" s="47">
        <v>8.30092963E8</v>
      </c>
      <c r="X1452" s="47" t="s">
        <v>235</v>
      </c>
    </row>
    <row r="1453" ht="15.75" customHeight="1">
      <c r="B1453" s="52">
        <v>8.0130255E7</v>
      </c>
      <c r="C1453" s="52" t="s">
        <v>1787</v>
      </c>
      <c r="D1453" s="52">
        <v>2500.0</v>
      </c>
      <c r="E1453" s="52">
        <v>0.0</v>
      </c>
      <c r="F1453" s="53">
        <v>53750.0</v>
      </c>
      <c r="G1453" s="48">
        <f t="shared" si="1"/>
        <v>0</v>
      </c>
      <c r="H1453" s="52" t="s">
        <v>3</v>
      </c>
      <c r="I1453" s="52">
        <v>0.0</v>
      </c>
      <c r="J1453" s="52">
        <v>0.0</v>
      </c>
      <c r="K1453" s="52">
        <v>0.0</v>
      </c>
      <c r="L1453" s="52" t="s">
        <v>634</v>
      </c>
      <c r="M1453" s="52" t="s">
        <v>119</v>
      </c>
      <c r="N1453" s="52">
        <v>0.0</v>
      </c>
      <c r="O1453" s="52">
        <v>0.0</v>
      </c>
      <c r="P1453" s="52">
        <v>0.0</v>
      </c>
      <c r="Q1453" s="52">
        <v>0.0</v>
      </c>
      <c r="R1453" s="52">
        <v>0.0</v>
      </c>
      <c r="S1453" s="52">
        <v>0.0</v>
      </c>
      <c r="T1453" s="52">
        <v>0.0</v>
      </c>
      <c r="U1453" s="53">
        <v>53750.0</v>
      </c>
      <c r="V1453" s="53">
        <v>0.0</v>
      </c>
      <c r="W1453" s="52">
        <v>8.30011686E8</v>
      </c>
      <c r="X1453" s="52" t="s">
        <v>235</v>
      </c>
    </row>
    <row r="1454" ht="15.75" customHeight="1">
      <c r="B1454" s="47">
        <v>8.0130256E7</v>
      </c>
      <c r="C1454" s="47" t="s">
        <v>1788</v>
      </c>
      <c r="D1454" s="47">
        <v>1.1735693E7</v>
      </c>
      <c r="E1454" s="47">
        <v>0.0</v>
      </c>
      <c r="F1454" s="48">
        <v>0.0</v>
      </c>
      <c r="G1454" s="48">
        <f t="shared" si="1"/>
        <v>0</v>
      </c>
      <c r="H1454" s="47" t="s">
        <v>3</v>
      </c>
      <c r="I1454" s="47">
        <v>0.0</v>
      </c>
      <c r="J1454" s="47">
        <v>0.0</v>
      </c>
      <c r="K1454" s="47">
        <v>0.0</v>
      </c>
      <c r="L1454" s="47" t="s">
        <v>118</v>
      </c>
      <c r="M1454" s="47" t="s">
        <v>119</v>
      </c>
      <c r="N1454" s="47">
        <v>1.0</v>
      </c>
      <c r="O1454" s="47">
        <v>0.0</v>
      </c>
      <c r="P1454" s="47">
        <v>0.0</v>
      </c>
      <c r="Q1454" s="47">
        <v>0.0</v>
      </c>
      <c r="R1454" s="47">
        <v>0.0</v>
      </c>
      <c r="S1454" s="47">
        <v>1.0</v>
      </c>
      <c r="T1454" s="47">
        <v>0.0</v>
      </c>
      <c r="U1454" s="48">
        <v>0.0</v>
      </c>
      <c r="V1454" s="48">
        <v>0.0</v>
      </c>
      <c r="W1454" s="47">
        <v>8.30092963E8</v>
      </c>
      <c r="X1454" s="47" t="s">
        <v>235</v>
      </c>
    </row>
    <row r="1455" ht="15.75" customHeight="1">
      <c r="B1455" s="52">
        <v>8.0130257E7</v>
      </c>
      <c r="C1455" s="52" t="s">
        <v>1789</v>
      </c>
      <c r="D1455" s="52">
        <v>1.1297621E7</v>
      </c>
      <c r="E1455" s="52">
        <v>0.0</v>
      </c>
      <c r="F1455" s="53">
        <v>2600700.0</v>
      </c>
      <c r="G1455" s="48">
        <f t="shared" si="1"/>
        <v>0</v>
      </c>
      <c r="H1455" s="52" t="s">
        <v>3</v>
      </c>
      <c r="I1455" s="52">
        <v>0.0</v>
      </c>
      <c r="J1455" s="52">
        <v>0.0</v>
      </c>
      <c r="K1455" s="52">
        <v>0.0</v>
      </c>
      <c r="L1455" s="52" t="s">
        <v>118</v>
      </c>
      <c r="M1455" s="52" t="s">
        <v>119</v>
      </c>
      <c r="N1455" s="52">
        <v>2.0</v>
      </c>
      <c r="O1455" s="52">
        <v>0.0</v>
      </c>
      <c r="P1455" s="52">
        <v>0.0</v>
      </c>
      <c r="Q1455" s="52">
        <v>0.0</v>
      </c>
      <c r="R1455" s="52">
        <v>0.0</v>
      </c>
      <c r="S1455" s="52">
        <v>2.0</v>
      </c>
      <c r="T1455" s="52">
        <v>0.0</v>
      </c>
      <c r="U1455" s="53">
        <v>2600700.0</v>
      </c>
      <c r="V1455" s="53">
        <v>2600700.0</v>
      </c>
      <c r="W1455" s="52">
        <v>8.30092963E8</v>
      </c>
      <c r="X1455" s="52" t="s">
        <v>235</v>
      </c>
    </row>
    <row r="1456" ht="15.75" customHeight="1">
      <c r="B1456" s="47">
        <v>8.0130258E7</v>
      </c>
      <c r="C1456" s="47" t="s">
        <v>1790</v>
      </c>
      <c r="D1456" s="47">
        <v>1.1301374E7</v>
      </c>
      <c r="E1456" s="47">
        <v>0.0</v>
      </c>
      <c r="F1456" s="48">
        <v>0.0</v>
      </c>
      <c r="G1456" s="48">
        <f t="shared" si="1"/>
        <v>0</v>
      </c>
      <c r="H1456" s="47" t="s">
        <v>3</v>
      </c>
      <c r="I1456" s="47">
        <v>0.0</v>
      </c>
      <c r="J1456" s="47">
        <v>0.0</v>
      </c>
      <c r="K1456" s="47">
        <v>0.0</v>
      </c>
      <c r="L1456" s="47" t="s">
        <v>118</v>
      </c>
      <c r="M1456" s="47" t="s">
        <v>119</v>
      </c>
      <c r="N1456" s="47">
        <v>1.0</v>
      </c>
      <c r="O1456" s="47">
        <v>0.0</v>
      </c>
      <c r="P1456" s="47">
        <v>0.0</v>
      </c>
      <c r="Q1456" s="47">
        <v>0.0</v>
      </c>
      <c r="R1456" s="47">
        <v>0.0</v>
      </c>
      <c r="S1456" s="47">
        <v>1.0</v>
      </c>
      <c r="T1456" s="47">
        <v>0.0</v>
      </c>
      <c r="U1456" s="48">
        <v>0.0</v>
      </c>
      <c r="V1456" s="48">
        <v>1679412.0</v>
      </c>
      <c r="W1456" s="47">
        <v>8.30092963E8</v>
      </c>
      <c r="X1456" s="47" t="s">
        <v>235</v>
      </c>
    </row>
    <row r="1457" ht="15.75" customHeight="1">
      <c r="B1457" s="52">
        <v>8.0130259E7</v>
      </c>
      <c r="C1457" s="52" t="s">
        <v>1791</v>
      </c>
      <c r="D1457" s="52">
        <v>1.0922364E7</v>
      </c>
      <c r="E1457" s="52">
        <v>0.0</v>
      </c>
      <c r="F1457" s="53">
        <v>0.0</v>
      </c>
      <c r="G1457" s="48">
        <f t="shared" si="1"/>
        <v>0</v>
      </c>
      <c r="H1457" s="52" t="s">
        <v>3</v>
      </c>
      <c r="I1457" s="52">
        <v>0.0</v>
      </c>
      <c r="J1457" s="52">
        <v>0.0</v>
      </c>
      <c r="K1457" s="52">
        <v>0.0</v>
      </c>
      <c r="L1457" s="52" t="s">
        <v>118</v>
      </c>
      <c r="M1457" s="52" t="s">
        <v>119</v>
      </c>
      <c r="N1457" s="52">
        <v>1.0</v>
      </c>
      <c r="O1457" s="52">
        <v>0.0</v>
      </c>
      <c r="P1457" s="52">
        <v>0.0</v>
      </c>
      <c r="Q1457" s="52">
        <v>0.0</v>
      </c>
      <c r="R1457" s="52">
        <v>0.0</v>
      </c>
      <c r="S1457" s="52">
        <v>1.0</v>
      </c>
      <c r="T1457" s="52">
        <v>0.0</v>
      </c>
      <c r="U1457" s="53">
        <v>0.0</v>
      </c>
      <c r="V1457" s="53">
        <v>109076.0</v>
      </c>
      <c r="W1457" s="52">
        <v>8.30092963E8</v>
      </c>
      <c r="X1457" s="52" t="s">
        <v>235</v>
      </c>
    </row>
    <row r="1458" ht="15.75" customHeight="1">
      <c r="B1458" s="47">
        <v>8.013026E7</v>
      </c>
      <c r="C1458" s="47" t="s">
        <v>1791</v>
      </c>
      <c r="D1458" s="47">
        <v>1.0922363E7</v>
      </c>
      <c r="E1458" s="47">
        <v>0.0</v>
      </c>
      <c r="F1458" s="48">
        <v>0.0</v>
      </c>
      <c r="G1458" s="48">
        <f t="shared" si="1"/>
        <v>0</v>
      </c>
      <c r="H1458" s="47" t="s">
        <v>3</v>
      </c>
      <c r="I1458" s="47">
        <v>0.0</v>
      </c>
      <c r="J1458" s="47">
        <v>0.0</v>
      </c>
      <c r="K1458" s="47">
        <v>0.0</v>
      </c>
      <c r="L1458" s="47" t="s">
        <v>118</v>
      </c>
      <c r="M1458" s="47" t="s">
        <v>119</v>
      </c>
      <c r="N1458" s="47">
        <v>1.0</v>
      </c>
      <c r="O1458" s="47">
        <v>0.0</v>
      </c>
      <c r="P1458" s="47">
        <v>0.0</v>
      </c>
      <c r="Q1458" s="47">
        <v>0.0</v>
      </c>
      <c r="R1458" s="47">
        <v>0.0</v>
      </c>
      <c r="S1458" s="47">
        <v>1.0</v>
      </c>
      <c r="T1458" s="47">
        <v>0.0</v>
      </c>
      <c r="U1458" s="48">
        <v>0.0</v>
      </c>
      <c r="V1458" s="48">
        <v>109076.0</v>
      </c>
      <c r="W1458" s="47">
        <v>8.30092963E8</v>
      </c>
      <c r="X1458" s="47" t="s">
        <v>235</v>
      </c>
    </row>
    <row r="1459" ht="15.75" customHeight="1">
      <c r="B1459" s="52">
        <v>8.0130261E7</v>
      </c>
      <c r="C1459" s="52" t="s">
        <v>1792</v>
      </c>
      <c r="D1459" s="52">
        <v>1.1520751E7</v>
      </c>
      <c r="E1459" s="52">
        <v>1.0</v>
      </c>
      <c r="F1459" s="53">
        <v>12857.0</v>
      </c>
      <c r="G1459" s="48">
        <f t="shared" si="1"/>
        <v>12857</v>
      </c>
      <c r="H1459" s="52" t="s">
        <v>3</v>
      </c>
      <c r="I1459" s="52">
        <v>0.0</v>
      </c>
      <c r="J1459" s="52">
        <v>0.0</v>
      </c>
      <c r="K1459" s="52">
        <v>0.0</v>
      </c>
      <c r="L1459" s="52" t="s">
        <v>118</v>
      </c>
      <c r="M1459" s="52" t="s">
        <v>119</v>
      </c>
      <c r="N1459" s="52">
        <v>0.0</v>
      </c>
      <c r="O1459" s="52">
        <v>0.0</v>
      </c>
      <c r="P1459" s="52">
        <v>0.0</v>
      </c>
      <c r="Q1459" s="52">
        <v>0.0</v>
      </c>
      <c r="R1459" s="52">
        <v>0.0</v>
      </c>
      <c r="S1459" s="52">
        <v>0.0</v>
      </c>
      <c r="T1459" s="52">
        <v>0.0</v>
      </c>
      <c r="U1459" s="53">
        <v>12857.0</v>
      </c>
      <c r="V1459" s="53">
        <v>12857.0</v>
      </c>
      <c r="W1459" s="52">
        <v>8.30092963E8</v>
      </c>
      <c r="X1459" s="52" t="s">
        <v>678</v>
      </c>
    </row>
    <row r="1460" ht="15.75" customHeight="1">
      <c r="B1460" s="47">
        <v>8.0130262E7</v>
      </c>
      <c r="C1460" s="47" t="s">
        <v>1793</v>
      </c>
      <c r="D1460" s="47">
        <v>1.1505856E7</v>
      </c>
      <c r="E1460" s="47">
        <v>0.0</v>
      </c>
      <c r="F1460" s="48">
        <v>0.0</v>
      </c>
      <c r="G1460" s="48">
        <f t="shared" si="1"/>
        <v>0</v>
      </c>
      <c r="H1460" s="47" t="s">
        <v>3</v>
      </c>
      <c r="I1460" s="47">
        <v>0.0</v>
      </c>
      <c r="J1460" s="47">
        <v>0.0</v>
      </c>
      <c r="K1460" s="47">
        <v>0.0</v>
      </c>
      <c r="L1460" s="47" t="s">
        <v>118</v>
      </c>
      <c r="M1460" s="47" t="s">
        <v>119</v>
      </c>
      <c r="N1460" s="47">
        <v>1.0</v>
      </c>
      <c r="O1460" s="47">
        <v>0.0</v>
      </c>
      <c r="P1460" s="47">
        <v>0.0</v>
      </c>
      <c r="Q1460" s="47">
        <v>0.0</v>
      </c>
      <c r="R1460" s="47">
        <v>0.0</v>
      </c>
      <c r="S1460" s="47">
        <v>1.0</v>
      </c>
      <c r="T1460" s="47">
        <v>0.0</v>
      </c>
      <c r="U1460" s="48">
        <v>0.0</v>
      </c>
      <c r="V1460" s="48">
        <v>21345.0</v>
      </c>
      <c r="W1460" s="47">
        <v>8.30092963E8</v>
      </c>
      <c r="X1460" s="47" t="s">
        <v>235</v>
      </c>
    </row>
    <row r="1461" ht="15.75" customHeight="1">
      <c r="B1461" s="52">
        <v>8.0130263E7</v>
      </c>
      <c r="C1461" s="52" t="s">
        <v>1793</v>
      </c>
      <c r="D1461" s="52">
        <v>1.1506063E7</v>
      </c>
      <c r="E1461" s="52">
        <v>0.0</v>
      </c>
      <c r="F1461" s="53">
        <v>0.0</v>
      </c>
      <c r="G1461" s="48">
        <f t="shared" si="1"/>
        <v>0</v>
      </c>
      <c r="H1461" s="52" t="s">
        <v>3</v>
      </c>
      <c r="I1461" s="52">
        <v>0.0</v>
      </c>
      <c r="J1461" s="52">
        <v>0.0</v>
      </c>
      <c r="K1461" s="52">
        <v>0.0</v>
      </c>
      <c r="L1461" s="52" t="s">
        <v>118</v>
      </c>
      <c r="M1461" s="52" t="s">
        <v>119</v>
      </c>
      <c r="N1461" s="52">
        <v>1.0</v>
      </c>
      <c r="O1461" s="52">
        <v>0.0</v>
      </c>
      <c r="P1461" s="52">
        <v>0.0</v>
      </c>
      <c r="Q1461" s="52">
        <v>0.0</v>
      </c>
      <c r="R1461" s="52">
        <v>0.0</v>
      </c>
      <c r="S1461" s="52">
        <v>1.0</v>
      </c>
      <c r="T1461" s="52">
        <v>0.0</v>
      </c>
      <c r="U1461" s="53">
        <v>0.0</v>
      </c>
      <c r="V1461" s="53">
        <v>21345.0</v>
      </c>
      <c r="W1461" s="52">
        <v>8.30092963E8</v>
      </c>
      <c r="X1461" s="52" t="s">
        <v>235</v>
      </c>
    </row>
    <row r="1462" ht="15.75" customHeight="1">
      <c r="B1462" s="47">
        <v>8.0130264E7</v>
      </c>
      <c r="C1462" s="47" t="s">
        <v>1794</v>
      </c>
      <c r="D1462" s="47">
        <v>1.1442141E7</v>
      </c>
      <c r="E1462" s="47">
        <v>0.0</v>
      </c>
      <c r="F1462" s="48">
        <v>0.0</v>
      </c>
      <c r="G1462" s="48">
        <f t="shared" si="1"/>
        <v>0</v>
      </c>
      <c r="H1462" s="47" t="s">
        <v>3</v>
      </c>
      <c r="I1462" s="47">
        <v>0.0</v>
      </c>
      <c r="J1462" s="47">
        <v>0.0</v>
      </c>
      <c r="K1462" s="47">
        <v>0.0</v>
      </c>
      <c r="L1462" s="47" t="s">
        <v>118</v>
      </c>
      <c r="M1462" s="47" t="s">
        <v>119</v>
      </c>
      <c r="N1462" s="47">
        <v>1.0</v>
      </c>
      <c r="O1462" s="47">
        <v>0.0</v>
      </c>
      <c r="P1462" s="47">
        <v>0.0</v>
      </c>
      <c r="Q1462" s="47">
        <v>0.0</v>
      </c>
      <c r="R1462" s="47">
        <v>0.0</v>
      </c>
      <c r="S1462" s="47">
        <v>1.0</v>
      </c>
      <c r="T1462" s="47">
        <v>0.0</v>
      </c>
      <c r="U1462" s="48">
        <v>0.0</v>
      </c>
      <c r="V1462" s="48">
        <v>401597.0</v>
      </c>
      <c r="W1462" s="47">
        <v>8.30092963E8</v>
      </c>
      <c r="X1462" s="47" t="s">
        <v>235</v>
      </c>
    </row>
    <row r="1463" ht="15.75" customHeight="1">
      <c r="B1463" s="52">
        <v>8.0130265E7</v>
      </c>
      <c r="C1463" s="52" t="s">
        <v>1795</v>
      </c>
      <c r="D1463" s="52">
        <v>1.1271951E7</v>
      </c>
      <c r="E1463" s="52">
        <v>1.0</v>
      </c>
      <c r="F1463" s="53">
        <v>21423.0</v>
      </c>
      <c r="G1463" s="48">
        <f t="shared" si="1"/>
        <v>21423</v>
      </c>
      <c r="H1463" s="52" t="s">
        <v>3</v>
      </c>
      <c r="I1463" s="52">
        <v>0.0</v>
      </c>
      <c r="J1463" s="52">
        <v>0.0</v>
      </c>
      <c r="K1463" s="52">
        <v>0.0</v>
      </c>
      <c r="L1463" s="52" t="s">
        <v>118</v>
      </c>
      <c r="M1463" s="52" t="s">
        <v>119</v>
      </c>
      <c r="N1463" s="52">
        <v>0.0</v>
      </c>
      <c r="O1463" s="52">
        <v>0.0</v>
      </c>
      <c r="P1463" s="52">
        <v>0.0</v>
      </c>
      <c r="Q1463" s="52">
        <v>0.0</v>
      </c>
      <c r="R1463" s="52">
        <v>0.0</v>
      </c>
      <c r="S1463" s="52">
        <v>0.0</v>
      </c>
      <c r="T1463" s="52">
        <v>0.0</v>
      </c>
      <c r="U1463" s="53">
        <v>21423.0</v>
      </c>
      <c r="V1463" s="53">
        <v>21423.0</v>
      </c>
      <c r="W1463" s="52">
        <v>8.30092963E8</v>
      </c>
      <c r="X1463" s="52" t="s">
        <v>1743</v>
      </c>
    </row>
    <row r="1464" ht="15.75" customHeight="1">
      <c r="B1464" s="47">
        <v>8.0130266E7</v>
      </c>
      <c r="C1464" s="47" t="s">
        <v>1796</v>
      </c>
      <c r="D1464" s="47">
        <v>1.1334164E7</v>
      </c>
      <c r="E1464" s="47">
        <v>1.0</v>
      </c>
      <c r="F1464" s="48">
        <v>423866.0</v>
      </c>
      <c r="G1464" s="48">
        <f t="shared" si="1"/>
        <v>423866</v>
      </c>
      <c r="H1464" s="47" t="s">
        <v>3</v>
      </c>
      <c r="I1464" s="47">
        <v>0.0</v>
      </c>
      <c r="J1464" s="47">
        <v>0.0</v>
      </c>
      <c r="K1464" s="47">
        <v>0.0</v>
      </c>
      <c r="L1464" s="47" t="s">
        <v>118</v>
      </c>
      <c r="M1464" s="47" t="s">
        <v>119</v>
      </c>
      <c r="N1464" s="47">
        <v>0.0</v>
      </c>
      <c r="O1464" s="47">
        <v>0.0</v>
      </c>
      <c r="P1464" s="47">
        <v>0.0</v>
      </c>
      <c r="Q1464" s="47">
        <v>0.0</v>
      </c>
      <c r="R1464" s="47">
        <v>0.0</v>
      </c>
      <c r="S1464" s="47">
        <v>0.0</v>
      </c>
      <c r="T1464" s="47">
        <v>0.0</v>
      </c>
      <c r="U1464" s="48">
        <v>423866.0</v>
      </c>
      <c r="V1464" s="48">
        <v>423866.0</v>
      </c>
      <c r="W1464" s="47">
        <v>8.30092963E8</v>
      </c>
      <c r="X1464" s="47" t="s">
        <v>1797</v>
      </c>
    </row>
    <row r="1465" ht="15.75" customHeight="1">
      <c r="B1465" s="52" t="s">
        <v>1798</v>
      </c>
      <c r="C1465" s="52" t="s">
        <v>1799</v>
      </c>
      <c r="D1465" s="52">
        <v>2501.0</v>
      </c>
      <c r="E1465" s="52">
        <v>10091.1</v>
      </c>
      <c r="F1465" s="53">
        <v>123.9582</v>
      </c>
      <c r="G1465" s="48">
        <f t="shared" si="1"/>
        <v>1250874.592</v>
      </c>
      <c r="H1465" s="52" t="s">
        <v>3</v>
      </c>
      <c r="I1465" s="52">
        <v>4060.0</v>
      </c>
      <c r="J1465" s="52">
        <v>4060.0</v>
      </c>
      <c r="K1465" s="52">
        <v>8120.0</v>
      </c>
      <c r="L1465" s="52" t="s">
        <v>560</v>
      </c>
      <c r="M1465" s="52" t="s">
        <v>119</v>
      </c>
      <c r="N1465" s="52">
        <v>62988.9</v>
      </c>
      <c r="O1465" s="52">
        <v>0.0</v>
      </c>
      <c r="P1465" s="52">
        <v>0.0</v>
      </c>
      <c r="Q1465" s="52">
        <v>0.0</v>
      </c>
      <c r="R1465" s="52">
        <v>0.0</v>
      </c>
      <c r="S1465" s="52">
        <v>5.0</v>
      </c>
      <c r="T1465" s="52">
        <v>0.0</v>
      </c>
      <c r="U1465" s="53">
        <v>123.958</v>
      </c>
      <c r="V1465" s="53">
        <v>128.6985</v>
      </c>
      <c r="W1465" s="52">
        <v>9.00449648E8</v>
      </c>
      <c r="X1465" s="52" t="s">
        <v>1488</v>
      </c>
    </row>
    <row r="1466" ht="15.75" customHeight="1">
      <c r="B1466" s="47" t="s">
        <v>1800</v>
      </c>
      <c r="C1466" s="47" t="s">
        <v>1801</v>
      </c>
      <c r="D1466" s="47">
        <v>2502.0</v>
      </c>
      <c r="E1466" s="47">
        <v>0.0</v>
      </c>
      <c r="F1466" s="48">
        <v>74.91</v>
      </c>
      <c r="G1466" s="48">
        <f t="shared" si="1"/>
        <v>0</v>
      </c>
      <c r="H1466" s="47" t="s">
        <v>3</v>
      </c>
      <c r="I1466" s="47">
        <v>0.0</v>
      </c>
      <c r="J1466" s="47">
        <v>0.0</v>
      </c>
      <c r="K1466" s="47">
        <v>0.0</v>
      </c>
      <c r="L1466" s="47" t="s">
        <v>560</v>
      </c>
      <c r="M1466" s="47" t="s">
        <v>122</v>
      </c>
      <c r="N1466" s="47">
        <v>12000.0</v>
      </c>
      <c r="O1466" s="47">
        <v>0.0</v>
      </c>
      <c r="P1466" s="47">
        <v>0.0</v>
      </c>
      <c r="Q1466" s="47">
        <v>0.0</v>
      </c>
      <c r="R1466" s="47">
        <v>0.0</v>
      </c>
      <c r="S1466" s="47">
        <v>1.0</v>
      </c>
      <c r="T1466" s="47">
        <v>0.0</v>
      </c>
      <c r="U1466" s="48">
        <v>74.91</v>
      </c>
      <c r="V1466" s="48">
        <v>62.95</v>
      </c>
      <c r="W1466" s="47">
        <v>9.00449648E8</v>
      </c>
      <c r="X1466" s="47" t="s">
        <v>1488</v>
      </c>
    </row>
    <row r="1467" ht="15.75" customHeight="1">
      <c r="B1467" s="52">
        <v>8.0130268E7</v>
      </c>
      <c r="C1467" s="52" t="s">
        <v>1802</v>
      </c>
      <c r="D1467" s="52" t="s">
        <v>1803</v>
      </c>
      <c r="E1467" s="52">
        <v>0.0</v>
      </c>
      <c r="F1467" s="53">
        <v>14280.0</v>
      </c>
      <c r="G1467" s="48">
        <f t="shared" si="1"/>
        <v>0</v>
      </c>
      <c r="H1467" s="52" t="s">
        <v>3</v>
      </c>
      <c r="I1467" s="52">
        <v>0.0</v>
      </c>
      <c r="J1467" s="52">
        <v>0.0</v>
      </c>
      <c r="K1467" s="52">
        <v>0.0</v>
      </c>
      <c r="L1467" s="52" t="s">
        <v>189</v>
      </c>
      <c r="M1467" s="52" t="s">
        <v>165</v>
      </c>
      <c r="N1467" s="52">
        <v>36.0</v>
      </c>
      <c r="O1467" s="52">
        <v>0.0</v>
      </c>
      <c r="P1467" s="52">
        <v>0.0</v>
      </c>
      <c r="Q1467" s="52">
        <v>0.0</v>
      </c>
      <c r="R1467" s="52">
        <v>0.0</v>
      </c>
      <c r="S1467" s="52">
        <v>2.0</v>
      </c>
      <c r="T1467" s="52">
        <v>0.0</v>
      </c>
      <c r="U1467" s="53">
        <v>14280.0</v>
      </c>
      <c r="V1467" s="53">
        <v>14280.0</v>
      </c>
      <c r="W1467" s="52">
        <v>9.00695767E8</v>
      </c>
      <c r="X1467" s="52" t="s">
        <v>456</v>
      </c>
    </row>
    <row r="1468" ht="15.75" customHeight="1">
      <c r="B1468" s="47">
        <v>8.0130269E7</v>
      </c>
      <c r="C1468" s="47" t="s">
        <v>1804</v>
      </c>
      <c r="D1468" s="47" t="s">
        <v>1805</v>
      </c>
      <c r="E1468" s="47">
        <v>0.0</v>
      </c>
      <c r="F1468" s="48">
        <v>8726.663</v>
      </c>
      <c r="G1468" s="48">
        <f t="shared" si="1"/>
        <v>0</v>
      </c>
      <c r="H1468" s="47" t="s">
        <v>3</v>
      </c>
      <c r="I1468" s="47">
        <v>0.0</v>
      </c>
      <c r="J1468" s="47">
        <v>0.0</v>
      </c>
      <c r="K1468" s="47">
        <v>0.0</v>
      </c>
      <c r="L1468" s="47" t="s">
        <v>189</v>
      </c>
      <c r="M1468" s="47" t="s">
        <v>122</v>
      </c>
      <c r="N1468" s="47">
        <v>24.0</v>
      </c>
      <c r="O1468" s="47">
        <v>0.0</v>
      </c>
      <c r="P1468" s="47">
        <v>0.0</v>
      </c>
      <c r="Q1468" s="47">
        <v>0.0</v>
      </c>
      <c r="R1468" s="47">
        <v>0.0</v>
      </c>
      <c r="S1468" s="47">
        <v>2.0</v>
      </c>
      <c r="T1468" s="47">
        <v>0.0</v>
      </c>
      <c r="U1468" s="48">
        <v>8726.66</v>
      </c>
      <c r="V1468" s="48">
        <v>8726.663</v>
      </c>
      <c r="W1468" s="47">
        <v>9.00695767E8</v>
      </c>
      <c r="X1468" s="47" t="s">
        <v>235</v>
      </c>
    </row>
    <row r="1469" ht="15.75" customHeight="1">
      <c r="B1469" s="52">
        <v>8.013027E7</v>
      </c>
      <c r="C1469" s="52" t="s">
        <v>1806</v>
      </c>
      <c r="D1469" s="52" t="s">
        <v>1807</v>
      </c>
      <c r="E1469" s="52">
        <v>0.0</v>
      </c>
      <c r="F1469" s="53">
        <v>217458.2</v>
      </c>
      <c r="G1469" s="48">
        <f t="shared" si="1"/>
        <v>0</v>
      </c>
      <c r="H1469" s="52" t="s">
        <v>3</v>
      </c>
      <c r="I1469" s="52">
        <v>0.0</v>
      </c>
      <c r="J1469" s="52">
        <v>0.0</v>
      </c>
      <c r="K1469" s="52">
        <v>0.0</v>
      </c>
      <c r="L1469" s="52" t="s">
        <v>118</v>
      </c>
      <c r="M1469" s="52" t="s">
        <v>122</v>
      </c>
      <c r="N1469" s="52">
        <v>14.0</v>
      </c>
      <c r="O1469" s="52">
        <v>0.0</v>
      </c>
      <c r="P1469" s="52">
        <v>0.0</v>
      </c>
      <c r="Q1469" s="52">
        <v>0.0</v>
      </c>
      <c r="R1469" s="52">
        <v>0.0</v>
      </c>
      <c r="S1469" s="52">
        <v>2.0</v>
      </c>
      <c r="T1469" s="52">
        <v>0.0</v>
      </c>
      <c r="U1469" s="53">
        <v>217458.0</v>
      </c>
      <c r="V1469" s="53">
        <v>217458.2</v>
      </c>
      <c r="W1469" s="52">
        <v>9.00749145E8</v>
      </c>
      <c r="X1469" s="52" t="s">
        <v>273</v>
      </c>
    </row>
    <row r="1470" ht="15.75" customHeight="1">
      <c r="B1470" s="47">
        <v>8.0130271E7</v>
      </c>
      <c r="C1470" s="73" t="s">
        <v>1808</v>
      </c>
      <c r="D1470" s="6"/>
      <c r="E1470" s="47">
        <v>0.0</v>
      </c>
      <c r="F1470" s="48">
        <v>490528.7</v>
      </c>
      <c r="G1470" s="48">
        <f t="shared" si="1"/>
        <v>0</v>
      </c>
      <c r="H1470" s="47" t="s">
        <v>3</v>
      </c>
      <c r="I1470" s="47">
        <v>1.0</v>
      </c>
      <c r="J1470" s="47">
        <v>0.0</v>
      </c>
      <c r="K1470" s="47">
        <v>2.0</v>
      </c>
      <c r="L1470" s="47" t="s">
        <v>118</v>
      </c>
      <c r="M1470" s="47" t="s">
        <v>122</v>
      </c>
      <c r="N1470" s="47">
        <v>33.0</v>
      </c>
      <c r="O1470" s="47">
        <v>0.0</v>
      </c>
      <c r="P1470" s="47">
        <v>0.0</v>
      </c>
      <c r="Q1470" s="47">
        <v>0.0</v>
      </c>
      <c r="R1470" s="47">
        <v>0.0</v>
      </c>
      <c r="S1470" s="47">
        <v>5.0</v>
      </c>
      <c r="T1470" s="47">
        <v>0.0</v>
      </c>
      <c r="U1470" s="48">
        <v>490529.0</v>
      </c>
      <c r="V1470" s="48">
        <v>491428.4</v>
      </c>
      <c r="W1470" s="47">
        <v>9.01535375E8</v>
      </c>
      <c r="X1470" s="47" t="s">
        <v>273</v>
      </c>
    </row>
    <row r="1471" ht="15.75" customHeight="1">
      <c r="B1471" s="52" t="s">
        <v>1809</v>
      </c>
      <c r="C1471" s="52" t="s">
        <v>1810</v>
      </c>
      <c r="D1471" s="52">
        <v>2510.0</v>
      </c>
      <c r="E1471" s="52">
        <v>10408.6</v>
      </c>
      <c r="F1471" s="53">
        <v>128.52</v>
      </c>
      <c r="G1471" s="48">
        <f t="shared" si="1"/>
        <v>1337713.272</v>
      </c>
      <c r="H1471" s="52" t="s">
        <v>3</v>
      </c>
      <c r="I1471" s="52">
        <v>7800.0</v>
      </c>
      <c r="J1471" s="52">
        <v>3900.0</v>
      </c>
      <c r="K1471" s="52">
        <v>11700.0</v>
      </c>
      <c r="L1471" s="52" t="s">
        <v>560</v>
      </c>
      <c r="M1471" s="52" t="s">
        <v>119</v>
      </c>
      <c r="N1471" s="52">
        <v>290491.4</v>
      </c>
      <c r="O1471" s="52">
        <v>0.0</v>
      </c>
      <c r="P1471" s="52">
        <v>0.0</v>
      </c>
      <c r="Q1471" s="52">
        <v>0.0</v>
      </c>
      <c r="R1471" s="52">
        <v>0.0</v>
      </c>
      <c r="S1471" s="52">
        <v>19.0</v>
      </c>
      <c r="T1471" s="52">
        <v>0.0</v>
      </c>
      <c r="U1471" s="53">
        <v>128.52</v>
      </c>
      <c r="V1471" s="53">
        <v>128.52</v>
      </c>
      <c r="W1471" s="52">
        <v>9.01319175E8</v>
      </c>
      <c r="X1471" s="52" t="s">
        <v>1488</v>
      </c>
    </row>
    <row r="1472" ht="15.75" customHeight="1">
      <c r="B1472" s="47" t="s">
        <v>1811</v>
      </c>
      <c r="C1472" s="47" t="s">
        <v>1808</v>
      </c>
      <c r="D1472" s="47" t="s">
        <v>1812</v>
      </c>
      <c r="E1472" s="47">
        <v>0.0</v>
      </c>
      <c r="F1472" s="48">
        <v>50000.0</v>
      </c>
      <c r="G1472" s="48">
        <f t="shared" si="1"/>
        <v>0</v>
      </c>
      <c r="H1472" s="47" t="s">
        <v>3</v>
      </c>
      <c r="I1472" s="47">
        <v>0.0</v>
      </c>
      <c r="J1472" s="47">
        <v>0.0</v>
      </c>
      <c r="K1472" s="47">
        <v>0.0</v>
      </c>
      <c r="L1472" s="47" t="s">
        <v>118</v>
      </c>
      <c r="M1472" s="47" t="s">
        <v>165</v>
      </c>
      <c r="N1472" s="47">
        <v>4.0</v>
      </c>
      <c r="O1472" s="47">
        <v>0.0</v>
      </c>
      <c r="P1472" s="47">
        <v>0.0</v>
      </c>
      <c r="Q1472" s="47">
        <v>0.0</v>
      </c>
      <c r="R1472" s="47">
        <v>0.0</v>
      </c>
      <c r="S1472" s="47">
        <v>1.0</v>
      </c>
      <c r="T1472" s="47">
        <v>0.0</v>
      </c>
      <c r="U1472" s="48">
        <v>50000.0</v>
      </c>
      <c r="V1472" s="48">
        <v>50000.0</v>
      </c>
      <c r="W1472" s="47">
        <v>9.00749145E8</v>
      </c>
      <c r="X1472" s="47" t="s">
        <v>592</v>
      </c>
    </row>
    <row r="1473" ht="15.75" customHeight="1">
      <c r="B1473" s="52">
        <v>8.0130272E7</v>
      </c>
      <c r="C1473" s="52" t="s">
        <v>1813</v>
      </c>
      <c r="D1473" s="52">
        <v>2.5170178E7</v>
      </c>
      <c r="E1473" s="52">
        <v>0.0</v>
      </c>
      <c r="F1473" s="53">
        <v>458665.3</v>
      </c>
      <c r="G1473" s="48">
        <f t="shared" si="1"/>
        <v>0</v>
      </c>
      <c r="H1473" s="52" t="s">
        <v>3</v>
      </c>
      <c r="I1473" s="52">
        <v>1.0</v>
      </c>
      <c r="J1473" s="52">
        <v>0.0</v>
      </c>
      <c r="K1473" s="52">
        <v>2.0</v>
      </c>
      <c r="L1473" s="52" t="s">
        <v>118</v>
      </c>
      <c r="M1473" s="52" t="s">
        <v>122</v>
      </c>
      <c r="N1473" s="52">
        <v>22.0</v>
      </c>
      <c r="O1473" s="52">
        <v>0.0</v>
      </c>
      <c r="P1473" s="52">
        <v>0.0</v>
      </c>
      <c r="Q1473" s="52">
        <v>0.0</v>
      </c>
      <c r="R1473" s="52">
        <v>0.0</v>
      </c>
      <c r="S1473" s="52">
        <v>4.0</v>
      </c>
      <c r="T1473" s="52">
        <v>0.0</v>
      </c>
      <c r="U1473" s="53">
        <v>458665.0</v>
      </c>
      <c r="V1473" s="53">
        <v>458665.3</v>
      </c>
      <c r="W1473" s="52">
        <v>9.01535375E8</v>
      </c>
      <c r="X1473" s="52" t="s">
        <v>273</v>
      </c>
    </row>
    <row r="1474" ht="15.75" customHeight="1">
      <c r="B1474" s="47" t="s">
        <v>1814</v>
      </c>
      <c r="C1474" s="47" t="s">
        <v>1813</v>
      </c>
      <c r="D1474" s="47">
        <v>2.5170178E7</v>
      </c>
      <c r="E1474" s="47">
        <v>0.0</v>
      </c>
      <c r="F1474" s="48">
        <v>60000.0</v>
      </c>
      <c r="G1474" s="48">
        <f t="shared" si="1"/>
        <v>0</v>
      </c>
      <c r="H1474" s="47" t="s">
        <v>3</v>
      </c>
      <c r="I1474" s="47">
        <v>0.0</v>
      </c>
      <c r="J1474" s="47">
        <v>0.0</v>
      </c>
      <c r="K1474" s="47">
        <v>0.0</v>
      </c>
      <c r="L1474" s="47" t="s">
        <v>118</v>
      </c>
      <c r="M1474" s="47" t="s">
        <v>165</v>
      </c>
      <c r="N1474" s="47">
        <v>1.0</v>
      </c>
      <c r="O1474" s="47">
        <v>0.0</v>
      </c>
      <c r="P1474" s="47">
        <v>0.0</v>
      </c>
      <c r="Q1474" s="47">
        <v>0.0</v>
      </c>
      <c r="R1474" s="47">
        <v>0.0</v>
      </c>
      <c r="S1474" s="47">
        <v>1.0</v>
      </c>
      <c r="T1474" s="47">
        <v>0.0</v>
      </c>
      <c r="U1474" s="48">
        <v>60000.0</v>
      </c>
      <c r="V1474" s="48">
        <v>60000.0</v>
      </c>
      <c r="W1474" s="47">
        <v>9.01535375E8</v>
      </c>
      <c r="X1474" s="47" t="s">
        <v>592</v>
      </c>
    </row>
    <row r="1475" ht="15.75" customHeight="1">
      <c r="B1475" s="52">
        <v>8.0130273E7</v>
      </c>
      <c r="C1475" s="72" t="s">
        <v>1815</v>
      </c>
      <c r="D1475" s="6"/>
      <c r="E1475" s="52">
        <v>0.0</v>
      </c>
      <c r="F1475" s="53">
        <v>333200.0</v>
      </c>
      <c r="G1475" s="48">
        <f t="shared" si="1"/>
        <v>0</v>
      </c>
      <c r="H1475" s="52" t="s">
        <v>3</v>
      </c>
      <c r="I1475" s="52">
        <v>1.0</v>
      </c>
      <c r="J1475" s="52">
        <v>0.0</v>
      </c>
      <c r="K1475" s="52">
        <v>2.0</v>
      </c>
      <c r="L1475" s="52" t="s">
        <v>118</v>
      </c>
      <c r="M1475" s="52" t="s">
        <v>122</v>
      </c>
      <c r="N1475" s="52">
        <v>10.0</v>
      </c>
      <c r="O1475" s="52">
        <v>0.0</v>
      </c>
      <c r="P1475" s="52">
        <v>0.0</v>
      </c>
      <c r="Q1475" s="52">
        <v>0.0</v>
      </c>
      <c r="R1475" s="52">
        <v>0.0</v>
      </c>
      <c r="S1475" s="52">
        <v>1.0</v>
      </c>
      <c r="T1475" s="52">
        <v>0.0</v>
      </c>
      <c r="U1475" s="53">
        <v>333200.0</v>
      </c>
      <c r="V1475" s="53">
        <v>333200.0</v>
      </c>
      <c r="W1475" s="52">
        <v>9.00749145E8</v>
      </c>
      <c r="X1475" s="52" t="s">
        <v>273</v>
      </c>
    </row>
    <row r="1476" ht="15.75" customHeight="1">
      <c r="B1476" s="47" t="s">
        <v>1816</v>
      </c>
      <c r="C1476" s="73" t="s">
        <v>1815</v>
      </c>
      <c r="D1476" s="6"/>
      <c r="E1476" s="47">
        <v>0.0</v>
      </c>
      <c r="F1476" s="48">
        <v>78562.5</v>
      </c>
      <c r="G1476" s="48">
        <f t="shared" si="1"/>
        <v>0</v>
      </c>
      <c r="H1476" s="47" t="s">
        <v>3</v>
      </c>
      <c r="I1476" s="47">
        <v>0.0</v>
      </c>
      <c r="J1476" s="47">
        <v>0.0</v>
      </c>
      <c r="K1476" s="47">
        <v>0.0</v>
      </c>
      <c r="L1476" s="47" t="s">
        <v>118</v>
      </c>
      <c r="M1476" s="47" t="s">
        <v>165</v>
      </c>
      <c r="N1476" s="47">
        <v>2.0</v>
      </c>
      <c r="O1476" s="47">
        <v>0.0</v>
      </c>
      <c r="P1476" s="47">
        <v>0.0</v>
      </c>
      <c r="Q1476" s="47">
        <v>0.0</v>
      </c>
      <c r="R1476" s="47">
        <v>0.0</v>
      </c>
      <c r="S1476" s="47">
        <v>0.0</v>
      </c>
      <c r="T1476" s="47">
        <v>0.0</v>
      </c>
      <c r="U1476" s="48">
        <v>78562.5</v>
      </c>
      <c r="V1476" s="48">
        <v>89250.0</v>
      </c>
      <c r="W1476" s="47">
        <v>9.00749145E8</v>
      </c>
      <c r="X1476" s="47" t="s">
        <v>273</v>
      </c>
    </row>
    <row r="1477" ht="15.75" customHeight="1">
      <c r="B1477" s="52">
        <v>8.0130274E7</v>
      </c>
      <c r="C1477" s="72" t="s">
        <v>1817</v>
      </c>
      <c r="D1477" s="6"/>
      <c r="E1477" s="52">
        <v>0.0</v>
      </c>
      <c r="F1477" s="53">
        <v>217458.2</v>
      </c>
      <c r="G1477" s="48">
        <f t="shared" si="1"/>
        <v>0</v>
      </c>
      <c r="H1477" s="52" t="s">
        <v>3</v>
      </c>
      <c r="I1477" s="52">
        <v>1.0</v>
      </c>
      <c r="J1477" s="52">
        <v>0.0</v>
      </c>
      <c r="K1477" s="52">
        <v>2.0</v>
      </c>
      <c r="L1477" s="52" t="s">
        <v>118</v>
      </c>
      <c r="M1477" s="52" t="s">
        <v>122</v>
      </c>
      <c r="N1477" s="52">
        <v>11.0</v>
      </c>
      <c r="O1477" s="52">
        <v>0.0</v>
      </c>
      <c r="P1477" s="52">
        <v>0.0</v>
      </c>
      <c r="Q1477" s="52">
        <v>0.0</v>
      </c>
      <c r="R1477" s="52">
        <v>0.0</v>
      </c>
      <c r="S1477" s="52">
        <v>3.0</v>
      </c>
      <c r="T1477" s="52">
        <v>0.0</v>
      </c>
      <c r="U1477" s="53">
        <v>217458.0</v>
      </c>
      <c r="V1477" s="53">
        <v>217458.2</v>
      </c>
      <c r="W1477" s="52">
        <v>9.00749145E8</v>
      </c>
      <c r="X1477" s="52" t="s">
        <v>273</v>
      </c>
    </row>
    <row r="1478" ht="15.75" customHeight="1">
      <c r="B1478" s="47">
        <v>8.0130275E7</v>
      </c>
      <c r="C1478" s="73" t="s">
        <v>1818</v>
      </c>
      <c r="D1478" s="6"/>
      <c r="E1478" s="47">
        <v>0.0</v>
      </c>
      <c r="F1478" s="48">
        <v>532049.0</v>
      </c>
      <c r="G1478" s="48">
        <f t="shared" si="1"/>
        <v>0</v>
      </c>
      <c r="H1478" s="47" t="s">
        <v>3</v>
      </c>
      <c r="I1478" s="47">
        <v>1.0</v>
      </c>
      <c r="J1478" s="47">
        <v>3.0</v>
      </c>
      <c r="K1478" s="47">
        <v>2.0</v>
      </c>
      <c r="L1478" s="47" t="s">
        <v>118</v>
      </c>
      <c r="M1478" s="47" t="s">
        <v>122</v>
      </c>
      <c r="N1478" s="47">
        <v>128.0</v>
      </c>
      <c r="O1478" s="47">
        <v>0.0</v>
      </c>
      <c r="P1478" s="47">
        <v>0.0</v>
      </c>
      <c r="Q1478" s="47">
        <v>1.0</v>
      </c>
      <c r="R1478" s="47">
        <v>0.0</v>
      </c>
      <c r="S1478" s="47">
        <v>21.0</v>
      </c>
      <c r="T1478" s="47">
        <v>0.0</v>
      </c>
      <c r="U1478" s="48">
        <v>532049.0</v>
      </c>
      <c r="V1478" s="48">
        <v>532049.0</v>
      </c>
      <c r="W1478" s="47">
        <v>9.01535375E8</v>
      </c>
      <c r="X1478" s="47" t="s">
        <v>273</v>
      </c>
    </row>
    <row r="1479" ht="15.75" customHeight="1">
      <c r="B1479" s="52" t="s">
        <v>1819</v>
      </c>
      <c r="C1479" s="52" t="s">
        <v>1818</v>
      </c>
      <c r="D1479" s="52" t="s">
        <v>1820</v>
      </c>
      <c r="E1479" s="52">
        <v>0.0</v>
      </c>
      <c r="F1479" s="53">
        <v>154700.0</v>
      </c>
      <c r="G1479" s="48">
        <f t="shared" si="1"/>
        <v>0</v>
      </c>
      <c r="H1479" s="52" t="s">
        <v>3</v>
      </c>
      <c r="I1479" s="52">
        <v>0.0</v>
      </c>
      <c r="J1479" s="52">
        <v>0.0</v>
      </c>
      <c r="K1479" s="52">
        <v>0.0</v>
      </c>
      <c r="L1479" s="52" t="s">
        <v>118</v>
      </c>
      <c r="M1479" s="52" t="s">
        <v>165</v>
      </c>
      <c r="N1479" s="52">
        <v>13.0</v>
      </c>
      <c r="O1479" s="52">
        <v>0.0</v>
      </c>
      <c r="P1479" s="52">
        <v>0.0</v>
      </c>
      <c r="Q1479" s="52">
        <v>0.0</v>
      </c>
      <c r="R1479" s="52">
        <v>0.0</v>
      </c>
      <c r="S1479" s="52">
        <v>3.0</v>
      </c>
      <c r="T1479" s="52">
        <v>0.0</v>
      </c>
      <c r="U1479" s="53">
        <v>154700.0</v>
      </c>
      <c r="V1479" s="53">
        <v>154700.0</v>
      </c>
      <c r="W1479" s="52">
        <v>9.00749145E8</v>
      </c>
      <c r="X1479" s="52" t="s">
        <v>592</v>
      </c>
    </row>
    <row r="1480" ht="15.75" customHeight="1">
      <c r="B1480" s="47">
        <v>8.0130276E7</v>
      </c>
      <c r="C1480" s="73" t="s">
        <v>1821</v>
      </c>
      <c r="D1480" s="6"/>
      <c r="E1480" s="47">
        <v>1.0</v>
      </c>
      <c r="F1480" s="48">
        <v>500752.0</v>
      </c>
      <c r="G1480" s="48">
        <f t="shared" si="1"/>
        <v>500752</v>
      </c>
      <c r="H1480" s="47" t="s">
        <v>3</v>
      </c>
      <c r="I1480" s="47">
        <v>1.0</v>
      </c>
      <c r="J1480" s="47">
        <v>0.0</v>
      </c>
      <c r="K1480" s="47">
        <v>2.0</v>
      </c>
      <c r="L1480" s="47" t="s">
        <v>118</v>
      </c>
      <c r="M1480" s="47" t="s">
        <v>122</v>
      </c>
      <c r="N1480" s="47">
        <v>14.0</v>
      </c>
      <c r="O1480" s="47">
        <v>0.0</v>
      </c>
      <c r="P1480" s="47">
        <v>0.0</v>
      </c>
      <c r="Q1480" s="47">
        <v>0.0</v>
      </c>
      <c r="R1480" s="47">
        <v>0.0</v>
      </c>
      <c r="S1480" s="47">
        <v>4.0</v>
      </c>
      <c r="T1480" s="47">
        <v>0.0</v>
      </c>
      <c r="U1480" s="48">
        <v>500752.0</v>
      </c>
      <c r="V1480" s="48">
        <v>500752.0</v>
      </c>
      <c r="W1480" s="47">
        <v>9.01535375E8</v>
      </c>
      <c r="X1480" s="47" t="s">
        <v>273</v>
      </c>
    </row>
    <row r="1481" ht="15.75" customHeight="1">
      <c r="B1481" s="52" t="s">
        <v>1822</v>
      </c>
      <c r="C1481" s="52" t="s">
        <v>1821</v>
      </c>
      <c r="D1481" s="52" t="s">
        <v>1823</v>
      </c>
      <c r="E1481" s="52">
        <v>0.0</v>
      </c>
      <c r="F1481" s="53">
        <v>45000.0</v>
      </c>
      <c r="G1481" s="48">
        <f t="shared" si="1"/>
        <v>0</v>
      </c>
      <c r="H1481" s="52" t="s">
        <v>3</v>
      </c>
      <c r="I1481" s="52">
        <v>0.0</v>
      </c>
      <c r="J1481" s="52">
        <v>0.0</v>
      </c>
      <c r="K1481" s="52">
        <v>0.0</v>
      </c>
      <c r="L1481" s="52" t="s">
        <v>118</v>
      </c>
      <c r="M1481" s="52" t="s">
        <v>165</v>
      </c>
      <c r="N1481" s="52">
        <v>3.0</v>
      </c>
      <c r="O1481" s="52">
        <v>0.0</v>
      </c>
      <c r="P1481" s="52">
        <v>0.0</v>
      </c>
      <c r="Q1481" s="52">
        <v>0.0</v>
      </c>
      <c r="R1481" s="52">
        <v>0.0</v>
      </c>
      <c r="S1481" s="52">
        <v>1.0</v>
      </c>
      <c r="T1481" s="52">
        <v>0.0</v>
      </c>
      <c r="U1481" s="53">
        <v>45000.0</v>
      </c>
      <c r="V1481" s="53">
        <v>45000.0</v>
      </c>
      <c r="W1481" s="52">
        <v>9.00749145E8</v>
      </c>
      <c r="X1481" s="52" t="s">
        <v>592</v>
      </c>
    </row>
    <row r="1482" ht="15.75" customHeight="1">
      <c r="B1482" s="47">
        <v>8.0130277E7</v>
      </c>
      <c r="C1482" s="47" t="s">
        <v>1824</v>
      </c>
      <c r="D1482" s="47">
        <v>2511.0</v>
      </c>
      <c r="E1482" s="47">
        <v>8076.0</v>
      </c>
      <c r="F1482" s="48">
        <v>170.1849</v>
      </c>
      <c r="G1482" s="48">
        <f t="shared" si="1"/>
        <v>1374413.252</v>
      </c>
      <c r="H1482" s="47" t="s">
        <v>3</v>
      </c>
      <c r="I1482" s="47">
        <v>1500.0</v>
      </c>
      <c r="J1482" s="47">
        <v>898.0</v>
      </c>
      <c r="K1482" s="47">
        <v>3500.0</v>
      </c>
      <c r="L1482" s="47" t="s">
        <v>189</v>
      </c>
      <c r="M1482" s="47" t="s">
        <v>119</v>
      </c>
      <c r="N1482" s="47">
        <v>82126.0</v>
      </c>
      <c r="O1482" s="47">
        <v>0.0</v>
      </c>
      <c r="P1482" s="47">
        <v>0.0</v>
      </c>
      <c r="Q1482" s="47">
        <v>0.0</v>
      </c>
      <c r="R1482" s="47">
        <v>0.0</v>
      </c>
      <c r="S1482" s="47">
        <v>1.0</v>
      </c>
      <c r="T1482" s="47">
        <v>0.0</v>
      </c>
      <c r="U1482" s="48">
        <v>170.185</v>
      </c>
      <c r="V1482" s="48">
        <v>176.1795</v>
      </c>
      <c r="W1482" s="47">
        <v>9.00449648E8</v>
      </c>
      <c r="X1482" s="47" t="s">
        <v>726</v>
      </c>
    </row>
    <row r="1483" ht="15.75" customHeight="1">
      <c r="B1483" s="52" t="s">
        <v>1825</v>
      </c>
      <c r="C1483" s="72" t="s">
        <v>1826</v>
      </c>
      <c r="D1483" s="6"/>
      <c r="E1483" s="52">
        <v>11429.0</v>
      </c>
      <c r="F1483" s="53">
        <v>161.9689</v>
      </c>
      <c r="G1483" s="48">
        <f t="shared" si="1"/>
        <v>1851142.558</v>
      </c>
      <c r="H1483" s="52" t="s">
        <v>3</v>
      </c>
      <c r="I1483" s="52">
        <v>0.0</v>
      </c>
      <c r="J1483" s="52">
        <v>0.0</v>
      </c>
      <c r="K1483" s="52">
        <v>0.0</v>
      </c>
      <c r="L1483" s="52" t="s">
        <v>560</v>
      </c>
      <c r="M1483" s="52" t="s">
        <v>122</v>
      </c>
      <c r="N1483" s="52">
        <v>5371.0</v>
      </c>
      <c r="O1483" s="52">
        <v>0.0</v>
      </c>
      <c r="P1483" s="52">
        <v>0.0</v>
      </c>
      <c r="Q1483" s="52">
        <v>0.0</v>
      </c>
      <c r="R1483" s="52">
        <v>0.0</v>
      </c>
      <c r="S1483" s="52">
        <v>0.0</v>
      </c>
      <c r="T1483" s="52">
        <v>0.0</v>
      </c>
      <c r="U1483" s="53">
        <v>161.969</v>
      </c>
      <c r="V1483" s="53">
        <v>161.9689</v>
      </c>
      <c r="W1483" s="52">
        <v>8.30011686E8</v>
      </c>
      <c r="X1483" s="52" t="s">
        <v>1480</v>
      </c>
    </row>
    <row r="1484" ht="15.75" customHeight="1">
      <c r="B1484" s="47">
        <v>8.0130278E7</v>
      </c>
      <c r="C1484" s="47" t="s">
        <v>1827</v>
      </c>
      <c r="D1484" s="47">
        <v>1.1293845E7</v>
      </c>
      <c r="E1484" s="47">
        <v>0.0</v>
      </c>
      <c r="F1484" s="48">
        <v>0.0</v>
      </c>
      <c r="G1484" s="48">
        <f t="shared" si="1"/>
        <v>0</v>
      </c>
      <c r="H1484" s="47" t="s">
        <v>3</v>
      </c>
      <c r="I1484" s="47">
        <v>0.0</v>
      </c>
      <c r="J1484" s="47">
        <v>0.0</v>
      </c>
      <c r="K1484" s="47">
        <v>0.0</v>
      </c>
      <c r="L1484" s="47" t="s">
        <v>118</v>
      </c>
      <c r="M1484" s="47" t="s">
        <v>165</v>
      </c>
      <c r="N1484" s="47">
        <v>1.0</v>
      </c>
      <c r="O1484" s="47">
        <v>0.0</v>
      </c>
      <c r="P1484" s="47">
        <v>0.0</v>
      </c>
      <c r="Q1484" s="47">
        <v>0.0</v>
      </c>
      <c r="R1484" s="47">
        <v>0.0</v>
      </c>
      <c r="S1484" s="47">
        <v>1.0</v>
      </c>
      <c r="T1484" s="47">
        <v>0.0</v>
      </c>
      <c r="U1484" s="48">
        <v>0.0</v>
      </c>
      <c r="V1484" s="48">
        <v>112575.0</v>
      </c>
      <c r="W1484" s="47">
        <v>8.30092963E8</v>
      </c>
      <c r="X1484" s="47" t="s">
        <v>1500</v>
      </c>
    </row>
    <row r="1485" ht="15.75" customHeight="1">
      <c r="B1485" s="52" t="s">
        <v>1828</v>
      </c>
      <c r="C1485" s="72" t="s">
        <v>1829</v>
      </c>
      <c r="D1485" s="6"/>
      <c r="E1485" s="52">
        <v>0.0</v>
      </c>
      <c r="F1485" s="53">
        <v>152.0683</v>
      </c>
      <c r="G1485" s="48">
        <f t="shared" si="1"/>
        <v>0</v>
      </c>
      <c r="H1485" s="52" t="s">
        <v>3</v>
      </c>
      <c r="I1485" s="52">
        <v>0.0</v>
      </c>
      <c r="J1485" s="52">
        <v>0.0</v>
      </c>
      <c r="K1485" s="52">
        <v>0.0</v>
      </c>
      <c r="L1485" s="52" t="s">
        <v>560</v>
      </c>
      <c r="M1485" s="52" t="s">
        <v>122</v>
      </c>
      <c r="N1485" s="52">
        <v>2790.0</v>
      </c>
      <c r="O1485" s="52">
        <v>0.0</v>
      </c>
      <c r="P1485" s="52">
        <v>0.0</v>
      </c>
      <c r="Q1485" s="52">
        <v>0.0</v>
      </c>
      <c r="R1485" s="52">
        <v>0.0</v>
      </c>
      <c r="S1485" s="52">
        <v>1.0</v>
      </c>
      <c r="T1485" s="52">
        <v>0.0</v>
      </c>
      <c r="U1485" s="53">
        <v>152.068</v>
      </c>
      <c r="V1485" s="53">
        <v>152.0683</v>
      </c>
      <c r="W1485" s="52">
        <v>8.30011686E8</v>
      </c>
      <c r="X1485" s="52" t="s">
        <v>859</v>
      </c>
    </row>
    <row r="1486" ht="15.75" customHeight="1">
      <c r="B1486" s="47">
        <v>8.0130279E7</v>
      </c>
      <c r="C1486" s="47" t="s">
        <v>1830</v>
      </c>
      <c r="D1486" s="47" t="s">
        <v>1831</v>
      </c>
      <c r="E1486" s="47">
        <v>0.0</v>
      </c>
      <c r="F1486" s="48">
        <v>181635.7</v>
      </c>
      <c r="G1486" s="48">
        <f t="shared" si="1"/>
        <v>0</v>
      </c>
      <c r="H1486" s="47" t="s">
        <v>3</v>
      </c>
      <c r="I1486" s="47">
        <v>0.0</v>
      </c>
      <c r="J1486" s="47">
        <v>0.0</v>
      </c>
      <c r="K1486" s="47">
        <v>0.0</v>
      </c>
      <c r="L1486" s="47" t="s">
        <v>118</v>
      </c>
      <c r="M1486" s="47" t="s">
        <v>165</v>
      </c>
      <c r="N1486" s="47">
        <v>2.0</v>
      </c>
      <c r="O1486" s="47">
        <v>0.0</v>
      </c>
      <c r="P1486" s="47">
        <v>0.0</v>
      </c>
      <c r="Q1486" s="47">
        <v>0.0</v>
      </c>
      <c r="R1486" s="47">
        <v>0.0</v>
      </c>
      <c r="S1486" s="47">
        <v>2.0</v>
      </c>
      <c r="T1486" s="47">
        <v>0.0</v>
      </c>
      <c r="U1486" s="48">
        <v>181636.0</v>
      </c>
      <c r="V1486" s="48">
        <v>181635.7</v>
      </c>
      <c r="W1486" s="47">
        <v>9.00603232E8</v>
      </c>
      <c r="X1486" s="47" t="s">
        <v>561</v>
      </c>
    </row>
    <row r="1487" ht="15.75" customHeight="1">
      <c r="B1487" s="52" t="s">
        <v>1832</v>
      </c>
      <c r="C1487" s="72" t="s">
        <v>1833</v>
      </c>
      <c r="D1487" s="6"/>
      <c r="E1487" s="52">
        <v>850.0</v>
      </c>
      <c r="F1487" s="53">
        <v>60.33586</v>
      </c>
      <c r="G1487" s="48">
        <f t="shared" si="1"/>
        <v>51285.481</v>
      </c>
      <c r="H1487" s="52" t="s">
        <v>3</v>
      </c>
      <c r="I1487" s="52">
        <v>0.0</v>
      </c>
      <c r="J1487" s="52">
        <v>0.0</v>
      </c>
      <c r="K1487" s="52">
        <v>0.0</v>
      </c>
      <c r="L1487" s="52" t="s">
        <v>560</v>
      </c>
      <c r="M1487" s="52" t="s">
        <v>122</v>
      </c>
      <c r="N1487" s="52">
        <v>2550.0</v>
      </c>
      <c r="O1487" s="52">
        <v>0.0</v>
      </c>
      <c r="P1487" s="52">
        <v>0.0</v>
      </c>
      <c r="Q1487" s="52">
        <v>0.0</v>
      </c>
      <c r="R1487" s="52">
        <v>0.0</v>
      </c>
      <c r="S1487" s="52">
        <v>0.0</v>
      </c>
      <c r="T1487" s="52">
        <v>0.0</v>
      </c>
      <c r="U1487" s="53">
        <v>60.3359</v>
      </c>
      <c r="V1487" s="53">
        <v>60.33586</v>
      </c>
      <c r="W1487" s="52">
        <v>8.30011686E8</v>
      </c>
      <c r="X1487" s="52" t="s">
        <v>859</v>
      </c>
    </row>
    <row r="1488" ht="15.75" customHeight="1">
      <c r="B1488" s="47">
        <v>8.013028E7</v>
      </c>
      <c r="C1488" s="47" t="s">
        <v>1834</v>
      </c>
      <c r="D1488" s="47">
        <v>1.127233E7</v>
      </c>
      <c r="E1488" s="47">
        <v>0.0</v>
      </c>
      <c r="F1488" s="48">
        <v>138733.8</v>
      </c>
      <c r="G1488" s="48">
        <f t="shared" si="1"/>
        <v>0</v>
      </c>
      <c r="H1488" s="47" t="s">
        <v>3</v>
      </c>
      <c r="I1488" s="47">
        <v>0.0</v>
      </c>
      <c r="J1488" s="47">
        <v>0.0</v>
      </c>
      <c r="K1488" s="47">
        <v>0.0</v>
      </c>
      <c r="L1488" s="47" t="s">
        <v>118</v>
      </c>
      <c r="M1488" s="47" t="s">
        <v>119</v>
      </c>
      <c r="N1488" s="47">
        <v>1.0</v>
      </c>
      <c r="O1488" s="47">
        <v>0.0</v>
      </c>
      <c r="P1488" s="47">
        <v>0.0</v>
      </c>
      <c r="Q1488" s="47">
        <v>0.0</v>
      </c>
      <c r="R1488" s="47">
        <v>0.0</v>
      </c>
      <c r="S1488" s="47">
        <v>1.0</v>
      </c>
      <c r="T1488" s="47">
        <v>0.0</v>
      </c>
      <c r="U1488" s="48">
        <v>138734.0</v>
      </c>
      <c r="V1488" s="48">
        <v>138733.8</v>
      </c>
      <c r="W1488" s="47">
        <v>9.00603232E8</v>
      </c>
      <c r="X1488" s="47" t="s">
        <v>273</v>
      </c>
    </row>
    <row r="1489" ht="15.75" customHeight="1">
      <c r="B1489" s="52">
        <v>8.0130281E7</v>
      </c>
      <c r="C1489" s="52" t="s">
        <v>1835</v>
      </c>
      <c r="D1489" s="52">
        <v>1.0540083E7</v>
      </c>
      <c r="E1489" s="52">
        <v>0.0</v>
      </c>
      <c r="F1489" s="53">
        <v>63854.21</v>
      </c>
      <c r="G1489" s="48">
        <f t="shared" si="1"/>
        <v>0</v>
      </c>
      <c r="H1489" s="52" t="s">
        <v>3</v>
      </c>
      <c r="I1489" s="52">
        <v>0.0</v>
      </c>
      <c r="J1489" s="52">
        <v>0.0</v>
      </c>
      <c r="K1489" s="52">
        <v>0.0</v>
      </c>
      <c r="L1489" s="52" t="s">
        <v>118</v>
      </c>
      <c r="M1489" s="52" t="s">
        <v>119</v>
      </c>
      <c r="N1489" s="52">
        <v>1.0</v>
      </c>
      <c r="O1489" s="52">
        <v>0.0</v>
      </c>
      <c r="P1489" s="52">
        <v>0.0</v>
      </c>
      <c r="Q1489" s="52">
        <v>0.0</v>
      </c>
      <c r="R1489" s="52">
        <v>0.0</v>
      </c>
      <c r="S1489" s="52">
        <v>1.0</v>
      </c>
      <c r="T1489" s="52">
        <v>0.0</v>
      </c>
      <c r="U1489" s="53">
        <v>63854.2</v>
      </c>
      <c r="V1489" s="53">
        <v>63854.21</v>
      </c>
      <c r="W1489" s="52">
        <v>9.00603232E8</v>
      </c>
      <c r="X1489" s="52" t="s">
        <v>171</v>
      </c>
    </row>
    <row r="1490" ht="15.75" customHeight="1">
      <c r="B1490" s="47">
        <v>8.0130282E7</v>
      </c>
      <c r="C1490" s="47" t="s">
        <v>1836</v>
      </c>
      <c r="D1490" s="47">
        <v>1.1286436E7</v>
      </c>
      <c r="E1490" s="47">
        <v>0.0</v>
      </c>
      <c r="F1490" s="48">
        <v>261015.8</v>
      </c>
      <c r="G1490" s="48">
        <f t="shared" si="1"/>
        <v>0</v>
      </c>
      <c r="H1490" s="47" t="s">
        <v>3</v>
      </c>
      <c r="I1490" s="47">
        <v>0.0</v>
      </c>
      <c r="J1490" s="47">
        <v>0.0</v>
      </c>
      <c r="K1490" s="47">
        <v>0.0</v>
      </c>
      <c r="L1490" s="47" t="s">
        <v>118</v>
      </c>
      <c r="M1490" s="47" t="s">
        <v>119</v>
      </c>
      <c r="N1490" s="47">
        <v>1.0</v>
      </c>
      <c r="O1490" s="47">
        <v>0.0</v>
      </c>
      <c r="P1490" s="47">
        <v>0.0</v>
      </c>
      <c r="Q1490" s="47">
        <v>0.0</v>
      </c>
      <c r="R1490" s="47">
        <v>0.0</v>
      </c>
      <c r="S1490" s="47">
        <v>1.0</v>
      </c>
      <c r="T1490" s="47">
        <v>0.0</v>
      </c>
      <c r="U1490" s="48">
        <v>261016.0</v>
      </c>
      <c r="V1490" s="48">
        <v>261015.8</v>
      </c>
      <c r="W1490" s="47">
        <v>9.00603232E8</v>
      </c>
      <c r="X1490" s="47" t="s">
        <v>273</v>
      </c>
    </row>
    <row r="1491" ht="15.75" customHeight="1">
      <c r="B1491" s="52">
        <v>8.0130283E7</v>
      </c>
      <c r="C1491" s="52" t="s">
        <v>1837</v>
      </c>
      <c r="D1491" s="52">
        <v>1.1272155E7</v>
      </c>
      <c r="E1491" s="52">
        <v>0.0</v>
      </c>
      <c r="F1491" s="53">
        <v>59298.89</v>
      </c>
      <c r="G1491" s="48">
        <f t="shared" si="1"/>
        <v>0</v>
      </c>
      <c r="H1491" s="52" t="s">
        <v>3</v>
      </c>
      <c r="I1491" s="52">
        <v>0.0</v>
      </c>
      <c r="J1491" s="52">
        <v>0.0</v>
      </c>
      <c r="K1491" s="52">
        <v>0.0</v>
      </c>
      <c r="L1491" s="52" t="s">
        <v>118</v>
      </c>
      <c r="M1491" s="52" t="s">
        <v>119</v>
      </c>
      <c r="N1491" s="52">
        <v>1.0</v>
      </c>
      <c r="O1491" s="52">
        <v>0.0</v>
      </c>
      <c r="P1491" s="52">
        <v>0.0</v>
      </c>
      <c r="Q1491" s="52">
        <v>0.0</v>
      </c>
      <c r="R1491" s="52">
        <v>0.0</v>
      </c>
      <c r="S1491" s="52">
        <v>1.0</v>
      </c>
      <c r="T1491" s="52">
        <v>0.0</v>
      </c>
      <c r="U1491" s="53">
        <v>59298.9</v>
      </c>
      <c r="V1491" s="53">
        <v>59298.89</v>
      </c>
      <c r="W1491" s="52">
        <v>9.00603232E8</v>
      </c>
      <c r="X1491" s="52" t="s">
        <v>273</v>
      </c>
    </row>
    <row r="1492" ht="15.75" customHeight="1">
      <c r="B1492" s="47">
        <v>8.0130284E7</v>
      </c>
      <c r="C1492" s="47" t="s">
        <v>1838</v>
      </c>
      <c r="D1492" s="47">
        <v>1.1271932E7</v>
      </c>
      <c r="E1492" s="47">
        <v>0.0</v>
      </c>
      <c r="F1492" s="48">
        <v>539026.0</v>
      </c>
      <c r="G1492" s="48">
        <f t="shared" si="1"/>
        <v>0</v>
      </c>
      <c r="H1492" s="47" t="s">
        <v>3</v>
      </c>
      <c r="I1492" s="47">
        <v>0.0</v>
      </c>
      <c r="J1492" s="47">
        <v>0.0</v>
      </c>
      <c r="K1492" s="47">
        <v>0.0</v>
      </c>
      <c r="L1492" s="47" t="s">
        <v>118</v>
      </c>
      <c r="M1492" s="47" t="s">
        <v>119</v>
      </c>
      <c r="N1492" s="47">
        <v>1.0</v>
      </c>
      <c r="O1492" s="47">
        <v>0.0</v>
      </c>
      <c r="P1492" s="47">
        <v>0.0</v>
      </c>
      <c r="Q1492" s="47">
        <v>0.0</v>
      </c>
      <c r="R1492" s="47">
        <v>0.0</v>
      </c>
      <c r="S1492" s="47">
        <v>1.0</v>
      </c>
      <c r="T1492" s="47">
        <v>0.0</v>
      </c>
      <c r="U1492" s="48">
        <v>539026.0</v>
      </c>
      <c r="V1492" s="48">
        <v>539026.0</v>
      </c>
      <c r="W1492" s="47">
        <v>8.30092963E8</v>
      </c>
      <c r="X1492" s="47" t="s">
        <v>273</v>
      </c>
    </row>
    <row r="1493" ht="15.75" customHeight="1">
      <c r="B1493" s="52">
        <v>8.0130285E7</v>
      </c>
      <c r="C1493" s="52" t="s">
        <v>1839</v>
      </c>
      <c r="D1493" s="52">
        <v>1.1271937E7</v>
      </c>
      <c r="E1493" s="52">
        <v>0.0</v>
      </c>
      <c r="F1493" s="53">
        <v>673956.5</v>
      </c>
      <c r="G1493" s="48">
        <f t="shared" si="1"/>
        <v>0</v>
      </c>
      <c r="H1493" s="52" t="s">
        <v>3</v>
      </c>
      <c r="I1493" s="52">
        <v>0.0</v>
      </c>
      <c r="J1493" s="52">
        <v>0.0</v>
      </c>
      <c r="K1493" s="52">
        <v>0.0</v>
      </c>
      <c r="L1493" s="52" t="s">
        <v>118</v>
      </c>
      <c r="M1493" s="52" t="s">
        <v>119</v>
      </c>
      <c r="N1493" s="52">
        <v>1.0</v>
      </c>
      <c r="O1493" s="52">
        <v>0.0</v>
      </c>
      <c r="P1493" s="52">
        <v>0.0</v>
      </c>
      <c r="Q1493" s="52">
        <v>0.0</v>
      </c>
      <c r="R1493" s="52">
        <v>0.0</v>
      </c>
      <c r="S1493" s="52">
        <v>1.0</v>
      </c>
      <c r="T1493" s="52">
        <v>0.0</v>
      </c>
      <c r="U1493" s="53">
        <v>673957.0</v>
      </c>
      <c r="V1493" s="53">
        <v>673956.5</v>
      </c>
      <c r="W1493" s="52">
        <v>8.30092963E8</v>
      </c>
      <c r="X1493" s="52" t="s">
        <v>171</v>
      </c>
    </row>
    <row r="1494" ht="15.75" customHeight="1">
      <c r="B1494" s="47">
        <v>8.0130286E7</v>
      </c>
      <c r="C1494" s="47" t="s">
        <v>1834</v>
      </c>
      <c r="D1494" s="47">
        <v>1.1271937E7</v>
      </c>
      <c r="E1494" s="47">
        <v>1.0</v>
      </c>
      <c r="F1494" s="48">
        <v>105800.5</v>
      </c>
      <c r="G1494" s="48">
        <f t="shared" si="1"/>
        <v>105800.5</v>
      </c>
      <c r="H1494" s="47" t="s">
        <v>3</v>
      </c>
      <c r="I1494" s="47">
        <v>0.0</v>
      </c>
      <c r="J1494" s="47">
        <v>0.0</v>
      </c>
      <c r="K1494" s="47">
        <v>0.0</v>
      </c>
      <c r="L1494" s="47" t="s">
        <v>118</v>
      </c>
      <c r="M1494" s="47" t="s">
        <v>119</v>
      </c>
      <c r="N1494" s="47">
        <v>0.0</v>
      </c>
      <c r="O1494" s="47">
        <v>0.0</v>
      </c>
      <c r="P1494" s="47">
        <v>0.0</v>
      </c>
      <c r="Q1494" s="47">
        <v>0.0</v>
      </c>
      <c r="R1494" s="47">
        <v>0.0</v>
      </c>
      <c r="S1494" s="47">
        <v>0.0</v>
      </c>
      <c r="T1494" s="47">
        <v>0.0</v>
      </c>
      <c r="U1494" s="48">
        <v>105801.0</v>
      </c>
      <c r="V1494" s="48">
        <v>105800.5</v>
      </c>
      <c r="W1494" s="47">
        <v>8.30092963E8</v>
      </c>
      <c r="X1494" s="47" t="s">
        <v>1743</v>
      </c>
    </row>
    <row r="1495" ht="15.75" customHeight="1">
      <c r="B1495" s="52">
        <v>8.0130287E7</v>
      </c>
      <c r="C1495" s="52" t="s">
        <v>1840</v>
      </c>
      <c r="D1495" s="52">
        <v>1.1301097E7</v>
      </c>
      <c r="E1495" s="52">
        <v>0.0</v>
      </c>
      <c r="F1495" s="53">
        <v>294500.0</v>
      </c>
      <c r="G1495" s="48">
        <f t="shared" si="1"/>
        <v>0</v>
      </c>
      <c r="H1495" s="52" t="s">
        <v>3</v>
      </c>
      <c r="I1495" s="52">
        <v>0.0</v>
      </c>
      <c r="J1495" s="52">
        <v>0.0</v>
      </c>
      <c r="K1495" s="52">
        <v>0.0</v>
      </c>
      <c r="L1495" s="52" t="s">
        <v>118</v>
      </c>
      <c r="M1495" s="52" t="s">
        <v>165</v>
      </c>
      <c r="N1495" s="52">
        <v>5.0</v>
      </c>
      <c r="O1495" s="52">
        <v>0.0</v>
      </c>
      <c r="P1495" s="52">
        <v>0.0</v>
      </c>
      <c r="Q1495" s="52">
        <v>0.0</v>
      </c>
      <c r="R1495" s="52">
        <v>0.0</v>
      </c>
      <c r="S1495" s="52">
        <v>5.0</v>
      </c>
      <c r="T1495" s="52">
        <v>0.0</v>
      </c>
      <c r="U1495" s="53">
        <v>294500.0</v>
      </c>
      <c r="V1495" s="53">
        <v>294500.0</v>
      </c>
      <c r="W1495" s="52">
        <v>8.30092963E8</v>
      </c>
      <c r="X1495" s="52" t="s">
        <v>1458</v>
      </c>
    </row>
    <row r="1496" ht="15.75" customHeight="1">
      <c r="B1496" s="47">
        <v>8.0130288E7</v>
      </c>
      <c r="C1496" s="47" t="s">
        <v>1841</v>
      </c>
      <c r="D1496" s="47">
        <v>1.1271938E7</v>
      </c>
      <c r="E1496" s="47">
        <v>1.0</v>
      </c>
      <c r="F1496" s="48">
        <v>22015.0</v>
      </c>
      <c r="G1496" s="48">
        <f t="shared" si="1"/>
        <v>22015</v>
      </c>
      <c r="H1496" s="47" t="s">
        <v>3</v>
      </c>
      <c r="I1496" s="47">
        <v>0.0</v>
      </c>
      <c r="J1496" s="47">
        <v>0.0</v>
      </c>
      <c r="K1496" s="47">
        <v>0.0</v>
      </c>
      <c r="L1496" s="47" t="s">
        <v>118</v>
      </c>
      <c r="M1496" s="47" t="s">
        <v>165</v>
      </c>
      <c r="N1496" s="47">
        <v>0.0</v>
      </c>
      <c r="O1496" s="47">
        <v>0.0</v>
      </c>
      <c r="P1496" s="47">
        <v>0.0</v>
      </c>
      <c r="Q1496" s="47">
        <v>0.0</v>
      </c>
      <c r="R1496" s="47">
        <v>0.0</v>
      </c>
      <c r="S1496" s="47">
        <v>0.0</v>
      </c>
      <c r="T1496" s="47">
        <v>0.0</v>
      </c>
      <c r="U1496" s="48">
        <v>22015.0</v>
      </c>
      <c r="V1496" s="48">
        <v>22015.0</v>
      </c>
      <c r="W1496" s="47">
        <v>8.30092963E8</v>
      </c>
      <c r="X1496" s="47" t="s">
        <v>687</v>
      </c>
    </row>
    <row r="1497" ht="15.75" customHeight="1">
      <c r="B1497" s="52">
        <v>8.0130289E7</v>
      </c>
      <c r="C1497" s="52" t="s">
        <v>1842</v>
      </c>
      <c r="D1497" s="52">
        <v>2513.0</v>
      </c>
      <c r="E1497" s="52">
        <v>26.0</v>
      </c>
      <c r="F1497" s="53">
        <v>4748.1</v>
      </c>
      <c r="G1497" s="48">
        <f t="shared" si="1"/>
        <v>123450.6</v>
      </c>
      <c r="H1497" s="52" t="s">
        <v>3</v>
      </c>
      <c r="I1497" s="52">
        <v>5.0</v>
      </c>
      <c r="J1497" s="52">
        <v>5.0</v>
      </c>
      <c r="K1497" s="52">
        <v>10.0</v>
      </c>
      <c r="L1497" s="52" t="s">
        <v>118</v>
      </c>
      <c r="M1497" s="52" t="s">
        <v>119</v>
      </c>
      <c r="N1497" s="52">
        <v>320.0</v>
      </c>
      <c r="O1497" s="52">
        <v>0.0</v>
      </c>
      <c r="P1497" s="52">
        <v>0.0</v>
      </c>
      <c r="Q1497" s="52">
        <v>0.0</v>
      </c>
      <c r="R1497" s="52">
        <v>0.0</v>
      </c>
      <c r="S1497" s="52">
        <v>7.0</v>
      </c>
      <c r="T1497" s="52">
        <v>0.0</v>
      </c>
      <c r="U1497" s="53">
        <v>4748.1</v>
      </c>
      <c r="V1497" s="53">
        <v>4748.1</v>
      </c>
      <c r="W1497" s="52">
        <v>9.00449648E8</v>
      </c>
      <c r="X1497" s="52" t="s">
        <v>859</v>
      </c>
    </row>
    <row r="1498" ht="15.75" customHeight="1">
      <c r="B1498" s="47">
        <v>8.013029E7</v>
      </c>
      <c r="C1498" s="47" t="s">
        <v>1843</v>
      </c>
      <c r="D1498" s="47">
        <v>2514.0</v>
      </c>
      <c r="E1498" s="47">
        <v>0.0</v>
      </c>
      <c r="F1498" s="48">
        <v>38.08</v>
      </c>
      <c r="G1498" s="48">
        <f t="shared" si="1"/>
        <v>0</v>
      </c>
      <c r="H1498" s="47" t="s">
        <v>3</v>
      </c>
      <c r="I1498" s="47">
        <v>0.0</v>
      </c>
      <c r="J1498" s="47">
        <v>0.0</v>
      </c>
      <c r="K1498" s="47">
        <v>0.0</v>
      </c>
      <c r="L1498" s="47" t="s">
        <v>560</v>
      </c>
      <c r="M1498" s="47" t="s">
        <v>119</v>
      </c>
      <c r="N1498" s="47">
        <v>5240.0</v>
      </c>
      <c r="O1498" s="47">
        <v>0.0</v>
      </c>
      <c r="P1498" s="47">
        <v>0.0</v>
      </c>
      <c r="Q1498" s="47">
        <v>0.0</v>
      </c>
      <c r="R1498" s="47">
        <v>0.0</v>
      </c>
      <c r="S1498" s="47">
        <v>1.0</v>
      </c>
      <c r="T1498" s="47">
        <v>0.0</v>
      </c>
      <c r="U1498" s="48">
        <v>38.08</v>
      </c>
      <c r="V1498" s="48">
        <v>38.08</v>
      </c>
      <c r="W1498" s="47">
        <v>9.00449648E8</v>
      </c>
      <c r="X1498" s="47" t="s">
        <v>1488</v>
      </c>
    </row>
    <row r="1499" ht="15.75" customHeight="1">
      <c r="B1499" s="52">
        <v>8.0130291E7</v>
      </c>
      <c r="C1499" s="52" t="s">
        <v>1844</v>
      </c>
      <c r="D1499" s="52">
        <v>2515.0</v>
      </c>
      <c r="E1499" s="52">
        <v>5550.0</v>
      </c>
      <c r="F1499" s="53">
        <v>35.7</v>
      </c>
      <c r="G1499" s="48">
        <f t="shared" si="1"/>
        <v>198135</v>
      </c>
      <c r="H1499" s="52" t="s">
        <v>3</v>
      </c>
      <c r="I1499" s="52">
        <v>0.0</v>
      </c>
      <c r="J1499" s="52">
        <v>0.0</v>
      </c>
      <c r="K1499" s="52">
        <v>0.0</v>
      </c>
      <c r="L1499" s="52" t="s">
        <v>560</v>
      </c>
      <c r="M1499" s="52" t="s">
        <v>119</v>
      </c>
      <c r="N1499" s="52">
        <v>19950.0</v>
      </c>
      <c r="O1499" s="52">
        <v>0.0</v>
      </c>
      <c r="P1499" s="52">
        <v>0.0</v>
      </c>
      <c r="Q1499" s="52">
        <v>0.0</v>
      </c>
      <c r="R1499" s="52">
        <v>0.0</v>
      </c>
      <c r="S1499" s="52">
        <v>2.0</v>
      </c>
      <c r="T1499" s="52">
        <v>0.0</v>
      </c>
      <c r="U1499" s="53">
        <v>35.7</v>
      </c>
      <c r="V1499" s="53">
        <v>35.7</v>
      </c>
      <c r="W1499" s="52">
        <v>9.00449648E8</v>
      </c>
      <c r="X1499" s="52" t="s">
        <v>1488</v>
      </c>
    </row>
    <row r="1500" ht="15.75" customHeight="1">
      <c r="B1500" s="47">
        <v>8.0130292E7</v>
      </c>
      <c r="C1500" s="47" t="s">
        <v>1845</v>
      </c>
      <c r="D1500" s="47">
        <v>2516.0</v>
      </c>
      <c r="E1500" s="47">
        <v>900.0</v>
      </c>
      <c r="F1500" s="48">
        <v>42.84</v>
      </c>
      <c r="G1500" s="48">
        <f t="shared" si="1"/>
        <v>38556</v>
      </c>
      <c r="H1500" s="47" t="s">
        <v>3</v>
      </c>
      <c r="I1500" s="47">
        <v>0.0</v>
      </c>
      <c r="J1500" s="47">
        <v>0.0</v>
      </c>
      <c r="K1500" s="47">
        <v>0.0</v>
      </c>
      <c r="L1500" s="47" t="s">
        <v>560</v>
      </c>
      <c r="M1500" s="47" t="s">
        <v>119</v>
      </c>
      <c r="N1500" s="47">
        <v>9144.0</v>
      </c>
      <c r="O1500" s="47">
        <v>0.0</v>
      </c>
      <c r="P1500" s="47">
        <v>0.0</v>
      </c>
      <c r="Q1500" s="47">
        <v>0.0</v>
      </c>
      <c r="R1500" s="47">
        <v>0.0</v>
      </c>
      <c r="S1500" s="47">
        <v>2.0</v>
      </c>
      <c r="T1500" s="47">
        <v>0.0</v>
      </c>
      <c r="U1500" s="48">
        <v>42.84</v>
      </c>
      <c r="V1500" s="48">
        <v>42.84</v>
      </c>
      <c r="W1500" s="47">
        <v>9.00449648E8</v>
      </c>
      <c r="X1500" s="47" t="s">
        <v>1488</v>
      </c>
    </row>
    <row r="1501" ht="15.75" customHeight="1">
      <c r="B1501" s="52">
        <v>8.0130293E7</v>
      </c>
      <c r="C1501" s="52" t="s">
        <v>1846</v>
      </c>
      <c r="D1501" s="52">
        <v>2517.0</v>
      </c>
      <c r="E1501" s="52">
        <v>1786.0</v>
      </c>
      <c r="F1501" s="53">
        <v>96.76979</v>
      </c>
      <c r="G1501" s="48">
        <f t="shared" si="1"/>
        <v>172830.8449</v>
      </c>
      <c r="H1501" s="52" t="s">
        <v>3</v>
      </c>
      <c r="I1501" s="52">
        <v>0.0</v>
      </c>
      <c r="J1501" s="52">
        <v>0.0</v>
      </c>
      <c r="K1501" s="52">
        <v>0.0</v>
      </c>
      <c r="L1501" s="52" t="s">
        <v>560</v>
      </c>
      <c r="M1501" s="52" t="s">
        <v>119</v>
      </c>
      <c r="N1501" s="52">
        <v>1672.0</v>
      </c>
      <c r="O1501" s="52">
        <v>0.0</v>
      </c>
      <c r="P1501" s="52">
        <v>0.0</v>
      </c>
      <c r="Q1501" s="52">
        <v>0.0</v>
      </c>
      <c r="R1501" s="52">
        <v>0.0</v>
      </c>
      <c r="S1501" s="52">
        <v>0.0</v>
      </c>
      <c r="T1501" s="52">
        <v>0.0</v>
      </c>
      <c r="U1501" s="53">
        <v>96.7698</v>
      </c>
      <c r="V1501" s="53">
        <v>102.34</v>
      </c>
      <c r="W1501" s="52">
        <v>9.00449648E8</v>
      </c>
      <c r="X1501" s="52" t="s">
        <v>1480</v>
      </c>
    </row>
    <row r="1502" ht="15.75" customHeight="1">
      <c r="B1502" s="47">
        <v>8.0130294E7</v>
      </c>
      <c r="C1502" s="47" t="s">
        <v>1847</v>
      </c>
      <c r="D1502" s="47">
        <v>2518.0</v>
      </c>
      <c r="E1502" s="47">
        <v>3458.5</v>
      </c>
      <c r="F1502" s="48">
        <v>140.6946</v>
      </c>
      <c r="G1502" s="48">
        <f t="shared" si="1"/>
        <v>486592.2741</v>
      </c>
      <c r="H1502" s="47" t="s">
        <v>3</v>
      </c>
      <c r="I1502" s="47">
        <v>990.0</v>
      </c>
      <c r="J1502" s="47">
        <v>990.0</v>
      </c>
      <c r="K1502" s="47">
        <v>1820.0</v>
      </c>
      <c r="L1502" s="47" t="s">
        <v>560</v>
      </c>
      <c r="M1502" s="47" t="s">
        <v>119</v>
      </c>
      <c r="N1502" s="47">
        <v>84487.5</v>
      </c>
      <c r="O1502" s="47">
        <v>0.0</v>
      </c>
      <c r="P1502" s="47">
        <v>0.0</v>
      </c>
      <c r="Q1502" s="47">
        <v>0.0</v>
      </c>
      <c r="R1502" s="47">
        <v>0.0</v>
      </c>
      <c r="S1502" s="47">
        <v>17.0</v>
      </c>
      <c r="T1502" s="47">
        <v>0.0</v>
      </c>
      <c r="U1502" s="48">
        <v>140.695</v>
      </c>
      <c r="V1502" s="48">
        <v>139.23</v>
      </c>
      <c r="W1502" s="47">
        <v>9.00449648E8</v>
      </c>
      <c r="X1502" s="47" t="s">
        <v>1480</v>
      </c>
    </row>
    <row r="1503" ht="15.75" customHeight="1">
      <c r="B1503" s="52">
        <v>8.0130295E7</v>
      </c>
      <c r="C1503" s="52" t="s">
        <v>1848</v>
      </c>
      <c r="D1503" s="52">
        <v>9.8240004E7</v>
      </c>
      <c r="E1503" s="52">
        <v>3.0</v>
      </c>
      <c r="F1503" s="53">
        <v>6664.0</v>
      </c>
      <c r="G1503" s="48">
        <f t="shared" si="1"/>
        <v>19992</v>
      </c>
      <c r="H1503" s="52" t="s">
        <v>3</v>
      </c>
      <c r="I1503" s="52">
        <v>1.0</v>
      </c>
      <c r="J1503" s="52">
        <v>1.0</v>
      </c>
      <c r="K1503" s="52">
        <v>2.0</v>
      </c>
      <c r="L1503" s="52" t="s">
        <v>118</v>
      </c>
      <c r="M1503" s="52" t="s">
        <v>119</v>
      </c>
      <c r="N1503" s="52">
        <v>51.0</v>
      </c>
      <c r="O1503" s="52">
        <v>0.0</v>
      </c>
      <c r="P1503" s="52">
        <v>0.0</v>
      </c>
      <c r="Q1503" s="52">
        <v>1.0</v>
      </c>
      <c r="R1503" s="52">
        <v>0.0</v>
      </c>
      <c r="S1503" s="52">
        <v>4.0</v>
      </c>
      <c r="T1503" s="52">
        <v>0.0</v>
      </c>
      <c r="U1503" s="53">
        <v>6664.0</v>
      </c>
      <c r="V1503" s="53">
        <v>6664.0</v>
      </c>
      <c r="W1503" s="52">
        <v>9.00603232E8</v>
      </c>
      <c r="X1503" s="52" t="s">
        <v>194</v>
      </c>
    </row>
    <row r="1504" ht="15.75" customHeight="1">
      <c r="B1504" s="47">
        <v>8.0130296E7</v>
      </c>
      <c r="C1504" s="73" t="s">
        <v>1849</v>
      </c>
      <c r="D1504" s="6"/>
      <c r="E1504" s="47">
        <v>1.0</v>
      </c>
      <c r="F1504" s="48">
        <v>416500.0</v>
      </c>
      <c r="G1504" s="48">
        <f t="shared" si="1"/>
        <v>416500</v>
      </c>
      <c r="H1504" s="47" t="s">
        <v>3</v>
      </c>
      <c r="I1504" s="47">
        <v>1.0</v>
      </c>
      <c r="J1504" s="47">
        <v>0.0</v>
      </c>
      <c r="K1504" s="47">
        <v>2.0</v>
      </c>
      <c r="L1504" s="47" t="s">
        <v>118</v>
      </c>
      <c r="M1504" s="47" t="s">
        <v>122</v>
      </c>
      <c r="N1504" s="47">
        <v>14.0</v>
      </c>
      <c r="O1504" s="47">
        <v>0.0</v>
      </c>
      <c r="P1504" s="47">
        <v>0.0</v>
      </c>
      <c r="Q1504" s="47">
        <v>0.0</v>
      </c>
      <c r="R1504" s="47">
        <v>0.0</v>
      </c>
      <c r="S1504" s="47">
        <v>5.0</v>
      </c>
      <c r="T1504" s="47">
        <v>0.0</v>
      </c>
      <c r="U1504" s="48">
        <v>416500.0</v>
      </c>
      <c r="V1504" s="48">
        <v>416500.0</v>
      </c>
      <c r="W1504" s="47">
        <v>9.01535375E8</v>
      </c>
      <c r="X1504" s="47" t="s">
        <v>273</v>
      </c>
    </row>
    <row r="1505" ht="15.75" customHeight="1">
      <c r="B1505" s="52">
        <v>8.0130297E7</v>
      </c>
      <c r="C1505" s="52" t="s">
        <v>1850</v>
      </c>
      <c r="D1505" s="52">
        <v>2519.0</v>
      </c>
      <c r="E1505" s="52">
        <v>9.0</v>
      </c>
      <c r="F1505" s="53">
        <v>3873.45</v>
      </c>
      <c r="G1505" s="48">
        <f t="shared" si="1"/>
        <v>34861.05</v>
      </c>
      <c r="H1505" s="52" t="s">
        <v>3</v>
      </c>
      <c r="I1505" s="52">
        <v>1.0</v>
      </c>
      <c r="J1505" s="52">
        <v>1.0</v>
      </c>
      <c r="K1505" s="52">
        <v>3.0</v>
      </c>
      <c r="L1505" s="52" t="s">
        <v>118</v>
      </c>
      <c r="M1505" s="52" t="s">
        <v>119</v>
      </c>
      <c r="N1505" s="52">
        <v>33.0</v>
      </c>
      <c r="O1505" s="52">
        <v>0.0</v>
      </c>
      <c r="P1505" s="52">
        <v>0.0</v>
      </c>
      <c r="Q1505" s="52">
        <v>1.0</v>
      </c>
      <c r="R1505" s="52">
        <v>0.0</v>
      </c>
      <c r="S1505" s="52">
        <v>1.0</v>
      </c>
      <c r="T1505" s="52">
        <v>0.0</v>
      </c>
      <c r="U1505" s="53">
        <v>3873.45</v>
      </c>
      <c r="V1505" s="53">
        <v>3873.45</v>
      </c>
      <c r="W1505" s="52">
        <v>9.00449648E8</v>
      </c>
      <c r="X1505" s="52" t="s">
        <v>859</v>
      </c>
    </row>
    <row r="1506" ht="15.75" customHeight="1">
      <c r="B1506" s="47">
        <v>8.0130298E7</v>
      </c>
      <c r="C1506" s="47" t="s">
        <v>1851</v>
      </c>
      <c r="D1506" s="47" t="s">
        <v>1852</v>
      </c>
      <c r="E1506" s="47">
        <v>0.0</v>
      </c>
      <c r="F1506" s="48">
        <v>404600.0</v>
      </c>
      <c r="G1506" s="48">
        <f t="shared" si="1"/>
        <v>0</v>
      </c>
      <c r="H1506" s="47" t="s">
        <v>3</v>
      </c>
      <c r="I1506" s="47">
        <v>1.0</v>
      </c>
      <c r="J1506" s="47">
        <v>1.0</v>
      </c>
      <c r="K1506" s="47">
        <v>2.0</v>
      </c>
      <c r="L1506" s="47" t="s">
        <v>118</v>
      </c>
      <c r="M1506" s="47" t="s">
        <v>119</v>
      </c>
      <c r="N1506" s="47">
        <v>36.0</v>
      </c>
      <c r="O1506" s="47">
        <v>0.0</v>
      </c>
      <c r="P1506" s="47">
        <v>0.0</v>
      </c>
      <c r="Q1506" s="47">
        <v>1.0</v>
      </c>
      <c r="R1506" s="47">
        <v>0.0</v>
      </c>
      <c r="S1506" s="47">
        <v>12.0</v>
      </c>
      <c r="T1506" s="47">
        <v>0.0</v>
      </c>
      <c r="U1506" s="48">
        <v>404600.0</v>
      </c>
      <c r="V1506" s="48">
        <v>404600.0</v>
      </c>
      <c r="W1506" s="47">
        <v>9.01327111E8</v>
      </c>
      <c r="X1506" s="47" t="s">
        <v>273</v>
      </c>
    </row>
    <row r="1507" ht="15.75" customHeight="1">
      <c r="B1507" s="52">
        <v>8.0130299E7</v>
      </c>
      <c r="C1507" s="72" t="s">
        <v>1853</v>
      </c>
      <c r="D1507" s="6"/>
      <c r="E1507" s="52">
        <v>9.0</v>
      </c>
      <c r="F1507" s="53">
        <v>45220.0</v>
      </c>
      <c r="G1507" s="48">
        <f t="shared" si="1"/>
        <v>406980</v>
      </c>
      <c r="H1507" s="52" t="s">
        <v>3</v>
      </c>
      <c r="I1507" s="52">
        <v>0.0</v>
      </c>
      <c r="J1507" s="52">
        <v>0.0</v>
      </c>
      <c r="K1507" s="52">
        <v>0.0</v>
      </c>
      <c r="L1507" s="52" t="s">
        <v>557</v>
      </c>
      <c r="M1507" s="52" t="s">
        <v>119</v>
      </c>
      <c r="N1507" s="52">
        <v>1.0</v>
      </c>
      <c r="O1507" s="52">
        <v>0.0</v>
      </c>
      <c r="P1507" s="52">
        <v>0.0</v>
      </c>
      <c r="Q1507" s="52">
        <v>0.0</v>
      </c>
      <c r="R1507" s="52">
        <v>0.0</v>
      </c>
      <c r="S1507" s="52">
        <v>0.0</v>
      </c>
      <c r="T1507" s="52">
        <v>0.0</v>
      </c>
      <c r="U1507" s="53">
        <v>45220.0</v>
      </c>
      <c r="V1507" s="53">
        <v>45220.0</v>
      </c>
      <c r="W1507" s="52">
        <v>9.00695767E8</v>
      </c>
      <c r="X1507" s="52" t="s">
        <v>1488</v>
      </c>
    </row>
    <row r="1508" ht="15.75" customHeight="1">
      <c r="B1508" s="47">
        <v>8.01303E7</v>
      </c>
      <c r="C1508" s="73" t="s">
        <v>1854</v>
      </c>
      <c r="D1508" s="6"/>
      <c r="E1508" s="47">
        <v>3.0</v>
      </c>
      <c r="F1508" s="48">
        <v>19367.25</v>
      </c>
      <c r="G1508" s="48">
        <f t="shared" si="1"/>
        <v>58101.75</v>
      </c>
      <c r="H1508" s="47" t="s">
        <v>3</v>
      </c>
      <c r="I1508" s="47">
        <v>0.0</v>
      </c>
      <c r="J1508" s="47">
        <v>0.0</v>
      </c>
      <c r="K1508" s="47">
        <v>0.0</v>
      </c>
      <c r="L1508" s="47" t="s">
        <v>118</v>
      </c>
      <c r="M1508" s="47" t="s">
        <v>165</v>
      </c>
      <c r="N1508" s="47">
        <v>7.0</v>
      </c>
      <c r="O1508" s="47">
        <v>0.0</v>
      </c>
      <c r="P1508" s="47">
        <v>0.0</v>
      </c>
      <c r="Q1508" s="47">
        <v>0.0</v>
      </c>
      <c r="R1508" s="47">
        <v>0.0</v>
      </c>
      <c r="S1508" s="47">
        <v>0.0</v>
      </c>
      <c r="T1508" s="47">
        <v>0.0</v>
      </c>
      <c r="U1508" s="48">
        <v>19367.3</v>
      </c>
      <c r="V1508" s="48">
        <v>19367.25</v>
      </c>
      <c r="W1508" s="47">
        <v>9.00650852E8</v>
      </c>
      <c r="X1508" s="47" t="s">
        <v>1165</v>
      </c>
    </row>
    <row r="1509" ht="15.75" customHeight="1">
      <c r="B1509" s="52">
        <v>8.0130301E7</v>
      </c>
      <c r="C1509" s="52" t="s">
        <v>1855</v>
      </c>
      <c r="D1509" s="52">
        <v>1.1142992E7</v>
      </c>
      <c r="E1509" s="52">
        <v>7.0</v>
      </c>
      <c r="F1509" s="53">
        <v>28474.32</v>
      </c>
      <c r="G1509" s="48">
        <f t="shared" si="1"/>
        <v>199320.24</v>
      </c>
      <c r="H1509" s="52" t="s">
        <v>3</v>
      </c>
      <c r="I1509" s="52">
        <v>2.0</v>
      </c>
      <c r="J1509" s="52">
        <v>2.0</v>
      </c>
      <c r="K1509" s="52">
        <v>4.0</v>
      </c>
      <c r="L1509" s="52" t="s">
        <v>118</v>
      </c>
      <c r="M1509" s="52" t="s">
        <v>165</v>
      </c>
      <c r="N1509" s="52">
        <v>3.0</v>
      </c>
      <c r="O1509" s="52">
        <v>0.0</v>
      </c>
      <c r="P1509" s="52">
        <v>0.0</v>
      </c>
      <c r="Q1509" s="52">
        <v>0.0</v>
      </c>
      <c r="R1509" s="52">
        <v>0.0</v>
      </c>
      <c r="S1509" s="52">
        <v>0.0</v>
      </c>
      <c r="T1509" s="52">
        <v>0.0</v>
      </c>
      <c r="U1509" s="53">
        <v>28474.3</v>
      </c>
      <c r="V1509" s="53">
        <v>28474.32</v>
      </c>
      <c r="W1509" s="52">
        <v>8.30092963E8</v>
      </c>
      <c r="X1509" s="52" t="s">
        <v>1089</v>
      </c>
    </row>
    <row r="1510" ht="15.75" customHeight="1">
      <c r="B1510" s="47">
        <v>8.0130302E7</v>
      </c>
      <c r="C1510" s="73" t="s">
        <v>1856</v>
      </c>
      <c r="D1510" s="6"/>
      <c r="E1510" s="47">
        <v>7.0</v>
      </c>
      <c r="F1510" s="48">
        <v>11328.8</v>
      </c>
      <c r="G1510" s="48">
        <f t="shared" si="1"/>
        <v>79301.6</v>
      </c>
      <c r="H1510" s="47" t="s">
        <v>3</v>
      </c>
      <c r="I1510" s="47">
        <v>2.0</v>
      </c>
      <c r="J1510" s="47">
        <v>1.0</v>
      </c>
      <c r="K1510" s="47">
        <v>6.0</v>
      </c>
      <c r="L1510" s="47" t="s">
        <v>118</v>
      </c>
      <c r="M1510" s="47" t="s">
        <v>119</v>
      </c>
      <c r="N1510" s="47">
        <v>48.0</v>
      </c>
      <c r="O1510" s="47">
        <v>0.0</v>
      </c>
      <c r="P1510" s="47">
        <v>0.0</v>
      </c>
      <c r="Q1510" s="47">
        <v>0.0</v>
      </c>
      <c r="R1510" s="47">
        <v>0.0</v>
      </c>
      <c r="S1510" s="47">
        <v>5.0</v>
      </c>
      <c r="T1510" s="47">
        <v>0.0</v>
      </c>
      <c r="U1510" s="48">
        <v>11328.8</v>
      </c>
      <c r="V1510" s="48">
        <v>11328.8</v>
      </c>
      <c r="W1510" s="47">
        <v>8.30037039E8</v>
      </c>
      <c r="X1510" s="47" t="s">
        <v>184</v>
      </c>
    </row>
    <row r="1511" ht="15.75" customHeight="1">
      <c r="B1511" s="52">
        <v>8.0130303E7</v>
      </c>
      <c r="C1511" s="72" t="s">
        <v>1857</v>
      </c>
      <c r="D1511" s="6"/>
      <c r="E1511" s="52">
        <v>0.0</v>
      </c>
      <c r="F1511" s="53">
        <v>11900.0</v>
      </c>
      <c r="G1511" s="48">
        <f t="shared" si="1"/>
        <v>0</v>
      </c>
      <c r="H1511" s="52" t="s">
        <v>3</v>
      </c>
      <c r="I1511" s="52">
        <v>0.0</v>
      </c>
      <c r="J1511" s="52">
        <v>0.0</v>
      </c>
      <c r="K1511" s="52">
        <v>0.0</v>
      </c>
      <c r="L1511" s="52" t="s">
        <v>189</v>
      </c>
      <c r="M1511" s="52" t="s">
        <v>122</v>
      </c>
      <c r="N1511" s="52">
        <v>24.0</v>
      </c>
      <c r="O1511" s="52">
        <v>0.0</v>
      </c>
      <c r="P1511" s="52">
        <v>0.0</v>
      </c>
      <c r="Q1511" s="52">
        <v>0.0</v>
      </c>
      <c r="R1511" s="52">
        <v>0.0</v>
      </c>
      <c r="S1511" s="52">
        <v>2.0</v>
      </c>
      <c r="T1511" s="52">
        <v>0.0</v>
      </c>
      <c r="U1511" s="53">
        <v>11900.0</v>
      </c>
      <c r="V1511" s="53">
        <v>11900.0</v>
      </c>
      <c r="W1511" s="52">
        <v>9.01319175E8</v>
      </c>
      <c r="X1511" s="52" t="s">
        <v>127</v>
      </c>
    </row>
    <row r="1512" ht="15.75" customHeight="1">
      <c r="B1512" s="47">
        <v>8.0130304E7</v>
      </c>
      <c r="C1512" s="73" t="s">
        <v>1858</v>
      </c>
      <c r="D1512" s="6"/>
      <c r="E1512" s="47">
        <v>6.0</v>
      </c>
      <c r="F1512" s="48">
        <v>13685.0</v>
      </c>
      <c r="G1512" s="48">
        <f t="shared" si="1"/>
        <v>82110</v>
      </c>
      <c r="H1512" s="47" t="s">
        <v>3</v>
      </c>
      <c r="I1512" s="47">
        <v>0.0</v>
      </c>
      <c r="J1512" s="47">
        <v>0.0</v>
      </c>
      <c r="K1512" s="47">
        <v>0.0</v>
      </c>
      <c r="L1512" s="47" t="s">
        <v>189</v>
      </c>
      <c r="M1512" s="47" t="s">
        <v>122</v>
      </c>
      <c r="N1512" s="47">
        <v>18.0</v>
      </c>
      <c r="O1512" s="47">
        <v>0.0</v>
      </c>
      <c r="P1512" s="47">
        <v>0.0</v>
      </c>
      <c r="Q1512" s="47">
        <v>0.0</v>
      </c>
      <c r="R1512" s="47">
        <v>0.0</v>
      </c>
      <c r="S1512" s="47">
        <v>1.0</v>
      </c>
      <c r="T1512" s="47">
        <v>0.0</v>
      </c>
      <c r="U1512" s="48">
        <v>13685.0</v>
      </c>
      <c r="V1512" s="48">
        <v>13685.0</v>
      </c>
      <c r="W1512" s="47">
        <v>9.01319175E8</v>
      </c>
      <c r="X1512" s="47" t="s">
        <v>381</v>
      </c>
    </row>
    <row r="1513" ht="15.75" customHeight="1">
      <c r="B1513" s="52">
        <v>8.0130305E7</v>
      </c>
      <c r="C1513" s="72" t="s">
        <v>1859</v>
      </c>
      <c r="D1513" s="6"/>
      <c r="E1513" s="52">
        <v>0.0</v>
      </c>
      <c r="F1513" s="53">
        <v>30146.67</v>
      </c>
      <c r="G1513" s="48">
        <f t="shared" si="1"/>
        <v>0</v>
      </c>
      <c r="H1513" s="52" t="s">
        <v>3</v>
      </c>
      <c r="I1513" s="52">
        <v>0.0</v>
      </c>
      <c r="J1513" s="52">
        <v>0.0</v>
      </c>
      <c r="K1513" s="52">
        <v>0.0</v>
      </c>
      <c r="L1513" s="52" t="s">
        <v>189</v>
      </c>
      <c r="M1513" s="52" t="s">
        <v>122</v>
      </c>
      <c r="N1513" s="52">
        <v>179.0</v>
      </c>
      <c r="O1513" s="52">
        <v>0.0</v>
      </c>
      <c r="P1513" s="52">
        <v>0.0</v>
      </c>
      <c r="Q1513" s="52">
        <v>0.0</v>
      </c>
      <c r="R1513" s="52">
        <v>0.0</v>
      </c>
      <c r="S1513" s="52">
        <v>3.0</v>
      </c>
      <c r="T1513" s="52">
        <v>0.0</v>
      </c>
      <c r="U1513" s="53">
        <v>30146.7</v>
      </c>
      <c r="V1513" s="53">
        <v>30146.67</v>
      </c>
      <c r="W1513" s="52">
        <v>9.01319175E8</v>
      </c>
      <c r="X1513" s="52" t="s">
        <v>127</v>
      </c>
    </row>
    <row r="1514" ht="15.75" customHeight="1">
      <c r="B1514" s="47">
        <v>8.0140011E7</v>
      </c>
      <c r="C1514" s="47" t="s">
        <v>1860</v>
      </c>
      <c r="D1514" s="47">
        <v>1.0762095E7</v>
      </c>
      <c r="E1514" s="47">
        <v>3.0</v>
      </c>
      <c r="F1514" s="48">
        <v>499135.0</v>
      </c>
      <c r="G1514" s="48">
        <f t="shared" si="1"/>
        <v>1497405</v>
      </c>
      <c r="H1514" s="47" t="s">
        <v>3</v>
      </c>
      <c r="I1514" s="47">
        <v>0.0</v>
      </c>
      <c r="J1514" s="47">
        <v>0.0</v>
      </c>
      <c r="K1514" s="47">
        <v>0.0</v>
      </c>
      <c r="L1514" s="47" t="s">
        <v>118</v>
      </c>
      <c r="M1514" s="47" t="s">
        <v>165</v>
      </c>
      <c r="N1514" s="47">
        <v>3.0</v>
      </c>
      <c r="O1514" s="47">
        <v>0.0</v>
      </c>
      <c r="P1514" s="47">
        <v>0.0</v>
      </c>
      <c r="Q1514" s="47">
        <v>0.0</v>
      </c>
      <c r="R1514" s="47">
        <v>0.0</v>
      </c>
      <c r="S1514" s="47">
        <v>0.0</v>
      </c>
      <c r="T1514" s="47">
        <v>0.0</v>
      </c>
      <c r="U1514" s="48">
        <v>499135.0</v>
      </c>
      <c r="V1514" s="48">
        <v>499135.0</v>
      </c>
      <c r="W1514" s="47">
        <v>8.30092963E8</v>
      </c>
      <c r="X1514" s="47" t="s">
        <v>1778</v>
      </c>
    </row>
    <row r="1515" ht="15.75" customHeight="1">
      <c r="B1515" s="52">
        <v>8.0140012E7</v>
      </c>
      <c r="C1515" s="52" t="s">
        <v>1861</v>
      </c>
      <c r="D1515" s="52">
        <v>1.076194E7</v>
      </c>
      <c r="E1515" s="52">
        <v>2.0</v>
      </c>
      <c r="F1515" s="53">
        <v>499135.0</v>
      </c>
      <c r="G1515" s="48">
        <f t="shared" si="1"/>
        <v>998270</v>
      </c>
      <c r="H1515" s="52" t="s">
        <v>3</v>
      </c>
      <c r="I1515" s="52">
        <v>0.0</v>
      </c>
      <c r="J1515" s="52">
        <v>0.0</v>
      </c>
      <c r="K1515" s="52">
        <v>0.0</v>
      </c>
      <c r="L1515" s="52" t="s">
        <v>118</v>
      </c>
      <c r="M1515" s="52" t="s">
        <v>165</v>
      </c>
      <c r="N1515" s="52">
        <v>3.0</v>
      </c>
      <c r="O1515" s="52">
        <v>0.0</v>
      </c>
      <c r="P1515" s="52">
        <v>0.0</v>
      </c>
      <c r="Q1515" s="52">
        <v>0.0</v>
      </c>
      <c r="R1515" s="52">
        <v>0.0</v>
      </c>
      <c r="S1515" s="52">
        <v>0.0</v>
      </c>
      <c r="T1515" s="52">
        <v>0.0</v>
      </c>
      <c r="U1515" s="53">
        <v>499135.0</v>
      </c>
      <c r="V1515" s="53">
        <v>499135.0</v>
      </c>
      <c r="W1515" s="52">
        <v>8.30092963E8</v>
      </c>
      <c r="X1515" s="52" t="s">
        <v>1778</v>
      </c>
    </row>
    <row r="1516" ht="15.75" customHeight="1">
      <c r="B1516" s="47">
        <v>8.0140013E7</v>
      </c>
      <c r="C1516" s="47" t="s">
        <v>1862</v>
      </c>
      <c r="D1516" s="47">
        <v>1.1379127E7</v>
      </c>
      <c r="E1516" s="47">
        <v>0.0</v>
      </c>
      <c r="F1516" s="48">
        <v>624400.1</v>
      </c>
      <c r="G1516" s="48">
        <f t="shared" si="1"/>
        <v>0</v>
      </c>
      <c r="H1516" s="47" t="s">
        <v>3</v>
      </c>
      <c r="I1516" s="47">
        <v>0.0</v>
      </c>
      <c r="J1516" s="47">
        <v>0.0</v>
      </c>
      <c r="K1516" s="47">
        <v>0.0</v>
      </c>
      <c r="L1516" s="47" t="s">
        <v>118</v>
      </c>
      <c r="M1516" s="47" t="s">
        <v>165</v>
      </c>
      <c r="N1516" s="47">
        <v>4.0</v>
      </c>
      <c r="O1516" s="47">
        <v>0.0</v>
      </c>
      <c r="P1516" s="47">
        <v>0.0</v>
      </c>
      <c r="Q1516" s="47">
        <v>0.0</v>
      </c>
      <c r="R1516" s="47">
        <v>0.0</v>
      </c>
      <c r="S1516" s="47">
        <v>2.0</v>
      </c>
      <c r="T1516" s="47">
        <v>0.0</v>
      </c>
      <c r="U1516" s="48">
        <v>624400.0</v>
      </c>
      <c r="V1516" s="48">
        <v>624400.1</v>
      </c>
      <c r="W1516" s="47">
        <v>8.30092963E8</v>
      </c>
      <c r="X1516" s="47" t="s">
        <v>369</v>
      </c>
    </row>
    <row r="1517" ht="15.75" customHeight="1">
      <c r="B1517" s="52">
        <v>8.0140014E7</v>
      </c>
      <c r="C1517" s="52" t="s">
        <v>1863</v>
      </c>
      <c r="D1517" s="52">
        <v>1.0366533E7</v>
      </c>
      <c r="E1517" s="52">
        <v>4.0</v>
      </c>
      <c r="F1517" s="53">
        <v>116980.4</v>
      </c>
      <c r="G1517" s="48">
        <f t="shared" si="1"/>
        <v>467921.6</v>
      </c>
      <c r="H1517" s="52" t="s">
        <v>3</v>
      </c>
      <c r="I1517" s="52">
        <v>1.0</v>
      </c>
      <c r="J1517" s="52">
        <v>1.0</v>
      </c>
      <c r="K1517" s="52">
        <v>2.0</v>
      </c>
      <c r="L1517" s="52" t="s">
        <v>118</v>
      </c>
      <c r="M1517" s="52" t="s">
        <v>165</v>
      </c>
      <c r="N1517" s="52">
        <v>63.0</v>
      </c>
      <c r="O1517" s="52">
        <v>0.0</v>
      </c>
      <c r="P1517" s="52">
        <v>0.0</v>
      </c>
      <c r="Q1517" s="52">
        <v>1.0</v>
      </c>
      <c r="R1517" s="52">
        <v>0.0</v>
      </c>
      <c r="S1517" s="52">
        <v>15.0</v>
      </c>
      <c r="T1517" s="52">
        <v>0.0</v>
      </c>
      <c r="U1517" s="53">
        <v>116980.0</v>
      </c>
      <c r="V1517" s="53">
        <v>116977.0</v>
      </c>
      <c r="W1517" s="52">
        <v>9.00603232E8</v>
      </c>
      <c r="X1517" s="52" t="s">
        <v>1155</v>
      </c>
    </row>
    <row r="1518" ht="15.75" customHeight="1">
      <c r="B1518" s="47">
        <v>8.0140015E7</v>
      </c>
      <c r="C1518" s="47" t="s">
        <v>1864</v>
      </c>
      <c r="D1518" s="47">
        <v>1.1321968E7</v>
      </c>
      <c r="E1518" s="47">
        <v>2.0</v>
      </c>
      <c r="F1518" s="48">
        <v>107100.0</v>
      </c>
      <c r="G1518" s="48">
        <f t="shared" si="1"/>
        <v>214200</v>
      </c>
      <c r="H1518" s="47" t="s">
        <v>3</v>
      </c>
      <c r="I1518" s="47">
        <v>6.0</v>
      </c>
      <c r="J1518" s="47">
        <v>3.0</v>
      </c>
      <c r="K1518" s="47">
        <v>10.0</v>
      </c>
      <c r="L1518" s="47" t="s">
        <v>118</v>
      </c>
      <c r="M1518" s="47" t="s">
        <v>119</v>
      </c>
      <c r="N1518" s="47">
        <v>422.0</v>
      </c>
      <c r="O1518" s="47">
        <v>0.0</v>
      </c>
      <c r="P1518" s="47">
        <v>0.0</v>
      </c>
      <c r="Q1518" s="47">
        <v>0.0</v>
      </c>
      <c r="R1518" s="47">
        <v>0.0</v>
      </c>
      <c r="S1518" s="47">
        <v>14.0</v>
      </c>
      <c r="T1518" s="47">
        <v>0.0</v>
      </c>
      <c r="U1518" s="48">
        <v>107100.0</v>
      </c>
      <c r="V1518" s="48">
        <v>107100.0</v>
      </c>
      <c r="W1518" s="47">
        <v>8.30129239E8</v>
      </c>
      <c r="X1518" s="47" t="s">
        <v>1144</v>
      </c>
    </row>
    <row r="1519" ht="15.75" customHeight="1">
      <c r="B1519" s="52">
        <v>8.0140016E7</v>
      </c>
      <c r="C1519" s="52" t="s">
        <v>1865</v>
      </c>
      <c r="D1519" s="52">
        <v>1.1321966E7</v>
      </c>
      <c r="E1519" s="52">
        <v>0.0</v>
      </c>
      <c r="F1519" s="53">
        <v>107100.0</v>
      </c>
      <c r="G1519" s="48">
        <f t="shared" si="1"/>
        <v>0</v>
      </c>
      <c r="H1519" s="52" t="s">
        <v>3</v>
      </c>
      <c r="I1519" s="52">
        <v>6.0</v>
      </c>
      <c r="J1519" s="52">
        <v>5.0</v>
      </c>
      <c r="K1519" s="52">
        <v>20.0</v>
      </c>
      <c r="L1519" s="52" t="s">
        <v>118</v>
      </c>
      <c r="M1519" s="52" t="s">
        <v>119</v>
      </c>
      <c r="N1519" s="52">
        <v>438.0</v>
      </c>
      <c r="O1519" s="52">
        <v>0.0</v>
      </c>
      <c r="P1519" s="52">
        <v>0.0</v>
      </c>
      <c r="Q1519" s="52">
        <v>0.0</v>
      </c>
      <c r="R1519" s="52">
        <v>0.0</v>
      </c>
      <c r="S1519" s="52">
        <v>16.0</v>
      </c>
      <c r="T1519" s="52">
        <v>0.0</v>
      </c>
      <c r="U1519" s="53">
        <v>107100.0</v>
      </c>
      <c r="V1519" s="53">
        <v>107100.0</v>
      </c>
      <c r="W1519" s="52">
        <v>8.30129239E8</v>
      </c>
      <c r="X1519" s="52" t="s">
        <v>456</v>
      </c>
    </row>
    <row r="1520" ht="15.75" customHeight="1">
      <c r="B1520" s="47">
        <v>8.0140017E7</v>
      </c>
      <c r="C1520" s="47" t="s">
        <v>1866</v>
      </c>
      <c r="D1520" s="47">
        <v>1.0903017E7</v>
      </c>
      <c r="E1520" s="47">
        <v>1.0</v>
      </c>
      <c r="F1520" s="48">
        <v>80723.8</v>
      </c>
      <c r="G1520" s="48">
        <f t="shared" si="1"/>
        <v>80723.8</v>
      </c>
      <c r="H1520" s="47" t="s">
        <v>6</v>
      </c>
      <c r="I1520" s="47">
        <v>1.0</v>
      </c>
      <c r="J1520" s="47">
        <v>1.0</v>
      </c>
      <c r="K1520" s="47">
        <v>2.0</v>
      </c>
      <c r="L1520" s="47" t="s">
        <v>118</v>
      </c>
      <c r="M1520" s="47" t="s">
        <v>119</v>
      </c>
      <c r="N1520" s="47">
        <v>28.0</v>
      </c>
      <c r="O1520" s="47">
        <v>0.0</v>
      </c>
      <c r="P1520" s="47">
        <v>0.0</v>
      </c>
      <c r="Q1520" s="47">
        <v>1.0</v>
      </c>
      <c r="R1520" s="47">
        <v>0.0</v>
      </c>
      <c r="S1520" s="47">
        <v>5.0</v>
      </c>
      <c r="T1520" s="47">
        <v>0.0</v>
      </c>
      <c r="U1520" s="48">
        <v>80723.8</v>
      </c>
      <c r="V1520" s="48">
        <v>80723.8</v>
      </c>
      <c r="W1520" s="47">
        <v>8.30092963E8</v>
      </c>
      <c r="X1520" s="47" t="s">
        <v>742</v>
      </c>
    </row>
    <row r="1521" ht="15.75" customHeight="1">
      <c r="B1521" s="52">
        <v>8.0140018E7</v>
      </c>
      <c r="C1521" s="52" t="s">
        <v>1867</v>
      </c>
      <c r="D1521" s="52">
        <v>1.0758264E7</v>
      </c>
      <c r="E1521" s="52">
        <v>2.0</v>
      </c>
      <c r="F1521" s="53">
        <v>10500.56</v>
      </c>
      <c r="G1521" s="48">
        <f t="shared" si="1"/>
        <v>21001.12</v>
      </c>
      <c r="H1521" s="52" t="s">
        <v>3</v>
      </c>
      <c r="I1521" s="52">
        <v>1.0</v>
      </c>
      <c r="J1521" s="52">
        <v>1.0</v>
      </c>
      <c r="K1521" s="52">
        <v>3.0</v>
      </c>
      <c r="L1521" s="52" t="s">
        <v>118</v>
      </c>
      <c r="M1521" s="52" t="s">
        <v>119</v>
      </c>
      <c r="N1521" s="52">
        <v>29.0</v>
      </c>
      <c r="O1521" s="52">
        <v>0.0</v>
      </c>
      <c r="P1521" s="52">
        <v>0.0</v>
      </c>
      <c r="Q1521" s="52">
        <v>1.0</v>
      </c>
      <c r="R1521" s="52">
        <v>0.0</v>
      </c>
      <c r="S1521" s="52">
        <v>8.0</v>
      </c>
      <c r="T1521" s="52">
        <v>0.0</v>
      </c>
      <c r="U1521" s="53">
        <v>10500.6</v>
      </c>
      <c r="V1521" s="53">
        <v>10500.56</v>
      </c>
      <c r="W1521" s="52">
        <v>9.00603232E8</v>
      </c>
      <c r="X1521" s="52" t="s">
        <v>1397</v>
      </c>
    </row>
    <row r="1522" ht="15.75" customHeight="1">
      <c r="B1522" s="47">
        <v>8.0140019E7</v>
      </c>
      <c r="C1522" s="47" t="s">
        <v>1868</v>
      </c>
      <c r="D1522" s="47">
        <v>3.3260074E7</v>
      </c>
      <c r="E1522" s="47">
        <v>5.0</v>
      </c>
      <c r="F1522" s="48">
        <v>271925.7</v>
      </c>
      <c r="G1522" s="48">
        <f t="shared" si="1"/>
        <v>1359628.5</v>
      </c>
      <c r="H1522" s="47" t="s">
        <v>6</v>
      </c>
      <c r="I1522" s="47">
        <v>4.0</v>
      </c>
      <c r="J1522" s="47">
        <v>3.0</v>
      </c>
      <c r="K1522" s="47">
        <v>6.0</v>
      </c>
      <c r="L1522" s="47" t="s">
        <v>118</v>
      </c>
      <c r="M1522" s="47" t="s">
        <v>119</v>
      </c>
      <c r="N1522" s="47">
        <v>171.0</v>
      </c>
      <c r="O1522" s="47">
        <v>0.0</v>
      </c>
      <c r="P1522" s="47">
        <v>0.0</v>
      </c>
      <c r="Q1522" s="47">
        <v>0.0</v>
      </c>
      <c r="R1522" s="47">
        <v>0.0</v>
      </c>
      <c r="S1522" s="47">
        <v>11.0</v>
      </c>
      <c r="T1522" s="47">
        <v>0.0</v>
      </c>
      <c r="U1522" s="48">
        <v>271926.0</v>
      </c>
      <c r="V1522" s="48">
        <v>271925.7</v>
      </c>
      <c r="W1522" s="47">
        <v>9.00603232E8</v>
      </c>
      <c r="X1522" s="47" t="s">
        <v>742</v>
      </c>
    </row>
    <row r="1523" ht="15.75" customHeight="1">
      <c r="B1523" s="52">
        <v>8.014002E7</v>
      </c>
      <c r="C1523" s="52" t="s">
        <v>1869</v>
      </c>
      <c r="D1523" s="52">
        <v>1.0750341E7</v>
      </c>
      <c r="E1523" s="52">
        <v>2.0</v>
      </c>
      <c r="F1523" s="53">
        <v>66743.71</v>
      </c>
      <c r="G1523" s="48">
        <f t="shared" si="1"/>
        <v>133487.42</v>
      </c>
      <c r="H1523" s="52" t="s">
        <v>3</v>
      </c>
      <c r="I1523" s="52">
        <v>2.0</v>
      </c>
      <c r="J1523" s="52">
        <v>2.0</v>
      </c>
      <c r="K1523" s="52">
        <v>6.0</v>
      </c>
      <c r="L1523" s="52" t="s">
        <v>118</v>
      </c>
      <c r="M1523" s="52" t="s">
        <v>119</v>
      </c>
      <c r="N1523" s="52">
        <v>37.0</v>
      </c>
      <c r="O1523" s="52">
        <v>0.0</v>
      </c>
      <c r="P1523" s="52">
        <v>0.0</v>
      </c>
      <c r="Q1523" s="52">
        <v>3.0</v>
      </c>
      <c r="R1523" s="52">
        <v>0.0</v>
      </c>
      <c r="S1523" s="52">
        <v>1.0</v>
      </c>
      <c r="T1523" s="52">
        <v>0.0</v>
      </c>
      <c r="U1523" s="53">
        <v>66743.7</v>
      </c>
      <c r="V1523" s="53">
        <v>70100.52</v>
      </c>
      <c r="W1523" s="52">
        <v>8.30092963E8</v>
      </c>
      <c r="X1523" s="52" t="s">
        <v>1870</v>
      </c>
    </row>
    <row r="1524" ht="15.75" customHeight="1">
      <c r="B1524" s="47">
        <v>8.0140021E7</v>
      </c>
      <c r="C1524" s="47" t="s">
        <v>1871</v>
      </c>
      <c r="D1524" s="47">
        <v>1.0740624E7</v>
      </c>
      <c r="E1524" s="47">
        <v>110.0</v>
      </c>
      <c r="F1524" s="48">
        <v>39782.74</v>
      </c>
      <c r="G1524" s="48">
        <f t="shared" si="1"/>
        <v>4376101.4</v>
      </c>
      <c r="H1524" s="47" t="s">
        <v>3</v>
      </c>
      <c r="I1524" s="47">
        <v>2.0</v>
      </c>
      <c r="J1524" s="47">
        <v>2.0</v>
      </c>
      <c r="K1524" s="47">
        <v>3.0</v>
      </c>
      <c r="L1524" s="47" t="s">
        <v>118</v>
      </c>
      <c r="M1524" s="47" t="s">
        <v>119</v>
      </c>
      <c r="N1524" s="47">
        <v>58.0</v>
      </c>
      <c r="O1524" s="47">
        <v>0.0</v>
      </c>
      <c r="P1524" s="47">
        <v>0.0</v>
      </c>
      <c r="Q1524" s="47">
        <v>0.0</v>
      </c>
      <c r="R1524" s="47">
        <v>0.0</v>
      </c>
      <c r="S1524" s="47">
        <v>1.0</v>
      </c>
      <c r="T1524" s="47">
        <v>0.0</v>
      </c>
      <c r="U1524" s="48">
        <v>39782.7</v>
      </c>
      <c r="V1524" s="48">
        <v>36807.0</v>
      </c>
      <c r="W1524" s="47">
        <v>8.30092963E8</v>
      </c>
      <c r="X1524" s="47" t="s">
        <v>787</v>
      </c>
    </row>
    <row r="1525" ht="15.75" customHeight="1">
      <c r="B1525" s="52">
        <v>8.0140022E7</v>
      </c>
      <c r="C1525" s="52" t="s">
        <v>1872</v>
      </c>
      <c r="D1525" s="52">
        <v>1.0740057E7</v>
      </c>
      <c r="E1525" s="52">
        <v>38.0</v>
      </c>
      <c r="F1525" s="53">
        <v>55017.19</v>
      </c>
      <c r="G1525" s="48">
        <f t="shared" si="1"/>
        <v>2090653.22</v>
      </c>
      <c r="H1525" s="52" t="s">
        <v>3</v>
      </c>
      <c r="I1525" s="52">
        <v>0.0</v>
      </c>
      <c r="J1525" s="52">
        <v>0.0</v>
      </c>
      <c r="K1525" s="52">
        <v>0.0</v>
      </c>
      <c r="L1525" s="52" t="s">
        <v>118</v>
      </c>
      <c r="M1525" s="52" t="s">
        <v>119</v>
      </c>
      <c r="N1525" s="52">
        <v>13.0</v>
      </c>
      <c r="O1525" s="52">
        <v>0.0</v>
      </c>
      <c r="P1525" s="52">
        <v>0.0</v>
      </c>
      <c r="Q1525" s="52">
        <v>0.0</v>
      </c>
      <c r="R1525" s="52">
        <v>0.0</v>
      </c>
      <c r="S1525" s="52">
        <v>0.0</v>
      </c>
      <c r="T1525" s="52">
        <v>0.0</v>
      </c>
      <c r="U1525" s="53">
        <v>55017.2</v>
      </c>
      <c r="V1525" s="53">
        <v>51345.0</v>
      </c>
      <c r="W1525" s="52">
        <v>8.30092963E8</v>
      </c>
      <c r="X1525" s="52" t="s">
        <v>1743</v>
      </c>
    </row>
    <row r="1526" ht="15.75" customHeight="1">
      <c r="B1526" s="47">
        <v>8.0140023E7</v>
      </c>
      <c r="C1526" s="47" t="s">
        <v>1873</v>
      </c>
      <c r="D1526" s="47">
        <v>2415.0</v>
      </c>
      <c r="E1526" s="47">
        <v>0.0</v>
      </c>
      <c r="F1526" s="48">
        <v>17191.19</v>
      </c>
      <c r="G1526" s="48">
        <f t="shared" si="1"/>
        <v>0</v>
      </c>
      <c r="H1526" s="47" t="s">
        <v>3</v>
      </c>
      <c r="I1526" s="47">
        <v>0.0</v>
      </c>
      <c r="J1526" s="47">
        <v>0.0</v>
      </c>
      <c r="K1526" s="47">
        <v>0.0</v>
      </c>
      <c r="L1526" s="47" t="s">
        <v>118</v>
      </c>
      <c r="M1526" s="47" t="s">
        <v>119</v>
      </c>
      <c r="N1526" s="47">
        <v>1330.02</v>
      </c>
      <c r="O1526" s="47">
        <v>0.0</v>
      </c>
      <c r="P1526" s="47">
        <v>0.0</v>
      </c>
      <c r="Q1526" s="47">
        <v>0.0</v>
      </c>
      <c r="R1526" s="47">
        <v>0.0</v>
      </c>
      <c r="S1526" s="47">
        <v>9.0</v>
      </c>
      <c r="T1526" s="47">
        <v>0.0</v>
      </c>
      <c r="U1526" s="48">
        <v>17191.2</v>
      </c>
      <c r="V1526" s="48">
        <v>17275.23</v>
      </c>
      <c r="W1526" s="47">
        <v>9.00449648E8</v>
      </c>
      <c r="X1526" s="47" t="s">
        <v>509</v>
      </c>
    </row>
    <row r="1527" ht="15.75" customHeight="1">
      <c r="B1527" s="52">
        <v>8.0140024E7</v>
      </c>
      <c r="C1527" s="52" t="s">
        <v>1874</v>
      </c>
      <c r="D1527" s="52">
        <v>1.0748609E7</v>
      </c>
      <c r="E1527" s="52">
        <v>48.0</v>
      </c>
      <c r="F1527" s="53">
        <v>3588.899</v>
      </c>
      <c r="G1527" s="48">
        <f t="shared" si="1"/>
        <v>172267.152</v>
      </c>
      <c r="H1527" s="52" t="s">
        <v>3</v>
      </c>
      <c r="I1527" s="52">
        <v>20.0</v>
      </c>
      <c r="J1527" s="52">
        <v>15.0</v>
      </c>
      <c r="K1527" s="52">
        <v>60.0</v>
      </c>
      <c r="L1527" s="52" t="s">
        <v>189</v>
      </c>
      <c r="M1527" s="52" t="s">
        <v>119</v>
      </c>
      <c r="N1527" s="52">
        <v>1944.0</v>
      </c>
      <c r="O1527" s="52">
        <v>0.0</v>
      </c>
      <c r="P1527" s="52">
        <v>0.0</v>
      </c>
      <c r="Q1527" s="52">
        <v>0.0</v>
      </c>
      <c r="R1527" s="52">
        <v>0.0</v>
      </c>
      <c r="S1527" s="52">
        <v>12.0</v>
      </c>
      <c r="T1527" s="52">
        <v>0.0</v>
      </c>
      <c r="U1527" s="53">
        <v>3588.9</v>
      </c>
      <c r="V1527" s="53">
        <v>3582.388</v>
      </c>
      <c r="W1527" s="52">
        <v>8.30092963E8</v>
      </c>
      <c r="X1527" s="52" t="s">
        <v>1235</v>
      </c>
    </row>
    <row r="1528" ht="15.75" customHeight="1">
      <c r="B1528" s="47">
        <v>8.0140025E7</v>
      </c>
      <c r="C1528" s="47" t="s">
        <v>1875</v>
      </c>
      <c r="D1528" s="47">
        <v>1.1394389E7</v>
      </c>
      <c r="E1528" s="47">
        <v>0.0</v>
      </c>
      <c r="F1528" s="48">
        <v>92895.35</v>
      </c>
      <c r="G1528" s="48">
        <f t="shared" si="1"/>
        <v>0</v>
      </c>
      <c r="H1528" s="47" t="s">
        <v>6</v>
      </c>
      <c r="I1528" s="47">
        <v>0.0</v>
      </c>
      <c r="J1528" s="47">
        <v>0.0</v>
      </c>
      <c r="K1528" s="47">
        <v>0.0</v>
      </c>
      <c r="L1528" s="47" t="s">
        <v>118</v>
      </c>
      <c r="M1528" s="47" t="s">
        <v>165</v>
      </c>
      <c r="N1528" s="47">
        <v>324.0</v>
      </c>
      <c r="O1528" s="47">
        <v>0.0</v>
      </c>
      <c r="P1528" s="47">
        <v>0.0</v>
      </c>
      <c r="Q1528" s="47">
        <v>0.0</v>
      </c>
      <c r="R1528" s="47">
        <v>0.0</v>
      </c>
      <c r="S1528" s="47">
        <v>1.0</v>
      </c>
      <c r="T1528" s="47">
        <v>0.0</v>
      </c>
      <c r="U1528" s="48">
        <v>92895.3</v>
      </c>
      <c r="V1528" s="48">
        <v>93900.52</v>
      </c>
      <c r="W1528" s="47">
        <v>8.30092963E8</v>
      </c>
      <c r="X1528" s="47" t="s">
        <v>828</v>
      </c>
    </row>
    <row r="1529" ht="15.75" customHeight="1">
      <c r="B1529" s="52">
        <v>8.0140026E7</v>
      </c>
      <c r="C1529" s="52" t="s">
        <v>1876</v>
      </c>
      <c r="D1529" s="52" t="s">
        <v>1877</v>
      </c>
      <c r="E1529" s="52">
        <v>0.0</v>
      </c>
      <c r="F1529" s="53">
        <v>0.0</v>
      </c>
      <c r="G1529" s="48">
        <f t="shared" si="1"/>
        <v>0</v>
      </c>
      <c r="H1529" s="52" t="s">
        <v>3</v>
      </c>
      <c r="I1529" s="52">
        <v>0.0</v>
      </c>
      <c r="J1529" s="52">
        <v>0.0</v>
      </c>
      <c r="K1529" s="52">
        <v>0.0</v>
      </c>
      <c r="L1529" s="52" t="s">
        <v>118</v>
      </c>
      <c r="M1529" s="52" t="s">
        <v>122</v>
      </c>
      <c r="N1529" s="52">
        <v>0.0</v>
      </c>
      <c r="O1529" s="52">
        <v>0.0</v>
      </c>
      <c r="P1529" s="52">
        <v>0.0</v>
      </c>
      <c r="Q1529" s="52">
        <v>0.0</v>
      </c>
      <c r="R1529" s="52">
        <v>0.0</v>
      </c>
      <c r="S1529" s="52">
        <v>0.0</v>
      </c>
      <c r="T1529" s="52">
        <v>0.0</v>
      </c>
      <c r="U1529" s="53">
        <v>0.0</v>
      </c>
      <c r="V1529" s="53">
        <v>0.0</v>
      </c>
      <c r="W1529" s="52">
        <v>9.00449648E8</v>
      </c>
      <c r="X1529" s="52" t="s">
        <v>235</v>
      </c>
    </row>
    <row r="1530" ht="15.75" customHeight="1">
      <c r="B1530" s="47">
        <v>8.0140027E7</v>
      </c>
      <c r="C1530" s="47" t="s">
        <v>1878</v>
      </c>
      <c r="D1530" s="47" t="s">
        <v>1879</v>
      </c>
      <c r="E1530" s="47">
        <v>59.0</v>
      </c>
      <c r="F1530" s="48">
        <v>15632.01</v>
      </c>
      <c r="G1530" s="48">
        <f t="shared" si="1"/>
        <v>922288.59</v>
      </c>
      <c r="H1530" s="47" t="s">
        <v>3</v>
      </c>
      <c r="I1530" s="47">
        <v>20.0</v>
      </c>
      <c r="J1530" s="47">
        <v>8.0</v>
      </c>
      <c r="K1530" s="47">
        <v>40.0</v>
      </c>
      <c r="L1530" s="47" t="s">
        <v>118</v>
      </c>
      <c r="M1530" s="47" t="s">
        <v>119</v>
      </c>
      <c r="N1530" s="47">
        <v>1852.0</v>
      </c>
      <c r="O1530" s="47">
        <v>0.0</v>
      </c>
      <c r="P1530" s="47">
        <v>0.0</v>
      </c>
      <c r="Q1530" s="47">
        <v>0.0</v>
      </c>
      <c r="R1530" s="47">
        <v>0.0</v>
      </c>
      <c r="S1530" s="47">
        <v>9.0</v>
      </c>
      <c r="T1530" s="47">
        <v>0.0</v>
      </c>
      <c r="U1530" s="48">
        <v>15632.0</v>
      </c>
      <c r="V1530" s="48">
        <v>15648.5</v>
      </c>
      <c r="W1530" s="47">
        <v>9.01535375E8</v>
      </c>
      <c r="X1530" s="47" t="s">
        <v>834</v>
      </c>
    </row>
    <row r="1531" ht="15.75" customHeight="1">
      <c r="B1531" s="52">
        <v>8.0140028E7</v>
      </c>
      <c r="C1531" s="52" t="s">
        <v>1880</v>
      </c>
      <c r="D1531" s="52">
        <v>2404.0</v>
      </c>
      <c r="E1531" s="52">
        <v>24.0</v>
      </c>
      <c r="F1531" s="53">
        <v>19025.72</v>
      </c>
      <c r="G1531" s="48">
        <f t="shared" si="1"/>
        <v>456617.28</v>
      </c>
      <c r="H1531" s="52" t="s">
        <v>3</v>
      </c>
      <c r="I1531" s="52">
        <v>10.0</v>
      </c>
      <c r="J1531" s="52">
        <v>10.0</v>
      </c>
      <c r="K1531" s="52">
        <v>20.0</v>
      </c>
      <c r="L1531" s="52" t="s">
        <v>118</v>
      </c>
      <c r="M1531" s="52" t="s">
        <v>119</v>
      </c>
      <c r="N1531" s="52">
        <v>830.0</v>
      </c>
      <c r="O1531" s="52">
        <v>0.0</v>
      </c>
      <c r="P1531" s="52">
        <v>0.0</v>
      </c>
      <c r="Q1531" s="52">
        <v>0.0</v>
      </c>
      <c r="R1531" s="52">
        <v>0.0</v>
      </c>
      <c r="S1531" s="52">
        <v>6.0</v>
      </c>
      <c r="T1531" s="52">
        <v>0.0</v>
      </c>
      <c r="U1531" s="53">
        <v>19025.7</v>
      </c>
      <c r="V1531" s="53">
        <v>19025.72</v>
      </c>
      <c r="W1531" s="52">
        <v>9.00449648E8</v>
      </c>
      <c r="X1531" s="52" t="s">
        <v>834</v>
      </c>
    </row>
    <row r="1532" ht="15.75" customHeight="1">
      <c r="B1532" s="47">
        <v>8.0140029E7</v>
      </c>
      <c r="C1532" s="47" t="s">
        <v>1881</v>
      </c>
      <c r="D1532" s="47" t="s">
        <v>1882</v>
      </c>
      <c r="E1532" s="47">
        <v>0.0</v>
      </c>
      <c r="F1532" s="48">
        <v>0.0</v>
      </c>
      <c r="G1532" s="48">
        <f t="shared" si="1"/>
        <v>0</v>
      </c>
      <c r="H1532" s="47" t="s">
        <v>3</v>
      </c>
      <c r="I1532" s="47">
        <v>0.0</v>
      </c>
      <c r="J1532" s="47">
        <v>0.0</v>
      </c>
      <c r="K1532" s="47">
        <v>0.0</v>
      </c>
      <c r="L1532" s="47" t="s">
        <v>118</v>
      </c>
      <c r="M1532" s="47" t="s">
        <v>122</v>
      </c>
      <c r="N1532" s="47">
        <v>0.0</v>
      </c>
      <c r="O1532" s="47">
        <v>0.0</v>
      </c>
      <c r="P1532" s="47">
        <v>0.0</v>
      </c>
      <c r="Q1532" s="47">
        <v>0.0</v>
      </c>
      <c r="R1532" s="47">
        <v>0.0</v>
      </c>
      <c r="S1532" s="47">
        <v>0.0</v>
      </c>
      <c r="T1532" s="47">
        <v>0.0</v>
      </c>
      <c r="U1532" s="48">
        <v>0.0</v>
      </c>
      <c r="V1532" s="48">
        <v>0.0</v>
      </c>
      <c r="W1532" s="47">
        <v>9.00449648E8</v>
      </c>
      <c r="X1532" s="47" t="s">
        <v>235</v>
      </c>
    </row>
    <row r="1533" ht="15.75" customHeight="1">
      <c r="B1533" s="52">
        <v>8.014003E7</v>
      </c>
      <c r="C1533" s="52" t="s">
        <v>1883</v>
      </c>
      <c r="D1533" s="52">
        <v>1.1405201E7</v>
      </c>
      <c r="E1533" s="52">
        <v>336.0</v>
      </c>
      <c r="F1533" s="53">
        <v>31535.0</v>
      </c>
      <c r="G1533" s="48">
        <f t="shared" si="1"/>
        <v>10595760</v>
      </c>
      <c r="H1533" s="52" t="s">
        <v>3</v>
      </c>
      <c r="I1533" s="52">
        <v>210.0</v>
      </c>
      <c r="J1533" s="52">
        <v>196.0</v>
      </c>
      <c r="K1533" s="52">
        <v>934.0</v>
      </c>
      <c r="L1533" s="52" t="s">
        <v>118</v>
      </c>
      <c r="M1533" s="52" t="s">
        <v>119</v>
      </c>
      <c r="N1533" s="52">
        <v>18946.0</v>
      </c>
      <c r="O1533" s="52">
        <v>0.0</v>
      </c>
      <c r="P1533" s="52">
        <v>0.0</v>
      </c>
      <c r="Q1533" s="52">
        <v>0.0</v>
      </c>
      <c r="R1533" s="52">
        <v>0.0</v>
      </c>
      <c r="S1533" s="52">
        <v>4.0</v>
      </c>
      <c r="T1533" s="52">
        <v>0.0</v>
      </c>
      <c r="U1533" s="53">
        <v>31535.0</v>
      </c>
      <c r="V1533" s="53">
        <v>31535.0</v>
      </c>
      <c r="W1533" s="52">
        <v>9.01319175E8</v>
      </c>
      <c r="X1533" s="52" t="s">
        <v>321</v>
      </c>
    </row>
    <row r="1534" ht="15.75" customHeight="1">
      <c r="B1534" s="47">
        <v>8.0140031E7</v>
      </c>
      <c r="C1534" s="47" t="s">
        <v>1884</v>
      </c>
      <c r="D1534" s="47">
        <v>1.1464691E7</v>
      </c>
      <c r="E1534" s="47">
        <v>16.0</v>
      </c>
      <c r="F1534" s="48">
        <v>113050.0</v>
      </c>
      <c r="G1534" s="48">
        <f t="shared" si="1"/>
        <v>1808800</v>
      </c>
      <c r="H1534" s="47" t="s">
        <v>3</v>
      </c>
      <c r="I1534" s="47">
        <v>10.0</v>
      </c>
      <c r="J1534" s="47">
        <v>6.0</v>
      </c>
      <c r="K1534" s="47">
        <v>20.0</v>
      </c>
      <c r="L1534" s="47" t="s">
        <v>118</v>
      </c>
      <c r="M1534" s="47" t="s">
        <v>119</v>
      </c>
      <c r="N1534" s="47">
        <v>790.0</v>
      </c>
      <c r="O1534" s="47">
        <v>0.0</v>
      </c>
      <c r="P1534" s="47">
        <v>0.0</v>
      </c>
      <c r="Q1534" s="47">
        <v>0.0</v>
      </c>
      <c r="R1534" s="47">
        <v>0.0</v>
      </c>
      <c r="S1534" s="47">
        <v>23.0</v>
      </c>
      <c r="T1534" s="47">
        <v>0.0</v>
      </c>
      <c r="U1534" s="48">
        <v>113050.0</v>
      </c>
      <c r="V1534" s="48">
        <v>113050.0</v>
      </c>
      <c r="W1534" s="47">
        <v>9.00603232E8</v>
      </c>
      <c r="X1534" s="47" t="s">
        <v>384</v>
      </c>
    </row>
    <row r="1535" ht="15.75" customHeight="1">
      <c r="B1535" s="52">
        <v>8.0140032E7</v>
      </c>
      <c r="C1535" s="52" t="s">
        <v>1885</v>
      </c>
      <c r="D1535" s="52">
        <v>1.1059342E7</v>
      </c>
      <c r="E1535" s="52">
        <v>0.0</v>
      </c>
      <c r="F1535" s="53">
        <v>91575.0</v>
      </c>
      <c r="G1535" s="48">
        <f t="shared" si="1"/>
        <v>0</v>
      </c>
      <c r="H1535" s="52" t="s">
        <v>3</v>
      </c>
      <c r="I1535" s="52">
        <v>0.0</v>
      </c>
      <c r="J1535" s="52">
        <v>0.0</v>
      </c>
      <c r="K1535" s="52">
        <v>0.0</v>
      </c>
      <c r="L1535" s="52" t="s">
        <v>118</v>
      </c>
      <c r="M1535" s="52" t="s">
        <v>122</v>
      </c>
      <c r="N1535" s="52">
        <v>0.0</v>
      </c>
      <c r="O1535" s="52">
        <v>0.0</v>
      </c>
      <c r="P1535" s="52">
        <v>0.0</v>
      </c>
      <c r="Q1535" s="52">
        <v>0.0</v>
      </c>
      <c r="R1535" s="52">
        <v>0.0</v>
      </c>
      <c r="S1535" s="52">
        <v>0.0</v>
      </c>
      <c r="T1535" s="52">
        <v>0.0</v>
      </c>
      <c r="U1535" s="53">
        <v>91575.0</v>
      </c>
      <c r="V1535" s="53">
        <v>91575.0</v>
      </c>
      <c r="W1535" s="52">
        <v>8.30092963E8</v>
      </c>
      <c r="X1535" s="52" t="s">
        <v>742</v>
      </c>
    </row>
    <row r="1536" ht="15.75" customHeight="1">
      <c r="B1536" s="47">
        <v>8.0140033E7</v>
      </c>
      <c r="C1536" s="47" t="s">
        <v>1886</v>
      </c>
      <c r="D1536" s="47">
        <v>1.0757448E7</v>
      </c>
      <c r="E1536" s="47">
        <v>36.0</v>
      </c>
      <c r="F1536" s="48">
        <v>38404.74</v>
      </c>
      <c r="G1536" s="48">
        <f t="shared" si="1"/>
        <v>1382570.64</v>
      </c>
      <c r="H1536" s="47" t="s">
        <v>3</v>
      </c>
      <c r="I1536" s="47">
        <v>1.0</v>
      </c>
      <c r="J1536" s="47">
        <v>1.0</v>
      </c>
      <c r="K1536" s="47">
        <v>2.0</v>
      </c>
      <c r="L1536" s="47" t="s">
        <v>118</v>
      </c>
      <c r="M1536" s="47" t="s">
        <v>122</v>
      </c>
      <c r="N1536" s="47">
        <v>3.0</v>
      </c>
      <c r="O1536" s="47">
        <v>0.0</v>
      </c>
      <c r="P1536" s="47">
        <v>0.0</v>
      </c>
      <c r="Q1536" s="47">
        <v>0.0</v>
      </c>
      <c r="R1536" s="47">
        <v>0.0</v>
      </c>
      <c r="S1536" s="47">
        <v>0.0</v>
      </c>
      <c r="T1536" s="47">
        <v>0.0</v>
      </c>
      <c r="U1536" s="48">
        <v>38404.7</v>
      </c>
      <c r="V1536" s="48">
        <v>38405.0</v>
      </c>
      <c r="W1536" s="47">
        <v>8.30092963E8</v>
      </c>
      <c r="X1536" s="47" t="s">
        <v>787</v>
      </c>
    </row>
    <row r="1537" ht="15.75" customHeight="1">
      <c r="B1537" s="52">
        <v>8.0140034E7</v>
      </c>
      <c r="C1537" s="52" t="s">
        <v>1887</v>
      </c>
      <c r="D1537" s="52">
        <v>1.0757011E7</v>
      </c>
      <c r="E1537" s="52">
        <v>1.0</v>
      </c>
      <c r="F1537" s="53">
        <v>8800.05</v>
      </c>
      <c r="G1537" s="48">
        <f t="shared" si="1"/>
        <v>8800.05</v>
      </c>
      <c r="H1537" s="52" t="s">
        <v>3</v>
      </c>
      <c r="I1537" s="52">
        <v>1.0</v>
      </c>
      <c r="J1537" s="52">
        <v>1.0</v>
      </c>
      <c r="K1537" s="52">
        <v>2.0</v>
      </c>
      <c r="L1537" s="52" t="s">
        <v>118</v>
      </c>
      <c r="M1537" s="52" t="s">
        <v>119</v>
      </c>
      <c r="N1537" s="52">
        <v>1.0</v>
      </c>
      <c r="O1537" s="52">
        <v>0.0</v>
      </c>
      <c r="P1537" s="52">
        <v>0.0</v>
      </c>
      <c r="Q1537" s="52">
        <v>1.0</v>
      </c>
      <c r="R1537" s="52">
        <v>0.0</v>
      </c>
      <c r="S1537" s="52">
        <v>0.0</v>
      </c>
      <c r="T1537" s="52">
        <v>0.0</v>
      </c>
      <c r="U1537" s="53">
        <v>8800.05</v>
      </c>
      <c r="V1537" s="53">
        <v>8800.05</v>
      </c>
      <c r="W1537" s="52">
        <v>8.30092963E8</v>
      </c>
      <c r="X1537" s="52" t="s">
        <v>1089</v>
      </c>
    </row>
    <row r="1538" ht="15.75" customHeight="1">
      <c r="B1538" s="47">
        <v>8.0140035E7</v>
      </c>
      <c r="C1538" s="47" t="s">
        <v>1888</v>
      </c>
      <c r="D1538" s="47">
        <v>3.3241994E7</v>
      </c>
      <c r="E1538" s="47">
        <v>10.0</v>
      </c>
      <c r="F1538" s="48">
        <v>10093.6</v>
      </c>
      <c r="G1538" s="48">
        <f t="shared" si="1"/>
        <v>100936</v>
      </c>
      <c r="H1538" s="47" t="s">
        <v>3</v>
      </c>
      <c r="I1538" s="47">
        <v>0.0</v>
      </c>
      <c r="J1538" s="47">
        <v>0.0</v>
      </c>
      <c r="K1538" s="47">
        <v>0.0</v>
      </c>
      <c r="L1538" s="47" t="s">
        <v>118</v>
      </c>
      <c r="M1538" s="47" t="s">
        <v>119</v>
      </c>
      <c r="N1538" s="47">
        <v>0.0</v>
      </c>
      <c r="O1538" s="47">
        <v>0.0</v>
      </c>
      <c r="P1538" s="47">
        <v>0.0</v>
      </c>
      <c r="Q1538" s="47">
        <v>0.0</v>
      </c>
      <c r="R1538" s="47">
        <v>0.0</v>
      </c>
      <c r="S1538" s="47">
        <v>0.0</v>
      </c>
      <c r="T1538" s="47">
        <v>0.0</v>
      </c>
      <c r="U1538" s="48">
        <v>10093.6</v>
      </c>
      <c r="V1538" s="48">
        <v>0.0</v>
      </c>
      <c r="W1538" s="47">
        <v>8.30092963E8</v>
      </c>
      <c r="X1538" s="47" t="s">
        <v>787</v>
      </c>
    </row>
    <row r="1539" ht="15.75" customHeight="1">
      <c r="B1539" s="52">
        <v>8.0140036E7</v>
      </c>
      <c r="C1539" s="52" t="s">
        <v>1889</v>
      </c>
      <c r="D1539" s="52">
        <v>1.0748313E7</v>
      </c>
      <c r="E1539" s="52">
        <v>3.0</v>
      </c>
      <c r="F1539" s="53">
        <v>182396.2</v>
      </c>
      <c r="G1539" s="48">
        <f t="shared" si="1"/>
        <v>547188.6</v>
      </c>
      <c r="H1539" s="52" t="s">
        <v>3</v>
      </c>
      <c r="I1539" s="52">
        <v>1.0</v>
      </c>
      <c r="J1539" s="52">
        <v>1.0</v>
      </c>
      <c r="K1539" s="52">
        <v>2.0</v>
      </c>
      <c r="L1539" s="52" t="s">
        <v>118</v>
      </c>
      <c r="M1539" s="52" t="s">
        <v>119</v>
      </c>
      <c r="N1539" s="52">
        <v>41.0</v>
      </c>
      <c r="O1539" s="52">
        <v>0.0</v>
      </c>
      <c r="P1539" s="52">
        <v>0.0</v>
      </c>
      <c r="Q1539" s="52">
        <v>0.0</v>
      </c>
      <c r="R1539" s="52">
        <v>0.0</v>
      </c>
      <c r="S1539" s="52">
        <v>0.0</v>
      </c>
      <c r="T1539" s="52">
        <v>0.0</v>
      </c>
      <c r="U1539" s="53">
        <v>182396.0</v>
      </c>
      <c r="V1539" s="53">
        <v>165798.0</v>
      </c>
      <c r="W1539" s="52">
        <v>8.30092963E8</v>
      </c>
      <c r="X1539" s="52" t="s">
        <v>734</v>
      </c>
    </row>
    <row r="1540" ht="15.75" customHeight="1">
      <c r="B1540" s="47">
        <v>8.0140037E7</v>
      </c>
      <c r="C1540" s="47" t="s">
        <v>1890</v>
      </c>
      <c r="D1540" s="47">
        <v>1.0749586E7</v>
      </c>
      <c r="E1540" s="47">
        <v>11.0</v>
      </c>
      <c r="F1540" s="48">
        <v>5946.6</v>
      </c>
      <c r="G1540" s="48">
        <f t="shared" si="1"/>
        <v>65412.6</v>
      </c>
      <c r="H1540" s="47" t="s">
        <v>3</v>
      </c>
      <c r="I1540" s="47">
        <v>1.0</v>
      </c>
      <c r="J1540" s="47">
        <v>1.0</v>
      </c>
      <c r="K1540" s="47">
        <v>2.0</v>
      </c>
      <c r="L1540" s="47" t="s">
        <v>118</v>
      </c>
      <c r="M1540" s="47" t="s">
        <v>119</v>
      </c>
      <c r="N1540" s="47">
        <v>29.0</v>
      </c>
      <c r="O1540" s="47">
        <v>0.0</v>
      </c>
      <c r="P1540" s="47">
        <v>0.0</v>
      </c>
      <c r="Q1540" s="47">
        <v>0.0</v>
      </c>
      <c r="R1540" s="47">
        <v>0.0</v>
      </c>
      <c r="S1540" s="47">
        <v>0.0</v>
      </c>
      <c r="T1540" s="47">
        <v>0.0</v>
      </c>
      <c r="U1540" s="48">
        <v>5946.6</v>
      </c>
      <c r="V1540" s="48">
        <v>0.0</v>
      </c>
      <c r="W1540" s="47">
        <v>8.30092963E8</v>
      </c>
      <c r="X1540" s="47" t="s">
        <v>678</v>
      </c>
    </row>
    <row r="1541" ht="15.75" customHeight="1">
      <c r="B1541" s="52">
        <v>8.0140038E7</v>
      </c>
      <c r="C1541" s="52" t="s">
        <v>1891</v>
      </c>
      <c r="D1541" s="52" t="s">
        <v>1892</v>
      </c>
      <c r="E1541" s="52">
        <v>0.0</v>
      </c>
      <c r="F1541" s="53">
        <v>0.0</v>
      </c>
      <c r="G1541" s="48">
        <f t="shared" si="1"/>
        <v>0</v>
      </c>
      <c r="H1541" s="52" t="s">
        <v>3</v>
      </c>
      <c r="I1541" s="52">
        <v>0.0</v>
      </c>
      <c r="J1541" s="52">
        <v>0.0</v>
      </c>
      <c r="K1541" s="52">
        <v>0.0</v>
      </c>
      <c r="L1541" s="52" t="s">
        <v>118</v>
      </c>
      <c r="M1541" s="52" t="s">
        <v>119</v>
      </c>
      <c r="N1541" s="52">
        <v>3.0</v>
      </c>
      <c r="O1541" s="52">
        <v>0.0</v>
      </c>
      <c r="P1541" s="52">
        <v>0.0</v>
      </c>
      <c r="Q1541" s="52">
        <v>0.0</v>
      </c>
      <c r="R1541" s="52">
        <v>0.0</v>
      </c>
      <c r="S1541" s="52">
        <v>1.0</v>
      </c>
      <c r="T1541" s="52">
        <v>0.0</v>
      </c>
      <c r="U1541" s="53">
        <v>0.0</v>
      </c>
      <c r="V1541" s="53">
        <v>0.0</v>
      </c>
      <c r="W1541" s="52">
        <v>8.30092963E8</v>
      </c>
      <c r="X1541" s="52" t="s">
        <v>235</v>
      </c>
    </row>
    <row r="1542" ht="15.75" customHeight="1">
      <c r="B1542" s="47">
        <v>8.0140039E7</v>
      </c>
      <c r="C1542" s="47" t="s">
        <v>1893</v>
      </c>
      <c r="D1542" s="47">
        <v>3.3210033E7</v>
      </c>
      <c r="E1542" s="47">
        <v>25.0</v>
      </c>
      <c r="F1542" s="48">
        <v>66640.0</v>
      </c>
      <c r="G1542" s="48">
        <f t="shared" si="1"/>
        <v>1666000</v>
      </c>
      <c r="H1542" s="47" t="s">
        <v>3</v>
      </c>
      <c r="I1542" s="47">
        <v>10.0</v>
      </c>
      <c r="J1542" s="47">
        <v>6.0</v>
      </c>
      <c r="K1542" s="47">
        <v>15.0</v>
      </c>
      <c r="L1542" s="47" t="s">
        <v>118</v>
      </c>
      <c r="M1542" s="47" t="s">
        <v>119</v>
      </c>
      <c r="N1542" s="47">
        <v>1297.0</v>
      </c>
      <c r="O1542" s="47">
        <v>0.0</v>
      </c>
      <c r="P1542" s="47">
        <v>0.0</v>
      </c>
      <c r="Q1542" s="47">
        <v>0.0</v>
      </c>
      <c r="R1542" s="47">
        <v>0.0</v>
      </c>
      <c r="S1542" s="47">
        <v>8.0</v>
      </c>
      <c r="T1542" s="47">
        <v>0.0</v>
      </c>
      <c r="U1542" s="48">
        <v>66640.0</v>
      </c>
      <c r="V1542" s="48">
        <v>66640.0</v>
      </c>
      <c r="W1542" s="47">
        <v>9.00603232E8</v>
      </c>
      <c r="X1542" s="47" t="s">
        <v>828</v>
      </c>
    </row>
    <row r="1543" ht="15.75" customHeight="1">
      <c r="B1543" s="52">
        <v>8.014004E7</v>
      </c>
      <c r="C1543" s="52" t="s">
        <v>1894</v>
      </c>
      <c r="D1543" s="52">
        <v>1.0748636E7</v>
      </c>
      <c r="E1543" s="52">
        <v>8.0</v>
      </c>
      <c r="F1543" s="53">
        <v>68100.13</v>
      </c>
      <c r="G1543" s="48">
        <f t="shared" si="1"/>
        <v>544801.04</v>
      </c>
      <c r="H1543" s="52" t="s">
        <v>3</v>
      </c>
      <c r="I1543" s="52">
        <v>2.0</v>
      </c>
      <c r="J1543" s="52">
        <v>2.0</v>
      </c>
      <c r="K1543" s="52">
        <v>4.0</v>
      </c>
      <c r="L1543" s="52" t="s">
        <v>118</v>
      </c>
      <c r="M1543" s="52" t="s">
        <v>119</v>
      </c>
      <c r="N1543" s="52">
        <v>103.0</v>
      </c>
      <c r="O1543" s="52">
        <v>0.0</v>
      </c>
      <c r="P1543" s="52">
        <v>0.0</v>
      </c>
      <c r="Q1543" s="52">
        <v>0.0</v>
      </c>
      <c r="R1543" s="52">
        <v>0.0</v>
      </c>
      <c r="S1543" s="52">
        <v>6.0</v>
      </c>
      <c r="T1543" s="52">
        <v>0.0</v>
      </c>
      <c r="U1543" s="53">
        <v>68100.1</v>
      </c>
      <c r="V1543" s="53">
        <v>68100.13</v>
      </c>
      <c r="W1543" s="52">
        <v>9.00603232E8</v>
      </c>
      <c r="X1543" s="52" t="s">
        <v>742</v>
      </c>
    </row>
    <row r="1544" ht="15.75" customHeight="1">
      <c r="B1544" s="47">
        <v>8.0140041E7</v>
      </c>
      <c r="C1544" s="47" t="s">
        <v>1895</v>
      </c>
      <c r="D1544" s="47">
        <v>1.1249794E7</v>
      </c>
      <c r="E1544" s="47">
        <v>10.0</v>
      </c>
      <c r="F1544" s="48">
        <v>252000.4</v>
      </c>
      <c r="G1544" s="48">
        <f t="shared" si="1"/>
        <v>2520004</v>
      </c>
      <c r="H1544" s="47" t="s">
        <v>3</v>
      </c>
      <c r="I1544" s="47">
        <v>6.0</v>
      </c>
      <c r="J1544" s="47">
        <v>3.0</v>
      </c>
      <c r="K1544" s="47">
        <v>10.0</v>
      </c>
      <c r="L1544" s="47" t="s">
        <v>118</v>
      </c>
      <c r="M1544" s="47" t="s">
        <v>119</v>
      </c>
      <c r="N1544" s="47">
        <v>253.0</v>
      </c>
      <c r="O1544" s="47">
        <v>0.0</v>
      </c>
      <c r="P1544" s="47">
        <v>0.0</v>
      </c>
      <c r="Q1544" s="47">
        <v>1.0</v>
      </c>
      <c r="R1544" s="47">
        <v>0.0</v>
      </c>
      <c r="S1544" s="47">
        <v>21.0</v>
      </c>
      <c r="T1544" s="47">
        <v>0.0</v>
      </c>
      <c r="U1544" s="48">
        <v>252000.0</v>
      </c>
      <c r="V1544" s="48">
        <v>252000.4</v>
      </c>
      <c r="W1544" s="47">
        <v>9.00603232E8</v>
      </c>
      <c r="X1544" s="47" t="s">
        <v>384</v>
      </c>
    </row>
    <row r="1545" ht="15.75" customHeight="1">
      <c r="B1545" s="52">
        <v>8.0140042E7</v>
      </c>
      <c r="C1545" s="52" t="s">
        <v>1896</v>
      </c>
      <c r="D1545" s="52">
        <v>2.6246525E7</v>
      </c>
      <c r="E1545" s="52">
        <v>1.0</v>
      </c>
      <c r="F1545" s="53">
        <v>184999.8</v>
      </c>
      <c r="G1545" s="48">
        <f t="shared" si="1"/>
        <v>184999.8</v>
      </c>
      <c r="H1545" s="52" t="s">
        <v>3</v>
      </c>
      <c r="I1545" s="52">
        <v>1.0</v>
      </c>
      <c r="J1545" s="52">
        <v>2.0</v>
      </c>
      <c r="K1545" s="52">
        <v>2.0</v>
      </c>
      <c r="L1545" s="52" t="s">
        <v>118</v>
      </c>
      <c r="M1545" s="52" t="s">
        <v>119</v>
      </c>
      <c r="N1545" s="52">
        <v>33.0</v>
      </c>
      <c r="O1545" s="52">
        <v>0.0</v>
      </c>
      <c r="P1545" s="52">
        <v>0.0</v>
      </c>
      <c r="Q1545" s="52">
        <v>1.0</v>
      </c>
      <c r="R1545" s="52">
        <v>0.0</v>
      </c>
      <c r="S1545" s="52">
        <v>3.0</v>
      </c>
      <c r="T1545" s="52">
        <v>0.0</v>
      </c>
      <c r="U1545" s="53">
        <v>185000.0</v>
      </c>
      <c r="V1545" s="53">
        <v>184999.8</v>
      </c>
      <c r="W1545" s="52">
        <v>9.00449648E8</v>
      </c>
      <c r="X1545" s="52" t="s">
        <v>1235</v>
      </c>
    </row>
    <row r="1546" ht="15.75" customHeight="1">
      <c r="B1546" s="47">
        <v>8.0140043E7</v>
      </c>
      <c r="C1546" s="47" t="s">
        <v>1897</v>
      </c>
      <c r="D1546" s="47">
        <v>2.6246524E7</v>
      </c>
      <c r="E1546" s="47">
        <v>5.0</v>
      </c>
      <c r="F1546" s="48">
        <v>146194.3</v>
      </c>
      <c r="G1546" s="48">
        <f t="shared" si="1"/>
        <v>730971.5</v>
      </c>
      <c r="H1546" s="47" t="s">
        <v>3</v>
      </c>
      <c r="I1546" s="47">
        <v>1.0</v>
      </c>
      <c r="J1546" s="47">
        <v>1.0</v>
      </c>
      <c r="K1546" s="47">
        <v>2.0</v>
      </c>
      <c r="L1546" s="47" t="s">
        <v>118</v>
      </c>
      <c r="M1546" s="47" t="s">
        <v>119</v>
      </c>
      <c r="N1546" s="47">
        <v>19.0</v>
      </c>
      <c r="O1546" s="47">
        <v>0.0</v>
      </c>
      <c r="P1546" s="47">
        <v>0.0</v>
      </c>
      <c r="Q1546" s="47">
        <v>0.0</v>
      </c>
      <c r="R1546" s="47">
        <v>0.0</v>
      </c>
      <c r="S1546" s="47">
        <v>0.0</v>
      </c>
      <c r="T1546" s="47">
        <v>0.0</v>
      </c>
      <c r="U1546" s="48">
        <v>146194.0</v>
      </c>
      <c r="V1546" s="48">
        <v>166974.8</v>
      </c>
      <c r="W1546" s="47">
        <v>9.00449648E8</v>
      </c>
      <c r="X1546" s="47" t="s">
        <v>1235</v>
      </c>
    </row>
    <row r="1547" ht="15.75" customHeight="1">
      <c r="B1547" s="52">
        <v>8.0140044E7</v>
      </c>
      <c r="C1547" s="52" t="s">
        <v>1898</v>
      </c>
      <c r="D1547" s="52">
        <v>2425.0</v>
      </c>
      <c r="E1547" s="52">
        <v>41.0</v>
      </c>
      <c r="F1547" s="53">
        <v>3867.5</v>
      </c>
      <c r="G1547" s="48">
        <f t="shared" si="1"/>
        <v>158567.5</v>
      </c>
      <c r="H1547" s="52" t="s">
        <v>3</v>
      </c>
      <c r="I1547" s="52">
        <v>8.0</v>
      </c>
      <c r="J1547" s="52">
        <v>4.0</v>
      </c>
      <c r="K1547" s="52">
        <v>16.0</v>
      </c>
      <c r="L1547" s="52" t="s">
        <v>189</v>
      </c>
      <c r="M1547" s="52" t="s">
        <v>119</v>
      </c>
      <c r="N1547" s="52">
        <v>612.0</v>
      </c>
      <c r="O1547" s="52">
        <v>0.0</v>
      </c>
      <c r="P1547" s="52">
        <v>0.0</v>
      </c>
      <c r="Q1547" s="52">
        <v>0.0</v>
      </c>
      <c r="R1547" s="52">
        <v>0.0</v>
      </c>
      <c r="S1547" s="52">
        <v>10.0</v>
      </c>
      <c r="T1547" s="52">
        <v>0.0</v>
      </c>
      <c r="U1547" s="53">
        <v>3867.5</v>
      </c>
      <c r="V1547" s="53">
        <v>3867.5</v>
      </c>
      <c r="W1547" s="52">
        <v>9.00603232E8</v>
      </c>
      <c r="X1547" s="52" t="s">
        <v>208</v>
      </c>
    </row>
    <row r="1548" ht="15.75" customHeight="1">
      <c r="B1548" s="47">
        <v>8.0140045E7</v>
      </c>
      <c r="C1548" s="47" t="s">
        <v>1899</v>
      </c>
      <c r="D1548" s="47">
        <v>2405.0</v>
      </c>
      <c r="E1548" s="47">
        <v>58.0</v>
      </c>
      <c r="F1548" s="48">
        <v>15648.5</v>
      </c>
      <c r="G1548" s="48">
        <f t="shared" si="1"/>
        <v>907613</v>
      </c>
      <c r="H1548" s="47" t="s">
        <v>3</v>
      </c>
      <c r="I1548" s="47">
        <v>16.0</v>
      </c>
      <c r="J1548" s="47">
        <v>10.0</v>
      </c>
      <c r="K1548" s="47">
        <v>30.0</v>
      </c>
      <c r="L1548" s="47" t="s">
        <v>118</v>
      </c>
      <c r="M1548" s="47" t="s">
        <v>119</v>
      </c>
      <c r="N1548" s="47">
        <v>623.0</v>
      </c>
      <c r="O1548" s="47">
        <v>0.0</v>
      </c>
      <c r="P1548" s="47">
        <v>0.0</v>
      </c>
      <c r="Q1548" s="47">
        <v>1.0</v>
      </c>
      <c r="R1548" s="47">
        <v>0.0</v>
      </c>
      <c r="S1548" s="47">
        <v>11.0</v>
      </c>
      <c r="T1548" s="47">
        <v>0.0</v>
      </c>
      <c r="U1548" s="48">
        <v>15648.5</v>
      </c>
      <c r="V1548" s="48">
        <v>15648.5</v>
      </c>
      <c r="W1548" s="47">
        <v>9.01535375E8</v>
      </c>
      <c r="X1548" s="47" t="s">
        <v>834</v>
      </c>
    </row>
    <row r="1549" ht="15.75" customHeight="1">
      <c r="B1549" s="52">
        <v>8.0140046E7</v>
      </c>
      <c r="C1549" s="52" t="s">
        <v>1900</v>
      </c>
      <c r="D1549" s="52">
        <v>1.1944787E7</v>
      </c>
      <c r="E1549" s="52">
        <v>71.0</v>
      </c>
      <c r="F1549" s="53">
        <v>14914.16</v>
      </c>
      <c r="G1549" s="48">
        <f t="shared" si="1"/>
        <v>1058905.36</v>
      </c>
      <c r="H1549" s="52" t="s">
        <v>3</v>
      </c>
      <c r="I1549" s="52">
        <v>30.0</v>
      </c>
      <c r="J1549" s="52">
        <v>20.0</v>
      </c>
      <c r="K1549" s="52">
        <v>60.0</v>
      </c>
      <c r="L1549" s="52" t="s">
        <v>118</v>
      </c>
      <c r="M1549" s="52" t="s">
        <v>119</v>
      </c>
      <c r="N1549" s="52">
        <v>4891.0</v>
      </c>
      <c r="O1549" s="52">
        <v>0.0</v>
      </c>
      <c r="P1549" s="52">
        <v>0.0</v>
      </c>
      <c r="Q1549" s="52">
        <v>0.0</v>
      </c>
      <c r="R1549" s="52">
        <v>0.0</v>
      </c>
      <c r="S1549" s="52">
        <v>12.0</v>
      </c>
      <c r="T1549" s="52">
        <v>0.0</v>
      </c>
      <c r="U1549" s="53">
        <v>14914.2</v>
      </c>
      <c r="V1549" s="53">
        <v>14875.0</v>
      </c>
      <c r="W1549" s="52">
        <v>9.00340506E8</v>
      </c>
      <c r="X1549" s="52" t="s">
        <v>834</v>
      </c>
    </row>
    <row r="1550" ht="15.75" customHeight="1">
      <c r="B1550" s="47">
        <v>8.0140047E7</v>
      </c>
      <c r="C1550" s="47" t="s">
        <v>1881</v>
      </c>
      <c r="D1550" s="47" t="s">
        <v>1882</v>
      </c>
      <c r="E1550" s="47">
        <v>0.0</v>
      </c>
      <c r="F1550" s="48">
        <v>0.0</v>
      </c>
      <c r="G1550" s="48">
        <f t="shared" si="1"/>
        <v>0</v>
      </c>
      <c r="H1550" s="47" t="s">
        <v>3</v>
      </c>
      <c r="I1550" s="47">
        <v>0.0</v>
      </c>
      <c r="J1550" s="47">
        <v>0.0</v>
      </c>
      <c r="K1550" s="47">
        <v>0.0</v>
      </c>
      <c r="L1550" s="47" t="s">
        <v>118</v>
      </c>
      <c r="M1550" s="47" t="s">
        <v>119</v>
      </c>
      <c r="N1550" s="47">
        <v>0.0</v>
      </c>
      <c r="O1550" s="47">
        <v>0.0</v>
      </c>
      <c r="P1550" s="47">
        <v>0.0</v>
      </c>
      <c r="Q1550" s="47">
        <v>0.0</v>
      </c>
      <c r="R1550" s="47">
        <v>0.0</v>
      </c>
      <c r="S1550" s="47">
        <v>0.0</v>
      </c>
      <c r="T1550" s="47">
        <v>0.0</v>
      </c>
      <c r="U1550" s="48">
        <v>0.0</v>
      </c>
      <c r="V1550" s="48">
        <v>0.0</v>
      </c>
      <c r="W1550" s="47">
        <v>9.00449648E8</v>
      </c>
      <c r="X1550" s="47" t="s">
        <v>235</v>
      </c>
    </row>
    <row r="1551" ht="15.75" customHeight="1">
      <c r="B1551" s="52">
        <v>8.0140048E7</v>
      </c>
      <c r="C1551" s="52" t="s">
        <v>1901</v>
      </c>
      <c r="D1551" s="52">
        <v>1565.0</v>
      </c>
      <c r="E1551" s="52">
        <v>3.0</v>
      </c>
      <c r="F1551" s="53">
        <v>20906.81</v>
      </c>
      <c r="G1551" s="48">
        <f t="shared" si="1"/>
        <v>62720.43</v>
      </c>
      <c r="H1551" s="52" t="s">
        <v>3</v>
      </c>
      <c r="I1551" s="52">
        <v>2.0</v>
      </c>
      <c r="J1551" s="52">
        <v>2.0</v>
      </c>
      <c r="K1551" s="52">
        <v>3.0</v>
      </c>
      <c r="L1551" s="52" t="s">
        <v>118</v>
      </c>
      <c r="M1551" s="52" t="s">
        <v>165</v>
      </c>
      <c r="N1551" s="52">
        <v>32.0</v>
      </c>
      <c r="O1551" s="52">
        <v>0.0</v>
      </c>
      <c r="P1551" s="52">
        <v>0.0</v>
      </c>
      <c r="Q1551" s="52">
        <v>0.0</v>
      </c>
      <c r="R1551" s="52">
        <v>0.0</v>
      </c>
      <c r="S1551" s="52">
        <v>0.0</v>
      </c>
      <c r="T1551" s="52">
        <v>0.0</v>
      </c>
      <c r="U1551" s="53">
        <v>20906.8</v>
      </c>
      <c r="V1551" s="53">
        <v>21420.0</v>
      </c>
      <c r="W1551" s="52">
        <v>9.00449648E8</v>
      </c>
      <c r="X1551" s="52" t="s">
        <v>834</v>
      </c>
    </row>
    <row r="1552" ht="15.75" customHeight="1">
      <c r="B1552" s="47">
        <v>8.0140049E7</v>
      </c>
      <c r="C1552" s="47" t="s">
        <v>1902</v>
      </c>
      <c r="D1552" s="47">
        <v>1.0757018E7</v>
      </c>
      <c r="E1552" s="47">
        <v>113.0</v>
      </c>
      <c r="F1552" s="48">
        <v>13708.33</v>
      </c>
      <c r="G1552" s="48">
        <f t="shared" si="1"/>
        <v>1549041.29</v>
      </c>
      <c r="H1552" s="47" t="s">
        <v>3</v>
      </c>
      <c r="I1552" s="47">
        <v>160.0</v>
      </c>
      <c r="J1552" s="47">
        <v>117.0</v>
      </c>
      <c r="K1552" s="47">
        <v>600.0</v>
      </c>
      <c r="L1552" s="47" t="s">
        <v>118</v>
      </c>
      <c r="M1552" s="47" t="s">
        <v>119</v>
      </c>
      <c r="N1552" s="47">
        <v>12508.0</v>
      </c>
      <c r="O1552" s="47">
        <v>0.0</v>
      </c>
      <c r="P1552" s="47">
        <v>0.0</v>
      </c>
      <c r="Q1552" s="47">
        <v>0.0</v>
      </c>
      <c r="R1552" s="47">
        <v>0.0</v>
      </c>
      <c r="S1552" s="47">
        <v>6.0</v>
      </c>
      <c r="T1552" s="47">
        <v>0.0</v>
      </c>
      <c r="U1552" s="48">
        <v>13708.3</v>
      </c>
      <c r="V1552" s="48">
        <v>17433.5</v>
      </c>
      <c r="W1552" s="47">
        <v>9.00730034E8</v>
      </c>
      <c r="X1552" s="47" t="s">
        <v>321</v>
      </c>
    </row>
    <row r="1553" ht="15.75" customHeight="1">
      <c r="B1553" s="52">
        <v>8.014005E7</v>
      </c>
      <c r="C1553" s="52" t="s">
        <v>1903</v>
      </c>
      <c r="D1553" s="52">
        <v>1.1734519E7</v>
      </c>
      <c r="E1553" s="52">
        <v>257.0</v>
      </c>
      <c r="F1553" s="53">
        <v>18992.29</v>
      </c>
      <c r="G1553" s="48">
        <f t="shared" si="1"/>
        <v>4881018.53</v>
      </c>
      <c r="H1553" s="52" t="s">
        <v>3</v>
      </c>
      <c r="I1553" s="52">
        <v>1.0</v>
      </c>
      <c r="J1553" s="52">
        <v>1.0</v>
      </c>
      <c r="K1553" s="52">
        <v>2.0</v>
      </c>
      <c r="L1553" s="52" t="s">
        <v>118</v>
      </c>
      <c r="M1553" s="52" t="s">
        <v>165</v>
      </c>
      <c r="N1553" s="52">
        <v>211.0</v>
      </c>
      <c r="O1553" s="52">
        <v>0.0</v>
      </c>
      <c r="P1553" s="52">
        <v>0.0</v>
      </c>
      <c r="Q1553" s="52">
        <v>0.0</v>
      </c>
      <c r="R1553" s="52">
        <v>0.0</v>
      </c>
      <c r="S1553" s="52">
        <v>1.0</v>
      </c>
      <c r="T1553" s="52">
        <v>0.0</v>
      </c>
      <c r="U1553" s="53">
        <v>18992.3</v>
      </c>
      <c r="V1553" s="53">
        <v>21093.94</v>
      </c>
      <c r="W1553" s="52">
        <v>8.30092963E8</v>
      </c>
      <c r="X1553" s="52" t="s">
        <v>1148</v>
      </c>
    </row>
    <row r="1554" ht="15.75" customHeight="1">
      <c r="B1554" s="47">
        <v>8.0140051E7</v>
      </c>
      <c r="C1554" s="47" t="s">
        <v>1904</v>
      </c>
      <c r="D1554" s="47">
        <v>1001.0</v>
      </c>
      <c r="E1554" s="47">
        <v>437.0</v>
      </c>
      <c r="F1554" s="48">
        <v>65.45</v>
      </c>
      <c r="G1554" s="48">
        <f t="shared" si="1"/>
        <v>28601.65</v>
      </c>
      <c r="H1554" s="47" t="s">
        <v>3</v>
      </c>
      <c r="I1554" s="47">
        <v>45.0</v>
      </c>
      <c r="J1554" s="47">
        <v>30.0</v>
      </c>
      <c r="K1554" s="47">
        <v>90.0</v>
      </c>
      <c r="L1554" s="47" t="s">
        <v>118</v>
      </c>
      <c r="M1554" s="47" t="s">
        <v>119</v>
      </c>
      <c r="N1554" s="47">
        <v>8290.0</v>
      </c>
      <c r="O1554" s="47">
        <v>0.0</v>
      </c>
      <c r="P1554" s="47">
        <v>0.0</v>
      </c>
      <c r="Q1554" s="47">
        <v>0.0</v>
      </c>
      <c r="R1554" s="47">
        <v>0.0</v>
      </c>
      <c r="S1554" s="47">
        <v>1.0</v>
      </c>
      <c r="T1554" s="47">
        <v>0.0</v>
      </c>
      <c r="U1554" s="48">
        <v>65.45</v>
      </c>
      <c r="V1554" s="48">
        <v>65.45</v>
      </c>
      <c r="W1554" s="47">
        <v>9.00695767E8</v>
      </c>
      <c r="X1554" s="47" t="s">
        <v>216</v>
      </c>
    </row>
    <row r="1555" ht="15.75" customHeight="1">
      <c r="B1555" s="52">
        <v>8.0140052E7</v>
      </c>
      <c r="C1555" s="52" t="s">
        <v>1905</v>
      </c>
      <c r="D1555" s="52">
        <v>1002.0</v>
      </c>
      <c r="E1555" s="52">
        <v>1248.0</v>
      </c>
      <c r="F1555" s="53">
        <v>29.75</v>
      </c>
      <c r="G1555" s="48">
        <f t="shared" si="1"/>
        <v>37128</v>
      </c>
      <c r="H1555" s="52" t="s">
        <v>3</v>
      </c>
      <c r="I1555" s="52">
        <v>450.0</v>
      </c>
      <c r="J1555" s="52">
        <v>250.0</v>
      </c>
      <c r="K1555" s="52">
        <v>1000.0</v>
      </c>
      <c r="L1555" s="52" t="s">
        <v>118</v>
      </c>
      <c r="M1555" s="52" t="s">
        <v>119</v>
      </c>
      <c r="N1555" s="52">
        <v>28178.0</v>
      </c>
      <c r="O1555" s="52">
        <v>0.0</v>
      </c>
      <c r="P1555" s="52">
        <v>0.0</v>
      </c>
      <c r="Q1555" s="52">
        <v>0.0</v>
      </c>
      <c r="R1555" s="52">
        <v>0.0</v>
      </c>
      <c r="S1555" s="52">
        <v>6.0</v>
      </c>
      <c r="T1555" s="52">
        <v>0.0</v>
      </c>
      <c r="U1555" s="53">
        <v>29.75</v>
      </c>
      <c r="V1555" s="53">
        <v>29.75</v>
      </c>
      <c r="W1555" s="52">
        <v>8.26003816E8</v>
      </c>
      <c r="X1555" s="52" t="s">
        <v>216</v>
      </c>
    </row>
    <row r="1556" ht="15.75" customHeight="1">
      <c r="B1556" s="47">
        <v>8.0140053E7</v>
      </c>
      <c r="C1556" s="47" t="s">
        <v>1906</v>
      </c>
      <c r="D1556" s="47">
        <v>1003.0</v>
      </c>
      <c r="E1556" s="47">
        <v>134.0</v>
      </c>
      <c r="F1556" s="48">
        <v>163.03</v>
      </c>
      <c r="G1556" s="48">
        <f t="shared" si="1"/>
        <v>21846.02</v>
      </c>
      <c r="H1556" s="47" t="s">
        <v>3</v>
      </c>
      <c r="I1556" s="47">
        <v>30.0</v>
      </c>
      <c r="J1556" s="47">
        <v>10.0</v>
      </c>
      <c r="K1556" s="47">
        <v>100.0</v>
      </c>
      <c r="L1556" s="47" t="s">
        <v>118</v>
      </c>
      <c r="M1556" s="47" t="s">
        <v>119</v>
      </c>
      <c r="N1556" s="47">
        <v>17415.0</v>
      </c>
      <c r="O1556" s="47">
        <v>0.0</v>
      </c>
      <c r="P1556" s="47">
        <v>0.0</v>
      </c>
      <c r="Q1556" s="47">
        <v>1.0</v>
      </c>
      <c r="R1556" s="47">
        <v>0.0</v>
      </c>
      <c r="S1556" s="47">
        <v>6.0</v>
      </c>
      <c r="T1556" s="47">
        <v>0.0</v>
      </c>
      <c r="U1556" s="48">
        <v>163.03</v>
      </c>
      <c r="V1556" s="48">
        <v>163.03</v>
      </c>
      <c r="W1556" s="47">
        <v>8.26003816E8</v>
      </c>
      <c r="X1556" s="47" t="s">
        <v>216</v>
      </c>
    </row>
    <row r="1557" ht="15.75" customHeight="1">
      <c r="B1557" s="52">
        <v>8.0140054E7</v>
      </c>
      <c r="C1557" s="52" t="s">
        <v>1907</v>
      </c>
      <c r="D1557" s="52">
        <v>1004.0</v>
      </c>
      <c r="E1557" s="52">
        <v>604.0</v>
      </c>
      <c r="F1557" s="53">
        <v>33.32</v>
      </c>
      <c r="G1557" s="48">
        <f t="shared" si="1"/>
        <v>20125.28</v>
      </c>
      <c r="H1557" s="52" t="s">
        <v>3</v>
      </c>
      <c r="I1557" s="52">
        <v>200.0</v>
      </c>
      <c r="J1557" s="52">
        <v>70.0</v>
      </c>
      <c r="K1557" s="52">
        <v>400.0</v>
      </c>
      <c r="L1557" s="52" t="s">
        <v>118</v>
      </c>
      <c r="M1557" s="52" t="s">
        <v>119</v>
      </c>
      <c r="N1557" s="52">
        <v>10379.0</v>
      </c>
      <c r="O1557" s="52">
        <v>0.0</v>
      </c>
      <c r="P1557" s="52">
        <v>0.0</v>
      </c>
      <c r="Q1557" s="52">
        <v>1.0</v>
      </c>
      <c r="R1557" s="52">
        <v>0.0</v>
      </c>
      <c r="S1557" s="52">
        <v>8.0</v>
      </c>
      <c r="T1557" s="52">
        <v>0.0</v>
      </c>
      <c r="U1557" s="53">
        <v>33.32</v>
      </c>
      <c r="V1557" s="53">
        <v>33.32</v>
      </c>
      <c r="W1557" s="52">
        <v>8.26003816E8</v>
      </c>
      <c r="X1557" s="52" t="s">
        <v>834</v>
      </c>
    </row>
    <row r="1558" ht="15.75" customHeight="1">
      <c r="B1558" s="47">
        <v>8.0140055E7</v>
      </c>
      <c r="C1558" s="47" t="s">
        <v>1908</v>
      </c>
      <c r="D1558" s="47" t="s">
        <v>1909</v>
      </c>
      <c r="E1558" s="47">
        <v>26.0</v>
      </c>
      <c r="F1558" s="48">
        <v>18435.76</v>
      </c>
      <c r="G1558" s="48">
        <f t="shared" si="1"/>
        <v>479329.76</v>
      </c>
      <c r="H1558" s="47" t="s">
        <v>3</v>
      </c>
      <c r="I1558" s="47">
        <v>0.0</v>
      </c>
      <c r="J1558" s="47">
        <v>0.0</v>
      </c>
      <c r="K1558" s="47">
        <v>0.0</v>
      </c>
      <c r="L1558" s="47" t="s">
        <v>118</v>
      </c>
      <c r="M1558" s="47" t="s">
        <v>119</v>
      </c>
      <c r="N1558" s="47">
        <v>6426.0</v>
      </c>
      <c r="O1558" s="47">
        <v>0.0</v>
      </c>
      <c r="P1558" s="47">
        <v>0.0</v>
      </c>
      <c r="Q1558" s="47">
        <v>0.0</v>
      </c>
      <c r="R1558" s="47">
        <v>0.0</v>
      </c>
      <c r="S1558" s="47">
        <v>4.0</v>
      </c>
      <c r="T1558" s="47">
        <v>0.0</v>
      </c>
      <c r="U1558" s="48">
        <v>18435.8</v>
      </c>
      <c r="V1558" s="48">
        <v>18445.0</v>
      </c>
      <c r="W1558" s="47">
        <v>9.00749145E8</v>
      </c>
      <c r="X1558" s="47" t="s">
        <v>321</v>
      </c>
    </row>
    <row r="1559" ht="15.75" customHeight="1">
      <c r="B1559" s="52">
        <v>8.0140056E7</v>
      </c>
      <c r="C1559" s="52" t="s">
        <v>1910</v>
      </c>
      <c r="D1559" s="52">
        <v>1.3001E11</v>
      </c>
      <c r="E1559" s="52">
        <v>5.7</v>
      </c>
      <c r="F1559" s="53">
        <v>3928.527</v>
      </c>
      <c r="G1559" s="48">
        <f t="shared" si="1"/>
        <v>22392.6039</v>
      </c>
      <c r="H1559" s="52" t="s">
        <v>3</v>
      </c>
      <c r="I1559" s="52">
        <v>3.0</v>
      </c>
      <c r="J1559" s="52">
        <v>3.0</v>
      </c>
      <c r="K1559" s="52">
        <v>8.0</v>
      </c>
      <c r="L1559" s="52" t="s">
        <v>189</v>
      </c>
      <c r="M1559" s="52" t="s">
        <v>119</v>
      </c>
      <c r="N1559" s="52">
        <v>156.3</v>
      </c>
      <c r="O1559" s="52">
        <v>0.0</v>
      </c>
      <c r="P1559" s="52">
        <v>0.0</v>
      </c>
      <c r="Q1559" s="52">
        <v>0.0</v>
      </c>
      <c r="R1559" s="52">
        <v>0.0</v>
      </c>
      <c r="S1559" s="52">
        <v>0.0</v>
      </c>
      <c r="T1559" s="52">
        <v>0.0</v>
      </c>
      <c r="U1559" s="53">
        <v>3928.53</v>
      </c>
      <c r="V1559" s="53">
        <v>3927.0</v>
      </c>
      <c r="W1559" s="52">
        <v>9.00603232E8</v>
      </c>
      <c r="X1559" s="52" t="s">
        <v>208</v>
      </c>
    </row>
    <row r="1560" ht="15.75" customHeight="1">
      <c r="B1560" s="47">
        <v>8.0140057E7</v>
      </c>
      <c r="C1560" s="47" t="s">
        <v>1911</v>
      </c>
      <c r="D1560" s="47">
        <v>2.7190751E7</v>
      </c>
      <c r="E1560" s="47">
        <v>1.0</v>
      </c>
      <c r="F1560" s="48">
        <v>46410.0</v>
      </c>
      <c r="G1560" s="48">
        <f t="shared" si="1"/>
        <v>46410</v>
      </c>
      <c r="H1560" s="47" t="s">
        <v>3</v>
      </c>
      <c r="I1560" s="47">
        <v>2.0</v>
      </c>
      <c r="J1560" s="47">
        <v>0.0</v>
      </c>
      <c r="K1560" s="47">
        <v>4.0</v>
      </c>
      <c r="L1560" s="47" t="s">
        <v>118</v>
      </c>
      <c r="M1560" s="47" t="s">
        <v>119</v>
      </c>
      <c r="N1560" s="47">
        <v>9.0</v>
      </c>
      <c r="O1560" s="47">
        <v>0.0</v>
      </c>
      <c r="P1560" s="47">
        <v>0.0</v>
      </c>
      <c r="Q1560" s="47">
        <v>0.0</v>
      </c>
      <c r="R1560" s="47">
        <v>0.0</v>
      </c>
      <c r="S1560" s="47">
        <v>4.0</v>
      </c>
      <c r="T1560" s="47">
        <v>0.0</v>
      </c>
      <c r="U1560" s="48">
        <v>46410.0</v>
      </c>
      <c r="V1560" s="48">
        <v>46410.0</v>
      </c>
      <c r="W1560" s="47">
        <v>8.30092963E8</v>
      </c>
      <c r="X1560" s="47" t="s">
        <v>1397</v>
      </c>
    </row>
    <row r="1561" ht="15.75" customHeight="1">
      <c r="B1561" s="52">
        <v>8.0140058E7</v>
      </c>
      <c r="C1561" s="52" t="s">
        <v>1912</v>
      </c>
      <c r="D1561" s="52">
        <v>9.8020623E7</v>
      </c>
      <c r="E1561" s="52">
        <v>16.0</v>
      </c>
      <c r="F1561" s="53">
        <v>20210.33</v>
      </c>
      <c r="G1561" s="48">
        <f t="shared" si="1"/>
        <v>323365.28</v>
      </c>
      <c r="H1561" s="52" t="s">
        <v>3</v>
      </c>
      <c r="I1561" s="52">
        <v>0.0</v>
      </c>
      <c r="J1561" s="52">
        <v>0.0</v>
      </c>
      <c r="K1561" s="52">
        <v>0.0</v>
      </c>
      <c r="L1561" s="52" t="s">
        <v>189</v>
      </c>
      <c r="M1561" s="52" t="s">
        <v>165</v>
      </c>
      <c r="N1561" s="52">
        <v>5.0</v>
      </c>
      <c r="O1561" s="52">
        <v>0.0</v>
      </c>
      <c r="P1561" s="52">
        <v>0.0</v>
      </c>
      <c r="Q1561" s="52">
        <v>0.0</v>
      </c>
      <c r="R1561" s="52">
        <v>0.0</v>
      </c>
      <c r="S1561" s="52">
        <v>0.0</v>
      </c>
      <c r="T1561" s="52">
        <v>0.0</v>
      </c>
      <c r="U1561" s="53">
        <v>20210.3</v>
      </c>
      <c r="V1561" s="53">
        <v>22064.49</v>
      </c>
      <c r="W1561" s="52">
        <v>8.30092963E8</v>
      </c>
      <c r="X1561" s="52" t="s">
        <v>1168</v>
      </c>
    </row>
    <row r="1562" ht="15.75" customHeight="1">
      <c r="B1562" s="47">
        <v>8.0140059E7</v>
      </c>
      <c r="C1562" s="73" t="s">
        <v>1913</v>
      </c>
      <c r="D1562" s="6"/>
      <c r="E1562" s="47">
        <v>8.0</v>
      </c>
      <c r="F1562" s="48">
        <v>19873.0</v>
      </c>
      <c r="G1562" s="48">
        <f t="shared" si="1"/>
        <v>158984</v>
      </c>
      <c r="H1562" s="47" t="s">
        <v>3</v>
      </c>
      <c r="I1562" s="47">
        <v>6.0</v>
      </c>
      <c r="J1562" s="47">
        <v>6.0</v>
      </c>
      <c r="K1562" s="47">
        <v>10.0</v>
      </c>
      <c r="L1562" s="47" t="s">
        <v>118</v>
      </c>
      <c r="M1562" s="47" t="s">
        <v>119</v>
      </c>
      <c r="N1562" s="47">
        <v>163.0</v>
      </c>
      <c r="O1562" s="47">
        <v>0.0</v>
      </c>
      <c r="P1562" s="47">
        <v>0.0</v>
      </c>
      <c r="Q1562" s="47">
        <v>1.0</v>
      </c>
      <c r="R1562" s="47">
        <v>0.0</v>
      </c>
      <c r="S1562" s="47">
        <v>2.0</v>
      </c>
      <c r="T1562" s="47">
        <v>0.0</v>
      </c>
      <c r="U1562" s="48">
        <v>19873.0</v>
      </c>
      <c r="V1562" s="48">
        <v>19873.0</v>
      </c>
      <c r="W1562" s="47">
        <v>9.00603232E8</v>
      </c>
      <c r="X1562" s="47" t="s">
        <v>834</v>
      </c>
    </row>
    <row r="1563" ht="15.75" customHeight="1">
      <c r="B1563" s="52">
        <v>8.014006E7</v>
      </c>
      <c r="C1563" s="72" t="s">
        <v>1914</v>
      </c>
      <c r="D1563" s="6"/>
      <c r="E1563" s="52">
        <v>0.0</v>
      </c>
      <c r="F1563" s="53">
        <v>19444.6</v>
      </c>
      <c r="G1563" s="48">
        <f t="shared" si="1"/>
        <v>0</v>
      </c>
      <c r="H1563" s="52" t="s">
        <v>3</v>
      </c>
      <c r="I1563" s="52">
        <v>0.0</v>
      </c>
      <c r="J1563" s="52">
        <v>0.0</v>
      </c>
      <c r="K1563" s="52">
        <v>0.0</v>
      </c>
      <c r="L1563" s="52" t="s">
        <v>118</v>
      </c>
      <c r="M1563" s="52" t="s">
        <v>165</v>
      </c>
      <c r="N1563" s="52">
        <v>4.0</v>
      </c>
      <c r="O1563" s="52">
        <v>0.0</v>
      </c>
      <c r="P1563" s="52">
        <v>0.0</v>
      </c>
      <c r="Q1563" s="52">
        <v>0.0</v>
      </c>
      <c r="R1563" s="52">
        <v>0.0</v>
      </c>
      <c r="S1563" s="52">
        <v>2.0</v>
      </c>
      <c r="T1563" s="52">
        <v>0.0</v>
      </c>
      <c r="U1563" s="53">
        <v>19444.6</v>
      </c>
      <c r="V1563" s="53">
        <v>19444.6</v>
      </c>
      <c r="W1563" s="52">
        <v>9.00603232E8</v>
      </c>
      <c r="X1563" s="52" t="s">
        <v>1093</v>
      </c>
    </row>
    <row r="1564" ht="15.75" customHeight="1">
      <c r="B1564" s="47">
        <v>8.0140061E7</v>
      </c>
      <c r="C1564" s="47" t="s">
        <v>1915</v>
      </c>
      <c r="D1564" s="47">
        <v>1241396.0</v>
      </c>
      <c r="E1564" s="47">
        <v>92.0</v>
      </c>
      <c r="F1564" s="48">
        <v>2618.0</v>
      </c>
      <c r="G1564" s="48">
        <f t="shared" si="1"/>
        <v>240856</v>
      </c>
      <c r="H1564" s="47" t="s">
        <v>6</v>
      </c>
      <c r="I1564" s="47">
        <v>20.0</v>
      </c>
      <c r="J1564" s="47">
        <v>20.0</v>
      </c>
      <c r="K1564" s="47">
        <v>50.0</v>
      </c>
      <c r="L1564" s="47" t="s">
        <v>118</v>
      </c>
      <c r="M1564" s="47" t="s">
        <v>119</v>
      </c>
      <c r="N1564" s="47">
        <v>908.0</v>
      </c>
      <c r="O1564" s="47">
        <v>0.0</v>
      </c>
      <c r="P1564" s="47">
        <v>0.0</v>
      </c>
      <c r="Q1564" s="47">
        <v>0.0</v>
      </c>
      <c r="R1564" s="47">
        <v>0.0</v>
      </c>
      <c r="S1564" s="47">
        <v>5.0</v>
      </c>
      <c r="T1564" s="47">
        <v>0.0</v>
      </c>
      <c r="U1564" s="48">
        <v>2618.0</v>
      </c>
      <c r="V1564" s="48">
        <v>2618.0</v>
      </c>
      <c r="W1564" s="47">
        <v>9.00479084E8</v>
      </c>
      <c r="X1564" s="47" t="s">
        <v>231</v>
      </c>
    </row>
    <row r="1565" ht="15.75" customHeight="1">
      <c r="B1565" s="52">
        <v>8.0140062E7</v>
      </c>
      <c r="C1565" s="52" t="s">
        <v>1916</v>
      </c>
      <c r="D1565" s="52">
        <v>927768.0</v>
      </c>
      <c r="E1565" s="52">
        <v>13.0</v>
      </c>
      <c r="F1565" s="53">
        <v>2380.0</v>
      </c>
      <c r="G1565" s="48">
        <f t="shared" si="1"/>
        <v>30940</v>
      </c>
      <c r="H1565" s="52" t="s">
        <v>6</v>
      </c>
      <c r="I1565" s="52">
        <v>2.0</v>
      </c>
      <c r="J1565" s="52">
        <v>2.0</v>
      </c>
      <c r="K1565" s="52">
        <v>6.0</v>
      </c>
      <c r="L1565" s="52" t="s">
        <v>118</v>
      </c>
      <c r="M1565" s="52" t="s">
        <v>119</v>
      </c>
      <c r="N1565" s="52">
        <v>7.0</v>
      </c>
      <c r="O1565" s="52">
        <v>0.0</v>
      </c>
      <c r="P1565" s="52">
        <v>0.0</v>
      </c>
      <c r="Q1565" s="52">
        <v>0.0</v>
      </c>
      <c r="R1565" s="52">
        <v>0.0</v>
      </c>
      <c r="S1565" s="52">
        <v>0.0</v>
      </c>
      <c r="T1565" s="52">
        <v>0.0</v>
      </c>
      <c r="U1565" s="53">
        <v>2380.0</v>
      </c>
      <c r="V1565" s="53">
        <v>2380.0</v>
      </c>
      <c r="W1565" s="52">
        <v>9.00479084E8</v>
      </c>
      <c r="X1565" s="52" t="s">
        <v>231</v>
      </c>
    </row>
    <row r="1566" ht="15.75" customHeight="1">
      <c r="B1566" s="47">
        <v>8.0140063E7</v>
      </c>
      <c r="C1566" s="73" t="s">
        <v>1917</v>
      </c>
      <c r="D1566" s="6"/>
      <c r="E1566" s="47">
        <v>22.0</v>
      </c>
      <c r="F1566" s="48">
        <v>9520.0</v>
      </c>
      <c r="G1566" s="48">
        <f t="shared" si="1"/>
        <v>209440</v>
      </c>
      <c r="H1566" s="47" t="s">
        <v>3</v>
      </c>
      <c r="I1566" s="47">
        <v>28.0</v>
      </c>
      <c r="J1566" s="47">
        <v>0.0</v>
      </c>
      <c r="K1566" s="47">
        <v>140.0</v>
      </c>
      <c r="L1566" s="47" t="s">
        <v>118</v>
      </c>
      <c r="M1566" s="47" t="s">
        <v>165</v>
      </c>
      <c r="N1566" s="47">
        <v>348.0</v>
      </c>
      <c r="O1566" s="47">
        <v>0.0</v>
      </c>
      <c r="P1566" s="47">
        <v>0.0</v>
      </c>
      <c r="Q1566" s="47">
        <v>1.0</v>
      </c>
      <c r="R1566" s="47">
        <v>0.0</v>
      </c>
      <c r="S1566" s="47">
        <v>2.0</v>
      </c>
      <c r="T1566" s="47">
        <v>0.0</v>
      </c>
      <c r="U1566" s="48">
        <v>9520.0</v>
      </c>
      <c r="V1566" s="48">
        <v>9520.0</v>
      </c>
      <c r="W1566" s="47">
        <v>9.01327111E8</v>
      </c>
      <c r="X1566" s="47" t="s">
        <v>710</v>
      </c>
    </row>
    <row r="1567" ht="15.75" customHeight="1">
      <c r="B1567" s="52">
        <v>8.0150026E7</v>
      </c>
      <c r="C1567" s="52" t="s">
        <v>1918</v>
      </c>
      <c r="D1567" s="52">
        <v>1.1278645E7</v>
      </c>
      <c r="E1567" s="52">
        <v>0.0</v>
      </c>
      <c r="F1567" s="53">
        <v>0.0</v>
      </c>
      <c r="G1567" s="48">
        <f t="shared" si="1"/>
        <v>0</v>
      </c>
      <c r="H1567" s="52" t="s">
        <v>6</v>
      </c>
      <c r="I1567" s="52">
        <v>0.0</v>
      </c>
      <c r="J1567" s="52">
        <v>0.0</v>
      </c>
      <c r="K1567" s="52">
        <v>0.0</v>
      </c>
      <c r="L1567" s="52" t="s">
        <v>118</v>
      </c>
      <c r="M1567" s="52" t="s">
        <v>119</v>
      </c>
      <c r="N1567" s="52">
        <v>0.0</v>
      </c>
      <c r="O1567" s="52">
        <v>0.0</v>
      </c>
      <c r="P1567" s="52">
        <v>0.0</v>
      </c>
      <c r="Q1567" s="52">
        <v>0.0</v>
      </c>
      <c r="R1567" s="52">
        <v>0.0</v>
      </c>
      <c r="S1567" s="52">
        <v>0.0</v>
      </c>
      <c r="T1567" s="52">
        <v>0.0</v>
      </c>
      <c r="U1567" s="53">
        <v>0.0</v>
      </c>
      <c r="V1567" s="53">
        <v>0.0</v>
      </c>
      <c r="W1567" s="52">
        <v>8.30092963E8</v>
      </c>
      <c r="X1567" s="52" t="s">
        <v>235</v>
      </c>
    </row>
    <row r="1568" ht="15.75" customHeight="1">
      <c r="B1568" s="47">
        <v>8.0150027E7</v>
      </c>
      <c r="C1568" s="47" t="s">
        <v>1919</v>
      </c>
      <c r="D1568" s="47">
        <v>1.1278647E7</v>
      </c>
      <c r="E1568" s="47">
        <v>0.0</v>
      </c>
      <c r="F1568" s="48">
        <v>0.0</v>
      </c>
      <c r="G1568" s="48">
        <f t="shared" si="1"/>
        <v>0</v>
      </c>
      <c r="H1568" s="47" t="s">
        <v>6</v>
      </c>
      <c r="I1568" s="47">
        <v>0.0</v>
      </c>
      <c r="J1568" s="47">
        <v>0.0</v>
      </c>
      <c r="K1568" s="47">
        <v>0.0</v>
      </c>
      <c r="L1568" s="47" t="s">
        <v>118</v>
      </c>
      <c r="M1568" s="47" t="s">
        <v>119</v>
      </c>
      <c r="N1568" s="47">
        <v>0.0</v>
      </c>
      <c r="O1568" s="47">
        <v>0.0</v>
      </c>
      <c r="P1568" s="47">
        <v>0.0</v>
      </c>
      <c r="Q1568" s="47">
        <v>0.0</v>
      </c>
      <c r="R1568" s="47">
        <v>0.0</v>
      </c>
      <c r="S1568" s="47">
        <v>0.0</v>
      </c>
      <c r="T1568" s="47">
        <v>0.0</v>
      </c>
      <c r="U1568" s="48">
        <v>0.0</v>
      </c>
      <c r="V1568" s="48">
        <v>0.0</v>
      </c>
      <c r="W1568" s="47">
        <v>8.30092963E8</v>
      </c>
      <c r="X1568" s="47" t="s">
        <v>235</v>
      </c>
    </row>
    <row r="1569" ht="15.75" customHeight="1">
      <c r="B1569" s="52">
        <v>8.0150028E7</v>
      </c>
      <c r="C1569" s="52" t="s">
        <v>1920</v>
      </c>
      <c r="D1569" s="52">
        <v>1.1278731E7</v>
      </c>
      <c r="E1569" s="52">
        <v>0.0</v>
      </c>
      <c r="F1569" s="53">
        <v>0.0</v>
      </c>
      <c r="G1569" s="48">
        <f t="shared" si="1"/>
        <v>0</v>
      </c>
      <c r="H1569" s="52" t="s">
        <v>6</v>
      </c>
      <c r="I1569" s="52">
        <v>0.0</v>
      </c>
      <c r="J1569" s="52">
        <v>0.0</v>
      </c>
      <c r="K1569" s="52">
        <v>0.0</v>
      </c>
      <c r="L1569" s="52" t="s">
        <v>118</v>
      </c>
      <c r="M1569" s="52" t="s">
        <v>119</v>
      </c>
      <c r="N1569" s="52">
        <v>0.0</v>
      </c>
      <c r="O1569" s="52">
        <v>0.0</v>
      </c>
      <c r="P1569" s="52">
        <v>0.0</v>
      </c>
      <c r="Q1569" s="52">
        <v>0.0</v>
      </c>
      <c r="R1569" s="52">
        <v>0.0</v>
      </c>
      <c r="S1569" s="52">
        <v>0.0</v>
      </c>
      <c r="T1569" s="52">
        <v>0.0</v>
      </c>
      <c r="U1569" s="53">
        <v>0.0</v>
      </c>
      <c r="V1569" s="53">
        <v>0.0</v>
      </c>
      <c r="W1569" s="52">
        <v>8.30092963E8</v>
      </c>
      <c r="X1569" s="52" t="s">
        <v>235</v>
      </c>
    </row>
    <row r="1570" ht="15.75" customHeight="1">
      <c r="B1570" s="47">
        <v>8.0150029E7</v>
      </c>
      <c r="C1570" s="47" t="s">
        <v>1921</v>
      </c>
      <c r="D1570" s="47">
        <v>1.0334504E7</v>
      </c>
      <c r="E1570" s="47">
        <v>1.0</v>
      </c>
      <c r="F1570" s="48">
        <v>507099.5</v>
      </c>
      <c r="G1570" s="48">
        <f t="shared" si="1"/>
        <v>507099.5</v>
      </c>
      <c r="H1570" s="47" t="s">
        <v>3</v>
      </c>
      <c r="I1570" s="47">
        <v>1.0</v>
      </c>
      <c r="J1570" s="47">
        <v>1.0</v>
      </c>
      <c r="K1570" s="47">
        <v>2.0</v>
      </c>
      <c r="L1570" s="47" t="s">
        <v>118</v>
      </c>
      <c r="M1570" s="47" t="s">
        <v>119</v>
      </c>
      <c r="N1570" s="47">
        <v>96.0</v>
      </c>
      <c r="O1570" s="47">
        <v>0.0</v>
      </c>
      <c r="P1570" s="47">
        <v>0.0</v>
      </c>
      <c r="Q1570" s="47">
        <v>3.0</v>
      </c>
      <c r="R1570" s="47">
        <v>0.0</v>
      </c>
      <c r="S1570" s="47">
        <v>10.0</v>
      </c>
      <c r="T1570" s="47">
        <v>0.0</v>
      </c>
      <c r="U1570" s="48">
        <v>507099.0</v>
      </c>
      <c r="V1570" s="48">
        <v>507099.5</v>
      </c>
      <c r="W1570" s="47">
        <v>9.00603232E8</v>
      </c>
      <c r="X1570" s="47" t="s">
        <v>1743</v>
      </c>
    </row>
    <row r="1571" ht="15.75" customHeight="1">
      <c r="B1571" s="52">
        <v>8.015003E7</v>
      </c>
      <c r="C1571" s="52" t="s">
        <v>1922</v>
      </c>
      <c r="D1571" s="52">
        <v>1.1338224E7</v>
      </c>
      <c r="E1571" s="52">
        <v>2.0</v>
      </c>
      <c r="F1571" s="53">
        <v>117810.0</v>
      </c>
      <c r="G1571" s="48">
        <f t="shared" si="1"/>
        <v>235620</v>
      </c>
      <c r="H1571" s="52" t="s">
        <v>6</v>
      </c>
      <c r="I1571" s="52">
        <v>0.0</v>
      </c>
      <c r="J1571" s="52">
        <v>0.0</v>
      </c>
      <c r="K1571" s="52">
        <v>0.0</v>
      </c>
      <c r="L1571" s="52" t="s">
        <v>118</v>
      </c>
      <c r="M1571" s="52" t="s">
        <v>119</v>
      </c>
      <c r="N1571" s="52">
        <v>2.0</v>
      </c>
      <c r="O1571" s="52">
        <v>0.0</v>
      </c>
      <c r="P1571" s="52">
        <v>0.0</v>
      </c>
      <c r="Q1571" s="52">
        <v>0.0</v>
      </c>
      <c r="R1571" s="52">
        <v>0.0</v>
      </c>
      <c r="S1571" s="52">
        <v>0.0</v>
      </c>
      <c r="T1571" s="52">
        <v>0.0</v>
      </c>
      <c r="U1571" s="53">
        <v>117810.0</v>
      </c>
      <c r="V1571" s="53">
        <v>117810.0</v>
      </c>
      <c r="W1571" s="52">
        <v>9.01535375E8</v>
      </c>
      <c r="X1571" s="52" t="s">
        <v>787</v>
      </c>
    </row>
    <row r="1572" ht="15.75" customHeight="1">
      <c r="B1572" s="47">
        <v>8.0150031E7</v>
      </c>
      <c r="C1572" s="47" t="s">
        <v>1923</v>
      </c>
      <c r="D1572" s="47">
        <v>1.1273343E7</v>
      </c>
      <c r="E1572" s="47">
        <v>2.0</v>
      </c>
      <c r="F1572" s="48">
        <v>100150.4</v>
      </c>
      <c r="G1572" s="48">
        <f t="shared" si="1"/>
        <v>200300.8</v>
      </c>
      <c r="H1572" s="47" t="s">
        <v>6</v>
      </c>
      <c r="I1572" s="47">
        <v>1.0</v>
      </c>
      <c r="J1572" s="47">
        <v>1.0</v>
      </c>
      <c r="K1572" s="47">
        <v>2.0</v>
      </c>
      <c r="L1572" s="47" t="s">
        <v>118</v>
      </c>
      <c r="M1572" s="47" t="s">
        <v>119</v>
      </c>
      <c r="N1572" s="47">
        <v>49.0</v>
      </c>
      <c r="O1572" s="47">
        <v>0.0</v>
      </c>
      <c r="P1572" s="47">
        <v>0.0</v>
      </c>
      <c r="Q1572" s="47">
        <v>1.0</v>
      </c>
      <c r="R1572" s="47">
        <v>0.0</v>
      </c>
      <c r="S1572" s="47">
        <v>13.0</v>
      </c>
      <c r="T1572" s="47">
        <v>0.0</v>
      </c>
      <c r="U1572" s="48">
        <v>100150.0</v>
      </c>
      <c r="V1572" s="48">
        <v>100150.4</v>
      </c>
      <c r="W1572" s="47">
        <v>9.01535375E8</v>
      </c>
      <c r="X1572" s="47" t="s">
        <v>787</v>
      </c>
    </row>
    <row r="1573" ht="15.75" customHeight="1">
      <c r="B1573" s="52">
        <v>8.0150032E7</v>
      </c>
      <c r="C1573" s="52" t="s">
        <v>1924</v>
      </c>
      <c r="D1573" s="52">
        <v>1.1194096E7</v>
      </c>
      <c r="E1573" s="52">
        <v>0.0</v>
      </c>
      <c r="F1573" s="53">
        <v>0.0</v>
      </c>
      <c r="G1573" s="48">
        <f t="shared" si="1"/>
        <v>0</v>
      </c>
      <c r="H1573" s="52" t="s">
        <v>6</v>
      </c>
      <c r="I1573" s="52">
        <v>0.0</v>
      </c>
      <c r="J1573" s="52">
        <v>0.0</v>
      </c>
      <c r="K1573" s="52">
        <v>0.0</v>
      </c>
      <c r="L1573" s="52" t="s">
        <v>189</v>
      </c>
      <c r="M1573" s="52" t="s">
        <v>119</v>
      </c>
      <c r="N1573" s="52">
        <v>0.0</v>
      </c>
      <c r="O1573" s="52">
        <v>0.0</v>
      </c>
      <c r="P1573" s="52">
        <v>0.0</v>
      </c>
      <c r="Q1573" s="52">
        <v>0.0</v>
      </c>
      <c r="R1573" s="52">
        <v>0.0</v>
      </c>
      <c r="S1573" s="52">
        <v>0.0</v>
      </c>
      <c r="T1573" s="52">
        <v>0.0</v>
      </c>
      <c r="U1573" s="53">
        <v>0.0</v>
      </c>
      <c r="V1573" s="53">
        <v>0.0</v>
      </c>
      <c r="W1573" s="52">
        <v>9.00449648E8</v>
      </c>
      <c r="X1573" s="52" t="s">
        <v>235</v>
      </c>
    </row>
    <row r="1574" ht="15.75" customHeight="1">
      <c r="B1574" s="47">
        <v>8.0150033E7</v>
      </c>
      <c r="C1574" s="47" t="s">
        <v>1925</v>
      </c>
      <c r="D1574" s="47">
        <v>1.039235E7</v>
      </c>
      <c r="E1574" s="47">
        <v>1.0</v>
      </c>
      <c r="F1574" s="48">
        <v>1053150.0</v>
      </c>
      <c r="G1574" s="48">
        <f t="shared" si="1"/>
        <v>1053150</v>
      </c>
      <c r="H1574" s="47" t="s">
        <v>6</v>
      </c>
      <c r="I1574" s="47">
        <v>1.0</v>
      </c>
      <c r="J1574" s="47">
        <v>1.0</v>
      </c>
      <c r="K1574" s="47">
        <v>2.0</v>
      </c>
      <c r="L1574" s="47" t="s">
        <v>118</v>
      </c>
      <c r="M1574" s="47" t="s">
        <v>119</v>
      </c>
      <c r="N1574" s="47">
        <v>32.0</v>
      </c>
      <c r="O1574" s="47">
        <v>0.0</v>
      </c>
      <c r="P1574" s="47">
        <v>0.0</v>
      </c>
      <c r="Q1574" s="47">
        <v>2.0</v>
      </c>
      <c r="R1574" s="47">
        <v>0.0</v>
      </c>
      <c r="S1574" s="47">
        <v>10.0</v>
      </c>
      <c r="T1574" s="47">
        <v>0.0</v>
      </c>
      <c r="U1574" s="48">
        <v>1053150.0</v>
      </c>
      <c r="V1574" s="48">
        <v>1053150.0</v>
      </c>
      <c r="W1574" s="47">
        <v>9.00603232E8</v>
      </c>
      <c r="X1574" s="47" t="s">
        <v>1133</v>
      </c>
    </row>
    <row r="1575" ht="15.75" customHeight="1">
      <c r="B1575" s="52">
        <v>8.0150034E7</v>
      </c>
      <c r="C1575" s="52" t="s">
        <v>1926</v>
      </c>
      <c r="D1575" s="52">
        <v>1.0392375E7</v>
      </c>
      <c r="E1575" s="52">
        <v>1.0</v>
      </c>
      <c r="F1575" s="53">
        <v>1055019.0</v>
      </c>
      <c r="G1575" s="48">
        <f t="shared" si="1"/>
        <v>1055019</v>
      </c>
      <c r="H1575" s="52" t="s">
        <v>3</v>
      </c>
      <c r="I1575" s="52">
        <v>1.0</v>
      </c>
      <c r="J1575" s="52">
        <v>2.0</v>
      </c>
      <c r="K1575" s="52">
        <v>2.0</v>
      </c>
      <c r="L1575" s="52" t="s">
        <v>118</v>
      </c>
      <c r="M1575" s="52" t="s">
        <v>119</v>
      </c>
      <c r="N1575" s="52">
        <v>22.0</v>
      </c>
      <c r="O1575" s="52">
        <v>0.0</v>
      </c>
      <c r="P1575" s="52">
        <v>0.0</v>
      </c>
      <c r="Q1575" s="52">
        <v>1.0</v>
      </c>
      <c r="R1575" s="52">
        <v>0.0</v>
      </c>
      <c r="S1575" s="52">
        <v>6.0</v>
      </c>
      <c r="T1575" s="52">
        <v>0.0</v>
      </c>
      <c r="U1575" s="53">
        <v>1055019.0</v>
      </c>
      <c r="V1575" s="53">
        <v>1055019.0</v>
      </c>
      <c r="W1575" s="52">
        <v>8.30092963E8</v>
      </c>
      <c r="X1575" s="52" t="s">
        <v>1468</v>
      </c>
    </row>
    <row r="1576" ht="15.75" customHeight="1">
      <c r="B1576" s="47">
        <v>8.0150035E7</v>
      </c>
      <c r="C1576" s="47" t="s">
        <v>1927</v>
      </c>
      <c r="D1576" s="47">
        <v>1.0732586E7</v>
      </c>
      <c r="E1576" s="47">
        <v>0.0</v>
      </c>
      <c r="F1576" s="48">
        <v>283599.6</v>
      </c>
      <c r="G1576" s="48">
        <f t="shared" si="1"/>
        <v>0</v>
      </c>
      <c r="H1576" s="47" t="s">
        <v>6</v>
      </c>
      <c r="I1576" s="47">
        <v>1.0</v>
      </c>
      <c r="J1576" s="47">
        <v>1.0</v>
      </c>
      <c r="K1576" s="47">
        <v>2.0</v>
      </c>
      <c r="L1576" s="47" t="s">
        <v>118</v>
      </c>
      <c r="M1576" s="47" t="s">
        <v>119</v>
      </c>
      <c r="N1576" s="47">
        <v>32.0</v>
      </c>
      <c r="O1576" s="47">
        <v>0.0</v>
      </c>
      <c r="P1576" s="47">
        <v>0.0</v>
      </c>
      <c r="Q1576" s="47">
        <v>2.0</v>
      </c>
      <c r="R1576" s="47">
        <v>0.0</v>
      </c>
      <c r="S1576" s="47">
        <v>6.0</v>
      </c>
      <c r="T1576" s="47">
        <v>0.0</v>
      </c>
      <c r="U1576" s="48">
        <v>283600.0</v>
      </c>
      <c r="V1576" s="48">
        <v>283599.6</v>
      </c>
      <c r="W1576" s="47">
        <v>9.00603232E8</v>
      </c>
      <c r="X1576" s="47" t="s">
        <v>1148</v>
      </c>
    </row>
    <row r="1577" ht="15.75" customHeight="1">
      <c r="B1577" s="52">
        <v>8.0150036E7</v>
      </c>
      <c r="C1577" s="52" t="s">
        <v>1928</v>
      </c>
      <c r="D1577" s="52">
        <v>1.0732983E7</v>
      </c>
      <c r="E1577" s="52">
        <v>3.0</v>
      </c>
      <c r="F1577" s="53">
        <v>66773.89</v>
      </c>
      <c r="G1577" s="48">
        <f t="shared" si="1"/>
        <v>200321.67</v>
      </c>
      <c r="H1577" s="52" t="s">
        <v>6</v>
      </c>
      <c r="I1577" s="52">
        <v>2.0</v>
      </c>
      <c r="J1577" s="52">
        <v>2.0</v>
      </c>
      <c r="K1577" s="52">
        <v>5.0</v>
      </c>
      <c r="L1577" s="52" t="s">
        <v>118</v>
      </c>
      <c r="M1577" s="52" t="s">
        <v>119</v>
      </c>
      <c r="N1577" s="52">
        <v>55.0</v>
      </c>
      <c r="O1577" s="52">
        <v>0.0</v>
      </c>
      <c r="P1577" s="52">
        <v>0.0</v>
      </c>
      <c r="Q1577" s="52">
        <v>0.0</v>
      </c>
      <c r="R1577" s="52">
        <v>0.0</v>
      </c>
      <c r="S1577" s="52">
        <v>6.0</v>
      </c>
      <c r="T1577" s="52">
        <v>0.0</v>
      </c>
      <c r="U1577" s="53">
        <v>66773.9</v>
      </c>
      <c r="V1577" s="53">
        <v>66773.85</v>
      </c>
      <c r="W1577" s="52">
        <v>8.30092963E8</v>
      </c>
      <c r="X1577" s="52" t="s">
        <v>1397</v>
      </c>
    </row>
    <row r="1578" ht="15.75" customHeight="1">
      <c r="B1578" s="47">
        <v>8.0150037E7</v>
      </c>
      <c r="C1578" s="47" t="s">
        <v>1929</v>
      </c>
      <c r="D1578" s="47">
        <v>1.0745004E7</v>
      </c>
      <c r="E1578" s="47">
        <v>2.0</v>
      </c>
      <c r="F1578" s="48">
        <v>78599.5</v>
      </c>
      <c r="G1578" s="48">
        <f t="shared" si="1"/>
        <v>157199</v>
      </c>
      <c r="H1578" s="47" t="s">
        <v>6</v>
      </c>
      <c r="I1578" s="47">
        <v>1.0</v>
      </c>
      <c r="J1578" s="47">
        <v>1.0</v>
      </c>
      <c r="K1578" s="47">
        <v>2.0</v>
      </c>
      <c r="L1578" s="47" t="s">
        <v>118</v>
      </c>
      <c r="M1578" s="47" t="s">
        <v>119</v>
      </c>
      <c r="N1578" s="47">
        <v>54.0</v>
      </c>
      <c r="O1578" s="47">
        <v>0.0</v>
      </c>
      <c r="P1578" s="47">
        <v>0.0</v>
      </c>
      <c r="Q1578" s="47">
        <v>1.0</v>
      </c>
      <c r="R1578" s="47">
        <v>0.0</v>
      </c>
      <c r="S1578" s="47">
        <v>9.0</v>
      </c>
      <c r="T1578" s="47">
        <v>0.0</v>
      </c>
      <c r="U1578" s="48">
        <v>78599.5</v>
      </c>
      <c r="V1578" s="48">
        <v>78599.5</v>
      </c>
      <c r="W1578" s="47">
        <v>8.30092963E8</v>
      </c>
      <c r="X1578" s="47" t="s">
        <v>1397</v>
      </c>
    </row>
    <row r="1579" ht="15.75" customHeight="1">
      <c r="B1579" s="52">
        <v>8.0150038E7</v>
      </c>
      <c r="C1579" s="52" t="s">
        <v>1930</v>
      </c>
      <c r="D1579" s="52">
        <v>1.0359912E7</v>
      </c>
      <c r="E1579" s="52">
        <v>32.0</v>
      </c>
      <c r="F1579" s="53">
        <v>37800.35</v>
      </c>
      <c r="G1579" s="48">
        <f t="shared" si="1"/>
        <v>1209611.2</v>
      </c>
      <c r="H1579" s="52" t="s">
        <v>6</v>
      </c>
      <c r="I1579" s="52">
        <v>1.0</v>
      </c>
      <c r="J1579" s="52">
        <v>1.0</v>
      </c>
      <c r="K1579" s="52">
        <v>2.0</v>
      </c>
      <c r="L1579" s="52" t="s">
        <v>118</v>
      </c>
      <c r="M1579" s="52" t="s">
        <v>119</v>
      </c>
      <c r="N1579" s="52">
        <v>834.0</v>
      </c>
      <c r="O1579" s="52">
        <v>0.0</v>
      </c>
      <c r="P1579" s="52">
        <v>0.0</v>
      </c>
      <c r="Q1579" s="52">
        <v>0.0</v>
      </c>
      <c r="R1579" s="52">
        <v>0.0</v>
      </c>
      <c r="S1579" s="52">
        <v>3.0</v>
      </c>
      <c r="T1579" s="52">
        <v>0.0</v>
      </c>
      <c r="U1579" s="53">
        <v>37800.4</v>
      </c>
      <c r="V1579" s="53">
        <v>37800.35</v>
      </c>
      <c r="W1579" s="52">
        <v>8.30092963E8</v>
      </c>
      <c r="X1579" s="52" t="s">
        <v>1397</v>
      </c>
    </row>
    <row r="1580" ht="15.75" customHeight="1">
      <c r="B1580" s="47">
        <v>8.0150039E7</v>
      </c>
      <c r="C1580" s="47" t="s">
        <v>1931</v>
      </c>
      <c r="D1580" s="47">
        <v>1.0664624E7</v>
      </c>
      <c r="E1580" s="47">
        <v>91.0</v>
      </c>
      <c r="F1580" s="48">
        <v>20527.5</v>
      </c>
      <c r="G1580" s="48">
        <f t="shared" si="1"/>
        <v>1868002.5</v>
      </c>
      <c r="H1580" s="47" t="s">
        <v>6</v>
      </c>
      <c r="I1580" s="47">
        <v>40.0</v>
      </c>
      <c r="J1580" s="47">
        <v>30.0</v>
      </c>
      <c r="K1580" s="47">
        <v>80.0</v>
      </c>
      <c r="L1580" s="47" t="s">
        <v>118</v>
      </c>
      <c r="M1580" s="47" t="s">
        <v>119</v>
      </c>
      <c r="N1580" s="47">
        <v>4835.0</v>
      </c>
      <c r="O1580" s="47">
        <v>0.0</v>
      </c>
      <c r="P1580" s="47">
        <v>0.0</v>
      </c>
      <c r="Q1580" s="47">
        <v>0.0</v>
      </c>
      <c r="R1580" s="47">
        <v>0.0</v>
      </c>
      <c r="S1580" s="47">
        <v>8.0</v>
      </c>
      <c r="T1580" s="47">
        <v>0.0</v>
      </c>
      <c r="U1580" s="48">
        <v>20527.5</v>
      </c>
      <c r="V1580" s="48">
        <v>20527.5</v>
      </c>
      <c r="W1580" s="47">
        <v>9.00603232E8</v>
      </c>
      <c r="X1580" s="47" t="s">
        <v>828</v>
      </c>
    </row>
    <row r="1581" ht="15.75" customHeight="1">
      <c r="B1581" s="52">
        <v>8.015004E7</v>
      </c>
      <c r="C1581" s="52" t="s">
        <v>1932</v>
      </c>
      <c r="D1581" s="52">
        <v>1.0735841E7</v>
      </c>
      <c r="E1581" s="52">
        <v>5.0</v>
      </c>
      <c r="F1581" s="53">
        <v>19536.0</v>
      </c>
      <c r="G1581" s="48">
        <f t="shared" si="1"/>
        <v>97680</v>
      </c>
      <c r="H1581" s="52" t="s">
        <v>6</v>
      </c>
      <c r="I1581" s="52">
        <v>0.0</v>
      </c>
      <c r="J1581" s="52">
        <v>0.0</v>
      </c>
      <c r="K1581" s="52">
        <v>0.0</v>
      </c>
      <c r="L1581" s="52" t="s">
        <v>118</v>
      </c>
      <c r="M1581" s="52" t="s">
        <v>119</v>
      </c>
      <c r="N1581" s="52">
        <v>10.0</v>
      </c>
      <c r="O1581" s="52">
        <v>0.0</v>
      </c>
      <c r="P1581" s="52">
        <v>0.0</v>
      </c>
      <c r="Q1581" s="52">
        <v>0.0</v>
      </c>
      <c r="R1581" s="52">
        <v>0.0</v>
      </c>
      <c r="S1581" s="52">
        <v>0.0</v>
      </c>
      <c r="T1581" s="52">
        <v>0.0</v>
      </c>
      <c r="U1581" s="53">
        <v>19536.0</v>
      </c>
      <c r="V1581" s="53">
        <v>0.0</v>
      </c>
      <c r="W1581" s="52">
        <v>8.30092963E8</v>
      </c>
      <c r="X1581" s="52" t="s">
        <v>734</v>
      </c>
    </row>
    <row r="1582" ht="15.75" customHeight="1">
      <c r="B1582" s="47">
        <v>8.0150041E7</v>
      </c>
      <c r="C1582" s="47" t="s">
        <v>1933</v>
      </c>
      <c r="D1582" s="47">
        <v>1.0745743E7</v>
      </c>
      <c r="E1582" s="47">
        <v>26.0</v>
      </c>
      <c r="F1582" s="48">
        <v>102303.6</v>
      </c>
      <c r="G1582" s="48">
        <f t="shared" si="1"/>
        <v>2659893.6</v>
      </c>
      <c r="H1582" s="47" t="s">
        <v>6</v>
      </c>
      <c r="I1582" s="47">
        <v>1.0</v>
      </c>
      <c r="J1582" s="47">
        <v>1.0</v>
      </c>
      <c r="K1582" s="47">
        <v>2.0</v>
      </c>
      <c r="L1582" s="47" t="s">
        <v>118</v>
      </c>
      <c r="M1582" s="47" t="s">
        <v>119</v>
      </c>
      <c r="N1582" s="47">
        <v>20.0</v>
      </c>
      <c r="O1582" s="47">
        <v>0.0</v>
      </c>
      <c r="P1582" s="47">
        <v>0.0</v>
      </c>
      <c r="Q1582" s="47">
        <v>0.0</v>
      </c>
      <c r="R1582" s="47">
        <v>0.0</v>
      </c>
      <c r="S1582" s="47">
        <v>0.0</v>
      </c>
      <c r="T1582" s="47">
        <v>0.0</v>
      </c>
      <c r="U1582" s="48">
        <v>102304.0</v>
      </c>
      <c r="V1582" s="48">
        <v>102304.0</v>
      </c>
      <c r="W1582" s="47">
        <v>8.30092963E8</v>
      </c>
      <c r="X1582" s="47" t="s">
        <v>678</v>
      </c>
    </row>
    <row r="1583" ht="15.75" customHeight="1">
      <c r="B1583" s="52">
        <v>8.0150042E7</v>
      </c>
      <c r="C1583" s="52" t="s">
        <v>1934</v>
      </c>
      <c r="D1583" s="52">
        <v>1.0745741E7</v>
      </c>
      <c r="E1583" s="52">
        <v>0.0</v>
      </c>
      <c r="F1583" s="53">
        <v>173499.6</v>
      </c>
      <c r="G1583" s="48">
        <f t="shared" si="1"/>
        <v>0</v>
      </c>
      <c r="H1583" s="52" t="s">
        <v>6</v>
      </c>
      <c r="I1583" s="52">
        <v>1.0</v>
      </c>
      <c r="J1583" s="52">
        <v>1.0</v>
      </c>
      <c r="K1583" s="52">
        <v>2.0</v>
      </c>
      <c r="L1583" s="52" t="s">
        <v>118</v>
      </c>
      <c r="M1583" s="52" t="s">
        <v>119</v>
      </c>
      <c r="N1583" s="52">
        <v>34.0</v>
      </c>
      <c r="O1583" s="52">
        <v>0.0</v>
      </c>
      <c r="P1583" s="52">
        <v>0.0</v>
      </c>
      <c r="Q1583" s="52">
        <v>2.0</v>
      </c>
      <c r="R1583" s="52">
        <v>0.0</v>
      </c>
      <c r="S1583" s="52">
        <v>3.0</v>
      </c>
      <c r="T1583" s="52">
        <v>0.0</v>
      </c>
      <c r="U1583" s="53">
        <v>173500.0</v>
      </c>
      <c r="V1583" s="53">
        <v>173499.6</v>
      </c>
      <c r="W1583" s="52">
        <v>8.30092963E8</v>
      </c>
      <c r="X1583" s="52" t="s">
        <v>742</v>
      </c>
    </row>
    <row r="1584" ht="15.75" customHeight="1">
      <c r="B1584" s="47">
        <v>8.0150043E7</v>
      </c>
      <c r="C1584" s="47" t="s">
        <v>1935</v>
      </c>
      <c r="D1584" s="47">
        <v>1.0745742E7</v>
      </c>
      <c r="E1584" s="47">
        <v>2.0</v>
      </c>
      <c r="F1584" s="48">
        <v>167566.6</v>
      </c>
      <c r="G1584" s="48">
        <f t="shared" si="1"/>
        <v>335133.2</v>
      </c>
      <c r="H1584" s="47" t="s">
        <v>6</v>
      </c>
      <c r="I1584" s="47">
        <v>1.0</v>
      </c>
      <c r="J1584" s="47">
        <v>1.0</v>
      </c>
      <c r="K1584" s="47">
        <v>2.0</v>
      </c>
      <c r="L1584" s="47" t="s">
        <v>118</v>
      </c>
      <c r="M1584" s="47" t="s">
        <v>119</v>
      </c>
      <c r="N1584" s="47">
        <v>31.0</v>
      </c>
      <c r="O1584" s="47">
        <v>0.0</v>
      </c>
      <c r="P1584" s="47">
        <v>0.0</v>
      </c>
      <c r="Q1584" s="47">
        <v>1.0</v>
      </c>
      <c r="R1584" s="47">
        <v>0.0</v>
      </c>
      <c r="S1584" s="47">
        <v>6.0</v>
      </c>
      <c r="T1584" s="47">
        <v>0.0</v>
      </c>
      <c r="U1584" s="48">
        <v>167567.0</v>
      </c>
      <c r="V1584" s="48">
        <v>161633.5</v>
      </c>
      <c r="W1584" s="47">
        <v>8.30092963E8</v>
      </c>
      <c r="X1584" s="47" t="s">
        <v>742</v>
      </c>
    </row>
    <row r="1585" ht="15.75" customHeight="1">
      <c r="B1585" s="52">
        <v>8.0150044E7</v>
      </c>
      <c r="C1585" s="52" t="s">
        <v>1936</v>
      </c>
      <c r="D1585" s="52">
        <v>1.0989504E7</v>
      </c>
      <c r="E1585" s="52">
        <v>2.0</v>
      </c>
      <c r="F1585" s="53">
        <v>62951.0</v>
      </c>
      <c r="G1585" s="48">
        <f t="shared" si="1"/>
        <v>125902</v>
      </c>
      <c r="H1585" s="52" t="s">
        <v>6</v>
      </c>
      <c r="I1585" s="52">
        <v>2.0</v>
      </c>
      <c r="J1585" s="52">
        <v>2.0</v>
      </c>
      <c r="K1585" s="52">
        <v>4.0</v>
      </c>
      <c r="L1585" s="52" t="s">
        <v>118</v>
      </c>
      <c r="M1585" s="52" t="s">
        <v>119</v>
      </c>
      <c r="N1585" s="52">
        <v>115.0</v>
      </c>
      <c r="O1585" s="52">
        <v>0.0</v>
      </c>
      <c r="P1585" s="52">
        <v>0.0</v>
      </c>
      <c r="Q1585" s="52">
        <v>1.0</v>
      </c>
      <c r="R1585" s="52">
        <v>0.0</v>
      </c>
      <c r="S1585" s="52">
        <v>7.0</v>
      </c>
      <c r="T1585" s="52">
        <v>0.0</v>
      </c>
      <c r="U1585" s="53">
        <v>62951.0</v>
      </c>
      <c r="V1585" s="53">
        <v>62951.0</v>
      </c>
      <c r="W1585" s="52">
        <v>9.00603232E8</v>
      </c>
      <c r="X1585" s="52" t="s">
        <v>1397</v>
      </c>
    </row>
    <row r="1586" ht="15.75" customHeight="1">
      <c r="B1586" s="47">
        <v>8.0150045E7</v>
      </c>
      <c r="C1586" s="47" t="s">
        <v>1937</v>
      </c>
      <c r="D1586" s="47">
        <v>1.073232E7</v>
      </c>
      <c r="E1586" s="47">
        <v>4.0</v>
      </c>
      <c r="F1586" s="48">
        <v>14280.0</v>
      </c>
      <c r="G1586" s="48">
        <f t="shared" si="1"/>
        <v>57120</v>
      </c>
      <c r="H1586" s="47" t="s">
        <v>6</v>
      </c>
      <c r="I1586" s="47">
        <v>2.0</v>
      </c>
      <c r="J1586" s="47">
        <v>2.0</v>
      </c>
      <c r="K1586" s="47">
        <v>4.0</v>
      </c>
      <c r="L1586" s="47" t="s">
        <v>118</v>
      </c>
      <c r="M1586" s="47" t="s">
        <v>119</v>
      </c>
      <c r="N1586" s="47">
        <v>149.0</v>
      </c>
      <c r="O1586" s="47">
        <v>0.0</v>
      </c>
      <c r="P1586" s="47">
        <v>0.0</v>
      </c>
      <c r="Q1586" s="47">
        <v>0.0</v>
      </c>
      <c r="R1586" s="47">
        <v>0.0</v>
      </c>
      <c r="S1586" s="47">
        <v>11.0</v>
      </c>
      <c r="T1586" s="47">
        <v>0.0</v>
      </c>
      <c r="U1586" s="48">
        <v>14280.0</v>
      </c>
      <c r="V1586" s="48">
        <v>14280.0</v>
      </c>
      <c r="W1586" s="47">
        <v>9.00603232E8</v>
      </c>
      <c r="X1586" s="47" t="s">
        <v>1397</v>
      </c>
    </row>
    <row r="1587" ht="15.75" customHeight="1">
      <c r="B1587" s="52">
        <v>8.0150046E7</v>
      </c>
      <c r="C1587" s="52" t="s">
        <v>1938</v>
      </c>
      <c r="D1587" s="52">
        <v>1.0334496E7</v>
      </c>
      <c r="E1587" s="52">
        <v>2.0</v>
      </c>
      <c r="F1587" s="53">
        <v>45199.77</v>
      </c>
      <c r="G1587" s="48">
        <f t="shared" si="1"/>
        <v>90399.54</v>
      </c>
      <c r="H1587" s="52" t="s">
        <v>6</v>
      </c>
      <c r="I1587" s="52">
        <v>3.0</v>
      </c>
      <c r="J1587" s="52">
        <v>3.0</v>
      </c>
      <c r="K1587" s="52">
        <v>6.0</v>
      </c>
      <c r="L1587" s="52" t="s">
        <v>118</v>
      </c>
      <c r="M1587" s="52" t="s">
        <v>119</v>
      </c>
      <c r="N1587" s="52">
        <v>72.0</v>
      </c>
      <c r="O1587" s="52">
        <v>0.0</v>
      </c>
      <c r="P1587" s="52">
        <v>0.0</v>
      </c>
      <c r="Q1587" s="52">
        <v>1.0</v>
      </c>
      <c r="R1587" s="52">
        <v>0.0</v>
      </c>
      <c r="S1587" s="52">
        <v>4.0</v>
      </c>
      <c r="T1587" s="52">
        <v>0.0</v>
      </c>
      <c r="U1587" s="53">
        <v>45199.8</v>
      </c>
      <c r="V1587" s="53">
        <v>45199.77</v>
      </c>
      <c r="W1587" s="52">
        <v>9.00603232E8</v>
      </c>
      <c r="X1587" s="52" t="s">
        <v>742</v>
      </c>
    </row>
    <row r="1588" ht="15.75" customHeight="1">
      <c r="B1588" s="47">
        <v>8.0150047E7</v>
      </c>
      <c r="C1588" s="47" t="s">
        <v>1939</v>
      </c>
      <c r="D1588" s="47">
        <v>1.0008604E7</v>
      </c>
      <c r="E1588" s="47">
        <v>7.0</v>
      </c>
      <c r="F1588" s="48">
        <v>53550.0</v>
      </c>
      <c r="G1588" s="48">
        <f t="shared" si="1"/>
        <v>374850</v>
      </c>
      <c r="H1588" s="47" t="s">
        <v>6</v>
      </c>
      <c r="I1588" s="47">
        <v>10.0</v>
      </c>
      <c r="J1588" s="47">
        <v>4.0</v>
      </c>
      <c r="K1588" s="47">
        <v>20.0</v>
      </c>
      <c r="L1588" s="47" t="s">
        <v>118</v>
      </c>
      <c r="M1588" s="47" t="s">
        <v>119</v>
      </c>
      <c r="N1588" s="47">
        <v>747.0</v>
      </c>
      <c r="O1588" s="47">
        <v>0.0</v>
      </c>
      <c r="P1588" s="47">
        <v>0.0</v>
      </c>
      <c r="Q1588" s="47">
        <v>1.0</v>
      </c>
      <c r="R1588" s="47">
        <v>0.0</v>
      </c>
      <c r="S1588" s="47">
        <v>9.0</v>
      </c>
      <c r="T1588" s="47">
        <v>0.0</v>
      </c>
      <c r="U1588" s="48">
        <v>53550.0</v>
      </c>
      <c r="V1588" s="48">
        <v>53550.0</v>
      </c>
      <c r="W1588" s="47">
        <v>9.00603232E8</v>
      </c>
      <c r="X1588" s="47" t="s">
        <v>828</v>
      </c>
    </row>
    <row r="1589" ht="15.75" customHeight="1">
      <c r="B1589" s="52">
        <v>8.0150048E7</v>
      </c>
      <c r="C1589" s="52" t="s">
        <v>1940</v>
      </c>
      <c r="D1589" s="52">
        <v>1.0671635E7</v>
      </c>
      <c r="E1589" s="52">
        <v>45.0</v>
      </c>
      <c r="F1589" s="53">
        <v>26775.0</v>
      </c>
      <c r="G1589" s="48">
        <f t="shared" si="1"/>
        <v>1204875</v>
      </c>
      <c r="H1589" s="52" t="s">
        <v>6</v>
      </c>
      <c r="I1589" s="52">
        <v>20.0</v>
      </c>
      <c r="J1589" s="52">
        <v>12.0</v>
      </c>
      <c r="K1589" s="52">
        <v>30.0</v>
      </c>
      <c r="L1589" s="52" t="s">
        <v>118</v>
      </c>
      <c r="M1589" s="52" t="s">
        <v>119</v>
      </c>
      <c r="N1589" s="52">
        <v>976.0</v>
      </c>
      <c r="O1589" s="52">
        <v>0.0</v>
      </c>
      <c r="P1589" s="52">
        <v>0.0</v>
      </c>
      <c r="Q1589" s="52">
        <v>0.0</v>
      </c>
      <c r="R1589" s="52">
        <v>0.0</v>
      </c>
      <c r="S1589" s="52">
        <v>3.0</v>
      </c>
      <c r="T1589" s="52">
        <v>0.0</v>
      </c>
      <c r="U1589" s="53">
        <v>26775.0</v>
      </c>
      <c r="V1589" s="53">
        <v>26775.0</v>
      </c>
      <c r="W1589" s="52">
        <v>9.00340506E8</v>
      </c>
      <c r="X1589" s="52" t="s">
        <v>726</v>
      </c>
    </row>
    <row r="1590" ht="15.75" customHeight="1">
      <c r="B1590" s="47">
        <v>8.0150049E7</v>
      </c>
      <c r="C1590" s="47" t="s">
        <v>1941</v>
      </c>
      <c r="D1590" s="47">
        <v>1.0732259E7</v>
      </c>
      <c r="E1590" s="47">
        <v>2.0</v>
      </c>
      <c r="F1590" s="48">
        <v>24811.2</v>
      </c>
      <c r="G1590" s="48">
        <f t="shared" si="1"/>
        <v>49622.4</v>
      </c>
      <c r="H1590" s="47" t="s">
        <v>3</v>
      </c>
      <c r="I1590" s="47">
        <v>2.0</v>
      </c>
      <c r="J1590" s="47">
        <v>2.0</v>
      </c>
      <c r="K1590" s="47">
        <v>4.0</v>
      </c>
      <c r="L1590" s="47" t="s">
        <v>118</v>
      </c>
      <c r="M1590" s="47" t="s">
        <v>119</v>
      </c>
      <c r="N1590" s="47">
        <v>37.0</v>
      </c>
      <c r="O1590" s="47">
        <v>0.0</v>
      </c>
      <c r="P1590" s="47">
        <v>0.0</v>
      </c>
      <c r="Q1590" s="47">
        <v>1.0</v>
      </c>
      <c r="R1590" s="47">
        <v>0.0</v>
      </c>
      <c r="S1590" s="47">
        <v>1.0</v>
      </c>
      <c r="T1590" s="47">
        <v>0.0</v>
      </c>
      <c r="U1590" s="48">
        <v>24811.2</v>
      </c>
      <c r="V1590" s="48">
        <v>24999.52</v>
      </c>
      <c r="W1590" s="47">
        <v>8.30092963E8</v>
      </c>
      <c r="X1590" s="47" t="s">
        <v>1397</v>
      </c>
    </row>
    <row r="1591" ht="15.75" customHeight="1">
      <c r="B1591" s="52">
        <v>8.015005E7</v>
      </c>
      <c r="C1591" s="52" t="s">
        <v>1942</v>
      </c>
      <c r="D1591" s="52">
        <v>1.1372498E7</v>
      </c>
      <c r="E1591" s="52">
        <v>0.0</v>
      </c>
      <c r="F1591" s="53">
        <v>1011314.0</v>
      </c>
      <c r="G1591" s="48">
        <f t="shared" si="1"/>
        <v>0</v>
      </c>
      <c r="H1591" s="52" t="s">
        <v>6</v>
      </c>
      <c r="I1591" s="52">
        <v>0.0</v>
      </c>
      <c r="J1591" s="52">
        <v>0.0</v>
      </c>
      <c r="K1591" s="52">
        <v>0.0</v>
      </c>
      <c r="L1591" s="52" t="s">
        <v>118</v>
      </c>
      <c r="M1591" s="52" t="s">
        <v>119</v>
      </c>
      <c r="N1591" s="52">
        <v>3.0</v>
      </c>
      <c r="O1591" s="52">
        <v>0.0</v>
      </c>
      <c r="P1591" s="52">
        <v>0.0</v>
      </c>
      <c r="Q1591" s="52">
        <v>0.0</v>
      </c>
      <c r="R1591" s="52">
        <v>0.0</v>
      </c>
      <c r="S1591" s="52">
        <v>1.0</v>
      </c>
      <c r="T1591" s="52">
        <v>0.0</v>
      </c>
      <c r="U1591" s="53">
        <v>1011314.0</v>
      </c>
      <c r="V1591" s="53">
        <v>1011314.0</v>
      </c>
      <c r="W1591" s="52">
        <v>8.30092963E8</v>
      </c>
      <c r="X1591" s="52" t="s">
        <v>787</v>
      </c>
    </row>
    <row r="1592" ht="15.75" customHeight="1">
      <c r="B1592" s="47" t="s">
        <v>1943</v>
      </c>
      <c r="C1592" s="47" t="s">
        <v>1942</v>
      </c>
      <c r="D1592" s="47">
        <v>1.1372498E7</v>
      </c>
      <c r="E1592" s="47">
        <v>3.0</v>
      </c>
      <c r="F1592" s="48">
        <v>158666.7</v>
      </c>
      <c r="G1592" s="48">
        <f t="shared" si="1"/>
        <v>476000.1</v>
      </c>
      <c r="H1592" s="47" t="s">
        <v>6</v>
      </c>
      <c r="I1592" s="47">
        <v>0.0</v>
      </c>
      <c r="J1592" s="47">
        <v>0.0</v>
      </c>
      <c r="K1592" s="47">
        <v>0.0</v>
      </c>
      <c r="L1592" s="47" t="s">
        <v>118</v>
      </c>
      <c r="M1592" s="47" t="s">
        <v>119</v>
      </c>
      <c r="N1592" s="47">
        <v>41.0</v>
      </c>
      <c r="O1592" s="47">
        <v>0.0</v>
      </c>
      <c r="P1592" s="47">
        <v>0.0</v>
      </c>
      <c r="Q1592" s="47">
        <v>0.0</v>
      </c>
      <c r="R1592" s="47">
        <v>0.0</v>
      </c>
      <c r="S1592" s="47">
        <v>10.0</v>
      </c>
      <c r="T1592" s="47">
        <v>0.0</v>
      </c>
      <c r="U1592" s="48">
        <v>158667.0</v>
      </c>
      <c r="V1592" s="48">
        <v>178500.0</v>
      </c>
      <c r="W1592" s="47">
        <v>9.01563039E8</v>
      </c>
      <c r="X1592" s="47" t="s">
        <v>260</v>
      </c>
    </row>
    <row r="1593" ht="15.75" customHeight="1">
      <c r="B1593" s="52">
        <v>8.0150051E7</v>
      </c>
      <c r="C1593" s="52" t="s">
        <v>1944</v>
      </c>
      <c r="D1593" s="52">
        <v>1.137263E7</v>
      </c>
      <c r="E1593" s="52">
        <v>0.0</v>
      </c>
      <c r="F1593" s="53">
        <v>1380949.0</v>
      </c>
      <c r="G1593" s="48">
        <f t="shared" si="1"/>
        <v>0</v>
      </c>
      <c r="H1593" s="52" t="s">
        <v>6</v>
      </c>
      <c r="I1593" s="52">
        <v>0.0</v>
      </c>
      <c r="J1593" s="52">
        <v>0.0</v>
      </c>
      <c r="K1593" s="52">
        <v>0.0</v>
      </c>
      <c r="L1593" s="52" t="s">
        <v>118</v>
      </c>
      <c r="M1593" s="52" t="s">
        <v>119</v>
      </c>
      <c r="N1593" s="52">
        <v>6.0</v>
      </c>
      <c r="O1593" s="52">
        <v>0.0</v>
      </c>
      <c r="P1593" s="52">
        <v>0.0</v>
      </c>
      <c r="Q1593" s="52">
        <v>0.0</v>
      </c>
      <c r="R1593" s="52">
        <v>0.0</v>
      </c>
      <c r="S1593" s="52">
        <v>2.0</v>
      </c>
      <c r="T1593" s="52">
        <v>0.0</v>
      </c>
      <c r="U1593" s="53">
        <v>1380949.0</v>
      </c>
      <c r="V1593" s="53">
        <v>1472521.0</v>
      </c>
      <c r="W1593" s="52">
        <v>8.30092963E8</v>
      </c>
      <c r="X1593" s="52" t="s">
        <v>787</v>
      </c>
    </row>
    <row r="1594" ht="15.75" customHeight="1">
      <c r="B1594" s="47" t="s">
        <v>1945</v>
      </c>
      <c r="C1594" s="47" t="s">
        <v>1944</v>
      </c>
      <c r="D1594" s="47">
        <v>1.137263E7</v>
      </c>
      <c r="E1594" s="47">
        <v>3.0</v>
      </c>
      <c r="F1594" s="48">
        <v>175575.5</v>
      </c>
      <c r="G1594" s="48">
        <f t="shared" si="1"/>
        <v>526726.5</v>
      </c>
      <c r="H1594" s="47" t="s">
        <v>6</v>
      </c>
      <c r="I1594" s="47">
        <v>0.0</v>
      </c>
      <c r="J1594" s="47">
        <v>0.0</v>
      </c>
      <c r="K1594" s="47">
        <v>0.0</v>
      </c>
      <c r="L1594" s="47" t="s">
        <v>118</v>
      </c>
      <c r="M1594" s="47" t="s">
        <v>119</v>
      </c>
      <c r="N1594" s="47">
        <v>78.0</v>
      </c>
      <c r="O1594" s="47">
        <v>0.0</v>
      </c>
      <c r="P1594" s="47">
        <v>0.0</v>
      </c>
      <c r="Q1594" s="47">
        <v>0.0</v>
      </c>
      <c r="R1594" s="47">
        <v>0.0</v>
      </c>
      <c r="S1594" s="47">
        <v>19.0</v>
      </c>
      <c r="T1594" s="47">
        <v>0.0</v>
      </c>
      <c r="U1594" s="48">
        <v>175575.0</v>
      </c>
      <c r="V1594" s="48">
        <v>178500.0</v>
      </c>
      <c r="W1594" s="47">
        <v>9.01563039E8</v>
      </c>
      <c r="X1594" s="47" t="s">
        <v>260</v>
      </c>
    </row>
    <row r="1595" ht="15.75" customHeight="1">
      <c r="B1595" s="52">
        <v>8.0150052E7</v>
      </c>
      <c r="C1595" s="52" t="s">
        <v>1946</v>
      </c>
      <c r="D1595" s="52">
        <v>1.1649293E7</v>
      </c>
      <c r="E1595" s="52">
        <v>0.0</v>
      </c>
      <c r="F1595" s="53">
        <v>2276470.0</v>
      </c>
      <c r="G1595" s="48">
        <f t="shared" si="1"/>
        <v>0</v>
      </c>
      <c r="H1595" s="52" t="s">
        <v>3</v>
      </c>
      <c r="I1595" s="52">
        <v>0.0</v>
      </c>
      <c r="J1595" s="52">
        <v>1.0</v>
      </c>
      <c r="K1595" s="52">
        <v>0.0</v>
      </c>
      <c r="L1595" s="52" t="s">
        <v>118</v>
      </c>
      <c r="M1595" s="52" t="s">
        <v>119</v>
      </c>
      <c r="N1595" s="52">
        <v>30.0</v>
      </c>
      <c r="O1595" s="52">
        <v>0.0</v>
      </c>
      <c r="P1595" s="52">
        <v>0.0</v>
      </c>
      <c r="Q1595" s="52">
        <v>0.0</v>
      </c>
      <c r="R1595" s="52">
        <v>0.0</v>
      </c>
      <c r="S1595" s="52">
        <v>11.0</v>
      </c>
      <c r="T1595" s="52">
        <v>0.0</v>
      </c>
      <c r="U1595" s="53">
        <v>2276470.0</v>
      </c>
      <c r="V1595" s="53">
        <v>2276470.0</v>
      </c>
      <c r="W1595" s="52">
        <v>9.00603232E8</v>
      </c>
      <c r="X1595" s="52" t="s">
        <v>782</v>
      </c>
    </row>
    <row r="1596" ht="15.75" customHeight="1">
      <c r="B1596" s="47" t="s">
        <v>1947</v>
      </c>
      <c r="C1596" s="47" t="s">
        <v>1948</v>
      </c>
      <c r="D1596" s="47">
        <v>1.1649293E7</v>
      </c>
      <c r="E1596" s="47">
        <v>0.0</v>
      </c>
      <c r="F1596" s="48">
        <v>47600.0</v>
      </c>
      <c r="G1596" s="48">
        <f t="shared" si="1"/>
        <v>0</v>
      </c>
      <c r="H1596" s="47" t="s">
        <v>6</v>
      </c>
      <c r="I1596" s="47">
        <v>0.0</v>
      </c>
      <c r="J1596" s="47">
        <v>0.0</v>
      </c>
      <c r="K1596" s="47">
        <v>0.0</v>
      </c>
      <c r="L1596" s="47" t="s">
        <v>118</v>
      </c>
      <c r="M1596" s="47" t="s">
        <v>119</v>
      </c>
      <c r="N1596" s="47">
        <v>505.0</v>
      </c>
      <c r="O1596" s="47">
        <v>0.0</v>
      </c>
      <c r="P1596" s="47">
        <v>0.0</v>
      </c>
      <c r="Q1596" s="47">
        <v>0.0</v>
      </c>
      <c r="R1596" s="47">
        <v>0.0</v>
      </c>
      <c r="S1596" s="47">
        <v>33.0</v>
      </c>
      <c r="T1596" s="47">
        <v>0.0</v>
      </c>
      <c r="U1596" s="48">
        <v>47600.0</v>
      </c>
      <c r="V1596" s="48">
        <v>47600.0</v>
      </c>
      <c r="W1596" s="47">
        <v>9.01563039E8</v>
      </c>
      <c r="X1596" s="47" t="s">
        <v>684</v>
      </c>
    </row>
    <row r="1597" ht="15.75" customHeight="1">
      <c r="B1597" s="52">
        <v>8.0150053E7</v>
      </c>
      <c r="C1597" s="52" t="s">
        <v>1949</v>
      </c>
      <c r="D1597" s="52">
        <v>1.1649294E7</v>
      </c>
      <c r="E1597" s="52">
        <v>0.0</v>
      </c>
      <c r="F1597" s="53">
        <v>2276470.0</v>
      </c>
      <c r="G1597" s="48">
        <f t="shared" si="1"/>
        <v>0</v>
      </c>
      <c r="H1597" s="52" t="s">
        <v>3</v>
      </c>
      <c r="I1597" s="52">
        <v>0.0</v>
      </c>
      <c r="J1597" s="52">
        <v>0.0</v>
      </c>
      <c r="K1597" s="52">
        <v>0.0</v>
      </c>
      <c r="L1597" s="52" t="s">
        <v>118</v>
      </c>
      <c r="M1597" s="52" t="s">
        <v>119</v>
      </c>
      <c r="N1597" s="52">
        <v>29.0</v>
      </c>
      <c r="O1597" s="52">
        <v>0.0</v>
      </c>
      <c r="P1597" s="52">
        <v>0.0</v>
      </c>
      <c r="Q1597" s="52">
        <v>1.0</v>
      </c>
      <c r="R1597" s="52">
        <v>0.0</v>
      </c>
      <c r="S1597" s="52">
        <v>4.0</v>
      </c>
      <c r="T1597" s="52">
        <v>0.0</v>
      </c>
      <c r="U1597" s="53">
        <v>2276470.0</v>
      </c>
      <c r="V1597" s="53">
        <v>2276470.0</v>
      </c>
      <c r="W1597" s="52">
        <v>8.30092963E8</v>
      </c>
      <c r="X1597" s="52" t="s">
        <v>782</v>
      </c>
    </row>
    <row r="1598" ht="15.75" customHeight="1">
      <c r="B1598" s="47">
        <v>8.0150054E7</v>
      </c>
      <c r="C1598" s="47" t="s">
        <v>1950</v>
      </c>
      <c r="D1598" s="47">
        <v>1.1372634E7</v>
      </c>
      <c r="E1598" s="47">
        <v>0.0</v>
      </c>
      <c r="F1598" s="48">
        <v>599297.6</v>
      </c>
      <c r="G1598" s="48">
        <f t="shared" si="1"/>
        <v>0</v>
      </c>
      <c r="H1598" s="47" t="s">
        <v>6</v>
      </c>
      <c r="I1598" s="47">
        <v>0.0</v>
      </c>
      <c r="J1598" s="47">
        <v>0.0</v>
      </c>
      <c r="K1598" s="47">
        <v>0.0</v>
      </c>
      <c r="L1598" s="47" t="s">
        <v>118</v>
      </c>
      <c r="M1598" s="47" t="s">
        <v>119</v>
      </c>
      <c r="N1598" s="47">
        <v>21.0</v>
      </c>
      <c r="O1598" s="47">
        <v>0.0</v>
      </c>
      <c r="P1598" s="47">
        <v>0.0</v>
      </c>
      <c r="Q1598" s="47">
        <v>0.0</v>
      </c>
      <c r="R1598" s="47">
        <v>0.0</v>
      </c>
      <c r="S1598" s="47">
        <v>3.0</v>
      </c>
      <c r="T1598" s="47">
        <v>0.0</v>
      </c>
      <c r="U1598" s="48">
        <v>599298.0</v>
      </c>
      <c r="V1598" s="48">
        <v>609831.9</v>
      </c>
      <c r="W1598" s="47">
        <v>8.30092963E8</v>
      </c>
      <c r="X1598" s="47" t="s">
        <v>787</v>
      </c>
    </row>
    <row r="1599" ht="15.75" customHeight="1">
      <c r="B1599" s="52" t="s">
        <v>1951</v>
      </c>
      <c r="C1599" s="52" t="s">
        <v>1950</v>
      </c>
      <c r="D1599" s="52">
        <v>1.1372634E7</v>
      </c>
      <c r="E1599" s="52">
        <v>4.0</v>
      </c>
      <c r="F1599" s="53">
        <v>178476.7</v>
      </c>
      <c r="G1599" s="48">
        <f t="shared" si="1"/>
        <v>713906.8</v>
      </c>
      <c r="H1599" s="52" t="s">
        <v>6</v>
      </c>
      <c r="I1599" s="52">
        <v>0.0</v>
      </c>
      <c r="J1599" s="52">
        <v>0.0</v>
      </c>
      <c r="K1599" s="52">
        <v>0.0</v>
      </c>
      <c r="L1599" s="52" t="s">
        <v>118</v>
      </c>
      <c r="M1599" s="52" t="s">
        <v>122</v>
      </c>
      <c r="N1599" s="52">
        <v>113.0</v>
      </c>
      <c r="O1599" s="52">
        <v>0.0</v>
      </c>
      <c r="P1599" s="52">
        <v>0.0</v>
      </c>
      <c r="Q1599" s="52">
        <v>0.0</v>
      </c>
      <c r="R1599" s="52">
        <v>0.0</v>
      </c>
      <c r="S1599" s="52">
        <v>9.0</v>
      </c>
      <c r="T1599" s="52">
        <v>0.0</v>
      </c>
      <c r="U1599" s="53">
        <v>178477.0</v>
      </c>
      <c r="V1599" s="53">
        <v>178500.0</v>
      </c>
      <c r="W1599" s="52">
        <v>9.01563039E8</v>
      </c>
      <c r="X1599" s="52" t="s">
        <v>260</v>
      </c>
    </row>
    <row r="1600" ht="15.75" customHeight="1">
      <c r="B1600" s="47">
        <v>8.0150055E7</v>
      </c>
      <c r="C1600" s="47" t="s">
        <v>1952</v>
      </c>
      <c r="D1600" s="47">
        <v>1.0670037E7</v>
      </c>
      <c r="E1600" s="47">
        <v>1.0</v>
      </c>
      <c r="F1600" s="48">
        <v>40700.38</v>
      </c>
      <c r="G1600" s="48">
        <f t="shared" si="1"/>
        <v>40700.38</v>
      </c>
      <c r="H1600" s="47" t="s">
        <v>6</v>
      </c>
      <c r="I1600" s="47">
        <v>2.0</v>
      </c>
      <c r="J1600" s="47">
        <v>2.0</v>
      </c>
      <c r="K1600" s="47">
        <v>4.0</v>
      </c>
      <c r="L1600" s="47" t="s">
        <v>118</v>
      </c>
      <c r="M1600" s="47" t="s">
        <v>119</v>
      </c>
      <c r="N1600" s="47">
        <v>21.0</v>
      </c>
      <c r="O1600" s="47">
        <v>0.0</v>
      </c>
      <c r="P1600" s="47">
        <v>0.0</v>
      </c>
      <c r="Q1600" s="47">
        <v>1.0</v>
      </c>
      <c r="R1600" s="47">
        <v>0.0</v>
      </c>
      <c r="S1600" s="47">
        <v>4.0</v>
      </c>
      <c r="T1600" s="47">
        <v>0.0</v>
      </c>
      <c r="U1600" s="48">
        <v>40700.4</v>
      </c>
      <c r="V1600" s="48">
        <v>40700.38</v>
      </c>
      <c r="W1600" s="47">
        <v>8.30092963E8</v>
      </c>
      <c r="X1600" s="47" t="s">
        <v>1155</v>
      </c>
    </row>
    <row r="1601" ht="15.75" customHeight="1">
      <c r="B1601" s="52">
        <v>8.0150056E7</v>
      </c>
      <c r="C1601" s="52" t="s">
        <v>1953</v>
      </c>
      <c r="D1601" s="52">
        <v>1.069056E7</v>
      </c>
      <c r="E1601" s="52">
        <v>0.0</v>
      </c>
      <c r="F1601" s="53">
        <v>0.0</v>
      </c>
      <c r="G1601" s="48">
        <f t="shared" si="1"/>
        <v>0</v>
      </c>
      <c r="H1601" s="52" t="s">
        <v>3</v>
      </c>
      <c r="I1601" s="52">
        <v>0.0</v>
      </c>
      <c r="J1601" s="52">
        <v>0.0</v>
      </c>
      <c r="K1601" s="52">
        <v>0.0</v>
      </c>
      <c r="L1601" s="52" t="s">
        <v>189</v>
      </c>
      <c r="M1601" s="52" t="s">
        <v>119</v>
      </c>
      <c r="N1601" s="52">
        <v>0.0</v>
      </c>
      <c r="O1601" s="52">
        <v>0.0</v>
      </c>
      <c r="P1601" s="52">
        <v>0.0</v>
      </c>
      <c r="Q1601" s="52">
        <v>0.0</v>
      </c>
      <c r="R1601" s="52">
        <v>0.0</v>
      </c>
      <c r="S1601" s="52">
        <v>0.0</v>
      </c>
      <c r="T1601" s="52">
        <v>0.0</v>
      </c>
      <c r="U1601" s="53">
        <v>0.0</v>
      </c>
      <c r="V1601" s="53">
        <v>0.0</v>
      </c>
      <c r="W1601" s="52">
        <v>8.30092963E8</v>
      </c>
      <c r="X1601" s="52" t="s">
        <v>235</v>
      </c>
    </row>
    <row r="1602" ht="15.75" customHeight="1">
      <c r="B1602" s="47">
        <v>8.0150057E7</v>
      </c>
      <c r="C1602" s="47" t="s">
        <v>1954</v>
      </c>
      <c r="D1602" s="47">
        <v>1.0740368E7</v>
      </c>
      <c r="E1602" s="47">
        <v>0.0</v>
      </c>
      <c r="F1602" s="48">
        <v>413697.0</v>
      </c>
      <c r="G1602" s="48">
        <f t="shared" si="1"/>
        <v>0</v>
      </c>
      <c r="H1602" s="47" t="s">
        <v>5</v>
      </c>
      <c r="I1602" s="47">
        <v>0.0</v>
      </c>
      <c r="J1602" s="47">
        <v>0.0</v>
      </c>
      <c r="K1602" s="47">
        <v>0.0</v>
      </c>
      <c r="L1602" s="47" t="s">
        <v>118</v>
      </c>
      <c r="M1602" s="47" t="s">
        <v>119</v>
      </c>
      <c r="N1602" s="47">
        <v>39.0</v>
      </c>
      <c r="O1602" s="47">
        <v>0.0</v>
      </c>
      <c r="P1602" s="47">
        <v>0.0</v>
      </c>
      <c r="Q1602" s="47">
        <v>0.0</v>
      </c>
      <c r="R1602" s="47">
        <v>0.0</v>
      </c>
      <c r="S1602" s="47">
        <v>2.0</v>
      </c>
      <c r="T1602" s="47">
        <v>0.0</v>
      </c>
      <c r="U1602" s="48">
        <v>413697.0</v>
      </c>
      <c r="V1602" s="48">
        <v>413697.0</v>
      </c>
      <c r="W1602" s="47">
        <v>8.30092963E8</v>
      </c>
      <c r="X1602" s="47" t="s">
        <v>787</v>
      </c>
    </row>
    <row r="1603" ht="15.75" customHeight="1">
      <c r="B1603" s="52" t="s">
        <v>1955</v>
      </c>
      <c r="C1603" s="52" t="s">
        <v>1954</v>
      </c>
      <c r="D1603" s="52">
        <v>1.0740368E7</v>
      </c>
      <c r="E1603" s="52">
        <v>2.0</v>
      </c>
      <c r="F1603" s="53">
        <v>178500.0</v>
      </c>
      <c r="G1603" s="48">
        <f t="shared" si="1"/>
        <v>357000</v>
      </c>
      <c r="H1603" s="52" t="s">
        <v>5</v>
      </c>
      <c r="I1603" s="52">
        <v>0.0</v>
      </c>
      <c r="J1603" s="52">
        <v>0.0</v>
      </c>
      <c r="K1603" s="52">
        <v>0.0</v>
      </c>
      <c r="L1603" s="52" t="s">
        <v>118</v>
      </c>
      <c r="M1603" s="52" t="s">
        <v>165</v>
      </c>
      <c r="N1603" s="52">
        <v>113.0</v>
      </c>
      <c r="O1603" s="52">
        <v>0.0</v>
      </c>
      <c r="P1603" s="52">
        <v>0.0</v>
      </c>
      <c r="Q1603" s="52">
        <v>0.0</v>
      </c>
      <c r="R1603" s="52">
        <v>0.0</v>
      </c>
      <c r="S1603" s="52">
        <v>9.0</v>
      </c>
      <c r="T1603" s="52">
        <v>0.0</v>
      </c>
      <c r="U1603" s="53">
        <v>178500.0</v>
      </c>
      <c r="V1603" s="53">
        <v>178500.0</v>
      </c>
      <c r="W1603" s="52">
        <v>8.30145954E8</v>
      </c>
      <c r="X1603" s="52" t="s">
        <v>260</v>
      </c>
    </row>
    <row r="1604" ht="15.75" customHeight="1">
      <c r="B1604" s="47">
        <v>8.0150058E7</v>
      </c>
      <c r="C1604" s="47" t="s">
        <v>1956</v>
      </c>
      <c r="D1604" s="47">
        <v>1.1359745E7</v>
      </c>
      <c r="E1604" s="47">
        <v>0.0</v>
      </c>
      <c r="F1604" s="48">
        <v>3338938.0</v>
      </c>
      <c r="G1604" s="48">
        <f t="shared" si="1"/>
        <v>0</v>
      </c>
      <c r="H1604" s="47" t="s">
        <v>5</v>
      </c>
      <c r="I1604" s="47">
        <v>0.0</v>
      </c>
      <c r="J1604" s="47">
        <v>0.0</v>
      </c>
      <c r="K1604" s="47">
        <v>0.0</v>
      </c>
      <c r="L1604" s="47" t="s">
        <v>118</v>
      </c>
      <c r="M1604" s="47" t="s">
        <v>119</v>
      </c>
      <c r="N1604" s="47">
        <v>13.0</v>
      </c>
      <c r="O1604" s="47">
        <v>0.0</v>
      </c>
      <c r="P1604" s="47">
        <v>0.0</v>
      </c>
      <c r="Q1604" s="47">
        <v>0.0</v>
      </c>
      <c r="R1604" s="47">
        <v>0.0</v>
      </c>
      <c r="S1604" s="47">
        <v>2.0</v>
      </c>
      <c r="T1604" s="47">
        <v>0.0</v>
      </c>
      <c r="U1604" s="48">
        <v>3338938.0</v>
      </c>
      <c r="V1604" s="48">
        <v>3436639.0</v>
      </c>
      <c r="W1604" s="47">
        <v>8.30092963E8</v>
      </c>
      <c r="X1604" s="47" t="s">
        <v>1743</v>
      </c>
    </row>
    <row r="1605" ht="15.75" customHeight="1">
      <c r="B1605" s="52" t="s">
        <v>1957</v>
      </c>
      <c r="C1605" s="52" t="s">
        <v>1956</v>
      </c>
      <c r="D1605" s="52">
        <v>1.1359745E7</v>
      </c>
      <c r="E1605" s="52">
        <v>2.0</v>
      </c>
      <c r="F1605" s="53">
        <v>231098.0</v>
      </c>
      <c r="G1605" s="48">
        <f t="shared" si="1"/>
        <v>462196</v>
      </c>
      <c r="H1605" s="52" t="s">
        <v>5</v>
      </c>
      <c r="I1605" s="52">
        <v>0.0</v>
      </c>
      <c r="J1605" s="52">
        <v>0.0</v>
      </c>
      <c r="K1605" s="52">
        <v>0.0</v>
      </c>
      <c r="L1605" s="52" t="s">
        <v>118</v>
      </c>
      <c r="M1605" s="52" t="s">
        <v>119</v>
      </c>
      <c r="N1605" s="52">
        <v>32.0</v>
      </c>
      <c r="O1605" s="52">
        <v>0.0</v>
      </c>
      <c r="P1605" s="52">
        <v>0.0</v>
      </c>
      <c r="Q1605" s="52">
        <v>0.0</v>
      </c>
      <c r="R1605" s="52">
        <v>0.0</v>
      </c>
      <c r="S1605" s="52">
        <v>5.0</v>
      </c>
      <c r="T1605" s="52">
        <v>0.0</v>
      </c>
      <c r="U1605" s="53">
        <v>231098.0</v>
      </c>
      <c r="V1605" s="53">
        <v>231098.0</v>
      </c>
      <c r="W1605" s="52">
        <v>8.30145954E8</v>
      </c>
      <c r="X1605" s="52" t="s">
        <v>277</v>
      </c>
    </row>
    <row r="1606" ht="15.75" customHeight="1">
      <c r="B1606" s="47">
        <v>8.0150059E7</v>
      </c>
      <c r="C1606" s="47" t="s">
        <v>1958</v>
      </c>
      <c r="D1606" s="47">
        <v>1.1359747E7</v>
      </c>
      <c r="E1606" s="47">
        <v>0.0</v>
      </c>
      <c r="F1606" s="48">
        <v>1655941.0</v>
      </c>
      <c r="G1606" s="48">
        <f t="shared" si="1"/>
        <v>0</v>
      </c>
      <c r="H1606" s="47" t="s">
        <v>5</v>
      </c>
      <c r="I1606" s="47">
        <v>0.0</v>
      </c>
      <c r="J1606" s="47">
        <v>0.0</v>
      </c>
      <c r="K1606" s="47">
        <v>0.0</v>
      </c>
      <c r="L1606" s="47" t="s">
        <v>118</v>
      </c>
      <c r="M1606" s="47" t="s">
        <v>119</v>
      </c>
      <c r="N1606" s="47">
        <v>19.0</v>
      </c>
      <c r="O1606" s="47">
        <v>0.0</v>
      </c>
      <c r="P1606" s="47">
        <v>0.0</v>
      </c>
      <c r="Q1606" s="47">
        <v>0.0</v>
      </c>
      <c r="R1606" s="47">
        <v>0.0</v>
      </c>
      <c r="S1606" s="47">
        <v>1.0</v>
      </c>
      <c r="T1606" s="47">
        <v>0.0</v>
      </c>
      <c r="U1606" s="48">
        <v>1655941.0</v>
      </c>
      <c r="V1606" s="48">
        <v>1833277.0</v>
      </c>
      <c r="W1606" s="47">
        <v>8.30092963E8</v>
      </c>
      <c r="X1606" s="47" t="s">
        <v>1959</v>
      </c>
    </row>
    <row r="1607" ht="15.75" customHeight="1">
      <c r="B1607" s="52" t="s">
        <v>1960</v>
      </c>
      <c r="C1607" s="52" t="s">
        <v>1958</v>
      </c>
      <c r="D1607" s="52">
        <v>1.1359747E7</v>
      </c>
      <c r="E1607" s="52">
        <v>3.0</v>
      </c>
      <c r="F1607" s="53">
        <v>166600.0</v>
      </c>
      <c r="G1607" s="48">
        <f t="shared" si="1"/>
        <v>499800</v>
      </c>
      <c r="H1607" s="52" t="s">
        <v>5</v>
      </c>
      <c r="I1607" s="52">
        <v>0.0</v>
      </c>
      <c r="J1607" s="52">
        <v>0.0</v>
      </c>
      <c r="K1607" s="52">
        <v>0.0</v>
      </c>
      <c r="L1607" s="52" t="s">
        <v>118</v>
      </c>
      <c r="M1607" s="52" t="s">
        <v>119</v>
      </c>
      <c r="N1607" s="52">
        <v>93.0</v>
      </c>
      <c r="O1607" s="52">
        <v>0.0</v>
      </c>
      <c r="P1607" s="52">
        <v>0.0</v>
      </c>
      <c r="Q1607" s="52">
        <v>0.0</v>
      </c>
      <c r="R1607" s="52">
        <v>0.0</v>
      </c>
      <c r="S1607" s="52">
        <v>29.0</v>
      </c>
      <c r="T1607" s="52">
        <v>0.0</v>
      </c>
      <c r="U1607" s="53">
        <v>166600.0</v>
      </c>
      <c r="V1607" s="53">
        <v>166600.0</v>
      </c>
      <c r="W1607" s="52">
        <v>9.01563039E8</v>
      </c>
      <c r="X1607" s="52" t="s">
        <v>277</v>
      </c>
    </row>
    <row r="1608" ht="15.75" customHeight="1">
      <c r="B1608" s="47">
        <v>8.015006E7</v>
      </c>
      <c r="C1608" s="73" t="s">
        <v>1961</v>
      </c>
      <c r="D1608" s="6"/>
      <c r="E1608" s="47">
        <v>10.0</v>
      </c>
      <c r="F1608" s="48">
        <v>33082.0</v>
      </c>
      <c r="G1608" s="48">
        <f t="shared" si="1"/>
        <v>330820</v>
      </c>
      <c r="H1608" s="47" t="s">
        <v>6</v>
      </c>
      <c r="I1608" s="47">
        <v>2.0</v>
      </c>
      <c r="J1608" s="47">
        <v>2.0</v>
      </c>
      <c r="K1608" s="47">
        <v>4.0</v>
      </c>
      <c r="L1608" s="47" t="s">
        <v>118</v>
      </c>
      <c r="M1608" s="47" t="s">
        <v>122</v>
      </c>
      <c r="N1608" s="47">
        <v>22.0</v>
      </c>
      <c r="O1608" s="47">
        <v>0.0</v>
      </c>
      <c r="P1608" s="47">
        <v>0.0</v>
      </c>
      <c r="Q1608" s="47">
        <v>0.0</v>
      </c>
      <c r="R1608" s="47">
        <v>0.0</v>
      </c>
      <c r="S1608" s="47">
        <v>1.0</v>
      </c>
      <c r="T1608" s="47">
        <v>0.0</v>
      </c>
      <c r="U1608" s="48">
        <v>33082.0</v>
      </c>
      <c r="V1608" s="48">
        <v>33082.0</v>
      </c>
      <c r="W1608" s="47">
        <v>9.00624922E8</v>
      </c>
      <c r="X1608" s="47" t="s">
        <v>231</v>
      </c>
    </row>
    <row r="1609" ht="15.75" customHeight="1">
      <c r="B1609" s="52">
        <v>8.0150062E7</v>
      </c>
      <c r="C1609" s="52" t="s">
        <v>1962</v>
      </c>
      <c r="D1609" s="52">
        <v>1.0202915E7</v>
      </c>
      <c r="E1609" s="52">
        <v>74.0</v>
      </c>
      <c r="F1609" s="53">
        <v>44206.78</v>
      </c>
      <c r="G1609" s="48">
        <f t="shared" si="1"/>
        <v>3271301.72</v>
      </c>
      <c r="H1609" s="52" t="s">
        <v>6</v>
      </c>
      <c r="I1609" s="52">
        <v>1.0</v>
      </c>
      <c r="J1609" s="52">
        <v>1.0</v>
      </c>
      <c r="K1609" s="52">
        <v>2.0</v>
      </c>
      <c r="L1609" s="52" t="s">
        <v>118</v>
      </c>
      <c r="M1609" s="52" t="s">
        <v>119</v>
      </c>
      <c r="N1609" s="52">
        <v>12.0</v>
      </c>
      <c r="O1609" s="52">
        <v>0.0</v>
      </c>
      <c r="P1609" s="52">
        <v>0.0</v>
      </c>
      <c r="Q1609" s="52">
        <v>0.0</v>
      </c>
      <c r="R1609" s="52">
        <v>0.0</v>
      </c>
      <c r="S1609" s="52">
        <v>0.0</v>
      </c>
      <c r="T1609" s="52">
        <v>0.0</v>
      </c>
      <c r="U1609" s="53">
        <v>44206.8</v>
      </c>
      <c r="V1609" s="53">
        <v>92991.0</v>
      </c>
      <c r="W1609" s="52">
        <v>8.30092963E8</v>
      </c>
      <c r="X1609" s="52" t="s">
        <v>1152</v>
      </c>
    </row>
    <row r="1610" ht="15.75" customHeight="1">
      <c r="B1610" s="47">
        <v>8.0150063E7</v>
      </c>
      <c r="C1610" s="47" t="s">
        <v>1963</v>
      </c>
      <c r="D1610" s="47">
        <v>1573.0</v>
      </c>
      <c r="E1610" s="47">
        <v>1087.0</v>
      </c>
      <c r="F1610" s="48">
        <v>107.2549</v>
      </c>
      <c r="G1610" s="48">
        <f t="shared" si="1"/>
        <v>116586.0763</v>
      </c>
      <c r="H1610" s="47" t="s">
        <v>6</v>
      </c>
      <c r="I1610" s="47">
        <v>150.0</v>
      </c>
      <c r="J1610" s="47">
        <v>100.0</v>
      </c>
      <c r="K1610" s="47">
        <v>300.0</v>
      </c>
      <c r="L1610" s="47" t="s">
        <v>118</v>
      </c>
      <c r="M1610" s="47" t="s">
        <v>119</v>
      </c>
      <c r="N1610" s="47">
        <v>10534.0</v>
      </c>
      <c r="O1610" s="47">
        <v>0.0</v>
      </c>
      <c r="P1610" s="47">
        <v>0.0</v>
      </c>
      <c r="Q1610" s="47">
        <v>0.0</v>
      </c>
      <c r="R1610" s="47">
        <v>0.0</v>
      </c>
      <c r="S1610" s="47">
        <v>17.0</v>
      </c>
      <c r="T1610" s="47">
        <v>0.0</v>
      </c>
      <c r="U1610" s="48">
        <v>107.255</v>
      </c>
      <c r="V1610" s="48">
        <v>103.53</v>
      </c>
      <c r="W1610" s="47">
        <v>9.00664298E8</v>
      </c>
      <c r="X1610" s="47" t="s">
        <v>387</v>
      </c>
    </row>
    <row r="1611" ht="15.75" customHeight="1">
      <c r="B1611" s="52">
        <v>8.0150064E7</v>
      </c>
      <c r="C1611" s="52" t="s">
        <v>1964</v>
      </c>
      <c r="D1611" s="52">
        <v>1600.0</v>
      </c>
      <c r="E1611" s="52">
        <v>175.0</v>
      </c>
      <c r="F1611" s="53">
        <v>297.5</v>
      </c>
      <c r="G1611" s="48">
        <f t="shared" si="1"/>
        <v>52062.5</v>
      </c>
      <c r="H1611" s="52" t="s">
        <v>6</v>
      </c>
      <c r="I1611" s="52">
        <v>200.0</v>
      </c>
      <c r="J1611" s="52">
        <v>20.0</v>
      </c>
      <c r="K1611" s="52">
        <v>400.0</v>
      </c>
      <c r="L1611" s="52" t="s">
        <v>118</v>
      </c>
      <c r="M1611" s="52" t="s">
        <v>119</v>
      </c>
      <c r="N1611" s="52">
        <v>10339.0</v>
      </c>
      <c r="O1611" s="52">
        <v>0.0</v>
      </c>
      <c r="P1611" s="52">
        <v>0.0</v>
      </c>
      <c r="Q1611" s="52">
        <v>0.0</v>
      </c>
      <c r="R1611" s="52">
        <v>0.0</v>
      </c>
      <c r="S1611" s="52">
        <v>20.0</v>
      </c>
      <c r="T1611" s="52">
        <v>0.0</v>
      </c>
      <c r="U1611" s="53">
        <v>297.5</v>
      </c>
      <c r="V1611" s="53">
        <v>297.5</v>
      </c>
      <c r="W1611" s="52">
        <v>9.00664298E8</v>
      </c>
      <c r="X1611" s="52" t="s">
        <v>387</v>
      </c>
    </row>
    <row r="1612" ht="15.75" customHeight="1">
      <c r="B1612" s="47">
        <v>8.0150065E7</v>
      </c>
      <c r="C1612" s="47" t="s">
        <v>1965</v>
      </c>
      <c r="D1612" s="47">
        <v>1.1271783E7</v>
      </c>
      <c r="E1612" s="47">
        <v>16.0</v>
      </c>
      <c r="F1612" s="48">
        <v>58066.87</v>
      </c>
      <c r="G1612" s="48">
        <f t="shared" si="1"/>
        <v>929069.92</v>
      </c>
      <c r="H1612" s="47" t="s">
        <v>6</v>
      </c>
      <c r="I1612" s="47">
        <v>2.0</v>
      </c>
      <c r="J1612" s="47">
        <v>2.0</v>
      </c>
      <c r="K1612" s="47">
        <v>3.0</v>
      </c>
      <c r="L1612" s="47" t="s">
        <v>118</v>
      </c>
      <c r="M1612" s="47" t="s">
        <v>122</v>
      </c>
      <c r="N1612" s="47">
        <v>32.0</v>
      </c>
      <c r="O1612" s="47">
        <v>0.0</v>
      </c>
      <c r="P1612" s="47">
        <v>0.0</v>
      </c>
      <c r="Q1612" s="47">
        <v>0.0</v>
      </c>
      <c r="R1612" s="47">
        <v>0.0</v>
      </c>
      <c r="S1612" s="47">
        <v>0.0</v>
      </c>
      <c r="T1612" s="47">
        <v>0.0</v>
      </c>
      <c r="U1612" s="48">
        <v>58066.9</v>
      </c>
      <c r="V1612" s="48">
        <v>58067.0</v>
      </c>
      <c r="W1612" s="47">
        <v>8.30092963E8</v>
      </c>
      <c r="X1612" s="47" t="s">
        <v>678</v>
      </c>
    </row>
    <row r="1613" ht="15.75" customHeight="1">
      <c r="B1613" s="52">
        <v>8.0150066E7</v>
      </c>
      <c r="C1613" s="52" t="s">
        <v>1966</v>
      </c>
      <c r="D1613" s="52">
        <v>1.1271782E7</v>
      </c>
      <c r="E1613" s="52">
        <v>25.0</v>
      </c>
      <c r="F1613" s="53">
        <v>124002.2</v>
      </c>
      <c r="G1613" s="48">
        <f t="shared" si="1"/>
        <v>3100055</v>
      </c>
      <c r="H1613" s="52" t="s">
        <v>6</v>
      </c>
      <c r="I1613" s="52">
        <v>1.0</v>
      </c>
      <c r="J1613" s="52">
        <v>1.0</v>
      </c>
      <c r="K1613" s="52">
        <v>2.0</v>
      </c>
      <c r="L1613" s="52" t="s">
        <v>118</v>
      </c>
      <c r="M1613" s="52" t="s">
        <v>122</v>
      </c>
      <c r="N1613" s="52">
        <v>22.0</v>
      </c>
      <c r="O1613" s="52">
        <v>0.0</v>
      </c>
      <c r="P1613" s="52">
        <v>0.0</v>
      </c>
      <c r="Q1613" s="52">
        <v>0.0</v>
      </c>
      <c r="R1613" s="52">
        <v>0.0</v>
      </c>
      <c r="S1613" s="52">
        <v>0.0</v>
      </c>
      <c r="T1613" s="52">
        <v>0.0</v>
      </c>
      <c r="U1613" s="53">
        <v>124002.0</v>
      </c>
      <c r="V1613" s="53">
        <v>124002.0</v>
      </c>
      <c r="W1613" s="52">
        <v>8.30092963E8</v>
      </c>
      <c r="X1613" s="52" t="s">
        <v>678</v>
      </c>
    </row>
    <row r="1614" ht="15.75" customHeight="1">
      <c r="B1614" s="47">
        <v>8.0150067E7</v>
      </c>
      <c r="C1614" s="47" t="s">
        <v>1967</v>
      </c>
      <c r="D1614" s="47">
        <v>2230.0</v>
      </c>
      <c r="E1614" s="47">
        <v>1117.0</v>
      </c>
      <c r="F1614" s="48">
        <v>80.93385</v>
      </c>
      <c r="G1614" s="48">
        <f t="shared" si="1"/>
        <v>90403.11045</v>
      </c>
      <c r="H1614" s="47" t="s">
        <v>3</v>
      </c>
      <c r="I1614" s="47">
        <v>200.0</v>
      </c>
      <c r="J1614" s="47">
        <v>200.0</v>
      </c>
      <c r="K1614" s="47">
        <v>650.0</v>
      </c>
      <c r="L1614" s="47" t="s">
        <v>118</v>
      </c>
      <c r="M1614" s="47" t="s">
        <v>119</v>
      </c>
      <c r="N1614" s="47">
        <v>39900.0</v>
      </c>
      <c r="O1614" s="47">
        <v>0.0</v>
      </c>
      <c r="P1614" s="47">
        <v>0.0</v>
      </c>
      <c r="Q1614" s="47">
        <v>0.0</v>
      </c>
      <c r="R1614" s="47">
        <v>0.0</v>
      </c>
      <c r="S1614" s="47">
        <v>10.0</v>
      </c>
      <c r="T1614" s="47">
        <v>0.0</v>
      </c>
      <c r="U1614" s="48">
        <v>80.9338</v>
      </c>
      <c r="V1614" s="48">
        <v>80.92</v>
      </c>
      <c r="W1614" s="47">
        <v>9.00449648E8</v>
      </c>
      <c r="X1614" s="47" t="s">
        <v>1100</v>
      </c>
    </row>
    <row r="1615" ht="15.75" customHeight="1">
      <c r="B1615" s="52">
        <v>8.0150068E7</v>
      </c>
      <c r="C1615" s="52" t="s">
        <v>1968</v>
      </c>
      <c r="D1615" s="52">
        <v>2426.0</v>
      </c>
      <c r="E1615" s="52">
        <v>0.0</v>
      </c>
      <c r="F1615" s="53">
        <v>0.0</v>
      </c>
      <c r="G1615" s="48">
        <f t="shared" si="1"/>
        <v>0</v>
      </c>
      <c r="H1615" s="52" t="s">
        <v>6</v>
      </c>
      <c r="I1615" s="52">
        <v>0.0</v>
      </c>
      <c r="J1615" s="52">
        <v>0.0</v>
      </c>
      <c r="K1615" s="52">
        <v>0.0</v>
      </c>
      <c r="L1615" s="52" t="s">
        <v>118</v>
      </c>
      <c r="M1615" s="52" t="s">
        <v>119</v>
      </c>
      <c r="N1615" s="52">
        <v>43.0</v>
      </c>
      <c r="O1615" s="52">
        <v>0.0</v>
      </c>
      <c r="P1615" s="52">
        <v>0.0</v>
      </c>
      <c r="Q1615" s="52">
        <v>0.0</v>
      </c>
      <c r="R1615" s="52">
        <v>0.0</v>
      </c>
      <c r="S1615" s="52">
        <v>2.0</v>
      </c>
      <c r="T1615" s="52">
        <v>0.0</v>
      </c>
      <c r="U1615" s="53">
        <v>0.0</v>
      </c>
      <c r="V1615" s="53">
        <v>0.0</v>
      </c>
      <c r="W1615" s="52">
        <v>9.00449648E8</v>
      </c>
      <c r="X1615" s="52" t="s">
        <v>235</v>
      </c>
    </row>
    <row r="1616" ht="15.75" customHeight="1">
      <c r="B1616" s="47">
        <v>8.0150069E7</v>
      </c>
      <c r="C1616" s="47" t="s">
        <v>1969</v>
      </c>
      <c r="D1616" s="47">
        <v>2439.0</v>
      </c>
      <c r="E1616" s="47">
        <v>0.0</v>
      </c>
      <c r="F1616" s="48">
        <v>1728.05</v>
      </c>
      <c r="G1616" s="48">
        <f t="shared" si="1"/>
        <v>0</v>
      </c>
      <c r="H1616" s="47" t="s">
        <v>6</v>
      </c>
      <c r="I1616" s="47">
        <v>0.0</v>
      </c>
      <c r="J1616" s="47">
        <v>6.0</v>
      </c>
      <c r="K1616" s="47">
        <v>0.0</v>
      </c>
      <c r="L1616" s="47" t="s">
        <v>189</v>
      </c>
      <c r="M1616" s="47" t="s">
        <v>119</v>
      </c>
      <c r="N1616" s="47">
        <v>486.0</v>
      </c>
      <c r="O1616" s="47">
        <v>0.0</v>
      </c>
      <c r="P1616" s="47">
        <v>0.0</v>
      </c>
      <c r="Q1616" s="47">
        <v>0.0</v>
      </c>
      <c r="R1616" s="47">
        <v>0.0</v>
      </c>
      <c r="S1616" s="47">
        <v>6.0</v>
      </c>
      <c r="T1616" s="47">
        <v>0.0</v>
      </c>
      <c r="U1616" s="48">
        <v>1728.05</v>
      </c>
      <c r="V1616" s="48">
        <v>1460.0</v>
      </c>
      <c r="W1616" s="47">
        <v>9.00449648E8</v>
      </c>
      <c r="X1616" s="47" t="s">
        <v>723</v>
      </c>
    </row>
    <row r="1617" ht="15.75" customHeight="1">
      <c r="B1617" s="52">
        <v>8.015007E7</v>
      </c>
      <c r="C1617" s="52" t="s">
        <v>1970</v>
      </c>
      <c r="D1617" s="52">
        <v>2438.0</v>
      </c>
      <c r="E1617" s="52">
        <v>0.0</v>
      </c>
      <c r="F1617" s="53">
        <v>1710.56</v>
      </c>
      <c r="G1617" s="48">
        <f t="shared" si="1"/>
        <v>0</v>
      </c>
      <c r="H1617" s="52" t="s">
        <v>6</v>
      </c>
      <c r="I1617" s="52">
        <v>0.0</v>
      </c>
      <c r="J1617" s="52">
        <v>0.0</v>
      </c>
      <c r="K1617" s="52">
        <v>0.0</v>
      </c>
      <c r="L1617" s="52" t="s">
        <v>189</v>
      </c>
      <c r="M1617" s="52" t="s">
        <v>119</v>
      </c>
      <c r="N1617" s="52">
        <v>316.0</v>
      </c>
      <c r="O1617" s="52">
        <v>0.0</v>
      </c>
      <c r="P1617" s="52">
        <v>0.0</v>
      </c>
      <c r="Q1617" s="52">
        <v>0.0</v>
      </c>
      <c r="R1617" s="52">
        <v>0.0</v>
      </c>
      <c r="S1617" s="52">
        <v>6.0</v>
      </c>
      <c r="T1617" s="52">
        <v>0.0</v>
      </c>
      <c r="U1617" s="53">
        <v>1710.56</v>
      </c>
      <c r="V1617" s="53">
        <v>1460.0</v>
      </c>
      <c r="W1617" s="52">
        <v>9.00449648E8</v>
      </c>
      <c r="X1617" s="52" t="s">
        <v>723</v>
      </c>
    </row>
    <row r="1618" ht="15.75" customHeight="1">
      <c r="B1618" s="47">
        <v>8.0150071E7</v>
      </c>
      <c r="C1618" s="47" t="s">
        <v>1971</v>
      </c>
      <c r="D1618" s="47">
        <v>2443.0</v>
      </c>
      <c r="E1618" s="47">
        <v>1.0</v>
      </c>
      <c r="F1618" s="48">
        <v>1687.42</v>
      </c>
      <c r="G1618" s="48">
        <f t="shared" si="1"/>
        <v>1687.42</v>
      </c>
      <c r="H1618" s="47" t="s">
        <v>6</v>
      </c>
      <c r="I1618" s="47">
        <v>0.0</v>
      </c>
      <c r="J1618" s="47">
        <v>0.0</v>
      </c>
      <c r="K1618" s="47">
        <v>0.0</v>
      </c>
      <c r="L1618" s="47" t="s">
        <v>189</v>
      </c>
      <c r="M1618" s="47" t="s">
        <v>119</v>
      </c>
      <c r="N1618" s="47">
        <v>114.0</v>
      </c>
      <c r="O1618" s="47">
        <v>0.0</v>
      </c>
      <c r="P1618" s="47">
        <v>0.0</v>
      </c>
      <c r="Q1618" s="47">
        <v>0.0</v>
      </c>
      <c r="R1618" s="47">
        <v>0.0</v>
      </c>
      <c r="S1618" s="47">
        <v>1.0</v>
      </c>
      <c r="T1618" s="47">
        <v>0.0</v>
      </c>
      <c r="U1618" s="48">
        <v>1687.42</v>
      </c>
      <c r="V1618" s="48">
        <v>1418.0</v>
      </c>
      <c r="W1618" s="47">
        <v>9.00449648E8</v>
      </c>
      <c r="X1618" s="47" t="s">
        <v>726</v>
      </c>
    </row>
    <row r="1619" ht="15.75" customHeight="1">
      <c r="B1619" s="52">
        <v>8.0150072E7</v>
      </c>
      <c r="C1619" s="52" t="s">
        <v>1972</v>
      </c>
      <c r="D1619" s="52">
        <v>2442.0</v>
      </c>
      <c r="E1619" s="52">
        <v>0.0</v>
      </c>
      <c r="F1619" s="53">
        <v>1730.14</v>
      </c>
      <c r="G1619" s="48">
        <f t="shared" si="1"/>
        <v>0</v>
      </c>
      <c r="H1619" s="52" t="s">
        <v>6</v>
      </c>
      <c r="I1619" s="52">
        <v>0.0</v>
      </c>
      <c r="J1619" s="52">
        <v>0.0</v>
      </c>
      <c r="K1619" s="52">
        <v>0.0</v>
      </c>
      <c r="L1619" s="52" t="s">
        <v>189</v>
      </c>
      <c r="M1619" s="52" t="s">
        <v>119</v>
      </c>
      <c r="N1619" s="52">
        <v>491.0</v>
      </c>
      <c r="O1619" s="52">
        <v>0.0</v>
      </c>
      <c r="P1619" s="52">
        <v>0.0</v>
      </c>
      <c r="Q1619" s="52">
        <v>0.0</v>
      </c>
      <c r="R1619" s="52">
        <v>0.0</v>
      </c>
      <c r="S1619" s="52">
        <v>6.0</v>
      </c>
      <c r="T1619" s="52">
        <v>0.0</v>
      </c>
      <c r="U1619" s="53">
        <v>1730.14</v>
      </c>
      <c r="V1619" s="53">
        <v>1460.0</v>
      </c>
      <c r="W1619" s="52">
        <v>9.00449648E8</v>
      </c>
      <c r="X1619" s="52" t="s">
        <v>726</v>
      </c>
    </row>
    <row r="1620" ht="15.75" customHeight="1">
      <c r="B1620" s="47">
        <v>8.0150073E7</v>
      </c>
      <c r="C1620" s="47" t="s">
        <v>1973</v>
      </c>
      <c r="D1620" s="47">
        <v>2441.0</v>
      </c>
      <c r="E1620" s="47">
        <v>0.0</v>
      </c>
      <c r="F1620" s="48">
        <v>1877.4</v>
      </c>
      <c r="G1620" s="48">
        <f t="shared" si="1"/>
        <v>0</v>
      </c>
      <c r="H1620" s="47" t="s">
        <v>6</v>
      </c>
      <c r="I1620" s="47">
        <v>0.0</v>
      </c>
      <c r="J1620" s="47">
        <v>19.0</v>
      </c>
      <c r="K1620" s="47">
        <v>0.0</v>
      </c>
      <c r="L1620" s="47" t="s">
        <v>189</v>
      </c>
      <c r="M1620" s="47" t="s">
        <v>119</v>
      </c>
      <c r="N1620" s="47">
        <v>1009.0</v>
      </c>
      <c r="O1620" s="47">
        <v>0.0</v>
      </c>
      <c r="P1620" s="47">
        <v>0.0</v>
      </c>
      <c r="Q1620" s="47">
        <v>0.0</v>
      </c>
      <c r="R1620" s="47">
        <v>0.0</v>
      </c>
      <c r="S1620" s="47">
        <v>6.0</v>
      </c>
      <c r="T1620" s="47">
        <v>0.0</v>
      </c>
      <c r="U1620" s="48">
        <v>1877.4</v>
      </c>
      <c r="V1620" s="48">
        <v>1595.0</v>
      </c>
      <c r="W1620" s="47">
        <v>9.00449648E8</v>
      </c>
      <c r="X1620" s="47" t="s">
        <v>726</v>
      </c>
    </row>
    <row r="1621" ht="15.75" customHeight="1">
      <c r="B1621" s="52">
        <v>8.0150074E7</v>
      </c>
      <c r="C1621" s="52" t="s">
        <v>1974</v>
      </c>
      <c r="D1621" s="52">
        <v>2440.0</v>
      </c>
      <c r="E1621" s="52">
        <v>0.0</v>
      </c>
      <c r="F1621" s="53">
        <v>1709.54</v>
      </c>
      <c r="G1621" s="48">
        <f t="shared" si="1"/>
        <v>0</v>
      </c>
      <c r="H1621" s="52" t="s">
        <v>6</v>
      </c>
      <c r="I1621" s="52">
        <v>0.0</v>
      </c>
      <c r="J1621" s="52">
        <v>1.0</v>
      </c>
      <c r="K1621" s="52">
        <v>0.0</v>
      </c>
      <c r="L1621" s="52" t="s">
        <v>189</v>
      </c>
      <c r="M1621" s="52" t="s">
        <v>119</v>
      </c>
      <c r="N1621" s="52">
        <v>312.0</v>
      </c>
      <c r="O1621" s="52">
        <v>0.0</v>
      </c>
      <c r="P1621" s="52">
        <v>0.0</v>
      </c>
      <c r="Q1621" s="52">
        <v>0.0</v>
      </c>
      <c r="R1621" s="52">
        <v>0.0</v>
      </c>
      <c r="S1621" s="52">
        <v>6.0</v>
      </c>
      <c r="T1621" s="52">
        <v>0.0</v>
      </c>
      <c r="U1621" s="53">
        <v>1709.54</v>
      </c>
      <c r="V1621" s="53">
        <v>1460.0</v>
      </c>
      <c r="W1621" s="52">
        <v>9.00449648E8</v>
      </c>
      <c r="X1621" s="52" t="s">
        <v>723</v>
      </c>
    </row>
    <row r="1622" ht="15.75" customHeight="1">
      <c r="B1622" s="47">
        <v>8.0150075E7</v>
      </c>
      <c r="C1622" s="47" t="s">
        <v>1975</v>
      </c>
      <c r="D1622" s="47">
        <v>959.0</v>
      </c>
      <c r="E1622" s="47">
        <v>78.0</v>
      </c>
      <c r="F1622" s="48">
        <v>952.0</v>
      </c>
      <c r="G1622" s="48">
        <f t="shared" si="1"/>
        <v>74256</v>
      </c>
      <c r="H1622" s="47" t="s">
        <v>6</v>
      </c>
      <c r="I1622" s="47">
        <v>40.0</v>
      </c>
      <c r="J1622" s="47">
        <v>20.0</v>
      </c>
      <c r="K1622" s="47">
        <v>100.0</v>
      </c>
      <c r="L1622" s="47" t="s">
        <v>189</v>
      </c>
      <c r="M1622" s="47" t="s">
        <v>119</v>
      </c>
      <c r="N1622" s="47">
        <v>2895.5</v>
      </c>
      <c r="O1622" s="47">
        <v>0.0</v>
      </c>
      <c r="P1622" s="47">
        <v>0.0</v>
      </c>
      <c r="Q1622" s="47">
        <v>1.0</v>
      </c>
      <c r="R1622" s="47">
        <v>0.0</v>
      </c>
      <c r="S1622" s="47">
        <v>12.0</v>
      </c>
      <c r="T1622" s="47">
        <v>0.0</v>
      </c>
      <c r="U1622" s="48">
        <v>952.0</v>
      </c>
      <c r="V1622" s="48">
        <v>952.0</v>
      </c>
      <c r="W1622" s="47">
        <v>9.01319175E8</v>
      </c>
      <c r="X1622" s="47" t="s">
        <v>208</v>
      </c>
    </row>
    <row r="1623" ht="15.75" customHeight="1">
      <c r="B1623" s="52">
        <v>8.0150076E7</v>
      </c>
      <c r="C1623" s="52" t="s">
        <v>1976</v>
      </c>
      <c r="D1623" s="52">
        <v>2234.0</v>
      </c>
      <c r="E1623" s="52">
        <v>39.5</v>
      </c>
      <c r="F1623" s="53">
        <v>1130.5</v>
      </c>
      <c r="G1623" s="48">
        <f t="shared" si="1"/>
        <v>44654.75</v>
      </c>
      <c r="H1623" s="52" t="s">
        <v>6</v>
      </c>
      <c r="I1623" s="52">
        <v>5.0</v>
      </c>
      <c r="J1623" s="52">
        <v>1.0</v>
      </c>
      <c r="K1623" s="52">
        <v>20.0</v>
      </c>
      <c r="L1623" s="52" t="s">
        <v>189</v>
      </c>
      <c r="M1623" s="52" t="s">
        <v>119</v>
      </c>
      <c r="N1623" s="52">
        <v>842.0</v>
      </c>
      <c r="O1623" s="52">
        <v>0.0</v>
      </c>
      <c r="P1623" s="52">
        <v>0.0</v>
      </c>
      <c r="Q1623" s="52">
        <v>0.0</v>
      </c>
      <c r="R1623" s="52">
        <v>0.0</v>
      </c>
      <c r="S1623" s="52">
        <v>4.0</v>
      </c>
      <c r="T1623" s="52">
        <v>0.0</v>
      </c>
      <c r="U1623" s="53">
        <v>1130.5</v>
      </c>
      <c r="V1623" s="53">
        <v>1130.5</v>
      </c>
      <c r="W1623" s="52">
        <v>9.01319175E8</v>
      </c>
      <c r="X1623" s="52" t="s">
        <v>208</v>
      </c>
    </row>
    <row r="1624" ht="15.75" customHeight="1">
      <c r="B1624" s="47">
        <v>8.0150077E7</v>
      </c>
      <c r="C1624" s="47" t="s">
        <v>1977</v>
      </c>
      <c r="D1624" s="47">
        <v>2242.0</v>
      </c>
      <c r="E1624" s="47">
        <v>86.0</v>
      </c>
      <c r="F1624" s="48">
        <v>1840.93</v>
      </c>
      <c r="G1624" s="48">
        <f t="shared" si="1"/>
        <v>158319.98</v>
      </c>
      <c r="H1624" s="47" t="s">
        <v>6</v>
      </c>
      <c r="I1624" s="47">
        <v>100.0</v>
      </c>
      <c r="J1624" s="47">
        <v>45.0</v>
      </c>
      <c r="K1624" s="47">
        <v>225.0</v>
      </c>
      <c r="L1624" s="47" t="s">
        <v>189</v>
      </c>
      <c r="M1624" s="47" t="s">
        <v>119</v>
      </c>
      <c r="N1624" s="47">
        <v>6035.0</v>
      </c>
      <c r="O1624" s="47">
        <v>0.0</v>
      </c>
      <c r="P1624" s="47">
        <v>0.0</v>
      </c>
      <c r="Q1624" s="47">
        <v>1.0</v>
      </c>
      <c r="R1624" s="47">
        <v>0.0</v>
      </c>
      <c r="S1624" s="47">
        <v>10.0</v>
      </c>
      <c r="T1624" s="47">
        <v>0.0</v>
      </c>
      <c r="U1624" s="48">
        <v>1840.93</v>
      </c>
      <c r="V1624" s="48">
        <v>1840.93</v>
      </c>
      <c r="W1624" s="47">
        <v>9.00449648E8</v>
      </c>
      <c r="X1624" s="47" t="s">
        <v>208</v>
      </c>
    </row>
    <row r="1625" ht="15.75" customHeight="1">
      <c r="B1625" s="52">
        <v>8.0150078E7</v>
      </c>
      <c r="C1625" s="52" t="s">
        <v>1978</v>
      </c>
      <c r="D1625" s="52">
        <v>2444.0</v>
      </c>
      <c r="E1625" s="52">
        <v>135.0</v>
      </c>
      <c r="F1625" s="53">
        <v>3391.5</v>
      </c>
      <c r="G1625" s="48">
        <f t="shared" si="1"/>
        <v>457852.5</v>
      </c>
      <c r="H1625" s="52" t="s">
        <v>6</v>
      </c>
      <c r="I1625" s="52">
        <v>50.0</v>
      </c>
      <c r="J1625" s="52">
        <v>30.0</v>
      </c>
      <c r="K1625" s="52">
        <v>80.0</v>
      </c>
      <c r="L1625" s="52" t="s">
        <v>118</v>
      </c>
      <c r="M1625" s="52" t="s">
        <v>119</v>
      </c>
      <c r="N1625" s="52">
        <v>3668.0</v>
      </c>
      <c r="O1625" s="52">
        <v>0.0</v>
      </c>
      <c r="P1625" s="52">
        <v>0.0</v>
      </c>
      <c r="Q1625" s="52">
        <v>0.0</v>
      </c>
      <c r="R1625" s="52">
        <v>0.0</v>
      </c>
      <c r="S1625" s="52">
        <v>13.0</v>
      </c>
      <c r="T1625" s="52">
        <v>0.0</v>
      </c>
      <c r="U1625" s="53">
        <v>3391.5</v>
      </c>
      <c r="V1625" s="53">
        <v>3391.5</v>
      </c>
      <c r="W1625" s="52">
        <v>9.00624922E8</v>
      </c>
      <c r="X1625" s="52" t="s">
        <v>387</v>
      </c>
    </row>
    <row r="1626" ht="15.75" customHeight="1">
      <c r="B1626" s="47">
        <v>8.0150079E7</v>
      </c>
      <c r="C1626" s="47" t="s">
        <v>1979</v>
      </c>
      <c r="D1626" s="47">
        <v>2445.0</v>
      </c>
      <c r="E1626" s="47">
        <v>83.0</v>
      </c>
      <c r="F1626" s="48">
        <v>2437.12</v>
      </c>
      <c r="G1626" s="48">
        <f t="shared" si="1"/>
        <v>202280.96</v>
      </c>
      <c r="H1626" s="47" t="s">
        <v>6</v>
      </c>
      <c r="I1626" s="47">
        <v>3.0</v>
      </c>
      <c r="J1626" s="47">
        <v>3.0</v>
      </c>
      <c r="K1626" s="47">
        <v>6.0</v>
      </c>
      <c r="L1626" s="47" t="s">
        <v>118</v>
      </c>
      <c r="M1626" s="47" t="s">
        <v>119</v>
      </c>
      <c r="N1626" s="47">
        <v>289.0</v>
      </c>
      <c r="O1626" s="47">
        <v>0.0</v>
      </c>
      <c r="P1626" s="47">
        <v>0.0</v>
      </c>
      <c r="Q1626" s="47">
        <v>0.0</v>
      </c>
      <c r="R1626" s="47">
        <v>0.0</v>
      </c>
      <c r="S1626" s="47">
        <v>1.0</v>
      </c>
      <c r="T1626" s="47">
        <v>0.0</v>
      </c>
      <c r="U1626" s="48">
        <v>2437.12</v>
      </c>
      <c r="V1626" s="48">
        <v>2048.0</v>
      </c>
      <c r="W1626" s="47">
        <v>9.00449648E8</v>
      </c>
      <c r="X1626" s="47" t="s">
        <v>387</v>
      </c>
    </row>
    <row r="1627" ht="15.75" customHeight="1">
      <c r="B1627" s="52">
        <v>8.015008E7</v>
      </c>
      <c r="C1627" s="52" t="s">
        <v>1980</v>
      </c>
      <c r="D1627" s="52">
        <v>2446.0</v>
      </c>
      <c r="E1627" s="52">
        <v>110.0</v>
      </c>
      <c r="F1627" s="53">
        <v>15618.75</v>
      </c>
      <c r="G1627" s="48">
        <f t="shared" si="1"/>
        <v>1718062.5</v>
      </c>
      <c r="H1627" s="52" t="s">
        <v>6</v>
      </c>
      <c r="I1627" s="52">
        <v>2.0</v>
      </c>
      <c r="J1627" s="52">
        <v>2.0</v>
      </c>
      <c r="K1627" s="52">
        <v>6.0</v>
      </c>
      <c r="L1627" s="52" t="s">
        <v>118</v>
      </c>
      <c r="M1627" s="52" t="s">
        <v>119</v>
      </c>
      <c r="N1627" s="52">
        <v>255.0</v>
      </c>
      <c r="O1627" s="52">
        <v>0.0</v>
      </c>
      <c r="P1627" s="52">
        <v>0.0</v>
      </c>
      <c r="Q1627" s="52">
        <v>0.0</v>
      </c>
      <c r="R1627" s="52">
        <v>0.0</v>
      </c>
      <c r="S1627" s="52">
        <v>1.0</v>
      </c>
      <c r="T1627" s="52">
        <v>0.0</v>
      </c>
      <c r="U1627" s="53">
        <v>15618.8</v>
      </c>
      <c r="V1627" s="53">
        <v>13125.0</v>
      </c>
      <c r="W1627" s="52">
        <v>9.00449648E8</v>
      </c>
      <c r="X1627" s="52" t="s">
        <v>387</v>
      </c>
    </row>
    <row r="1628" ht="15.75" customHeight="1">
      <c r="B1628" s="47">
        <v>8.0150081E7</v>
      </c>
      <c r="C1628" s="47" t="s">
        <v>1981</v>
      </c>
      <c r="D1628" s="47">
        <v>2447.0</v>
      </c>
      <c r="E1628" s="47">
        <v>10.0</v>
      </c>
      <c r="F1628" s="48">
        <v>1011.5</v>
      </c>
      <c r="G1628" s="48">
        <f t="shared" si="1"/>
        <v>10115</v>
      </c>
      <c r="H1628" s="47" t="s">
        <v>6</v>
      </c>
      <c r="I1628" s="47">
        <v>4.0</v>
      </c>
      <c r="J1628" s="47">
        <v>4.0</v>
      </c>
      <c r="K1628" s="47">
        <v>10.0</v>
      </c>
      <c r="L1628" s="47" t="s">
        <v>118</v>
      </c>
      <c r="M1628" s="47" t="s">
        <v>119</v>
      </c>
      <c r="N1628" s="47">
        <v>581.0</v>
      </c>
      <c r="O1628" s="47">
        <v>0.0</v>
      </c>
      <c r="P1628" s="47">
        <v>0.0</v>
      </c>
      <c r="Q1628" s="47">
        <v>0.0</v>
      </c>
      <c r="R1628" s="47">
        <v>0.0</v>
      </c>
      <c r="S1628" s="47">
        <v>5.0</v>
      </c>
      <c r="T1628" s="47">
        <v>0.0</v>
      </c>
      <c r="U1628" s="48">
        <v>1011.5</v>
      </c>
      <c r="V1628" s="48">
        <v>1011.5</v>
      </c>
      <c r="W1628" s="47">
        <v>9.00624922E8</v>
      </c>
      <c r="X1628" s="47" t="s">
        <v>387</v>
      </c>
    </row>
    <row r="1629" ht="15.75" customHeight="1">
      <c r="B1629" s="52">
        <v>8.0150082E7</v>
      </c>
      <c r="C1629" s="52" t="s">
        <v>1982</v>
      </c>
      <c r="D1629" s="52">
        <v>2448.0</v>
      </c>
      <c r="E1629" s="52">
        <v>16.0</v>
      </c>
      <c r="F1629" s="53">
        <v>1011.5</v>
      </c>
      <c r="G1629" s="48">
        <f t="shared" si="1"/>
        <v>16184</v>
      </c>
      <c r="H1629" s="52" t="s">
        <v>6</v>
      </c>
      <c r="I1629" s="52">
        <v>4.0</v>
      </c>
      <c r="J1629" s="52">
        <v>4.0</v>
      </c>
      <c r="K1629" s="52">
        <v>16.0</v>
      </c>
      <c r="L1629" s="52" t="s">
        <v>118</v>
      </c>
      <c r="M1629" s="52" t="s">
        <v>119</v>
      </c>
      <c r="N1629" s="52">
        <v>304.0</v>
      </c>
      <c r="O1629" s="52">
        <v>0.0</v>
      </c>
      <c r="P1629" s="52">
        <v>0.0</v>
      </c>
      <c r="Q1629" s="52">
        <v>0.0</v>
      </c>
      <c r="R1629" s="52">
        <v>0.0</v>
      </c>
      <c r="S1629" s="52">
        <v>4.0</v>
      </c>
      <c r="T1629" s="52">
        <v>0.0</v>
      </c>
      <c r="U1629" s="53">
        <v>1011.5</v>
      </c>
      <c r="V1629" s="53">
        <v>1011.5</v>
      </c>
      <c r="W1629" s="52">
        <v>9.00449648E8</v>
      </c>
      <c r="X1629" s="52" t="s">
        <v>387</v>
      </c>
    </row>
    <row r="1630" ht="15.75" customHeight="1">
      <c r="B1630" s="47">
        <v>8.0150083E7</v>
      </c>
      <c r="C1630" s="47" t="s">
        <v>1983</v>
      </c>
      <c r="D1630" s="47">
        <v>2469.0</v>
      </c>
      <c r="E1630" s="47">
        <v>39.0</v>
      </c>
      <c r="F1630" s="48">
        <v>1249.5</v>
      </c>
      <c r="G1630" s="48">
        <f t="shared" si="1"/>
        <v>48730.5</v>
      </c>
      <c r="H1630" s="47" t="s">
        <v>6</v>
      </c>
      <c r="I1630" s="47">
        <v>6.0</v>
      </c>
      <c r="J1630" s="47">
        <v>6.0</v>
      </c>
      <c r="K1630" s="47">
        <v>12.0</v>
      </c>
      <c r="L1630" s="47" t="s">
        <v>189</v>
      </c>
      <c r="M1630" s="47" t="s">
        <v>119</v>
      </c>
      <c r="N1630" s="47">
        <v>465.0</v>
      </c>
      <c r="O1630" s="47">
        <v>0.0</v>
      </c>
      <c r="P1630" s="47">
        <v>0.0</v>
      </c>
      <c r="Q1630" s="47">
        <v>0.0</v>
      </c>
      <c r="R1630" s="47">
        <v>0.0</v>
      </c>
      <c r="S1630" s="47">
        <v>6.0</v>
      </c>
      <c r="T1630" s="47">
        <v>0.0</v>
      </c>
      <c r="U1630" s="48">
        <v>1249.5</v>
      </c>
      <c r="V1630" s="48">
        <v>1249.5</v>
      </c>
      <c r="W1630" s="47">
        <v>9.00624922E8</v>
      </c>
      <c r="X1630" s="47" t="s">
        <v>729</v>
      </c>
    </row>
    <row r="1631" ht="15.75" customHeight="1">
      <c r="B1631" s="52">
        <v>8.0150084E7</v>
      </c>
      <c r="C1631" s="52" t="s">
        <v>1984</v>
      </c>
      <c r="D1631" s="52">
        <v>1611.0</v>
      </c>
      <c r="E1631" s="52">
        <v>14.0</v>
      </c>
      <c r="F1631" s="53">
        <v>416.5</v>
      </c>
      <c r="G1631" s="48">
        <f t="shared" si="1"/>
        <v>5831</v>
      </c>
      <c r="H1631" s="52" t="s">
        <v>6</v>
      </c>
      <c r="I1631" s="52">
        <v>5.0</v>
      </c>
      <c r="J1631" s="52">
        <v>5.0</v>
      </c>
      <c r="K1631" s="52">
        <v>10.0</v>
      </c>
      <c r="L1631" s="52" t="s">
        <v>118</v>
      </c>
      <c r="M1631" s="52" t="s">
        <v>122</v>
      </c>
      <c r="N1631" s="52">
        <v>257.0</v>
      </c>
      <c r="O1631" s="52">
        <v>0.0</v>
      </c>
      <c r="P1631" s="52">
        <v>0.0</v>
      </c>
      <c r="Q1631" s="52">
        <v>0.0</v>
      </c>
      <c r="R1631" s="52">
        <v>0.0</v>
      </c>
      <c r="S1631" s="52">
        <v>1.0</v>
      </c>
      <c r="T1631" s="52">
        <v>0.0</v>
      </c>
      <c r="U1631" s="53">
        <v>416.5</v>
      </c>
      <c r="V1631" s="53">
        <v>416.5</v>
      </c>
      <c r="W1631" s="52">
        <v>9.00624922E8</v>
      </c>
      <c r="X1631" s="52" t="s">
        <v>387</v>
      </c>
    </row>
    <row r="1632" ht="15.75" customHeight="1">
      <c r="B1632" s="47">
        <v>8.0150085E7</v>
      </c>
      <c r="C1632" s="47" t="s">
        <v>1985</v>
      </c>
      <c r="D1632" s="47">
        <v>1870.0</v>
      </c>
      <c r="E1632" s="47">
        <v>14.0</v>
      </c>
      <c r="F1632" s="48">
        <v>380.0836</v>
      </c>
      <c r="G1632" s="48">
        <f t="shared" si="1"/>
        <v>5321.1704</v>
      </c>
      <c r="H1632" s="47" t="s">
        <v>6</v>
      </c>
      <c r="I1632" s="47">
        <v>7.0</v>
      </c>
      <c r="J1632" s="47">
        <v>7.0</v>
      </c>
      <c r="K1632" s="47">
        <v>14.0</v>
      </c>
      <c r="L1632" s="47" t="s">
        <v>118</v>
      </c>
      <c r="M1632" s="47" t="s">
        <v>122</v>
      </c>
      <c r="N1632" s="47">
        <v>451.0</v>
      </c>
      <c r="O1632" s="47">
        <v>0.0</v>
      </c>
      <c r="P1632" s="47">
        <v>0.0</v>
      </c>
      <c r="Q1632" s="47">
        <v>0.0</v>
      </c>
      <c r="R1632" s="47">
        <v>0.0</v>
      </c>
      <c r="S1632" s="47">
        <v>0.0</v>
      </c>
      <c r="T1632" s="47">
        <v>0.0</v>
      </c>
      <c r="U1632" s="48">
        <v>380.084</v>
      </c>
      <c r="V1632" s="48">
        <v>380.8</v>
      </c>
      <c r="W1632" s="47">
        <v>9.00449648E8</v>
      </c>
      <c r="X1632" s="47" t="s">
        <v>387</v>
      </c>
    </row>
    <row r="1633" ht="15.75" customHeight="1">
      <c r="B1633" s="52">
        <v>8.0150086E7</v>
      </c>
      <c r="C1633" s="52" t="s">
        <v>1986</v>
      </c>
      <c r="D1633" s="52">
        <v>1853.0</v>
      </c>
      <c r="E1633" s="52">
        <v>73.0</v>
      </c>
      <c r="F1633" s="53">
        <v>267.7942</v>
      </c>
      <c r="G1633" s="48">
        <f t="shared" si="1"/>
        <v>19548.9766</v>
      </c>
      <c r="H1633" s="52" t="s">
        <v>6</v>
      </c>
      <c r="I1633" s="52">
        <v>4.0</v>
      </c>
      <c r="J1633" s="52">
        <v>4.0</v>
      </c>
      <c r="K1633" s="52">
        <v>6.0</v>
      </c>
      <c r="L1633" s="52" t="s">
        <v>118</v>
      </c>
      <c r="M1633" s="52" t="s">
        <v>119</v>
      </c>
      <c r="N1633" s="52">
        <v>332.0</v>
      </c>
      <c r="O1633" s="52">
        <v>0.0</v>
      </c>
      <c r="P1633" s="52">
        <v>0.0</v>
      </c>
      <c r="Q1633" s="52">
        <v>0.0</v>
      </c>
      <c r="R1633" s="52">
        <v>0.0</v>
      </c>
      <c r="S1633" s="52">
        <v>0.0</v>
      </c>
      <c r="T1633" s="52">
        <v>0.0</v>
      </c>
      <c r="U1633" s="53">
        <v>267.794</v>
      </c>
      <c r="V1633" s="53">
        <v>85.0</v>
      </c>
      <c r="W1633" s="52">
        <v>9.00449648E8</v>
      </c>
      <c r="X1633" s="52" t="s">
        <v>387</v>
      </c>
    </row>
    <row r="1634" ht="15.75" customHeight="1">
      <c r="B1634" s="47">
        <v>8.0150087E7</v>
      </c>
      <c r="C1634" s="47" t="s">
        <v>1987</v>
      </c>
      <c r="D1634" s="47">
        <v>1574.0</v>
      </c>
      <c r="E1634" s="47">
        <v>20.5</v>
      </c>
      <c r="F1634" s="48">
        <v>1573.18</v>
      </c>
      <c r="G1634" s="48">
        <f t="shared" si="1"/>
        <v>32250.19</v>
      </c>
      <c r="H1634" s="47" t="s">
        <v>6</v>
      </c>
      <c r="I1634" s="47">
        <v>6.0</v>
      </c>
      <c r="J1634" s="47">
        <v>6.0</v>
      </c>
      <c r="K1634" s="47">
        <v>12.0</v>
      </c>
      <c r="L1634" s="47" t="s">
        <v>189</v>
      </c>
      <c r="M1634" s="47" t="s">
        <v>119</v>
      </c>
      <c r="N1634" s="47">
        <v>207.0</v>
      </c>
      <c r="O1634" s="47">
        <v>0.0</v>
      </c>
      <c r="P1634" s="47">
        <v>0.0</v>
      </c>
      <c r="Q1634" s="47">
        <v>0.0</v>
      </c>
      <c r="R1634" s="47">
        <v>0.0</v>
      </c>
      <c r="S1634" s="47">
        <v>1.0</v>
      </c>
      <c r="T1634" s="47">
        <v>0.0</v>
      </c>
      <c r="U1634" s="48">
        <v>1573.18</v>
      </c>
      <c r="V1634" s="48">
        <v>1573.18</v>
      </c>
      <c r="W1634" s="47">
        <v>9.00624922E8</v>
      </c>
      <c r="X1634" s="47" t="s">
        <v>729</v>
      </c>
    </row>
    <row r="1635" ht="15.75" customHeight="1">
      <c r="B1635" s="52">
        <v>8.0150088E7</v>
      </c>
      <c r="C1635" s="52" t="s">
        <v>1988</v>
      </c>
      <c r="D1635" s="52">
        <v>939.0</v>
      </c>
      <c r="E1635" s="52">
        <v>41.0</v>
      </c>
      <c r="F1635" s="53">
        <v>5176.5</v>
      </c>
      <c r="G1635" s="48">
        <f t="shared" si="1"/>
        <v>212236.5</v>
      </c>
      <c r="H1635" s="52" t="s">
        <v>6</v>
      </c>
      <c r="I1635" s="52">
        <v>10.0</v>
      </c>
      <c r="J1635" s="52">
        <v>6.0</v>
      </c>
      <c r="K1635" s="52">
        <v>20.0</v>
      </c>
      <c r="L1635" s="52" t="s">
        <v>118</v>
      </c>
      <c r="M1635" s="52" t="s">
        <v>165</v>
      </c>
      <c r="N1635" s="52">
        <v>269.0</v>
      </c>
      <c r="O1635" s="52">
        <v>0.0</v>
      </c>
      <c r="P1635" s="52">
        <v>0.0</v>
      </c>
      <c r="Q1635" s="52">
        <v>0.0</v>
      </c>
      <c r="R1635" s="52">
        <v>0.0</v>
      </c>
      <c r="S1635" s="52">
        <v>2.0</v>
      </c>
      <c r="T1635" s="52">
        <v>0.0</v>
      </c>
      <c r="U1635" s="53">
        <v>5176.5</v>
      </c>
      <c r="V1635" s="53">
        <v>5176.5</v>
      </c>
      <c r="W1635" s="52">
        <v>9.00624922E8</v>
      </c>
      <c r="X1635" s="52" t="s">
        <v>387</v>
      </c>
    </row>
    <row r="1636" ht="15.75" customHeight="1">
      <c r="B1636" s="47">
        <v>8.0150089E7</v>
      </c>
      <c r="C1636" s="47" t="s">
        <v>1989</v>
      </c>
      <c r="D1636" s="47">
        <v>1.0334533E7</v>
      </c>
      <c r="E1636" s="47">
        <v>1.0</v>
      </c>
      <c r="F1636" s="48">
        <v>204680.0</v>
      </c>
      <c r="G1636" s="48">
        <f t="shared" si="1"/>
        <v>204680</v>
      </c>
      <c r="H1636" s="47" t="s">
        <v>6</v>
      </c>
      <c r="I1636" s="47">
        <v>0.0</v>
      </c>
      <c r="J1636" s="47">
        <v>0.0</v>
      </c>
      <c r="K1636" s="47">
        <v>0.0</v>
      </c>
      <c r="L1636" s="47" t="s">
        <v>118</v>
      </c>
      <c r="M1636" s="47" t="s">
        <v>165</v>
      </c>
      <c r="N1636" s="47">
        <v>17.0</v>
      </c>
      <c r="O1636" s="47">
        <v>0.0</v>
      </c>
      <c r="P1636" s="47">
        <v>0.0</v>
      </c>
      <c r="Q1636" s="47">
        <v>0.0</v>
      </c>
      <c r="R1636" s="47">
        <v>0.0</v>
      </c>
      <c r="S1636" s="47">
        <v>4.0</v>
      </c>
      <c r="T1636" s="47">
        <v>0.0</v>
      </c>
      <c r="U1636" s="48">
        <v>204680.0</v>
      </c>
      <c r="V1636" s="48">
        <v>204680.0</v>
      </c>
      <c r="W1636" s="47">
        <v>9.00603232E8</v>
      </c>
      <c r="X1636" s="47" t="s">
        <v>1397</v>
      </c>
    </row>
    <row r="1637" ht="15.75" customHeight="1">
      <c r="B1637" s="52">
        <v>8.015009E7</v>
      </c>
      <c r="C1637" s="52" t="s">
        <v>1990</v>
      </c>
      <c r="D1637" s="52">
        <v>1.0334534E7</v>
      </c>
      <c r="E1637" s="52">
        <v>1.0</v>
      </c>
      <c r="F1637" s="53">
        <v>215700.6</v>
      </c>
      <c r="G1637" s="48">
        <f t="shared" si="1"/>
        <v>215700.6</v>
      </c>
      <c r="H1637" s="52" t="s">
        <v>6</v>
      </c>
      <c r="I1637" s="52">
        <v>1.0</v>
      </c>
      <c r="J1637" s="52">
        <v>1.0</v>
      </c>
      <c r="K1637" s="52">
        <v>2.0</v>
      </c>
      <c r="L1637" s="52" t="s">
        <v>118</v>
      </c>
      <c r="M1637" s="52" t="s">
        <v>165</v>
      </c>
      <c r="N1637" s="52">
        <v>27.0</v>
      </c>
      <c r="O1637" s="52">
        <v>0.0</v>
      </c>
      <c r="P1637" s="52">
        <v>0.0</v>
      </c>
      <c r="Q1637" s="52">
        <v>1.0</v>
      </c>
      <c r="R1637" s="52">
        <v>0.0</v>
      </c>
      <c r="S1637" s="52">
        <v>8.0</v>
      </c>
      <c r="T1637" s="52">
        <v>0.0</v>
      </c>
      <c r="U1637" s="53">
        <v>215701.0</v>
      </c>
      <c r="V1637" s="53">
        <v>215700.6</v>
      </c>
      <c r="W1637" s="52">
        <v>9.00603232E8</v>
      </c>
      <c r="X1637" s="52" t="s">
        <v>1397</v>
      </c>
    </row>
    <row r="1638" ht="15.75" customHeight="1">
      <c r="B1638" s="47">
        <v>8.0150091E7</v>
      </c>
      <c r="C1638" s="47" t="s">
        <v>1991</v>
      </c>
      <c r="D1638" s="47">
        <v>1.0334445E7</v>
      </c>
      <c r="E1638" s="47">
        <v>4.0</v>
      </c>
      <c r="F1638" s="48">
        <v>121252.4</v>
      </c>
      <c r="G1638" s="48">
        <f t="shared" si="1"/>
        <v>485009.6</v>
      </c>
      <c r="H1638" s="47" t="s">
        <v>6</v>
      </c>
      <c r="I1638" s="47">
        <v>3.0</v>
      </c>
      <c r="J1638" s="47">
        <v>1.0</v>
      </c>
      <c r="K1638" s="47">
        <v>6.0</v>
      </c>
      <c r="L1638" s="47" t="s">
        <v>118</v>
      </c>
      <c r="M1638" s="47" t="s">
        <v>119</v>
      </c>
      <c r="N1638" s="47">
        <v>127.0</v>
      </c>
      <c r="O1638" s="47">
        <v>0.0</v>
      </c>
      <c r="P1638" s="47">
        <v>0.0</v>
      </c>
      <c r="Q1638" s="47">
        <v>1.0</v>
      </c>
      <c r="R1638" s="47">
        <v>0.0</v>
      </c>
      <c r="S1638" s="47">
        <v>8.0</v>
      </c>
      <c r="T1638" s="47">
        <v>0.0</v>
      </c>
      <c r="U1638" s="48">
        <v>121252.0</v>
      </c>
      <c r="V1638" s="48">
        <v>121195.6</v>
      </c>
      <c r="W1638" s="47">
        <v>9.00603232E8</v>
      </c>
      <c r="X1638" s="47" t="s">
        <v>742</v>
      </c>
    </row>
    <row r="1639" ht="15.75" customHeight="1">
      <c r="B1639" s="52">
        <v>8.0150092E7</v>
      </c>
      <c r="C1639" s="52" t="s">
        <v>1992</v>
      </c>
      <c r="D1639" s="52">
        <v>1.0334447E7</v>
      </c>
      <c r="E1639" s="52">
        <v>4.0</v>
      </c>
      <c r="F1639" s="53">
        <v>116847.7</v>
      </c>
      <c r="G1639" s="48">
        <f t="shared" si="1"/>
        <v>467390.8</v>
      </c>
      <c r="H1639" s="52" t="s">
        <v>6</v>
      </c>
      <c r="I1639" s="52">
        <v>5.0</v>
      </c>
      <c r="J1639" s="52">
        <v>5.0</v>
      </c>
      <c r="K1639" s="52">
        <v>10.0</v>
      </c>
      <c r="L1639" s="52" t="s">
        <v>118</v>
      </c>
      <c r="M1639" s="52" t="s">
        <v>119</v>
      </c>
      <c r="N1639" s="52">
        <v>121.0</v>
      </c>
      <c r="O1639" s="52">
        <v>0.0</v>
      </c>
      <c r="P1639" s="52">
        <v>0.0</v>
      </c>
      <c r="Q1639" s="52">
        <v>1.0</v>
      </c>
      <c r="R1639" s="52">
        <v>0.0</v>
      </c>
      <c r="S1639" s="52">
        <v>2.0</v>
      </c>
      <c r="T1639" s="52">
        <v>0.0</v>
      </c>
      <c r="U1639" s="53">
        <v>116848.0</v>
      </c>
      <c r="V1639" s="53">
        <v>116610.5</v>
      </c>
      <c r="W1639" s="52">
        <v>9.00603232E8</v>
      </c>
      <c r="X1639" s="52" t="s">
        <v>742</v>
      </c>
    </row>
    <row r="1640" ht="15.75" customHeight="1">
      <c r="B1640" s="47">
        <v>8.0150093E7</v>
      </c>
      <c r="C1640" s="47" t="s">
        <v>1993</v>
      </c>
      <c r="D1640" s="47">
        <v>1.0869668E7</v>
      </c>
      <c r="E1640" s="47">
        <v>9.0</v>
      </c>
      <c r="F1640" s="48">
        <v>22336.0</v>
      </c>
      <c r="G1640" s="48">
        <f t="shared" si="1"/>
        <v>201024</v>
      </c>
      <c r="H1640" s="47" t="s">
        <v>3</v>
      </c>
      <c r="I1640" s="47">
        <v>1.0</v>
      </c>
      <c r="J1640" s="47">
        <v>1.0</v>
      </c>
      <c r="K1640" s="47">
        <v>2.0</v>
      </c>
      <c r="L1640" s="47" t="s">
        <v>118</v>
      </c>
      <c r="M1640" s="47" t="s">
        <v>165</v>
      </c>
      <c r="N1640" s="47">
        <v>8.0</v>
      </c>
      <c r="O1640" s="47">
        <v>0.0</v>
      </c>
      <c r="P1640" s="47">
        <v>0.0</v>
      </c>
      <c r="Q1640" s="47">
        <v>0.0</v>
      </c>
      <c r="R1640" s="47">
        <v>0.0</v>
      </c>
      <c r="S1640" s="47">
        <v>0.0</v>
      </c>
      <c r="T1640" s="47">
        <v>0.0</v>
      </c>
      <c r="U1640" s="48">
        <v>22336.0</v>
      </c>
      <c r="V1640" s="48">
        <v>22336.0</v>
      </c>
      <c r="W1640" s="47">
        <v>8.30092963E8</v>
      </c>
      <c r="X1640" s="47" t="s">
        <v>678</v>
      </c>
    </row>
    <row r="1641" ht="15.75" customHeight="1">
      <c r="B1641" s="52">
        <v>8.0150094E7</v>
      </c>
      <c r="C1641" s="52" t="s">
        <v>1994</v>
      </c>
      <c r="D1641" s="52">
        <v>1.0978492E7</v>
      </c>
      <c r="E1641" s="52">
        <v>4.0</v>
      </c>
      <c r="F1641" s="53">
        <v>86899.75</v>
      </c>
      <c r="G1641" s="48">
        <f t="shared" si="1"/>
        <v>347599</v>
      </c>
      <c r="H1641" s="52" t="s">
        <v>6</v>
      </c>
      <c r="I1641" s="52">
        <v>5.0</v>
      </c>
      <c r="J1641" s="52">
        <v>4.0</v>
      </c>
      <c r="K1641" s="52">
        <v>15.0</v>
      </c>
      <c r="L1641" s="52" t="s">
        <v>118</v>
      </c>
      <c r="M1641" s="52" t="s">
        <v>119</v>
      </c>
      <c r="N1641" s="52">
        <v>564.0</v>
      </c>
      <c r="O1641" s="52">
        <v>0.0</v>
      </c>
      <c r="P1641" s="52">
        <v>0.0</v>
      </c>
      <c r="Q1641" s="52">
        <v>1.0</v>
      </c>
      <c r="R1641" s="52">
        <v>0.0</v>
      </c>
      <c r="S1641" s="52">
        <v>18.0</v>
      </c>
      <c r="T1641" s="52">
        <v>0.0</v>
      </c>
      <c r="U1641" s="53">
        <v>86899.8</v>
      </c>
      <c r="V1641" s="53">
        <v>86899.75</v>
      </c>
      <c r="W1641" s="52">
        <v>9.00603232E8</v>
      </c>
      <c r="X1641" s="52" t="s">
        <v>231</v>
      </c>
    </row>
    <row r="1642" ht="15.75" customHeight="1">
      <c r="B1642" s="47">
        <v>8.0150095E7</v>
      </c>
      <c r="C1642" s="47" t="s">
        <v>1995</v>
      </c>
      <c r="D1642" s="47">
        <v>1.085951E7</v>
      </c>
      <c r="E1642" s="47">
        <v>1.0</v>
      </c>
      <c r="F1642" s="48">
        <v>334335.3</v>
      </c>
      <c r="G1642" s="48">
        <f t="shared" si="1"/>
        <v>334335.3</v>
      </c>
      <c r="H1642" s="47" t="s">
        <v>6</v>
      </c>
      <c r="I1642" s="47">
        <v>1.0</v>
      </c>
      <c r="J1642" s="47">
        <v>1.0</v>
      </c>
      <c r="K1642" s="47">
        <v>2.0</v>
      </c>
      <c r="L1642" s="47" t="s">
        <v>118</v>
      </c>
      <c r="M1642" s="47" t="s">
        <v>119</v>
      </c>
      <c r="N1642" s="47">
        <v>75.0</v>
      </c>
      <c r="O1642" s="47">
        <v>0.0</v>
      </c>
      <c r="P1642" s="47">
        <v>0.0</v>
      </c>
      <c r="Q1642" s="47">
        <v>3.0</v>
      </c>
      <c r="R1642" s="47">
        <v>0.0</v>
      </c>
      <c r="S1642" s="47">
        <v>14.0</v>
      </c>
      <c r="T1642" s="47">
        <v>0.0</v>
      </c>
      <c r="U1642" s="48">
        <v>334335.0</v>
      </c>
      <c r="V1642" s="48">
        <v>334335.3</v>
      </c>
      <c r="W1642" s="47">
        <v>8.30092963E8</v>
      </c>
      <c r="X1642" s="47" t="s">
        <v>729</v>
      </c>
    </row>
    <row r="1643" ht="15.75" customHeight="1">
      <c r="B1643" s="52">
        <v>8.0150096E7</v>
      </c>
      <c r="C1643" s="52" t="s">
        <v>1996</v>
      </c>
      <c r="D1643" s="52">
        <v>2279.0</v>
      </c>
      <c r="E1643" s="52">
        <v>0.0</v>
      </c>
      <c r="F1643" s="53">
        <v>0.0</v>
      </c>
      <c r="G1643" s="48">
        <f t="shared" si="1"/>
        <v>0</v>
      </c>
      <c r="H1643" s="52" t="s">
        <v>6</v>
      </c>
      <c r="I1643" s="52">
        <v>0.0</v>
      </c>
      <c r="J1643" s="52">
        <v>0.0</v>
      </c>
      <c r="K1643" s="52">
        <v>0.0</v>
      </c>
      <c r="L1643" s="52" t="s">
        <v>118</v>
      </c>
      <c r="M1643" s="52" t="s">
        <v>122</v>
      </c>
      <c r="N1643" s="52">
        <v>0.0</v>
      </c>
      <c r="O1643" s="52">
        <v>0.0</v>
      </c>
      <c r="P1643" s="52">
        <v>0.0</v>
      </c>
      <c r="Q1643" s="52">
        <v>0.0</v>
      </c>
      <c r="R1643" s="52">
        <v>0.0</v>
      </c>
      <c r="S1643" s="52">
        <v>0.0</v>
      </c>
      <c r="T1643" s="52">
        <v>0.0</v>
      </c>
      <c r="U1643" s="53">
        <v>0.0</v>
      </c>
      <c r="V1643" s="53">
        <v>0.0</v>
      </c>
      <c r="W1643" s="52">
        <v>9.00449648E8</v>
      </c>
      <c r="X1643" s="52" t="s">
        <v>235</v>
      </c>
    </row>
    <row r="1644" ht="15.75" customHeight="1">
      <c r="B1644" s="47">
        <v>8.0150097E7</v>
      </c>
      <c r="C1644" s="47" t="s">
        <v>1997</v>
      </c>
      <c r="D1644" s="47">
        <v>1598.0</v>
      </c>
      <c r="E1644" s="47">
        <v>0.0</v>
      </c>
      <c r="F1644" s="48">
        <v>0.0</v>
      </c>
      <c r="G1644" s="48">
        <f t="shared" si="1"/>
        <v>0</v>
      </c>
      <c r="H1644" s="47" t="s">
        <v>6</v>
      </c>
      <c r="I1644" s="47">
        <v>0.0</v>
      </c>
      <c r="J1644" s="47">
        <v>0.0</v>
      </c>
      <c r="K1644" s="47">
        <v>0.0</v>
      </c>
      <c r="L1644" s="47" t="s">
        <v>118</v>
      </c>
      <c r="M1644" s="47" t="s">
        <v>122</v>
      </c>
      <c r="N1644" s="47">
        <v>0.0</v>
      </c>
      <c r="O1644" s="47">
        <v>0.0</v>
      </c>
      <c r="P1644" s="47">
        <v>0.0</v>
      </c>
      <c r="Q1644" s="47">
        <v>0.0</v>
      </c>
      <c r="R1644" s="47">
        <v>0.0</v>
      </c>
      <c r="S1644" s="47">
        <v>0.0</v>
      </c>
      <c r="T1644" s="47">
        <v>0.0</v>
      </c>
      <c r="U1644" s="48">
        <v>0.0</v>
      </c>
      <c r="V1644" s="48">
        <v>0.0</v>
      </c>
      <c r="W1644" s="47">
        <v>9.00449648E8</v>
      </c>
      <c r="X1644" s="47" t="s">
        <v>235</v>
      </c>
    </row>
    <row r="1645" ht="15.75" customHeight="1">
      <c r="B1645" s="52">
        <v>8.0150098E7</v>
      </c>
      <c r="C1645" s="52" t="s">
        <v>1998</v>
      </c>
      <c r="D1645" s="52">
        <v>2.3430743E7</v>
      </c>
      <c r="E1645" s="52">
        <v>4.0</v>
      </c>
      <c r="F1645" s="53">
        <v>170255.7</v>
      </c>
      <c r="G1645" s="48">
        <f t="shared" si="1"/>
        <v>681022.8</v>
      </c>
      <c r="H1645" s="52" t="s">
        <v>6</v>
      </c>
      <c r="I1645" s="52">
        <v>3.0</v>
      </c>
      <c r="J1645" s="52">
        <v>2.0</v>
      </c>
      <c r="K1645" s="52">
        <v>6.0</v>
      </c>
      <c r="L1645" s="52" t="s">
        <v>118</v>
      </c>
      <c r="M1645" s="52" t="s">
        <v>119</v>
      </c>
      <c r="N1645" s="52">
        <v>231.0</v>
      </c>
      <c r="O1645" s="52">
        <v>0.0</v>
      </c>
      <c r="P1645" s="52">
        <v>0.0</v>
      </c>
      <c r="Q1645" s="52">
        <v>0.0</v>
      </c>
      <c r="R1645" s="52">
        <v>0.0</v>
      </c>
      <c r="S1645" s="52">
        <v>16.0</v>
      </c>
      <c r="T1645" s="52">
        <v>0.0</v>
      </c>
      <c r="U1645" s="53">
        <v>170256.0</v>
      </c>
      <c r="V1645" s="53">
        <v>170255.7</v>
      </c>
      <c r="W1645" s="52">
        <v>9.00624922E8</v>
      </c>
      <c r="X1645" s="52" t="s">
        <v>384</v>
      </c>
    </row>
    <row r="1646" ht="15.75" customHeight="1">
      <c r="B1646" s="47">
        <v>8.0150099E7</v>
      </c>
      <c r="C1646" s="47" t="s">
        <v>1999</v>
      </c>
      <c r="D1646" s="47">
        <v>2.2813727E7</v>
      </c>
      <c r="E1646" s="47">
        <v>11.0</v>
      </c>
      <c r="F1646" s="48">
        <v>152448.6</v>
      </c>
      <c r="G1646" s="48">
        <f t="shared" si="1"/>
        <v>1676934.6</v>
      </c>
      <c r="H1646" s="47" t="s">
        <v>6</v>
      </c>
      <c r="I1646" s="47">
        <v>8.0</v>
      </c>
      <c r="J1646" s="47">
        <v>8.0</v>
      </c>
      <c r="K1646" s="47">
        <v>14.0</v>
      </c>
      <c r="L1646" s="47" t="s">
        <v>118</v>
      </c>
      <c r="M1646" s="47" t="s">
        <v>119</v>
      </c>
      <c r="N1646" s="47">
        <v>1214.0</v>
      </c>
      <c r="O1646" s="47">
        <v>0.0</v>
      </c>
      <c r="P1646" s="47">
        <v>8.0</v>
      </c>
      <c r="Q1646" s="47">
        <v>0.0</v>
      </c>
      <c r="R1646" s="47">
        <v>0.0</v>
      </c>
      <c r="S1646" s="47">
        <v>14.0</v>
      </c>
      <c r="T1646" s="47">
        <v>0.0</v>
      </c>
      <c r="U1646" s="48">
        <v>152449.0</v>
      </c>
      <c r="V1646" s="48">
        <v>1092825.0</v>
      </c>
      <c r="W1646" s="47">
        <v>8.30066009E8</v>
      </c>
      <c r="X1646" s="47" t="s">
        <v>237</v>
      </c>
    </row>
    <row r="1647" ht="15.75" customHeight="1">
      <c r="B1647" s="52">
        <v>8.01501E7</v>
      </c>
      <c r="C1647" s="52" t="s">
        <v>2000</v>
      </c>
      <c r="D1647" s="52" t="s">
        <v>2001</v>
      </c>
      <c r="E1647" s="52">
        <v>0.0</v>
      </c>
      <c r="F1647" s="53">
        <v>175884.4</v>
      </c>
      <c r="G1647" s="48">
        <f t="shared" si="1"/>
        <v>0</v>
      </c>
      <c r="H1647" s="52" t="s">
        <v>6</v>
      </c>
      <c r="I1647" s="52">
        <v>0.0</v>
      </c>
      <c r="J1647" s="52">
        <v>0.0</v>
      </c>
      <c r="K1647" s="52">
        <v>0.0</v>
      </c>
      <c r="L1647" s="52" t="s">
        <v>118</v>
      </c>
      <c r="M1647" s="52" t="s">
        <v>165</v>
      </c>
      <c r="N1647" s="52">
        <v>66.0</v>
      </c>
      <c r="O1647" s="52">
        <v>0.0</v>
      </c>
      <c r="P1647" s="52">
        <v>0.0</v>
      </c>
      <c r="Q1647" s="52">
        <v>0.0</v>
      </c>
      <c r="R1647" s="52">
        <v>0.0</v>
      </c>
      <c r="S1647" s="52">
        <v>5.0</v>
      </c>
      <c r="T1647" s="52">
        <v>0.0</v>
      </c>
      <c r="U1647" s="53">
        <v>175884.0</v>
      </c>
      <c r="V1647" s="53">
        <v>175884.4</v>
      </c>
      <c r="W1647" s="52">
        <v>9.0119438E8</v>
      </c>
      <c r="X1647" s="52" t="s">
        <v>384</v>
      </c>
    </row>
    <row r="1648" ht="15.75" customHeight="1">
      <c r="B1648" s="47">
        <v>8.0150101E7</v>
      </c>
      <c r="C1648" s="47" t="s">
        <v>2002</v>
      </c>
      <c r="D1648" s="47">
        <v>7.03697E7</v>
      </c>
      <c r="E1648" s="47">
        <v>5.0</v>
      </c>
      <c r="F1648" s="48">
        <v>121659.3</v>
      </c>
      <c r="G1648" s="48">
        <f t="shared" si="1"/>
        <v>608296.5</v>
      </c>
      <c r="H1648" s="47" t="s">
        <v>6</v>
      </c>
      <c r="I1648" s="47">
        <v>0.0</v>
      </c>
      <c r="J1648" s="47">
        <v>0.0</v>
      </c>
      <c r="K1648" s="47">
        <v>0.0</v>
      </c>
      <c r="L1648" s="47" t="s">
        <v>118</v>
      </c>
      <c r="M1648" s="47" t="s">
        <v>165</v>
      </c>
      <c r="N1648" s="47">
        <v>1.0</v>
      </c>
      <c r="O1648" s="47">
        <v>0.0</v>
      </c>
      <c r="P1648" s="47">
        <v>0.0</v>
      </c>
      <c r="Q1648" s="47">
        <v>0.0</v>
      </c>
      <c r="R1648" s="47">
        <v>0.0</v>
      </c>
      <c r="S1648" s="47">
        <v>0.0</v>
      </c>
      <c r="T1648" s="47">
        <v>0.0</v>
      </c>
      <c r="U1648" s="48">
        <v>121659.0</v>
      </c>
      <c r="V1648" s="48">
        <v>109383.9</v>
      </c>
      <c r="W1648" s="47">
        <v>9.00315569E8</v>
      </c>
      <c r="X1648" s="47" t="s">
        <v>338</v>
      </c>
    </row>
    <row r="1649" ht="15.75" customHeight="1">
      <c r="B1649" s="52">
        <v>8.0150102E7</v>
      </c>
      <c r="C1649" s="52" t="s">
        <v>2003</v>
      </c>
      <c r="D1649" s="52">
        <v>7.0369723E7</v>
      </c>
      <c r="E1649" s="52">
        <v>1.0</v>
      </c>
      <c r="F1649" s="53">
        <v>76897.8</v>
      </c>
      <c r="G1649" s="48">
        <f t="shared" si="1"/>
        <v>76897.8</v>
      </c>
      <c r="H1649" s="52" t="s">
        <v>6</v>
      </c>
      <c r="I1649" s="52">
        <v>0.0</v>
      </c>
      <c r="J1649" s="52">
        <v>0.0</v>
      </c>
      <c r="K1649" s="52">
        <v>0.0</v>
      </c>
      <c r="L1649" s="52" t="s">
        <v>118</v>
      </c>
      <c r="M1649" s="52" t="s">
        <v>165</v>
      </c>
      <c r="N1649" s="52">
        <v>12.0</v>
      </c>
      <c r="O1649" s="52">
        <v>0.0</v>
      </c>
      <c r="P1649" s="52">
        <v>0.0</v>
      </c>
      <c r="Q1649" s="52">
        <v>0.0</v>
      </c>
      <c r="R1649" s="52">
        <v>0.0</v>
      </c>
      <c r="S1649" s="52">
        <v>2.0</v>
      </c>
      <c r="T1649" s="52">
        <v>0.0</v>
      </c>
      <c r="U1649" s="53">
        <v>76897.8</v>
      </c>
      <c r="V1649" s="53">
        <v>76897.8</v>
      </c>
      <c r="W1649" s="52">
        <v>9.00315569E8</v>
      </c>
      <c r="X1649" s="52" t="s">
        <v>120</v>
      </c>
    </row>
    <row r="1650" ht="15.75" customHeight="1">
      <c r="B1650" s="47">
        <v>8.0150103E7</v>
      </c>
      <c r="C1650" s="47" t="s">
        <v>2004</v>
      </c>
      <c r="D1650" s="47">
        <v>7.0376611E7</v>
      </c>
      <c r="E1650" s="47">
        <v>0.0</v>
      </c>
      <c r="F1650" s="48">
        <v>442359.2</v>
      </c>
      <c r="G1650" s="48">
        <f t="shared" si="1"/>
        <v>0</v>
      </c>
      <c r="H1650" s="47" t="s">
        <v>6</v>
      </c>
      <c r="I1650" s="47">
        <v>0.0</v>
      </c>
      <c r="J1650" s="47">
        <v>0.0</v>
      </c>
      <c r="K1650" s="47">
        <v>0.0</v>
      </c>
      <c r="L1650" s="47" t="s">
        <v>118</v>
      </c>
      <c r="M1650" s="47" t="s">
        <v>165</v>
      </c>
      <c r="N1650" s="47">
        <v>9.0</v>
      </c>
      <c r="O1650" s="47">
        <v>0.0</v>
      </c>
      <c r="P1650" s="47">
        <v>0.0</v>
      </c>
      <c r="Q1650" s="47">
        <v>0.0</v>
      </c>
      <c r="R1650" s="47">
        <v>0.0</v>
      </c>
      <c r="S1650" s="47">
        <v>3.0</v>
      </c>
      <c r="T1650" s="47">
        <v>0.0</v>
      </c>
      <c r="U1650" s="48">
        <v>442359.0</v>
      </c>
      <c r="V1650" s="48">
        <v>442359.2</v>
      </c>
      <c r="W1650" s="47">
        <v>9.00315569E8</v>
      </c>
      <c r="X1650" s="47" t="s">
        <v>123</v>
      </c>
    </row>
    <row r="1651" ht="15.75" customHeight="1">
      <c r="B1651" s="52">
        <v>8.0150104E7</v>
      </c>
      <c r="C1651" s="52" t="s">
        <v>2005</v>
      </c>
      <c r="D1651" s="52">
        <v>1.9001E10</v>
      </c>
      <c r="E1651" s="52">
        <v>38.0</v>
      </c>
      <c r="F1651" s="53">
        <v>833.0</v>
      </c>
      <c r="G1651" s="48">
        <f t="shared" si="1"/>
        <v>31654</v>
      </c>
      <c r="H1651" s="52" t="s">
        <v>6</v>
      </c>
      <c r="I1651" s="52">
        <v>2.0</v>
      </c>
      <c r="J1651" s="52">
        <v>2.0</v>
      </c>
      <c r="K1651" s="52">
        <v>7.0</v>
      </c>
      <c r="L1651" s="52" t="s">
        <v>118</v>
      </c>
      <c r="M1651" s="52" t="s">
        <v>119</v>
      </c>
      <c r="N1651" s="52">
        <v>57.0</v>
      </c>
      <c r="O1651" s="52">
        <v>0.0</v>
      </c>
      <c r="P1651" s="52">
        <v>0.0</v>
      </c>
      <c r="Q1651" s="52">
        <v>0.0</v>
      </c>
      <c r="R1651" s="52">
        <v>0.0</v>
      </c>
      <c r="S1651" s="52">
        <v>0.0</v>
      </c>
      <c r="T1651" s="52">
        <v>0.0</v>
      </c>
      <c r="U1651" s="53">
        <v>833.0</v>
      </c>
      <c r="V1651" s="53">
        <v>700.0</v>
      </c>
      <c r="W1651" s="52">
        <v>9.00479084E8</v>
      </c>
      <c r="X1651" s="52" t="s">
        <v>387</v>
      </c>
    </row>
    <row r="1652" ht="15.75" customHeight="1">
      <c r="B1652" s="47">
        <v>8.0150105E7</v>
      </c>
      <c r="C1652" s="47" t="s">
        <v>2006</v>
      </c>
      <c r="D1652" s="47">
        <v>1.9001E10</v>
      </c>
      <c r="E1652" s="47">
        <v>6.0</v>
      </c>
      <c r="F1652" s="48">
        <v>21852.73</v>
      </c>
      <c r="G1652" s="48">
        <f t="shared" si="1"/>
        <v>131116.38</v>
      </c>
      <c r="H1652" s="47" t="s">
        <v>6</v>
      </c>
      <c r="I1652" s="47">
        <v>2.0</v>
      </c>
      <c r="J1652" s="47">
        <v>2.0</v>
      </c>
      <c r="K1652" s="47">
        <v>4.0</v>
      </c>
      <c r="L1652" s="47" t="s">
        <v>118</v>
      </c>
      <c r="M1652" s="47" t="s">
        <v>119</v>
      </c>
      <c r="N1652" s="47">
        <v>110.0</v>
      </c>
      <c r="O1652" s="47">
        <v>0.0</v>
      </c>
      <c r="P1652" s="47">
        <v>0.0</v>
      </c>
      <c r="Q1652" s="47">
        <v>0.0</v>
      </c>
      <c r="R1652" s="47">
        <v>0.0</v>
      </c>
      <c r="S1652" s="47">
        <v>0.0</v>
      </c>
      <c r="T1652" s="47">
        <v>0.0</v>
      </c>
      <c r="U1652" s="48">
        <v>21852.7</v>
      </c>
      <c r="V1652" s="48">
        <v>22610.0</v>
      </c>
      <c r="W1652" s="47">
        <v>9.00479084E8</v>
      </c>
      <c r="X1652" s="47" t="s">
        <v>387</v>
      </c>
    </row>
    <row r="1653" ht="15.75" customHeight="1">
      <c r="B1653" s="52">
        <v>8.0150106E7</v>
      </c>
      <c r="C1653" s="52" t="s">
        <v>2007</v>
      </c>
      <c r="D1653" s="52">
        <v>1.9001E10</v>
      </c>
      <c r="E1653" s="52">
        <v>7.0</v>
      </c>
      <c r="F1653" s="53">
        <v>20230.0</v>
      </c>
      <c r="G1653" s="48">
        <f t="shared" si="1"/>
        <v>141610</v>
      </c>
      <c r="H1653" s="52" t="s">
        <v>6</v>
      </c>
      <c r="I1653" s="52">
        <v>2.0</v>
      </c>
      <c r="J1653" s="52">
        <v>2.0</v>
      </c>
      <c r="K1653" s="52">
        <v>4.0</v>
      </c>
      <c r="L1653" s="52" t="s">
        <v>118</v>
      </c>
      <c r="M1653" s="52" t="s">
        <v>119</v>
      </c>
      <c r="N1653" s="52">
        <v>158.0</v>
      </c>
      <c r="O1653" s="52">
        <v>0.0</v>
      </c>
      <c r="P1653" s="52">
        <v>0.0</v>
      </c>
      <c r="Q1653" s="52">
        <v>0.0</v>
      </c>
      <c r="R1653" s="52">
        <v>0.0</v>
      </c>
      <c r="S1653" s="52">
        <v>7.0</v>
      </c>
      <c r="T1653" s="52">
        <v>0.0</v>
      </c>
      <c r="U1653" s="53">
        <v>20230.0</v>
      </c>
      <c r="V1653" s="53">
        <v>20230.0</v>
      </c>
      <c r="W1653" s="52">
        <v>9.00624922E8</v>
      </c>
      <c r="X1653" s="52" t="s">
        <v>387</v>
      </c>
    </row>
    <row r="1654" ht="15.75" customHeight="1">
      <c r="B1654" s="47">
        <v>8.0150107E7</v>
      </c>
      <c r="C1654" s="47" t="s">
        <v>2008</v>
      </c>
      <c r="D1654" s="47" t="s">
        <v>2009</v>
      </c>
      <c r="E1654" s="47">
        <v>2.0</v>
      </c>
      <c r="F1654" s="48">
        <v>11662.0</v>
      </c>
      <c r="G1654" s="48">
        <f t="shared" si="1"/>
        <v>23324</v>
      </c>
      <c r="H1654" s="47" t="s">
        <v>6</v>
      </c>
      <c r="I1654" s="47">
        <v>2.0</v>
      </c>
      <c r="J1654" s="47">
        <v>2.0</v>
      </c>
      <c r="K1654" s="47">
        <v>3.0</v>
      </c>
      <c r="L1654" s="47" t="s">
        <v>118</v>
      </c>
      <c r="M1654" s="47" t="s">
        <v>119</v>
      </c>
      <c r="N1654" s="47">
        <v>149.0</v>
      </c>
      <c r="O1654" s="47">
        <v>0.0</v>
      </c>
      <c r="P1654" s="47">
        <v>0.0</v>
      </c>
      <c r="Q1654" s="47">
        <v>1.0</v>
      </c>
      <c r="R1654" s="47">
        <v>0.0</v>
      </c>
      <c r="S1654" s="47">
        <v>0.0</v>
      </c>
      <c r="T1654" s="47">
        <v>0.0</v>
      </c>
      <c r="U1654" s="48">
        <v>11662.0</v>
      </c>
      <c r="V1654" s="48">
        <v>9800.0</v>
      </c>
      <c r="W1654" s="47">
        <v>8.60050977E8</v>
      </c>
      <c r="X1654" s="47" t="s">
        <v>384</v>
      </c>
    </row>
    <row r="1655" ht="15.75" customHeight="1">
      <c r="B1655" s="52">
        <v>8.0150108E7</v>
      </c>
      <c r="C1655" s="52" t="s">
        <v>2010</v>
      </c>
      <c r="D1655" s="52" t="s">
        <v>2011</v>
      </c>
      <c r="E1655" s="52">
        <v>138.0</v>
      </c>
      <c r="F1655" s="53">
        <v>10698.1</v>
      </c>
      <c r="G1655" s="48">
        <f t="shared" si="1"/>
        <v>1476337.8</v>
      </c>
      <c r="H1655" s="52" t="s">
        <v>6</v>
      </c>
      <c r="I1655" s="52">
        <v>40.0</v>
      </c>
      <c r="J1655" s="52">
        <v>20.0</v>
      </c>
      <c r="K1655" s="52">
        <v>80.0</v>
      </c>
      <c r="L1655" s="52" t="s">
        <v>118</v>
      </c>
      <c r="M1655" s="52" t="s">
        <v>119</v>
      </c>
      <c r="N1655" s="52">
        <v>4216.0</v>
      </c>
      <c r="O1655" s="52">
        <v>0.0</v>
      </c>
      <c r="P1655" s="52">
        <v>0.0</v>
      </c>
      <c r="Q1655" s="52">
        <v>0.0</v>
      </c>
      <c r="R1655" s="52">
        <v>0.0</v>
      </c>
      <c r="S1655" s="52">
        <v>1.0</v>
      </c>
      <c r="T1655" s="52">
        <v>0.0</v>
      </c>
      <c r="U1655" s="53">
        <v>10698.1</v>
      </c>
      <c r="V1655" s="53">
        <v>10698.1</v>
      </c>
      <c r="W1655" s="52">
        <v>9.00624922E8</v>
      </c>
      <c r="X1655" s="52" t="s">
        <v>387</v>
      </c>
    </row>
    <row r="1656" ht="15.75" customHeight="1">
      <c r="B1656" s="47">
        <v>8.0150109E7</v>
      </c>
      <c r="C1656" s="47" t="s">
        <v>2012</v>
      </c>
      <c r="D1656" s="47">
        <v>2467.0</v>
      </c>
      <c r="E1656" s="47">
        <v>768.0</v>
      </c>
      <c r="F1656" s="48">
        <v>437.92</v>
      </c>
      <c r="G1656" s="48">
        <f t="shared" si="1"/>
        <v>336322.56</v>
      </c>
      <c r="H1656" s="47" t="s">
        <v>6</v>
      </c>
      <c r="I1656" s="47">
        <v>40.0</v>
      </c>
      <c r="J1656" s="47">
        <v>40.0</v>
      </c>
      <c r="K1656" s="47">
        <v>60.0</v>
      </c>
      <c r="L1656" s="47" t="s">
        <v>118</v>
      </c>
      <c r="M1656" s="47" t="s">
        <v>119</v>
      </c>
      <c r="N1656" s="47">
        <v>9664.0</v>
      </c>
      <c r="O1656" s="47">
        <v>0.0</v>
      </c>
      <c r="P1656" s="47">
        <v>0.0</v>
      </c>
      <c r="Q1656" s="47">
        <v>0.0</v>
      </c>
      <c r="R1656" s="47">
        <v>0.0</v>
      </c>
      <c r="S1656" s="47">
        <v>4.0</v>
      </c>
      <c r="T1656" s="47">
        <v>0.0</v>
      </c>
      <c r="U1656" s="48">
        <v>437.92</v>
      </c>
      <c r="V1656" s="48">
        <v>437.92</v>
      </c>
      <c r="W1656" s="47">
        <v>9.00449648E8</v>
      </c>
      <c r="X1656" s="47" t="s">
        <v>710</v>
      </c>
    </row>
    <row r="1657" ht="15.75" customHeight="1">
      <c r="B1657" s="52">
        <v>8.015011E7</v>
      </c>
      <c r="C1657" s="52" t="s">
        <v>2013</v>
      </c>
      <c r="D1657" s="52">
        <v>2468.0</v>
      </c>
      <c r="E1657" s="52">
        <v>174.0</v>
      </c>
      <c r="F1657" s="53">
        <v>256.8417</v>
      </c>
      <c r="G1657" s="48">
        <f t="shared" si="1"/>
        <v>44690.4558</v>
      </c>
      <c r="H1657" s="52" t="s">
        <v>6</v>
      </c>
      <c r="I1657" s="52">
        <v>10.0</v>
      </c>
      <c r="J1657" s="52">
        <v>10.0</v>
      </c>
      <c r="K1657" s="52">
        <v>20.0</v>
      </c>
      <c r="L1657" s="52" t="s">
        <v>118</v>
      </c>
      <c r="M1657" s="52" t="s">
        <v>165</v>
      </c>
      <c r="N1657" s="52">
        <v>2479.0</v>
      </c>
      <c r="O1657" s="52">
        <v>0.0</v>
      </c>
      <c r="P1657" s="52">
        <v>0.0</v>
      </c>
      <c r="Q1657" s="52">
        <v>0.0</v>
      </c>
      <c r="R1657" s="52">
        <v>0.0</v>
      </c>
      <c r="S1657" s="52">
        <v>2.0</v>
      </c>
      <c r="T1657" s="52">
        <v>0.0</v>
      </c>
      <c r="U1657" s="53">
        <v>256.842</v>
      </c>
      <c r="V1657" s="53">
        <v>274.89</v>
      </c>
      <c r="W1657" s="52">
        <v>9.00449648E8</v>
      </c>
      <c r="X1657" s="52" t="s">
        <v>710</v>
      </c>
    </row>
    <row r="1658" ht="15.75" customHeight="1">
      <c r="B1658" s="47">
        <v>8.0150111E7</v>
      </c>
      <c r="C1658" s="47" t="s">
        <v>2014</v>
      </c>
      <c r="D1658" s="47">
        <v>0.248</v>
      </c>
      <c r="E1658" s="47">
        <v>388.0</v>
      </c>
      <c r="F1658" s="48">
        <v>174.93</v>
      </c>
      <c r="G1658" s="48">
        <f t="shared" si="1"/>
        <v>67872.84</v>
      </c>
      <c r="H1658" s="47" t="s">
        <v>3</v>
      </c>
      <c r="I1658" s="47">
        <v>60.0</v>
      </c>
      <c r="J1658" s="47">
        <v>30.0</v>
      </c>
      <c r="K1658" s="47">
        <v>200.0</v>
      </c>
      <c r="L1658" s="47" t="s">
        <v>118</v>
      </c>
      <c r="M1658" s="47" t="s">
        <v>119</v>
      </c>
      <c r="N1658" s="47">
        <v>5747.0</v>
      </c>
      <c r="O1658" s="47">
        <v>0.0</v>
      </c>
      <c r="P1658" s="47">
        <v>0.0</v>
      </c>
      <c r="Q1658" s="47">
        <v>0.0</v>
      </c>
      <c r="R1658" s="47">
        <v>0.0</v>
      </c>
      <c r="S1658" s="47">
        <v>0.0</v>
      </c>
      <c r="T1658" s="47">
        <v>0.0</v>
      </c>
      <c r="U1658" s="48">
        <v>174.93</v>
      </c>
      <c r="V1658" s="48">
        <v>174.93</v>
      </c>
      <c r="W1658" s="47">
        <v>9.00449648E8</v>
      </c>
      <c r="X1658" s="47" t="s">
        <v>834</v>
      </c>
    </row>
    <row r="1659" ht="15.75" customHeight="1">
      <c r="B1659" s="52">
        <v>8.0150112E7</v>
      </c>
      <c r="C1659" s="52" t="s">
        <v>2015</v>
      </c>
      <c r="D1659" s="52">
        <v>2471.0</v>
      </c>
      <c r="E1659" s="52">
        <v>0.0</v>
      </c>
      <c r="F1659" s="53">
        <v>0.0</v>
      </c>
      <c r="G1659" s="48">
        <f t="shared" si="1"/>
        <v>0</v>
      </c>
      <c r="H1659" s="52" t="s">
        <v>3</v>
      </c>
      <c r="I1659" s="52">
        <v>0.0</v>
      </c>
      <c r="J1659" s="52">
        <v>0.0</v>
      </c>
      <c r="K1659" s="52">
        <v>0.0</v>
      </c>
      <c r="L1659" s="52" t="s">
        <v>118</v>
      </c>
      <c r="M1659" s="52" t="s">
        <v>165</v>
      </c>
      <c r="N1659" s="52">
        <v>3.0</v>
      </c>
      <c r="O1659" s="52">
        <v>0.0</v>
      </c>
      <c r="P1659" s="52">
        <v>0.0</v>
      </c>
      <c r="Q1659" s="52">
        <v>0.0</v>
      </c>
      <c r="R1659" s="52">
        <v>0.0</v>
      </c>
      <c r="S1659" s="52">
        <v>0.0</v>
      </c>
      <c r="T1659" s="52">
        <v>0.0</v>
      </c>
      <c r="U1659" s="53">
        <v>0.0</v>
      </c>
      <c r="V1659" s="53">
        <v>149.0</v>
      </c>
      <c r="W1659" s="52">
        <v>9.00449648E8</v>
      </c>
      <c r="X1659" s="52" t="s">
        <v>235</v>
      </c>
    </row>
    <row r="1660" ht="15.75" customHeight="1">
      <c r="B1660" s="47">
        <v>8.0150113E7</v>
      </c>
      <c r="C1660" s="47" t="s">
        <v>2016</v>
      </c>
      <c r="D1660" s="47">
        <v>2472.0</v>
      </c>
      <c r="E1660" s="47">
        <v>95.0</v>
      </c>
      <c r="F1660" s="48">
        <v>349.86</v>
      </c>
      <c r="G1660" s="48">
        <f t="shared" si="1"/>
        <v>33236.7</v>
      </c>
      <c r="H1660" s="47" t="s">
        <v>3</v>
      </c>
      <c r="I1660" s="47">
        <v>40.0</v>
      </c>
      <c r="J1660" s="47">
        <v>15.0</v>
      </c>
      <c r="K1660" s="47">
        <v>100.0</v>
      </c>
      <c r="L1660" s="47" t="s">
        <v>118</v>
      </c>
      <c r="M1660" s="47" t="s">
        <v>119</v>
      </c>
      <c r="N1660" s="47">
        <v>4259.0</v>
      </c>
      <c r="O1660" s="47">
        <v>0.0</v>
      </c>
      <c r="P1660" s="47">
        <v>0.0</v>
      </c>
      <c r="Q1660" s="47">
        <v>1.0</v>
      </c>
      <c r="R1660" s="47">
        <v>0.0</v>
      </c>
      <c r="S1660" s="47">
        <v>6.0</v>
      </c>
      <c r="T1660" s="47">
        <v>0.0</v>
      </c>
      <c r="U1660" s="48">
        <v>349.86</v>
      </c>
      <c r="V1660" s="48">
        <v>349.86</v>
      </c>
      <c r="W1660" s="47">
        <v>9.00449648E8</v>
      </c>
      <c r="X1660" s="47" t="s">
        <v>834</v>
      </c>
    </row>
    <row r="1661" ht="15.75" customHeight="1">
      <c r="B1661" s="52">
        <v>8.0150114E7</v>
      </c>
      <c r="C1661" s="52" t="s">
        <v>2017</v>
      </c>
      <c r="D1661" s="52">
        <v>2473.0</v>
      </c>
      <c r="E1661" s="52">
        <v>2506.0</v>
      </c>
      <c r="F1661" s="53">
        <v>96.38984</v>
      </c>
      <c r="G1661" s="48">
        <f t="shared" si="1"/>
        <v>241552.939</v>
      </c>
      <c r="H1661" s="52" t="s">
        <v>3</v>
      </c>
      <c r="I1661" s="52">
        <v>1000.0</v>
      </c>
      <c r="J1661" s="52">
        <v>927.0</v>
      </c>
      <c r="K1661" s="52">
        <v>2000.0</v>
      </c>
      <c r="L1661" s="52" t="s">
        <v>118</v>
      </c>
      <c r="M1661" s="52" t="s">
        <v>119</v>
      </c>
      <c r="N1661" s="52">
        <v>61348.0</v>
      </c>
      <c r="O1661" s="52">
        <v>0.0</v>
      </c>
      <c r="P1661" s="52">
        <v>0.0</v>
      </c>
      <c r="Q1661" s="52">
        <v>0.0</v>
      </c>
      <c r="R1661" s="52">
        <v>0.0</v>
      </c>
      <c r="S1661" s="52">
        <v>12.0</v>
      </c>
      <c r="T1661" s="52">
        <v>0.0</v>
      </c>
      <c r="U1661" s="53">
        <v>96.3898</v>
      </c>
      <c r="V1661" s="53">
        <v>96.39</v>
      </c>
      <c r="W1661" s="52">
        <v>9.00449648E8</v>
      </c>
      <c r="X1661" s="52" t="s">
        <v>710</v>
      </c>
    </row>
    <row r="1662" ht="15.75" customHeight="1">
      <c r="B1662" s="47">
        <v>8.0150115E7</v>
      </c>
      <c r="C1662" s="47" t="s">
        <v>2018</v>
      </c>
      <c r="D1662" s="47">
        <v>2474.0</v>
      </c>
      <c r="E1662" s="47">
        <v>900.0</v>
      </c>
      <c r="F1662" s="48">
        <v>113.0477</v>
      </c>
      <c r="G1662" s="48">
        <f t="shared" si="1"/>
        <v>101742.93</v>
      </c>
      <c r="H1662" s="47" t="s">
        <v>3</v>
      </c>
      <c r="I1662" s="47">
        <v>250.0</v>
      </c>
      <c r="J1662" s="47">
        <v>250.0</v>
      </c>
      <c r="K1662" s="47">
        <v>300.0</v>
      </c>
      <c r="L1662" s="47" t="s">
        <v>118</v>
      </c>
      <c r="M1662" s="47" t="s">
        <v>119</v>
      </c>
      <c r="N1662" s="47">
        <v>16405.0</v>
      </c>
      <c r="O1662" s="47">
        <v>0.0</v>
      </c>
      <c r="P1662" s="47">
        <v>0.0</v>
      </c>
      <c r="Q1662" s="47">
        <v>0.0</v>
      </c>
      <c r="R1662" s="47">
        <v>0.0</v>
      </c>
      <c r="S1662" s="47">
        <v>5.0</v>
      </c>
      <c r="T1662" s="47">
        <v>0.0</v>
      </c>
      <c r="U1662" s="48">
        <v>113.048</v>
      </c>
      <c r="V1662" s="48">
        <v>113.05</v>
      </c>
      <c r="W1662" s="47">
        <v>9.00449648E8</v>
      </c>
      <c r="X1662" s="47" t="s">
        <v>710</v>
      </c>
    </row>
    <row r="1663" ht="15.75" customHeight="1">
      <c r="B1663" s="52">
        <v>8.0150116E7</v>
      </c>
      <c r="C1663" s="52" t="s">
        <v>2019</v>
      </c>
      <c r="D1663" s="52">
        <v>2475.0</v>
      </c>
      <c r="E1663" s="52">
        <v>121.0</v>
      </c>
      <c r="F1663" s="53">
        <v>190.4</v>
      </c>
      <c r="G1663" s="48">
        <f t="shared" si="1"/>
        <v>23038.4</v>
      </c>
      <c r="H1663" s="52" t="s">
        <v>3</v>
      </c>
      <c r="I1663" s="52">
        <v>4.0</v>
      </c>
      <c r="J1663" s="52">
        <v>3.0</v>
      </c>
      <c r="K1663" s="52">
        <v>9.0</v>
      </c>
      <c r="L1663" s="52" t="s">
        <v>118</v>
      </c>
      <c r="M1663" s="52" t="s">
        <v>119</v>
      </c>
      <c r="N1663" s="52">
        <v>376.0</v>
      </c>
      <c r="O1663" s="52">
        <v>0.0</v>
      </c>
      <c r="P1663" s="52">
        <v>0.0</v>
      </c>
      <c r="Q1663" s="52">
        <v>0.0</v>
      </c>
      <c r="R1663" s="52">
        <v>0.0</v>
      </c>
      <c r="S1663" s="52">
        <v>1.0</v>
      </c>
      <c r="T1663" s="52">
        <v>0.0</v>
      </c>
      <c r="U1663" s="53">
        <v>190.4</v>
      </c>
      <c r="V1663" s="53">
        <v>190.4</v>
      </c>
      <c r="W1663" s="52">
        <v>9.00449648E8</v>
      </c>
      <c r="X1663" s="52" t="s">
        <v>710</v>
      </c>
    </row>
    <row r="1664" ht="15.75" customHeight="1">
      <c r="B1664" s="47">
        <v>8.0150117E7</v>
      </c>
      <c r="C1664" s="47" t="s">
        <v>2020</v>
      </c>
      <c r="D1664" s="47">
        <v>2476.0</v>
      </c>
      <c r="E1664" s="47">
        <v>123.0</v>
      </c>
      <c r="F1664" s="48">
        <v>112.598</v>
      </c>
      <c r="G1664" s="48">
        <f t="shared" si="1"/>
        <v>13849.554</v>
      </c>
      <c r="H1664" s="47" t="s">
        <v>3</v>
      </c>
      <c r="I1664" s="47">
        <v>0.0</v>
      </c>
      <c r="J1664" s="47">
        <v>0.0</v>
      </c>
      <c r="K1664" s="47">
        <v>0.0</v>
      </c>
      <c r="L1664" s="47" t="s">
        <v>118</v>
      </c>
      <c r="M1664" s="47" t="s">
        <v>119</v>
      </c>
      <c r="N1664" s="47">
        <v>314.0</v>
      </c>
      <c r="O1664" s="47">
        <v>0.0</v>
      </c>
      <c r="P1664" s="47">
        <v>0.0</v>
      </c>
      <c r="Q1664" s="47">
        <v>0.0</v>
      </c>
      <c r="R1664" s="47">
        <v>0.0</v>
      </c>
      <c r="S1664" s="47">
        <v>0.0</v>
      </c>
      <c r="T1664" s="47">
        <v>0.0</v>
      </c>
      <c r="U1664" s="48">
        <v>112.598</v>
      </c>
      <c r="V1664" s="48">
        <v>114.954</v>
      </c>
      <c r="W1664" s="47">
        <v>9.00449648E8</v>
      </c>
      <c r="X1664" s="47" t="s">
        <v>834</v>
      </c>
    </row>
    <row r="1665" ht="15.75" customHeight="1">
      <c r="B1665" s="52">
        <v>8.0150118E7</v>
      </c>
      <c r="C1665" s="52" t="s">
        <v>2021</v>
      </c>
      <c r="D1665" s="52">
        <v>2477.0</v>
      </c>
      <c r="E1665" s="52">
        <v>329.0</v>
      </c>
      <c r="F1665" s="53">
        <v>149.1571</v>
      </c>
      <c r="G1665" s="48">
        <f t="shared" si="1"/>
        <v>49072.6859</v>
      </c>
      <c r="H1665" s="52" t="s">
        <v>3</v>
      </c>
      <c r="I1665" s="52">
        <v>100.0</v>
      </c>
      <c r="J1665" s="52">
        <v>20.0</v>
      </c>
      <c r="K1665" s="52">
        <v>300.0</v>
      </c>
      <c r="L1665" s="52" t="s">
        <v>118</v>
      </c>
      <c r="M1665" s="52" t="s">
        <v>119</v>
      </c>
      <c r="N1665" s="52">
        <v>2329.0</v>
      </c>
      <c r="O1665" s="52">
        <v>0.0</v>
      </c>
      <c r="P1665" s="52">
        <v>0.0</v>
      </c>
      <c r="Q1665" s="52">
        <v>0.0</v>
      </c>
      <c r="R1665" s="52">
        <v>0.0</v>
      </c>
      <c r="S1665" s="52">
        <v>1.0</v>
      </c>
      <c r="T1665" s="52">
        <v>0.0</v>
      </c>
      <c r="U1665" s="53">
        <v>149.157</v>
      </c>
      <c r="V1665" s="53">
        <v>158.27</v>
      </c>
      <c r="W1665" s="52">
        <v>9.00664298E8</v>
      </c>
      <c r="X1665" s="52" t="s">
        <v>710</v>
      </c>
    </row>
    <row r="1666" ht="15.75" customHeight="1">
      <c r="B1666" s="47">
        <v>8.0150119E7</v>
      </c>
      <c r="C1666" s="47" t="s">
        <v>2022</v>
      </c>
      <c r="D1666" s="47">
        <v>2478.0</v>
      </c>
      <c r="E1666" s="47">
        <v>250.0</v>
      </c>
      <c r="F1666" s="48">
        <v>78.54</v>
      </c>
      <c r="G1666" s="48">
        <f t="shared" si="1"/>
        <v>19635</v>
      </c>
      <c r="H1666" s="47" t="s">
        <v>3</v>
      </c>
      <c r="I1666" s="47">
        <v>380.0</v>
      </c>
      <c r="J1666" s="47">
        <v>283.0</v>
      </c>
      <c r="K1666" s="47">
        <v>600.0</v>
      </c>
      <c r="L1666" s="47" t="s">
        <v>118</v>
      </c>
      <c r="M1666" s="47" t="s">
        <v>119</v>
      </c>
      <c r="N1666" s="47">
        <v>40371.0</v>
      </c>
      <c r="O1666" s="47">
        <v>0.0</v>
      </c>
      <c r="P1666" s="47">
        <v>0.0</v>
      </c>
      <c r="Q1666" s="47">
        <v>0.0</v>
      </c>
      <c r="R1666" s="47">
        <v>0.0</v>
      </c>
      <c r="S1666" s="47">
        <v>5.0</v>
      </c>
      <c r="T1666" s="47">
        <v>0.0</v>
      </c>
      <c r="U1666" s="48">
        <v>78.54</v>
      </c>
      <c r="V1666" s="48">
        <v>78.54</v>
      </c>
      <c r="W1666" s="47">
        <v>9.00449648E8</v>
      </c>
      <c r="X1666" s="47" t="s">
        <v>710</v>
      </c>
    </row>
    <row r="1667" ht="15.75" customHeight="1">
      <c r="B1667" s="52">
        <v>8.015012E7</v>
      </c>
      <c r="C1667" s="52" t="s">
        <v>2023</v>
      </c>
      <c r="D1667" s="52">
        <v>2479.0</v>
      </c>
      <c r="E1667" s="52">
        <v>161.0</v>
      </c>
      <c r="F1667" s="53">
        <v>74.97</v>
      </c>
      <c r="G1667" s="48">
        <f t="shared" si="1"/>
        <v>12070.17</v>
      </c>
      <c r="H1667" s="52" t="s">
        <v>9</v>
      </c>
      <c r="I1667" s="52">
        <v>35.0</v>
      </c>
      <c r="J1667" s="52">
        <v>15.0</v>
      </c>
      <c r="K1667" s="52">
        <v>60.0</v>
      </c>
      <c r="L1667" s="52" t="s">
        <v>118</v>
      </c>
      <c r="M1667" s="52" t="s">
        <v>119</v>
      </c>
      <c r="N1667" s="52">
        <v>2841.0</v>
      </c>
      <c r="O1667" s="52">
        <v>0.0</v>
      </c>
      <c r="P1667" s="52">
        <v>0.0</v>
      </c>
      <c r="Q1667" s="52">
        <v>0.0</v>
      </c>
      <c r="R1667" s="52">
        <v>0.0</v>
      </c>
      <c r="S1667" s="52">
        <v>1.0</v>
      </c>
      <c r="T1667" s="52">
        <v>0.0</v>
      </c>
      <c r="U1667" s="53">
        <v>74.97</v>
      </c>
      <c r="V1667" s="53">
        <v>74.97</v>
      </c>
      <c r="W1667" s="52">
        <v>9.00449648E8</v>
      </c>
      <c r="X1667" s="52" t="s">
        <v>834</v>
      </c>
    </row>
    <row r="1668" ht="15.75" customHeight="1">
      <c r="B1668" s="47">
        <v>8.0150121E7</v>
      </c>
      <c r="C1668" s="47" t="s">
        <v>2024</v>
      </c>
      <c r="D1668" s="47">
        <v>953.0</v>
      </c>
      <c r="E1668" s="47">
        <v>2.0</v>
      </c>
      <c r="F1668" s="48">
        <v>66178.28</v>
      </c>
      <c r="G1668" s="48">
        <f t="shared" si="1"/>
        <v>132356.56</v>
      </c>
      <c r="H1668" s="47" t="s">
        <v>3</v>
      </c>
      <c r="I1668" s="47">
        <v>2.0</v>
      </c>
      <c r="J1668" s="47">
        <v>2.0</v>
      </c>
      <c r="K1668" s="47">
        <v>4.0</v>
      </c>
      <c r="L1668" s="47" t="s">
        <v>118</v>
      </c>
      <c r="M1668" s="47" t="s">
        <v>119</v>
      </c>
      <c r="N1668" s="47">
        <v>164.0</v>
      </c>
      <c r="O1668" s="47">
        <v>0.0</v>
      </c>
      <c r="P1668" s="47">
        <v>0.0</v>
      </c>
      <c r="Q1668" s="47">
        <v>1.0</v>
      </c>
      <c r="R1668" s="47">
        <v>0.0</v>
      </c>
      <c r="S1668" s="47">
        <v>5.0</v>
      </c>
      <c r="T1668" s="47">
        <v>0.0</v>
      </c>
      <c r="U1668" s="48">
        <v>66178.3</v>
      </c>
      <c r="V1668" s="48">
        <v>66178.28</v>
      </c>
      <c r="W1668" s="47">
        <v>9.00449648E8</v>
      </c>
      <c r="X1668" s="47" t="s">
        <v>216</v>
      </c>
    </row>
    <row r="1669" ht="15.75" customHeight="1">
      <c r="B1669" s="52">
        <v>8.0150122E7</v>
      </c>
      <c r="C1669" s="52" t="s">
        <v>2025</v>
      </c>
      <c r="D1669" s="52">
        <v>2483.0</v>
      </c>
      <c r="E1669" s="52">
        <v>80.0</v>
      </c>
      <c r="F1669" s="53">
        <v>85.68</v>
      </c>
      <c r="G1669" s="48">
        <f t="shared" si="1"/>
        <v>6854.4</v>
      </c>
      <c r="H1669" s="52" t="s">
        <v>3</v>
      </c>
      <c r="I1669" s="52">
        <v>80.0</v>
      </c>
      <c r="J1669" s="52">
        <v>80.0</v>
      </c>
      <c r="K1669" s="52">
        <v>200.0</v>
      </c>
      <c r="L1669" s="52" t="s">
        <v>118</v>
      </c>
      <c r="M1669" s="52" t="s">
        <v>119</v>
      </c>
      <c r="N1669" s="52">
        <v>7061.0</v>
      </c>
      <c r="O1669" s="52">
        <v>0.0</v>
      </c>
      <c r="P1669" s="52">
        <v>0.0</v>
      </c>
      <c r="Q1669" s="52">
        <v>0.0</v>
      </c>
      <c r="R1669" s="52">
        <v>0.0</v>
      </c>
      <c r="S1669" s="52">
        <v>6.0</v>
      </c>
      <c r="T1669" s="52">
        <v>0.0</v>
      </c>
      <c r="U1669" s="53">
        <v>85.68</v>
      </c>
      <c r="V1669" s="53">
        <v>85.68</v>
      </c>
      <c r="W1669" s="52">
        <v>9.00449648E8</v>
      </c>
      <c r="X1669" s="52" t="s">
        <v>834</v>
      </c>
    </row>
    <row r="1670" ht="15.75" customHeight="1">
      <c r="B1670" s="47">
        <v>8.0150123E7</v>
      </c>
      <c r="C1670" s="47" t="s">
        <v>2026</v>
      </c>
      <c r="D1670" s="47">
        <v>2484.0</v>
      </c>
      <c r="E1670" s="47">
        <v>123.0</v>
      </c>
      <c r="F1670" s="48">
        <v>737.5343</v>
      </c>
      <c r="G1670" s="48">
        <f t="shared" si="1"/>
        <v>90716.7189</v>
      </c>
      <c r="H1670" s="47" t="s">
        <v>6</v>
      </c>
      <c r="I1670" s="47">
        <v>30.0</v>
      </c>
      <c r="J1670" s="47">
        <v>20.0</v>
      </c>
      <c r="K1670" s="47">
        <v>60.0</v>
      </c>
      <c r="L1670" s="47" t="s">
        <v>118</v>
      </c>
      <c r="M1670" s="47" t="s">
        <v>119</v>
      </c>
      <c r="N1670" s="47">
        <v>1355.0</v>
      </c>
      <c r="O1670" s="47">
        <v>0.0</v>
      </c>
      <c r="P1670" s="47">
        <v>0.0</v>
      </c>
      <c r="Q1670" s="47">
        <v>0.0</v>
      </c>
      <c r="R1670" s="47">
        <v>0.0</v>
      </c>
      <c r="S1670" s="47">
        <v>1.0</v>
      </c>
      <c r="T1670" s="47">
        <v>0.0</v>
      </c>
      <c r="U1670" s="48">
        <v>737.534</v>
      </c>
      <c r="V1670" s="48">
        <v>737.8</v>
      </c>
      <c r="W1670" s="47">
        <v>9.00624922E8</v>
      </c>
      <c r="X1670" s="47" t="s">
        <v>387</v>
      </c>
    </row>
    <row r="1671" ht="15.75" customHeight="1">
      <c r="B1671" s="52">
        <v>8.0150124E7</v>
      </c>
      <c r="C1671" s="52" t="s">
        <v>2027</v>
      </c>
      <c r="D1671" s="52" t="s">
        <v>2028</v>
      </c>
      <c r="E1671" s="52">
        <v>4.0</v>
      </c>
      <c r="F1671" s="53">
        <v>23205.0</v>
      </c>
      <c r="G1671" s="48">
        <f t="shared" si="1"/>
        <v>92820</v>
      </c>
      <c r="H1671" s="52" t="s">
        <v>3</v>
      </c>
      <c r="I1671" s="52">
        <v>1.0</v>
      </c>
      <c r="J1671" s="52">
        <v>1.0</v>
      </c>
      <c r="K1671" s="52">
        <v>2.0</v>
      </c>
      <c r="L1671" s="52" t="s">
        <v>118</v>
      </c>
      <c r="M1671" s="52" t="s">
        <v>119</v>
      </c>
      <c r="N1671" s="52">
        <v>523.0</v>
      </c>
      <c r="O1671" s="52">
        <v>0.0</v>
      </c>
      <c r="P1671" s="52">
        <v>0.0</v>
      </c>
      <c r="Q1671" s="52">
        <v>0.0</v>
      </c>
      <c r="R1671" s="52">
        <v>0.0</v>
      </c>
      <c r="S1671" s="52">
        <v>6.0</v>
      </c>
      <c r="T1671" s="52">
        <v>0.0</v>
      </c>
      <c r="U1671" s="53">
        <v>23205.0</v>
      </c>
      <c r="V1671" s="53">
        <v>23205.0</v>
      </c>
      <c r="W1671" s="52">
        <v>9.00730034E8</v>
      </c>
      <c r="X1671" s="52" t="s">
        <v>199</v>
      </c>
    </row>
    <row r="1672" ht="15.75" customHeight="1">
      <c r="B1672" s="47">
        <v>8.0150125E7</v>
      </c>
      <c r="C1672" s="47" t="s">
        <v>2029</v>
      </c>
      <c r="D1672" s="47" t="s">
        <v>2030</v>
      </c>
      <c r="E1672" s="47">
        <v>3.0</v>
      </c>
      <c r="F1672" s="48">
        <v>33320.0</v>
      </c>
      <c r="G1672" s="48">
        <f t="shared" si="1"/>
        <v>99960</v>
      </c>
      <c r="H1672" s="47" t="s">
        <v>3</v>
      </c>
      <c r="I1672" s="47">
        <v>2.0</v>
      </c>
      <c r="J1672" s="47">
        <v>1.0</v>
      </c>
      <c r="K1672" s="47">
        <v>4.0</v>
      </c>
      <c r="L1672" s="47" t="s">
        <v>118</v>
      </c>
      <c r="M1672" s="47" t="s">
        <v>119</v>
      </c>
      <c r="N1672" s="47">
        <v>273.0</v>
      </c>
      <c r="O1672" s="47">
        <v>0.0</v>
      </c>
      <c r="P1672" s="47">
        <v>0.0</v>
      </c>
      <c r="Q1672" s="47">
        <v>0.0</v>
      </c>
      <c r="R1672" s="47">
        <v>0.0</v>
      </c>
      <c r="S1672" s="47">
        <v>43.0</v>
      </c>
      <c r="T1672" s="47">
        <v>0.0</v>
      </c>
      <c r="U1672" s="48">
        <v>33320.0</v>
      </c>
      <c r="V1672" s="48">
        <v>33320.0</v>
      </c>
      <c r="W1672" s="47">
        <v>9.01327111E8</v>
      </c>
      <c r="X1672" s="47" t="s">
        <v>199</v>
      </c>
    </row>
    <row r="1673" ht="15.75" customHeight="1">
      <c r="B1673" s="52">
        <v>8.0150126E7</v>
      </c>
      <c r="C1673" s="52" t="s">
        <v>2031</v>
      </c>
      <c r="D1673" s="52">
        <v>1.3001E11</v>
      </c>
      <c r="E1673" s="52">
        <v>2.78</v>
      </c>
      <c r="F1673" s="53">
        <v>45864.98</v>
      </c>
      <c r="G1673" s="48">
        <f t="shared" si="1"/>
        <v>127504.6444</v>
      </c>
      <c r="H1673" s="52" t="s">
        <v>3</v>
      </c>
      <c r="I1673" s="52">
        <v>3.0</v>
      </c>
      <c r="J1673" s="52">
        <v>3.0</v>
      </c>
      <c r="K1673" s="52">
        <v>8.0</v>
      </c>
      <c r="L1673" s="52" t="s">
        <v>634</v>
      </c>
      <c r="M1673" s="52" t="s">
        <v>119</v>
      </c>
      <c r="N1673" s="52">
        <v>57.36</v>
      </c>
      <c r="O1673" s="52">
        <v>0.0</v>
      </c>
      <c r="P1673" s="52">
        <v>0.0</v>
      </c>
      <c r="Q1673" s="52">
        <v>2.0</v>
      </c>
      <c r="R1673" s="52">
        <v>0.0</v>
      </c>
      <c r="S1673" s="52">
        <v>5.0</v>
      </c>
      <c r="T1673" s="52">
        <v>0.0</v>
      </c>
      <c r="U1673" s="53">
        <v>45865.0</v>
      </c>
      <c r="V1673" s="53">
        <v>45864.98</v>
      </c>
      <c r="W1673" s="52">
        <v>8.30092963E8</v>
      </c>
      <c r="X1673" s="52" t="s">
        <v>1571</v>
      </c>
    </row>
    <row r="1674" ht="15.75" customHeight="1">
      <c r="B1674" s="47">
        <v>8.0150127E7</v>
      </c>
      <c r="C1674" s="47" t="s">
        <v>2032</v>
      </c>
      <c r="D1674" s="47">
        <v>1.0757079E7</v>
      </c>
      <c r="E1674" s="47">
        <v>675.0</v>
      </c>
      <c r="F1674" s="48">
        <v>11186.0</v>
      </c>
      <c r="G1674" s="48">
        <f t="shared" si="1"/>
        <v>7550550</v>
      </c>
      <c r="H1674" s="47" t="s">
        <v>3</v>
      </c>
      <c r="I1674" s="47">
        <v>500.0</v>
      </c>
      <c r="J1674" s="47">
        <v>300.0</v>
      </c>
      <c r="K1674" s="47">
        <v>1000.0</v>
      </c>
      <c r="L1674" s="47" t="s">
        <v>118</v>
      </c>
      <c r="M1674" s="47" t="s">
        <v>119</v>
      </c>
      <c r="N1674" s="47">
        <v>37236.0</v>
      </c>
      <c r="O1674" s="47">
        <v>0.0</v>
      </c>
      <c r="P1674" s="47">
        <v>0.0</v>
      </c>
      <c r="Q1674" s="47">
        <v>0.0</v>
      </c>
      <c r="R1674" s="47">
        <v>0.0</v>
      </c>
      <c r="S1674" s="47">
        <v>13.0</v>
      </c>
      <c r="T1674" s="47">
        <v>0.0</v>
      </c>
      <c r="U1674" s="48">
        <v>11186.0</v>
      </c>
      <c r="V1674" s="48">
        <v>11186.0</v>
      </c>
      <c r="W1674" s="47">
        <v>9.00730034E8</v>
      </c>
      <c r="X1674" s="47" t="s">
        <v>321</v>
      </c>
    </row>
    <row r="1675" ht="15.75" customHeight="1">
      <c r="B1675" s="52">
        <v>8.0150128E7</v>
      </c>
      <c r="C1675" s="52" t="s">
        <v>2033</v>
      </c>
      <c r="D1675" s="52">
        <v>21493.0</v>
      </c>
      <c r="E1675" s="52">
        <v>364.0</v>
      </c>
      <c r="F1675" s="53">
        <v>267.7558</v>
      </c>
      <c r="G1675" s="48">
        <f t="shared" si="1"/>
        <v>97463.1112</v>
      </c>
      <c r="H1675" s="52" t="s">
        <v>3</v>
      </c>
      <c r="I1675" s="52">
        <v>40.0</v>
      </c>
      <c r="J1675" s="52">
        <v>40.0</v>
      </c>
      <c r="K1675" s="52">
        <v>100.0</v>
      </c>
      <c r="L1675" s="52" t="s">
        <v>118</v>
      </c>
      <c r="M1675" s="52" t="s">
        <v>119</v>
      </c>
      <c r="N1675" s="52">
        <v>8855.0</v>
      </c>
      <c r="O1675" s="52">
        <v>0.0</v>
      </c>
      <c r="P1675" s="52">
        <v>0.0</v>
      </c>
      <c r="Q1675" s="52">
        <v>0.0</v>
      </c>
      <c r="R1675" s="52">
        <v>0.0</v>
      </c>
      <c r="S1675" s="52">
        <v>3.0</v>
      </c>
      <c r="T1675" s="52">
        <v>0.0</v>
      </c>
      <c r="U1675" s="53">
        <v>267.756</v>
      </c>
      <c r="V1675" s="53">
        <v>267.75</v>
      </c>
      <c r="W1675" s="52">
        <v>8.26003816E8</v>
      </c>
      <c r="X1675" s="52" t="s">
        <v>710</v>
      </c>
    </row>
    <row r="1676" ht="15.75" customHeight="1">
      <c r="B1676" s="47">
        <v>8.0150129E7</v>
      </c>
      <c r="C1676" s="47" t="s">
        <v>2034</v>
      </c>
      <c r="D1676" s="47"/>
      <c r="E1676" s="47">
        <v>0.0</v>
      </c>
      <c r="F1676" s="48">
        <v>0.0</v>
      </c>
      <c r="G1676" s="48">
        <f t="shared" si="1"/>
        <v>0</v>
      </c>
      <c r="H1676" s="47" t="s">
        <v>3</v>
      </c>
      <c r="I1676" s="47">
        <v>0.0</v>
      </c>
      <c r="J1676" s="47">
        <v>0.0</v>
      </c>
      <c r="K1676" s="47">
        <v>0.0</v>
      </c>
      <c r="L1676" s="47" t="s">
        <v>118</v>
      </c>
      <c r="M1676" s="47" t="s">
        <v>119</v>
      </c>
      <c r="N1676" s="47">
        <v>0.0</v>
      </c>
      <c r="O1676" s="47">
        <v>0.0</v>
      </c>
      <c r="P1676" s="47">
        <v>0.0</v>
      </c>
      <c r="Q1676" s="47">
        <v>0.0</v>
      </c>
      <c r="R1676" s="47">
        <v>0.0</v>
      </c>
      <c r="S1676" s="47">
        <v>0.0</v>
      </c>
      <c r="T1676" s="47">
        <v>0.0</v>
      </c>
      <c r="U1676" s="48">
        <v>0.0</v>
      </c>
      <c r="V1676" s="48">
        <v>0.0</v>
      </c>
      <c r="W1676" s="47">
        <v>8.26003816E8</v>
      </c>
      <c r="X1676" s="47" t="s">
        <v>235</v>
      </c>
    </row>
    <row r="1677" ht="15.75" customHeight="1">
      <c r="B1677" s="52">
        <v>8.015013E7</v>
      </c>
      <c r="C1677" s="52" t="s">
        <v>2035</v>
      </c>
      <c r="D1677" s="52"/>
      <c r="E1677" s="52">
        <v>46.0</v>
      </c>
      <c r="F1677" s="53">
        <v>41.65</v>
      </c>
      <c r="G1677" s="48">
        <f t="shared" si="1"/>
        <v>1915.9</v>
      </c>
      <c r="H1677" s="52" t="s">
        <v>3</v>
      </c>
      <c r="I1677" s="52">
        <v>2.0</v>
      </c>
      <c r="J1677" s="52">
        <v>2.0</v>
      </c>
      <c r="K1677" s="52">
        <v>4.0</v>
      </c>
      <c r="L1677" s="52" t="s">
        <v>118</v>
      </c>
      <c r="M1677" s="52" t="s">
        <v>119</v>
      </c>
      <c r="N1677" s="52">
        <v>66.0</v>
      </c>
      <c r="O1677" s="52">
        <v>0.0</v>
      </c>
      <c r="P1677" s="52">
        <v>0.0</v>
      </c>
      <c r="Q1677" s="52">
        <v>0.0</v>
      </c>
      <c r="R1677" s="52">
        <v>0.0</v>
      </c>
      <c r="S1677" s="52">
        <v>0.0</v>
      </c>
      <c r="T1677" s="52">
        <v>0.0</v>
      </c>
      <c r="U1677" s="53">
        <v>41.65</v>
      </c>
      <c r="V1677" s="53">
        <v>35.0</v>
      </c>
      <c r="W1677" s="52">
        <v>8.26003816E8</v>
      </c>
      <c r="X1677" s="52" t="s">
        <v>834</v>
      </c>
    </row>
    <row r="1678" ht="15.75" customHeight="1">
      <c r="B1678" s="47">
        <v>8.0150131E7</v>
      </c>
      <c r="C1678" s="47" t="s">
        <v>2036</v>
      </c>
      <c r="D1678" s="47"/>
      <c r="E1678" s="47">
        <v>187.0</v>
      </c>
      <c r="F1678" s="48">
        <v>57.12</v>
      </c>
      <c r="G1678" s="48">
        <f t="shared" si="1"/>
        <v>10681.44</v>
      </c>
      <c r="H1678" s="47" t="s">
        <v>3</v>
      </c>
      <c r="I1678" s="47">
        <v>15.0</v>
      </c>
      <c r="J1678" s="47">
        <v>5.0</v>
      </c>
      <c r="K1678" s="47">
        <v>30.0</v>
      </c>
      <c r="L1678" s="47" t="s">
        <v>118</v>
      </c>
      <c r="M1678" s="47" t="s">
        <v>119</v>
      </c>
      <c r="N1678" s="47">
        <v>2634.0</v>
      </c>
      <c r="O1678" s="47">
        <v>0.0</v>
      </c>
      <c r="P1678" s="47">
        <v>0.0</v>
      </c>
      <c r="Q1678" s="47">
        <v>0.0</v>
      </c>
      <c r="R1678" s="47">
        <v>0.0</v>
      </c>
      <c r="S1678" s="47">
        <v>2.0</v>
      </c>
      <c r="T1678" s="47">
        <v>0.0</v>
      </c>
      <c r="U1678" s="48">
        <v>57.12</v>
      </c>
      <c r="V1678" s="48">
        <v>57.12</v>
      </c>
      <c r="W1678" s="47">
        <v>9.00664298E8</v>
      </c>
      <c r="X1678" s="47" t="s">
        <v>710</v>
      </c>
    </row>
    <row r="1679" ht="15.75" customHeight="1">
      <c r="B1679" s="52">
        <v>8.0150132E7</v>
      </c>
      <c r="C1679" s="52" t="s">
        <v>2037</v>
      </c>
      <c r="D1679" s="52"/>
      <c r="E1679" s="52">
        <v>560.0</v>
      </c>
      <c r="F1679" s="53">
        <v>144.3682</v>
      </c>
      <c r="G1679" s="48">
        <f t="shared" si="1"/>
        <v>80846.192</v>
      </c>
      <c r="H1679" s="52" t="s">
        <v>3</v>
      </c>
      <c r="I1679" s="52">
        <v>120.0</v>
      </c>
      <c r="J1679" s="52">
        <v>100.0</v>
      </c>
      <c r="K1679" s="52">
        <v>300.0</v>
      </c>
      <c r="L1679" s="52" t="s">
        <v>118</v>
      </c>
      <c r="M1679" s="52" t="s">
        <v>119</v>
      </c>
      <c r="N1679" s="52">
        <v>11884.0</v>
      </c>
      <c r="O1679" s="52">
        <v>0.0</v>
      </c>
      <c r="P1679" s="52">
        <v>0.0</v>
      </c>
      <c r="Q1679" s="52">
        <v>0.0</v>
      </c>
      <c r="R1679" s="52">
        <v>0.0</v>
      </c>
      <c r="S1679" s="52">
        <v>3.0</v>
      </c>
      <c r="T1679" s="52">
        <v>0.0</v>
      </c>
      <c r="U1679" s="53">
        <v>144.368</v>
      </c>
      <c r="V1679" s="53">
        <v>130.9</v>
      </c>
      <c r="W1679" s="52">
        <v>9.00664298E8</v>
      </c>
      <c r="X1679" s="52" t="s">
        <v>834</v>
      </c>
    </row>
    <row r="1680" ht="15.75" customHeight="1">
      <c r="B1680" s="47">
        <v>8.0150133E7</v>
      </c>
      <c r="C1680" s="47" t="s">
        <v>2038</v>
      </c>
      <c r="D1680" s="47"/>
      <c r="E1680" s="47">
        <v>84.0</v>
      </c>
      <c r="F1680" s="48">
        <v>600.95</v>
      </c>
      <c r="G1680" s="48">
        <f t="shared" si="1"/>
        <v>50479.8</v>
      </c>
      <c r="H1680" s="47" t="s">
        <v>3</v>
      </c>
      <c r="I1680" s="47">
        <v>60.0</v>
      </c>
      <c r="J1680" s="47">
        <v>30.0</v>
      </c>
      <c r="K1680" s="47">
        <v>120.0</v>
      </c>
      <c r="L1680" s="47" t="s">
        <v>118</v>
      </c>
      <c r="M1680" s="47" t="s">
        <v>119</v>
      </c>
      <c r="N1680" s="47">
        <v>9774.0</v>
      </c>
      <c r="O1680" s="47">
        <v>0.0</v>
      </c>
      <c r="P1680" s="47">
        <v>0.0</v>
      </c>
      <c r="Q1680" s="47">
        <v>0.0</v>
      </c>
      <c r="R1680" s="47">
        <v>0.0</v>
      </c>
      <c r="S1680" s="47">
        <v>5.0</v>
      </c>
      <c r="T1680" s="47">
        <v>0.0</v>
      </c>
      <c r="U1680" s="48">
        <v>600.95</v>
      </c>
      <c r="V1680" s="48">
        <v>600.95</v>
      </c>
      <c r="W1680" s="47">
        <v>9.00603232E8</v>
      </c>
      <c r="X1680" s="47" t="s">
        <v>834</v>
      </c>
    </row>
    <row r="1681" ht="15.75" customHeight="1">
      <c r="B1681" s="52">
        <v>8.0150134E7</v>
      </c>
      <c r="C1681" s="52" t="s">
        <v>2039</v>
      </c>
      <c r="D1681" s="52">
        <v>7.0369707E7</v>
      </c>
      <c r="E1681" s="52">
        <v>0.0</v>
      </c>
      <c r="F1681" s="53">
        <v>275336.3</v>
      </c>
      <c r="G1681" s="48">
        <f t="shared" si="1"/>
        <v>0</v>
      </c>
      <c r="H1681" s="52" t="s">
        <v>6</v>
      </c>
      <c r="I1681" s="52">
        <v>0.0</v>
      </c>
      <c r="J1681" s="52">
        <v>0.0</v>
      </c>
      <c r="K1681" s="52">
        <v>0.0</v>
      </c>
      <c r="L1681" s="52" t="s">
        <v>118</v>
      </c>
      <c r="M1681" s="52" t="s">
        <v>165</v>
      </c>
      <c r="N1681" s="52">
        <v>2.0</v>
      </c>
      <c r="O1681" s="52">
        <v>0.0</v>
      </c>
      <c r="P1681" s="52">
        <v>0.0</v>
      </c>
      <c r="Q1681" s="52">
        <v>0.0</v>
      </c>
      <c r="R1681" s="52">
        <v>0.0</v>
      </c>
      <c r="S1681" s="52">
        <v>2.0</v>
      </c>
      <c r="T1681" s="52">
        <v>0.0</v>
      </c>
      <c r="U1681" s="53">
        <v>275336.0</v>
      </c>
      <c r="V1681" s="53">
        <v>275336.3</v>
      </c>
      <c r="W1681" s="52">
        <v>9.00315569E8</v>
      </c>
      <c r="X1681" s="52" t="s">
        <v>125</v>
      </c>
    </row>
    <row r="1682" ht="15.75" customHeight="1">
      <c r="B1682" s="47">
        <v>8.0150135E7</v>
      </c>
      <c r="C1682" s="47" t="s">
        <v>2040</v>
      </c>
      <c r="D1682" s="47" t="s">
        <v>2041</v>
      </c>
      <c r="E1682" s="47">
        <v>0.0</v>
      </c>
      <c r="F1682" s="48">
        <v>6902.0</v>
      </c>
      <c r="G1682" s="48">
        <f t="shared" si="1"/>
        <v>0</v>
      </c>
      <c r="H1682" s="47" t="s">
        <v>6</v>
      </c>
      <c r="I1682" s="47">
        <v>0.0</v>
      </c>
      <c r="J1682" s="47">
        <v>0.0</v>
      </c>
      <c r="K1682" s="47">
        <v>0.0</v>
      </c>
      <c r="L1682" s="47" t="s">
        <v>189</v>
      </c>
      <c r="M1682" s="47" t="s">
        <v>165</v>
      </c>
      <c r="N1682" s="47">
        <v>20.0</v>
      </c>
      <c r="O1682" s="47">
        <v>0.0</v>
      </c>
      <c r="P1682" s="47">
        <v>0.0</v>
      </c>
      <c r="Q1682" s="47">
        <v>0.0</v>
      </c>
      <c r="R1682" s="47">
        <v>0.0</v>
      </c>
      <c r="S1682" s="47">
        <v>1.0</v>
      </c>
      <c r="T1682" s="47">
        <v>0.0</v>
      </c>
      <c r="U1682" s="48">
        <v>6902.0</v>
      </c>
      <c r="V1682" s="48">
        <v>6902.0</v>
      </c>
      <c r="W1682" s="47">
        <v>9.00730034E8</v>
      </c>
      <c r="X1682" s="47" t="s">
        <v>971</v>
      </c>
    </row>
    <row r="1683" ht="15.75" customHeight="1">
      <c r="B1683" s="52">
        <v>8.0150136E7</v>
      </c>
      <c r="C1683" s="52" t="s">
        <v>2042</v>
      </c>
      <c r="D1683" s="52">
        <v>2.2765475E7</v>
      </c>
      <c r="E1683" s="52">
        <v>1.0</v>
      </c>
      <c r="F1683" s="53">
        <v>872917.7</v>
      </c>
      <c r="G1683" s="48">
        <f t="shared" si="1"/>
        <v>872917.7</v>
      </c>
      <c r="H1683" s="52" t="s">
        <v>6</v>
      </c>
      <c r="I1683" s="52">
        <v>1.0</v>
      </c>
      <c r="J1683" s="52">
        <v>1.0</v>
      </c>
      <c r="K1683" s="52">
        <v>2.0</v>
      </c>
      <c r="L1683" s="52" t="s">
        <v>118</v>
      </c>
      <c r="M1683" s="52" t="s">
        <v>119</v>
      </c>
      <c r="N1683" s="52">
        <v>14.0</v>
      </c>
      <c r="O1683" s="52">
        <v>0.0</v>
      </c>
      <c r="P1683" s="52">
        <v>0.0</v>
      </c>
      <c r="Q1683" s="52">
        <v>1.0</v>
      </c>
      <c r="R1683" s="52">
        <v>0.0</v>
      </c>
      <c r="S1683" s="52">
        <v>8.0</v>
      </c>
      <c r="T1683" s="52">
        <v>0.0</v>
      </c>
      <c r="U1683" s="53">
        <v>872918.0</v>
      </c>
      <c r="V1683" s="53">
        <v>872917.7</v>
      </c>
      <c r="W1683" s="52">
        <v>9.00315569E8</v>
      </c>
      <c r="X1683" s="52" t="s">
        <v>152</v>
      </c>
    </row>
    <row r="1684" ht="15.75" customHeight="1">
      <c r="B1684" s="47" t="s">
        <v>2043</v>
      </c>
      <c r="C1684" s="47" t="s">
        <v>2042</v>
      </c>
      <c r="D1684" s="47">
        <v>2.2765475E7</v>
      </c>
      <c r="E1684" s="47">
        <v>0.0</v>
      </c>
      <c r="F1684" s="48">
        <v>289583.3</v>
      </c>
      <c r="G1684" s="48">
        <f t="shared" si="1"/>
        <v>0</v>
      </c>
      <c r="H1684" s="47" t="s">
        <v>6</v>
      </c>
      <c r="I1684" s="47">
        <v>0.0</v>
      </c>
      <c r="J1684" s="47">
        <v>0.0</v>
      </c>
      <c r="K1684" s="47">
        <v>0.0</v>
      </c>
      <c r="L1684" s="47" t="s">
        <v>118</v>
      </c>
      <c r="M1684" s="47" t="s">
        <v>119</v>
      </c>
      <c r="N1684" s="47">
        <v>6.0</v>
      </c>
      <c r="O1684" s="47">
        <v>0.0</v>
      </c>
      <c r="P1684" s="47">
        <v>0.0</v>
      </c>
      <c r="Q1684" s="47">
        <v>0.0</v>
      </c>
      <c r="R1684" s="47">
        <v>0.0</v>
      </c>
      <c r="S1684" s="47">
        <v>1.0</v>
      </c>
      <c r="T1684" s="47">
        <v>0.0</v>
      </c>
      <c r="U1684" s="48">
        <v>289583.0</v>
      </c>
      <c r="V1684" s="48">
        <v>297500.0</v>
      </c>
      <c r="W1684" s="47">
        <v>9.01319175E8</v>
      </c>
      <c r="X1684" s="47" t="s">
        <v>127</v>
      </c>
    </row>
    <row r="1685" ht="15.75" customHeight="1">
      <c r="B1685" s="52">
        <v>8.0150137E7</v>
      </c>
      <c r="C1685" s="52" t="s">
        <v>2044</v>
      </c>
      <c r="D1685" s="52" t="s">
        <v>2045</v>
      </c>
      <c r="E1685" s="52">
        <v>0.0</v>
      </c>
      <c r="F1685" s="53">
        <v>4415.0</v>
      </c>
      <c r="G1685" s="48">
        <f t="shared" si="1"/>
        <v>0</v>
      </c>
      <c r="H1685" s="52" t="s">
        <v>9</v>
      </c>
      <c r="I1685" s="52">
        <v>0.0</v>
      </c>
      <c r="J1685" s="52">
        <v>0.0</v>
      </c>
      <c r="K1685" s="52">
        <v>0.0</v>
      </c>
      <c r="L1685" s="52" t="s">
        <v>189</v>
      </c>
      <c r="M1685" s="52" t="s">
        <v>165</v>
      </c>
      <c r="N1685" s="52">
        <v>0.0</v>
      </c>
      <c r="O1685" s="52">
        <v>0.0</v>
      </c>
      <c r="P1685" s="52">
        <v>0.0</v>
      </c>
      <c r="Q1685" s="52">
        <v>0.0</v>
      </c>
      <c r="R1685" s="52">
        <v>0.0</v>
      </c>
      <c r="S1685" s="52">
        <v>0.0</v>
      </c>
      <c r="T1685" s="52">
        <v>0.0</v>
      </c>
      <c r="U1685" s="53">
        <v>4415.0</v>
      </c>
      <c r="V1685" s="53">
        <v>0.0</v>
      </c>
      <c r="W1685" s="52">
        <v>8.30037039E8</v>
      </c>
      <c r="X1685" s="52" t="s">
        <v>127</v>
      </c>
    </row>
    <row r="1686" ht="15.75" customHeight="1">
      <c r="B1686" s="47">
        <v>8.0150138E7</v>
      </c>
      <c r="C1686" s="73" t="s">
        <v>2046</v>
      </c>
      <c r="D1686" s="6"/>
      <c r="E1686" s="47">
        <v>33.0</v>
      </c>
      <c r="F1686" s="48">
        <v>25585.0</v>
      </c>
      <c r="G1686" s="48">
        <f t="shared" si="1"/>
        <v>844305</v>
      </c>
      <c r="H1686" s="47" t="s">
        <v>6</v>
      </c>
      <c r="I1686" s="47">
        <v>20.0</v>
      </c>
      <c r="J1686" s="47">
        <v>20.0</v>
      </c>
      <c r="K1686" s="47">
        <v>30.0</v>
      </c>
      <c r="L1686" s="47" t="s">
        <v>118</v>
      </c>
      <c r="M1686" s="47" t="s">
        <v>165</v>
      </c>
      <c r="N1686" s="47">
        <v>274.0</v>
      </c>
      <c r="O1686" s="47">
        <v>0.0</v>
      </c>
      <c r="P1686" s="47">
        <v>0.0</v>
      </c>
      <c r="Q1686" s="47">
        <v>0.0</v>
      </c>
      <c r="R1686" s="47">
        <v>0.0</v>
      </c>
      <c r="S1686" s="47">
        <v>2.0</v>
      </c>
      <c r="T1686" s="47">
        <v>0.0</v>
      </c>
      <c r="U1686" s="48">
        <v>25585.0</v>
      </c>
      <c r="V1686" s="48">
        <v>25585.0</v>
      </c>
      <c r="W1686" s="47">
        <v>9.00624922E8</v>
      </c>
      <c r="X1686" s="47" t="s">
        <v>384</v>
      </c>
    </row>
    <row r="1687" ht="15.75" customHeight="1">
      <c r="B1687" s="52">
        <v>8.0150139E7</v>
      </c>
      <c r="C1687" s="72" t="s">
        <v>2047</v>
      </c>
      <c r="D1687" s="6"/>
      <c r="E1687" s="52">
        <v>5.0</v>
      </c>
      <c r="F1687" s="53">
        <v>15470.0</v>
      </c>
      <c r="G1687" s="48">
        <f t="shared" si="1"/>
        <v>77350</v>
      </c>
      <c r="H1687" s="52" t="s">
        <v>3</v>
      </c>
      <c r="I1687" s="52">
        <v>2.0</v>
      </c>
      <c r="J1687" s="52">
        <v>2.0</v>
      </c>
      <c r="K1687" s="52">
        <v>5.0</v>
      </c>
      <c r="L1687" s="52" t="s">
        <v>118</v>
      </c>
      <c r="M1687" s="52" t="s">
        <v>119</v>
      </c>
      <c r="N1687" s="52">
        <v>84.0</v>
      </c>
      <c r="O1687" s="52">
        <v>0.0</v>
      </c>
      <c r="P1687" s="52">
        <v>0.0</v>
      </c>
      <c r="Q1687" s="52">
        <v>0.0</v>
      </c>
      <c r="R1687" s="52">
        <v>0.0</v>
      </c>
      <c r="S1687" s="52">
        <v>1.0</v>
      </c>
      <c r="T1687" s="52">
        <v>0.0</v>
      </c>
      <c r="U1687" s="53">
        <v>15470.0</v>
      </c>
      <c r="V1687" s="53">
        <v>15470.0</v>
      </c>
      <c r="W1687" s="52">
        <v>9.00624922E8</v>
      </c>
      <c r="X1687" s="52" t="s">
        <v>384</v>
      </c>
    </row>
    <row r="1688" ht="15.75" customHeight="1">
      <c r="B1688" s="47">
        <v>8.015014E7</v>
      </c>
      <c r="C1688" s="73" t="s">
        <v>2048</v>
      </c>
      <c r="D1688" s="6"/>
      <c r="E1688" s="47">
        <v>4.0</v>
      </c>
      <c r="F1688" s="48">
        <v>13090.0</v>
      </c>
      <c r="G1688" s="48">
        <f t="shared" si="1"/>
        <v>52360</v>
      </c>
      <c r="H1688" s="47" t="s">
        <v>3</v>
      </c>
      <c r="I1688" s="47">
        <v>1.0</v>
      </c>
      <c r="J1688" s="47">
        <v>1.0</v>
      </c>
      <c r="K1688" s="47">
        <v>2.0</v>
      </c>
      <c r="L1688" s="47" t="s">
        <v>118</v>
      </c>
      <c r="M1688" s="47" t="s">
        <v>165</v>
      </c>
      <c r="N1688" s="47">
        <v>16.0</v>
      </c>
      <c r="O1688" s="47">
        <v>0.0</v>
      </c>
      <c r="P1688" s="47">
        <v>0.0</v>
      </c>
      <c r="Q1688" s="47">
        <v>1.0</v>
      </c>
      <c r="R1688" s="47">
        <v>0.0</v>
      </c>
      <c r="S1688" s="47">
        <v>0.0</v>
      </c>
      <c r="T1688" s="47">
        <v>0.0</v>
      </c>
      <c r="U1688" s="48">
        <v>13090.0</v>
      </c>
      <c r="V1688" s="48">
        <v>13090.0</v>
      </c>
      <c r="W1688" s="47">
        <v>9.00624922E8</v>
      </c>
      <c r="X1688" s="47" t="s">
        <v>384</v>
      </c>
    </row>
    <row r="1689" ht="15.75" customHeight="1">
      <c r="B1689" s="52">
        <v>8.0150141E7</v>
      </c>
      <c r="C1689" s="72" t="s">
        <v>2049</v>
      </c>
      <c r="D1689" s="6"/>
      <c r="E1689" s="52">
        <v>0.0</v>
      </c>
      <c r="F1689" s="53">
        <v>8900.0</v>
      </c>
      <c r="G1689" s="48">
        <f t="shared" si="1"/>
        <v>0</v>
      </c>
      <c r="H1689" s="52" t="s">
        <v>3</v>
      </c>
      <c r="I1689" s="52">
        <v>0.0</v>
      </c>
      <c r="J1689" s="52">
        <v>0.0</v>
      </c>
      <c r="K1689" s="52">
        <v>0.0</v>
      </c>
      <c r="L1689" s="52" t="s">
        <v>118</v>
      </c>
      <c r="M1689" s="52" t="s">
        <v>165</v>
      </c>
      <c r="N1689" s="52">
        <v>0.0</v>
      </c>
      <c r="O1689" s="52">
        <v>0.0</v>
      </c>
      <c r="P1689" s="52">
        <v>0.0</v>
      </c>
      <c r="Q1689" s="52">
        <v>0.0</v>
      </c>
      <c r="R1689" s="52">
        <v>0.0</v>
      </c>
      <c r="S1689" s="52">
        <v>0.0</v>
      </c>
      <c r="T1689" s="52">
        <v>0.0</v>
      </c>
      <c r="U1689" s="53">
        <v>8900.0</v>
      </c>
      <c r="V1689" s="53">
        <v>0.0</v>
      </c>
      <c r="W1689" s="52">
        <v>9.00624922E8</v>
      </c>
      <c r="X1689" s="52" t="s">
        <v>127</v>
      </c>
    </row>
    <row r="1690" ht="15.75" customHeight="1">
      <c r="B1690" s="47">
        <v>8.0150142E7</v>
      </c>
      <c r="C1690" s="73" t="s">
        <v>2050</v>
      </c>
      <c r="D1690" s="6"/>
      <c r="E1690" s="47">
        <v>0.0</v>
      </c>
      <c r="F1690" s="48">
        <v>8900.0</v>
      </c>
      <c r="G1690" s="48">
        <f t="shared" si="1"/>
        <v>0</v>
      </c>
      <c r="H1690" s="47" t="s">
        <v>3</v>
      </c>
      <c r="I1690" s="47">
        <v>0.0</v>
      </c>
      <c r="J1690" s="47">
        <v>0.0</v>
      </c>
      <c r="K1690" s="47">
        <v>0.0</v>
      </c>
      <c r="L1690" s="47" t="s">
        <v>118</v>
      </c>
      <c r="M1690" s="47" t="s">
        <v>119</v>
      </c>
      <c r="N1690" s="47">
        <v>0.0</v>
      </c>
      <c r="O1690" s="47">
        <v>0.0</v>
      </c>
      <c r="P1690" s="47">
        <v>0.0</v>
      </c>
      <c r="Q1690" s="47">
        <v>0.0</v>
      </c>
      <c r="R1690" s="47">
        <v>0.0</v>
      </c>
      <c r="S1690" s="47">
        <v>0.0</v>
      </c>
      <c r="T1690" s="47">
        <v>0.0</v>
      </c>
      <c r="U1690" s="48">
        <v>8900.0</v>
      </c>
      <c r="V1690" s="48">
        <v>0.0</v>
      </c>
      <c r="W1690" s="47">
        <v>9.00624922E8</v>
      </c>
      <c r="X1690" s="47" t="s">
        <v>127</v>
      </c>
    </row>
    <row r="1691" ht="15.75" customHeight="1">
      <c r="B1691" s="52">
        <v>8.0150143E7</v>
      </c>
      <c r="C1691" s="52" t="s">
        <v>2051</v>
      </c>
      <c r="D1691" s="52">
        <v>2.2205475E7</v>
      </c>
      <c r="E1691" s="52">
        <v>0.0</v>
      </c>
      <c r="F1691" s="53">
        <v>600.0</v>
      </c>
      <c r="G1691" s="48">
        <f t="shared" si="1"/>
        <v>0</v>
      </c>
      <c r="H1691" s="52" t="s">
        <v>6</v>
      </c>
      <c r="I1691" s="52">
        <v>0.0</v>
      </c>
      <c r="J1691" s="52">
        <v>0.0</v>
      </c>
      <c r="K1691" s="52">
        <v>0.0</v>
      </c>
      <c r="L1691" s="52" t="s">
        <v>118</v>
      </c>
      <c r="M1691" s="52" t="s">
        <v>165</v>
      </c>
      <c r="N1691" s="52">
        <v>0.0</v>
      </c>
      <c r="O1691" s="52">
        <v>0.0</v>
      </c>
      <c r="P1691" s="52">
        <v>0.0</v>
      </c>
      <c r="Q1691" s="52">
        <v>0.0</v>
      </c>
      <c r="R1691" s="52">
        <v>0.0</v>
      </c>
      <c r="S1691" s="52">
        <v>0.0</v>
      </c>
      <c r="T1691" s="52">
        <v>0.0</v>
      </c>
      <c r="U1691" s="53">
        <v>600.0</v>
      </c>
      <c r="V1691" s="53">
        <v>0.0</v>
      </c>
      <c r="W1691" s="52">
        <v>9.00315569E8</v>
      </c>
      <c r="X1691" s="52" t="s">
        <v>127</v>
      </c>
    </row>
    <row r="1692" ht="15.75" customHeight="1">
      <c r="B1692" s="47" t="s">
        <v>2052</v>
      </c>
      <c r="C1692" s="47" t="s">
        <v>2051</v>
      </c>
      <c r="D1692" s="47">
        <v>2.2205475E7</v>
      </c>
      <c r="E1692" s="47">
        <v>0.0</v>
      </c>
      <c r="F1692" s="48">
        <v>606900.0</v>
      </c>
      <c r="G1692" s="48">
        <f t="shared" si="1"/>
        <v>0</v>
      </c>
      <c r="H1692" s="47" t="s">
        <v>6</v>
      </c>
      <c r="I1692" s="47">
        <v>0.0</v>
      </c>
      <c r="J1692" s="47">
        <v>0.0</v>
      </c>
      <c r="K1692" s="47">
        <v>0.0</v>
      </c>
      <c r="L1692" s="47" t="s">
        <v>118</v>
      </c>
      <c r="M1692" s="47" t="s">
        <v>165</v>
      </c>
      <c r="N1692" s="47">
        <v>91.0</v>
      </c>
      <c r="O1692" s="47">
        <v>0.0</v>
      </c>
      <c r="P1692" s="47">
        <v>0.0</v>
      </c>
      <c r="Q1692" s="47">
        <v>0.0</v>
      </c>
      <c r="R1692" s="47">
        <v>0.0</v>
      </c>
      <c r="S1692" s="47">
        <v>48.0</v>
      </c>
      <c r="T1692" s="47">
        <v>0.0</v>
      </c>
      <c r="U1692" s="48">
        <v>606900.0</v>
      </c>
      <c r="V1692" s="48">
        <v>606900.0</v>
      </c>
      <c r="W1692" s="47">
        <v>9.01563039E8</v>
      </c>
      <c r="X1692" s="47" t="s">
        <v>277</v>
      </c>
    </row>
    <row r="1693" ht="15.75" customHeight="1">
      <c r="B1693" s="52">
        <v>8.0150144E7</v>
      </c>
      <c r="C1693" s="72" t="s">
        <v>2053</v>
      </c>
      <c r="D1693" s="6"/>
      <c r="E1693" s="52">
        <v>164.0</v>
      </c>
      <c r="F1693" s="53">
        <v>333.2</v>
      </c>
      <c r="G1693" s="48">
        <f t="shared" si="1"/>
        <v>54644.8</v>
      </c>
      <c r="H1693" s="52" t="s">
        <v>6</v>
      </c>
      <c r="I1693" s="52">
        <v>0.0</v>
      </c>
      <c r="J1693" s="52">
        <v>0.0</v>
      </c>
      <c r="K1693" s="52">
        <v>0.0</v>
      </c>
      <c r="L1693" s="52" t="s">
        <v>118</v>
      </c>
      <c r="M1693" s="52" t="s">
        <v>122</v>
      </c>
      <c r="N1693" s="52">
        <v>36.0</v>
      </c>
      <c r="O1693" s="52">
        <v>0.0</v>
      </c>
      <c r="P1693" s="52">
        <v>0.0</v>
      </c>
      <c r="Q1693" s="52">
        <v>1.0</v>
      </c>
      <c r="R1693" s="52">
        <v>0.0</v>
      </c>
      <c r="S1693" s="52">
        <v>0.0</v>
      </c>
      <c r="T1693" s="52">
        <v>0.0</v>
      </c>
      <c r="U1693" s="53">
        <v>333.2</v>
      </c>
      <c r="V1693" s="53">
        <v>333.2</v>
      </c>
      <c r="W1693" s="52">
        <v>9.00441201E8</v>
      </c>
      <c r="X1693" s="52" t="s">
        <v>384</v>
      </c>
    </row>
    <row r="1694" ht="15.75" customHeight="1">
      <c r="B1694" s="47">
        <v>8.0150145E7</v>
      </c>
      <c r="C1694" s="73" t="s">
        <v>2054</v>
      </c>
      <c r="D1694" s="6"/>
      <c r="E1694" s="47">
        <v>16.0</v>
      </c>
      <c r="F1694" s="48">
        <v>600.95</v>
      </c>
      <c r="G1694" s="48">
        <f t="shared" si="1"/>
        <v>9615.2</v>
      </c>
      <c r="H1694" s="47" t="s">
        <v>3</v>
      </c>
      <c r="I1694" s="47">
        <v>10.0</v>
      </c>
      <c r="J1694" s="47">
        <v>10.0</v>
      </c>
      <c r="K1694" s="47">
        <v>20.0</v>
      </c>
      <c r="L1694" s="47" t="s">
        <v>118</v>
      </c>
      <c r="M1694" s="47" t="s">
        <v>122</v>
      </c>
      <c r="N1694" s="47">
        <v>214.0</v>
      </c>
      <c r="O1694" s="47">
        <v>0.0</v>
      </c>
      <c r="P1694" s="47">
        <v>0.0</v>
      </c>
      <c r="Q1694" s="47">
        <v>1.0</v>
      </c>
      <c r="R1694" s="47">
        <v>0.0</v>
      </c>
      <c r="S1694" s="47">
        <v>2.0</v>
      </c>
      <c r="T1694" s="47">
        <v>0.0</v>
      </c>
      <c r="U1694" s="48">
        <v>600.95</v>
      </c>
      <c r="V1694" s="48">
        <v>600.95</v>
      </c>
      <c r="W1694" s="47">
        <v>8.26003816E8</v>
      </c>
      <c r="X1694" s="47" t="s">
        <v>834</v>
      </c>
    </row>
    <row r="1695" ht="15.75" customHeight="1">
      <c r="B1695" s="52">
        <v>8.0150146E7</v>
      </c>
      <c r="C1695" s="72" t="s">
        <v>2055</v>
      </c>
      <c r="D1695" s="6"/>
      <c r="E1695" s="52">
        <v>0.0</v>
      </c>
      <c r="F1695" s="53">
        <v>4046.0</v>
      </c>
      <c r="G1695" s="48">
        <f t="shared" si="1"/>
        <v>0</v>
      </c>
      <c r="H1695" s="52" t="s">
        <v>6</v>
      </c>
      <c r="I1695" s="52">
        <v>0.0</v>
      </c>
      <c r="J1695" s="52">
        <v>0.0</v>
      </c>
      <c r="K1695" s="52">
        <v>0.0</v>
      </c>
      <c r="L1695" s="52" t="s">
        <v>189</v>
      </c>
      <c r="M1695" s="52" t="s">
        <v>122</v>
      </c>
      <c r="N1695" s="52">
        <v>25.0</v>
      </c>
      <c r="O1695" s="52">
        <v>0.0</v>
      </c>
      <c r="P1695" s="52">
        <v>0.0</v>
      </c>
      <c r="Q1695" s="52">
        <v>0.0</v>
      </c>
      <c r="R1695" s="52">
        <v>0.0</v>
      </c>
      <c r="S1695" s="52">
        <v>1.0</v>
      </c>
      <c r="T1695" s="52">
        <v>0.0</v>
      </c>
      <c r="U1695" s="53">
        <v>4046.0</v>
      </c>
      <c r="V1695" s="53">
        <v>4046.0</v>
      </c>
      <c r="W1695" s="52">
        <v>9.00730034E8</v>
      </c>
      <c r="X1695" s="52" t="s">
        <v>323</v>
      </c>
    </row>
    <row r="1696" ht="15.75" customHeight="1">
      <c r="B1696" s="47">
        <v>8.0150147E7</v>
      </c>
      <c r="C1696" s="73" t="s">
        <v>2056</v>
      </c>
      <c r="D1696" s="6"/>
      <c r="E1696" s="47">
        <v>121.0</v>
      </c>
      <c r="F1696" s="48">
        <v>1338.75</v>
      </c>
      <c r="G1696" s="48">
        <f t="shared" si="1"/>
        <v>161988.75</v>
      </c>
      <c r="H1696" s="47" t="s">
        <v>6</v>
      </c>
      <c r="I1696" s="47">
        <v>30.0</v>
      </c>
      <c r="J1696" s="47">
        <v>0.0</v>
      </c>
      <c r="K1696" s="47">
        <v>100.0</v>
      </c>
      <c r="L1696" s="47" t="s">
        <v>189</v>
      </c>
      <c r="M1696" s="47" t="s">
        <v>122</v>
      </c>
      <c r="N1696" s="47">
        <v>186.0</v>
      </c>
      <c r="O1696" s="47">
        <v>0.0</v>
      </c>
      <c r="P1696" s="47">
        <v>0.0</v>
      </c>
      <c r="Q1696" s="47">
        <v>0.0</v>
      </c>
      <c r="R1696" s="47">
        <v>0.0</v>
      </c>
      <c r="S1696" s="47">
        <v>1.0</v>
      </c>
      <c r="T1696" s="47">
        <v>0.0</v>
      </c>
      <c r="U1696" s="48">
        <v>1338.75</v>
      </c>
      <c r="V1696" s="48">
        <v>1338.75</v>
      </c>
      <c r="W1696" s="47">
        <v>9.00603232E8</v>
      </c>
      <c r="X1696" s="47" t="s">
        <v>127</v>
      </c>
    </row>
    <row r="1697" ht="15.75" customHeight="1">
      <c r="B1697" s="52">
        <v>8.0150148E7</v>
      </c>
      <c r="C1697" s="72" t="s">
        <v>2057</v>
      </c>
      <c r="D1697" s="6"/>
      <c r="E1697" s="52">
        <v>77.0</v>
      </c>
      <c r="F1697" s="53">
        <v>3213.0</v>
      </c>
      <c r="G1697" s="48">
        <f t="shared" si="1"/>
        <v>247401</v>
      </c>
      <c r="H1697" s="52" t="s">
        <v>6</v>
      </c>
      <c r="I1697" s="52">
        <v>10.0</v>
      </c>
      <c r="J1697" s="52">
        <v>0.0</v>
      </c>
      <c r="K1697" s="52">
        <v>20.0</v>
      </c>
      <c r="L1697" s="52" t="s">
        <v>189</v>
      </c>
      <c r="M1697" s="52" t="s">
        <v>122</v>
      </c>
      <c r="N1697" s="52">
        <v>130.0</v>
      </c>
      <c r="O1697" s="52">
        <v>0.0</v>
      </c>
      <c r="P1697" s="52">
        <v>0.0</v>
      </c>
      <c r="Q1697" s="52">
        <v>0.0</v>
      </c>
      <c r="R1697" s="52">
        <v>0.0</v>
      </c>
      <c r="S1697" s="52">
        <v>1.0</v>
      </c>
      <c r="T1697" s="52">
        <v>0.0</v>
      </c>
      <c r="U1697" s="53">
        <v>3213.0</v>
      </c>
      <c r="V1697" s="53">
        <v>3213.0</v>
      </c>
      <c r="W1697" s="52">
        <v>9.01563039E8</v>
      </c>
      <c r="X1697" s="52" t="s">
        <v>726</v>
      </c>
    </row>
    <row r="1698" ht="15.75" customHeight="1">
      <c r="B1698" s="47">
        <v>8.0150149E7</v>
      </c>
      <c r="C1698" s="73" t="s">
        <v>2058</v>
      </c>
      <c r="D1698" s="6"/>
      <c r="E1698" s="47">
        <v>1.0</v>
      </c>
      <c r="F1698" s="48">
        <v>267750.0</v>
      </c>
      <c r="G1698" s="48">
        <f t="shared" si="1"/>
        <v>267750</v>
      </c>
      <c r="H1698" s="47" t="s">
        <v>6</v>
      </c>
      <c r="I1698" s="47">
        <v>0.0</v>
      </c>
      <c r="J1698" s="47">
        <v>0.0</v>
      </c>
      <c r="K1698" s="47">
        <v>0.0</v>
      </c>
      <c r="L1698" s="47" t="s">
        <v>118</v>
      </c>
      <c r="M1698" s="47" t="s">
        <v>122</v>
      </c>
      <c r="N1698" s="47">
        <v>3.0</v>
      </c>
      <c r="O1698" s="47">
        <v>0.0</v>
      </c>
      <c r="P1698" s="47">
        <v>0.0</v>
      </c>
      <c r="Q1698" s="47">
        <v>0.0</v>
      </c>
      <c r="R1698" s="47">
        <v>0.0</v>
      </c>
      <c r="S1698" s="47">
        <v>1.0</v>
      </c>
      <c r="T1698" s="47">
        <v>0.0</v>
      </c>
      <c r="U1698" s="48">
        <v>267750.0</v>
      </c>
      <c r="V1698" s="48">
        <v>267750.0</v>
      </c>
      <c r="W1698" s="47">
        <v>9.00603232E8</v>
      </c>
      <c r="X1698" s="47" t="s">
        <v>1206</v>
      </c>
    </row>
    <row r="1699" ht="15.75" customHeight="1">
      <c r="B1699" s="52">
        <v>8.015015E7</v>
      </c>
      <c r="C1699" s="72" t="s">
        <v>2059</v>
      </c>
      <c r="D1699" s="6"/>
      <c r="E1699" s="52">
        <v>1.0</v>
      </c>
      <c r="F1699" s="53">
        <v>267750.0</v>
      </c>
      <c r="G1699" s="48">
        <f t="shared" si="1"/>
        <v>267750</v>
      </c>
      <c r="H1699" s="52" t="s">
        <v>6</v>
      </c>
      <c r="I1699" s="52">
        <v>0.0</v>
      </c>
      <c r="J1699" s="52">
        <v>0.0</v>
      </c>
      <c r="K1699" s="52">
        <v>0.0</v>
      </c>
      <c r="L1699" s="52" t="s">
        <v>118</v>
      </c>
      <c r="M1699" s="52" t="s">
        <v>122</v>
      </c>
      <c r="N1699" s="52">
        <v>3.0</v>
      </c>
      <c r="O1699" s="52">
        <v>0.0</v>
      </c>
      <c r="P1699" s="52">
        <v>0.0</v>
      </c>
      <c r="Q1699" s="52">
        <v>0.0</v>
      </c>
      <c r="R1699" s="52">
        <v>0.0</v>
      </c>
      <c r="S1699" s="52">
        <v>1.0</v>
      </c>
      <c r="T1699" s="52">
        <v>0.0</v>
      </c>
      <c r="U1699" s="53">
        <v>267750.0</v>
      </c>
      <c r="V1699" s="53">
        <v>267750.0</v>
      </c>
      <c r="W1699" s="52">
        <v>9.00603232E8</v>
      </c>
      <c r="X1699" s="52" t="s">
        <v>1206</v>
      </c>
    </row>
    <row r="1700" ht="15.75" customHeight="1">
      <c r="B1700" s="47">
        <v>8.0150151E7</v>
      </c>
      <c r="C1700" s="73" t="s">
        <v>2060</v>
      </c>
      <c r="D1700" s="6"/>
      <c r="E1700" s="47">
        <v>40.0</v>
      </c>
      <c r="F1700" s="48">
        <v>595.0</v>
      </c>
      <c r="G1700" s="48">
        <f t="shared" si="1"/>
        <v>23800</v>
      </c>
      <c r="H1700" s="47" t="s">
        <v>3</v>
      </c>
      <c r="I1700" s="47">
        <v>2.0</v>
      </c>
      <c r="J1700" s="47">
        <v>0.0</v>
      </c>
      <c r="K1700" s="47">
        <v>4.0</v>
      </c>
      <c r="L1700" s="47" t="s">
        <v>118</v>
      </c>
      <c r="M1700" s="47" t="s">
        <v>122</v>
      </c>
      <c r="N1700" s="47">
        <v>0.0</v>
      </c>
      <c r="O1700" s="47">
        <v>0.0</v>
      </c>
      <c r="P1700" s="47">
        <v>0.0</v>
      </c>
      <c r="Q1700" s="47">
        <v>0.0</v>
      </c>
      <c r="R1700" s="47">
        <v>0.0</v>
      </c>
      <c r="S1700" s="47">
        <v>0.0</v>
      </c>
      <c r="T1700" s="47">
        <v>0.0</v>
      </c>
      <c r="U1700" s="48">
        <v>595.0</v>
      </c>
      <c r="V1700" s="48">
        <v>595.0</v>
      </c>
      <c r="W1700" s="47">
        <v>9.01327111E8</v>
      </c>
      <c r="X1700" s="47" t="s">
        <v>127</v>
      </c>
    </row>
    <row r="1701" ht="15.75" customHeight="1">
      <c r="B1701" s="52">
        <v>8.0150152E7</v>
      </c>
      <c r="C1701" s="52" t="s">
        <v>2061</v>
      </c>
      <c r="D1701" s="52"/>
      <c r="E1701" s="52">
        <v>20.0</v>
      </c>
      <c r="F1701" s="53">
        <v>11900.0</v>
      </c>
      <c r="G1701" s="48">
        <f t="shared" si="1"/>
        <v>238000</v>
      </c>
      <c r="H1701" s="52" t="s">
        <v>3</v>
      </c>
      <c r="I1701" s="52">
        <v>3.0</v>
      </c>
      <c r="J1701" s="52">
        <v>0.0</v>
      </c>
      <c r="K1701" s="52">
        <v>6.0</v>
      </c>
      <c r="L1701" s="52" t="s">
        <v>118</v>
      </c>
      <c r="M1701" s="52" t="s">
        <v>122</v>
      </c>
      <c r="N1701" s="52">
        <v>0.0</v>
      </c>
      <c r="O1701" s="52">
        <v>0.0</v>
      </c>
      <c r="P1701" s="52">
        <v>0.0</v>
      </c>
      <c r="Q1701" s="52">
        <v>0.0</v>
      </c>
      <c r="R1701" s="52">
        <v>0.0</v>
      </c>
      <c r="S1701" s="52">
        <v>0.0</v>
      </c>
      <c r="T1701" s="52">
        <v>0.0</v>
      </c>
      <c r="U1701" s="53">
        <v>11900.0</v>
      </c>
      <c r="V1701" s="53">
        <v>11900.0</v>
      </c>
      <c r="W1701" s="52">
        <v>9.01327111E8</v>
      </c>
      <c r="X1701" s="52" t="s">
        <v>127</v>
      </c>
    </row>
    <row r="1702" ht="15.75" customHeight="1">
      <c r="B1702" s="47">
        <v>8.0150153E7</v>
      </c>
      <c r="C1702" s="47" t="s">
        <v>2062</v>
      </c>
      <c r="D1702" s="47"/>
      <c r="E1702" s="47">
        <v>197.0</v>
      </c>
      <c r="F1702" s="48">
        <v>4165.0</v>
      </c>
      <c r="G1702" s="48">
        <f t="shared" si="1"/>
        <v>820505</v>
      </c>
      <c r="H1702" s="47" t="s">
        <v>3</v>
      </c>
      <c r="I1702" s="47">
        <v>12.0</v>
      </c>
      <c r="J1702" s="47">
        <v>0.0</v>
      </c>
      <c r="K1702" s="47">
        <v>50.0</v>
      </c>
      <c r="L1702" s="47" t="s">
        <v>118</v>
      </c>
      <c r="M1702" s="47" t="s">
        <v>122</v>
      </c>
      <c r="N1702" s="47">
        <v>3.0</v>
      </c>
      <c r="O1702" s="47">
        <v>0.0</v>
      </c>
      <c r="P1702" s="47">
        <v>0.0</v>
      </c>
      <c r="Q1702" s="47">
        <v>0.0</v>
      </c>
      <c r="R1702" s="47">
        <v>0.0</v>
      </c>
      <c r="S1702" s="47">
        <v>0.0</v>
      </c>
      <c r="T1702" s="47">
        <v>0.0</v>
      </c>
      <c r="U1702" s="48">
        <v>4165.0</v>
      </c>
      <c r="V1702" s="48">
        <v>4165.0</v>
      </c>
      <c r="W1702" s="47">
        <v>9.01327111E8</v>
      </c>
      <c r="X1702" s="47" t="s">
        <v>127</v>
      </c>
    </row>
    <row r="1703" ht="15.75" customHeight="1">
      <c r="B1703" s="52">
        <v>8.0150154E7</v>
      </c>
      <c r="C1703" s="72" t="s">
        <v>2063</v>
      </c>
      <c r="D1703" s="6"/>
      <c r="E1703" s="52">
        <v>0.0</v>
      </c>
      <c r="F1703" s="53">
        <v>310.0</v>
      </c>
      <c r="G1703" s="48">
        <f t="shared" si="1"/>
        <v>0</v>
      </c>
      <c r="H1703" s="52" t="s">
        <v>6</v>
      </c>
      <c r="I1703" s="52">
        <v>0.0</v>
      </c>
      <c r="J1703" s="52">
        <v>0.0</v>
      </c>
      <c r="K1703" s="52">
        <v>0.0</v>
      </c>
      <c r="L1703" s="52" t="s">
        <v>118</v>
      </c>
      <c r="M1703" s="52" t="s">
        <v>122</v>
      </c>
      <c r="N1703" s="52">
        <v>0.0</v>
      </c>
      <c r="O1703" s="52">
        <v>0.0</v>
      </c>
      <c r="P1703" s="52">
        <v>0.0</v>
      </c>
      <c r="Q1703" s="52">
        <v>0.0</v>
      </c>
      <c r="R1703" s="52">
        <v>0.0</v>
      </c>
      <c r="S1703" s="52">
        <v>0.0</v>
      </c>
      <c r="T1703" s="52">
        <v>0.0</v>
      </c>
      <c r="U1703" s="53">
        <v>310.0</v>
      </c>
      <c r="V1703" s="53">
        <v>0.0</v>
      </c>
      <c r="W1703" s="52">
        <v>9.01563039E8</v>
      </c>
      <c r="X1703" s="52" t="s">
        <v>127</v>
      </c>
    </row>
    <row r="1704" ht="15.75" customHeight="1">
      <c r="B1704" s="47">
        <v>8.0170194E7</v>
      </c>
      <c r="C1704" s="47" t="s">
        <v>2064</v>
      </c>
      <c r="D1704" s="47">
        <v>3176909.0</v>
      </c>
      <c r="E1704" s="47">
        <v>3.0</v>
      </c>
      <c r="F1704" s="48">
        <v>117148.2</v>
      </c>
      <c r="G1704" s="48">
        <f t="shared" si="1"/>
        <v>351444.6</v>
      </c>
      <c r="H1704" s="47" t="s">
        <v>3</v>
      </c>
      <c r="I1704" s="47">
        <v>4.0</v>
      </c>
      <c r="J1704" s="47">
        <v>2.0</v>
      </c>
      <c r="K1704" s="47">
        <v>7.0</v>
      </c>
      <c r="L1704" s="47" t="s">
        <v>118</v>
      </c>
      <c r="M1704" s="47" t="s">
        <v>119</v>
      </c>
      <c r="N1704" s="47">
        <v>284.0</v>
      </c>
      <c r="O1704" s="47">
        <v>0.0</v>
      </c>
      <c r="P1704" s="47">
        <v>0.0</v>
      </c>
      <c r="Q1704" s="47">
        <v>1.0</v>
      </c>
      <c r="R1704" s="47">
        <v>0.0</v>
      </c>
      <c r="S1704" s="47">
        <v>29.0</v>
      </c>
      <c r="T1704" s="47">
        <v>0.0</v>
      </c>
      <c r="U1704" s="48">
        <v>117148.0</v>
      </c>
      <c r="V1704" s="48">
        <v>114240.0</v>
      </c>
      <c r="W1704" s="47">
        <v>8.30074603E8</v>
      </c>
      <c r="X1704" s="47" t="s">
        <v>152</v>
      </c>
    </row>
    <row r="1705" ht="15.75" customHeight="1">
      <c r="B1705" s="52">
        <v>8.0170195E7</v>
      </c>
      <c r="C1705" s="52" t="s">
        <v>2065</v>
      </c>
      <c r="D1705" s="52">
        <v>1.1566431E7</v>
      </c>
      <c r="E1705" s="52">
        <v>0.0</v>
      </c>
      <c r="F1705" s="53">
        <v>153529.0</v>
      </c>
      <c r="G1705" s="48">
        <f t="shared" si="1"/>
        <v>0</v>
      </c>
      <c r="H1705" s="52" t="s">
        <v>3</v>
      </c>
      <c r="I1705" s="52">
        <v>0.0</v>
      </c>
      <c r="J1705" s="52">
        <v>0.0</v>
      </c>
      <c r="K1705" s="52">
        <v>0.0</v>
      </c>
      <c r="L1705" s="52" t="s">
        <v>1465</v>
      </c>
      <c r="M1705" s="52" t="s">
        <v>119</v>
      </c>
      <c r="N1705" s="52">
        <v>20.0</v>
      </c>
      <c r="O1705" s="52">
        <v>0.0</v>
      </c>
      <c r="P1705" s="52">
        <v>0.0</v>
      </c>
      <c r="Q1705" s="52">
        <v>0.0</v>
      </c>
      <c r="R1705" s="52">
        <v>0.0</v>
      </c>
      <c r="S1705" s="52">
        <v>1.0</v>
      </c>
      <c r="T1705" s="52">
        <v>0.0</v>
      </c>
      <c r="U1705" s="53">
        <v>153529.0</v>
      </c>
      <c r="V1705" s="53">
        <v>153529.0</v>
      </c>
      <c r="W1705" s="52">
        <v>8.30092963E8</v>
      </c>
      <c r="X1705" s="52" t="s">
        <v>146</v>
      </c>
    </row>
    <row r="1706" ht="15.75" customHeight="1">
      <c r="B1706" s="47">
        <v>8.0170196E7</v>
      </c>
      <c r="C1706" s="47" t="s">
        <v>2066</v>
      </c>
      <c r="D1706" s="47">
        <v>9.8060062E7</v>
      </c>
      <c r="E1706" s="47">
        <v>0.0</v>
      </c>
      <c r="F1706" s="48">
        <v>124024.0</v>
      </c>
      <c r="G1706" s="48">
        <f t="shared" si="1"/>
        <v>0</v>
      </c>
      <c r="H1706" s="47" t="s">
        <v>3</v>
      </c>
      <c r="I1706" s="47">
        <v>0.0</v>
      </c>
      <c r="J1706" s="47">
        <v>1.0</v>
      </c>
      <c r="K1706" s="47">
        <v>0.0</v>
      </c>
      <c r="L1706" s="47" t="s">
        <v>1465</v>
      </c>
      <c r="M1706" s="47" t="s">
        <v>119</v>
      </c>
      <c r="N1706" s="47">
        <v>25.0</v>
      </c>
      <c r="O1706" s="47">
        <v>0.0</v>
      </c>
      <c r="P1706" s="47">
        <v>0.0</v>
      </c>
      <c r="Q1706" s="47">
        <v>0.0</v>
      </c>
      <c r="R1706" s="47">
        <v>0.0</v>
      </c>
      <c r="S1706" s="47">
        <v>1.0</v>
      </c>
      <c r="T1706" s="47">
        <v>0.0</v>
      </c>
      <c r="U1706" s="48">
        <v>124024.0</v>
      </c>
      <c r="V1706" s="48">
        <v>124024.0</v>
      </c>
      <c r="W1706" s="47">
        <v>8.30092963E8</v>
      </c>
      <c r="X1706" s="47" t="s">
        <v>146</v>
      </c>
    </row>
    <row r="1707" ht="15.75" customHeight="1">
      <c r="B1707" s="52">
        <v>8.0170197E7</v>
      </c>
      <c r="C1707" s="52" t="s">
        <v>2067</v>
      </c>
      <c r="D1707" s="52">
        <v>1.1352953E7</v>
      </c>
      <c r="E1707" s="52">
        <v>1.0</v>
      </c>
      <c r="F1707" s="53">
        <v>92444.86</v>
      </c>
      <c r="G1707" s="48">
        <f t="shared" si="1"/>
        <v>92444.86</v>
      </c>
      <c r="H1707" s="52" t="s">
        <v>3</v>
      </c>
      <c r="I1707" s="52">
        <v>1.0</v>
      </c>
      <c r="J1707" s="52">
        <v>1.0</v>
      </c>
      <c r="K1707" s="52">
        <v>2.0</v>
      </c>
      <c r="L1707" s="52" t="s">
        <v>118</v>
      </c>
      <c r="M1707" s="52" t="s">
        <v>119</v>
      </c>
      <c r="N1707" s="52">
        <v>143.0</v>
      </c>
      <c r="O1707" s="52">
        <v>0.0</v>
      </c>
      <c r="P1707" s="52">
        <v>0.0</v>
      </c>
      <c r="Q1707" s="52">
        <v>3.0</v>
      </c>
      <c r="R1707" s="52">
        <v>0.0</v>
      </c>
      <c r="S1707" s="52">
        <v>15.0</v>
      </c>
      <c r="T1707" s="52">
        <v>0.0</v>
      </c>
      <c r="U1707" s="53">
        <v>92444.9</v>
      </c>
      <c r="V1707" s="53">
        <v>92444.86</v>
      </c>
      <c r="W1707" s="52">
        <v>8.30092963E8</v>
      </c>
      <c r="X1707" s="52" t="s">
        <v>1318</v>
      </c>
    </row>
    <row r="1708" ht="15.75" customHeight="1">
      <c r="B1708" s="47">
        <v>8.0170198E7</v>
      </c>
      <c r="C1708" s="73" t="s">
        <v>2068</v>
      </c>
      <c r="D1708" s="6"/>
      <c r="E1708" s="47">
        <v>441.0</v>
      </c>
      <c r="F1708" s="48">
        <v>1428.0</v>
      </c>
      <c r="G1708" s="48">
        <f t="shared" si="1"/>
        <v>629748</v>
      </c>
      <c r="H1708" s="47" t="s">
        <v>3</v>
      </c>
      <c r="I1708" s="47">
        <v>50.0</v>
      </c>
      <c r="J1708" s="47">
        <v>6.0</v>
      </c>
      <c r="K1708" s="47">
        <v>366.0</v>
      </c>
      <c r="L1708" s="47" t="s">
        <v>118</v>
      </c>
      <c r="M1708" s="47" t="s">
        <v>119</v>
      </c>
      <c r="N1708" s="47">
        <v>3238.0</v>
      </c>
      <c r="O1708" s="47">
        <v>0.0</v>
      </c>
      <c r="P1708" s="47">
        <v>0.0</v>
      </c>
      <c r="Q1708" s="47">
        <v>0.0</v>
      </c>
      <c r="R1708" s="47">
        <v>0.0</v>
      </c>
      <c r="S1708" s="47">
        <v>4.0</v>
      </c>
      <c r="T1708" s="47">
        <v>0.0</v>
      </c>
      <c r="U1708" s="48">
        <v>1428.0</v>
      </c>
      <c r="V1708" s="48">
        <v>1428.0</v>
      </c>
      <c r="W1708" s="47">
        <v>9.00603232E8</v>
      </c>
      <c r="X1708" s="47" t="s">
        <v>710</v>
      </c>
    </row>
    <row r="1709" ht="15.75" customHeight="1">
      <c r="B1709" s="52">
        <v>8.0170199E7</v>
      </c>
      <c r="C1709" s="52" t="s">
        <v>2069</v>
      </c>
      <c r="D1709" s="52">
        <v>1.0795731E7</v>
      </c>
      <c r="E1709" s="52">
        <v>402.0</v>
      </c>
      <c r="F1709" s="53">
        <v>499.8</v>
      </c>
      <c r="G1709" s="48">
        <f t="shared" si="1"/>
        <v>200919.6</v>
      </c>
      <c r="H1709" s="52" t="s">
        <v>3</v>
      </c>
      <c r="I1709" s="52">
        <v>110.0</v>
      </c>
      <c r="J1709" s="52">
        <v>80.0</v>
      </c>
      <c r="K1709" s="52">
        <v>500.0</v>
      </c>
      <c r="L1709" s="52" t="s">
        <v>118</v>
      </c>
      <c r="M1709" s="52" t="s">
        <v>119</v>
      </c>
      <c r="N1709" s="52">
        <v>5770.0</v>
      </c>
      <c r="O1709" s="52">
        <v>0.0</v>
      </c>
      <c r="P1709" s="52">
        <v>0.0</v>
      </c>
      <c r="Q1709" s="52">
        <v>0.0</v>
      </c>
      <c r="R1709" s="52">
        <v>0.0</v>
      </c>
      <c r="S1709" s="52">
        <v>13.0</v>
      </c>
      <c r="T1709" s="52">
        <v>0.0</v>
      </c>
      <c r="U1709" s="53">
        <v>499.8</v>
      </c>
      <c r="V1709" s="53">
        <v>499.8</v>
      </c>
      <c r="W1709" s="52">
        <v>8.30092963E8</v>
      </c>
      <c r="X1709" s="52" t="s">
        <v>216</v>
      </c>
    </row>
    <row r="1710" ht="15.75" customHeight="1">
      <c r="B1710" s="47">
        <v>8.01701998E8</v>
      </c>
      <c r="C1710" s="47" t="s">
        <v>2070</v>
      </c>
      <c r="D1710" s="47">
        <v>1.1352853E7</v>
      </c>
      <c r="E1710" s="47">
        <v>2.0</v>
      </c>
      <c r="F1710" s="48">
        <v>110799.7</v>
      </c>
      <c r="G1710" s="48">
        <f t="shared" si="1"/>
        <v>221599.4</v>
      </c>
      <c r="H1710" s="47" t="s">
        <v>3</v>
      </c>
      <c r="I1710" s="47">
        <v>3.0</v>
      </c>
      <c r="J1710" s="47">
        <v>3.0</v>
      </c>
      <c r="K1710" s="47">
        <v>6.0</v>
      </c>
      <c r="L1710" s="47" t="s">
        <v>118</v>
      </c>
      <c r="M1710" s="47" t="s">
        <v>119</v>
      </c>
      <c r="N1710" s="47">
        <v>131.0</v>
      </c>
      <c r="O1710" s="47">
        <v>0.0</v>
      </c>
      <c r="P1710" s="47">
        <v>0.0</v>
      </c>
      <c r="Q1710" s="47">
        <v>2.0</v>
      </c>
      <c r="R1710" s="47">
        <v>0.0</v>
      </c>
      <c r="S1710" s="47">
        <v>17.0</v>
      </c>
      <c r="T1710" s="47">
        <v>0.0</v>
      </c>
      <c r="U1710" s="48">
        <v>110800.0</v>
      </c>
      <c r="V1710" s="48">
        <v>110799.7</v>
      </c>
      <c r="W1710" s="47">
        <v>8.30092963E8</v>
      </c>
      <c r="X1710" s="47" t="s">
        <v>1743</v>
      </c>
    </row>
    <row r="1711" ht="15.75" customHeight="1">
      <c r="B1711" s="52">
        <v>8.01701999E8</v>
      </c>
      <c r="C1711" s="52" t="s">
        <v>2071</v>
      </c>
      <c r="D1711" s="52">
        <v>1.1457019E7</v>
      </c>
      <c r="E1711" s="52">
        <v>2.0</v>
      </c>
      <c r="F1711" s="53">
        <v>43500.45</v>
      </c>
      <c r="G1711" s="48">
        <f t="shared" si="1"/>
        <v>87000.9</v>
      </c>
      <c r="H1711" s="52" t="s">
        <v>3</v>
      </c>
      <c r="I1711" s="52">
        <v>1.0</v>
      </c>
      <c r="J1711" s="52">
        <v>1.0</v>
      </c>
      <c r="K1711" s="52">
        <v>2.0</v>
      </c>
      <c r="L1711" s="52" t="s">
        <v>118</v>
      </c>
      <c r="M1711" s="52" t="s">
        <v>119</v>
      </c>
      <c r="N1711" s="52">
        <v>27.0</v>
      </c>
      <c r="O1711" s="52">
        <v>0.0</v>
      </c>
      <c r="P1711" s="52">
        <v>0.0</v>
      </c>
      <c r="Q1711" s="52">
        <v>0.0</v>
      </c>
      <c r="R1711" s="52">
        <v>0.0</v>
      </c>
      <c r="S1711" s="52">
        <v>7.0</v>
      </c>
      <c r="T1711" s="52">
        <v>0.0</v>
      </c>
      <c r="U1711" s="53">
        <v>43500.5</v>
      </c>
      <c r="V1711" s="53">
        <v>43500.45</v>
      </c>
      <c r="W1711" s="52">
        <v>8.30092963E8</v>
      </c>
      <c r="X1711" s="52" t="s">
        <v>1135</v>
      </c>
    </row>
    <row r="1712" ht="15.75" customHeight="1">
      <c r="B1712" s="47">
        <v>8.01702E7</v>
      </c>
      <c r="C1712" s="47" t="s">
        <v>2072</v>
      </c>
      <c r="D1712" s="47">
        <v>1.0742213E7</v>
      </c>
      <c r="E1712" s="47">
        <v>30.0</v>
      </c>
      <c r="F1712" s="48">
        <v>183.26</v>
      </c>
      <c r="G1712" s="48">
        <f t="shared" si="1"/>
        <v>5497.8</v>
      </c>
      <c r="H1712" s="47" t="s">
        <v>3</v>
      </c>
      <c r="I1712" s="47">
        <v>5.0</v>
      </c>
      <c r="J1712" s="47">
        <v>5.0</v>
      </c>
      <c r="K1712" s="47">
        <v>10.0</v>
      </c>
      <c r="L1712" s="47" t="s">
        <v>118</v>
      </c>
      <c r="M1712" s="47" t="s">
        <v>165</v>
      </c>
      <c r="N1712" s="47">
        <v>70.0</v>
      </c>
      <c r="O1712" s="47">
        <v>0.0</v>
      </c>
      <c r="P1712" s="47">
        <v>0.0</v>
      </c>
      <c r="Q1712" s="47">
        <v>0.0</v>
      </c>
      <c r="R1712" s="47">
        <v>0.0</v>
      </c>
      <c r="S1712" s="47">
        <v>0.0</v>
      </c>
      <c r="T1712" s="47">
        <v>0.0</v>
      </c>
      <c r="U1712" s="48">
        <v>183.26</v>
      </c>
      <c r="V1712" s="48">
        <v>199.92</v>
      </c>
      <c r="W1712" s="47">
        <v>8.30092963E8</v>
      </c>
      <c r="X1712" s="47" t="s">
        <v>678</v>
      </c>
    </row>
    <row r="1713" ht="15.75" customHeight="1">
      <c r="B1713" s="52">
        <v>8.01702E8</v>
      </c>
      <c r="C1713" s="52" t="s">
        <v>2073</v>
      </c>
      <c r="D1713" s="52">
        <v>1.1457176E7</v>
      </c>
      <c r="E1713" s="52">
        <v>2.0</v>
      </c>
      <c r="F1713" s="53">
        <v>39099.83</v>
      </c>
      <c r="G1713" s="48">
        <f t="shared" si="1"/>
        <v>78199.66</v>
      </c>
      <c r="H1713" s="52" t="s">
        <v>3</v>
      </c>
      <c r="I1713" s="52">
        <v>2.0</v>
      </c>
      <c r="J1713" s="52">
        <v>2.0</v>
      </c>
      <c r="K1713" s="52">
        <v>4.0</v>
      </c>
      <c r="L1713" s="52" t="s">
        <v>118</v>
      </c>
      <c r="M1713" s="52" t="s">
        <v>122</v>
      </c>
      <c r="N1713" s="52">
        <v>37.0</v>
      </c>
      <c r="O1713" s="52">
        <v>0.0</v>
      </c>
      <c r="P1713" s="52">
        <v>0.0</v>
      </c>
      <c r="Q1713" s="52">
        <v>1.0</v>
      </c>
      <c r="R1713" s="52">
        <v>0.0</v>
      </c>
      <c r="S1713" s="52">
        <v>8.0</v>
      </c>
      <c r="T1713" s="52">
        <v>0.0</v>
      </c>
      <c r="U1713" s="53">
        <v>39099.8</v>
      </c>
      <c r="V1713" s="53">
        <v>39099.83</v>
      </c>
      <c r="W1713" s="52">
        <v>8.30092963E8</v>
      </c>
      <c r="X1713" s="52" t="s">
        <v>1135</v>
      </c>
    </row>
    <row r="1714" ht="15.75" customHeight="1">
      <c r="B1714" s="47">
        <v>8.01702001E8</v>
      </c>
      <c r="C1714" s="47" t="s">
        <v>2074</v>
      </c>
      <c r="D1714" s="47">
        <v>1.01330024E8</v>
      </c>
      <c r="E1714" s="47">
        <v>24.0</v>
      </c>
      <c r="F1714" s="48">
        <v>110929.8</v>
      </c>
      <c r="G1714" s="48">
        <f t="shared" si="1"/>
        <v>2662315.2</v>
      </c>
      <c r="H1714" s="47" t="s">
        <v>3</v>
      </c>
      <c r="I1714" s="47">
        <v>10.0</v>
      </c>
      <c r="J1714" s="47">
        <v>8.0</v>
      </c>
      <c r="K1714" s="47">
        <v>20.0</v>
      </c>
      <c r="L1714" s="47" t="s">
        <v>118</v>
      </c>
      <c r="M1714" s="47" t="s">
        <v>119</v>
      </c>
      <c r="N1714" s="47">
        <v>745.0</v>
      </c>
      <c r="O1714" s="47">
        <v>0.0</v>
      </c>
      <c r="P1714" s="47">
        <v>0.0</v>
      </c>
      <c r="Q1714" s="47">
        <v>0.0</v>
      </c>
      <c r="R1714" s="47">
        <v>0.0</v>
      </c>
      <c r="S1714" s="47">
        <v>33.0</v>
      </c>
      <c r="T1714" s="47">
        <v>0.0</v>
      </c>
      <c r="U1714" s="48">
        <v>110930.0</v>
      </c>
      <c r="V1714" s="48">
        <v>110908.0</v>
      </c>
      <c r="W1714" s="47">
        <v>9.00603232E8</v>
      </c>
      <c r="X1714" s="47" t="s">
        <v>1485</v>
      </c>
    </row>
    <row r="1715" ht="15.75" customHeight="1">
      <c r="B1715" s="52" t="s">
        <v>2075</v>
      </c>
      <c r="C1715" s="52" t="s">
        <v>2074</v>
      </c>
      <c r="D1715" s="52">
        <v>1.01330024E8</v>
      </c>
      <c r="E1715" s="52">
        <v>2.0</v>
      </c>
      <c r="F1715" s="53">
        <v>58130.31</v>
      </c>
      <c r="G1715" s="48">
        <f t="shared" si="1"/>
        <v>116260.62</v>
      </c>
      <c r="H1715" s="52" t="s">
        <v>3</v>
      </c>
      <c r="I1715" s="52">
        <v>0.0</v>
      </c>
      <c r="J1715" s="52">
        <v>0.0</v>
      </c>
      <c r="K1715" s="52">
        <v>0.0</v>
      </c>
      <c r="L1715" s="52" t="s">
        <v>118</v>
      </c>
      <c r="M1715" s="52" t="s">
        <v>119</v>
      </c>
      <c r="N1715" s="52">
        <v>4110.0</v>
      </c>
      <c r="O1715" s="52">
        <v>0.0</v>
      </c>
      <c r="P1715" s="52">
        <v>0.0</v>
      </c>
      <c r="Q1715" s="52">
        <v>0.0</v>
      </c>
      <c r="R1715" s="52">
        <v>0.0</v>
      </c>
      <c r="S1715" s="52">
        <v>235.0</v>
      </c>
      <c r="T1715" s="52">
        <v>0.0</v>
      </c>
      <c r="U1715" s="53">
        <v>58130.3</v>
      </c>
      <c r="V1715" s="53">
        <v>58130.31</v>
      </c>
      <c r="W1715" s="52">
        <v>9.00449648E8</v>
      </c>
      <c r="X1715" s="52" t="s">
        <v>684</v>
      </c>
    </row>
    <row r="1716" ht="15.75" customHeight="1">
      <c r="B1716" s="47">
        <v>8.01702002E8</v>
      </c>
      <c r="C1716" s="47" t="s">
        <v>2076</v>
      </c>
      <c r="D1716" s="47">
        <v>1.1449158E7</v>
      </c>
      <c r="E1716" s="47">
        <v>3.0</v>
      </c>
      <c r="F1716" s="48">
        <v>4493.876</v>
      </c>
      <c r="G1716" s="48">
        <f t="shared" si="1"/>
        <v>13481.628</v>
      </c>
      <c r="H1716" s="47" t="s">
        <v>3</v>
      </c>
      <c r="I1716" s="47">
        <v>0.0</v>
      </c>
      <c r="J1716" s="47">
        <v>0.0</v>
      </c>
      <c r="K1716" s="47">
        <v>0.0</v>
      </c>
      <c r="L1716" s="47" t="s">
        <v>118</v>
      </c>
      <c r="M1716" s="47" t="s">
        <v>122</v>
      </c>
      <c r="N1716" s="47">
        <v>3.0</v>
      </c>
      <c r="O1716" s="47">
        <v>0.0</v>
      </c>
      <c r="P1716" s="47">
        <v>0.0</v>
      </c>
      <c r="Q1716" s="47">
        <v>0.0</v>
      </c>
      <c r="R1716" s="47">
        <v>0.0</v>
      </c>
      <c r="S1716" s="47">
        <v>0.0</v>
      </c>
      <c r="T1716" s="47">
        <v>0.0</v>
      </c>
      <c r="U1716" s="48">
        <v>4493.88</v>
      </c>
      <c r="V1716" s="48">
        <v>4800.46</v>
      </c>
      <c r="W1716" s="47">
        <v>8.30092963E8</v>
      </c>
      <c r="X1716" s="47" t="s">
        <v>1152</v>
      </c>
    </row>
    <row r="1717" ht="15.75" customHeight="1">
      <c r="B1717" s="52">
        <v>8.01702003E8</v>
      </c>
      <c r="C1717" s="52" t="s">
        <v>2077</v>
      </c>
      <c r="D1717" s="52" t="s">
        <v>2078</v>
      </c>
      <c r="E1717" s="52">
        <v>3.0</v>
      </c>
      <c r="F1717" s="53">
        <v>59476.2</v>
      </c>
      <c r="G1717" s="48">
        <f t="shared" si="1"/>
        <v>178428.6</v>
      </c>
      <c r="H1717" s="52" t="s">
        <v>3</v>
      </c>
      <c r="I1717" s="52">
        <v>2.0</v>
      </c>
      <c r="J1717" s="52">
        <v>2.0</v>
      </c>
      <c r="K1717" s="52">
        <v>5.0</v>
      </c>
      <c r="L1717" s="52" t="s">
        <v>118</v>
      </c>
      <c r="M1717" s="52" t="s">
        <v>119</v>
      </c>
      <c r="N1717" s="52">
        <v>116.0</v>
      </c>
      <c r="O1717" s="52">
        <v>0.0</v>
      </c>
      <c r="P1717" s="52">
        <v>0.0</v>
      </c>
      <c r="Q1717" s="52">
        <v>1.0</v>
      </c>
      <c r="R1717" s="52">
        <v>0.0</v>
      </c>
      <c r="S1717" s="52">
        <v>15.0</v>
      </c>
      <c r="T1717" s="52">
        <v>0.0</v>
      </c>
      <c r="U1717" s="53">
        <v>59476.2</v>
      </c>
      <c r="V1717" s="53">
        <v>59476.2</v>
      </c>
      <c r="W1717" s="52">
        <v>9.00603232E8</v>
      </c>
      <c r="X1717" s="52" t="s">
        <v>199</v>
      </c>
    </row>
    <row r="1718" ht="15.75" customHeight="1">
      <c r="B1718" s="47">
        <v>8.01702004E8</v>
      </c>
      <c r="C1718" s="47" t="s">
        <v>2079</v>
      </c>
      <c r="D1718" s="47">
        <v>1.1507988E7</v>
      </c>
      <c r="E1718" s="47">
        <v>30.0</v>
      </c>
      <c r="F1718" s="48">
        <v>30345.69</v>
      </c>
      <c r="G1718" s="48">
        <f t="shared" si="1"/>
        <v>910370.7</v>
      </c>
      <c r="H1718" s="47" t="s">
        <v>3</v>
      </c>
      <c r="I1718" s="47">
        <v>12.0</v>
      </c>
      <c r="J1718" s="47">
        <v>1.0</v>
      </c>
      <c r="K1718" s="47">
        <v>30.0</v>
      </c>
      <c r="L1718" s="47" t="s">
        <v>118</v>
      </c>
      <c r="M1718" s="47" t="s">
        <v>119</v>
      </c>
      <c r="N1718" s="47">
        <v>161.0</v>
      </c>
      <c r="O1718" s="47">
        <v>0.0</v>
      </c>
      <c r="P1718" s="47">
        <v>0.0</v>
      </c>
      <c r="Q1718" s="47">
        <v>0.0</v>
      </c>
      <c r="R1718" s="47">
        <v>0.0</v>
      </c>
      <c r="S1718" s="47">
        <v>10.0</v>
      </c>
      <c r="T1718" s="47">
        <v>0.0</v>
      </c>
      <c r="U1718" s="48">
        <v>30345.7</v>
      </c>
      <c r="V1718" s="48">
        <v>30345.0</v>
      </c>
      <c r="W1718" s="47">
        <v>9.00603232E8</v>
      </c>
      <c r="X1718" s="47" t="s">
        <v>1743</v>
      </c>
    </row>
    <row r="1719" ht="15.75" customHeight="1">
      <c r="B1719" s="52">
        <v>8.01702005E8</v>
      </c>
      <c r="C1719" s="52" t="s">
        <v>2080</v>
      </c>
      <c r="D1719" s="52">
        <v>1.1449159E7</v>
      </c>
      <c r="E1719" s="52">
        <v>2.0</v>
      </c>
      <c r="F1719" s="53">
        <v>7199.5</v>
      </c>
      <c r="G1719" s="48">
        <f t="shared" si="1"/>
        <v>14399</v>
      </c>
      <c r="H1719" s="52" t="s">
        <v>3</v>
      </c>
      <c r="I1719" s="52">
        <v>1.0</v>
      </c>
      <c r="J1719" s="52">
        <v>1.0</v>
      </c>
      <c r="K1719" s="52">
        <v>2.0</v>
      </c>
      <c r="L1719" s="52" t="s">
        <v>118</v>
      </c>
      <c r="M1719" s="52" t="s">
        <v>122</v>
      </c>
      <c r="N1719" s="52">
        <v>19.0</v>
      </c>
      <c r="O1719" s="52">
        <v>0.0</v>
      </c>
      <c r="P1719" s="52">
        <v>0.0</v>
      </c>
      <c r="Q1719" s="52">
        <v>0.0</v>
      </c>
      <c r="R1719" s="52">
        <v>0.0</v>
      </c>
      <c r="S1719" s="52">
        <v>4.0</v>
      </c>
      <c r="T1719" s="52">
        <v>0.0</v>
      </c>
      <c r="U1719" s="53">
        <v>7199.5</v>
      </c>
      <c r="V1719" s="53">
        <v>7199.5</v>
      </c>
      <c r="W1719" s="52">
        <v>8.30092963E8</v>
      </c>
      <c r="X1719" s="52" t="s">
        <v>1397</v>
      </c>
    </row>
    <row r="1720" ht="15.75" customHeight="1">
      <c r="B1720" s="47">
        <v>8.01702006E8</v>
      </c>
      <c r="C1720" s="47" t="s">
        <v>2081</v>
      </c>
      <c r="D1720" s="47">
        <v>1.05070001E8</v>
      </c>
      <c r="E1720" s="47">
        <v>881.0</v>
      </c>
      <c r="F1720" s="48">
        <v>57.12</v>
      </c>
      <c r="G1720" s="48">
        <f t="shared" si="1"/>
        <v>50322.72</v>
      </c>
      <c r="H1720" s="47" t="s">
        <v>3</v>
      </c>
      <c r="I1720" s="47">
        <v>134.0</v>
      </c>
      <c r="J1720" s="47">
        <v>134.0</v>
      </c>
      <c r="K1720" s="47">
        <v>554.0</v>
      </c>
      <c r="L1720" s="47" t="s">
        <v>118</v>
      </c>
      <c r="M1720" s="47" t="s">
        <v>119</v>
      </c>
      <c r="N1720" s="47">
        <v>11242.0</v>
      </c>
      <c r="O1720" s="47">
        <v>0.0</v>
      </c>
      <c r="P1720" s="47">
        <v>0.0</v>
      </c>
      <c r="Q1720" s="47">
        <v>0.0</v>
      </c>
      <c r="R1720" s="47">
        <v>0.0</v>
      </c>
      <c r="S1720" s="47">
        <v>8.0</v>
      </c>
      <c r="T1720" s="47">
        <v>0.0</v>
      </c>
      <c r="U1720" s="48">
        <v>57.12</v>
      </c>
      <c r="V1720" s="48">
        <v>57.12</v>
      </c>
      <c r="W1720" s="47">
        <v>8.26003816E8</v>
      </c>
      <c r="X1720" s="47" t="s">
        <v>710</v>
      </c>
    </row>
    <row r="1721" ht="15.75" customHeight="1">
      <c r="B1721" s="52">
        <v>8.01702007E8</v>
      </c>
      <c r="C1721" s="52" t="s">
        <v>2082</v>
      </c>
      <c r="D1721" s="52">
        <v>1.0379409E7</v>
      </c>
      <c r="E1721" s="52">
        <v>2.0</v>
      </c>
      <c r="F1721" s="53">
        <v>97996.5</v>
      </c>
      <c r="G1721" s="48">
        <f t="shared" si="1"/>
        <v>195993</v>
      </c>
      <c r="H1721" s="52" t="s">
        <v>3</v>
      </c>
      <c r="I1721" s="52">
        <v>1.0</v>
      </c>
      <c r="J1721" s="52">
        <v>1.0</v>
      </c>
      <c r="K1721" s="52">
        <v>2.0</v>
      </c>
      <c r="L1721" s="52" t="s">
        <v>118</v>
      </c>
      <c r="M1721" s="52" t="s">
        <v>122</v>
      </c>
      <c r="N1721" s="52">
        <v>45.0</v>
      </c>
      <c r="O1721" s="52">
        <v>0.0</v>
      </c>
      <c r="P1721" s="52">
        <v>0.0</v>
      </c>
      <c r="Q1721" s="52">
        <v>0.0</v>
      </c>
      <c r="R1721" s="52">
        <v>0.0</v>
      </c>
      <c r="S1721" s="52">
        <v>7.0</v>
      </c>
      <c r="T1721" s="52">
        <v>0.0</v>
      </c>
      <c r="U1721" s="53">
        <v>97996.5</v>
      </c>
      <c r="V1721" s="53">
        <v>97996.5</v>
      </c>
      <c r="W1721" s="52">
        <v>9.00603232E8</v>
      </c>
      <c r="X1721" s="52" t="s">
        <v>1959</v>
      </c>
    </row>
    <row r="1722" ht="15.75" customHeight="1">
      <c r="B1722" s="47">
        <v>8.01702008E8</v>
      </c>
      <c r="C1722" s="47" t="s">
        <v>2083</v>
      </c>
      <c r="D1722" s="47" t="s">
        <v>2084</v>
      </c>
      <c r="E1722" s="47">
        <v>1031.0</v>
      </c>
      <c r="F1722" s="48">
        <v>91.63</v>
      </c>
      <c r="G1722" s="48">
        <f t="shared" si="1"/>
        <v>94470.53</v>
      </c>
      <c r="H1722" s="47" t="s">
        <v>9</v>
      </c>
      <c r="I1722" s="47">
        <v>200.0</v>
      </c>
      <c r="J1722" s="47">
        <v>130.0</v>
      </c>
      <c r="K1722" s="47">
        <v>400.0</v>
      </c>
      <c r="L1722" s="47" t="s">
        <v>118</v>
      </c>
      <c r="M1722" s="47" t="s">
        <v>119</v>
      </c>
      <c r="N1722" s="47">
        <v>14389.0</v>
      </c>
      <c r="O1722" s="47">
        <v>0.0</v>
      </c>
      <c r="P1722" s="47">
        <v>0.0</v>
      </c>
      <c r="Q1722" s="47">
        <v>1.0</v>
      </c>
      <c r="R1722" s="47">
        <v>0.0</v>
      </c>
      <c r="S1722" s="47">
        <v>4.0</v>
      </c>
      <c r="T1722" s="47">
        <v>0.0</v>
      </c>
      <c r="U1722" s="48">
        <v>91.63</v>
      </c>
      <c r="V1722" s="48">
        <v>91.63</v>
      </c>
      <c r="W1722" s="47">
        <v>8.26003816E8</v>
      </c>
      <c r="X1722" s="47" t="s">
        <v>834</v>
      </c>
    </row>
    <row r="1723" ht="15.75" customHeight="1">
      <c r="B1723" s="52">
        <v>8.01702009E8</v>
      </c>
      <c r="C1723" s="52" t="s">
        <v>2085</v>
      </c>
      <c r="D1723" s="52" t="s">
        <v>2086</v>
      </c>
      <c r="E1723" s="52">
        <v>1.0</v>
      </c>
      <c r="F1723" s="53">
        <v>3712.8</v>
      </c>
      <c r="G1723" s="48">
        <f t="shared" si="1"/>
        <v>3712.8</v>
      </c>
      <c r="H1723" s="52" t="s">
        <v>3</v>
      </c>
      <c r="I1723" s="52">
        <v>2.0</v>
      </c>
      <c r="J1723" s="52">
        <v>2.0</v>
      </c>
      <c r="K1723" s="52">
        <v>3.0</v>
      </c>
      <c r="L1723" s="52" t="s">
        <v>118</v>
      </c>
      <c r="M1723" s="52" t="s">
        <v>119</v>
      </c>
      <c r="N1723" s="52">
        <v>210.0</v>
      </c>
      <c r="O1723" s="52">
        <v>0.0</v>
      </c>
      <c r="P1723" s="52">
        <v>0.0</v>
      </c>
      <c r="Q1723" s="52">
        <v>0.0</v>
      </c>
      <c r="R1723" s="52">
        <v>0.0</v>
      </c>
      <c r="S1723" s="52">
        <v>2.0</v>
      </c>
      <c r="T1723" s="52">
        <v>0.0</v>
      </c>
      <c r="U1723" s="53">
        <v>3712.8</v>
      </c>
      <c r="V1723" s="53">
        <v>3712.8</v>
      </c>
      <c r="W1723" s="52">
        <v>9.00603232E8</v>
      </c>
      <c r="X1723" s="52" t="s">
        <v>834</v>
      </c>
    </row>
    <row r="1724" ht="15.75" customHeight="1">
      <c r="B1724" s="47">
        <v>8.0170201E7</v>
      </c>
      <c r="C1724" s="47" t="s">
        <v>2087</v>
      </c>
      <c r="D1724" s="47" t="s">
        <v>2088</v>
      </c>
      <c r="E1724" s="47">
        <v>173.0</v>
      </c>
      <c r="F1724" s="48">
        <v>2082.5</v>
      </c>
      <c r="G1724" s="48">
        <f t="shared" si="1"/>
        <v>360272.5</v>
      </c>
      <c r="H1724" s="47" t="s">
        <v>3</v>
      </c>
      <c r="I1724" s="47">
        <v>50.0</v>
      </c>
      <c r="J1724" s="47">
        <v>35.0</v>
      </c>
      <c r="K1724" s="47">
        <v>100.0</v>
      </c>
      <c r="L1724" s="47" t="s">
        <v>118</v>
      </c>
      <c r="M1724" s="47" t="s">
        <v>119</v>
      </c>
      <c r="N1724" s="47">
        <v>2694.0</v>
      </c>
      <c r="O1724" s="47">
        <v>0.0</v>
      </c>
      <c r="P1724" s="47">
        <v>0.0</v>
      </c>
      <c r="Q1724" s="47">
        <v>0.0</v>
      </c>
      <c r="R1724" s="47">
        <v>0.0</v>
      </c>
      <c r="S1724" s="47">
        <v>3.0</v>
      </c>
      <c r="T1724" s="47">
        <v>0.0</v>
      </c>
      <c r="U1724" s="48">
        <v>2082.5</v>
      </c>
      <c r="V1724" s="48">
        <v>2082.5</v>
      </c>
      <c r="W1724" s="47">
        <v>9.00603232E8</v>
      </c>
      <c r="X1724" s="47" t="s">
        <v>216</v>
      </c>
    </row>
    <row r="1725" ht="15.75" customHeight="1">
      <c r="B1725" s="52">
        <v>8.0170201E8</v>
      </c>
      <c r="C1725" s="52" t="s">
        <v>2089</v>
      </c>
      <c r="D1725" s="52" t="s">
        <v>2090</v>
      </c>
      <c r="E1725" s="52">
        <v>16.0</v>
      </c>
      <c r="F1725" s="53">
        <v>7735.0</v>
      </c>
      <c r="G1725" s="48">
        <f t="shared" si="1"/>
        <v>123760</v>
      </c>
      <c r="H1725" s="52" t="s">
        <v>3</v>
      </c>
      <c r="I1725" s="52">
        <v>0.0</v>
      </c>
      <c r="J1725" s="52">
        <v>0.0</v>
      </c>
      <c r="K1725" s="52">
        <v>0.0</v>
      </c>
      <c r="L1725" s="52" t="s">
        <v>118</v>
      </c>
      <c r="M1725" s="52" t="s">
        <v>122</v>
      </c>
      <c r="N1725" s="52">
        <v>244.0</v>
      </c>
      <c r="O1725" s="52">
        <v>0.0</v>
      </c>
      <c r="P1725" s="52">
        <v>0.0</v>
      </c>
      <c r="Q1725" s="52">
        <v>0.0</v>
      </c>
      <c r="R1725" s="52">
        <v>0.0</v>
      </c>
      <c r="S1725" s="52">
        <v>0.0</v>
      </c>
      <c r="T1725" s="52">
        <v>0.0</v>
      </c>
      <c r="U1725" s="53">
        <v>7735.0</v>
      </c>
      <c r="V1725" s="53">
        <v>6500.0</v>
      </c>
      <c r="W1725" s="52">
        <v>9.00749145E8</v>
      </c>
      <c r="X1725" s="52" t="s">
        <v>235</v>
      </c>
    </row>
    <row r="1726" ht="15.75" customHeight="1">
      <c r="B1726" s="47">
        <v>8.01702011E8</v>
      </c>
      <c r="C1726" s="47" t="s">
        <v>2091</v>
      </c>
      <c r="D1726" s="47">
        <v>9.8020564E7</v>
      </c>
      <c r="E1726" s="47">
        <v>6.0</v>
      </c>
      <c r="F1726" s="48">
        <v>2023.0</v>
      </c>
      <c r="G1726" s="48">
        <f t="shared" si="1"/>
        <v>12138</v>
      </c>
      <c r="H1726" s="47" t="s">
        <v>3</v>
      </c>
      <c r="I1726" s="47">
        <v>4.0</v>
      </c>
      <c r="J1726" s="47">
        <v>4.0</v>
      </c>
      <c r="K1726" s="47">
        <v>8.0</v>
      </c>
      <c r="L1726" s="47" t="s">
        <v>189</v>
      </c>
      <c r="M1726" s="47" t="s">
        <v>122</v>
      </c>
      <c r="N1726" s="47">
        <v>49.0</v>
      </c>
      <c r="O1726" s="47">
        <v>0.0</v>
      </c>
      <c r="P1726" s="47">
        <v>0.0</v>
      </c>
      <c r="Q1726" s="47">
        <v>0.0</v>
      </c>
      <c r="R1726" s="47">
        <v>0.0</v>
      </c>
      <c r="S1726" s="47">
        <v>2.0</v>
      </c>
      <c r="T1726" s="47">
        <v>0.0</v>
      </c>
      <c r="U1726" s="48">
        <v>2023.0</v>
      </c>
      <c r="V1726" s="48">
        <v>2023.0</v>
      </c>
      <c r="W1726" s="47">
        <v>8.30092963E8</v>
      </c>
      <c r="X1726" s="47" t="s">
        <v>1168</v>
      </c>
    </row>
    <row r="1727" ht="15.75" customHeight="1">
      <c r="B1727" s="52">
        <v>8.01702012E8</v>
      </c>
      <c r="C1727" s="52" t="s">
        <v>2092</v>
      </c>
      <c r="D1727" s="52">
        <v>9.8080324E7</v>
      </c>
      <c r="E1727" s="52">
        <v>3.0</v>
      </c>
      <c r="F1727" s="53">
        <v>2483.53</v>
      </c>
      <c r="G1727" s="48">
        <f t="shared" si="1"/>
        <v>7450.59</v>
      </c>
      <c r="H1727" s="52" t="s">
        <v>3</v>
      </c>
      <c r="I1727" s="52">
        <v>1.0</v>
      </c>
      <c r="J1727" s="52">
        <v>1.0</v>
      </c>
      <c r="K1727" s="52">
        <v>3.0</v>
      </c>
      <c r="L1727" s="52" t="s">
        <v>189</v>
      </c>
      <c r="M1727" s="52" t="s">
        <v>119</v>
      </c>
      <c r="N1727" s="52">
        <v>82.0</v>
      </c>
      <c r="O1727" s="52">
        <v>0.0</v>
      </c>
      <c r="P1727" s="52">
        <v>0.0</v>
      </c>
      <c r="Q1727" s="52">
        <v>0.0</v>
      </c>
      <c r="R1727" s="52">
        <v>0.0</v>
      </c>
      <c r="S1727" s="52">
        <v>2.0</v>
      </c>
      <c r="T1727" s="52">
        <v>0.0</v>
      </c>
      <c r="U1727" s="53">
        <v>2483.53</v>
      </c>
      <c r="V1727" s="53">
        <v>2500.19</v>
      </c>
      <c r="W1727" s="52">
        <v>8.30092963E8</v>
      </c>
      <c r="X1727" s="52" t="s">
        <v>1168</v>
      </c>
    </row>
    <row r="1728" ht="15.75" customHeight="1">
      <c r="B1728" s="47">
        <v>8.01702013E8</v>
      </c>
      <c r="C1728" s="47" t="s">
        <v>2093</v>
      </c>
      <c r="D1728" s="47">
        <v>2.6045026E7</v>
      </c>
      <c r="E1728" s="47">
        <v>2.0</v>
      </c>
      <c r="F1728" s="48">
        <v>17311.0</v>
      </c>
      <c r="G1728" s="48">
        <f t="shared" si="1"/>
        <v>34622</v>
      </c>
      <c r="H1728" s="47" t="s">
        <v>3</v>
      </c>
      <c r="I1728" s="47">
        <v>0.0</v>
      </c>
      <c r="J1728" s="47">
        <v>0.0</v>
      </c>
      <c r="K1728" s="47">
        <v>0.0</v>
      </c>
      <c r="L1728" s="47" t="s">
        <v>118</v>
      </c>
      <c r="M1728" s="47" t="s">
        <v>119</v>
      </c>
      <c r="N1728" s="47">
        <v>5.0</v>
      </c>
      <c r="O1728" s="47">
        <v>0.0</v>
      </c>
      <c r="P1728" s="47">
        <v>0.0</v>
      </c>
      <c r="Q1728" s="47">
        <v>0.0</v>
      </c>
      <c r="R1728" s="47">
        <v>0.0</v>
      </c>
      <c r="S1728" s="47">
        <v>0.0</v>
      </c>
      <c r="T1728" s="47">
        <v>0.0</v>
      </c>
      <c r="U1728" s="48">
        <v>17311.0</v>
      </c>
      <c r="V1728" s="48">
        <v>17311.0</v>
      </c>
      <c r="W1728" s="47">
        <v>8.30092963E8</v>
      </c>
      <c r="X1728" s="47" t="s">
        <v>678</v>
      </c>
    </row>
    <row r="1729" ht="15.75" customHeight="1">
      <c r="B1729" s="52">
        <v>8.01702014E8</v>
      </c>
      <c r="C1729" s="52" t="s">
        <v>2094</v>
      </c>
      <c r="D1729" s="52">
        <v>9.8080362E7</v>
      </c>
      <c r="E1729" s="52">
        <v>13.0</v>
      </c>
      <c r="F1729" s="53">
        <v>3733.466</v>
      </c>
      <c r="G1729" s="48">
        <f t="shared" si="1"/>
        <v>48535.058</v>
      </c>
      <c r="H1729" s="52" t="s">
        <v>3</v>
      </c>
      <c r="I1729" s="52">
        <v>3.0</v>
      </c>
      <c r="J1729" s="52">
        <v>3.0</v>
      </c>
      <c r="K1729" s="52">
        <v>9.0</v>
      </c>
      <c r="L1729" s="52" t="s">
        <v>189</v>
      </c>
      <c r="M1729" s="52" t="s">
        <v>165</v>
      </c>
      <c r="N1729" s="52">
        <v>120.0</v>
      </c>
      <c r="O1729" s="52">
        <v>0.0</v>
      </c>
      <c r="P1729" s="52">
        <v>0.0</v>
      </c>
      <c r="Q1729" s="52">
        <v>0.0</v>
      </c>
      <c r="R1729" s="52">
        <v>0.0</v>
      </c>
      <c r="S1729" s="52">
        <v>5.0</v>
      </c>
      <c r="T1729" s="52">
        <v>0.0</v>
      </c>
      <c r="U1729" s="53">
        <v>3733.47</v>
      </c>
      <c r="V1729" s="53">
        <v>3719.619</v>
      </c>
      <c r="W1729" s="52">
        <v>8.30092963E8</v>
      </c>
      <c r="X1729" s="52" t="s">
        <v>1168</v>
      </c>
    </row>
    <row r="1730" ht="15.75" customHeight="1">
      <c r="B1730" s="47">
        <v>8.01702015E8</v>
      </c>
      <c r="C1730" s="47" t="s">
        <v>2095</v>
      </c>
      <c r="D1730" s="47">
        <v>1.1325994E7</v>
      </c>
      <c r="E1730" s="47">
        <v>30.0</v>
      </c>
      <c r="F1730" s="48">
        <v>3199.91</v>
      </c>
      <c r="G1730" s="48">
        <f t="shared" si="1"/>
        <v>95997.3</v>
      </c>
      <c r="H1730" s="47" t="s">
        <v>3</v>
      </c>
      <c r="I1730" s="47">
        <v>0.0</v>
      </c>
      <c r="J1730" s="47">
        <v>0.0</v>
      </c>
      <c r="K1730" s="47">
        <v>0.0</v>
      </c>
      <c r="L1730" s="47" t="s">
        <v>118</v>
      </c>
      <c r="M1730" s="47" t="s">
        <v>119</v>
      </c>
      <c r="N1730" s="47">
        <v>20.0</v>
      </c>
      <c r="O1730" s="47">
        <v>0.0</v>
      </c>
      <c r="P1730" s="47">
        <v>0.0</v>
      </c>
      <c r="Q1730" s="47">
        <v>0.0</v>
      </c>
      <c r="R1730" s="47">
        <v>0.0</v>
      </c>
      <c r="S1730" s="47">
        <v>0.0</v>
      </c>
      <c r="T1730" s="47">
        <v>0.0</v>
      </c>
      <c r="U1730" s="48">
        <v>3199.91</v>
      </c>
      <c r="V1730" s="48">
        <v>3199.91</v>
      </c>
      <c r="W1730" s="47">
        <v>8.30092963E8</v>
      </c>
      <c r="X1730" s="47" t="s">
        <v>678</v>
      </c>
    </row>
    <row r="1731" ht="15.75" customHeight="1">
      <c r="B1731" s="52">
        <v>8.01702016E8</v>
      </c>
      <c r="C1731" s="52" t="s">
        <v>2096</v>
      </c>
      <c r="D1731" s="52" t="s">
        <v>2097</v>
      </c>
      <c r="E1731" s="52">
        <v>11.0</v>
      </c>
      <c r="F1731" s="53">
        <v>23562.0</v>
      </c>
      <c r="G1731" s="48">
        <f t="shared" si="1"/>
        <v>259182</v>
      </c>
      <c r="H1731" s="52" t="s">
        <v>3</v>
      </c>
      <c r="I1731" s="52">
        <v>20.0</v>
      </c>
      <c r="J1731" s="52">
        <v>10.0</v>
      </c>
      <c r="K1731" s="52">
        <v>40.0</v>
      </c>
      <c r="L1731" s="52" t="s">
        <v>118</v>
      </c>
      <c r="M1731" s="52" t="s">
        <v>119</v>
      </c>
      <c r="N1731" s="52">
        <v>1310.0</v>
      </c>
      <c r="O1731" s="52">
        <v>0.0</v>
      </c>
      <c r="P1731" s="52">
        <v>0.0</v>
      </c>
      <c r="Q1731" s="52">
        <v>1.0</v>
      </c>
      <c r="R1731" s="52">
        <v>0.0</v>
      </c>
      <c r="S1731" s="52">
        <v>13.0</v>
      </c>
      <c r="T1731" s="52">
        <v>0.0</v>
      </c>
      <c r="U1731" s="53">
        <v>23562.0</v>
      </c>
      <c r="V1731" s="53">
        <v>23562.0</v>
      </c>
      <c r="W1731" s="52">
        <v>9.00603232E8</v>
      </c>
      <c r="X1731" s="52" t="s">
        <v>726</v>
      </c>
    </row>
    <row r="1732" ht="15.75" customHeight="1">
      <c r="B1732" s="47">
        <v>8.01702017E8</v>
      </c>
      <c r="C1732" s="47" t="s">
        <v>2098</v>
      </c>
      <c r="D1732" s="47">
        <v>1.0704111E7</v>
      </c>
      <c r="E1732" s="47">
        <v>6.0</v>
      </c>
      <c r="F1732" s="48">
        <v>2800.07</v>
      </c>
      <c r="G1732" s="48">
        <f t="shared" si="1"/>
        <v>16800.42</v>
      </c>
      <c r="H1732" s="47" t="s">
        <v>3</v>
      </c>
      <c r="I1732" s="47">
        <v>1.0</v>
      </c>
      <c r="J1732" s="47">
        <v>1.0</v>
      </c>
      <c r="K1732" s="47">
        <v>2.0</v>
      </c>
      <c r="L1732" s="47" t="s">
        <v>189</v>
      </c>
      <c r="M1732" s="47" t="s">
        <v>165</v>
      </c>
      <c r="N1732" s="47">
        <v>12.0</v>
      </c>
      <c r="O1732" s="47">
        <v>0.0</v>
      </c>
      <c r="P1732" s="47">
        <v>0.0</v>
      </c>
      <c r="Q1732" s="47">
        <v>1.0</v>
      </c>
      <c r="R1732" s="47">
        <v>0.0</v>
      </c>
      <c r="S1732" s="47">
        <v>1.0</v>
      </c>
      <c r="T1732" s="47">
        <v>0.0</v>
      </c>
      <c r="U1732" s="48">
        <v>2800.07</v>
      </c>
      <c r="V1732" s="48">
        <v>2800.07</v>
      </c>
      <c r="W1732" s="47">
        <v>8.30092963E8</v>
      </c>
      <c r="X1732" s="47" t="s">
        <v>1168</v>
      </c>
    </row>
    <row r="1733" ht="15.75" customHeight="1">
      <c r="B1733" s="52">
        <v>8.01702018E8</v>
      </c>
      <c r="C1733" s="52" t="s">
        <v>2099</v>
      </c>
      <c r="D1733" s="52">
        <v>1.1335242E7</v>
      </c>
      <c r="E1733" s="52">
        <v>1.0</v>
      </c>
      <c r="F1733" s="53">
        <v>83488.02</v>
      </c>
      <c r="G1733" s="48">
        <f t="shared" si="1"/>
        <v>83488.02</v>
      </c>
      <c r="H1733" s="52" t="s">
        <v>3</v>
      </c>
      <c r="I1733" s="52">
        <v>1.0</v>
      </c>
      <c r="J1733" s="52">
        <v>1.0</v>
      </c>
      <c r="K1733" s="52">
        <v>2.0</v>
      </c>
      <c r="L1733" s="52" t="s">
        <v>118</v>
      </c>
      <c r="M1733" s="52" t="s">
        <v>165</v>
      </c>
      <c r="N1733" s="52">
        <v>15.0</v>
      </c>
      <c r="O1733" s="52">
        <v>0.0</v>
      </c>
      <c r="P1733" s="52">
        <v>0.0</v>
      </c>
      <c r="Q1733" s="52">
        <v>1.0</v>
      </c>
      <c r="R1733" s="52">
        <v>0.0</v>
      </c>
      <c r="S1733" s="52">
        <v>7.0</v>
      </c>
      <c r="T1733" s="52">
        <v>0.0</v>
      </c>
      <c r="U1733" s="53">
        <v>83488.0</v>
      </c>
      <c r="V1733" s="53">
        <v>83488.02</v>
      </c>
      <c r="W1733" s="52">
        <v>8.30092963E8</v>
      </c>
      <c r="X1733" s="52" t="s">
        <v>1743</v>
      </c>
    </row>
    <row r="1734" ht="15.75" customHeight="1">
      <c r="B1734" s="47">
        <v>8.01702019E8</v>
      </c>
      <c r="C1734" s="47" t="s">
        <v>2100</v>
      </c>
      <c r="D1734" s="47">
        <v>1.1803143E7</v>
      </c>
      <c r="E1734" s="47">
        <v>9.0</v>
      </c>
      <c r="F1734" s="48">
        <v>11600.12</v>
      </c>
      <c r="G1734" s="48">
        <f t="shared" si="1"/>
        <v>104401.08</v>
      </c>
      <c r="H1734" s="47" t="s">
        <v>3</v>
      </c>
      <c r="I1734" s="47">
        <v>0.0</v>
      </c>
      <c r="J1734" s="47">
        <v>0.0</v>
      </c>
      <c r="K1734" s="47">
        <v>0.0</v>
      </c>
      <c r="L1734" s="47" t="s">
        <v>118</v>
      </c>
      <c r="M1734" s="47" t="s">
        <v>165</v>
      </c>
      <c r="N1734" s="47">
        <v>21.0</v>
      </c>
      <c r="O1734" s="47">
        <v>0.0</v>
      </c>
      <c r="P1734" s="47">
        <v>0.0</v>
      </c>
      <c r="Q1734" s="47">
        <v>0.0</v>
      </c>
      <c r="R1734" s="47">
        <v>0.0</v>
      </c>
      <c r="S1734" s="47">
        <v>1.0</v>
      </c>
      <c r="T1734" s="47">
        <v>0.0</v>
      </c>
      <c r="U1734" s="48">
        <v>11600.1</v>
      </c>
      <c r="V1734" s="48">
        <v>11600.12</v>
      </c>
      <c r="W1734" s="47">
        <v>8.30092963E8</v>
      </c>
      <c r="X1734" s="47" t="s">
        <v>1152</v>
      </c>
    </row>
    <row r="1735" ht="15.75" customHeight="1">
      <c r="B1735" s="52">
        <v>8.0170202E8</v>
      </c>
      <c r="C1735" s="52" t="s">
        <v>2101</v>
      </c>
      <c r="D1735" s="52" t="s">
        <v>2102</v>
      </c>
      <c r="E1735" s="52">
        <v>0.0</v>
      </c>
      <c r="F1735" s="53">
        <v>3332.0</v>
      </c>
      <c r="G1735" s="48">
        <f t="shared" si="1"/>
        <v>0</v>
      </c>
      <c r="H1735" s="52" t="s">
        <v>3</v>
      </c>
      <c r="I1735" s="52">
        <v>0.0</v>
      </c>
      <c r="J1735" s="52">
        <v>0.0</v>
      </c>
      <c r="K1735" s="52">
        <v>0.0</v>
      </c>
      <c r="L1735" s="52" t="s">
        <v>189</v>
      </c>
      <c r="M1735" s="52" t="s">
        <v>165</v>
      </c>
      <c r="N1735" s="52">
        <v>20.0</v>
      </c>
      <c r="O1735" s="52">
        <v>0.0</v>
      </c>
      <c r="P1735" s="52">
        <v>0.0</v>
      </c>
      <c r="Q1735" s="52">
        <v>0.0</v>
      </c>
      <c r="R1735" s="52">
        <v>0.0</v>
      </c>
      <c r="S1735" s="52">
        <v>1.0</v>
      </c>
      <c r="T1735" s="52">
        <v>0.0</v>
      </c>
      <c r="U1735" s="53">
        <v>3332.0</v>
      </c>
      <c r="V1735" s="53">
        <v>3332.0</v>
      </c>
      <c r="W1735" s="52">
        <v>9.00026627E8</v>
      </c>
      <c r="X1735" s="52" t="s">
        <v>216</v>
      </c>
    </row>
    <row r="1736" ht="15.75" customHeight="1">
      <c r="B1736" s="47">
        <v>8.01702021E8</v>
      </c>
      <c r="C1736" s="47" t="s">
        <v>2103</v>
      </c>
      <c r="D1736" s="47">
        <v>1.0784177E7</v>
      </c>
      <c r="E1736" s="47">
        <v>0.0</v>
      </c>
      <c r="F1736" s="48">
        <v>12.8996</v>
      </c>
      <c r="G1736" s="48">
        <f t="shared" si="1"/>
        <v>0</v>
      </c>
      <c r="H1736" s="47" t="s">
        <v>3</v>
      </c>
      <c r="I1736" s="47">
        <v>0.0</v>
      </c>
      <c r="J1736" s="47">
        <v>0.0</v>
      </c>
      <c r="K1736" s="47">
        <v>0.0</v>
      </c>
      <c r="L1736" s="47" t="s">
        <v>634</v>
      </c>
      <c r="M1736" s="47" t="s">
        <v>119</v>
      </c>
      <c r="N1736" s="47">
        <v>87200.0</v>
      </c>
      <c r="O1736" s="47">
        <v>0.0</v>
      </c>
      <c r="P1736" s="47">
        <v>0.0</v>
      </c>
      <c r="Q1736" s="47">
        <v>0.0</v>
      </c>
      <c r="R1736" s="47">
        <v>0.0</v>
      </c>
      <c r="S1736" s="47">
        <v>3.0</v>
      </c>
      <c r="T1736" s="47">
        <v>0.0</v>
      </c>
      <c r="U1736" s="48">
        <v>12.8996</v>
      </c>
      <c r="V1736" s="48">
        <v>12.8996</v>
      </c>
      <c r="W1736" s="47">
        <v>9.01319175E8</v>
      </c>
      <c r="X1736" s="47" t="s">
        <v>1500</v>
      </c>
    </row>
    <row r="1737" ht="15.75" customHeight="1">
      <c r="B1737" s="52">
        <v>8.01702022E8</v>
      </c>
      <c r="C1737" s="52" t="s">
        <v>2104</v>
      </c>
      <c r="D1737" s="52">
        <v>1.1537595E7</v>
      </c>
      <c r="E1737" s="52">
        <v>87.0</v>
      </c>
      <c r="F1737" s="53">
        <v>2639.42</v>
      </c>
      <c r="G1737" s="48">
        <f t="shared" si="1"/>
        <v>229629.54</v>
      </c>
      <c r="H1737" s="52" t="s">
        <v>3</v>
      </c>
      <c r="I1737" s="52">
        <v>2.0</v>
      </c>
      <c r="J1737" s="52">
        <v>2.0</v>
      </c>
      <c r="K1737" s="52">
        <v>6.0</v>
      </c>
      <c r="L1737" s="52" t="s">
        <v>118</v>
      </c>
      <c r="M1737" s="52" t="s">
        <v>119</v>
      </c>
      <c r="N1737" s="52">
        <v>397.0</v>
      </c>
      <c r="O1737" s="52">
        <v>0.0</v>
      </c>
      <c r="P1737" s="52">
        <v>0.0</v>
      </c>
      <c r="Q1737" s="52">
        <v>1.0</v>
      </c>
      <c r="R1737" s="52">
        <v>0.0</v>
      </c>
      <c r="S1737" s="52">
        <v>10.0</v>
      </c>
      <c r="T1737" s="52">
        <v>0.0</v>
      </c>
      <c r="U1737" s="53">
        <v>2639.42</v>
      </c>
      <c r="V1737" s="53">
        <v>2639.42</v>
      </c>
      <c r="W1737" s="52">
        <v>9.00603232E8</v>
      </c>
      <c r="X1737" s="52" t="s">
        <v>1093</v>
      </c>
    </row>
    <row r="1738" ht="15.75" customHeight="1">
      <c r="B1738" s="47">
        <v>8.01702023E8</v>
      </c>
      <c r="C1738" s="47" t="s">
        <v>2105</v>
      </c>
      <c r="D1738" s="47" t="s">
        <v>2106</v>
      </c>
      <c r="E1738" s="47">
        <v>11.0</v>
      </c>
      <c r="F1738" s="48">
        <v>70162.4</v>
      </c>
      <c r="G1738" s="48">
        <f t="shared" si="1"/>
        <v>771786.4</v>
      </c>
      <c r="H1738" s="47" t="s">
        <v>3</v>
      </c>
      <c r="I1738" s="47">
        <v>7.0</v>
      </c>
      <c r="J1738" s="47">
        <v>7.0</v>
      </c>
      <c r="K1738" s="47">
        <v>14.0</v>
      </c>
      <c r="L1738" s="47" t="s">
        <v>118</v>
      </c>
      <c r="M1738" s="47" t="s">
        <v>119</v>
      </c>
      <c r="N1738" s="47">
        <v>516.0</v>
      </c>
      <c r="O1738" s="47">
        <v>0.0</v>
      </c>
      <c r="P1738" s="47">
        <v>0.0</v>
      </c>
      <c r="Q1738" s="47">
        <v>0.0</v>
      </c>
      <c r="R1738" s="47">
        <v>0.0</v>
      </c>
      <c r="S1738" s="47">
        <v>3.0</v>
      </c>
      <c r="T1738" s="47">
        <v>0.0</v>
      </c>
      <c r="U1738" s="48">
        <v>70162.4</v>
      </c>
      <c r="V1738" s="48">
        <v>70162.4</v>
      </c>
      <c r="W1738" s="47">
        <v>9.00603232E8</v>
      </c>
      <c r="X1738" s="47" t="s">
        <v>726</v>
      </c>
    </row>
    <row r="1739" ht="15.75" customHeight="1">
      <c r="B1739" s="52">
        <v>8.01702024E8</v>
      </c>
      <c r="C1739" s="52" t="s">
        <v>2107</v>
      </c>
      <c r="D1739" s="52">
        <v>9.8082049E7</v>
      </c>
      <c r="E1739" s="52">
        <v>4.0</v>
      </c>
      <c r="F1739" s="53">
        <v>61500.39</v>
      </c>
      <c r="G1739" s="48">
        <f t="shared" si="1"/>
        <v>246001.56</v>
      </c>
      <c r="H1739" s="52" t="s">
        <v>3</v>
      </c>
      <c r="I1739" s="52">
        <v>1.0</v>
      </c>
      <c r="J1739" s="52">
        <v>1.0</v>
      </c>
      <c r="K1739" s="52">
        <v>2.0</v>
      </c>
      <c r="L1739" s="52" t="s">
        <v>189</v>
      </c>
      <c r="M1739" s="52" t="s">
        <v>119</v>
      </c>
      <c r="N1739" s="52">
        <v>29.0</v>
      </c>
      <c r="O1739" s="52">
        <v>0.0</v>
      </c>
      <c r="P1739" s="52">
        <v>0.0</v>
      </c>
      <c r="Q1739" s="52">
        <v>1.0</v>
      </c>
      <c r="R1739" s="52">
        <v>0.0</v>
      </c>
      <c r="S1739" s="52">
        <v>10.0</v>
      </c>
      <c r="T1739" s="52">
        <v>0.0</v>
      </c>
      <c r="U1739" s="53">
        <v>61500.4</v>
      </c>
      <c r="V1739" s="53">
        <v>61500.39</v>
      </c>
      <c r="W1739" s="52">
        <v>9.00603232E8</v>
      </c>
      <c r="X1739" s="52" t="s">
        <v>1959</v>
      </c>
    </row>
    <row r="1740" ht="15.75" customHeight="1">
      <c r="B1740" s="47">
        <v>8.01702025E8</v>
      </c>
      <c r="C1740" s="47" t="s">
        <v>2108</v>
      </c>
      <c r="D1740" s="47">
        <v>2.6242542E7</v>
      </c>
      <c r="E1740" s="47">
        <v>10.0</v>
      </c>
      <c r="F1740" s="48">
        <v>51786.57</v>
      </c>
      <c r="G1740" s="48">
        <f t="shared" si="1"/>
        <v>517865.7</v>
      </c>
      <c r="H1740" s="47" t="s">
        <v>3</v>
      </c>
      <c r="I1740" s="47">
        <v>3.0</v>
      </c>
      <c r="J1740" s="47">
        <v>1.0</v>
      </c>
      <c r="K1740" s="47">
        <v>5.0</v>
      </c>
      <c r="L1740" s="47" t="s">
        <v>118</v>
      </c>
      <c r="M1740" s="47" t="s">
        <v>119</v>
      </c>
      <c r="N1740" s="47">
        <v>64.0</v>
      </c>
      <c r="O1740" s="47">
        <v>0.0</v>
      </c>
      <c r="P1740" s="47">
        <v>0.0</v>
      </c>
      <c r="Q1740" s="47">
        <v>0.0</v>
      </c>
      <c r="R1740" s="47">
        <v>0.0</v>
      </c>
      <c r="S1740" s="47">
        <v>13.0</v>
      </c>
      <c r="T1740" s="47">
        <v>0.0</v>
      </c>
      <c r="U1740" s="48">
        <v>51786.6</v>
      </c>
      <c r="V1740" s="48">
        <v>51765.0</v>
      </c>
      <c r="W1740" s="47">
        <v>8.30092963E8</v>
      </c>
      <c r="X1740" s="47" t="s">
        <v>1148</v>
      </c>
    </row>
    <row r="1741" ht="15.75" customHeight="1">
      <c r="B1741" s="52">
        <v>8.01702026E8</v>
      </c>
      <c r="C1741" s="52" t="s">
        <v>2109</v>
      </c>
      <c r="D1741" s="52">
        <v>1.1304533E7</v>
      </c>
      <c r="E1741" s="52">
        <v>15.0</v>
      </c>
      <c r="F1741" s="53">
        <v>26180.0</v>
      </c>
      <c r="G1741" s="48">
        <f t="shared" si="1"/>
        <v>392700</v>
      </c>
      <c r="H1741" s="52" t="s">
        <v>3</v>
      </c>
      <c r="I1741" s="52">
        <v>15.0</v>
      </c>
      <c r="J1741" s="52">
        <v>10.0</v>
      </c>
      <c r="K1741" s="52">
        <v>20.0</v>
      </c>
      <c r="L1741" s="52" t="s">
        <v>118</v>
      </c>
      <c r="M1741" s="52" t="s">
        <v>119</v>
      </c>
      <c r="N1741" s="52">
        <v>960.0</v>
      </c>
      <c r="O1741" s="52">
        <v>0.0</v>
      </c>
      <c r="P1741" s="52">
        <v>0.0</v>
      </c>
      <c r="Q1741" s="52">
        <v>0.0</v>
      </c>
      <c r="R1741" s="52">
        <v>0.0</v>
      </c>
      <c r="S1741" s="52">
        <v>14.0</v>
      </c>
      <c r="T1741" s="52">
        <v>0.0</v>
      </c>
      <c r="U1741" s="53">
        <v>26180.0</v>
      </c>
      <c r="V1741" s="53">
        <v>26180.0</v>
      </c>
      <c r="W1741" s="52">
        <v>9.00340506E8</v>
      </c>
      <c r="X1741" s="52" t="s">
        <v>561</v>
      </c>
    </row>
    <row r="1742" ht="15.75" customHeight="1">
      <c r="B1742" s="47">
        <v>8.01702027E8</v>
      </c>
      <c r="C1742" s="47" t="s">
        <v>2110</v>
      </c>
      <c r="D1742" s="47">
        <v>1.1301424E7</v>
      </c>
      <c r="E1742" s="47">
        <v>0.0</v>
      </c>
      <c r="F1742" s="48">
        <v>0.0</v>
      </c>
      <c r="G1742" s="48">
        <f t="shared" si="1"/>
        <v>0</v>
      </c>
      <c r="H1742" s="47" t="s">
        <v>3</v>
      </c>
      <c r="I1742" s="47">
        <v>0.0</v>
      </c>
      <c r="J1742" s="47">
        <v>0.0</v>
      </c>
      <c r="K1742" s="47">
        <v>0.0</v>
      </c>
      <c r="L1742" s="47" t="s">
        <v>118</v>
      </c>
      <c r="M1742" s="47" t="s">
        <v>165</v>
      </c>
      <c r="N1742" s="47">
        <v>0.0</v>
      </c>
      <c r="O1742" s="47">
        <v>0.0</v>
      </c>
      <c r="P1742" s="47">
        <v>0.0</v>
      </c>
      <c r="Q1742" s="47">
        <v>0.0</v>
      </c>
      <c r="R1742" s="47">
        <v>0.0</v>
      </c>
      <c r="S1742" s="47">
        <v>0.0</v>
      </c>
      <c r="T1742" s="47">
        <v>0.0</v>
      </c>
      <c r="U1742" s="48">
        <v>0.0</v>
      </c>
      <c r="V1742" s="48">
        <v>0.0</v>
      </c>
      <c r="W1742" s="47">
        <v>8.30092963E8</v>
      </c>
      <c r="X1742" s="47" t="s">
        <v>171</v>
      </c>
    </row>
    <row r="1743" ht="15.75" customHeight="1">
      <c r="B1743" s="52">
        <v>8.01702028E8</v>
      </c>
      <c r="C1743" s="52" t="s">
        <v>2111</v>
      </c>
      <c r="D1743" s="52">
        <v>1.0784197E7</v>
      </c>
      <c r="E1743" s="52">
        <v>0.0</v>
      </c>
      <c r="F1743" s="53">
        <v>17.4573</v>
      </c>
      <c r="G1743" s="48">
        <f t="shared" si="1"/>
        <v>0</v>
      </c>
      <c r="H1743" s="52" t="s">
        <v>3</v>
      </c>
      <c r="I1743" s="52">
        <v>0.0</v>
      </c>
      <c r="J1743" s="52">
        <v>0.0</v>
      </c>
      <c r="K1743" s="52">
        <v>0.0</v>
      </c>
      <c r="L1743" s="52" t="s">
        <v>634</v>
      </c>
      <c r="M1743" s="52" t="s">
        <v>119</v>
      </c>
      <c r="N1743" s="52">
        <v>31800.0</v>
      </c>
      <c r="O1743" s="52">
        <v>0.0</v>
      </c>
      <c r="P1743" s="52">
        <v>0.0</v>
      </c>
      <c r="Q1743" s="52">
        <v>0.0</v>
      </c>
      <c r="R1743" s="52">
        <v>0.0</v>
      </c>
      <c r="S1743" s="52">
        <v>3.0</v>
      </c>
      <c r="T1743" s="52">
        <v>0.0</v>
      </c>
      <c r="U1743" s="53">
        <v>17.4573</v>
      </c>
      <c r="V1743" s="53">
        <v>17.4573</v>
      </c>
      <c r="W1743" s="52">
        <v>9.01319175E8</v>
      </c>
      <c r="X1743" s="52" t="s">
        <v>1500</v>
      </c>
    </row>
    <row r="1744" ht="15.75" customHeight="1">
      <c r="B1744" s="47">
        <v>8.01702029E8</v>
      </c>
      <c r="C1744" s="47" t="s">
        <v>2112</v>
      </c>
      <c r="D1744" s="47">
        <v>1.1328011E7</v>
      </c>
      <c r="E1744" s="47">
        <v>0.0</v>
      </c>
      <c r="F1744" s="48">
        <v>207500.3</v>
      </c>
      <c r="G1744" s="48">
        <f t="shared" si="1"/>
        <v>0</v>
      </c>
      <c r="H1744" s="47" t="s">
        <v>3</v>
      </c>
      <c r="I1744" s="47">
        <v>0.0</v>
      </c>
      <c r="J1744" s="47">
        <v>0.0</v>
      </c>
      <c r="K1744" s="47">
        <v>0.0</v>
      </c>
      <c r="L1744" s="47" t="s">
        <v>118</v>
      </c>
      <c r="M1744" s="47" t="s">
        <v>119</v>
      </c>
      <c r="N1744" s="47">
        <v>7.0</v>
      </c>
      <c r="O1744" s="47">
        <v>0.0</v>
      </c>
      <c r="P1744" s="47">
        <v>0.0</v>
      </c>
      <c r="Q1744" s="47">
        <v>0.0</v>
      </c>
      <c r="R1744" s="47">
        <v>0.0</v>
      </c>
      <c r="S1744" s="47">
        <v>5.0</v>
      </c>
      <c r="T1744" s="47">
        <v>0.0</v>
      </c>
      <c r="U1744" s="48">
        <v>207500.0</v>
      </c>
      <c r="V1744" s="48">
        <v>207500.3</v>
      </c>
      <c r="W1744" s="47">
        <v>8.30092963E8</v>
      </c>
      <c r="X1744" s="47" t="s">
        <v>1318</v>
      </c>
    </row>
    <row r="1745" ht="15.75" customHeight="1">
      <c r="B1745" s="52">
        <v>8.0170203E7</v>
      </c>
      <c r="C1745" s="52" t="s">
        <v>2113</v>
      </c>
      <c r="D1745" s="52">
        <v>1.1722447E7</v>
      </c>
      <c r="E1745" s="52">
        <v>33.0</v>
      </c>
      <c r="F1745" s="53">
        <v>799.5311</v>
      </c>
      <c r="G1745" s="48">
        <f t="shared" si="1"/>
        <v>26384.5263</v>
      </c>
      <c r="H1745" s="52" t="s">
        <v>3</v>
      </c>
      <c r="I1745" s="52">
        <v>10.0</v>
      </c>
      <c r="J1745" s="52">
        <v>10.0</v>
      </c>
      <c r="K1745" s="52">
        <v>20.0</v>
      </c>
      <c r="L1745" s="52" t="s">
        <v>118</v>
      </c>
      <c r="M1745" s="52" t="s">
        <v>119</v>
      </c>
      <c r="N1745" s="52">
        <v>637.0</v>
      </c>
      <c r="O1745" s="52">
        <v>0.0</v>
      </c>
      <c r="P1745" s="52">
        <v>0.0</v>
      </c>
      <c r="Q1745" s="52">
        <v>0.0</v>
      </c>
      <c r="R1745" s="52">
        <v>0.0</v>
      </c>
      <c r="S1745" s="52">
        <v>0.0</v>
      </c>
      <c r="T1745" s="52">
        <v>0.0</v>
      </c>
      <c r="U1745" s="53">
        <v>799.531</v>
      </c>
      <c r="V1745" s="53">
        <v>799.68</v>
      </c>
      <c r="W1745" s="52">
        <v>8.30092963E8</v>
      </c>
      <c r="X1745" s="52" t="s">
        <v>834</v>
      </c>
    </row>
    <row r="1746" ht="15.75" customHeight="1">
      <c r="B1746" s="47">
        <v>8.0170203E8</v>
      </c>
      <c r="C1746" s="47" t="s">
        <v>2114</v>
      </c>
      <c r="D1746" s="47">
        <v>9.8130382E7</v>
      </c>
      <c r="E1746" s="47">
        <v>2.0</v>
      </c>
      <c r="F1746" s="48">
        <v>4600.54</v>
      </c>
      <c r="G1746" s="48">
        <f t="shared" si="1"/>
        <v>9201.08</v>
      </c>
      <c r="H1746" s="47" t="s">
        <v>3</v>
      </c>
      <c r="I1746" s="47">
        <v>2.0</v>
      </c>
      <c r="J1746" s="47">
        <v>2.0</v>
      </c>
      <c r="K1746" s="47">
        <v>4.0</v>
      </c>
      <c r="L1746" s="47" t="s">
        <v>189</v>
      </c>
      <c r="M1746" s="47" t="s">
        <v>119</v>
      </c>
      <c r="N1746" s="47">
        <v>83.0</v>
      </c>
      <c r="O1746" s="47">
        <v>0.0</v>
      </c>
      <c r="P1746" s="47">
        <v>0.0</v>
      </c>
      <c r="Q1746" s="47">
        <v>1.0</v>
      </c>
      <c r="R1746" s="47">
        <v>0.0</v>
      </c>
      <c r="S1746" s="47">
        <v>1.0</v>
      </c>
      <c r="T1746" s="47">
        <v>0.0</v>
      </c>
      <c r="U1746" s="48">
        <v>4600.54</v>
      </c>
      <c r="V1746" s="48">
        <v>4600.54</v>
      </c>
      <c r="W1746" s="47">
        <v>8.30092963E8</v>
      </c>
      <c r="X1746" s="47" t="s">
        <v>1127</v>
      </c>
    </row>
    <row r="1747" ht="15.75" customHeight="1">
      <c r="B1747" s="52">
        <v>8.01702031E8</v>
      </c>
      <c r="C1747" s="52" t="s">
        <v>2115</v>
      </c>
      <c r="D1747" s="52" t="s">
        <v>2116</v>
      </c>
      <c r="E1747" s="52">
        <v>0.0</v>
      </c>
      <c r="F1747" s="53">
        <v>54371.1</v>
      </c>
      <c r="G1747" s="48">
        <f t="shared" si="1"/>
        <v>0</v>
      </c>
      <c r="H1747" s="52" t="s">
        <v>3</v>
      </c>
      <c r="I1747" s="52">
        <v>1.0</v>
      </c>
      <c r="J1747" s="52">
        <v>1.0</v>
      </c>
      <c r="K1747" s="52">
        <v>2.0</v>
      </c>
      <c r="L1747" s="52" t="s">
        <v>118</v>
      </c>
      <c r="M1747" s="52" t="s">
        <v>119</v>
      </c>
      <c r="N1747" s="52">
        <v>371.0</v>
      </c>
      <c r="O1747" s="52">
        <v>0.0</v>
      </c>
      <c r="P1747" s="52">
        <v>0.0</v>
      </c>
      <c r="Q1747" s="52">
        <v>1.0</v>
      </c>
      <c r="R1747" s="52">
        <v>0.0</v>
      </c>
      <c r="S1747" s="52">
        <v>5.0</v>
      </c>
      <c r="T1747" s="52">
        <v>0.0</v>
      </c>
      <c r="U1747" s="53">
        <v>54371.1</v>
      </c>
      <c r="V1747" s="53">
        <v>54371.1</v>
      </c>
      <c r="W1747" s="52">
        <v>9.00603232E8</v>
      </c>
      <c r="X1747" s="52" t="s">
        <v>235</v>
      </c>
    </row>
    <row r="1748" ht="15.75" customHeight="1">
      <c r="B1748" s="47">
        <v>8.01702032E8</v>
      </c>
      <c r="C1748" s="47" t="s">
        <v>2117</v>
      </c>
      <c r="D1748" s="47">
        <v>1.1760608E7</v>
      </c>
      <c r="E1748" s="47">
        <v>3.0</v>
      </c>
      <c r="F1748" s="48">
        <v>21799.61</v>
      </c>
      <c r="G1748" s="48">
        <f t="shared" si="1"/>
        <v>65398.83</v>
      </c>
      <c r="H1748" s="47" t="s">
        <v>3</v>
      </c>
      <c r="I1748" s="47">
        <v>2.0</v>
      </c>
      <c r="J1748" s="47">
        <v>0.0</v>
      </c>
      <c r="K1748" s="47">
        <v>4.0</v>
      </c>
      <c r="L1748" s="47" t="s">
        <v>118</v>
      </c>
      <c r="M1748" s="47" t="s">
        <v>165</v>
      </c>
      <c r="N1748" s="47">
        <v>36.0</v>
      </c>
      <c r="O1748" s="47">
        <v>0.0</v>
      </c>
      <c r="P1748" s="47">
        <v>0.0</v>
      </c>
      <c r="Q1748" s="47">
        <v>0.0</v>
      </c>
      <c r="R1748" s="47">
        <v>0.0</v>
      </c>
      <c r="S1748" s="47">
        <v>5.0</v>
      </c>
      <c r="T1748" s="47">
        <v>0.0</v>
      </c>
      <c r="U1748" s="48">
        <v>21799.6</v>
      </c>
      <c r="V1748" s="48">
        <v>21799.61</v>
      </c>
      <c r="W1748" s="47">
        <v>9.00603232E8</v>
      </c>
      <c r="X1748" s="47" t="s">
        <v>1091</v>
      </c>
    </row>
    <row r="1749" ht="15.75" customHeight="1">
      <c r="B1749" s="52">
        <v>8.01702033E8</v>
      </c>
      <c r="C1749" s="52" t="s">
        <v>2118</v>
      </c>
      <c r="D1749" s="52">
        <v>1.1765922E7</v>
      </c>
      <c r="E1749" s="52">
        <v>0.0</v>
      </c>
      <c r="F1749" s="53">
        <v>14999.95</v>
      </c>
      <c r="G1749" s="48">
        <f t="shared" si="1"/>
        <v>0</v>
      </c>
      <c r="H1749" s="52" t="s">
        <v>3</v>
      </c>
      <c r="I1749" s="52">
        <v>0.0</v>
      </c>
      <c r="J1749" s="52">
        <v>0.0</v>
      </c>
      <c r="K1749" s="52">
        <v>0.0</v>
      </c>
      <c r="L1749" s="52" t="s">
        <v>118</v>
      </c>
      <c r="M1749" s="52" t="s">
        <v>119</v>
      </c>
      <c r="N1749" s="52">
        <v>3.0</v>
      </c>
      <c r="O1749" s="52">
        <v>0.0</v>
      </c>
      <c r="P1749" s="52">
        <v>0.0</v>
      </c>
      <c r="Q1749" s="52">
        <v>0.0</v>
      </c>
      <c r="R1749" s="52">
        <v>0.0</v>
      </c>
      <c r="S1749" s="52">
        <v>1.0</v>
      </c>
      <c r="T1749" s="52">
        <v>0.0</v>
      </c>
      <c r="U1749" s="53">
        <v>15000.0</v>
      </c>
      <c r="V1749" s="53">
        <v>14999.95</v>
      </c>
      <c r="W1749" s="52">
        <v>8.30092963E8</v>
      </c>
      <c r="X1749" s="52" t="s">
        <v>678</v>
      </c>
    </row>
    <row r="1750" ht="15.75" customHeight="1">
      <c r="B1750" s="47">
        <v>8.01702034E8</v>
      </c>
      <c r="C1750" s="47" t="s">
        <v>2119</v>
      </c>
      <c r="D1750" s="47">
        <v>1.1765923E7</v>
      </c>
      <c r="E1750" s="47">
        <v>1.0</v>
      </c>
      <c r="F1750" s="48">
        <v>14999.95</v>
      </c>
      <c r="G1750" s="48">
        <f t="shared" si="1"/>
        <v>14999.95</v>
      </c>
      <c r="H1750" s="47" t="s">
        <v>3</v>
      </c>
      <c r="I1750" s="47">
        <v>0.0</v>
      </c>
      <c r="J1750" s="47">
        <v>0.0</v>
      </c>
      <c r="K1750" s="47">
        <v>0.0</v>
      </c>
      <c r="L1750" s="47" t="s">
        <v>118</v>
      </c>
      <c r="M1750" s="47" t="s">
        <v>165</v>
      </c>
      <c r="N1750" s="47">
        <v>2.0</v>
      </c>
      <c r="O1750" s="47">
        <v>0.0</v>
      </c>
      <c r="P1750" s="47">
        <v>0.0</v>
      </c>
      <c r="Q1750" s="47">
        <v>0.0</v>
      </c>
      <c r="R1750" s="47">
        <v>0.0</v>
      </c>
      <c r="S1750" s="47">
        <v>0.0</v>
      </c>
      <c r="T1750" s="47">
        <v>0.0</v>
      </c>
      <c r="U1750" s="48">
        <v>15000.0</v>
      </c>
      <c r="V1750" s="48">
        <v>14999.95</v>
      </c>
      <c r="W1750" s="47">
        <v>8.30092963E8</v>
      </c>
      <c r="X1750" s="47" t="s">
        <v>678</v>
      </c>
    </row>
    <row r="1751" ht="15.75" customHeight="1">
      <c r="B1751" s="52">
        <v>8.01702035E8</v>
      </c>
      <c r="C1751" s="52" t="s">
        <v>2120</v>
      </c>
      <c r="D1751" s="52">
        <v>1.1765927E7</v>
      </c>
      <c r="E1751" s="52">
        <v>3.0</v>
      </c>
      <c r="F1751" s="53">
        <v>21799.61</v>
      </c>
      <c r="G1751" s="48">
        <f t="shared" si="1"/>
        <v>65398.83</v>
      </c>
      <c r="H1751" s="52" t="s">
        <v>3</v>
      </c>
      <c r="I1751" s="52">
        <v>3.0</v>
      </c>
      <c r="J1751" s="52">
        <v>0.0</v>
      </c>
      <c r="K1751" s="52">
        <v>6.0</v>
      </c>
      <c r="L1751" s="52" t="s">
        <v>118</v>
      </c>
      <c r="M1751" s="52" t="s">
        <v>119</v>
      </c>
      <c r="N1751" s="52">
        <v>31.0</v>
      </c>
      <c r="O1751" s="52">
        <v>0.0</v>
      </c>
      <c r="P1751" s="52">
        <v>0.0</v>
      </c>
      <c r="Q1751" s="52">
        <v>2.0</v>
      </c>
      <c r="R1751" s="52">
        <v>0.0</v>
      </c>
      <c r="S1751" s="52">
        <v>4.0</v>
      </c>
      <c r="T1751" s="52">
        <v>0.0</v>
      </c>
      <c r="U1751" s="53">
        <v>21799.6</v>
      </c>
      <c r="V1751" s="53">
        <v>21799.61</v>
      </c>
      <c r="W1751" s="52">
        <v>9.00603232E8</v>
      </c>
      <c r="X1751" s="52" t="s">
        <v>1091</v>
      </c>
    </row>
    <row r="1752" ht="15.75" customHeight="1">
      <c r="B1752" s="47">
        <v>8.01702036E8</v>
      </c>
      <c r="C1752" s="47" t="s">
        <v>2121</v>
      </c>
      <c r="D1752" s="47" t="s">
        <v>2122</v>
      </c>
      <c r="E1752" s="47">
        <v>0.0</v>
      </c>
      <c r="F1752" s="48">
        <v>0.0</v>
      </c>
      <c r="G1752" s="48">
        <f t="shared" si="1"/>
        <v>0</v>
      </c>
      <c r="H1752" s="47" t="s">
        <v>3</v>
      </c>
      <c r="I1752" s="47">
        <v>0.0</v>
      </c>
      <c r="J1752" s="47">
        <v>0.0</v>
      </c>
      <c r="K1752" s="47">
        <v>0.0</v>
      </c>
      <c r="L1752" s="47" t="s">
        <v>189</v>
      </c>
      <c r="M1752" s="47" t="s">
        <v>119</v>
      </c>
      <c r="N1752" s="47">
        <v>0.0</v>
      </c>
      <c r="O1752" s="47">
        <v>0.0</v>
      </c>
      <c r="P1752" s="47">
        <v>0.0</v>
      </c>
      <c r="Q1752" s="47">
        <v>0.0</v>
      </c>
      <c r="R1752" s="47">
        <v>0.0</v>
      </c>
      <c r="S1752" s="47">
        <v>0.0</v>
      </c>
      <c r="T1752" s="47">
        <v>0.0</v>
      </c>
      <c r="U1752" s="48">
        <v>0.0</v>
      </c>
      <c r="V1752" s="48">
        <v>0.0</v>
      </c>
      <c r="W1752" s="47">
        <v>9.00730034E8</v>
      </c>
      <c r="X1752" s="47" t="s">
        <v>836</v>
      </c>
    </row>
    <row r="1753" ht="15.75" customHeight="1">
      <c r="B1753" s="52">
        <v>8.01702037E8</v>
      </c>
      <c r="C1753" s="52" t="s">
        <v>2123</v>
      </c>
      <c r="D1753" s="52" t="s">
        <v>2124</v>
      </c>
      <c r="E1753" s="52">
        <v>0.0</v>
      </c>
      <c r="F1753" s="53">
        <v>0.0</v>
      </c>
      <c r="G1753" s="48">
        <f t="shared" si="1"/>
        <v>0</v>
      </c>
      <c r="H1753" s="52" t="s">
        <v>3</v>
      </c>
      <c r="I1753" s="52">
        <v>0.0</v>
      </c>
      <c r="J1753" s="52">
        <v>0.0</v>
      </c>
      <c r="K1753" s="52">
        <v>0.0</v>
      </c>
      <c r="L1753" s="52" t="s">
        <v>118</v>
      </c>
      <c r="M1753" s="52" t="s">
        <v>119</v>
      </c>
      <c r="N1753" s="52">
        <v>0.0</v>
      </c>
      <c r="O1753" s="52">
        <v>0.0</v>
      </c>
      <c r="P1753" s="52">
        <v>0.0</v>
      </c>
      <c r="Q1753" s="52">
        <v>0.0</v>
      </c>
      <c r="R1753" s="52">
        <v>0.0</v>
      </c>
      <c r="S1753" s="52">
        <v>0.0</v>
      </c>
      <c r="T1753" s="52">
        <v>0.0</v>
      </c>
      <c r="U1753" s="53">
        <v>0.0</v>
      </c>
      <c r="V1753" s="53">
        <v>0.0</v>
      </c>
      <c r="W1753" s="52">
        <v>9.00730034E8</v>
      </c>
      <c r="X1753" s="52" t="s">
        <v>836</v>
      </c>
    </row>
    <row r="1754" ht="15.75" customHeight="1">
      <c r="B1754" s="47">
        <v>8.01702038E8</v>
      </c>
      <c r="C1754" s="47" t="s">
        <v>2125</v>
      </c>
      <c r="D1754" s="47">
        <v>1.0946253E7</v>
      </c>
      <c r="E1754" s="47">
        <v>1.0</v>
      </c>
      <c r="F1754" s="48">
        <v>37600.43</v>
      </c>
      <c r="G1754" s="48">
        <f t="shared" si="1"/>
        <v>37600.43</v>
      </c>
      <c r="H1754" s="47" t="s">
        <v>3</v>
      </c>
      <c r="I1754" s="47">
        <v>0.0</v>
      </c>
      <c r="J1754" s="47">
        <v>0.0</v>
      </c>
      <c r="K1754" s="47">
        <v>0.0</v>
      </c>
      <c r="L1754" s="47" t="s">
        <v>118</v>
      </c>
      <c r="M1754" s="47" t="s">
        <v>165</v>
      </c>
      <c r="N1754" s="47">
        <v>10.0</v>
      </c>
      <c r="O1754" s="47">
        <v>0.0</v>
      </c>
      <c r="P1754" s="47">
        <v>0.0</v>
      </c>
      <c r="Q1754" s="47">
        <v>0.0</v>
      </c>
      <c r="R1754" s="47">
        <v>0.0</v>
      </c>
      <c r="S1754" s="47">
        <v>5.0</v>
      </c>
      <c r="T1754" s="47">
        <v>0.0</v>
      </c>
      <c r="U1754" s="48">
        <v>37600.4</v>
      </c>
      <c r="V1754" s="48">
        <v>37600.43</v>
      </c>
      <c r="W1754" s="47">
        <v>8.30092963E8</v>
      </c>
      <c r="X1754" s="47" t="s">
        <v>1743</v>
      </c>
    </row>
    <row r="1755" ht="15.75" customHeight="1">
      <c r="B1755" s="52">
        <v>8.01702039E8</v>
      </c>
      <c r="C1755" s="52" t="s">
        <v>2126</v>
      </c>
      <c r="D1755" s="52">
        <v>1.130207E7</v>
      </c>
      <c r="E1755" s="52">
        <v>2.0</v>
      </c>
      <c r="F1755" s="53">
        <v>153500.5</v>
      </c>
      <c r="G1755" s="48">
        <f t="shared" si="1"/>
        <v>307001</v>
      </c>
      <c r="H1755" s="52" t="s">
        <v>3</v>
      </c>
      <c r="I1755" s="52">
        <v>2.0</v>
      </c>
      <c r="J1755" s="52">
        <v>2.0</v>
      </c>
      <c r="K1755" s="52">
        <v>4.0</v>
      </c>
      <c r="L1755" s="52" t="s">
        <v>118</v>
      </c>
      <c r="M1755" s="52" t="s">
        <v>165</v>
      </c>
      <c r="N1755" s="52">
        <v>42.0</v>
      </c>
      <c r="O1755" s="52">
        <v>0.0</v>
      </c>
      <c r="P1755" s="52">
        <v>0.0</v>
      </c>
      <c r="Q1755" s="52">
        <v>1.0</v>
      </c>
      <c r="R1755" s="52">
        <v>0.0</v>
      </c>
      <c r="S1755" s="52">
        <v>11.0</v>
      </c>
      <c r="T1755" s="52">
        <v>0.0</v>
      </c>
      <c r="U1755" s="53">
        <v>153500.0</v>
      </c>
      <c r="V1755" s="53">
        <v>153500.5</v>
      </c>
      <c r="W1755" s="52">
        <v>9.00603232E8</v>
      </c>
      <c r="X1755" s="52" t="s">
        <v>1458</v>
      </c>
    </row>
    <row r="1756" ht="15.75" customHeight="1">
      <c r="B1756" s="47">
        <v>8.0170204E7</v>
      </c>
      <c r="C1756" s="73" t="s">
        <v>2127</v>
      </c>
      <c r="D1756" s="6"/>
      <c r="E1756" s="47">
        <v>2.0</v>
      </c>
      <c r="F1756" s="48">
        <v>73720.5</v>
      </c>
      <c r="G1756" s="48">
        <f t="shared" si="1"/>
        <v>147441</v>
      </c>
      <c r="H1756" s="47" t="s">
        <v>3</v>
      </c>
      <c r="I1756" s="47">
        <v>1.0</v>
      </c>
      <c r="J1756" s="47">
        <v>1.0</v>
      </c>
      <c r="K1756" s="47">
        <v>3.0</v>
      </c>
      <c r="L1756" s="47" t="s">
        <v>118</v>
      </c>
      <c r="M1756" s="47" t="s">
        <v>122</v>
      </c>
      <c r="N1756" s="47">
        <v>20.0</v>
      </c>
      <c r="O1756" s="47">
        <v>0.0</v>
      </c>
      <c r="P1756" s="47">
        <v>0.0</v>
      </c>
      <c r="Q1756" s="47">
        <v>0.0</v>
      </c>
      <c r="R1756" s="47">
        <v>0.0</v>
      </c>
      <c r="S1756" s="47">
        <v>1.0</v>
      </c>
      <c r="T1756" s="47">
        <v>0.0</v>
      </c>
      <c r="U1756" s="48">
        <v>73720.5</v>
      </c>
      <c r="V1756" s="48">
        <v>73720.5</v>
      </c>
      <c r="W1756" s="47">
        <v>9.00057383E8</v>
      </c>
      <c r="X1756" s="47" t="s">
        <v>1124</v>
      </c>
    </row>
    <row r="1757" ht="15.75" customHeight="1">
      <c r="B1757" s="52">
        <v>8.0170204E8</v>
      </c>
      <c r="C1757" s="52" t="s">
        <v>2128</v>
      </c>
      <c r="D1757" s="52">
        <v>1.1335816E7</v>
      </c>
      <c r="E1757" s="52">
        <v>5.0</v>
      </c>
      <c r="F1757" s="53">
        <v>54578.03</v>
      </c>
      <c r="G1757" s="48">
        <f t="shared" si="1"/>
        <v>272890.15</v>
      </c>
      <c r="H1757" s="52" t="s">
        <v>3</v>
      </c>
      <c r="I1757" s="52">
        <v>1.0</v>
      </c>
      <c r="J1757" s="52">
        <v>1.0</v>
      </c>
      <c r="K1757" s="52">
        <v>2.0</v>
      </c>
      <c r="L1757" s="52" t="s">
        <v>118</v>
      </c>
      <c r="M1757" s="52" t="s">
        <v>165</v>
      </c>
      <c r="N1757" s="52">
        <v>11.0</v>
      </c>
      <c r="O1757" s="52">
        <v>0.0</v>
      </c>
      <c r="P1757" s="52">
        <v>0.0</v>
      </c>
      <c r="Q1757" s="52">
        <v>0.0</v>
      </c>
      <c r="R1757" s="52">
        <v>0.0</v>
      </c>
      <c r="S1757" s="52">
        <v>2.0</v>
      </c>
      <c r="T1757" s="52">
        <v>0.0</v>
      </c>
      <c r="U1757" s="53">
        <v>54578.0</v>
      </c>
      <c r="V1757" s="53">
        <v>53599.98</v>
      </c>
      <c r="W1757" s="52">
        <v>8.30092963E8</v>
      </c>
      <c r="X1757" s="52" t="s">
        <v>1959</v>
      </c>
    </row>
    <row r="1758" ht="15.75" customHeight="1">
      <c r="B1758" s="47">
        <v>8.01702041E8</v>
      </c>
      <c r="C1758" s="47" t="s">
        <v>2129</v>
      </c>
      <c r="D1758" s="47">
        <v>9.9010531E7</v>
      </c>
      <c r="E1758" s="47">
        <v>6.0</v>
      </c>
      <c r="F1758" s="48">
        <v>3499.79</v>
      </c>
      <c r="G1758" s="48">
        <f t="shared" si="1"/>
        <v>20998.74</v>
      </c>
      <c r="H1758" s="47" t="s">
        <v>3</v>
      </c>
      <c r="I1758" s="47">
        <v>5.0</v>
      </c>
      <c r="J1758" s="47">
        <v>5.0</v>
      </c>
      <c r="K1758" s="47">
        <v>10.0</v>
      </c>
      <c r="L1758" s="47" t="s">
        <v>118</v>
      </c>
      <c r="M1758" s="47" t="s">
        <v>119</v>
      </c>
      <c r="N1758" s="47">
        <v>123.0</v>
      </c>
      <c r="O1758" s="47">
        <v>0.0</v>
      </c>
      <c r="P1758" s="47">
        <v>0.0</v>
      </c>
      <c r="Q1758" s="47">
        <v>2.0</v>
      </c>
      <c r="R1758" s="47">
        <v>0.0</v>
      </c>
      <c r="S1758" s="47">
        <v>2.0</v>
      </c>
      <c r="T1758" s="47">
        <v>0.0</v>
      </c>
      <c r="U1758" s="48">
        <v>3499.79</v>
      </c>
      <c r="V1758" s="48">
        <v>3499.79</v>
      </c>
      <c r="W1758" s="47">
        <v>8.30092963E8</v>
      </c>
      <c r="X1758" s="47" t="s">
        <v>216</v>
      </c>
    </row>
    <row r="1759" ht="15.75" customHeight="1">
      <c r="B1759" s="52">
        <v>8.01702042E8</v>
      </c>
      <c r="C1759" s="52" t="s">
        <v>2130</v>
      </c>
      <c r="D1759" s="52">
        <v>1.1334504E7</v>
      </c>
      <c r="E1759" s="52">
        <v>1.0</v>
      </c>
      <c r="F1759" s="53">
        <v>61800.27</v>
      </c>
      <c r="G1759" s="48">
        <f t="shared" si="1"/>
        <v>61800.27</v>
      </c>
      <c r="H1759" s="52" t="s">
        <v>3</v>
      </c>
      <c r="I1759" s="52">
        <v>0.0</v>
      </c>
      <c r="J1759" s="52">
        <v>0.0</v>
      </c>
      <c r="K1759" s="52">
        <v>0.0</v>
      </c>
      <c r="L1759" s="52" t="s">
        <v>118</v>
      </c>
      <c r="M1759" s="52" t="s">
        <v>122</v>
      </c>
      <c r="N1759" s="52">
        <v>3.0</v>
      </c>
      <c r="O1759" s="52">
        <v>0.0</v>
      </c>
      <c r="P1759" s="52">
        <v>0.0</v>
      </c>
      <c r="Q1759" s="52">
        <v>0.0</v>
      </c>
      <c r="R1759" s="52">
        <v>0.0</v>
      </c>
      <c r="S1759" s="52">
        <v>1.0</v>
      </c>
      <c r="T1759" s="52">
        <v>0.0</v>
      </c>
      <c r="U1759" s="53">
        <v>61800.3</v>
      </c>
      <c r="V1759" s="53">
        <v>61800.27</v>
      </c>
      <c r="W1759" s="52">
        <v>8.30092963E8</v>
      </c>
      <c r="X1759" s="52" t="s">
        <v>1318</v>
      </c>
    </row>
    <row r="1760" ht="15.75" customHeight="1">
      <c r="B1760" s="47">
        <v>8.01702043E8</v>
      </c>
      <c r="C1760" s="73" t="s">
        <v>2131</v>
      </c>
      <c r="D1760" s="6"/>
      <c r="E1760" s="47">
        <v>3.0</v>
      </c>
      <c r="F1760" s="48">
        <v>21211.75</v>
      </c>
      <c r="G1760" s="48">
        <f t="shared" si="1"/>
        <v>63635.25</v>
      </c>
      <c r="H1760" s="47" t="s">
        <v>3</v>
      </c>
      <c r="I1760" s="47">
        <v>1.0</v>
      </c>
      <c r="J1760" s="47">
        <v>1.0</v>
      </c>
      <c r="K1760" s="47">
        <v>2.0</v>
      </c>
      <c r="L1760" s="47" t="s">
        <v>118</v>
      </c>
      <c r="M1760" s="47" t="s">
        <v>119</v>
      </c>
      <c r="N1760" s="47">
        <v>39.0</v>
      </c>
      <c r="O1760" s="47">
        <v>0.0</v>
      </c>
      <c r="P1760" s="47">
        <v>0.0</v>
      </c>
      <c r="Q1760" s="47">
        <v>0.0</v>
      </c>
      <c r="R1760" s="47">
        <v>0.0</v>
      </c>
      <c r="S1760" s="47">
        <v>5.0</v>
      </c>
      <c r="T1760" s="47">
        <v>0.0</v>
      </c>
      <c r="U1760" s="48">
        <v>21211.8</v>
      </c>
      <c r="V1760" s="48">
        <v>21211.75</v>
      </c>
      <c r="W1760" s="47">
        <v>9.01535375E8</v>
      </c>
      <c r="X1760" s="47" t="s">
        <v>1148</v>
      </c>
    </row>
    <row r="1761" ht="15.75" customHeight="1">
      <c r="B1761" s="52">
        <v>8.01702044E8</v>
      </c>
      <c r="C1761" s="72" t="s">
        <v>2132</v>
      </c>
      <c r="D1761" s="6"/>
      <c r="E1761" s="52">
        <v>115.0</v>
      </c>
      <c r="F1761" s="53">
        <v>1317.233</v>
      </c>
      <c r="G1761" s="48">
        <f t="shared" si="1"/>
        <v>151481.795</v>
      </c>
      <c r="H1761" s="52" t="s">
        <v>3</v>
      </c>
      <c r="I1761" s="52">
        <v>40.0</v>
      </c>
      <c r="J1761" s="52">
        <v>30.0</v>
      </c>
      <c r="K1761" s="52">
        <v>80.0</v>
      </c>
      <c r="L1761" s="52" t="s">
        <v>118</v>
      </c>
      <c r="M1761" s="52" t="s">
        <v>119</v>
      </c>
      <c r="N1761" s="52">
        <v>2095.0</v>
      </c>
      <c r="O1761" s="52">
        <v>0.0</v>
      </c>
      <c r="P1761" s="52">
        <v>0.0</v>
      </c>
      <c r="Q1761" s="52">
        <v>0.0</v>
      </c>
      <c r="R1761" s="52">
        <v>0.0</v>
      </c>
      <c r="S1761" s="52">
        <v>8.0</v>
      </c>
      <c r="T1761" s="52">
        <v>0.0</v>
      </c>
      <c r="U1761" s="53">
        <v>1317.23</v>
      </c>
      <c r="V1761" s="53">
        <v>1314.95</v>
      </c>
      <c r="W1761" s="52">
        <v>8.26003816E8</v>
      </c>
      <c r="X1761" s="52" t="s">
        <v>834</v>
      </c>
    </row>
    <row r="1762" ht="15.75" customHeight="1">
      <c r="B1762" s="47">
        <v>8.01702045E8</v>
      </c>
      <c r="C1762" s="47" t="s">
        <v>2133</v>
      </c>
      <c r="D1762" s="47">
        <v>1.1541241E7</v>
      </c>
      <c r="E1762" s="47">
        <v>2.0</v>
      </c>
      <c r="F1762" s="48">
        <v>153900.3</v>
      </c>
      <c r="G1762" s="48">
        <f t="shared" si="1"/>
        <v>307800.6</v>
      </c>
      <c r="H1762" s="47" t="s">
        <v>3</v>
      </c>
      <c r="I1762" s="47">
        <v>1.0</v>
      </c>
      <c r="J1762" s="47">
        <v>1.0</v>
      </c>
      <c r="K1762" s="47">
        <v>1.0</v>
      </c>
      <c r="L1762" s="47" t="s">
        <v>118</v>
      </c>
      <c r="M1762" s="47" t="s">
        <v>119</v>
      </c>
      <c r="N1762" s="47">
        <v>5.0</v>
      </c>
      <c r="O1762" s="47">
        <v>0.0</v>
      </c>
      <c r="P1762" s="47">
        <v>0.0</v>
      </c>
      <c r="Q1762" s="47">
        <v>0.0</v>
      </c>
      <c r="R1762" s="47">
        <v>0.0</v>
      </c>
      <c r="S1762" s="47">
        <v>2.0</v>
      </c>
      <c r="T1762" s="47">
        <v>0.0</v>
      </c>
      <c r="U1762" s="48">
        <v>153900.0</v>
      </c>
      <c r="V1762" s="48">
        <v>153900.3</v>
      </c>
      <c r="W1762" s="47">
        <v>8.30092963E8</v>
      </c>
      <c r="X1762" s="47" t="s">
        <v>1135</v>
      </c>
    </row>
    <row r="1763" ht="15.75" customHeight="1">
      <c r="B1763" s="52">
        <v>8.01702046E8</v>
      </c>
      <c r="C1763" s="72" t="s">
        <v>2134</v>
      </c>
      <c r="D1763" s="6"/>
      <c r="E1763" s="52">
        <v>1.0</v>
      </c>
      <c r="F1763" s="53">
        <v>10115.0</v>
      </c>
      <c r="G1763" s="48">
        <f t="shared" si="1"/>
        <v>10115</v>
      </c>
      <c r="H1763" s="52" t="s">
        <v>3</v>
      </c>
      <c r="I1763" s="52">
        <v>0.0</v>
      </c>
      <c r="J1763" s="52">
        <v>0.0</v>
      </c>
      <c r="K1763" s="52">
        <v>0.0</v>
      </c>
      <c r="L1763" s="52" t="s">
        <v>189</v>
      </c>
      <c r="M1763" s="52" t="s">
        <v>119</v>
      </c>
      <c r="N1763" s="52">
        <v>139.0</v>
      </c>
      <c r="O1763" s="52">
        <v>0.0</v>
      </c>
      <c r="P1763" s="52">
        <v>0.0</v>
      </c>
      <c r="Q1763" s="52">
        <v>0.0</v>
      </c>
      <c r="R1763" s="52">
        <v>0.0</v>
      </c>
      <c r="S1763" s="52">
        <v>1.0</v>
      </c>
      <c r="T1763" s="52">
        <v>0.0</v>
      </c>
      <c r="U1763" s="53">
        <v>10115.0</v>
      </c>
      <c r="V1763" s="53">
        <v>10115.0</v>
      </c>
      <c r="W1763" s="52">
        <v>9.01319175E8</v>
      </c>
      <c r="X1763" s="52" t="s">
        <v>1546</v>
      </c>
    </row>
    <row r="1764" ht="15.75" customHeight="1">
      <c r="B1764" s="47">
        <v>8.01702047E8</v>
      </c>
      <c r="C1764" s="47" t="s">
        <v>2135</v>
      </c>
      <c r="D1764" s="47">
        <v>1.1329308E7</v>
      </c>
      <c r="E1764" s="47">
        <v>1.0</v>
      </c>
      <c r="F1764" s="48">
        <v>92599.85</v>
      </c>
      <c r="G1764" s="48">
        <f t="shared" si="1"/>
        <v>92599.85</v>
      </c>
      <c r="H1764" s="47" t="s">
        <v>3</v>
      </c>
      <c r="I1764" s="47">
        <v>1.0</v>
      </c>
      <c r="J1764" s="47">
        <v>1.0</v>
      </c>
      <c r="K1764" s="47">
        <v>2.0</v>
      </c>
      <c r="L1764" s="47" t="s">
        <v>118</v>
      </c>
      <c r="M1764" s="47" t="s">
        <v>119</v>
      </c>
      <c r="N1764" s="47">
        <v>5.0</v>
      </c>
      <c r="O1764" s="47">
        <v>0.0</v>
      </c>
      <c r="P1764" s="47">
        <v>0.0</v>
      </c>
      <c r="Q1764" s="47">
        <v>2.0</v>
      </c>
      <c r="R1764" s="47">
        <v>0.0</v>
      </c>
      <c r="S1764" s="47">
        <v>0.0</v>
      </c>
      <c r="T1764" s="47">
        <v>0.0</v>
      </c>
      <c r="U1764" s="48">
        <v>92599.9</v>
      </c>
      <c r="V1764" s="48">
        <v>92599.85</v>
      </c>
      <c r="W1764" s="47">
        <v>8.30092963E8</v>
      </c>
      <c r="X1764" s="47" t="s">
        <v>1743</v>
      </c>
    </row>
    <row r="1765" ht="15.75" customHeight="1">
      <c r="B1765" s="52">
        <v>8.01702048E8</v>
      </c>
      <c r="C1765" s="52" t="s">
        <v>2111</v>
      </c>
      <c r="D1765" s="52">
        <v>1.0784197E7</v>
      </c>
      <c r="E1765" s="52">
        <v>1.0</v>
      </c>
      <c r="F1765" s="53">
        <v>190400.0</v>
      </c>
      <c r="G1765" s="48">
        <f t="shared" si="1"/>
        <v>190400</v>
      </c>
      <c r="H1765" s="52" t="s">
        <v>3</v>
      </c>
      <c r="I1765" s="52">
        <v>1.0</v>
      </c>
      <c r="J1765" s="52">
        <v>1.0</v>
      </c>
      <c r="K1765" s="52">
        <v>2.0</v>
      </c>
      <c r="L1765" s="52" t="s">
        <v>118</v>
      </c>
      <c r="M1765" s="52" t="s">
        <v>122</v>
      </c>
      <c r="N1765" s="52">
        <v>10.0</v>
      </c>
      <c r="O1765" s="52">
        <v>0.0</v>
      </c>
      <c r="P1765" s="52">
        <v>0.0</v>
      </c>
      <c r="Q1765" s="52">
        <v>4.0</v>
      </c>
      <c r="R1765" s="52">
        <v>0.0</v>
      </c>
      <c r="S1765" s="52">
        <v>9.0</v>
      </c>
      <c r="T1765" s="52">
        <v>0.0</v>
      </c>
      <c r="U1765" s="53">
        <v>190400.0</v>
      </c>
      <c r="V1765" s="53">
        <v>190400.0</v>
      </c>
      <c r="W1765" s="52">
        <v>9.01319175E8</v>
      </c>
      <c r="X1765" s="52" t="s">
        <v>647</v>
      </c>
    </row>
    <row r="1766" ht="15.75" customHeight="1">
      <c r="B1766" s="47">
        <v>8.01702049E8</v>
      </c>
      <c r="C1766" s="47" t="s">
        <v>2103</v>
      </c>
      <c r="D1766" s="47">
        <v>1.0784177E7</v>
      </c>
      <c r="E1766" s="47">
        <v>1.0</v>
      </c>
      <c r="F1766" s="48">
        <v>535442.9</v>
      </c>
      <c r="G1766" s="48">
        <f t="shared" si="1"/>
        <v>535442.9</v>
      </c>
      <c r="H1766" s="47" t="s">
        <v>3</v>
      </c>
      <c r="I1766" s="47">
        <v>1.0</v>
      </c>
      <c r="J1766" s="47">
        <v>1.0</v>
      </c>
      <c r="K1766" s="47">
        <v>2.0</v>
      </c>
      <c r="L1766" s="47" t="s">
        <v>118</v>
      </c>
      <c r="M1766" s="47" t="s">
        <v>122</v>
      </c>
      <c r="N1766" s="47">
        <v>13.0</v>
      </c>
      <c r="O1766" s="47">
        <v>0.0</v>
      </c>
      <c r="P1766" s="47">
        <v>0.0</v>
      </c>
      <c r="Q1766" s="47">
        <v>3.0</v>
      </c>
      <c r="R1766" s="47">
        <v>0.0</v>
      </c>
      <c r="S1766" s="47">
        <v>11.0</v>
      </c>
      <c r="T1766" s="47">
        <v>0.0</v>
      </c>
      <c r="U1766" s="48">
        <v>535443.0</v>
      </c>
      <c r="V1766" s="48">
        <v>535442.9</v>
      </c>
      <c r="W1766" s="47">
        <v>9.01319175E8</v>
      </c>
      <c r="X1766" s="47" t="s">
        <v>647</v>
      </c>
    </row>
    <row r="1767" ht="15.75" customHeight="1">
      <c r="B1767" s="52">
        <v>8.0170205E7</v>
      </c>
      <c r="C1767" s="72" t="s">
        <v>2136</v>
      </c>
      <c r="D1767" s="6"/>
      <c r="E1767" s="52">
        <v>0.0</v>
      </c>
      <c r="F1767" s="53">
        <v>158.27</v>
      </c>
      <c r="G1767" s="48">
        <f t="shared" si="1"/>
        <v>0</v>
      </c>
      <c r="H1767" s="52" t="s">
        <v>3</v>
      </c>
      <c r="I1767" s="52">
        <v>100.0</v>
      </c>
      <c r="J1767" s="52">
        <v>0.0</v>
      </c>
      <c r="K1767" s="52">
        <v>500.0</v>
      </c>
      <c r="L1767" s="52" t="s">
        <v>118</v>
      </c>
      <c r="M1767" s="52" t="s">
        <v>122</v>
      </c>
      <c r="N1767" s="52">
        <v>1600.0</v>
      </c>
      <c r="O1767" s="52">
        <v>0.0</v>
      </c>
      <c r="P1767" s="52">
        <v>0.0</v>
      </c>
      <c r="Q1767" s="52">
        <v>0.0</v>
      </c>
      <c r="R1767" s="52">
        <v>0.0</v>
      </c>
      <c r="S1767" s="52">
        <v>1.0</v>
      </c>
      <c r="T1767" s="52">
        <v>0.0</v>
      </c>
      <c r="U1767" s="53">
        <v>158.27</v>
      </c>
      <c r="V1767" s="53">
        <v>158.27</v>
      </c>
      <c r="W1767" s="52">
        <v>9.00603232E8</v>
      </c>
      <c r="X1767" s="52" t="s">
        <v>216</v>
      </c>
    </row>
    <row r="1768" ht="15.75" customHeight="1">
      <c r="B1768" s="47">
        <v>8.0170205E8</v>
      </c>
      <c r="C1768" s="47" t="s">
        <v>2137</v>
      </c>
      <c r="D1768" s="47"/>
      <c r="E1768" s="47">
        <v>1.0</v>
      </c>
      <c r="F1768" s="48">
        <v>690200.0</v>
      </c>
      <c r="G1768" s="48">
        <f t="shared" si="1"/>
        <v>690200</v>
      </c>
      <c r="H1768" s="47" t="s">
        <v>3</v>
      </c>
      <c r="I1768" s="47">
        <v>1.0</v>
      </c>
      <c r="J1768" s="47">
        <v>1.0</v>
      </c>
      <c r="K1768" s="47">
        <v>2.0</v>
      </c>
      <c r="L1768" s="47" t="s">
        <v>118</v>
      </c>
      <c r="M1768" s="47" t="s">
        <v>122</v>
      </c>
      <c r="N1768" s="47">
        <v>16.0</v>
      </c>
      <c r="O1768" s="47">
        <v>0.0</v>
      </c>
      <c r="P1768" s="47">
        <v>0.0</v>
      </c>
      <c r="Q1768" s="47">
        <v>2.0</v>
      </c>
      <c r="R1768" s="47">
        <v>0.0</v>
      </c>
      <c r="S1768" s="47">
        <v>15.0</v>
      </c>
      <c r="T1768" s="47">
        <v>0.0</v>
      </c>
      <c r="U1768" s="48">
        <v>690200.0</v>
      </c>
      <c r="V1768" s="48">
        <v>690200.0</v>
      </c>
      <c r="W1768" s="47">
        <v>9.01319175E8</v>
      </c>
      <c r="X1768" s="47" t="s">
        <v>647</v>
      </c>
    </row>
    <row r="1769" ht="15.75" customHeight="1">
      <c r="B1769" s="52">
        <v>8.01702051E8</v>
      </c>
      <c r="C1769" s="52" t="s">
        <v>2138</v>
      </c>
      <c r="D1769" s="52">
        <v>2.7134568E7</v>
      </c>
      <c r="E1769" s="52">
        <v>1.0</v>
      </c>
      <c r="F1769" s="53">
        <v>83300.0</v>
      </c>
      <c r="G1769" s="48">
        <f t="shared" si="1"/>
        <v>83300</v>
      </c>
      <c r="H1769" s="52" t="s">
        <v>3</v>
      </c>
      <c r="I1769" s="52">
        <v>0.0</v>
      </c>
      <c r="J1769" s="52">
        <v>0.0</v>
      </c>
      <c r="K1769" s="52">
        <v>0.0</v>
      </c>
      <c r="L1769" s="52" t="s">
        <v>118</v>
      </c>
      <c r="M1769" s="52" t="s">
        <v>122</v>
      </c>
      <c r="N1769" s="52">
        <v>0.0</v>
      </c>
      <c r="O1769" s="52">
        <v>0.0</v>
      </c>
      <c r="P1769" s="52">
        <v>0.0</v>
      </c>
      <c r="Q1769" s="52">
        <v>0.0</v>
      </c>
      <c r="R1769" s="52">
        <v>0.0</v>
      </c>
      <c r="S1769" s="52">
        <v>0.0</v>
      </c>
      <c r="T1769" s="52">
        <v>0.0</v>
      </c>
      <c r="U1769" s="53">
        <v>83300.0</v>
      </c>
      <c r="V1769" s="53">
        <v>83300.0</v>
      </c>
      <c r="W1769" s="52">
        <v>8.30092963E8</v>
      </c>
      <c r="X1769" s="52" t="s">
        <v>1148</v>
      </c>
    </row>
    <row r="1770" ht="15.75" customHeight="1">
      <c r="B1770" s="47">
        <v>8.01702052E8</v>
      </c>
      <c r="C1770" s="73" t="s">
        <v>2139</v>
      </c>
      <c r="D1770" s="6"/>
      <c r="E1770" s="47">
        <v>0.0</v>
      </c>
      <c r="F1770" s="48">
        <v>59500.0</v>
      </c>
      <c r="G1770" s="48">
        <f t="shared" si="1"/>
        <v>0</v>
      </c>
      <c r="H1770" s="47" t="s">
        <v>3</v>
      </c>
      <c r="I1770" s="47">
        <v>0.0</v>
      </c>
      <c r="J1770" s="47">
        <v>0.0</v>
      </c>
      <c r="K1770" s="47">
        <v>0.0</v>
      </c>
      <c r="L1770" s="47" t="s">
        <v>118</v>
      </c>
      <c r="M1770" s="47" t="s">
        <v>122</v>
      </c>
      <c r="N1770" s="47">
        <v>260.0</v>
      </c>
      <c r="O1770" s="47">
        <v>0.0</v>
      </c>
      <c r="P1770" s="47">
        <v>0.0</v>
      </c>
      <c r="Q1770" s="47">
        <v>0.0</v>
      </c>
      <c r="R1770" s="47">
        <v>0.0</v>
      </c>
      <c r="S1770" s="47">
        <v>1.0</v>
      </c>
      <c r="T1770" s="47">
        <v>0.0</v>
      </c>
      <c r="U1770" s="48">
        <v>59500.0</v>
      </c>
      <c r="V1770" s="48">
        <v>59500.0</v>
      </c>
      <c r="W1770" s="47">
        <v>9.00522878E8</v>
      </c>
      <c r="X1770" s="47" t="s">
        <v>1206</v>
      </c>
    </row>
    <row r="1771" ht="15.75" customHeight="1">
      <c r="B1771" s="52">
        <v>8.01702053E8</v>
      </c>
      <c r="C1771" s="72" t="s">
        <v>2140</v>
      </c>
      <c r="D1771" s="6"/>
      <c r="E1771" s="52">
        <v>112.0</v>
      </c>
      <c r="F1771" s="53">
        <v>3689.0</v>
      </c>
      <c r="G1771" s="48">
        <f t="shared" si="1"/>
        <v>413168</v>
      </c>
      <c r="H1771" s="52" t="s">
        <v>9</v>
      </c>
      <c r="I1771" s="52">
        <v>10.0</v>
      </c>
      <c r="J1771" s="52">
        <v>0.0</v>
      </c>
      <c r="K1771" s="52">
        <v>20.0</v>
      </c>
      <c r="L1771" s="52" t="s">
        <v>118</v>
      </c>
      <c r="M1771" s="52" t="s">
        <v>119</v>
      </c>
      <c r="N1771" s="52">
        <v>538.0</v>
      </c>
      <c r="O1771" s="52">
        <v>0.0</v>
      </c>
      <c r="P1771" s="52">
        <v>0.0</v>
      </c>
      <c r="Q1771" s="52">
        <v>0.0</v>
      </c>
      <c r="R1771" s="52">
        <v>0.0</v>
      </c>
      <c r="S1771" s="52">
        <v>2.0</v>
      </c>
      <c r="T1771" s="52">
        <v>0.0</v>
      </c>
      <c r="U1771" s="53">
        <v>3689.0</v>
      </c>
      <c r="V1771" s="53">
        <v>3689.0</v>
      </c>
      <c r="W1771" s="52">
        <v>9.01327111E8</v>
      </c>
      <c r="X1771" s="52" t="s">
        <v>364</v>
      </c>
    </row>
    <row r="1772" ht="15.75" customHeight="1">
      <c r="B1772" s="47">
        <v>8.0200001E7</v>
      </c>
      <c r="C1772" s="47" t="s">
        <v>2141</v>
      </c>
      <c r="D1772" s="47">
        <v>90010.0</v>
      </c>
      <c r="E1772" s="47">
        <v>11.0</v>
      </c>
      <c r="F1772" s="48">
        <v>565570.1</v>
      </c>
      <c r="G1772" s="48">
        <f t="shared" si="1"/>
        <v>6221271.1</v>
      </c>
      <c r="H1772" s="47" t="s">
        <v>5</v>
      </c>
      <c r="I1772" s="47">
        <v>0.0</v>
      </c>
      <c r="J1772" s="47">
        <v>0.0</v>
      </c>
      <c r="K1772" s="47">
        <v>0.0</v>
      </c>
      <c r="L1772" s="47" t="s">
        <v>118</v>
      </c>
      <c r="M1772" s="47" t="s">
        <v>165</v>
      </c>
      <c r="N1772" s="47">
        <v>20.0</v>
      </c>
      <c r="O1772" s="47">
        <v>0.0</v>
      </c>
      <c r="P1772" s="47">
        <v>0.0</v>
      </c>
      <c r="Q1772" s="47">
        <v>0.0</v>
      </c>
      <c r="R1772" s="47">
        <v>0.0</v>
      </c>
      <c r="S1772" s="47">
        <v>0.0</v>
      </c>
      <c r="T1772" s="47">
        <v>0.0</v>
      </c>
      <c r="U1772" s="48">
        <v>565570.0</v>
      </c>
      <c r="V1772" s="48">
        <v>565570.0</v>
      </c>
      <c r="W1772" s="47">
        <v>8.30122566E8</v>
      </c>
      <c r="X1772" s="47" t="s">
        <v>2142</v>
      </c>
    </row>
    <row r="1773" ht="15.75" customHeight="1">
      <c r="B1773" s="52">
        <v>8.0200002E7</v>
      </c>
      <c r="C1773" s="52" t="s">
        <v>2143</v>
      </c>
      <c r="D1773" s="52">
        <v>900102.0</v>
      </c>
      <c r="E1773" s="52">
        <v>59.0</v>
      </c>
      <c r="F1773" s="53">
        <v>565570.1</v>
      </c>
      <c r="G1773" s="48">
        <f t="shared" si="1"/>
        <v>33368635.9</v>
      </c>
      <c r="H1773" s="52" t="s">
        <v>5</v>
      </c>
      <c r="I1773" s="52">
        <v>0.0</v>
      </c>
      <c r="J1773" s="52">
        <v>0.0</v>
      </c>
      <c r="K1773" s="52">
        <v>0.0</v>
      </c>
      <c r="L1773" s="52" t="s">
        <v>118</v>
      </c>
      <c r="M1773" s="52" t="s">
        <v>165</v>
      </c>
      <c r="N1773" s="52">
        <v>38.0</v>
      </c>
      <c r="O1773" s="52">
        <v>0.0</v>
      </c>
      <c r="P1773" s="52">
        <v>0.0</v>
      </c>
      <c r="Q1773" s="52">
        <v>0.0</v>
      </c>
      <c r="R1773" s="52">
        <v>0.0</v>
      </c>
      <c r="S1773" s="52">
        <v>0.0</v>
      </c>
      <c r="T1773" s="52">
        <v>0.0</v>
      </c>
      <c r="U1773" s="53">
        <v>565570.0</v>
      </c>
      <c r="V1773" s="53">
        <v>565570.0</v>
      </c>
      <c r="W1773" s="52">
        <v>8.30122566E8</v>
      </c>
      <c r="X1773" s="52" t="s">
        <v>2142</v>
      </c>
    </row>
    <row r="1774" ht="15.75" customHeight="1">
      <c r="B1774" s="47">
        <v>8.0200003E7</v>
      </c>
      <c r="C1774" s="47" t="s">
        <v>2144</v>
      </c>
      <c r="D1774" s="47">
        <v>900103.0</v>
      </c>
      <c r="E1774" s="47">
        <v>64.0</v>
      </c>
      <c r="F1774" s="48">
        <v>455332.1</v>
      </c>
      <c r="G1774" s="48">
        <f t="shared" si="1"/>
        <v>29141254.4</v>
      </c>
      <c r="H1774" s="47" t="s">
        <v>5</v>
      </c>
      <c r="I1774" s="47">
        <v>1.0</v>
      </c>
      <c r="J1774" s="47">
        <v>1.0</v>
      </c>
      <c r="K1774" s="47">
        <v>2.0</v>
      </c>
      <c r="L1774" s="47" t="s">
        <v>118</v>
      </c>
      <c r="M1774" s="47" t="s">
        <v>119</v>
      </c>
      <c r="N1774" s="47">
        <v>50.0</v>
      </c>
      <c r="O1774" s="47">
        <v>0.0</v>
      </c>
      <c r="P1774" s="47">
        <v>0.0</v>
      </c>
      <c r="Q1774" s="47">
        <v>0.0</v>
      </c>
      <c r="R1774" s="47">
        <v>0.0</v>
      </c>
      <c r="S1774" s="47">
        <v>0.0</v>
      </c>
      <c r="T1774" s="47">
        <v>0.0</v>
      </c>
      <c r="U1774" s="48">
        <v>455332.0</v>
      </c>
      <c r="V1774" s="48">
        <v>455322.0</v>
      </c>
      <c r="W1774" s="47">
        <v>8.30122566E8</v>
      </c>
      <c r="X1774" s="47" t="s">
        <v>2142</v>
      </c>
    </row>
    <row r="1775" ht="15.75" customHeight="1">
      <c r="B1775" s="52">
        <v>8.0200004E7</v>
      </c>
      <c r="C1775" s="52" t="s">
        <v>2145</v>
      </c>
      <c r="D1775" s="52">
        <v>900201.0</v>
      </c>
      <c r="E1775" s="52">
        <v>23.0</v>
      </c>
      <c r="F1775" s="53">
        <v>455332.1</v>
      </c>
      <c r="G1775" s="48">
        <f t="shared" si="1"/>
        <v>10472638.3</v>
      </c>
      <c r="H1775" s="52" t="s">
        <v>5</v>
      </c>
      <c r="I1775" s="52">
        <v>1.0</v>
      </c>
      <c r="J1775" s="52">
        <v>1.0</v>
      </c>
      <c r="K1775" s="52">
        <v>2.0</v>
      </c>
      <c r="L1775" s="52" t="s">
        <v>118</v>
      </c>
      <c r="M1775" s="52" t="s">
        <v>119</v>
      </c>
      <c r="N1775" s="52">
        <v>19.0</v>
      </c>
      <c r="O1775" s="52">
        <v>0.0</v>
      </c>
      <c r="P1775" s="52">
        <v>0.0</v>
      </c>
      <c r="Q1775" s="52">
        <v>0.0</v>
      </c>
      <c r="R1775" s="52">
        <v>0.0</v>
      </c>
      <c r="S1775" s="52">
        <v>0.0</v>
      </c>
      <c r="T1775" s="52">
        <v>0.0</v>
      </c>
      <c r="U1775" s="53">
        <v>455332.0</v>
      </c>
      <c r="V1775" s="53">
        <v>455332.0</v>
      </c>
      <c r="W1775" s="52">
        <v>8.30122566E8</v>
      </c>
      <c r="X1775" s="52" t="s">
        <v>2142</v>
      </c>
    </row>
    <row r="1776" ht="15.75" customHeight="1">
      <c r="B1776" s="47">
        <v>8.0200005E7</v>
      </c>
      <c r="C1776" s="47" t="s">
        <v>2146</v>
      </c>
      <c r="D1776" s="47">
        <v>9101101.0</v>
      </c>
      <c r="E1776" s="47">
        <v>7.0</v>
      </c>
      <c r="F1776" s="48">
        <v>8725736.0</v>
      </c>
      <c r="G1776" s="48">
        <f t="shared" si="1"/>
        <v>61080152</v>
      </c>
      <c r="H1776" s="47" t="s">
        <v>5</v>
      </c>
      <c r="I1776" s="47">
        <v>0.0</v>
      </c>
      <c r="J1776" s="47">
        <v>0.0</v>
      </c>
      <c r="K1776" s="47">
        <v>0.0</v>
      </c>
      <c r="L1776" s="47" t="s">
        <v>118</v>
      </c>
      <c r="M1776" s="47" t="s">
        <v>119</v>
      </c>
      <c r="N1776" s="47">
        <v>55.0</v>
      </c>
      <c r="O1776" s="47">
        <v>0.0</v>
      </c>
      <c r="P1776" s="47">
        <v>0.0</v>
      </c>
      <c r="Q1776" s="47">
        <v>0.0</v>
      </c>
      <c r="R1776" s="47">
        <v>0.0</v>
      </c>
      <c r="S1776" s="47">
        <v>17.0</v>
      </c>
      <c r="T1776" s="47">
        <v>0.0</v>
      </c>
      <c r="U1776" s="48">
        <v>8725736.0</v>
      </c>
      <c r="V1776" s="48">
        <v>8725736.0</v>
      </c>
      <c r="W1776" s="47">
        <v>8.30122566E8</v>
      </c>
      <c r="X1776" s="47" t="s">
        <v>687</v>
      </c>
    </row>
    <row r="1777" ht="15.75" customHeight="1">
      <c r="B1777" s="52">
        <v>8.0200006E7</v>
      </c>
      <c r="C1777" s="52" t="s">
        <v>2147</v>
      </c>
      <c r="D1777" s="52">
        <v>920101.0</v>
      </c>
      <c r="E1777" s="52">
        <v>0.0</v>
      </c>
      <c r="F1777" s="53">
        <v>0.0</v>
      </c>
      <c r="G1777" s="48">
        <f t="shared" si="1"/>
        <v>0</v>
      </c>
      <c r="H1777" s="52" t="s">
        <v>5</v>
      </c>
      <c r="I1777" s="52">
        <v>0.0</v>
      </c>
      <c r="J1777" s="52">
        <v>0.0</v>
      </c>
      <c r="K1777" s="52">
        <v>0.0</v>
      </c>
      <c r="L1777" s="52" t="s">
        <v>118</v>
      </c>
      <c r="M1777" s="52" t="s">
        <v>119</v>
      </c>
      <c r="N1777" s="52">
        <v>85.0</v>
      </c>
      <c r="O1777" s="52">
        <v>0.0</v>
      </c>
      <c r="P1777" s="52">
        <v>0.0</v>
      </c>
      <c r="Q1777" s="52">
        <v>0.0</v>
      </c>
      <c r="R1777" s="52">
        <v>0.0</v>
      </c>
      <c r="S1777" s="52">
        <v>2.0</v>
      </c>
      <c r="T1777" s="52">
        <v>0.0</v>
      </c>
      <c r="U1777" s="53">
        <v>0.0</v>
      </c>
      <c r="V1777" s="53">
        <v>450538.7</v>
      </c>
      <c r="W1777" s="52">
        <v>8.30122566E8</v>
      </c>
      <c r="X1777" s="52" t="s">
        <v>687</v>
      </c>
    </row>
    <row r="1778" ht="15.75" customHeight="1">
      <c r="B1778" s="47">
        <v>8.0200007E7</v>
      </c>
      <c r="C1778" s="73" t="s">
        <v>2148</v>
      </c>
      <c r="D1778" s="6"/>
      <c r="E1778" s="47">
        <v>0.0</v>
      </c>
      <c r="F1778" s="48">
        <v>39984.0</v>
      </c>
      <c r="G1778" s="48">
        <f t="shared" si="1"/>
        <v>0</v>
      </c>
      <c r="H1778" s="47" t="s">
        <v>5</v>
      </c>
      <c r="I1778" s="47">
        <v>0.0</v>
      </c>
      <c r="J1778" s="47">
        <v>0.0</v>
      </c>
      <c r="K1778" s="47">
        <v>0.0</v>
      </c>
      <c r="L1778" s="47" t="s">
        <v>634</v>
      </c>
      <c r="M1778" s="47" t="s">
        <v>122</v>
      </c>
      <c r="N1778" s="47">
        <v>2.0</v>
      </c>
      <c r="O1778" s="47">
        <v>0.0</v>
      </c>
      <c r="P1778" s="47">
        <v>0.0</v>
      </c>
      <c r="Q1778" s="47">
        <v>0.0</v>
      </c>
      <c r="R1778" s="47">
        <v>0.0</v>
      </c>
      <c r="S1778" s="47">
        <v>1.0</v>
      </c>
      <c r="T1778" s="47">
        <v>0.0</v>
      </c>
      <c r="U1778" s="48">
        <v>39984.0</v>
      </c>
      <c r="V1778" s="48">
        <v>39984.0</v>
      </c>
      <c r="W1778" s="47">
        <v>9.01535375E8</v>
      </c>
      <c r="X1778" s="47" t="s">
        <v>704</v>
      </c>
    </row>
    <row r="1779" ht="15.75" customHeight="1">
      <c r="B1779" s="52">
        <v>8.0200008E7</v>
      </c>
      <c r="C1779" s="72" t="s">
        <v>2149</v>
      </c>
      <c r="D1779" s="6"/>
      <c r="E1779" s="52">
        <v>12.0</v>
      </c>
      <c r="F1779" s="53">
        <v>10200.68</v>
      </c>
      <c r="G1779" s="48">
        <f t="shared" si="1"/>
        <v>122408.16</v>
      </c>
      <c r="H1779" s="52" t="s">
        <v>5</v>
      </c>
      <c r="I1779" s="52">
        <v>4.0</v>
      </c>
      <c r="J1779" s="52">
        <v>4.0</v>
      </c>
      <c r="K1779" s="52">
        <v>6.0</v>
      </c>
      <c r="L1779" s="52" t="s">
        <v>118</v>
      </c>
      <c r="M1779" s="52" t="s">
        <v>122</v>
      </c>
      <c r="N1779" s="52">
        <v>97.0</v>
      </c>
      <c r="O1779" s="52">
        <v>0.0</v>
      </c>
      <c r="P1779" s="52">
        <v>0.0</v>
      </c>
      <c r="Q1779" s="52">
        <v>1.0</v>
      </c>
      <c r="R1779" s="52">
        <v>0.0</v>
      </c>
      <c r="S1779" s="52">
        <v>5.0</v>
      </c>
      <c r="T1779" s="52">
        <v>0.0</v>
      </c>
      <c r="U1779" s="53">
        <v>10200.7</v>
      </c>
      <c r="V1779" s="53">
        <v>10200.68</v>
      </c>
      <c r="W1779" s="52">
        <v>9.01535375E8</v>
      </c>
      <c r="X1779" s="52" t="s">
        <v>704</v>
      </c>
    </row>
    <row r="1780" ht="15.75" customHeight="1">
      <c r="B1780" s="47">
        <v>8.0200009E7</v>
      </c>
      <c r="C1780" s="73" t="s">
        <v>2150</v>
      </c>
      <c r="D1780" s="6"/>
      <c r="E1780" s="47">
        <v>12.0</v>
      </c>
      <c r="F1780" s="48">
        <v>1166.2</v>
      </c>
      <c r="G1780" s="48">
        <f t="shared" si="1"/>
        <v>13994.4</v>
      </c>
      <c r="H1780" s="47" t="s">
        <v>5</v>
      </c>
      <c r="I1780" s="47">
        <v>1.0</v>
      </c>
      <c r="J1780" s="47">
        <v>1.0</v>
      </c>
      <c r="K1780" s="47">
        <v>2.0</v>
      </c>
      <c r="L1780" s="47" t="s">
        <v>118</v>
      </c>
      <c r="M1780" s="47" t="s">
        <v>122</v>
      </c>
      <c r="N1780" s="47">
        <v>8.0</v>
      </c>
      <c r="O1780" s="47">
        <v>0.0</v>
      </c>
      <c r="P1780" s="47">
        <v>0.0</v>
      </c>
      <c r="Q1780" s="47">
        <v>0.0</v>
      </c>
      <c r="R1780" s="47">
        <v>0.0</v>
      </c>
      <c r="S1780" s="47">
        <v>2.0</v>
      </c>
      <c r="T1780" s="47">
        <v>0.0</v>
      </c>
      <c r="U1780" s="48">
        <v>1166.2</v>
      </c>
      <c r="V1780" s="48">
        <v>1166.2</v>
      </c>
      <c r="W1780" s="47">
        <v>9.01535375E8</v>
      </c>
      <c r="X1780" s="47" t="s">
        <v>704</v>
      </c>
    </row>
    <row r="1781" ht="15.75" customHeight="1">
      <c r="B1781" s="52">
        <v>8.020001E7</v>
      </c>
      <c r="C1781" s="72" t="s">
        <v>2151</v>
      </c>
      <c r="D1781" s="6"/>
      <c r="E1781" s="52">
        <v>11.0</v>
      </c>
      <c r="F1781" s="53">
        <v>1568.42</v>
      </c>
      <c r="G1781" s="48">
        <f t="shared" si="1"/>
        <v>17252.62</v>
      </c>
      <c r="H1781" s="52" t="s">
        <v>5</v>
      </c>
      <c r="I1781" s="52">
        <v>1.0</v>
      </c>
      <c r="J1781" s="52">
        <v>1.0</v>
      </c>
      <c r="K1781" s="52">
        <v>2.0</v>
      </c>
      <c r="L1781" s="52" t="s">
        <v>118</v>
      </c>
      <c r="M1781" s="52" t="s">
        <v>122</v>
      </c>
      <c r="N1781" s="52">
        <v>4.0</v>
      </c>
      <c r="O1781" s="52">
        <v>0.0</v>
      </c>
      <c r="P1781" s="52">
        <v>0.0</v>
      </c>
      <c r="Q1781" s="52">
        <v>1.0</v>
      </c>
      <c r="R1781" s="52">
        <v>0.0</v>
      </c>
      <c r="S1781" s="52">
        <v>0.0</v>
      </c>
      <c r="T1781" s="52">
        <v>0.0</v>
      </c>
      <c r="U1781" s="53">
        <v>1568.42</v>
      </c>
      <c r="V1781" s="53">
        <v>1568.42</v>
      </c>
      <c r="W1781" s="52">
        <v>9.01535375E8</v>
      </c>
      <c r="X1781" s="52" t="s">
        <v>704</v>
      </c>
    </row>
    <row r="1782" ht="15.75" customHeight="1">
      <c r="B1782" s="47">
        <v>8.0200011E7</v>
      </c>
      <c r="C1782" s="73" t="s">
        <v>2152</v>
      </c>
      <c r="D1782" s="6"/>
      <c r="E1782" s="47">
        <v>5.0</v>
      </c>
      <c r="F1782" s="48">
        <v>1568.42</v>
      </c>
      <c r="G1782" s="48">
        <f t="shared" si="1"/>
        <v>7842.1</v>
      </c>
      <c r="H1782" s="47" t="s">
        <v>5</v>
      </c>
      <c r="I1782" s="47">
        <v>1.0</v>
      </c>
      <c r="J1782" s="47">
        <v>1.0</v>
      </c>
      <c r="K1782" s="47">
        <v>2.0</v>
      </c>
      <c r="L1782" s="47" t="s">
        <v>118</v>
      </c>
      <c r="M1782" s="47" t="s">
        <v>122</v>
      </c>
      <c r="N1782" s="47">
        <v>0.0</v>
      </c>
      <c r="O1782" s="47">
        <v>0.0</v>
      </c>
      <c r="P1782" s="47">
        <v>0.0</v>
      </c>
      <c r="Q1782" s="47">
        <v>0.0</v>
      </c>
      <c r="R1782" s="47">
        <v>0.0</v>
      </c>
      <c r="S1782" s="47">
        <v>0.0</v>
      </c>
      <c r="T1782" s="47">
        <v>0.0</v>
      </c>
      <c r="U1782" s="48">
        <v>1568.42</v>
      </c>
      <c r="V1782" s="48">
        <v>1568.42</v>
      </c>
      <c r="W1782" s="47">
        <v>9.01535375E8</v>
      </c>
      <c r="X1782" s="47" t="s">
        <v>704</v>
      </c>
    </row>
    <row r="1783" ht="15.75" customHeight="1">
      <c r="B1783" s="52">
        <v>8.0200012E7</v>
      </c>
      <c r="C1783" s="72" t="s">
        <v>2153</v>
      </c>
      <c r="D1783" s="6"/>
      <c r="E1783" s="52">
        <v>15.0</v>
      </c>
      <c r="F1783" s="53">
        <v>1578.707</v>
      </c>
      <c r="G1783" s="48">
        <f t="shared" si="1"/>
        <v>23680.605</v>
      </c>
      <c r="H1783" s="52" t="s">
        <v>5</v>
      </c>
      <c r="I1783" s="52">
        <v>5.0</v>
      </c>
      <c r="J1783" s="52">
        <v>5.0</v>
      </c>
      <c r="K1783" s="52">
        <v>10.0</v>
      </c>
      <c r="L1783" s="52" t="s">
        <v>118</v>
      </c>
      <c r="M1783" s="52" t="s">
        <v>122</v>
      </c>
      <c r="N1783" s="52">
        <v>90.0</v>
      </c>
      <c r="O1783" s="52">
        <v>0.0</v>
      </c>
      <c r="P1783" s="52">
        <v>0.0</v>
      </c>
      <c r="Q1783" s="52">
        <v>1.0</v>
      </c>
      <c r="R1783" s="52">
        <v>0.0</v>
      </c>
      <c r="S1783" s="52">
        <v>5.0</v>
      </c>
      <c r="T1783" s="52">
        <v>0.0</v>
      </c>
      <c r="U1783" s="53">
        <v>1578.71</v>
      </c>
      <c r="V1783" s="53">
        <v>1577.94</v>
      </c>
      <c r="W1783" s="52">
        <v>9.01535375E8</v>
      </c>
      <c r="X1783" s="52" t="s">
        <v>704</v>
      </c>
    </row>
    <row r="1784" ht="15.75" customHeight="1">
      <c r="B1784" s="47">
        <v>8.0200013E7</v>
      </c>
      <c r="C1784" s="73" t="s">
        <v>2154</v>
      </c>
      <c r="D1784" s="6"/>
      <c r="E1784" s="47">
        <v>2.0</v>
      </c>
      <c r="F1784" s="48">
        <v>1499.4</v>
      </c>
      <c r="G1784" s="48">
        <f t="shared" si="1"/>
        <v>2998.8</v>
      </c>
      <c r="H1784" s="47" t="s">
        <v>5</v>
      </c>
      <c r="I1784" s="47">
        <v>1.0</v>
      </c>
      <c r="J1784" s="47">
        <v>1.0</v>
      </c>
      <c r="K1784" s="47">
        <v>2.0</v>
      </c>
      <c r="L1784" s="47" t="s">
        <v>118</v>
      </c>
      <c r="M1784" s="47" t="s">
        <v>122</v>
      </c>
      <c r="N1784" s="47">
        <v>0.0</v>
      </c>
      <c r="O1784" s="47">
        <v>0.0</v>
      </c>
      <c r="P1784" s="47">
        <v>0.0</v>
      </c>
      <c r="Q1784" s="47">
        <v>0.0</v>
      </c>
      <c r="R1784" s="47">
        <v>0.0</v>
      </c>
      <c r="S1784" s="47">
        <v>0.0</v>
      </c>
      <c r="T1784" s="47">
        <v>0.0</v>
      </c>
      <c r="U1784" s="48">
        <v>1499.4</v>
      </c>
      <c r="V1784" s="48">
        <v>1499.4</v>
      </c>
      <c r="W1784" s="47">
        <v>9.01535375E8</v>
      </c>
      <c r="X1784" s="47" t="s">
        <v>704</v>
      </c>
    </row>
    <row r="1785" ht="15.75" customHeight="1">
      <c r="B1785" s="52">
        <v>8.0200014E7</v>
      </c>
      <c r="C1785" s="72" t="s">
        <v>2155</v>
      </c>
      <c r="D1785" s="6"/>
      <c r="E1785" s="52">
        <v>8.0</v>
      </c>
      <c r="F1785" s="53">
        <v>1499.4</v>
      </c>
      <c r="G1785" s="48">
        <f t="shared" si="1"/>
        <v>11995.2</v>
      </c>
      <c r="H1785" s="52" t="s">
        <v>5</v>
      </c>
      <c r="I1785" s="52">
        <v>0.0</v>
      </c>
      <c r="J1785" s="52">
        <v>0.0</v>
      </c>
      <c r="K1785" s="52">
        <v>0.0</v>
      </c>
      <c r="L1785" s="52" t="s">
        <v>118</v>
      </c>
      <c r="M1785" s="52" t="s">
        <v>122</v>
      </c>
      <c r="N1785" s="52">
        <v>11.0</v>
      </c>
      <c r="O1785" s="52">
        <v>0.0</v>
      </c>
      <c r="P1785" s="52">
        <v>0.0</v>
      </c>
      <c r="Q1785" s="52">
        <v>1.0</v>
      </c>
      <c r="R1785" s="52">
        <v>0.0</v>
      </c>
      <c r="S1785" s="52">
        <v>3.0</v>
      </c>
      <c r="T1785" s="52">
        <v>0.0</v>
      </c>
      <c r="U1785" s="53">
        <v>1499.4</v>
      </c>
      <c r="V1785" s="53">
        <v>1499.4</v>
      </c>
      <c r="W1785" s="52">
        <v>9.01535375E8</v>
      </c>
      <c r="X1785" s="52" t="s">
        <v>704</v>
      </c>
    </row>
    <row r="1786" ht="15.75" customHeight="1">
      <c r="B1786" s="47">
        <v>8.0200015E7</v>
      </c>
      <c r="C1786" s="73" t="s">
        <v>2156</v>
      </c>
      <c r="D1786" s="6"/>
      <c r="E1786" s="47">
        <v>3.0</v>
      </c>
      <c r="F1786" s="48">
        <v>20573.91</v>
      </c>
      <c r="G1786" s="48">
        <f t="shared" si="1"/>
        <v>61721.73</v>
      </c>
      <c r="H1786" s="47" t="s">
        <v>5</v>
      </c>
      <c r="I1786" s="47">
        <v>2.0</v>
      </c>
      <c r="J1786" s="47">
        <v>2.0</v>
      </c>
      <c r="K1786" s="47">
        <v>5.0</v>
      </c>
      <c r="L1786" s="47" t="s">
        <v>118</v>
      </c>
      <c r="M1786" s="47" t="s">
        <v>122</v>
      </c>
      <c r="N1786" s="47">
        <v>13.0</v>
      </c>
      <c r="O1786" s="47">
        <v>0.0</v>
      </c>
      <c r="P1786" s="47">
        <v>0.0</v>
      </c>
      <c r="Q1786" s="47">
        <v>1.0</v>
      </c>
      <c r="R1786" s="47">
        <v>0.0</v>
      </c>
      <c r="S1786" s="47">
        <v>1.0</v>
      </c>
      <c r="T1786" s="47">
        <v>0.0</v>
      </c>
      <c r="U1786" s="48">
        <v>20573.9</v>
      </c>
      <c r="V1786" s="48">
        <v>20573.91</v>
      </c>
      <c r="W1786" s="47">
        <v>9.01535375E8</v>
      </c>
      <c r="X1786" s="47" t="s">
        <v>704</v>
      </c>
    </row>
    <row r="1787" ht="15.75" customHeight="1">
      <c r="B1787" s="52">
        <v>8.0200016E7</v>
      </c>
      <c r="C1787" s="72" t="s">
        <v>2157</v>
      </c>
      <c r="D1787" s="6"/>
      <c r="E1787" s="52">
        <v>11.0</v>
      </c>
      <c r="F1787" s="53">
        <v>610.1455</v>
      </c>
      <c r="G1787" s="48">
        <f t="shared" si="1"/>
        <v>6711.6005</v>
      </c>
      <c r="H1787" s="52" t="s">
        <v>5</v>
      </c>
      <c r="I1787" s="52">
        <v>2.0</v>
      </c>
      <c r="J1787" s="52">
        <v>2.0</v>
      </c>
      <c r="K1787" s="52">
        <v>4.0</v>
      </c>
      <c r="L1787" s="52" t="s">
        <v>118</v>
      </c>
      <c r="M1787" s="52" t="s">
        <v>122</v>
      </c>
      <c r="N1787" s="52">
        <v>14.0</v>
      </c>
      <c r="O1787" s="52">
        <v>0.0</v>
      </c>
      <c r="P1787" s="52">
        <v>0.0</v>
      </c>
      <c r="Q1787" s="52">
        <v>2.0</v>
      </c>
      <c r="R1787" s="52">
        <v>0.0</v>
      </c>
      <c r="S1787" s="52">
        <v>0.0</v>
      </c>
      <c r="T1787" s="52">
        <v>0.0</v>
      </c>
      <c r="U1787" s="53">
        <v>610.145</v>
      </c>
      <c r="V1787" s="53">
        <v>612.85</v>
      </c>
      <c r="W1787" s="52">
        <v>9.01535375E8</v>
      </c>
      <c r="X1787" s="52" t="s">
        <v>704</v>
      </c>
    </row>
    <row r="1788" ht="15.75" customHeight="1">
      <c r="B1788" s="47">
        <v>8.0200017E7</v>
      </c>
      <c r="C1788" s="73" t="s">
        <v>2158</v>
      </c>
      <c r="D1788" s="6"/>
      <c r="E1788" s="47">
        <v>2.0</v>
      </c>
      <c r="F1788" s="48">
        <v>13090.0</v>
      </c>
      <c r="G1788" s="48">
        <f t="shared" si="1"/>
        <v>26180</v>
      </c>
      <c r="H1788" s="47" t="s">
        <v>5</v>
      </c>
      <c r="I1788" s="47">
        <v>4.0</v>
      </c>
      <c r="J1788" s="47">
        <v>8.0</v>
      </c>
      <c r="K1788" s="47">
        <v>8.0</v>
      </c>
      <c r="L1788" s="47" t="s">
        <v>118</v>
      </c>
      <c r="M1788" s="47" t="s">
        <v>122</v>
      </c>
      <c r="N1788" s="47">
        <v>262.0</v>
      </c>
      <c r="O1788" s="47">
        <v>0.0</v>
      </c>
      <c r="P1788" s="47">
        <v>0.0</v>
      </c>
      <c r="Q1788" s="47">
        <v>1.0</v>
      </c>
      <c r="R1788" s="47">
        <v>0.0</v>
      </c>
      <c r="S1788" s="47">
        <v>0.0</v>
      </c>
      <c r="T1788" s="47">
        <v>0.0</v>
      </c>
      <c r="U1788" s="48">
        <v>13090.0</v>
      </c>
      <c r="V1788" s="48">
        <v>13090.0</v>
      </c>
      <c r="W1788" s="47">
        <v>9.01176294E8</v>
      </c>
      <c r="X1788" s="47" t="s">
        <v>397</v>
      </c>
    </row>
    <row r="1789" ht="15.75" customHeight="1">
      <c r="B1789" s="52">
        <v>8.0200018E7</v>
      </c>
      <c r="C1789" s="72" t="s">
        <v>2159</v>
      </c>
      <c r="D1789" s="6"/>
      <c r="E1789" s="52">
        <v>27.0</v>
      </c>
      <c r="F1789" s="53">
        <v>493.0045</v>
      </c>
      <c r="G1789" s="48">
        <f t="shared" si="1"/>
        <v>13311.1215</v>
      </c>
      <c r="H1789" s="52" t="s">
        <v>5</v>
      </c>
      <c r="I1789" s="52">
        <v>20.0</v>
      </c>
      <c r="J1789" s="52">
        <v>20.0</v>
      </c>
      <c r="K1789" s="52">
        <v>30.0</v>
      </c>
      <c r="L1789" s="52" t="s">
        <v>118</v>
      </c>
      <c r="M1789" s="52" t="s">
        <v>122</v>
      </c>
      <c r="N1789" s="52">
        <v>331.0</v>
      </c>
      <c r="O1789" s="52">
        <v>0.0</v>
      </c>
      <c r="P1789" s="52">
        <v>0.0</v>
      </c>
      <c r="Q1789" s="52">
        <v>1.0</v>
      </c>
      <c r="R1789" s="52">
        <v>0.0</v>
      </c>
      <c r="S1789" s="52">
        <v>5.0</v>
      </c>
      <c r="T1789" s="52">
        <v>0.0</v>
      </c>
      <c r="U1789" s="53">
        <v>493.004</v>
      </c>
      <c r="V1789" s="53">
        <v>508.13</v>
      </c>
      <c r="W1789" s="52">
        <v>9.01535375E8</v>
      </c>
      <c r="X1789" s="52" t="s">
        <v>704</v>
      </c>
    </row>
    <row r="1790" ht="15.75" customHeight="1">
      <c r="B1790" s="47">
        <v>8.0200019E7</v>
      </c>
      <c r="C1790" s="73" t="s">
        <v>2160</v>
      </c>
      <c r="D1790" s="6"/>
      <c r="E1790" s="47">
        <v>25.0</v>
      </c>
      <c r="F1790" s="48">
        <v>490.7127</v>
      </c>
      <c r="G1790" s="48">
        <f t="shared" si="1"/>
        <v>12267.8175</v>
      </c>
      <c r="H1790" s="47" t="s">
        <v>5</v>
      </c>
      <c r="I1790" s="47">
        <v>10.0</v>
      </c>
      <c r="J1790" s="47">
        <v>10.0</v>
      </c>
      <c r="K1790" s="47">
        <v>20.0</v>
      </c>
      <c r="L1790" s="47" t="s">
        <v>118</v>
      </c>
      <c r="M1790" s="47" t="s">
        <v>122</v>
      </c>
      <c r="N1790" s="47">
        <v>268.0</v>
      </c>
      <c r="O1790" s="47">
        <v>0.0</v>
      </c>
      <c r="P1790" s="47">
        <v>0.0</v>
      </c>
      <c r="Q1790" s="47">
        <v>1.0</v>
      </c>
      <c r="R1790" s="47">
        <v>0.0</v>
      </c>
      <c r="S1790" s="47">
        <v>6.0</v>
      </c>
      <c r="T1790" s="47">
        <v>0.0</v>
      </c>
      <c r="U1790" s="48">
        <v>490.713</v>
      </c>
      <c r="V1790" s="48">
        <v>508.13</v>
      </c>
      <c r="W1790" s="47">
        <v>9.01535375E8</v>
      </c>
      <c r="X1790" s="47" t="s">
        <v>704</v>
      </c>
    </row>
    <row r="1791" ht="15.75" customHeight="1">
      <c r="B1791" s="52">
        <v>8.020002E7</v>
      </c>
      <c r="C1791" s="72" t="s">
        <v>2161</v>
      </c>
      <c r="D1791" s="6"/>
      <c r="E1791" s="52">
        <v>16.0</v>
      </c>
      <c r="F1791" s="53">
        <v>166.6</v>
      </c>
      <c r="G1791" s="48">
        <f t="shared" si="1"/>
        <v>2665.6</v>
      </c>
      <c r="H1791" s="52" t="s">
        <v>5</v>
      </c>
      <c r="I1791" s="52">
        <v>2.0</v>
      </c>
      <c r="J1791" s="52">
        <v>2.0</v>
      </c>
      <c r="K1791" s="52">
        <v>4.0</v>
      </c>
      <c r="L1791" s="52" t="s">
        <v>118</v>
      </c>
      <c r="M1791" s="52" t="s">
        <v>122</v>
      </c>
      <c r="N1791" s="52">
        <v>31.0</v>
      </c>
      <c r="O1791" s="52">
        <v>0.0</v>
      </c>
      <c r="P1791" s="52">
        <v>0.0</v>
      </c>
      <c r="Q1791" s="52">
        <v>1.0</v>
      </c>
      <c r="R1791" s="52">
        <v>0.0</v>
      </c>
      <c r="S1791" s="52">
        <v>2.0</v>
      </c>
      <c r="T1791" s="52">
        <v>0.0</v>
      </c>
      <c r="U1791" s="53">
        <v>166.6</v>
      </c>
      <c r="V1791" s="53">
        <v>166.6</v>
      </c>
      <c r="W1791" s="52">
        <v>9.01535375E8</v>
      </c>
      <c r="X1791" s="52" t="s">
        <v>704</v>
      </c>
    </row>
    <row r="1792" ht="15.75" customHeight="1">
      <c r="B1792" s="47">
        <v>8.0200021E7</v>
      </c>
      <c r="C1792" s="73" t="s">
        <v>2162</v>
      </c>
      <c r="D1792" s="6"/>
      <c r="E1792" s="47">
        <v>12.0</v>
      </c>
      <c r="F1792" s="48">
        <v>182.07</v>
      </c>
      <c r="G1792" s="48">
        <f t="shared" si="1"/>
        <v>2184.84</v>
      </c>
      <c r="H1792" s="47" t="s">
        <v>5</v>
      </c>
      <c r="I1792" s="47">
        <v>2.0</v>
      </c>
      <c r="J1792" s="47">
        <v>2.0</v>
      </c>
      <c r="K1792" s="47">
        <v>7.0</v>
      </c>
      <c r="L1792" s="47" t="s">
        <v>118</v>
      </c>
      <c r="M1792" s="47" t="s">
        <v>122</v>
      </c>
      <c r="N1792" s="47">
        <v>19.0</v>
      </c>
      <c r="O1792" s="47">
        <v>0.0</v>
      </c>
      <c r="P1792" s="47">
        <v>0.0</v>
      </c>
      <c r="Q1792" s="47">
        <v>0.0</v>
      </c>
      <c r="R1792" s="47">
        <v>0.0</v>
      </c>
      <c r="S1792" s="47">
        <v>0.0</v>
      </c>
      <c r="T1792" s="47">
        <v>0.0</v>
      </c>
      <c r="U1792" s="48">
        <v>182.07</v>
      </c>
      <c r="V1792" s="48">
        <v>182.07</v>
      </c>
      <c r="W1792" s="47">
        <v>9.01535375E8</v>
      </c>
      <c r="X1792" s="47" t="s">
        <v>704</v>
      </c>
    </row>
    <row r="1793" ht="15.75" customHeight="1">
      <c r="B1793" s="52">
        <v>8.0200022E7</v>
      </c>
      <c r="C1793" s="72" t="s">
        <v>2163</v>
      </c>
      <c r="D1793" s="6"/>
      <c r="E1793" s="52">
        <v>50.0</v>
      </c>
      <c r="F1793" s="53">
        <v>2061.08</v>
      </c>
      <c r="G1793" s="48">
        <f t="shared" si="1"/>
        <v>103054</v>
      </c>
      <c r="H1793" s="52" t="s">
        <v>5</v>
      </c>
      <c r="I1793" s="52">
        <v>1.0</v>
      </c>
      <c r="J1793" s="52">
        <v>1.0</v>
      </c>
      <c r="K1793" s="52">
        <v>2.0</v>
      </c>
      <c r="L1793" s="52" t="s">
        <v>189</v>
      </c>
      <c r="M1793" s="52" t="s">
        <v>122</v>
      </c>
      <c r="N1793" s="52">
        <v>22.0</v>
      </c>
      <c r="O1793" s="52">
        <v>0.0</v>
      </c>
      <c r="P1793" s="52">
        <v>0.0</v>
      </c>
      <c r="Q1793" s="52">
        <v>2.0</v>
      </c>
      <c r="R1793" s="52">
        <v>0.0</v>
      </c>
      <c r="S1793" s="52">
        <v>3.0</v>
      </c>
      <c r="T1793" s="52">
        <v>0.0</v>
      </c>
      <c r="U1793" s="53">
        <v>2061.08</v>
      </c>
      <c r="V1793" s="53">
        <v>2061.08</v>
      </c>
      <c r="W1793" s="52">
        <v>9.01535375E8</v>
      </c>
      <c r="X1793" s="52" t="s">
        <v>704</v>
      </c>
    </row>
    <row r="1794" ht="15.75" customHeight="1">
      <c r="B1794" s="47">
        <v>8.0200023E7</v>
      </c>
      <c r="C1794" s="73" t="s">
        <v>2164</v>
      </c>
      <c r="D1794" s="6"/>
      <c r="E1794" s="47">
        <v>20.0</v>
      </c>
      <c r="F1794" s="48">
        <v>357.0</v>
      </c>
      <c r="G1794" s="48">
        <f t="shared" si="1"/>
        <v>7140</v>
      </c>
      <c r="H1794" s="47" t="s">
        <v>5</v>
      </c>
      <c r="I1794" s="47">
        <v>0.0</v>
      </c>
      <c r="J1794" s="47">
        <v>0.0</v>
      </c>
      <c r="K1794" s="47">
        <v>0.0</v>
      </c>
      <c r="L1794" s="47" t="s">
        <v>118</v>
      </c>
      <c r="M1794" s="47" t="s">
        <v>122</v>
      </c>
      <c r="N1794" s="47">
        <v>0.0</v>
      </c>
      <c r="O1794" s="47">
        <v>0.0</v>
      </c>
      <c r="P1794" s="47">
        <v>0.0</v>
      </c>
      <c r="Q1794" s="47">
        <v>0.0</v>
      </c>
      <c r="R1794" s="47">
        <v>0.0</v>
      </c>
      <c r="S1794" s="47">
        <v>0.0</v>
      </c>
      <c r="T1794" s="47">
        <v>0.0</v>
      </c>
      <c r="U1794" s="48">
        <v>357.0</v>
      </c>
      <c r="V1794" s="48">
        <v>357.0</v>
      </c>
      <c r="W1794" s="47">
        <v>9.01535375E8</v>
      </c>
      <c r="X1794" s="47" t="s">
        <v>704</v>
      </c>
    </row>
    <row r="1795" ht="15.75" customHeight="1">
      <c r="B1795" s="52">
        <v>8.0200024E7</v>
      </c>
      <c r="C1795" s="72" t="s">
        <v>2165</v>
      </c>
      <c r="D1795" s="6"/>
      <c r="E1795" s="52">
        <v>5.0</v>
      </c>
      <c r="F1795" s="53">
        <v>21420.0</v>
      </c>
      <c r="G1795" s="48">
        <f t="shared" si="1"/>
        <v>107100</v>
      </c>
      <c r="H1795" s="52" t="s">
        <v>5</v>
      </c>
      <c r="I1795" s="52">
        <v>2.0</v>
      </c>
      <c r="J1795" s="52">
        <v>2.0</v>
      </c>
      <c r="K1795" s="52">
        <v>5.0</v>
      </c>
      <c r="L1795" s="52" t="s">
        <v>118</v>
      </c>
      <c r="M1795" s="52" t="s">
        <v>122</v>
      </c>
      <c r="N1795" s="52">
        <v>43.0</v>
      </c>
      <c r="O1795" s="52">
        <v>0.0</v>
      </c>
      <c r="P1795" s="52">
        <v>0.0</v>
      </c>
      <c r="Q1795" s="52">
        <v>0.0</v>
      </c>
      <c r="R1795" s="52">
        <v>0.0</v>
      </c>
      <c r="S1795" s="52">
        <v>6.0</v>
      </c>
      <c r="T1795" s="52">
        <v>0.0</v>
      </c>
      <c r="U1795" s="53">
        <v>21420.0</v>
      </c>
      <c r="V1795" s="53">
        <v>21420.0</v>
      </c>
      <c r="W1795" s="52">
        <v>9.00603232E8</v>
      </c>
      <c r="X1795" s="52" t="s">
        <v>704</v>
      </c>
    </row>
    <row r="1796" ht="15.75" customHeight="1">
      <c r="B1796" s="47">
        <v>8.0200025E7</v>
      </c>
      <c r="C1796" s="47" t="s">
        <v>2166</v>
      </c>
      <c r="D1796" s="47"/>
      <c r="E1796" s="47">
        <v>5.0</v>
      </c>
      <c r="F1796" s="48">
        <v>0.0</v>
      </c>
      <c r="G1796" s="48">
        <f t="shared" si="1"/>
        <v>0</v>
      </c>
      <c r="H1796" s="47" t="s">
        <v>5</v>
      </c>
      <c r="I1796" s="47">
        <v>0.0</v>
      </c>
      <c r="J1796" s="47">
        <v>0.0</v>
      </c>
      <c r="K1796" s="47">
        <v>0.0</v>
      </c>
      <c r="L1796" s="47" t="s">
        <v>118</v>
      </c>
      <c r="M1796" s="47" t="s">
        <v>122</v>
      </c>
      <c r="N1796" s="47">
        <v>7.0</v>
      </c>
      <c r="O1796" s="47">
        <v>0.0</v>
      </c>
      <c r="P1796" s="47">
        <v>0.0</v>
      </c>
      <c r="Q1796" s="47">
        <v>0.0</v>
      </c>
      <c r="R1796" s="47">
        <v>0.0</v>
      </c>
      <c r="S1796" s="47">
        <v>0.0</v>
      </c>
      <c r="T1796" s="47">
        <v>0.0</v>
      </c>
      <c r="U1796" s="48">
        <v>0.0</v>
      </c>
      <c r="V1796" s="48">
        <v>8221710.0</v>
      </c>
      <c r="W1796" s="47">
        <v>9.01535375E8</v>
      </c>
      <c r="X1796" s="47" t="s">
        <v>1468</v>
      </c>
    </row>
    <row r="1797" ht="15.75" customHeight="1">
      <c r="B1797" s="52">
        <v>8.0200026E7</v>
      </c>
      <c r="C1797" s="52" t="s">
        <v>2167</v>
      </c>
      <c r="D1797" s="52"/>
      <c r="E1797" s="52">
        <v>32.0</v>
      </c>
      <c r="F1797" s="53">
        <v>0.0</v>
      </c>
      <c r="G1797" s="48">
        <f t="shared" si="1"/>
        <v>0</v>
      </c>
      <c r="H1797" s="52" t="s">
        <v>5</v>
      </c>
      <c r="I1797" s="52">
        <v>0.0</v>
      </c>
      <c r="J1797" s="52">
        <v>0.0</v>
      </c>
      <c r="K1797" s="52">
        <v>0.0</v>
      </c>
      <c r="L1797" s="52" t="s">
        <v>118</v>
      </c>
      <c r="M1797" s="52" t="s">
        <v>122</v>
      </c>
      <c r="N1797" s="52">
        <v>0.0</v>
      </c>
      <c r="O1797" s="52">
        <v>0.0</v>
      </c>
      <c r="P1797" s="52">
        <v>0.0</v>
      </c>
      <c r="Q1797" s="52">
        <v>0.0</v>
      </c>
      <c r="R1797" s="52">
        <v>0.0</v>
      </c>
      <c r="S1797" s="52">
        <v>0.0</v>
      </c>
      <c r="T1797" s="52">
        <v>0.0</v>
      </c>
      <c r="U1797" s="53">
        <v>0.0</v>
      </c>
      <c r="V1797" s="53">
        <v>813008.0</v>
      </c>
      <c r="W1797" s="52">
        <v>9.01535375E8</v>
      </c>
      <c r="X1797" s="52" t="s">
        <v>1468</v>
      </c>
    </row>
    <row r="1798" ht="15.75" customHeight="1">
      <c r="B1798" s="47">
        <v>8.0200027E7</v>
      </c>
      <c r="C1798" s="73" t="s">
        <v>2168</v>
      </c>
      <c r="D1798" s="6"/>
      <c r="E1798" s="47">
        <v>57.0</v>
      </c>
      <c r="F1798" s="48">
        <v>0.0</v>
      </c>
      <c r="G1798" s="48">
        <f t="shared" si="1"/>
        <v>0</v>
      </c>
      <c r="H1798" s="47" t="s">
        <v>5</v>
      </c>
      <c r="I1798" s="47">
        <v>0.0</v>
      </c>
      <c r="J1798" s="47">
        <v>0.0</v>
      </c>
      <c r="K1798" s="47">
        <v>0.0</v>
      </c>
      <c r="L1798" s="47" t="s">
        <v>118</v>
      </c>
      <c r="M1798" s="47" t="s">
        <v>122</v>
      </c>
      <c r="N1798" s="47">
        <v>7.0</v>
      </c>
      <c r="O1798" s="47">
        <v>0.0</v>
      </c>
      <c r="P1798" s="47">
        <v>0.0</v>
      </c>
      <c r="Q1798" s="47">
        <v>0.0</v>
      </c>
      <c r="R1798" s="47">
        <v>0.0</v>
      </c>
      <c r="S1798" s="47">
        <v>0.0</v>
      </c>
      <c r="T1798" s="47">
        <v>0.0</v>
      </c>
      <c r="U1798" s="48">
        <v>0.0</v>
      </c>
      <c r="V1798" s="48">
        <v>522291.0</v>
      </c>
      <c r="W1798" s="47">
        <v>9.01535375E8</v>
      </c>
      <c r="X1798" s="47" t="s">
        <v>1468</v>
      </c>
    </row>
    <row r="1799" ht="15.75" customHeight="1">
      <c r="B1799" s="52">
        <v>8.0200028E7</v>
      </c>
      <c r="C1799" s="52" t="s">
        <v>2169</v>
      </c>
      <c r="D1799" s="52"/>
      <c r="E1799" s="52">
        <v>8.0</v>
      </c>
      <c r="F1799" s="53">
        <v>0.0</v>
      </c>
      <c r="G1799" s="48">
        <f t="shared" si="1"/>
        <v>0</v>
      </c>
      <c r="H1799" s="52" t="s">
        <v>5</v>
      </c>
      <c r="I1799" s="52">
        <v>0.0</v>
      </c>
      <c r="J1799" s="52">
        <v>0.0</v>
      </c>
      <c r="K1799" s="52">
        <v>0.0</v>
      </c>
      <c r="L1799" s="52" t="s">
        <v>118</v>
      </c>
      <c r="M1799" s="52" t="s">
        <v>122</v>
      </c>
      <c r="N1799" s="52">
        <v>2.0</v>
      </c>
      <c r="O1799" s="52">
        <v>0.0</v>
      </c>
      <c r="P1799" s="52">
        <v>0.0</v>
      </c>
      <c r="Q1799" s="52">
        <v>0.0</v>
      </c>
      <c r="R1799" s="52">
        <v>0.0</v>
      </c>
      <c r="S1799" s="52">
        <v>0.0</v>
      </c>
      <c r="T1799" s="52">
        <v>0.0</v>
      </c>
      <c r="U1799" s="53">
        <v>0.0</v>
      </c>
      <c r="V1799" s="53">
        <v>1106700.0</v>
      </c>
      <c r="W1799" s="52">
        <v>9.01535375E8</v>
      </c>
      <c r="X1799" s="52" t="s">
        <v>1468</v>
      </c>
    </row>
    <row r="1800" ht="15.75" customHeight="1">
      <c r="B1800" s="47" t="s">
        <v>2170</v>
      </c>
      <c r="C1800" s="47" t="s">
        <v>2169</v>
      </c>
      <c r="D1800" s="47"/>
      <c r="E1800" s="47">
        <v>0.0</v>
      </c>
      <c r="F1800" s="48">
        <v>120000.0</v>
      </c>
      <c r="G1800" s="48">
        <f t="shared" si="1"/>
        <v>0</v>
      </c>
      <c r="H1800" s="47" t="s">
        <v>5</v>
      </c>
      <c r="I1800" s="47">
        <v>0.0</v>
      </c>
      <c r="J1800" s="47">
        <v>0.0</v>
      </c>
      <c r="K1800" s="47">
        <v>0.0</v>
      </c>
      <c r="L1800" s="47" t="s">
        <v>118</v>
      </c>
      <c r="M1800" s="47" t="s">
        <v>122</v>
      </c>
      <c r="N1800" s="47">
        <v>0.0</v>
      </c>
      <c r="O1800" s="47">
        <v>0.0</v>
      </c>
      <c r="P1800" s="47">
        <v>0.0</v>
      </c>
      <c r="Q1800" s="47">
        <v>0.0</v>
      </c>
      <c r="R1800" s="47">
        <v>0.0</v>
      </c>
      <c r="S1800" s="47">
        <v>0.0</v>
      </c>
      <c r="T1800" s="47">
        <v>0.0</v>
      </c>
      <c r="U1800" s="48">
        <v>120000.0</v>
      </c>
      <c r="V1800" s="48">
        <v>0.0</v>
      </c>
      <c r="W1800" s="47">
        <v>9.01535375E8</v>
      </c>
      <c r="X1800" s="47" t="s">
        <v>1468</v>
      </c>
    </row>
    <row r="1801" ht="15.75" customHeight="1">
      <c r="B1801" s="52" t="s">
        <v>2171</v>
      </c>
      <c r="C1801" s="72" t="s">
        <v>2172</v>
      </c>
      <c r="D1801" s="6"/>
      <c r="E1801" s="52">
        <v>0.0</v>
      </c>
      <c r="F1801" s="53">
        <v>98550.0</v>
      </c>
      <c r="G1801" s="48">
        <f t="shared" si="1"/>
        <v>0</v>
      </c>
      <c r="H1801" s="52" t="s">
        <v>5</v>
      </c>
      <c r="I1801" s="52">
        <v>0.0</v>
      </c>
      <c r="J1801" s="52">
        <v>0.0</v>
      </c>
      <c r="K1801" s="52">
        <v>0.0</v>
      </c>
      <c r="L1801" s="52" t="s">
        <v>118</v>
      </c>
      <c r="M1801" s="52" t="s">
        <v>122</v>
      </c>
      <c r="N1801" s="52">
        <v>2.0</v>
      </c>
      <c r="O1801" s="52">
        <v>0.0</v>
      </c>
      <c r="P1801" s="52">
        <v>0.0</v>
      </c>
      <c r="Q1801" s="52">
        <v>0.0</v>
      </c>
      <c r="R1801" s="52">
        <v>0.0</v>
      </c>
      <c r="S1801" s="52">
        <v>1.0</v>
      </c>
      <c r="T1801" s="52">
        <v>0.0</v>
      </c>
      <c r="U1801" s="53">
        <v>98550.0</v>
      </c>
      <c r="V1801" s="53">
        <v>107100.0</v>
      </c>
      <c r="W1801" s="52">
        <v>9.01563039E8</v>
      </c>
      <c r="X1801" s="52" t="s">
        <v>127</v>
      </c>
    </row>
    <row r="1802" ht="15.75" customHeight="1">
      <c r="B1802" s="47">
        <v>8.0200055E7</v>
      </c>
      <c r="C1802" s="47" t="s">
        <v>2173</v>
      </c>
      <c r="D1802" s="47">
        <v>1.0755397E7</v>
      </c>
      <c r="E1802" s="47">
        <v>76.0</v>
      </c>
      <c r="F1802" s="48">
        <v>11007.5</v>
      </c>
      <c r="G1802" s="48">
        <f t="shared" si="1"/>
        <v>836570</v>
      </c>
      <c r="H1802" s="47" t="s">
        <v>3</v>
      </c>
      <c r="I1802" s="47">
        <v>1.0</v>
      </c>
      <c r="J1802" s="47">
        <v>1.0</v>
      </c>
      <c r="K1802" s="47">
        <v>2.0</v>
      </c>
      <c r="L1802" s="47" t="s">
        <v>118</v>
      </c>
      <c r="M1802" s="47" t="s">
        <v>119</v>
      </c>
      <c r="N1802" s="47">
        <v>48.0</v>
      </c>
      <c r="O1802" s="47">
        <v>0.0</v>
      </c>
      <c r="P1802" s="47">
        <v>0.0</v>
      </c>
      <c r="Q1802" s="47">
        <v>0.0</v>
      </c>
      <c r="R1802" s="47">
        <v>0.0</v>
      </c>
      <c r="S1802" s="47">
        <v>0.0</v>
      </c>
      <c r="T1802" s="47">
        <v>0.0</v>
      </c>
      <c r="U1802" s="48">
        <v>11007.5</v>
      </c>
      <c r="V1802" s="48">
        <v>9250.0</v>
      </c>
      <c r="W1802" s="47">
        <v>9.00749145E8</v>
      </c>
      <c r="X1802" s="47" t="s">
        <v>834</v>
      </c>
    </row>
    <row r="1803" ht="15.75" customHeight="1">
      <c r="B1803" s="52">
        <v>8.0200056E7</v>
      </c>
      <c r="C1803" s="52" t="s">
        <v>2174</v>
      </c>
      <c r="D1803" s="52">
        <v>1.1729019E7</v>
      </c>
      <c r="E1803" s="52">
        <v>293.0</v>
      </c>
      <c r="F1803" s="53">
        <v>4099.55</v>
      </c>
      <c r="G1803" s="48">
        <f t="shared" si="1"/>
        <v>1201168.15</v>
      </c>
      <c r="H1803" s="52" t="s">
        <v>3</v>
      </c>
      <c r="I1803" s="52">
        <v>140.0</v>
      </c>
      <c r="J1803" s="52">
        <v>100.0</v>
      </c>
      <c r="K1803" s="52">
        <v>300.0</v>
      </c>
      <c r="L1803" s="52" t="s">
        <v>118</v>
      </c>
      <c r="M1803" s="52" t="s">
        <v>119</v>
      </c>
      <c r="N1803" s="52">
        <v>9094.0</v>
      </c>
      <c r="O1803" s="52">
        <v>0.0</v>
      </c>
      <c r="P1803" s="52">
        <v>0.0</v>
      </c>
      <c r="Q1803" s="52">
        <v>0.0</v>
      </c>
      <c r="R1803" s="52">
        <v>0.0</v>
      </c>
      <c r="S1803" s="52">
        <v>7.0</v>
      </c>
      <c r="T1803" s="52">
        <v>0.0</v>
      </c>
      <c r="U1803" s="53">
        <v>4099.55</v>
      </c>
      <c r="V1803" s="53">
        <v>4099.55</v>
      </c>
      <c r="W1803" s="52">
        <v>9.00603232E8</v>
      </c>
      <c r="X1803" s="52" t="s">
        <v>323</v>
      </c>
    </row>
    <row r="1804" ht="15.75" customHeight="1">
      <c r="B1804" s="47">
        <v>8.0200057E7</v>
      </c>
      <c r="C1804" s="47" t="s">
        <v>2175</v>
      </c>
      <c r="D1804" s="47" t="s">
        <v>2176</v>
      </c>
      <c r="E1804" s="47">
        <v>84.0</v>
      </c>
      <c r="F1804" s="48">
        <v>20825.0</v>
      </c>
      <c r="G1804" s="48">
        <f t="shared" si="1"/>
        <v>1749300</v>
      </c>
      <c r="H1804" s="47" t="s">
        <v>3</v>
      </c>
      <c r="I1804" s="47">
        <v>2.0</v>
      </c>
      <c r="J1804" s="47">
        <v>2.0</v>
      </c>
      <c r="K1804" s="47">
        <v>5.0</v>
      </c>
      <c r="L1804" s="47" t="s">
        <v>118</v>
      </c>
      <c r="M1804" s="47" t="s">
        <v>119</v>
      </c>
      <c r="N1804" s="47">
        <v>1066.0</v>
      </c>
      <c r="O1804" s="47">
        <v>0.0</v>
      </c>
      <c r="P1804" s="47">
        <v>0.0</v>
      </c>
      <c r="Q1804" s="47">
        <v>0.0</v>
      </c>
      <c r="R1804" s="47">
        <v>0.0</v>
      </c>
      <c r="S1804" s="47">
        <v>2.0</v>
      </c>
      <c r="T1804" s="47">
        <v>0.0</v>
      </c>
      <c r="U1804" s="48">
        <v>20825.0</v>
      </c>
      <c r="V1804" s="48">
        <v>20825.0</v>
      </c>
      <c r="W1804" s="47">
        <v>9.00603232E8</v>
      </c>
      <c r="X1804" s="47" t="s">
        <v>194</v>
      </c>
    </row>
    <row r="1805" ht="15.75" customHeight="1">
      <c r="B1805" s="52">
        <v>8.0200058E7</v>
      </c>
      <c r="C1805" s="52" t="s">
        <v>2177</v>
      </c>
      <c r="D1805" s="52">
        <v>1.1403545E7</v>
      </c>
      <c r="E1805" s="52">
        <v>23.0</v>
      </c>
      <c r="F1805" s="53">
        <v>31864.63</v>
      </c>
      <c r="G1805" s="48">
        <f t="shared" si="1"/>
        <v>732886.49</v>
      </c>
      <c r="H1805" s="52" t="s">
        <v>3</v>
      </c>
      <c r="I1805" s="52">
        <v>10.0</v>
      </c>
      <c r="J1805" s="52">
        <v>2.0</v>
      </c>
      <c r="K1805" s="52">
        <v>24.0</v>
      </c>
      <c r="L1805" s="52" t="s">
        <v>118</v>
      </c>
      <c r="M1805" s="52" t="s">
        <v>119</v>
      </c>
      <c r="N1805" s="52">
        <v>530.0</v>
      </c>
      <c r="O1805" s="52">
        <v>0.0</v>
      </c>
      <c r="P1805" s="52">
        <v>0.0</v>
      </c>
      <c r="Q1805" s="52">
        <v>0.0</v>
      </c>
      <c r="R1805" s="52">
        <v>0.0</v>
      </c>
      <c r="S1805" s="52">
        <v>6.0</v>
      </c>
      <c r="T1805" s="52">
        <v>0.0</v>
      </c>
      <c r="U1805" s="53">
        <v>31864.6</v>
      </c>
      <c r="V1805" s="53">
        <v>31864.63</v>
      </c>
      <c r="W1805" s="52">
        <v>9.00603232E8</v>
      </c>
      <c r="X1805" s="52" t="s">
        <v>316</v>
      </c>
    </row>
    <row r="1806" ht="15.75" customHeight="1">
      <c r="B1806" s="47">
        <v>8.0200059E7</v>
      </c>
      <c r="C1806" s="47" t="s">
        <v>2178</v>
      </c>
      <c r="D1806" s="47">
        <v>1.1735196E7</v>
      </c>
      <c r="E1806" s="47">
        <v>632.0</v>
      </c>
      <c r="F1806" s="48">
        <v>232.05</v>
      </c>
      <c r="G1806" s="48">
        <f t="shared" si="1"/>
        <v>146655.6</v>
      </c>
      <c r="H1806" s="47" t="s">
        <v>3</v>
      </c>
      <c r="I1806" s="47">
        <v>380.0</v>
      </c>
      <c r="J1806" s="47">
        <v>272.0</v>
      </c>
      <c r="K1806" s="47">
        <v>800.0</v>
      </c>
      <c r="L1806" s="47" t="s">
        <v>118</v>
      </c>
      <c r="M1806" s="47" t="s">
        <v>119</v>
      </c>
      <c r="N1806" s="47">
        <v>24078.0</v>
      </c>
      <c r="O1806" s="47">
        <v>0.0</v>
      </c>
      <c r="P1806" s="47">
        <v>0.0</v>
      </c>
      <c r="Q1806" s="47">
        <v>0.0</v>
      </c>
      <c r="R1806" s="47">
        <v>0.0</v>
      </c>
      <c r="S1806" s="47">
        <v>7.0</v>
      </c>
      <c r="T1806" s="47">
        <v>0.0</v>
      </c>
      <c r="U1806" s="48">
        <v>232.05</v>
      </c>
      <c r="V1806" s="48">
        <v>232.05</v>
      </c>
      <c r="W1806" s="47">
        <v>9.00603232E8</v>
      </c>
      <c r="X1806" s="47" t="s">
        <v>321</v>
      </c>
    </row>
    <row r="1807" ht="15.75" customHeight="1">
      <c r="B1807" s="52">
        <v>8.020006E7</v>
      </c>
      <c r="C1807" s="52" t="s">
        <v>2179</v>
      </c>
      <c r="D1807" s="52">
        <v>1.1744313E7</v>
      </c>
      <c r="E1807" s="52">
        <v>88.0</v>
      </c>
      <c r="F1807" s="53">
        <v>52585.41</v>
      </c>
      <c r="G1807" s="48">
        <f t="shared" si="1"/>
        <v>4627516.08</v>
      </c>
      <c r="H1807" s="52" t="s">
        <v>3</v>
      </c>
      <c r="I1807" s="52">
        <v>0.0</v>
      </c>
      <c r="J1807" s="52">
        <v>0.0</v>
      </c>
      <c r="K1807" s="52">
        <v>0.0</v>
      </c>
      <c r="L1807" s="52" t="s">
        <v>118</v>
      </c>
      <c r="M1807" s="52" t="s">
        <v>119</v>
      </c>
      <c r="N1807" s="52">
        <v>199.0</v>
      </c>
      <c r="O1807" s="52">
        <v>0.0</v>
      </c>
      <c r="P1807" s="52">
        <v>0.0</v>
      </c>
      <c r="Q1807" s="52">
        <v>0.0</v>
      </c>
      <c r="R1807" s="52">
        <v>0.0</v>
      </c>
      <c r="S1807" s="52">
        <v>2.0</v>
      </c>
      <c r="T1807" s="52">
        <v>0.0</v>
      </c>
      <c r="U1807" s="53">
        <v>52585.4</v>
      </c>
      <c r="V1807" s="53">
        <v>61511.1</v>
      </c>
      <c r="W1807" s="52">
        <v>9.00603232E8</v>
      </c>
      <c r="X1807" s="52" t="s">
        <v>742</v>
      </c>
    </row>
    <row r="1808" ht="15.75" customHeight="1">
      <c r="B1808" s="47">
        <v>8.0200061E7</v>
      </c>
      <c r="C1808" s="47" t="s">
        <v>2180</v>
      </c>
      <c r="D1808" s="47">
        <v>1.1734518E7</v>
      </c>
      <c r="E1808" s="47">
        <v>343.0</v>
      </c>
      <c r="F1808" s="48">
        <v>10671.29</v>
      </c>
      <c r="G1808" s="48">
        <f t="shared" si="1"/>
        <v>3660252.47</v>
      </c>
      <c r="H1808" s="47" t="s">
        <v>3</v>
      </c>
      <c r="I1808" s="47">
        <v>140.0</v>
      </c>
      <c r="J1808" s="47">
        <v>94.0</v>
      </c>
      <c r="K1808" s="47">
        <v>600.0</v>
      </c>
      <c r="L1808" s="47" t="s">
        <v>118</v>
      </c>
      <c r="M1808" s="47" t="s">
        <v>119</v>
      </c>
      <c r="N1808" s="47">
        <v>9139.0</v>
      </c>
      <c r="O1808" s="47">
        <v>0.0</v>
      </c>
      <c r="P1808" s="47">
        <v>0.0</v>
      </c>
      <c r="Q1808" s="47">
        <v>0.0</v>
      </c>
      <c r="R1808" s="47">
        <v>0.0</v>
      </c>
      <c r="S1808" s="47">
        <v>5.0</v>
      </c>
      <c r="T1808" s="47">
        <v>0.0</v>
      </c>
      <c r="U1808" s="48">
        <v>10671.3</v>
      </c>
      <c r="V1808" s="48">
        <v>10670.73</v>
      </c>
      <c r="W1808" s="47">
        <v>8.3011525E8</v>
      </c>
      <c r="X1808" s="47" t="s">
        <v>321</v>
      </c>
    </row>
    <row r="1809" ht="15.75" customHeight="1">
      <c r="B1809" s="52">
        <v>8.0200062E7</v>
      </c>
      <c r="C1809" s="52" t="s">
        <v>2181</v>
      </c>
      <c r="D1809" s="52">
        <v>1.1726887E7</v>
      </c>
      <c r="E1809" s="52">
        <v>3.0</v>
      </c>
      <c r="F1809" s="53">
        <v>7815.0</v>
      </c>
      <c r="G1809" s="48">
        <f t="shared" si="1"/>
        <v>23445</v>
      </c>
      <c r="H1809" s="52" t="s">
        <v>3</v>
      </c>
      <c r="I1809" s="52">
        <v>1.0</v>
      </c>
      <c r="J1809" s="52">
        <v>1.0</v>
      </c>
      <c r="K1809" s="52">
        <v>2.0</v>
      </c>
      <c r="L1809" s="52" t="s">
        <v>118</v>
      </c>
      <c r="M1809" s="52" t="s">
        <v>119</v>
      </c>
      <c r="N1809" s="52">
        <v>17.0</v>
      </c>
      <c r="O1809" s="52">
        <v>0.0</v>
      </c>
      <c r="P1809" s="52">
        <v>0.0</v>
      </c>
      <c r="Q1809" s="52">
        <v>0.0</v>
      </c>
      <c r="R1809" s="52">
        <v>0.0</v>
      </c>
      <c r="S1809" s="52">
        <v>0.0</v>
      </c>
      <c r="T1809" s="52">
        <v>0.0</v>
      </c>
      <c r="U1809" s="53">
        <v>7815.0</v>
      </c>
      <c r="V1809" s="53">
        <v>7815.0</v>
      </c>
      <c r="W1809" s="52">
        <v>8.30092963E8</v>
      </c>
      <c r="X1809" s="52" t="s">
        <v>678</v>
      </c>
    </row>
    <row r="1810" ht="15.75" customHeight="1">
      <c r="B1810" s="47">
        <v>8.0200063E7</v>
      </c>
      <c r="C1810" s="47" t="s">
        <v>2182</v>
      </c>
      <c r="D1810" s="47" t="s">
        <v>736</v>
      </c>
      <c r="E1810" s="47">
        <v>724.0</v>
      </c>
      <c r="F1810" s="48">
        <v>104.72</v>
      </c>
      <c r="G1810" s="48">
        <f t="shared" si="1"/>
        <v>75817.28</v>
      </c>
      <c r="H1810" s="47" t="s">
        <v>3</v>
      </c>
      <c r="I1810" s="47">
        <v>130.0</v>
      </c>
      <c r="J1810" s="47">
        <v>40.0</v>
      </c>
      <c r="K1810" s="47">
        <v>300.0</v>
      </c>
      <c r="L1810" s="47" t="s">
        <v>118</v>
      </c>
      <c r="M1810" s="47" t="s">
        <v>119</v>
      </c>
      <c r="N1810" s="47">
        <v>12220.0</v>
      </c>
      <c r="O1810" s="47">
        <v>0.0</v>
      </c>
      <c r="P1810" s="47">
        <v>0.0</v>
      </c>
      <c r="Q1810" s="47">
        <v>0.0</v>
      </c>
      <c r="R1810" s="47">
        <v>0.0</v>
      </c>
      <c r="S1810" s="47">
        <v>4.0</v>
      </c>
      <c r="T1810" s="47">
        <v>0.0</v>
      </c>
      <c r="U1810" s="48">
        <v>104.72</v>
      </c>
      <c r="V1810" s="48">
        <v>104.72</v>
      </c>
      <c r="W1810" s="47">
        <v>8.26003816E8</v>
      </c>
      <c r="X1810" s="47" t="s">
        <v>710</v>
      </c>
    </row>
    <row r="1811" ht="15.75" customHeight="1">
      <c r="B1811" s="52">
        <v>8.0200064E7</v>
      </c>
      <c r="C1811" s="52" t="s">
        <v>2183</v>
      </c>
      <c r="D1811" s="52">
        <v>1.0759402E7</v>
      </c>
      <c r="E1811" s="52">
        <v>9.0</v>
      </c>
      <c r="F1811" s="53">
        <v>30840.0</v>
      </c>
      <c r="G1811" s="48">
        <f t="shared" si="1"/>
        <v>277560</v>
      </c>
      <c r="H1811" s="52" t="s">
        <v>3</v>
      </c>
      <c r="I1811" s="52">
        <v>0.0</v>
      </c>
      <c r="J1811" s="52">
        <v>0.0</v>
      </c>
      <c r="K1811" s="52">
        <v>0.0</v>
      </c>
      <c r="L1811" s="52" t="s">
        <v>118</v>
      </c>
      <c r="M1811" s="52" t="s">
        <v>122</v>
      </c>
      <c r="N1811" s="52">
        <v>1.0</v>
      </c>
      <c r="O1811" s="52">
        <v>0.0</v>
      </c>
      <c r="P1811" s="52">
        <v>0.0</v>
      </c>
      <c r="Q1811" s="52">
        <v>0.0</v>
      </c>
      <c r="R1811" s="52">
        <v>0.0</v>
      </c>
      <c r="S1811" s="52">
        <v>0.0</v>
      </c>
      <c r="T1811" s="52">
        <v>0.0</v>
      </c>
      <c r="U1811" s="53">
        <v>30840.0</v>
      </c>
      <c r="V1811" s="53">
        <v>30840.0</v>
      </c>
      <c r="W1811" s="52">
        <v>8.30092963E8</v>
      </c>
      <c r="X1811" s="52" t="s">
        <v>1152</v>
      </c>
    </row>
    <row r="1812" ht="15.75" customHeight="1">
      <c r="B1812" s="47">
        <v>8.0200065E7</v>
      </c>
      <c r="C1812" s="47" t="s">
        <v>2184</v>
      </c>
      <c r="D1812" s="47">
        <v>7.000100016E9</v>
      </c>
      <c r="E1812" s="47">
        <v>55.0</v>
      </c>
      <c r="F1812" s="48">
        <v>15113.0</v>
      </c>
      <c r="G1812" s="48">
        <f t="shared" si="1"/>
        <v>831215</v>
      </c>
      <c r="H1812" s="47" t="s">
        <v>3</v>
      </c>
      <c r="I1812" s="47">
        <v>7.0</v>
      </c>
      <c r="J1812" s="47">
        <v>7.0</v>
      </c>
      <c r="K1812" s="47">
        <v>14.0</v>
      </c>
      <c r="L1812" s="47" t="s">
        <v>118</v>
      </c>
      <c r="M1812" s="47" t="s">
        <v>119</v>
      </c>
      <c r="N1812" s="47">
        <v>803.0</v>
      </c>
      <c r="O1812" s="47">
        <v>0.0</v>
      </c>
      <c r="P1812" s="47">
        <v>0.0</v>
      </c>
      <c r="Q1812" s="47">
        <v>0.0</v>
      </c>
      <c r="R1812" s="47">
        <v>0.0</v>
      </c>
      <c r="S1812" s="47">
        <v>4.0</v>
      </c>
      <c r="T1812" s="47">
        <v>0.0</v>
      </c>
      <c r="U1812" s="48">
        <v>15113.0</v>
      </c>
      <c r="V1812" s="48">
        <v>15113.0</v>
      </c>
      <c r="W1812" s="47">
        <v>9.00603232E8</v>
      </c>
      <c r="X1812" s="47" t="s">
        <v>834</v>
      </c>
    </row>
    <row r="1813" ht="15.75" customHeight="1">
      <c r="B1813" s="52">
        <v>8.0200066E7</v>
      </c>
      <c r="C1813" s="52" t="s">
        <v>2185</v>
      </c>
      <c r="D1813" s="52">
        <v>1.1726883E7</v>
      </c>
      <c r="E1813" s="52">
        <v>62.0</v>
      </c>
      <c r="F1813" s="53">
        <v>3022.6</v>
      </c>
      <c r="G1813" s="48">
        <f t="shared" si="1"/>
        <v>187401.2</v>
      </c>
      <c r="H1813" s="52" t="s">
        <v>3</v>
      </c>
      <c r="I1813" s="52">
        <v>20.0</v>
      </c>
      <c r="J1813" s="52">
        <v>20.0</v>
      </c>
      <c r="K1813" s="52">
        <v>45.0</v>
      </c>
      <c r="L1813" s="52" t="s">
        <v>118</v>
      </c>
      <c r="M1813" s="52" t="s">
        <v>119</v>
      </c>
      <c r="N1813" s="52">
        <v>1016.0</v>
      </c>
      <c r="O1813" s="52">
        <v>0.0</v>
      </c>
      <c r="P1813" s="52">
        <v>0.0</v>
      </c>
      <c r="Q1813" s="52">
        <v>0.0</v>
      </c>
      <c r="R1813" s="52">
        <v>0.0</v>
      </c>
      <c r="S1813" s="52">
        <v>10.0</v>
      </c>
      <c r="T1813" s="52">
        <v>0.0</v>
      </c>
      <c r="U1813" s="53">
        <v>3022.6</v>
      </c>
      <c r="V1813" s="53">
        <v>3022.6</v>
      </c>
      <c r="W1813" s="52">
        <v>9.00603232E8</v>
      </c>
      <c r="X1813" s="52" t="s">
        <v>194</v>
      </c>
    </row>
    <row r="1814" ht="15.75" customHeight="1">
      <c r="B1814" s="47">
        <v>8.0200067E7</v>
      </c>
      <c r="C1814" s="47" t="s">
        <v>2186</v>
      </c>
      <c r="D1814" s="47">
        <v>1.0901866E7</v>
      </c>
      <c r="E1814" s="47">
        <v>4.0</v>
      </c>
      <c r="F1814" s="48">
        <v>7883.75</v>
      </c>
      <c r="G1814" s="48">
        <f t="shared" si="1"/>
        <v>31535</v>
      </c>
      <c r="H1814" s="47" t="s">
        <v>3</v>
      </c>
      <c r="I1814" s="47">
        <v>0.0</v>
      </c>
      <c r="J1814" s="47">
        <v>0.0</v>
      </c>
      <c r="K1814" s="47">
        <v>0.0</v>
      </c>
      <c r="L1814" s="47" t="s">
        <v>118</v>
      </c>
      <c r="M1814" s="47" t="s">
        <v>165</v>
      </c>
      <c r="N1814" s="47">
        <v>3.0</v>
      </c>
      <c r="O1814" s="47">
        <v>0.0</v>
      </c>
      <c r="P1814" s="47">
        <v>0.0</v>
      </c>
      <c r="Q1814" s="47">
        <v>0.0</v>
      </c>
      <c r="R1814" s="47">
        <v>0.0</v>
      </c>
      <c r="S1814" s="47">
        <v>0.0</v>
      </c>
      <c r="T1814" s="47">
        <v>0.0</v>
      </c>
      <c r="U1814" s="48">
        <v>7883.75</v>
      </c>
      <c r="V1814" s="48">
        <v>7883.75</v>
      </c>
      <c r="W1814" s="47">
        <v>8.30092963E8</v>
      </c>
      <c r="X1814" s="47" t="s">
        <v>678</v>
      </c>
    </row>
    <row r="1815" ht="15.75" customHeight="1">
      <c r="B1815" s="52">
        <v>8.0200068E7</v>
      </c>
      <c r="C1815" s="52" t="s">
        <v>2187</v>
      </c>
      <c r="D1815" s="52" t="s">
        <v>2188</v>
      </c>
      <c r="E1815" s="52">
        <v>9.0</v>
      </c>
      <c r="F1815" s="53">
        <v>26180.0</v>
      </c>
      <c r="G1815" s="48">
        <f t="shared" si="1"/>
        <v>235620</v>
      </c>
      <c r="H1815" s="52" t="s">
        <v>3</v>
      </c>
      <c r="I1815" s="52">
        <v>20.0</v>
      </c>
      <c r="J1815" s="52">
        <v>15.0</v>
      </c>
      <c r="K1815" s="52">
        <v>40.0</v>
      </c>
      <c r="L1815" s="52" t="s">
        <v>118</v>
      </c>
      <c r="M1815" s="52" t="s">
        <v>119</v>
      </c>
      <c r="N1815" s="52">
        <v>1516.0</v>
      </c>
      <c r="O1815" s="52">
        <v>0.0</v>
      </c>
      <c r="P1815" s="52">
        <v>0.0</v>
      </c>
      <c r="Q1815" s="52">
        <v>0.0</v>
      </c>
      <c r="R1815" s="52">
        <v>0.0</v>
      </c>
      <c r="S1815" s="52">
        <v>25.0</v>
      </c>
      <c r="T1815" s="52">
        <v>0.0</v>
      </c>
      <c r="U1815" s="53">
        <v>26180.0</v>
      </c>
      <c r="V1815" s="53">
        <v>26180.0</v>
      </c>
      <c r="W1815" s="52">
        <v>9.01028951E8</v>
      </c>
      <c r="X1815" s="52" t="s">
        <v>729</v>
      </c>
    </row>
    <row r="1816" ht="15.75" customHeight="1">
      <c r="B1816" s="47">
        <v>8.0200069E7</v>
      </c>
      <c r="C1816" s="47" t="s">
        <v>2189</v>
      </c>
      <c r="D1816" s="47" t="s">
        <v>2190</v>
      </c>
      <c r="E1816" s="47">
        <v>34.0</v>
      </c>
      <c r="F1816" s="48">
        <v>10650.5</v>
      </c>
      <c r="G1816" s="48">
        <f t="shared" si="1"/>
        <v>362117</v>
      </c>
      <c r="H1816" s="47" t="s">
        <v>3</v>
      </c>
      <c r="I1816" s="47">
        <v>4.0</v>
      </c>
      <c r="J1816" s="47">
        <v>4.0</v>
      </c>
      <c r="K1816" s="47">
        <v>8.0</v>
      </c>
      <c r="L1816" s="47" t="s">
        <v>118</v>
      </c>
      <c r="M1816" s="47" t="s">
        <v>165</v>
      </c>
      <c r="N1816" s="47">
        <v>66.0</v>
      </c>
      <c r="O1816" s="47">
        <v>0.0</v>
      </c>
      <c r="P1816" s="47">
        <v>0.0</v>
      </c>
      <c r="Q1816" s="47">
        <v>0.0</v>
      </c>
      <c r="R1816" s="47">
        <v>0.0</v>
      </c>
      <c r="S1816" s="47">
        <v>3.0</v>
      </c>
      <c r="T1816" s="47">
        <v>0.0</v>
      </c>
      <c r="U1816" s="48">
        <v>10650.5</v>
      </c>
      <c r="V1816" s="48">
        <v>10650.5</v>
      </c>
      <c r="W1816" s="47">
        <v>9.00749145E8</v>
      </c>
      <c r="X1816" s="47" t="s">
        <v>834</v>
      </c>
    </row>
    <row r="1817" ht="15.75" customHeight="1">
      <c r="B1817" s="52">
        <v>8.020007E7</v>
      </c>
      <c r="C1817" s="52" t="s">
        <v>2191</v>
      </c>
      <c r="D1817" s="52">
        <v>1.196095E7</v>
      </c>
      <c r="E1817" s="52">
        <v>8.0</v>
      </c>
      <c r="F1817" s="53">
        <v>17009.4</v>
      </c>
      <c r="G1817" s="48">
        <f t="shared" si="1"/>
        <v>136075.2</v>
      </c>
      <c r="H1817" s="52" t="s">
        <v>3</v>
      </c>
      <c r="I1817" s="52">
        <v>1.0</v>
      </c>
      <c r="J1817" s="52">
        <v>1.0</v>
      </c>
      <c r="K1817" s="52">
        <v>2.0</v>
      </c>
      <c r="L1817" s="52" t="s">
        <v>118</v>
      </c>
      <c r="M1817" s="52" t="s">
        <v>119</v>
      </c>
      <c r="N1817" s="52">
        <v>122.0</v>
      </c>
      <c r="O1817" s="52">
        <v>0.0</v>
      </c>
      <c r="P1817" s="52">
        <v>0.0</v>
      </c>
      <c r="Q1817" s="52">
        <v>1.0</v>
      </c>
      <c r="R1817" s="52">
        <v>0.0</v>
      </c>
      <c r="S1817" s="52">
        <v>2.0</v>
      </c>
      <c r="T1817" s="52">
        <v>0.0</v>
      </c>
      <c r="U1817" s="53">
        <v>17009.4</v>
      </c>
      <c r="V1817" s="53">
        <v>17000.34</v>
      </c>
      <c r="W1817" s="52">
        <v>8.30092963E8</v>
      </c>
      <c r="X1817" s="52" t="s">
        <v>1235</v>
      </c>
    </row>
    <row r="1818" ht="15.75" customHeight="1">
      <c r="B1818" s="47">
        <v>8.0200071E7</v>
      </c>
      <c r="C1818" s="47" t="s">
        <v>2192</v>
      </c>
      <c r="D1818" s="47" t="s">
        <v>2193</v>
      </c>
      <c r="E1818" s="47">
        <v>191.0</v>
      </c>
      <c r="F1818" s="48">
        <v>4498.2</v>
      </c>
      <c r="G1818" s="48">
        <f t="shared" si="1"/>
        <v>859156.2</v>
      </c>
      <c r="H1818" s="47" t="s">
        <v>3</v>
      </c>
      <c r="I1818" s="47">
        <v>0.0</v>
      </c>
      <c r="J1818" s="47">
        <v>0.0</v>
      </c>
      <c r="K1818" s="47">
        <v>0.0</v>
      </c>
      <c r="L1818" s="47" t="s">
        <v>118</v>
      </c>
      <c r="M1818" s="47" t="s">
        <v>165</v>
      </c>
      <c r="N1818" s="47">
        <v>10.0</v>
      </c>
      <c r="O1818" s="47">
        <v>0.0</v>
      </c>
      <c r="P1818" s="47">
        <v>0.0</v>
      </c>
      <c r="Q1818" s="47">
        <v>0.0</v>
      </c>
      <c r="R1818" s="47">
        <v>0.0</v>
      </c>
      <c r="S1818" s="47">
        <v>0.0</v>
      </c>
      <c r="T1818" s="47">
        <v>0.0</v>
      </c>
      <c r="U1818" s="48">
        <v>4498.2</v>
      </c>
      <c r="V1818" s="48">
        <v>4498.2</v>
      </c>
      <c r="W1818" s="47">
        <v>9.00603232E8</v>
      </c>
      <c r="X1818" s="47" t="s">
        <v>216</v>
      </c>
    </row>
    <row r="1819" ht="15.75" customHeight="1">
      <c r="B1819" s="52">
        <v>8.0200072E7</v>
      </c>
      <c r="C1819" s="52" t="s">
        <v>2194</v>
      </c>
      <c r="D1819" s="52" t="s">
        <v>2195</v>
      </c>
      <c r="E1819" s="52">
        <v>189.0</v>
      </c>
      <c r="F1819" s="53">
        <v>4980.15</v>
      </c>
      <c r="G1819" s="48">
        <f t="shared" si="1"/>
        <v>941248.35</v>
      </c>
      <c r="H1819" s="52" t="s">
        <v>3</v>
      </c>
      <c r="I1819" s="52">
        <v>0.0</v>
      </c>
      <c r="J1819" s="52">
        <v>0.0</v>
      </c>
      <c r="K1819" s="52">
        <v>0.0</v>
      </c>
      <c r="L1819" s="52" t="s">
        <v>118</v>
      </c>
      <c r="M1819" s="52" t="s">
        <v>165</v>
      </c>
      <c r="N1819" s="52">
        <v>10.0</v>
      </c>
      <c r="O1819" s="52">
        <v>0.0</v>
      </c>
      <c r="P1819" s="52">
        <v>0.0</v>
      </c>
      <c r="Q1819" s="52">
        <v>0.0</v>
      </c>
      <c r="R1819" s="52">
        <v>0.0</v>
      </c>
      <c r="S1819" s="52">
        <v>0.0</v>
      </c>
      <c r="T1819" s="52">
        <v>0.0</v>
      </c>
      <c r="U1819" s="53">
        <v>4980.15</v>
      </c>
      <c r="V1819" s="53">
        <v>4980.15</v>
      </c>
      <c r="W1819" s="52">
        <v>9.00603232E8</v>
      </c>
      <c r="X1819" s="52" t="s">
        <v>1546</v>
      </c>
    </row>
    <row r="1820" ht="15.75" customHeight="1">
      <c r="B1820" s="47">
        <v>8.0200073E7</v>
      </c>
      <c r="C1820" s="47" t="s">
        <v>2196</v>
      </c>
      <c r="D1820" s="47" t="s">
        <v>2197</v>
      </c>
      <c r="E1820" s="47">
        <v>188.0</v>
      </c>
      <c r="F1820" s="48">
        <v>4980.15</v>
      </c>
      <c r="G1820" s="48">
        <f t="shared" si="1"/>
        <v>936268.2</v>
      </c>
      <c r="H1820" s="47" t="s">
        <v>3</v>
      </c>
      <c r="I1820" s="47">
        <v>0.0</v>
      </c>
      <c r="J1820" s="47">
        <v>0.0</v>
      </c>
      <c r="K1820" s="47">
        <v>0.0</v>
      </c>
      <c r="L1820" s="47" t="s">
        <v>118</v>
      </c>
      <c r="M1820" s="47" t="s">
        <v>119</v>
      </c>
      <c r="N1820" s="47">
        <v>10.0</v>
      </c>
      <c r="O1820" s="47">
        <v>0.0</v>
      </c>
      <c r="P1820" s="47">
        <v>0.0</v>
      </c>
      <c r="Q1820" s="47">
        <v>0.0</v>
      </c>
      <c r="R1820" s="47">
        <v>0.0</v>
      </c>
      <c r="S1820" s="47">
        <v>0.0</v>
      </c>
      <c r="T1820" s="47">
        <v>0.0</v>
      </c>
      <c r="U1820" s="48">
        <v>4980.15</v>
      </c>
      <c r="V1820" s="48">
        <v>4980.15</v>
      </c>
      <c r="W1820" s="47">
        <v>9.00603232E8</v>
      </c>
      <c r="X1820" s="47" t="s">
        <v>1546</v>
      </c>
    </row>
    <row r="1821" ht="15.75" customHeight="1">
      <c r="B1821" s="52">
        <v>8.0200074E7</v>
      </c>
      <c r="C1821" s="52" t="s">
        <v>2198</v>
      </c>
      <c r="D1821" s="52">
        <v>1075129.0</v>
      </c>
      <c r="E1821" s="52">
        <v>15.0</v>
      </c>
      <c r="F1821" s="53">
        <v>20230.0</v>
      </c>
      <c r="G1821" s="48">
        <f t="shared" si="1"/>
        <v>303450</v>
      </c>
      <c r="H1821" s="52" t="s">
        <v>3</v>
      </c>
      <c r="I1821" s="52">
        <v>2.0</v>
      </c>
      <c r="J1821" s="52">
        <v>2.0</v>
      </c>
      <c r="K1821" s="52">
        <v>4.0</v>
      </c>
      <c r="L1821" s="52" t="s">
        <v>118</v>
      </c>
      <c r="M1821" s="52" t="s">
        <v>119</v>
      </c>
      <c r="N1821" s="52">
        <v>50.0</v>
      </c>
      <c r="O1821" s="52">
        <v>0.0</v>
      </c>
      <c r="P1821" s="52">
        <v>0.0</v>
      </c>
      <c r="Q1821" s="52">
        <v>0.0</v>
      </c>
      <c r="R1821" s="52">
        <v>0.0</v>
      </c>
      <c r="S1821" s="52">
        <v>1.0</v>
      </c>
      <c r="T1821" s="52">
        <v>0.0</v>
      </c>
      <c r="U1821" s="53">
        <v>20230.0</v>
      </c>
      <c r="V1821" s="53">
        <v>20230.0</v>
      </c>
      <c r="W1821" s="52">
        <v>8.30092963E8</v>
      </c>
      <c r="X1821" s="52" t="s">
        <v>678</v>
      </c>
    </row>
    <row r="1822" ht="15.75" customHeight="1">
      <c r="B1822" s="47">
        <v>8.0200075E7</v>
      </c>
      <c r="C1822" s="73" t="s">
        <v>2199</v>
      </c>
      <c r="D1822" s="6"/>
      <c r="E1822" s="47">
        <v>3.0</v>
      </c>
      <c r="F1822" s="48">
        <v>49087.5</v>
      </c>
      <c r="G1822" s="48">
        <f t="shared" si="1"/>
        <v>147262.5</v>
      </c>
      <c r="H1822" s="47" t="s">
        <v>3</v>
      </c>
      <c r="I1822" s="47">
        <v>0.0</v>
      </c>
      <c r="J1822" s="47">
        <v>0.0</v>
      </c>
      <c r="K1822" s="47">
        <v>0.0</v>
      </c>
      <c r="L1822" s="47" t="s">
        <v>118</v>
      </c>
      <c r="M1822" s="47" t="s">
        <v>119</v>
      </c>
      <c r="N1822" s="47">
        <v>1.0</v>
      </c>
      <c r="O1822" s="47">
        <v>0.0</v>
      </c>
      <c r="P1822" s="47">
        <v>0.0</v>
      </c>
      <c r="Q1822" s="47">
        <v>0.0</v>
      </c>
      <c r="R1822" s="47">
        <v>0.0</v>
      </c>
      <c r="S1822" s="47">
        <v>0.0</v>
      </c>
      <c r="T1822" s="47">
        <v>0.0</v>
      </c>
      <c r="U1822" s="48">
        <v>49087.5</v>
      </c>
      <c r="V1822" s="48">
        <v>49087.5</v>
      </c>
      <c r="W1822" s="47">
        <v>9.00839808E8</v>
      </c>
      <c r="X1822" s="47" t="s">
        <v>1235</v>
      </c>
    </row>
    <row r="1823" ht="15.75" customHeight="1">
      <c r="B1823" s="52">
        <v>8.0200076E7</v>
      </c>
      <c r="C1823" s="52" t="s">
        <v>2200</v>
      </c>
      <c r="D1823" s="52">
        <v>1.1334762E7</v>
      </c>
      <c r="E1823" s="52">
        <v>1.0</v>
      </c>
      <c r="F1823" s="53">
        <v>215376.9</v>
      </c>
      <c r="G1823" s="48">
        <f t="shared" si="1"/>
        <v>215376.9</v>
      </c>
      <c r="H1823" s="52" t="s">
        <v>3</v>
      </c>
      <c r="I1823" s="52">
        <v>2.0</v>
      </c>
      <c r="J1823" s="52">
        <v>2.0</v>
      </c>
      <c r="K1823" s="52">
        <v>4.0</v>
      </c>
      <c r="L1823" s="52" t="s">
        <v>118</v>
      </c>
      <c r="M1823" s="52" t="s">
        <v>119</v>
      </c>
      <c r="N1823" s="52">
        <v>146.0</v>
      </c>
      <c r="O1823" s="52">
        <v>0.0</v>
      </c>
      <c r="P1823" s="52">
        <v>0.0</v>
      </c>
      <c r="Q1823" s="52">
        <v>2.0</v>
      </c>
      <c r="R1823" s="52">
        <v>0.0</v>
      </c>
      <c r="S1823" s="52">
        <v>15.0</v>
      </c>
      <c r="T1823" s="52">
        <v>0.0</v>
      </c>
      <c r="U1823" s="53">
        <v>215377.0</v>
      </c>
      <c r="V1823" s="53">
        <v>215376.9</v>
      </c>
      <c r="W1823" s="52">
        <v>9.00522878E8</v>
      </c>
      <c r="X1823" s="52" t="s">
        <v>1959</v>
      </c>
    </row>
    <row r="1824" ht="15.75" customHeight="1">
      <c r="B1824" s="47">
        <v>8.0200077E7</v>
      </c>
      <c r="C1824" s="47" t="s">
        <v>2201</v>
      </c>
      <c r="D1824" s="47" t="s">
        <v>2202</v>
      </c>
      <c r="E1824" s="47">
        <v>5.0</v>
      </c>
      <c r="F1824" s="48">
        <v>11106.67</v>
      </c>
      <c r="G1824" s="48">
        <f t="shared" si="1"/>
        <v>55533.35</v>
      </c>
      <c r="H1824" s="47" t="s">
        <v>3</v>
      </c>
      <c r="I1824" s="47">
        <v>4.0</v>
      </c>
      <c r="J1824" s="47">
        <v>4.0</v>
      </c>
      <c r="K1824" s="47">
        <v>8.0</v>
      </c>
      <c r="L1824" s="47" t="s">
        <v>118</v>
      </c>
      <c r="M1824" s="47" t="s">
        <v>119</v>
      </c>
      <c r="N1824" s="47">
        <v>111.0</v>
      </c>
      <c r="O1824" s="47">
        <v>0.0</v>
      </c>
      <c r="P1824" s="47">
        <v>0.0</v>
      </c>
      <c r="Q1824" s="47">
        <v>0.0</v>
      </c>
      <c r="R1824" s="47">
        <v>0.0</v>
      </c>
      <c r="S1824" s="47">
        <v>1.0</v>
      </c>
      <c r="T1824" s="47">
        <v>0.0</v>
      </c>
      <c r="U1824" s="48">
        <v>11106.7</v>
      </c>
      <c r="V1824" s="48">
        <v>11067.0</v>
      </c>
      <c r="W1824" s="47">
        <v>9.00603232E8</v>
      </c>
      <c r="X1824" s="47" t="s">
        <v>834</v>
      </c>
    </row>
    <row r="1825" ht="15.75" customHeight="1">
      <c r="B1825" s="52">
        <v>8.0200078E7</v>
      </c>
      <c r="C1825" s="72" t="s">
        <v>2203</v>
      </c>
      <c r="D1825" s="6"/>
      <c r="E1825" s="52">
        <v>1.0</v>
      </c>
      <c r="F1825" s="53">
        <v>47302.5</v>
      </c>
      <c r="G1825" s="48">
        <f t="shared" si="1"/>
        <v>47302.5</v>
      </c>
      <c r="H1825" s="52" t="s">
        <v>3</v>
      </c>
      <c r="I1825" s="52">
        <v>0.0</v>
      </c>
      <c r="J1825" s="52">
        <v>0.0</v>
      </c>
      <c r="K1825" s="52">
        <v>0.0</v>
      </c>
      <c r="L1825" s="52" t="s">
        <v>118</v>
      </c>
      <c r="M1825" s="52" t="s">
        <v>122</v>
      </c>
      <c r="N1825" s="52">
        <v>11.0</v>
      </c>
      <c r="O1825" s="52">
        <v>0.0</v>
      </c>
      <c r="P1825" s="52">
        <v>0.0</v>
      </c>
      <c r="Q1825" s="52">
        <v>0.0</v>
      </c>
      <c r="R1825" s="52">
        <v>0.0</v>
      </c>
      <c r="S1825" s="52">
        <v>2.0</v>
      </c>
      <c r="T1825" s="52">
        <v>0.0</v>
      </c>
      <c r="U1825" s="53">
        <v>47302.5</v>
      </c>
      <c r="V1825" s="53">
        <v>47302.5</v>
      </c>
      <c r="W1825" s="52">
        <v>9.00839808E8</v>
      </c>
      <c r="X1825" s="52" t="s">
        <v>1571</v>
      </c>
    </row>
    <row r="1826" ht="15.75" customHeight="1">
      <c r="B1826" s="47">
        <v>8.0200079E7</v>
      </c>
      <c r="C1826" s="47" t="s">
        <v>2204</v>
      </c>
      <c r="D1826" s="47">
        <v>1.1294256E7</v>
      </c>
      <c r="E1826" s="47">
        <v>0.0</v>
      </c>
      <c r="F1826" s="48">
        <v>1737300.0</v>
      </c>
      <c r="G1826" s="48">
        <f t="shared" si="1"/>
        <v>0</v>
      </c>
      <c r="H1826" s="47" t="s">
        <v>3</v>
      </c>
      <c r="I1826" s="47">
        <v>0.0</v>
      </c>
      <c r="J1826" s="47">
        <v>0.0</v>
      </c>
      <c r="K1826" s="47">
        <v>0.0</v>
      </c>
      <c r="L1826" s="47" t="s">
        <v>118</v>
      </c>
      <c r="M1826" s="47" t="s">
        <v>119</v>
      </c>
      <c r="N1826" s="47">
        <v>1.0</v>
      </c>
      <c r="O1826" s="47">
        <v>0.0</v>
      </c>
      <c r="P1826" s="47">
        <v>0.0</v>
      </c>
      <c r="Q1826" s="47">
        <v>0.0</v>
      </c>
      <c r="R1826" s="47">
        <v>0.0</v>
      </c>
      <c r="S1826" s="47">
        <v>1.0</v>
      </c>
      <c r="T1826" s="47">
        <v>0.0</v>
      </c>
      <c r="U1826" s="48">
        <v>1737300.0</v>
      </c>
      <c r="V1826" s="48">
        <v>1737300.0</v>
      </c>
      <c r="W1826" s="47">
        <v>9.00603232E8</v>
      </c>
      <c r="X1826" s="47" t="s">
        <v>273</v>
      </c>
    </row>
    <row r="1827" ht="15.75" customHeight="1">
      <c r="B1827" s="52">
        <v>8.020008E7</v>
      </c>
      <c r="C1827" s="52" t="s">
        <v>2205</v>
      </c>
      <c r="D1827" s="52">
        <v>2.7241671E7</v>
      </c>
      <c r="E1827" s="52">
        <v>0.0</v>
      </c>
      <c r="F1827" s="53">
        <v>31099.46</v>
      </c>
      <c r="G1827" s="48">
        <f t="shared" si="1"/>
        <v>0</v>
      </c>
      <c r="H1827" s="52" t="s">
        <v>3</v>
      </c>
      <c r="I1827" s="52">
        <v>0.0</v>
      </c>
      <c r="J1827" s="52">
        <v>0.0</v>
      </c>
      <c r="K1827" s="52">
        <v>0.0</v>
      </c>
      <c r="L1827" s="52" t="s">
        <v>118</v>
      </c>
      <c r="M1827" s="52" t="s">
        <v>165</v>
      </c>
      <c r="N1827" s="52">
        <v>4.0</v>
      </c>
      <c r="O1827" s="52">
        <v>0.0</v>
      </c>
      <c r="P1827" s="52">
        <v>0.0</v>
      </c>
      <c r="Q1827" s="52">
        <v>0.0</v>
      </c>
      <c r="R1827" s="52">
        <v>0.0</v>
      </c>
      <c r="S1827" s="52">
        <v>2.0</v>
      </c>
      <c r="T1827" s="52">
        <v>0.0</v>
      </c>
      <c r="U1827" s="53">
        <v>31099.5</v>
      </c>
      <c r="V1827" s="53">
        <v>31099.46</v>
      </c>
      <c r="W1827" s="52">
        <v>8.30092963E8</v>
      </c>
      <c r="X1827" s="52" t="s">
        <v>1091</v>
      </c>
    </row>
    <row r="1828" ht="15.75" customHeight="1">
      <c r="B1828" s="47">
        <v>8.0200081E7</v>
      </c>
      <c r="C1828" s="47" t="s">
        <v>2206</v>
      </c>
      <c r="D1828" s="47">
        <v>2.724106E7</v>
      </c>
      <c r="E1828" s="47">
        <v>2.0</v>
      </c>
      <c r="F1828" s="48">
        <v>18199.86</v>
      </c>
      <c r="G1828" s="48">
        <f t="shared" si="1"/>
        <v>36399.72</v>
      </c>
      <c r="H1828" s="47" t="s">
        <v>3</v>
      </c>
      <c r="I1828" s="47">
        <v>0.0</v>
      </c>
      <c r="J1828" s="47">
        <v>0.0</v>
      </c>
      <c r="K1828" s="47">
        <v>0.0</v>
      </c>
      <c r="L1828" s="47" t="s">
        <v>118</v>
      </c>
      <c r="M1828" s="47" t="s">
        <v>165</v>
      </c>
      <c r="N1828" s="47">
        <v>6.0</v>
      </c>
      <c r="O1828" s="47">
        <v>0.0</v>
      </c>
      <c r="P1828" s="47">
        <v>0.0</v>
      </c>
      <c r="Q1828" s="47">
        <v>0.0</v>
      </c>
      <c r="R1828" s="47">
        <v>0.0</v>
      </c>
      <c r="S1828" s="47">
        <v>0.0</v>
      </c>
      <c r="T1828" s="47">
        <v>0.0</v>
      </c>
      <c r="U1828" s="48">
        <v>18199.9</v>
      </c>
      <c r="V1828" s="48">
        <v>18199.86</v>
      </c>
      <c r="W1828" s="47">
        <v>8.30092963E8</v>
      </c>
      <c r="X1828" s="47" t="s">
        <v>1091</v>
      </c>
    </row>
    <row r="1829" ht="15.75" customHeight="1">
      <c r="B1829" s="52">
        <v>8.0200082E7</v>
      </c>
      <c r="C1829" s="52" t="s">
        <v>2207</v>
      </c>
      <c r="D1829" s="52">
        <v>1.128929E7</v>
      </c>
      <c r="E1829" s="52">
        <v>0.0</v>
      </c>
      <c r="F1829" s="53">
        <v>2170434.0</v>
      </c>
      <c r="G1829" s="48">
        <f t="shared" si="1"/>
        <v>0</v>
      </c>
      <c r="H1829" s="52" t="s">
        <v>3</v>
      </c>
      <c r="I1829" s="52">
        <v>0.0</v>
      </c>
      <c r="J1829" s="52">
        <v>0.0</v>
      </c>
      <c r="K1829" s="52">
        <v>0.0</v>
      </c>
      <c r="L1829" s="52" t="s">
        <v>118</v>
      </c>
      <c r="M1829" s="52" t="s">
        <v>122</v>
      </c>
      <c r="N1829" s="52">
        <v>1.0</v>
      </c>
      <c r="O1829" s="52">
        <v>0.0</v>
      </c>
      <c r="P1829" s="52">
        <v>0.0</v>
      </c>
      <c r="Q1829" s="52">
        <v>0.0</v>
      </c>
      <c r="R1829" s="52">
        <v>0.0</v>
      </c>
      <c r="S1829" s="52">
        <v>1.0</v>
      </c>
      <c r="T1829" s="52">
        <v>0.0</v>
      </c>
      <c r="U1829" s="53">
        <v>2170434.0</v>
      </c>
      <c r="V1829" s="53">
        <v>2170434.0</v>
      </c>
      <c r="W1829" s="52">
        <v>9.00603232E8</v>
      </c>
      <c r="X1829" s="52" t="s">
        <v>127</v>
      </c>
    </row>
    <row r="1830" ht="15.75" customHeight="1">
      <c r="B1830" s="47">
        <v>8.0200083E7</v>
      </c>
      <c r="C1830" s="73" t="s">
        <v>2208</v>
      </c>
      <c r="D1830" s="6"/>
      <c r="E1830" s="47">
        <v>10.0</v>
      </c>
      <c r="F1830" s="48">
        <v>1190.0</v>
      </c>
      <c r="G1830" s="48">
        <f t="shared" si="1"/>
        <v>11900</v>
      </c>
      <c r="H1830" s="47" t="s">
        <v>3</v>
      </c>
      <c r="I1830" s="47">
        <v>10.0</v>
      </c>
      <c r="J1830" s="47">
        <v>0.0</v>
      </c>
      <c r="K1830" s="47">
        <v>30.0</v>
      </c>
      <c r="L1830" s="47" t="s">
        <v>118</v>
      </c>
      <c r="M1830" s="47" t="s">
        <v>122</v>
      </c>
      <c r="N1830" s="47">
        <v>70.0</v>
      </c>
      <c r="O1830" s="47">
        <v>0.0</v>
      </c>
      <c r="P1830" s="47">
        <v>0.0</v>
      </c>
      <c r="Q1830" s="47">
        <v>1.0</v>
      </c>
      <c r="R1830" s="47">
        <v>0.0</v>
      </c>
      <c r="S1830" s="47">
        <v>0.0</v>
      </c>
      <c r="T1830" s="47">
        <v>0.0</v>
      </c>
      <c r="U1830" s="48">
        <v>1190.0</v>
      </c>
      <c r="V1830" s="48">
        <v>1190.0</v>
      </c>
      <c r="W1830" s="47">
        <v>9.00340506E8</v>
      </c>
      <c r="X1830" s="47" t="s">
        <v>194</v>
      </c>
    </row>
    <row r="1831" ht="15.75" customHeight="1">
      <c r="B1831" s="52">
        <v>910104.0</v>
      </c>
      <c r="C1831" s="72" t="s">
        <v>2209</v>
      </c>
      <c r="D1831" s="6"/>
      <c r="E1831" s="52">
        <v>0.0</v>
      </c>
      <c r="F1831" s="53">
        <v>0.0</v>
      </c>
      <c r="G1831" s="48">
        <f t="shared" si="1"/>
        <v>0</v>
      </c>
      <c r="H1831" s="52" t="s">
        <v>5</v>
      </c>
      <c r="I1831" s="52">
        <v>0.0</v>
      </c>
      <c r="J1831" s="52">
        <v>0.0</v>
      </c>
      <c r="K1831" s="52">
        <v>0.0</v>
      </c>
      <c r="L1831" s="52" t="s">
        <v>118</v>
      </c>
      <c r="M1831" s="52" t="s">
        <v>119</v>
      </c>
      <c r="N1831" s="52">
        <v>0.0</v>
      </c>
      <c r="O1831" s="52">
        <v>0.0</v>
      </c>
      <c r="P1831" s="52">
        <v>0.0</v>
      </c>
      <c r="Q1831" s="52">
        <v>0.0</v>
      </c>
      <c r="R1831" s="52">
        <v>0.0</v>
      </c>
      <c r="S1831" s="52">
        <v>0.0</v>
      </c>
      <c r="T1831" s="52">
        <v>0.0</v>
      </c>
      <c r="U1831" s="53">
        <v>0.0</v>
      </c>
      <c r="V1831" s="53">
        <v>0.0</v>
      </c>
      <c r="W1831" s="52">
        <v>8.30122566E8</v>
      </c>
      <c r="X1831" s="52" t="s">
        <v>687</v>
      </c>
    </row>
  </sheetData>
  <mergeCells count="185">
    <mergeCell ref="B1:X1"/>
    <mergeCell ref="B2:X2"/>
    <mergeCell ref="C57:D57"/>
    <mergeCell ref="C86:D86"/>
    <mergeCell ref="C97:D97"/>
    <mergeCell ref="C111:D111"/>
    <mergeCell ref="C151:D151"/>
    <mergeCell ref="C152:D152"/>
    <mergeCell ref="C161:D161"/>
    <mergeCell ref="C169:D169"/>
    <mergeCell ref="C237:D237"/>
    <mergeCell ref="C238:D238"/>
    <mergeCell ref="C241:D241"/>
    <mergeCell ref="C255:D255"/>
    <mergeCell ref="C259:D259"/>
    <mergeCell ref="C287:D287"/>
    <mergeCell ref="C338:D338"/>
    <mergeCell ref="C377:D377"/>
    <mergeCell ref="C385:D385"/>
    <mergeCell ref="C398:D398"/>
    <mergeCell ref="C475:D475"/>
    <mergeCell ref="C507:D507"/>
    <mergeCell ref="C508:D508"/>
    <mergeCell ref="C520:D520"/>
    <mergeCell ref="C529:D529"/>
    <mergeCell ref="C530:D530"/>
    <mergeCell ref="C532:D532"/>
    <mergeCell ref="C533:D533"/>
    <mergeCell ref="C534:D534"/>
    <mergeCell ref="C542:D542"/>
    <mergeCell ref="C574:D574"/>
    <mergeCell ref="C575:D575"/>
    <mergeCell ref="C578:D578"/>
    <mergeCell ref="C581:D581"/>
    <mergeCell ref="C582:D582"/>
    <mergeCell ref="C583:D583"/>
    <mergeCell ref="C587:D587"/>
    <mergeCell ref="C626:D626"/>
    <mergeCell ref="C627:D627"/>
    <mergeCell ref="C643:D643"/>
    <mergeCell ref="C644:D644"/>
    <mergeCell ref="C645:D645"/>
    <mergeCell ref="C646:D646"/>
    <mergeCell ref="C647:D647"/>
    <mergeCell ref="C648:D648"/>
    <mergeCell ref="C649:D649"/>
    <mergeCell ref="C702:D702"/>
    <mergeCell ref="C712:D712"/>
    <mergeCell ref="C713:D713"/>
    <mergeCell ref="C756:D756"/>
    <mergeCell ref="C758:D758"/>
    <mergeCell ref="C766:D766"/>
    <mergeCell ref="C767:D767"/>
    <mergeCell ref="C819:D819"/>
    <mergeCell ref="C820:D820"/>
    <mergeCell ref="C821:D821"/>
    <mergeCell ref="C822:D822"/>
    <mergeCell ref="C830:D830"/>
    <mergeCell ref="C857:D857"/>
    <mergeCell ref="C858:D858"/>
    <mergeCell ref="C963:D963"/>
    <mergeCell ref="C1028:D1028"/>
    <mergeCell ref="C1029:D1029"/>
    <mergeCell ref="C1156:D1156"/>
    <mergeCell ref="C1157:D1157"/>
    <mergeCell ref="C1158:D1158"/>
    <mergeCell ref="C1160:D1160"/>
    <mergeCell ref="C1161:D1161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7:D1187"/>
    <mergeCell ref="C1381:D1381"/>
    <mergeCell ref="C1382:D1382"/>
    <mergeCell ref="C1386:D1386"/>
    <mergeCell ref="C1387:D1387"/>
    <mergeCell ref="C1390:D1390"/>
    <mergeCell ref="C1391:D1391"/>
    <mergeCell ref="C1392:D1392"/>
    <mergeCell ref="C1687:D1687"/>
    <mergeCell ref="C1688:D1688"/>
    <mergeCell ref="C1689:D1689"/>
    <mergeCell ref="C1690:D1690"/>
    <mergeCell ref="C1693:D1693"/>
    <mergeCell ref="C1694:D1694"/>
    <mergeCell ref="C1695:D1695"/>
    <mergeCell ref="C1696:D1696"/>
    <mergeCell ref="C1697:D1697"/>
    <mergeCell ref="C1698:D1698"/>
    <mergeCell ref="C1699:D1699"/>
    <mergeCell ref="C1700:D1700"/>
    <mergeCell ref="C1703:D1703"/>
    <mergeCell ref="C1708:D1708"/>
    <mergeCell ref="C1778:D1778"/>
    <mergeCell ref="C1779:D1779"/>
    <mergeCell ref="C1780:D1780"/>
    <mergeCell ref="C1781:D1781"/>
    <mergeCell ref="C1782:D1782"/>
    <mergeCell ref="C1783:D1783"/>
    <mergeCell ref="C1784:D1784"/>
    <mergeCell ref="C1785:D1785"/>
    <mergeCell ref="C1786:D1786"/>
    <mergeCell ref="C1787:D1787"/>
    <mergeCell ref="C1788:D1788"/>
    <mergeCell ref="C1789:D1789"/>
    <mergeCell ref="C1790:D1790"/>
    <mergeCell ref="C1791:D1791"/>
    <mergeCell ref="C1825:D1825"/>
    <mergeCell ref="C1830:D1830"/>
    <mergeCell ref="C1831:D1831"/>
    <mergeCell ref="C1792:D1792"/>
    <mergeCell ref="C1793:D1793"/>
    <mergeCell ref="C1794:D1794"/>
    <mergeCell ref="C1795:D1795"/>
    <mergeCell ref="C1798:D1798"/>
    <mergeCell ref="C1801:D1801"/>
    <mergeCell ref="C1822:D1822"/>
    <mergeCell ref="C1395:D1395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416:D1416"/>
    <mergeCell ref="C1433:D1433"/>
    <mergeCell ref="C1434:D1434"/>
    <mergeCell ref="C1470:D1470"/>
    <mergeCell ref="C1475:D1475"/>
    <mergeCell ref="C1476:D1476"/>
    <mergeCell ref="C1477:D1477"/>
    <mergeCell ref="C1478:D1478"/>
    <mergeCell ref="C1480:D1480"/>
    <mergeCell ref="C1483:D1483"/>
    <mergeCell ref="C1485:D1485"/>
    <mergeCell ref="C1487:D1487"/>
    <mergeCell ref="C1504:D1504"/>
    <mergeCell ref="C1507:D1507"/>
    <mergeCell ref="C1508:D1508"/>
    <mergeCell ref="C1510:D1510"/>
    <mergeCell ref="C1511:D1511"/>
    <mergeCell ref="C1512:D1512"/>
    <mergeCell ref="C1513:D1513"/>
    <mergeCell ref="C1562:D1562"/>
    <mergeCell ref="C1563:D1563"/>
    <mergeCell ref="C1566:D1566"/>
    <mergeCell ref="C1608:D1608"/>
    <mergeCell ref="C1686:D1686"/>
    <mergeCell ref="C1756:D1756"/>
    <mergeCell ref="C1760:D1760"/>
    <mergeCell ref="C1761:D1761"/>
    <mergeCell ref="C1763:D1763"/>
    <mergeCell ref="C1767:D1767"/>
    <mergeCell ref="C1770:D1770"/>
    <mergeCell ref="C1771:D177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6AB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8.71"/>
    <col customWidth="1" min="2" max="2" width="14.0"/>
    <col customWidth="1" min="3" max="3" width="35.0"/>
    <col customWidth="1" min="4" max="4" width="12.0"/>
    <col customWidth="1" min="5" max="5" width="8.0"/>
    <col customWidth="1" min="6" max="7" width="12.0"/>
    <col customWidth="1" min="8" max="8" width="15.0"/>
    <col customWidth="1" min="9" max="9" width="57.0"/>
    <col customWidth="1" min="10" max="10" width="15.0"/>
    <col customWidth="1" min="11" max="11" width="18.0"/>
    <col customWidth="1" min="12" max="14" width="14.0"/>
    <col customWidth="1" min="15" max="16" width="15.0"/>
    <col customWidth="1" min="17" max="17" width="12.0"/>
    <col customWidth="1" min="18" max="18" width="14.0"/>
    <col customWidth="1" min="19" max="20" width="12.0"/>
    <col customWidth="1" min="21" max="26" width="8.71"/>
  </cols>
  <sheetData>
    <row r="1">
      <c r="B1" s="4" t="s">
        <v>2210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</row>
    <row r="2">
      <c r="B2" s="71" t="s">
        <v>2211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>
      <c r="B3" s="45" t="s">
        <v>2212</v>
      </c>
      <c r="C3" s="45" t="s">
        <v>37</v>
      </c>
      <c r="D3" s="45" t="s">
        <v>2213</v>
      </c>
      <c r="E3" s="45" t="s">
        <v>2214</v>
      </c>
      <c r="F3" s="45" t="s">
        <v>2215</v>
      </c>
      <c r="G3" s="45" t="s">
        <v>2216</v>
      </c>
      <c r="H3" s="45" t="s">
        <v>40</v>
      </c>
      <c r="I3" s="74" t="s">
        <v>38</v>
      </c>
      <c r="J3" s="45" t="s">
        <v>97</v>
      </c>
      <c r="K3" s="45" t="s">
        <v>2217</v>
      </c>
      <c r="L3" s="45" t="s">
        <v>2218</v>
      </c>
      <c r="M3" s="45" t="s">
        <v>2219</v>
      </c>
      <c r="N3" s="45" t="s">
        <v>2220</v>
      </c>
      <c r="O3" s="45" t="s">
        <v>2221</v>
      </c>
      <c r="P3" s="45" t="s">
        <v>2222</v>
      </c>
      <c r="Q3" s="45" t="s">
        <v>2223</v>
      </c>
      <c r="R3" s="45" t="s">
        <v>2224</v>
      </c>
      <c r="S3" s="45" t="s">
        <v>2225</v>
      </c>
      <c r="T3" s="45" t="s">
        <v>2226</v>
      </c>
    </row>
    <row r="4" hidden="1">
      <c r="B4" s="47" t="s">
        <v>2227</v>
      </c>
      <c r="C4" s="47" t="s">
        <v>1023</v>
      </c>
      <c r="D4" s="47">
        <v>312.0</v>
      </c>
      <c r="E4" s="47" t="s">
        <v>118</v>
      </c>
      <c r="F4" s="47">
        <v>170.0</v>
      </c>
      <c r="G4" s="47">
        <v>142.0</v>
      </c>
      <c r="H4" s="48">
        <v>103221.0</v>
      </c>
      <c r="I4" s="75" t="s">
        <v>2228</v>
      </c>
      <c r="J4" s="47">
        <v>2.2537018E7</v>
      </c>
      <c r="K4" s="47" t="s">
        <v>2229</v>
      </c>
      <c r="L4" s="47">
        <v>7640210.0</v>
      </c>
      <c r="M4" s="76">
        <v>46326.0</v>
      </c>
      <c r="N4" s="76">
        <v>46265.0</v>
      </c>
      <c r="O4" s="48">
        <v>6118941.0</v>
      </c>
      <c r="P4" s="48">
        <f t="shared" ref="P4:P412" si="1">IFERROR(G4*H4,0)</f>
        <v>14657382</v>
      </c>
      <c r="Q4" s="47">
        <f t="shared" ref="Q4:Q412" si="2">IFERROR(IF(N4="","",MAX(TODAY()-N4,0)),0)</f>
        <v>0</v>
      </c>
      <c r="R4" s="47" t="str">
        <f t="shared" ref="R4:R412" si="3">IF(B4="","",IF(G4=0,"COMPLETO",IF(G4&lt;=D4*0.1,"CASI COMPLETO","PENDIENTE")))</f>
        <v>PENDIENTE</v>
      </c>
      <c r="S4" s="77">
        <f t="shared" ref="S4:S412" si="4">IF(B4="","",IFERROR(F4/D4,0))</f>
        <v>0.5448717949</v>
      </c>
      <c r="T4" s="47" t="str">
        <f t="shared" ref="T4:T412" si="5">IF(B4="","",IF(Q4&gt;30,"CRITICO",IF(Q4&gt;7,"URGENTE","NORMAL")))</f>
        <v>NORMAL</v>
      </c>
    </row>
    <row r="5" hidden="1">
      <c r="B5" s="52" t="s">
        <v>2227</v>
      </c>
      <c r="C5" s="52" t="s">
        <v>929</v>
      </c>
      <c r="D5" s="52">
        <v>460.0</v>
      </c>
      <c r="E5" s="52" t="s">
        <v>118</v>
      </c>
      <c r="F5" s="52">
        <v>280.0</v>
      </c>
      <c r="G5" s="52">
        <v>180.0</v>
      </c>
      <c r="H5" s="53">
        <v>1002911.0</v>
      </c>
      <c r="I5" s="78" t="s">
        <v>2228</v>
      </c>
      <c r="J5" s="52">
        <v>2.1575071E7</v>
      </c>
      <c r="K5" s="52" t="s">
        <v>2229</v>
      </c>
      <c r="L5" s="52">
        <v>5100101.0</v>
      </c>
      <c r="M5" s="79">
        <v>46326.0</v>
      </c>
      <c r="N5" s="79">
        <v>46265.0</v>
      </c>
      <c r="O5" s="53">
        <v>8.7654421E7</v>
      </c>
      <c r="P5" s="53">
        <f t="shared" si="1"/>
        <v>180523980</v>
      </c>
      <c r="Q5" s="52">
        <f t="shared" si="2"/>
        <v>0</v>
      </c>
      <c r="R5" s="52" t="str">
        <f t="shared" si="3"/>
        <v>PENDIENTE</v>
      </c>
      <c r="S5" s="80">
        <f t="shared" si="4"/>
        <v>0.6086956522</v>
      </c>
      <c r="T5" s="52" t="str">
        <f t="shared" si="5"/>
        <v>NORMAL</v>
      </c>
    </row>
    <row r="6" hidden="1">
      <c r="B6" s="47" t="s">
        <v>2227</v>
      </c>
      <c r="C6" s="47" t="s">
        <v>928</v>
      </c>
      <c r="D6" s="47">
        <v>160.0</v>
      </c>
      <c r="E6" s="47" t="s">
        <v>118</v>
      </c>
      <c r="F6" s="47">
        <v>110.0</v>
      </c>
      <c r="G6" s="47">
        <v>50.0</v>
      </c>
      <c r="H6" s="48">
        <v>1140000.0</v>
      </c>
      <c r="I6" s="75" t="s">
        <v>2228</v>
      </c>
      <c r="J6" s="47">
        <v>3092710.0</v>
      </c>
      <c r="K6" s="47" t="s">
        <v>2229</v>
      </c>
      <c r="L6" s="47">
        <v>5100100.0</v>
      </c>
      <c r="M6" s="76">
        <v>46326.0</v>
      </c>
      <c r="N6" s="76">
        <v>46265.0</v>
      </c>
      <c r="O6" s="48">
        <v>3.4656E7</v>
      </c>
      <c r="P6" s="48">
        <f t="shared" si="1"/>
        <v>57000000</v>
      </c>
      <c r="Q6" s="47">
        <f t="shared" si="2"/>
        <v>0</v>
      </c>
      <c r="R6" s="47" t="str">
        <f t="shared" si="3"/>
        <v>PENDIENTE</v>
      </c>
      <c r="S6" s="77">
        <f t="shared" si="4"/>
        <v>0.6875</v>
      </c>
      <c r="T6" s="47" t="str">
        <f t="shared" si="5"/>
        <v>NORMAL</v>
      </c>
    </row>
    <row r="7" hidden="1">
      <c r="B7" s="52" t="s">
        <v>2227</v>
      </c>
      <c r="C7" s="52" t="s">
        <v>1085</v>
      </c>
      <c r="D7" s="52">
        <v>360.0</v>
      </c>
      <c r="E7" s="52" t="s">
        <v>118</v>
      </c>
      <c r="F7" s="52">
        <v>210.0</v>
      </c>
      <c r="G7" s="52">
        <v>150.0</v>
      </c>
      <c r="H7" s="53">
        <v>1554538.0</v>
      </c>
      <c r="I7" s="78" t="s">
        <v>2228</v>
      </c>
      <c r="J7" s="52">
        <v>2.103605E7</v>
      </c>
      <c r="K7" s="52" t="s">
        <v>2229</v>
      </c>
      <c r="L7" s="52">
        <v>7730306.0</v>
      </c>
      <c r="M7" s="79">
        <v>46326.0</v>
      </c>
      <c r="N7" s="79">
        <v>46265.0</v>
      </c>
      <c r="O7" s="53">
        <v>1.06E8</v>
      </c>
      <c r="P7" s="53">
        <f t="shared" si="1"/>
        <v>233180700</v>
      </c>
      <c r="Q7" s="52">
        <f t="shared" si="2"/>
        <v>0</v>
      </c>
      <c r="R7" s="52" t="str">
        <f t="shared" si="3"/>
        <v>PENDIENTE</v>
      </c>
      <c r="S7" s="80">
        <f t="shared" si="4"/>
        <v>0.5833333333</v>
      </c>
      <c r="T7" s="52" t="str">
        <f t="shared" si="5"/>
        <v>NORMAL</v>
      </c>
    </row>
    <row r="8" hidden="1">
      <c r="B8" s="47" t="s">
        <v>2230</v>
      </c>
      <c r="C8" s="47" t="s">
        <v>211</v>
      </c>
      <c r="D8" s="47">
        <v>4.0</v>
      </c>
      <c r="E8" s="47" t="s">
        <v>118</v>
      </c>
      <c r="F8" s="47">
        <v>0.0</v>
      </c>
      <c r="G8" s="47">
        <v>4.0</v>
      </c>
      <c r="H8" s="48">
        <v>60598.23</v>
      </c>
      <c r="I8" s="75" t="s">
        <v>2228</v>
      </c>
      <c r="J8" s="47">
        <v>8148471.0</v>
      </c>
      <c r="K8" s="47" t="s">
        <v>2229</v>
      </c>
      <c r="L8" s="47">
        <v>1.2330019E7</v>
      </c>
      <c r="M8" s="76">
        <v>46098.0</v>
      </c>
      <c r="N8" s="76">
        <v>46098.0</v>
      </c>
      <c r="O8" s="48">
        <v>46054.65</v>
      </c>
      <c r="P8" s="48">
        <f t="shared" si="1"/>
        <v>242392.92</v>
      </c>
      <c r="Q8" s="47">
        <f t="shared" si="2"/>
        <v>21</v>
      </c>
      <c r="R8" s="47" t="str">
        <f t="shared" si="3"/>
        <v>PENDIENTE</v>
      </c>
      <c r="S8" s="77">
        <f t="shared" si="4"/>
        <v>0</v>
      </c>
      <c r="T8" s="47" t="str">
        <f t="shared" si="5"/>
        <v>URGENTE</v>
      </c>
    </row>
    <row r="9" hidden="1">
      <c r="B9" s="47" t="s">
        <v>2231</v>
      </c>
      <c r="C9" s="47" t="s">
        <v>994</v>
      </c>
      <c r="D9" s="47">
        <v>2.0</v>
      </c>
      <c r="E9" s="47" t="s">
        <v>118</v>
      </c>
      <c r="F9" s="47">
        <v>0.0</v>
      </c>
      <c r="G9" s="47">
        <v>2.0</v>
      </c>
      <c r="H9" s="48">
        <v>6417.9</v>
      </c>
      <c r="I9" s="75" t="s">
        <v>2228</v>
      </c>
      <c r="J9" s="47">
        <v>990943.0</v>
      </c>
      <c r="K9" s="47" t="s">
        <v>2229</v>
      </c>
      <c r="L9" s="47">
        <v>7.2601008E7</v>
      </c>
      <c r="M9" s="76">
        <v>46106.0</v>
      </c>
      <c r="N9" s="76">
        <v>46106.0</v>
      </c>
      <c r="O9" s="48">
        <v>2438.802</v>
      </c>
      <c r="P9" s="48">
        <f t="shared" si="1"/>
        <v>12835.8</v>
      </c>
      <c r="Q9" s="47">
        <f t="shared" si="2"/>
        <v>13</v>
      </c>
      <c r="R9" s="47" t="str">
        <f t="shared" si="3"/>
        <v>PENDIENTE</v>
      </c>
      <c r="S9" s="77">
        <f t="shared" si="4"/>
        <v>0</v>
      </c>
      <c r="T9" s="47" t="str">
        <f t="shared" si="5"/>
        <v>URGENTE</v>
      </c>
    </row>
    <row r="10" hidden="1">
      <c r="B10" s="52" t="s">
        <v>2232</v>
      </c>
      <c r="C10" s="52" t="s">
        <v>279</v>
      </c>
      <c r="D10" s="52">
        <v>1.0</v>
      </c>
      <c r="E10" s="52" t="s">
        <v>118</v>
      </c>
      <c r="F10" s="52">
        <v>0.0</v>
      </c>
      <c r="G10" s="52">
        <v>1.0</v>
      </c>
      <c r="H10" s="53">
        <v>1027415.0</v>
      </c>
      <c r="I10" s="78" t="s">
        <v>2228</v>
      </c>
      <c r="J10" s="52">
        <v>2.4122364E7</v>
      </c>
      <c r="K10" s="52" t="s">
        <v>2229</v>
      </c>
      <c r="L10" s="52">
        <v>1.2540034E7</v>
      </c>
      <c r="M10" s="79">
        <v>46109.0</v>
      </c>
      <c r="N10" s="79">
        <v>46109.0</v>
      </c>
      <c r="O10" s="53">
        <v>195208.9</v>
      </c>
      <c r="P10" s="53">
        <f t="shared" si="1"/>
        <v>1027415</v>
      </c>
      <c r="Q10" s="52">
        <f t="shared" si="2"/>
        <v>10</v>
      </c>
      <c r="R10" s="52" t="str">
        <f t="shared" si="3"/>
        <v>PENDIENTE</v>
      </c>
      <c r="S10" s="80">
        <f t="shared" si="4"/>
        <v>0</v>
      </c>
      <c r="T10" s="52" t="str">
        <f t="shared" si="5"/>
        <v>URGENTE</v>
      </c>
    </row>
    <row r="11" hidden="1">
      <c r="B11" s="52" t="s">
        <v>2233</v>
      </c>
      <c r="C11" s="52" t="s">
        <v>234</v>
      </c>
      <c r="D11" s="52">
        <v>4.0</v>
      </c>
      <c r="E11" s="52" t="s">
        <v>118</v>
      </c>
      <c r="F11" s="52">
        <v>3.0</v>
      </c>
      <c r="G11" s="52">
        <v>1.0</v>
      </c>
      <c r="H11" s="53">
        <v>630000.0</v>
      </c>
      <c r="I11" s="78" t="s">
        <v>2228</v>
      </c>
      <c r="J11" s="52">
        <v>2.1068809E7</v>
      </c>
      <c r="K11" s="52" t="s">
        <v>2234</v>
      </c>
      <c r="L11" s="52" t="s">
        <v>236</v>
      </c>
      <c r="M11" s="79">
        <v>46117.0</v>
      </c>
      <c r="N11" s="79">
        <v>46108.0</v>
      </c>
      <c r="O11" s="53">
        <v>478800.0</v>
      </c>
      <c r="P11" s="53">
        <f t="shared" si="1"/>
        <v>630000</v>
      </c>
      <c r="Q11" s="52">
        <f t="shared" si="2"/>
        <v>11</v>
      </c>
      <c r="R11" s="52" t="str">
        <f t="shared" si="3"/>
        <v>PENDIENTE</v>
      </c>
      <c r="S11" s="80">
        <f t="shared" si="4"/>
        <v>0.75</v>
      </c>
      <c r="T11" s="52" t="str">
        <f t="shared" si="5"/>
        <v>URGENTE</v>
      </c>
    </row>
    <row r="12" hidden="1">
      <c r="B12" s="47" t="s">
        <v>2235</v>
      </c>
      <c r="C12" s="47" t="s">
        <v>131</v>
      </c>
      <c r="D12" s="47">
        <v>60.0</v>
      </c>
      <c r="E12" s="47" t="s">
        <v>118</v>
      </c>
      <c r="F12" s="47">
        <v>0.0</v>
      </c>
      <c r="G12" s="47">
        <v>60.0</v>
      </c>
      <c r="H12" s="48">
        <v>100898.6</v>
      </c>
      <c r="I12" s="75" t="s">
        <v>2228</v>
      </c>
      <c r="J12" s="47">
        <v>2.1351717E7</v>
      </c>
      <c r="K12" s="47" t="s">
        <v>2229</v>
      </c>
      <c r="L12" s="47">
        <v>1.2110008E7</v>
      </c>
      <c r="M12" s="76">
        <v>46118.0</v>
      </c>
      <c r="N12" s="76">
        <v>46108.0</v>
      </c>
      <c r="O12" s="48">
        <v>1150244.0</v>
      </c>
      <c r="P12" s="48">
        <f t="shared" si="1"/>
        <v>6053916</v>
      </c>
      <c r="Q12" s="47">
        <f t="shared" si="2"/>
        <v>11</v>
      </c>
      <c r="R12" s="47" t="str">
        <f t="shared" si="3"/>
        <v>PENDIENTE</v>
      </c>
      <c r="S12" s="77">
        <f t="shared" si="4"/>
        <v>0</v>
      </c>
      <c r="T12" s="47" t="str">
        <f t="shared" si="5"/>
        <v>URGENTE</v>
      </c>
    </row>
    <row r="13" hidden="1">
      <c r="B13" s="52" t="s">
        <v>2235</v>
      </c>
      <c r="C13" s="52" t="s">
        <v>319</v>
      </c>
      <c r="D13" s="52">
        <v>40.0</v>
      </c>
      <c r="E13" s="52" t="s">
        <v>118</v>
      </c>
      <c r="F13" s="52">
        <v>0.0</v>
      </c>
      <c r="G13" s="52">
        <v>40.0</v>
      </c>
      <c r="H13" s="53">
        <v>141368.9</v>
      </c>
      <c r="I13" s="78" t="s">
        <v>2228</v>
      </c>
      <c r="J13" s="52">
        <v>2.2129907E7</v>
      </c>
      <c r="K13" s="52" t="s">
        <v>2229</v>
      </c>
      <c r="L13" s="52">
        <v>1.2630024E7</v>
      </c>
      <c r="M13" s="79">
        <v>46118.0</v>
      </c>
      <c r="N13" s="79">
        <v>46108.0</v>
      </c>
      <c r="O13" s="53">
        <v>1074404.0</v>
      </c>
      <c r="P13" s="53">
        <f t="shared" si="1"/>
        <v>5654756</v>
      </c>
      <c r="Q13" s="52">
        <f t="shared" si="2"/>
        <v>11</v>
      </c>
      <c r="R13" s="52" t="str">
        <f t="shared" si="3"/>
        <v>PENDIENTE</v>
      </c>
      <c r="S13" s="80">
        <f t="shared" si="4"/>
        <v>0</v>
      </c>
      <c r="T13" s="52" t="str">
        <f t="shared" si="5"/>
        <v>URGENTE</v>
      </c>
    </row>
    <row r="14" hidden="1">
      <c r="B14" s="47" t="s">
        <v>2235</v>
      </c>
      <c r="C14" s="47" t="s">
        <v>319</v>
      </c>
      <c r="D14" s="47">
        <v>60.0</v>
      </c>
      <c r="E14" s="47" t="s">
        <v>118</v>
      </c>
      <c r="F14" s="47">
        <v>0.0</v>
      </c>
      <c r="G14" s="47">
        <v>60.0</v>
      </c>
      <c r="H14" s="48">
        <v>133053.1</v>
      </c>
      <c r="I14" s="75" t="s">
        <v>2228</v>
      </c>
      <c r="J14" s="47">
        <v>2.212912E7</v>
      </c>
      <c r="K14" s="47" t="s">
        <v>2229</v>
      </c>
      <c r="L14" s="47">
        <v>1.2630025E7</v>
      </c>
      <c r="M14" s="76">
        <v>46118.0</v>
      </c>
      <c r="N14" s="76">
        <v>46108.0</v>
      </c>
      <c r="O14" s="48">
        <v>1516806.0</v>
      </c>
      <c r="P14" s="48">
        <f t="shared" si="1"/>
        <v>7983186</v>
      </c>
      <c r="Q14" s="47">
        <f t="shared" si="2"/>
        <v>11</v>
      </c>
      <c r="R14" s="47" t="str">
        <f t="shared" si="3"/>
        <v>PENDIENTE</v>
      </c>
      <c r="S14" s="77">
        <f t="shared" si="4"/>
        <v>0</v>
      </c>
      <c r="T14" s="47" t="str">
        <f t="shared" si="5"/>
        <v>URGENTE</v>
      </c>
    </row>
    <row r="15" hidden="1">
      <c r="B15" s="52" t="s">
        <v>2235</v>
      </c>
      <c r="C15" s="52" t="s">
        <v>322</v>
      </c>
      <c r="D15" s="52">
        <v>40.0</v>
      </c>
      <c r="E15" s="52" t="s">
        <v>118</v>
      </c>
      <c r="F15" s="52">
        <v>0.0</v>
      </c>
      <c r="G15" s="52">
        <v>40.0</v>
      </c>
      <c r="H15" s="53">
        <v>69298.5</v>
      </c>
      <c r="I15" s="78" t="s">
        <v>2228</v>
      </c>
      <c r="J15" s="52">
        <v>2.1339891E7</v>
      </c>
      <c r="K15" s="52" t="s">
        <v>2229</v>
      </c>
      <c r="L15" s="52">
        <v>1.2630027E7</v>
      </c>
      <c r="M15" s="79">
        <v>46118.0</v>
      </c>
      <c r="N15" s="79">
        <v>46108.0</v>
      </c>
      <c r="O15" s="53">
        <v>526668.6</v>
      </c>
      <c r="P15" s="53">
        <f t="shared" si="1"/>
        <v>2771940</v>
      </c>
      <c r="Q15" s="52">
        <f t="shared" si="2"/>
        <v>11</v>
      </c>
      <c r="R15" s="52" t="str">
        <f t="shared" si="3"/>
        <v>PENDIENTE</v>
      </c>
      <c r="S15" s="80">
        <f t="shared" si="4"/>
        <v>0</v>
      </c>
      <c r="T15" s="52" t="str">
        <f t="shared" si="5"/>
        <v>URGENTE</v>
      </c>
    </row>
    <row r="16" hidden="1">
      <c r="B16" s="47" t="s">
        <v>2235</v>
      </c>
      <c r="C16" s="47" t="s">
        <v>324</v>
      </c>
      <c r="D16" s="47">
        <v>30.0</v>
      </c>
      <c r="E16" s="47" t="s">
        <v>118</v>
      </c>
      <c r="F16" s="47">
        <v>0.0</v>
      </c>
      <c r="G16" s="47">
        <v>30.0</v>
      </c>
      <c r="H16" s="48">
        <v>97017.9</v>
      </c>
      <c r="I16" s="75" t="s">
        <v>2228</v>
      </c>
      <c r="J16" s="47">
        <v>2.2417892E7</v>
      </c>
      <c r="K16" s="47" t="s">
        <v>2229</v>
      </c>
      <c r="L16" s="47">
        <v>1.2630028E7</v>
      </c>
      <c r="M16" s="76">
        <v>46118.0</v>
      </c>
      <c r="N16" s="76">
        <v>46108.0</v>
      </c>
      <c r="O16" s="48">
        <v>553002.0</v>
      </c>
      <c r="P16" s="48">
        <f t="shared" si="1"/>
        <v>2910537</v>
      </c>
      <c r="Q16" s="47">
        <f t="shared" si="2"/>
        <v>11</v>
      </c>
      <c r="R16" s="47" t="str">
        <f t="shared" si="3"/>
        <v>PENDIENTE</v>
      </c>
      <c r="S16" s="77">
        <f t="shared" si="4"/>
        <v>0</v>
      </c>
      <c r="T16" s="47" t="str">
        <f t="shared" si="5"/>
        <v>URGENTE</v>
      </c>
    </row>
    <row r="17" hidden="1">
      <c r="B17" s="52" t="s">
        <v>2235</v>
      </c>
      <c r="C17" s="52" t="s">
        <v>325</v>
      </c>
      <c r="D17" s="52">
        <v>120.0</v>
      </c>
      <c r="E17" s="52" t="s">
        <v>118</v>
      </c>
      <c r="F17" s="52">
        <v>0.0</v>
      </c>
      <c r="G17" s="52">
        <v>120.0</v>
      </c>
      <c r="H17" s="53">
        <v>77614.32</v>
      </c>
      <c r="I17" s="78" t="s">
        <v>2228</v>
      </c>
      <c r="J17" s="52">
        <v>2.4288019E7</v>
      </c>
      <c r="K17" s="52" t="s">
        <v>2229</v>
      </c>
      <c r="L17" s="52">
        <v>1.2630029E7</v>
      </c>
      <c r="M17" s="79">
        <v>46118.0</v>
      </c>
      <c r="N17" s="79">
        <v>46108.0</v>
      </c>
      <c r="O17" s="53">
        <v>1769606.0</v>
      </c>
      <c r="P17" s="53">
        <f t="shared" si="1"/>
        <v>9313718.4</v>
      </c>
      <c r="Q17" s="52">
        <f t="shared" si="2"/>
        <v>11</v>
      </c>
      <c r="R17" s="52" t="str">
        <f t="shared" si="3"/>
        <v>PENDIENTE</v>
      </c>
      <c r="S17" s="80">
        <f t="shared" si="4"/>
        <v>0</v>
      </c>
      <c r="T17" s="52" t="str">
        <f t="shared" si="5"/>
        <v>URGENTE</v>
      </c>
    </row>
    <row r="18" hidden="1">
      <c r="B18" s="47" t="s">
        <v>2235</v>
      </c>
      <c r="C18" s="47" t="s">
        <v>327</v>
      </c>
      <c r="D18" s="47">
        <v>60.0</v>
      </c>
      <c r="E18" s="47" t="s">
        <v>118</v>
      </c>
      <c r="F18" s="47">
        <v>0.0</v>
      </c>
      <c r="G18" s="47">
        <v>60.0</v>
      </c>
      <c r="H18" s="48">
        <v>83158.2</v>
      </c>
      <c r="I18" s="75" t="s">
        <v>2228</v>
      </c>
      <c r="J18" s="47">
        <v>2.2420663E7</v>
      </c>
      <c r="K18" s="47" t="s">
        <v>2229</v>
      </c>
      <c r="L18" s="47">
        <v>1.2630031E7</v>
      </c>
      <c r="M18" s="76">
        <v>46118.0</v>
      </c>
      <c r="N18" s="76">
        <v>46108.0</v>
      </c>
      <c r="O18" s="48">
        <v>948003.5</v>
      </c>
      <c r="P18" s="48">
        <f t="shared" si="1"/>
        <v>4989492</v>
      </c>
      <c r="Q18" s="47">
        <f t="shared" si="2"/>
        <v>11</v>
      </c>
      <c r="R18" s="47" t="str">
        <f t="shared" si="3"/>
        <v>PENDIENTE</v>
      </c>
      <c r="S18" s="77">
        <f t="shared" si="4"/>
        <v>0</v>
      </c>
      <c r="T18" s="47" t="str">
        <f t="shared" si="5"/>
        <v>URGENTE</v>
      </c>
    </row>
    <row r="19" hidden="1">
      <c r="B19" s="52" t="s">
        <v>2235</v>
      </c>
      <c r="C19" s="52" t="s">
        <v>329</v>
      </c>
      <c r="D19" s="52">
        <v>100.0</v>
      </c>
      <c r="E19" s="52" t="s">
        <v>118</v>
      </c>
      <c r="F19" s="52">
        <v>0.0</v>
      </c>
      <c r="G19" s="52">
        <v>100.0</v>
      </c>
      <c r="H19" s="53">
        <v>6763.53</v>
      </c>
      <c r="I19" s="78" t="s">
        <v>2228</v>
      </c>
      <c r="J19" s="52">
        <v>994565.0</v>
      </c>
      <c r="K19" s="52" t="s">
        <v>2229</v>
      </c>
      <c r="L19" s="52">
        <v>1.2630033E7</v>
      </c>
      <c r="M19" s="79">
        <v>46118.0</v>
      </c>
      <c r="N19" s="79">
        <v>46108.0</v>
      </c>
      <c r="O19" s="53">
        <v>128507.1</v>
      </c>
      <c r="P19" s="53">
        <f t="shared" si="1"/>
        <v>676353</v>
      </c>
      <c r="Q19" s="52">
        <f t="shared" si="2"/>
        <v>11</v>
      </c>
      <c r="R19" s="52" t="str">
        <f t="shared" si="3"/>
        <v>PENDIENTE</v>
      </c>
      <c r="S19" s="80">
        <f t="shared" si="4"/>
        <v>0</v>
      </c>
      <c r="T19" s="52" t="str">
        <f t="shared" si="5"/>
        <v>URGENTE</v>
      </c>
    </row>
    <row r="20" hidden="1">
      <c r="B20" s="47" t="s">
        <v>2235</v>
      </c>
      <c r="C20" s="47" t="s">
        <v>330</v>
      </c>
      <c r="D20" s="47">
        <v>600.0</v>
      </c>
      <c r="E20" s="47" t="s">
        <v>118</v>
      </c>
      <c r="F20" s="47">
        <v>0.0</v>
      </c>
      <c r="G20" s="47">
        <v>600.0</v>
      </c>
      <c r="H20" s="48">
        <v>5904.23</v>
      </c>
      <c r="I20" s="75" t="s">
        <v>2228</v>
      </c>
      <c r="J20" s="47">
        <v>994564.0</v>
      </c>
      <c r="K20" s="47" t="s">
        <v>2229</v>
      </c>
      <c r="L20" s="47">
        <v>1.2630034E7</v>
      </c>
      <c r="M20" s="76">
        <v>46118.0</v>
      </c>
      <c r="N20" s="76">
        <v>46108.0</v>
      </c>
      <c r="O20" s="48">
        <v>673082.2</v>
      </c>
      <c r="P20" s="48">
        <f t="shared" si="1"/>
        <v>3542538</v>
      </c>
      <c r="Q20" s="47">
        <f t="shared" si="2"/>
        <v>11</v>
      </c>
      <c r="R20" s="47" t="str">
        <f t="shared" si="3"/>
        <v>PENDIENTE</v>
      </c>
      <c r="S20" s="77">
        <f t="shared" si="4"/>
        <v>0</v>
      </c>
      <c r="T20" s="47" t="str">
        <f t="shared" si="5"/>
        <v>URGENTE</v>
      </c>
    </row>
    <row r="21" ht="15.75" hidden="1" customHeight="1">
      <c r="B21" s="52" t="s">
        <v>2235</v>
      </c>
      <c r="C21" s="52" t="s">
        <v>331</v>
      </c>
      <c r="D21" s="52">
        <v>300.0</v>
      </c>
      <c r="E21" s="52" t="s">
        <v>118</v>
      </c>
      <c r="F21" s="52">
        <v>0.0</v>
      </c>
      <c r="G21" s="52">
        <v>300.0</v>
      </c>
      <c r="H21" s="53">
        <v>4241.07</v>
      </c>
      <c r="I21" s="78" t="s">
        <v>2228</v>
      </c>
      <c r="J21" s="52">
        <v>994557.0</v>
      </c>
      <c r="K21" s="52" t="s">
        <v>2229</v>
      </c>
      <c r="L21" s="52">
        <v>1.2630035E7</v>
      </c>
      <c r="M21" s="79">
        <v>46118.0</v>
      </c>
      <c r="N21" s="79">
        <v>46108.0</v>
      </c>
      <c r="O21" s="53">
        <v>241741.0</v>
      </c>
      <c r="P21" s="53">
        <f t="shared" si="1"/>
        <v>1272321</v>
      </c>
      <c r="Q21" s="52">
        <f t="shared" si="2"/>
        <v>11</v>
      </c>
      <c r="R21" s="52" t="str">
        <f t="shared" si="3"/>
        <v>PENDIENTE</v>
      </c>
      <c r="S21" s="80">
        <f t="shared" si="4"/>
        <v>0</v>
      </c>
      <c r="T21" s="52" t="str">
        <f t="shared" si="5"/>
        <v>URGENTE</v>
      </c>
    </row>
    <row r="22" ht="15.75" hidden="1" customHeight="1">
      <c r="B22" s="47" t="s">
        <v>2235</v>
      </c>
      <c r="C22" s="47" t="s">
        <v>333</v>
      </c>
      <c r="D22" s="47">
        <v>120.0</v>
      </c>
      <c r="E22" s="47" t="s">
        <v>118</v>
      </c>
      <c r="F22" s="47">
        <v>0.0</v>
      </c>
      <c r="G22" s="47">
        <v>120.0</v>
      </c>
      <c r="H22" s="48">
        <v>7317.92</v>
      </c>
      <c r="I22" s="75" t="s">
        <v>2228</v>
      </c>
      <c r="J22" s="47">
        <v>984996.0</v>
      </c>
      <c r="K22" s="47" t="s">
        <v>2229</v>
      </c>
      <c r="L22" s="47">
        <v>1.2630036E7</v>
      </c>
      <c r="M22" s="76">
        <v>46118.0</v>
      </c>
      <c r="N22" s="76">
        <v>46108.0</v>
      </c>
      <c r="O22" s="48">
        <v>166848.6</v>
      </c>
      <c r="P22" s="48">
        <f t="shared" si="1"/>
        <v>878150.4</v>
      </c>
      <c r="Q22" s="47">
        <f t="shared" si="2"/>
        <v>11</v>
      </c>
      <c r="R22" s="47" t="str">
        <f t="shared" si="3"/>
        <v>PENDIENTE</v>
      </c>
      <c r="S22" s="77">
        <f t="shared" si="4"/>
        <v>0</v>
      </c>
      <c r="T22" s="47" t="str">
        <f t="shared" si="5"/>
        <v>URGENTE</v>
      </c>
    </row>
    <row r="23" ht="15.75" hidden="1" customHeight="1">
      <c r="B23" s="52" t="s">
        <v>2235</v>
      </c>
      <c r="C23" s="52" t="s">
        <v>334</v>
      </c>
      <c r="D23" s="52">
        <v>600.0</v>
      </c>
      <c r="E23" s="52" t="s">
        <v>118</v>
      </c>
      <c r="F23" s="52">
        <v>0.0</v>
      </c>
      <c r="G23" s="52">
        <v>600.0</v>
      </c>
      <c r="H23" s="53">
        <v>5128.09</v>
      </c>
      <c r="I23" s="78" t="s">
        <v>2228</v>
      </c>
      <c r="J23" s="52">
        <v>984993.0</v>
      </c>
      <c r="K23" s="52" t="s">
        <v>2229</v>
      </c>
      <c r="L23" s="52">
        <v>1.2630037E7</v>
      </c>
      <c r="M23" s="79">
        <v>46118.0</v>
      </c>
      <c r="N23" s="79">
        <v>46108.0</v>
      </c>
      <c r="O23" s="53">
        <v>584602.3</v>
      </c>
      <c r="P23" s="53">
        <f t="shared" si="1"/>
        <v>3076854</v>
      </c>
      <c r="Q23" s="52">
        <f t="shared" si="2"/>
        <v>11</v>
      </c>
      <c r="R23" s="52" t="str">
        <f t="shared" si="3"/>
        <v>PENDIENTE</v>
      </c>
      <c r="S23" s="80">
        <f t="shared" si="4"/>
        <v>0</v>
      </c>
      <c r="T23" s="52" t="str">
        <f t="shared" si="5"/>
        <v>URGENTE</v>
      </c>
    </row>
    <row r="24" ht="15.75" hidden="1" customHeight="1">
      <c r="B24" s="47" t="s">
        <v>2235</v>
      </c>
      <c r="C24" s="47" t="s">
        <v>335</v>
      </c>
      <c r="D24" s="47">
        <v>100.0</v>
      </c>
      <c r="E24" s="47" t="s">
        <v>118</v>
      </c>
      <c r="F24" s="47">
        <v>0.0</v>
      </c>
      <c r="G24" s="47">
        <v>100.0</v>
      </c>
      <c r="H24" s="48">
        <v>36035.22</v>
      </c>
      <c r="I24" s="75" t="s">
        <v>2228</v>
      </c>
      <c r="J24" s="47">
        <v>425940.0</v>
      </c>
      <c r="K24" s="47" t="s">
        <v>2229</v>
      </c>
      <c r="L24" s="47">
        <v>1.2630038E7</v>
      </c>
      <c r="M24" s="76">
        <v>46118.0</v>
      </c>
      <c r="N24" s="76">
        <v>46108.0</v>
      </c>
      <c r="O24" s="48">
        <v>684669.2</v>
      </c>
      <c r="P24" s="48">
        <f t="shared" si="1"/>
        <v>3603522</v>
      </c>
      <c r="Q24" s="47">
        <f t="shared" si="2"/>
        <v>11</v>
      </c>
      <c r="R24" s="47" t="str">
        <f t="shared" si="3"/>
        <v>PENDIENTE</v>
      </c>
      <c r="S24" s="77">
        <f t="shared" si="4"/>
        <v>0</v>
      </c>
      <c r="T24" s="47" t="str">
        <f t="shared" si="5"/>
        <v>URGENTE</v>
      </c>
    </row>
    <row r="25" ht="15.75" hidden="1" customHeight="1">
      <c r="B25" s="52" t="s">
        <v>2235</v>
      </c>
      <c r="C25" s="52" t="s">
        <v>577</v>
      </c>
      <c r="D25" s="52">
        <v>15.0</v>
      </c>
      <c r="E25" s="52" t="s">
        <v>118</v>
      </c>
      <c r="F25" s="52">
        <v>0.0</v>
      </c>
      <c r="G25" s="52">
        <v>15.0</v>
      </c>
      <c r="H25" s="53">
        <v>239495.6</v>
      </c>
      <c r="I25" s="78" t="s">
        <v>2228</v>
      </c>
      <c r="J25" s="52">
        <v>2.1123014E7</v>
      </c>
      <c r="K25" s="52" t="s">
        <v>2229</v>
      </c>
      <c r="L25" s="52">
        <v>2.1100001E7</v>
      </c>
      <c r="M25" s="79">
        <v>46118.0</v>
      </c>
      <c r="N25" s="79">
        <v>46108.0</v>
      </c>
      <c r="O25" s="53">
        <v>682562.5</v>
      </c>
      <c r="P25" s="53">
        <f t="shared" si="1"/>
        <v>3592434</v>
      </c>
      <c r="Q25" s="52">
        <f t="shared" si="2"/>
        <v>11</v>
      </c>
      <c r="R25" s="52" t="str">
        <f t="shared" si="3"/>
        <v>PENDIENTE</v>
      </c>
      <c r="S25" s="80">
        <f t="shared" si="4"/>
        <v>0</v>
      </c>
      <c r="T25" s="52" t="str">
        <f t="shared" si="5"/>
        <v>URGENTE</v>
      </c>
    </row>
    <row r="26" ht="15.75" hidden="1" customHeight="1">
      <c r="B26" s="47" t="s">
        <v>2235</v>
      </c>
      <c r="C26" s="47" t="s">
        <v>578</v>
      </c>
      <c r="D26" s="47">
        <v>200.0</v>
      </c>
      <c r="E26" s="47" t="s">
        <v>118</v>
      </c>
      <c r="F26" s="47">
        <v>0.0</v>
      </c>
      <c r="G26" s="47">
        <v>200.0</v>
      </c>
      <c r="H26" s="48">
        <v>4841.66</v>
      </c>
      <c r="I26" s="75" t="s">
        <v>2228</v>
      </c>
      <c r="J26" s="47">
        <v>3964604.0</v>
      </c>
      <c r="K26" s="47" t="s">
        <v>2229</v>
      </c>
      <c r="L26" s="47">
        <v>2.1100002E7</v>
      </c>
      <c r="M26" s="76">
        <v>46118.0</v>
      </c>
      <c r="N26" s="76">
        <v>46108.0</v>
      </c>
      <c r="O26" s="48">
        <v>183983.1</v>
      </c>
      <c r="P26" s="48">
        <f t="shared" si="1"/>
        <v>968332</v>
      </c>
      <c r="Q26" s="47">
        <f t="shared" si="2"/>
        <v>11</v>
      </c>
      <c r="R26" s="47" t="str">
        <f t="shared" si="3"/>
        <v>PENDIENTE</v>
      </c>
      <c r="S26" s="77">
        <f t="shared" si="4"/>
        <v>0</v>
      </c>
      <c r="T26" s="47" t="str">
        <f t="shared" si="5"/>
        <v>URGENTE</v>
      </c>
    </row>
    <row r="27" ht="15.75" hidden="1" customHeight="1">
      <c r="B27" s="52" t="s">
        <v>2235</v>
      </c>
      <c r="C27" s="52" t="s">
        <v>597</v>
      </c>
      <c r="D27" s="52">
        <v>200.0</v>
      </c>
      <c r="E27" s="52" t="s">
        <v>118</v>
      </c>
      <c r="F27" s="52">
        <v>0.0</v>
      </c>
      <c r="G27" s="52">
        <v>200.0</v>
      </c>
      <c r="H27" s="53">
        <v>1801.76</v>
      </c>
      <c r="I27" s="78" t="s">
        <v>2228</v>
      </c>
      <c r="J27" s="52">
        <v>949329.0</v>
      </c>
      <c r="K27" s="52" t="s">
        <v>2229</v>
      </c>
      <c r="L27" s="52">
        <v>2.1701111E7</v>
      </c>
      <c r="M27" s="79">
        <v>46118.0</v>
      </c>
      <c r="N27" s="79">
        <v>46108.0</v>
      </c>
      <c r="O27" s="53">
        <v>68466.88</v>
      </c>
      <c r="P27" s="53">
        <f t="shared" si="1"/>
        <v>360352</v>
      </c>
      <c r="Q27" s="52">
        <f t="shared" si="2"/>
        <v>11</v>
      </c>
      <c r="R27" s="52" t="str">
        <f t="shared" si="3"/>
        <v>PENDIENTE</v>
      </c>
      <c r="S27" s="80">
        <f t="shared" si="4"/>
        <v>0</v>
      </c>
      <c r="T27" s="52" t="str">
        <f t="shared" si="5"/>
        <v>URGENTE</v>
      </c>
    </row>
    <row r="28" ht="15.75" hidden="1" customHeight="1">
      <c r="B28" s="47" t="s">
        <v>2235</v>
      </c>
      <c r="C28" s="47" t="s">
        <v>598</v>
      </c>
      <c r="D28" s="47">
        <v>100.0</v>
      </c>
      <c r="E28" s="47" t="s">
        <v>118</v>
      </c>
      <c r="F28" s="47">
        <v>0.0</v>
      </c>
      <c r="G28" s="47">
        <v>100.0</v>
      </c>
      <c r="H28" s="48">
        <v>3658.96</v>
      </c>
      <c r="I28" s="75" t="s">
        <v>2228</v>
      </c>
      <c r="J28" s="47">
        <v>18813.0</v>
      </c>
      <c r="K28" s="47" t="s">
        <v>2229</v>
      </c>
      <c r="L28" s="47">
        <v>2.1701112E7</v>
      </c>
      <c r="M28" s="76">
        <v>46118.0</v>
      </c>
      <c r="N28" s="76">
        <v>46108.0</v>
      </c>
      <c r="O28" s="48">
        <v>69520.24</v>
      </c>
      <c r="P28" s="48">
        <f t="shared" si="1"/>
        <v>365896</v>
      </c>
      <c r="Q28" s="47">
        <f t="shared" si="2"/>
        <v>11</v>
      </c>
      <c r="R28" s="47" t="str">
        <f t="shared" si="3"/>
        <v>PENDIENTE</v>
      </c>
      <c r="S28" s="77">
        <f t="shared" si="4"/>
        <v>0</v>
      </c>
      <c r="T28" s="47" t="str">
        <f t="shared" si="5"/>
        <v>URGENTE</v>
      </c>
    </row>
    <row r="29" ht="15.75" hidden="1" customHeight="1">
      <c r="B29" s="52" t="s">
        <v>2235</v>
      </c>
      <c r="C29" s="52" t="s">
        <v>613</v>
      </c>
      <c r="D29" s="52">
        <v>40.0</v>
      </c>
      <c r="E29" s="52" t="s">
        <v>118</v>
      </c>
      <c r="F29" s="52">
        <v>0.0</v>
      </c>
      <c r="G29" s="52">
        <v>40.0</v>
      </c>
      <c r="H29" s="53">
        <v>47122.98</v>
      </c>
      <c r="I29" s="78" t="s">
        <v>2228</v>
      </c>
      <c r="J29" s="52">
        <v>2.1707132E7</v>
      </c>
      <c r="K29" s="52" t="s">
        <v>2229</v>
      </c>
      <c r="L29" s="52">
        <v>2220200.0</v>
      </c>
      <c r="M29" s="79">
        <v>46118.0</v>
      </c>
      <c r="N29" s="79">
        <v>46108.0</v>
      </c>
      <c r="O29" s="53">
        <v>358134.6</v>
      </c>
      <c r="P29" s="53">
        <f t="shared" si="1"/>
        <v>1884919.2</v>
      </c>
      <c r="Q29" s="52">
        <f t="shared" si="2"/>
        <v>11</v>
      </c>
      <c r="R29" s="52" t="str">
        <f t="shared" si="3"/>
        <v>PENDIENTE</v>
      </c>
      <c r="S29" s="80">
        <f t="shared" si="4"/>
        <v>0</v>
      </c>
      <c r="T29" s="52" t="str">
        <f t="shared" si="5"/>
        <v>URGENTE</v>
      </c>
    </row>
    <row r="30" ht="15.75" hidden="1" customHeight="1">
      <c r="B30" s="47" t="s">
        <v>2235</v>
      </c>
      <c r="C30" s="47" t="s">
        <v>615</v>
      </c>
      <c r="D30" s="47">
        <v>120.0</v>
      </c>
      <c r="E30" s="47" t="s">
        <v>118</v>
      </c>
      <c r="F30" s="47">
        <v>0.0</v>
      </c>
      <c r="G30" s="47">
        <v>120.0</v>
      </c>
      <c r="H30" s="48">
        <v>58210.74</v>
      </c>
      <c r="I30" s="75" t="s">
        <v>2228</v>
      </c>
      <c r="J30" s="47">
        <v>2.1707133E7</v>
      </c>
      <c r="K30" s="47" t="s">
        <v>2229</v>
      </c>
      <c r="L30" s="47">
        <v>2220201.0</v>
      </c>
      <c r="M30" s="76">
        <v>46118.0</v>
      </c>
      <c r="N30" s="76">
        <v>46108.0</v>
      </c>
      <c r="O30" s="48">
        <v>1327205.0</v>
      </c>
      <c r="P30" s="48">
        <f t="shared" si="1"/>
        <v>6985288.8</v>
      </c>
      <c r="Q30" s="47">
        <f t="shared" si="2"/>
        <v>11</v>
      </c>
      <c r="R30" s="47" t="str">
        <f t="shared" si="3"/>
        <v>PENDIENTE</v>
      </c>
      <c r="S30" s="77">
        <f t="shared" si="4"/>
        <v>0</v>
      </c>
      <c r="T30" s="47" t="str">
        <f t="shared" si="5"/>
        <v>URGENTE</v>
      </c>
    </row>
    <row r="31" ht="15.75" hidden="1" customHeight="1">
      <c r="B31" s="52" t="s">
        <v>2235</v>
      </c>
      <c r="C31" s="52" t="s">
        <v>617</v>
      </c>
      <c r="D31" s="52">
        <v>15.0</v>
      </c>
      <c r="E31" s="52" t="s">
        <v>118</v>
      </c>
      <c r="F31" s="52">
        <v>0.0</v>
      </c>
      <c r="G31" s="52">
        <v>15.0</v>
      </c>
      <c r="H31" s="53">
        <v>210667.4</v>
      </c>
      <c r="I31" s="78" t="s">
        <v>2228</v>
      </c>
      <c r="J31" s="52">
        <v>2.2925076E7</v>
      </c>
      <c r="K31" s="52" t="s">
        <v>2229</v>
      </c>
      <c r="L31" s="52">
        <v>2220202.0</v>
      </c>
      <c r="M31" s="79">
        <v>46118.0</v>
      </c>
      <c r="N31" s="79">
        <v>46108.0</v>
      </c>
      <c r="O31" s="53">
        <v>600402.2</v>
      </c>
      <c r="P31" s="53">
        <f t="shared" si="1"/>
        <v>3160011</v>
      </c>
      <c r="Q31" s="52">
        <f t="shared" si="2"/>
        <v>11</v>
      </c>
      <c r="R31" s="52" t="str">
        <f t="shared" si="3"/>
        <v>PENDIENTE</v>
      </c>
      <c r="S31" s="80">
        <f t="shared" si="4"/>
        <v>0</v>
      </c>
      <c r="T31" s="52" t="str">
        <f t="shared" si="5"/>
        <v>URGENTE</v>
      </c>
    </row>
    <row r="32" ht="15.75" hidden="1" customHeight="1">
      <c r="B32" s="47" t="s">
        <v>2235</v>
      </c>
      <c r="C32" s="47" t="s">
        <v>618</v>
      </c>
      <c r="D32" s="47">
        <v>60.0</v>
      </c>
      <c r="E32" s="47" t="s">
        <v>118</v>
      </c>
      <c r="F32" s="47">
        <v>0.0</v>
      </c>
      <c r="G32" s="47">
        <v>60.0</v>
      </c>
      <c r="H32" s="48">
        <v>66526.56</v>
      </c>
      <c r="I32" s="75" t="s">
        <v>2228</v>
      </c>
      <c r="J32" s="47">
        <v>2.0998367E7</v>
      </c>
      <c r="K32" s="47" t="s">
        <v>2229</v>
      </c>
      <c r="L32" s="47">
        <v>2330201.0</v>
      </c>
      <c r="M32" s="76">
        <v>46118.0</v>
      </c>
      <c r="N32" s="76">
        <v>46108.0</v>
      </c>
      <c r="O32" s="48">
        <v>758402.8</v>
      </c>
      <c r="P32" s="48">
        <f t="shared" si="1"/>
        <v>3991593.6</v>
      </c>
      <c r="Q32" s="47">
        <f t="shared" si="2"/>
        <v>11</v>
      </c>
      <c r="R32" s="47" t="str">
        <f t="shared" si="3"/>
        <v>PENDIENTE</v>
      </c>
      <c r="S32" s="77">
        <f t="shared" si="4"/>
        <v>0</v>
      </c>
      <c r="T32" s="47" t="str">
        <f t="shared" si="5"/>
        <v>URGENTE</v>
      </c>
    </row>
    <row r="33" ht="15.75" hidden="1" customHeight="1">
      <c r="B33" s="52" t="s">
        <v>2235</v>
      </c>
      <c r="C33" s="52" t="s">
        <v>620</v>
      </c>
      <c r="D33" s="52">
        <v>60.0</v>
      </c>
      <c r="E33" s="52" t="s">
        <v>118</v>
      </c>
      <c r="F33" s="52">
        <v>0.0</v>
      </c>
      <c r="G33" s="52">
        <v>60.0</v>
      </c>
      <c r="H33" s="53">
        <v>58210.74</v>
      </c>
      <c r="I33" s="78" t="s">
        <v>2228</v>
      </c>
      <c r="J33" s="52">
        <v>2.2480372E7</v>
      </c>
      <c r="K33" s="52" t="s">
        <v>2229</v>
      </c>
      <c r="L33" s="52">
        <v>2330207.0</v>
      </c>
      <c r="M33" s="79">
        <v>46118.0</v>
      </c>
      <c r="N33" s="79">
        <v>46108.0</v>
      </c>
      <c r="O33" s="53">
        <v>663602.4</v>
      </c>
      <c r="P33" s="53">
        <f t="shared" si="1"/>
        <v>3492644.4</v>
      </c>
      <c r="Q33" s="52">
        <f t="shared" si="2"/>
        <v>11</v>
      </c>
      <c r="R33" s="52" t="str">
        <f t="shared" si="3"/>
        <v>PENDIENTE</v>
      </c>
      <c r="S33" s="80">
        <f t="shared" si="4"/>
        <v>0</v>
      </c>
      <c r="T33" s="52" t="str">
        <f t="shared" si="5"/>
        <v>URGENTE</v>
      </c>
    </row>
    <row r="34" ht="15.75" hidden="1" customHeight="1">
      <c r="B34" s="47" t="s">
        <v>2235</v>
      </c>
      <c r="C34" s="47" t="s">
        <v>624</v>
      </c>
      <c r="D34" s="47">
        <v>20.0</v>
      </c>
      <c r="E34" s="47" t="s">
        <v>118</v>
      </c>
      <c r="F34" s="47">
        <v>0.0</v>
      </c>
      <c r="G34" s="47">
        <v>20.0</v>
      </c>
      <c r="H34" s="48">
        <v>83158.2</v>
      </c>
      <c r="I34" s="75" t="s">
        <v>2228</v>
      </c>
      <c r="J34" s="47">
        <v>2.1743197E7</v>
      </c>
      <c r="K34" s="47" t="s">
        <v>2229</v>
      </c>
      <c r="L34" s="47">
        <v>2330209.0</v>
      </c>
      <c r="M34" s="76">
        <v>46118.0</v>
      </c>
      <c r="N34" s="76">
        <v>46108.0</v>
      </c>
      <c r="O34" s="48">
        <v>316001.2</v>
      </c>
      <c r="P34" s="48">
        <f t="shared" si="1"/>
        <v>1663164</v>
      </c>
      <c r="Q34" s="47">
        <f t="shared" si="2"/>
        <v>11</v>
      </c>
      <c r="R34" s="47" t="str">
        <f t="shared" si="3"/>
        <v>PENDIENTE</v>
      </c>
      <c r="S34" s="77">
        <f t="shared" si="4"/>
        <v>0</v>
      </c>
      <c r="T34" s="47" t="str">
        <f t="shared" si="5"/>
        <v>URGENTE</v>
      </c>
    </row>
    <row r="35" ht="15.75" hidden="1" customHeight="1">
      <c r="B35" s="52" t="s">
        <v>2235</v>
      </c>
      <c r="C35" s="52" t="s">
        <v>632</v>
      </c>
      <c r="D35" s="52">
        <v>20.0</v>
      </c>
      <c r="E35" s="52" t="s">
        <v>118</v>
      </c>
      <c r="F35" s="52">
        <v>0.0</v>
      </c>
      <c r="G35" s="52">
        <v>20.0</v>
      </c>
      <c r="H35" s="53">
        <v>196807.7</v>
      </c>
      <c r="I35" s="78" t="s">
        <v>2228</v>
      </c>
      <c r="J35" s="52">
        <v>2.1333097E7</v>
      </c>
      <c r="K35" s="52" t="s">
        <v>2229</v>
      </c>
      <c r="L35" s="52">
        <v>2.54010201E8</v>
      </c>
      <c r="M35" s="79">
        <v>46118.0</v>
      </c>
      <c r="N35" s="79">
        <v>46108.0</v>
      </c>
      <c r="O35" s="53">
        <v>747869.4</v>
      </c>
      <c r="P35" s="53">
        <f t="shared" si="1"/>
        <v>3936154</v>
      </c>
      <c r="Q35" s="52">
        <f t="shared" si="2"/>
        <v>11</v>
      </c>
      <c r="R35" s="52" t="str">
        <f t="shared" si="3"/>
        <v>PENDIENTE</v>
      </c>
      <c r="S35" s="80">
        <f t="shared" si="4"/>
        <v>0</v>
      </c>
      <c r="T35" s="52" t="str">
        <f t="shared" si="5"/>
        <v>URGENTE</v>
      </c>
    </row>
    <row r="36" ht="15.75" hidden="1" customHeight="1">
      <c r="B36" s="47" t="s">
        <v>2235</v>
      </c>
      <c r="C36" s="47" t="s">
        <v>643</v>
      </c>
      <c r="D36" s="47">
        <v>25.0</v>
      </c>
      <c r="E36" s="47" t="s">
        <v>118</v>
      </c>
      <c r="F36" s="47">
        <v>0.0</v>
      </c>
      <c r="G36" s="47">
        <v>25.0</v>
      </c>
      <c r="H36" s="48">
        <v>263334.3</v>
      </c>
      <c r="I36" s="75" t="s">
        <v>2228</v>
      </c>
      <c r="J36" s="47">
        <v>1544449.0</v>
      </c>
      <c r="K36" s="47" t="s">
        <v>2229</v>
      </c>
      <c r="L36" s="47">
        <v>2.5601002E7</v>
      </c>
      <c r="M36" s="76">
        <v>46118.0</v>
      </c>
      <c r="N36" s="76">
        <v>46108.0</v>
      </c>
      <c r="O36" s="48">
        <v>1250838.0</v>
      </c>
      <c r="P36" s="48">
        <f t="shared" si="1"/>
        <v>6583357.5</v>
      </c>
      <c r="Q36" s="47">
        <f t="shared" si="2"/>
        <v>11</v>
      </c>
      <c r="R36" s="47" t="str">
        <f t="shared" si="3"/>
        <v>PENDIENTE</v>
      </c>
      <c r="S36" s="77">
        <f t="shared" si="4"/>
        <v>0</v>
      </c>
      <c r="T36" s="47" t="str">
        <f t="shared" si="5"/>
        <v>URGENTE</v>
      </c>
    </row>
    <row r="37" ht="15.75" hidden="1" customHeight="1">
      <c r="B37" s="52" t="s">
        <v>2235</v>
      </c>
      <c r="C37" s="52" t="s">
        <v>650</v>
      </c>
      <c r="D37" s="52">
        <v>5.0</v>
      </c>
      <c r="E37" s="52" t="s">
        <v>118</v>
      </c>
      <c r="F37" s="52">
        <v>0.0</v>
      </c>
      <c r="G37" s="52">
        <v>5.0</v>
      </c>
      <c r="H37" s="53">
        <v>174632.2</v>
      </c>
      <c r="I37" s="78" t="s">
        <v>2228</v>
      </c>
      <c r="J37" s="52">
        <v>2.0801559E7</v>
      </c>
      <c r="K37" s="52" t="s">
        <v>2229</v>
      </c>
      <c r="L37" s="52">
        <v>2630125.0</v>
      </c>
      <c r="M37" s="79">
        <v>46118.0</v>
      </c>
      <c r="N37" s="79">
        <v>46108.0</v>
      </c>
      <c r="O37" s="53">
        <v>165900.6</v>
      </c>
      <c r="P37" s="53">
        <f t="shared" si="1"/>
        <v>873161</v>
      </c>
      <c r="Q37" s="52">
        <f t="shared" si="2"/>
        <v>11</v>
      </c>
      <c r="R37" s="52" t="str">
        <f t="shared" si="3"/>
        <v>PENDIENTE</v>
      </c>
      <c r="S37" s="80">
        <f t="shared" si="4"/>
        <v>0</v>
      </c>
      <c r="T37" s="52" t="str">
        <f t="shared" si="5"/>
        <v>URGENTE</v>
      </c>
    </row>
    <row r="38" ht="15.75" hidden="1" customHeight="1">
      <c r="B38" s="47" t="s">
        <v>2235</v>
      </c>
      <c r="C38" s="47" t="s">
        <v>659</v>
      </c>
      <c r="D38" s="47">
        <v>40.0</v>
      </c>
      <c r="E38" s="47" t="s">
        <v>118</v>
      </c>
      <c r="F38" s="47">
        <v>0.0</v>
      </c>
      <c r="G38" s="47">
        <v>40.0</v>
      </c>
      <c r="H38" s="48">
        <v>127509.2</v>
      </c>
      <c r="I38" s="75" t="s">
        <v>2228</v>
      </c>
      <c r="J38" s="47">
        <v>2.2129842E7</v>
      </c>
      <c r="K38" s="47" t="s">
        <v>2229</v>
      </c>
      <c r="L38" s="47">
        <v>2.630127E7</v>
      </c>
      <c r="M38" s="76">
        <v>46118.0</v>
      </c>
      <c r="N38" s="76">
        <v>46108.0</v>
      </c>
      <c r="O38" s="48">
        <v>969070.2</v>
      </c>
      <c r="P38" s="48">
        <f t="shared" si="1"/>
        <v>5100368</v>
      </c>
      <c r="Q38" s="47">
        <f t="shared" si="2"/>
        <v>11</v>
      </c>
      <c r="R38" s="47" t="str">
        <f t="shared" si="3"/>
        <v>PENDIENTE</v>
      </c>
      <c r="S38" s="77">
        <f t="shared" si="4"/>
        <v>0</v>
      </c>
      <c r="T38" s="47" t="str">
        <f t="shared" si="5"/>
        <v>URGENTE</v>
      </c>
    </row>
    <row r="39" ht="15.75" hidden="1" customHeight="1">
      <c r="B39" s="52" t="s">
        <v>2235</v>
      </c>
      <c r="C39" s="52" t="s">
        <v>660</v>
      </c>
      <c r="D39" s="52">
        <v>40.0</v>
      </c>
      <c r="E39" s="52" t="s">
        <v>118</v>
      </c>
      <c r="F39" s="52">
        <v>0.0</v>
      </c>
      <c r="G39" s="52">
        <v>40.0</v>
      </c>
      <c r="H39" s="53">
        <v>63754.62</v>
      </c>
      <c r="I39" s="78" t="s">
        <v>2228</v>
      </c>
      <c r="J39" s="52">
        <v>2.2144024E7</v>
      </c>
      <c r="K39" s="52" t="s">
        <v>2229</v>
      </c>
      <c r="L39" s="52">
        <v>2.6301271E7</v>
      </c>
      <c r="M39" s="79">
        <v>46118.0</v>
      </c>
      <c r="N39" s="79">
        <v>46108.0</v>
      </c>
      <c r="O39" s="53">
        <v>484535.1</v>
      </c>
      <c r="P39" s="53">
        <f t="shared" si="1"/>
        <v>2550184.8</v>
      </c>
      <c r="Q39" s="52">
        <f t="shared" si="2"/>
        <v>11</v>
      </c>
      <c r="R39" s="52" t="str">
        <f t="shared" si="3"/>
        <v>PENDIENTE</v>
      </c>
      <c r="S39" s="80">
        <f t="shared" si="4"/>
        <v>0</v>
      </c>
      <c r="T39" s="52" t="str">
        <f t="shared" si="5"/>
        <v>URGENTE</v>
      </c>
    </row>
    <row r="40" ht="15.75" hidden="1" customHeight="1">
      <c r="B40" s="47" t="s">
        <v>2235</v>
      </c>
      <c r="C40" s="47" t="s">
        <v>949</v>
      </c>
      <c r="D40" s="47">
        <v>50.0</v>
      </c>
      <c r="E40" s="47" t="s">
        <v>118</v>
      </c>
      <c r="F40" s="47">
        <v>0.0</v>
      </c>
      <c r="G40" s="47">
        <v>50.0</v>
      </c>
      <c r="H40" s="48">
        <v>365896.1</v>
      </c>
      <c r="I40" s="75" t="s">
        <v>2228</v>
      </c>
      <c r="J40" s="47">
        <v>2.0773824E7</v>
      </c>
      <c r="K40" s="47" t="s">
        <v>2229</v>
      </c>
      <c r="L40" s="47">
        <v>5.6102003E7</v>
      </c>
      <c r="M40" s="76">
        <v>46118.0</v>
      </c>
      <c r="N40" s="76">
        <v>46108.0</v>
      </c>
      <c r="O40" s="48">
        <v>3476013.0</v>
      </c>
      <c r="P40" s="48">
        <f t="shared" si="1"/>
        <v>18294805</v>
      </c>
      <c r="Q40" s="47">
        <f t="shared" si="2"/>
        <v>11</v>
      </c>
      <c r="R40" s="47" t="str">
        <f t="shared" si="3"/>
        <v>PENDIENTE</v>
      </c>
      <c r="S40" s="77">
        <f t="shared" si="4"/>
        <v>0</v>
      </c>
      <c r="T40" s="47" t="str">
        <f t="shared" si="5"/>
        <v>URGENTE</v>
      </c>
    </row>
    <row r="41" ht="15.75" hidden="1" customHeight="1">
      <c r="B41" s="52" t="s">
        <v>2236</v>
      </c>
      <c r="C41" s="52" t="s">
        <v>148</v>
      </c>
      <c r="D41" s="52">
        <v>21.0</v>
      </c>
      <c r="E41" s="52" t="s">
        <v>118</v>
      </c>
      <c r="F41" s="52">
        <v>19.0</v>
      </c>
      <c r="G41" s="52">
        <v>2.0</v>
      </c>
      <c r="H41" s="53">
        <v>95724.33</v>
      </c>
      <c r="I41" s="78" t="s">
        <v>2228</v>
      </c>
      <c r="J41" s="52">
        <v>2.3624058E7</v>
      </c>
      <c r="K41" s="52" t="s">
        <v>2229</v>
      </c>
      <c r="L41" s="52">
        <v>1.2130004E7</v>
      </c>
      <c r="M41" s="79">
        <v>46186.0</v>
      </c>
      <c r="N41" s="79">
        <v>46119.0</v>
      </c>
      <c r="O41" s="53">
        <v>381940.1</v>
      </c>
      <c r="P41" s="53">
        <f t="shared" si="1"/>
        <v>191448.66</v>
      </c>
      <c r="Q41" s="52">
        <f t="shared" si="2"/>
        <v>0</v>
      </c>
      <c r="R41" s="52" t="str">
        <f t="shared" si="3"/>
        <v>CASI COMPLETO</v>
      </c>
      <c r="S41" s="80">
        <f t="shared" si="4"/>
        <v>0.9047619048</v>
      </c>
      <c r="T41" s="52" t="str">
        <f t="shared" si="5"/>
        <v>NORMAL</v>
      </c>
    </row>
    <row r="42" ht="15.75" hidden="1" customHeight="1">
      <c r="B42" s="47" t="s">
        <v>2236</v>
      </c>
      <c r="C42" s="47" t="s">
        <v>211</v>
      </c>
      <c r="D42" s="47">
        <v>5.0</v>
      </c>
      <c r="E42" s="47" t="s">
        <v>118</v>
      </c>
      <c r="F42" s="47">
        <v>2.0</v>
      </c>
      <c r="G42" s="47">
        <v>3.0</v>
      </c>
      <c r="H42" s="48">
        <v>60982.68</v>
      </c>
      <c r="I42" s="75" t="s">
        <v>2228</v>
      </c>
      <c r="J42" s="47">
        <v>8148471.0</v>
      </c>
      <c r="K42" s="47" t="s">
        <v>2229</v>
      </c>
      <c r="L42" s="47">
        <v>1.2330019E7</v>
      </c>
      <c r="M42" s="76">
        <v>46186.0</v>
      </c>
      <c r="N42" s="76">
        <v>46119.0</v>
      </c>
      <c r="O42" s="48">
        <v>57933.55</v>
      </c>
      <c r="P42" s="48">
        <f t="shared" si="1"/>
        <v>182948.04</v>
      </c>
      <c r="Q42" s="47">
        <f t="shared" si="2"/>
        <v>0</v>
      </c>
      <c r="R42" s="47" t="str">
        <f t="shared" si="3"/>
        <v>PENDIENTE</v>
      </c>
      <c r="S42" s="77">
        <f t="shared" si="4"/>
        <v>0.4</v>
      </c>
      <c r="T42" s="47" t="str">
        <f t="shared" si="5"/>
        <v>NORMAL</v>
      </c>
    </row>
    <row r="43" ht="15.75" hidden="1" customHeight="1">
      <c r="B43" s="52" t="s">
        <v>2236</v>
      </c>
      <c r="C43" s="52" t="s">
        <v>831</v>
      </c>
      <c r="D43" s="52">
        <v>8.0</v>
      </c>
      <c r="E43" s="52" t="s">
        <v>118</v>
      </c>
      <c r="F43" s="52">
        <v>6.0</v>
      </c>
      <c r="G43" s="52">
        <v>2.0</v>
      </c>
      <c r="H43" s="53">
        <v>820494.2</v>
      </c>
      <c r="I43" s="78" t="s">
        <v>2228</v>
      </c>
      <c r="J43" s="52">
        <v>2.1719386E7</v>
      </c>
      <c r="K43" s="52" t="s">
        <v>2229</v>
      </c>
      <c r="L43" s="52">
        <v>3210113.0</v>
      </c>
      <c r="M43" s="79">
        <v>46186.0</v>
      </c>
      <c r="N43" s="79">
        <v>46119.0</v>
      </c>
      <c r="O43" s="53">
        <v>1247151.0</v>
      </c>
      <c r="P43" s="53">
        <f t="shared" si="1"/>
        <v>1640988.4</v>
      </c>
      <c r="Q43" s="52">
        <f t="shared" si="2"/>
        <v>0</v>
      </c>
      <c r="R43" s="52" t="str">
        <f t="shared" si="3"/>
        <v>PENDIENTE</v>
      </c>
      <c r="S43" s="80">
        <f t="shared" si="4"/>
        <v>0.75</v>
      </c>
      <c r="T43" s="52" t="str">
        <f t="shared" si="5"/>
        <v>NORMAL</v>
      </c>
    </row>
    <row r="44" ht="15.75" hidden="1" customHeight="1">
      <c r="B44" s="52" t="s">
        <v>2237</v>
      </c>
      <c r="C44" s="52" t="s">
        <v>269</v>
      </c>
      <c r="D44" s="52">
        <v>2.0</v>
      </c>
      <c r="E44" s="52" t="s">
        <v>118</v>
      </c>
      <c r="F44" s="52">
        <v>0.0</v>
      </c>
      <c r="G44" s="52">
        <v>2.0</v>
      </c>
      <c r="H44" s="53">
        <v>831582.0</v>
      </c>
      <c r="I44" s="78" t="s">
        <v>2228</v>
      </c>
      <c r="J44" s="52">
        <v>2.0733099E7</v>
      </c>
      <c r="K44" s="52" t="s">
        <v>2229</v>
      </c>
      <c r="L44" s="52">
        <v>1.2540029E7</v>
      </c>
      <c r="M44" s="79">
        <v>46122.0</v>
      </c>
      <c r="N44" s="79">
        <v>46120.0</v>
      </c>
      <c r="O44" s="53">
        <v>316001.2</v>
      </c>
      <c r="P44" s="53">
        <f t="shared" si="1"/>
        <v>1663164</v>
      </c>
      <c r="Q44" s="52">
        <f t="shared" si="2"/>
        <v>0</v>
      </c>
      <c r="R44" s="52" t="str">
        <f t="shared" si="3"/>
        <v>PENDIENTE</v>
      </c>
      <c r="S44" s="80">
        <f t="shared" si="4"/>
        <v>0</v>
      </c>
      <c r="T44" s="52" t="str">
        <f t="shared" si="5"/>
        <v>NORMAL</v>
      </c>
    </row>
    <row r="45" ht="15.75" hidden="1" customHeight="1">
      <c r="B45" s="47" t="s">
        <v>2237</v>
      </c>
      <c r="C45" s="47" t="s">
        <v>596</v>
      </c>
      <c r="D45" s="47">
        <v>5.0</v>
      </c>
      <c r="E45" s="47" t="s">
        <v>118</v>
      </c>
      <c r="F45" s="47">
        <v>0.0</v>
      </c>
      <c r="G45" s="47">
        <v>5.0</v>
      </c>
      <c r="H45" s="48">
        <v>10533.37</v>
      </c>
      <c r="I45" s="75" t="s">
        <v>2228</v>
      </c>
      <c r="J45" s="47">
        <v>984759.0</v>
      </c>
      <c r="K45" s="47" t="s">
        <v>2229</v>
      </c>
      <c r="L45" s="47">
        <v>2150209.0</v>
      </c>
      <c r="M45" s="76">
        <v>46122.0</v>
      </c>
      <c r="N45" s="76">
        <v>46120.0</v>
      </c>
      <c r="O45" s="48">
        <v>10006.7</v>
      </c>
      <c r="P45" s="48">
        <f t="shared" si="1"/>
        <v>52666.85</v>
      </c>
      <c r="Q45" s="47">
        <f t="shared" si="2"/>
        <v>0</v>
      </c>
      <c r="R45" s="47" t="str">
        <f t="shared" si="3"/>
        <v>PENDIENTE</v>
      </c>
      <c r="S45" s="77">
        <f t="shared" si="4"/>
        <v>0</v>
      </c>
      <c r="T45" s="47" t="str">
        <f t="shared" si="5"/>
        <v>NORMAL</v>
      </c>
    </row>
    <row r="46" ht="15.75" hidden="1" customHeight="1">
      <c r="B46" s="47" t="s">
        <v>2238</v>
      </c>
      <c r="C46" s="47" t="s">
        <v>1751</v>
      </c>
      <c r="D46" s="47">
        <v>90.0</v>
      </c>
      <c r="E46" s="47" t="s">
        <v>189</v>
      </c>
      <c r="F46" s="47">
        <v>0.0</v>
      </c>
      <c r="G46" s="47">
        <v>90.0</v>
      </c>
      <c r="H46" s="48">
        <v>4700.0</v>
      </c>
      <c r="I46" s="55" t="s">
        <v>2239</v>
      </c>
      <c r="J46" s="6"/>
      <c r="K46" s="47" t="s">
        <v>2229</v>
      </c>
      <c r="L46" s="47">
        <v>8.013001E7</v>
      </c>
      <c r="M46" s="76">
        <v>46113.0</v>
      </c>
      <c r="N46" s="76">
        <v>46113.0</v>
      </c>
      <c r="O46" s="48">
        <v>80370.0</v>
      </c>
      <c r="P46" s="48">
        <f t="shared" si="1"/>
        <v>423000</v>
      </c>
      <c r="Q46" s="47">
        <f t="shared" si="2"/>
        <v>6</v>
      </c>
      <c r="R46" s="47" t="str">
        <f t="shared" si="3"/>
        <v>PENDIENTE</v>
      </c>
      <c r="S46" s="77">
        <f t="shared" si="4"/>
        <v>0</v>
      </c>
      <c r="T46" s="47" t="str">
        <f t="shared" si="5"/>
        <v>NORMAL</v>
      </c>
    </row>
    <row r="47" ht="15.75" hidden="1" customHeight="1">
      <c r="B47" s="52" t="s">
        <v>2238</v>
      </c>
      <c r="C47" s="52" t="s">
        <v>2109</v>
      </c>
      <c r="D47" s="52">
        <v>25.0</v>
      </c>
      <c r="E47" s="52" t="s">
        <v>118</v>
      </c>
      <c r="F47" s="52">
        <v>12.0</v>
      </c>
      <c r="G47" s="52">
        <v>13.0</v>
      </c>
      <c r="H47" s="53">
        <v>22000.0</v>
      </c>
      <c r="I47" s="81" t="s">
        <v>2239</v>
      </c>
      <c r="J47" s="6"/>
      <c r="K47" s="52" t="s">
        <v>2229</v>
      </c>
      <c r="L47" s="52">
        <v>8.01702026E8</v>
      </c>
      <c r="M47" s="79">
        <v>46113.0</v>
      </c>
      <c r="N47" s="79">
        <v>46113.0</v>
      </c>
      <c r="O47" s="53">
        <v>104500.0</v>
      </c>
      <c r="P47" s="53">
        <f t="shared" si="1"/>
        <v>286000</v>
      </c>
      <c r="Q47" s="52">
        <f t="shared" si="2"/>
        <v>6</v>
      </c>
      <c r="R47" s="52" t="str">
        <f t="shared" si="3"/>
        <v>PENDIENTE</v>
      </c>
      <c r="S47" s="80">
        <f t="shared" si="4"/>
        <v>0.48</v>
      </c>
      <c r="T47" s="52" t="str">
        <f t="shared" si="5"/>
        <v>NORMAL</v>
      </c>
    </row>
    <row r="48" ht="15.75" hidden="1" customHeight="1">
      <c r="B48" s="47" t="s">
        <v>2240</v>
      </c>
      <c r="C48" s="47" t="s">
        <v>1977</v>
      </c>
      <c r="D48" s="47">
        <v>60.0</v>
      </c>
      <c r="E48" s="47" t="s">
        <v>189</v>
      </c>
      <c r="F48" s="47">
        <v>0.0</v>
      </c>
      <c r="G48" s="47">
        <v>60.0</v>
      </c>
      <c r="H48" s="48">
        <v>1540.0</v>
      </c>
      <c r="I48" s="75" t="s">
        <v>2239</v>
      </c>
      <c r="J48" s="82">
        <v>2242.0</v>
      </c>
      <c r="K48" s="47" t="s">
        <v>2229</v>
      </c>
      <c r="L48" s="47">
        <v>8.0150077E7</v>
      </c>
      <c r="M48" s="76">
        <v>46116.0</v>
      </c>
      <c r="N48" s="76">
        <v>46108.0</v>
      </c>
      <c r="O48" s="48">
        <v>17556.0</v>
      </c>
      <c r="P48" s="48">
        <f t="shared" si="1"/>
        <v>92400</v>
      </c>
      <c r="Q48" s="47">
        <f t="shared" si="2"/>
        <v>11</v>
      </c>
      <c r="R48" s="47" t="str">
        <f t="shared" si="3"/>
        <v>PENDIENTE</v>
      </c>
      <c r="S48" s="77">
        <f t="shared" si="4"/>
        <v>0</v>
      </c>
      <c r="T48" s="47" t="str">
        <f t="shared" si="5"/>
        <v>URGENTE</v>
      </c>
    </row>
    <row r="49" ht="15.75" hidden="1" customHeight="1">
      <c r="B49" s="52" t="s">
        <v>2241</v>
      </c>
      <c r="C49" s="52" t="s">
        <v>1424</v>
      </c>
      <c r="D49" s="52">
        <v>200.0</v>
      </c>
      <c r="E49" s="52" t="s">
        <v>118</v>
      </c>
      <c r="F49" s="52">
        <v>0.0</v>
      </c>
      <c r="G49" s="52">
        <v>200.0</v>
      </c>
      <c r="H49" s="53">
        <v>700.0</v>
      </c>
      <c r="I49" s="81" t="s">
        <v>2242</v>
      </c>
      <c r="J49" s="6"/>
      <c r="K49" s="52" t="s">
        <v>2229</v>
      </c>
      <c r="L49" s="52">
        <v>8.0110286E7</v>
      </c>
      <c r="M49" s="79">
        <v>46085.0</v>
      </c>
      <c r="N49" s="79">
        <v>46085.0</v>
      </c>
      <c r="O49" s="53">
        <v>26600.0</v>
      </c>
      <c r="P49" s="53">
        <f t="shared" si="1"/>
        <v>140000</v>
      </c>
      <c r="Q49" s="52">
        <f t="shared" si="2"/>
        <v>34</v>
      </c>
      <c r="R49" s="52" t="str">
        <f t="shared" si="3"/>
        <v>PENDIENTE</v>
      </c>
      <c r="S49" s="80">
        <f t="shared" si="4"/>
        <v>0</v>
      </c>
      <c r="T49" s="52" t="str">
        <f t="shared" si="5"/>
        <v>CRITICO</v>
      </c>
    </row>
    <row r="50" ht="15.75" hidden="1" customHeight="1">
      <c r="B50" s="47" t="s">
        <v>2243</v>
      </c>
      <c r="C50" s="47" t="s">
        <v>1424</v>
      </c>
      <c r="D50" s="47">
        <v>100.0</v>
      </c>
      <c r="E50" s="47" t="s">
        <v>118</v>
      </c>
      <c r="F50" s="47">
        <v>0.0</v>
      </c>
      <c r="G50" s="47">
        <v>100.0</v>
      </c>
      <c r="H50" s="48">
        <v>700.0</v>
      </c>
      <c r="I50" s="55" t="s">
        <v>2242</v>
      </c>
      <c r="J50" s="6"/>
      <c r="K50" s="47" t="s">
        <v>2229</v>
      </c>
      <c r="L50" s="47">
        <v>8.0110286E7</v>
      </c>
      <c r="M50" s="76">
        <v>46113.0</v>
      </c>
      <c r="N50" s="76">
        <v>46113.0</v>
      </c>
      <c r="O50" s="48">
        <v>13300.0</v>
      </c>
      <c r="P50" s="48">
        <f t="shared" si="1"/>
        <v>70000</v>
      </c>
      <c r="Q50" s="47">
        <f t="shared" si="2"/>
        <v>6</v>
      </c>
      <c r="R50" s="47" t="str">
        <f t="shared" si="3"/>
        <v>PENDIENTE</v>
      </c>
      <c r="S50" s="77">
        <f t="shared" si="4"/>
        <v>0</v>
      </c>
      <c r="T50" s="47" t="str">
        <f t="shared" si="5"/>
        <v>NORMAL</v>
      </c>
    </row>
    <row r="51" ht="15.75" hidden="1" customHeight="1">
      <c r="B51" s="52" t="s">
        <v>2243</v>
      </c>
      <c r="C51" s="52" t="s">
        <v>1761</v>
      </c>
      <c r="D51" s="52">
        <v>3.0</v>
      </c>
      <c r="E51" s="52" t="s">
        <v>118</v>
      </c>
      <c r="F51" s="52">
        <v>0.0</v>
      </c>
      <c r="G51" s="52">
        <v>3.0</v>
      </c>
      <c r="H51" s="53">
        <v>220000.0</v>
      </c>
      <c r="I51" s="81" t="s">
        <v>2242</v>
      </c>
      <c r="J51" s="6"/>
      <c r="K51" s="52" t="s">
        <v>2229</v>
      </c>
      <c r="L51" s="52">
        <v>8.013002E7</v>
      </c>
      <c r="M51" s="79">
        <v>46113.0</v>
      </c>
      <c r="N51" s="79">
        <v>46113.0</v>
      </c>
      <c r="O51" s="53">
        <v>125400.0</v>
      </c>
      <c r="P51" s="53">
        <f t="shared" si="1"/>
        <v>660000</v>
      </c>
      <c r="Q51" s="52">
        <f t="shared" si="2"/>
        <v>6</v>
      </c>
      <c r="R51" s="52" t="str">
        <f t="shared" si="3"/>
        <v>PENDIENTE</v>
      </c>
      <c r="S51" s="80">
        <f t="shared" si="4"/>
        <v>0</v>
      </c>
      <c r="T51" s="52" t="str">
        <f t="shared" si="5"/>
        <v>NORMAL</v>
      </c>
    </row>
    <row r="52" ht="15.75" hidden="1" customHeight="1">
      <c r="B52" s="47" t="s">
        <v>2244</v>
      </c>
      <c r="C52" s="47" t="s">
        <v>1851</v>
      </c>
      <c r="D52" s="47">
        <v>1.0</v>
      </c>
      <c r="E52" s="47" t="s">
        <v>118</v>
      </c>
      <c r="F52" s="47">
        <v>0.0</v>
      </c>
      <c r="G52" s="47">
        <v>1.0</v>
      </c>
      <c r="H52" s="48">
        <v>340000.0</v>
      </c>
      <c r="I52" s="55" t="s">
        <v>2242</v>
      </c>
      <c r="J52" s="6"/>
      <c r="K52" s="47" t="s">
        <v>2229</v>
      </c>
      <c r="L52" s="47">
        <v>8.0130298E7</v>
      </c>
      <c r="M52" s="76">
        <v>46119.0</v>
      </c>
      <c r="N52" s="76">
        <v>46113.0</v>
      </c>
      <c r="O52" s="48">
        <v>64600.0</v>
      </c>
      <c r="P52" s="48">
        <f t="shared" si="1"/>
        <v>340000</v>
      </c>
      <c r="Q52" s="47">
        <f t="shared" si="2"/>
        <v>6</v>
      </c>
      <c r="R52" s="47" t="str">
        <f t="shared" si="3"/>
        <v>PENDIENTE</v>
      </c>
      <c r="S52" s="77">
        <f t="shared" si="4"/>
        <v>0</v>
      </c>
      <c r="T52" s="47" t="str">
        <f t="shared" si="5"/>
        <v>NORMAL</v>
      </c>
    </row>
    <row r="53" ht="15.75" hidden="1" customHeight="1">
      <c r="B53" s="52" t="s">
        <v>2245</v>
      </c>
      <c r="C53" s="52" t="s">
        <v>1107</v>
      </c>
      <c r="D53" s="52">
        <v>1.0</v>
      </c>
      <c r="E53" s="52" t="s">
        <v>118</v>
      </c>
      <c r="F53" s="52">
        <v>0.0</v>
      </c>
      <c r="G53" s="52">
        <v>1.0</v>
      </c>
      <c r="H53" s="53">
        <v>100000.0</v>
      </c>
      <c r="I53" s="81" t="s">
        <v>2242</v>
      </c>
      <c r="J53" s="6"/>
      <c r="K53" s="52" t="s">
        <v>2234</v>
      </c>
      <c r="L53" s="52" t="s">
        <v>1108</v>
      </c>
      <c r="M53" s="79">
        <v>46122.0</v>
      </c>
      <c r="N53" s="79">
        <v>46111.0</v>
      </c>
      <c r="O53" s="53">
        <v>19000.0</v>
      </c>
      <c r="P53" s="53">
        <f t="shared" si="1"/>
        <v>100000</v>
      </c>
      <c r="Q53" s="52">
        <f t="shared" si="2"/>
        <v>8</v>
      </c>
      <c r="R53" s="52" t="str">
        <f t="shared" si="3"/>
        <v>PENDIENTE</v>
      </c>
      <c r="S53" s="80">
        <f t="shared" si="4"/>
        <v>0</v>
      </c>
      <c r="T53" s="52" t="str">
        <f t="shared" si="5"/>
        <v>URGENTE</v>
      </c>
    </row>
    <row r="54" ht="15.75" hidden="1" customHeight="1">
      <c r="B54" s="47" t="s">
        <v>2246</v>
      </c>
      <c r="C54" s="47" t="s">
        <v>593</v>
      </c>
      <c r="D54" s="47">
        <v>1.0</v>
      </c>
      <c r="E54" s="47" t="s">
        <v>118</v>
      </c>
      <c r="F54" s="47">
        <v>0.0</v>
      </c>
      <c r="G54" s="47">
        <v>1.0</v>
      </c>
      <c r="H54" s="48">
        <v>30000.0</v>
      </c>
      <c r="I54" s="55" t="s">
        <v>2242</v>
      </c>
      <c r="J54" s="6"/>
      <c r="K54" s="47" t="s">
        <v>2229</v>
      </c>
      <c r="L54" s="47" t="s">
        <v>594</v>
      </c>
      <c r="M54" s="76">
        <v>46122.0</v>
      </c>
      <c r="N54" s="76">
        <v>46107.0</v>
      </c>
      <c r="O54" s="48">
        <v>5700.0</v>
      </c>
      <c r="P54" s="48">
        <f t="shared" si="1"/>
        <v>30000</v>
      </c>
      <c r="Q54" s="47">
        <f t="shared" si="2"/>
        <v>12</v>
      </c>
      <c r="R54" s="47" t="str">
        <f t="shared" si="3"/>
        <v>PENDIENTE</v>
      </c>
      <c r="S54" s="77">
        <f t="shared" si="4"/>
        <v>0</v>
      </c>
      <c r="T54" s="47" t="str">
        <f t="shared" si="5"/>
        <v>URGENTE</v>
      </c>
    </row>
    <row r="55" ht="15.75" hidden="1" customHeight="1">
      <c r="B55" s="47" t="s">
        <v>2247</v>
      </c>
      <c r="C55" s="47" t="s">
        <v>997</v>
      </c>
      <c r="D55" s="47">
        <v>612.0</v>
      </c>
      <c r="E55" s="47" t="s">
        <v>118</v>
      </c>
      <c r="F55" s="47">
        <v>502.0</v>
      </c>
      <c r="G55" s="47">
        <v>110.0</v>
      </c>
      <c r="H55" s="48">
        <v>210000.0</v>
      </c>
      <c r="I55" s="75" t="s">
        <v>2248</v>
      </c>
      <c r="J55" s="82">
        <v>954090.0</v>
      </c>
      <c r="K55" s="47" t="s">
        <v>2229</v>
      </c>
      <c r="L55" s="47">
        <v>7260105.0</v>
      </c>
      <c r="M55" s="76">
        <v>46037.0</v>
      </c>
      <c r="N55" s="76">
        <v>45709.0</v>
      </c>
      <c r="O55" s="48">
        <v>2.44188E7</v>
      </c>
      <c r="P55" s="48">
        <f t="shared" si="1"/>
        <v>23100000</v>
      </c>
      <c r="Q55" s="47">
        <f t="shared" si="2"/>
        <v>410</v>
      </c>
      <c r="R55" s="47" t="str">
        <f t="shared" si="3"/>
        <v>PENDIENTE</v>
      </c>
      <c r="S55" s="77">
        <f t="shared" si="4"/>
        <v>0.8202614379</v>
      </c>
      <c r="T55" s="47" t="str">
        <f t="shared" si="5"/>
        <v>CRITICO</v>
      </c>
    </row>
    <row r="56" ht="15.75" hidden="1" customHeight="1">
      <c r="B56" s="52" t="s">
        <v>2247</v>
      </c>
      <c r="C56" s="52" t="s">
        <v>1001</v>
      </c>
      <c r="D56" s="52">
        <v>500.0</v>
      </c>
      <c r="E56" s="52" t="s">
        <v>118</v>
      </c>
      <c r="F56" s="52">
        <v>450.0</v>
      </c>
      <c r="G56" s="52">
        <v>50.0</v>
      </c>
      <c r="H56" s="53">
        <v>173000.0</v>
      </c>
      <c r="I56" s="78" t="s">
        <v>2248</v>
      </c>
      <c r="J56" s="52">
        <v>954091.0</v>
      </c>
      <c r="K56" s="52" t="s">
        <v>2229</v>
      </c>
      <c r="L56" s="52">
        <v>7260108.0</v>
      </c>
      <c r="M56" s="79">
        <v>46037.0</v>
      </c>
      <c r="N56" s="79">
        <v>45709.0</v>
      </c>
      <c r="O56" s="53">
        <v>1.6435E7</v>
      </c>
      <c r="P56" s="53">
        <f t="shared" si="1"/>
        <v>8650000</v>
      </c>
      <c r="Q56" s="52">
        <f t="shared" si="2"/>
        <v>410</v>
      </c>
      <c r="R56" s="52" t="str">
        <f t="shared" si="3"/>
        <v>CASI COMPLETO</v>
      </c>
      <c r="S56" s="80">
        <f t="shared" si="4"/>
        <v>0.9</v>
      </c>
      <c r="T56" s="52" t="str">
        <f t="shared" si="5"/>
        <v>CRITICO</v>
      </c>
    </row>
    <row r="57" ht="15.75" hidden="1" customHeight="1">
      <c r="B57" s="47" t="s">
        <v>2247</v>
      </c>
      <c r="C57" s="47" t="s">
        <v>1002</v>
      </c>
      <c r="D57" s="47">
        <v>260.0</v>
      </c>
      <c r="E57" s="47" t="s">
        <v>118</v>
      </c>
      <c r="F57" s="47">
        <v>202.0</v>
      </c>
      <c r="G57" s="47">
        <v>58.0</v>
      </c>
      <c r="H57" s="48">
        <v>580000.0</v>
      </c>
      <c r="I57" s="75" t="s">
        <v>2248</v>
      </c>
      <c r="J57" s="47">
        <v>954089.0</v>
      </c>
      <c r="K57" s="47" t="s">
        <v>2229</v>
      </c>
      <c r="L57" s="47">
        <v>7260200.0</v>
      </c>
      <c r="M57" s="76">
        <v>46037.0</v>
      </c>
      <c r="N57" s="76">
        <v>45709.0</v>
      </c>
      <c r="O57" s="48">
        <v>2.8652E7</v>
      </c>
      <c r="P57" s="48">
        <f t="shared" si="1"/>
        <v>33640000</v>
      </c>
      <c r="Q57" s="47">
        <f t="shared" si="2"/>
        <v>410</v>
      </c>
      <c r="R57" s="47" t="str">
        <f t="shared" si="3"/>
        <v>PENDIENTE</v>
      </c>
      <c r="S57" s="77">
        <f t="shared" si="4"/>
        <v>0.7769230769</v>
      </c>
      <c r="T57" s="47" t="str">
        <f t="shared" si="5"/>
        <v>CRITICO</v>
      </c>
    </row>
    <row r="58" ht="15.75" hidden="1" customHeight="1">
      <c r="B58" s="47" t="s">
        <v>2249</v>
      </c>
      <c r="C58" s="47" t="s">
        <v>1399</v>
      </c>
      <c r="D58" s="47">
        <v>3.0</v>
      </c>
      <c r="E58" s="47" t="s">
        <v>118</v>
      </c>
      <c r="F58" s="47">
        <v>0.0</v>
      </c>
      <c r="G58" s="47">
        <v>3.0</v>
      </c>
      <c r="H58" s="48">
        <v>28487.0</v>
      </c>
      <c r="I58" s="75" t="s">
        <v>2250</v>
      </c>
      <c r="J58" s="47">
        <v>1.1431971E7</v>
      </c>
      <c r="K58" s="47" t="s">
        <v>2229</v>
      </c>
      <c r="L58" s="47">
        <v>8.0110264E7</v>
      </c>
      <c r="M58" s="76">
        <v>46079.0</v>
      </c>
      <c r="N58" s="76">
        <v>46072.0</v>
      </c>
      <c r="O58" s="48">
        <v>16237.59</v>
      </c>
      <c r="P58" s="48">
        <f t="shared" si="1"/>
        <v>85461</v>
      </c>
      <c r="Q58" s="47">
        <f t="shared" si="2"/>
        <v>47</v>
      </c>
      <c r="R58" s="47" t="str">
        <f t="shared" si="3"/>
        <v>PENDIENTE</v>
      </c>
      <c r="S58" s="77">
        <f t="shared" si="4"/>
        <v>0</v>
      </c>
      <c r="T58" s="47" t="str">
        <f t="shared" si="5"/>
        <v>CRITICO</v>
      </c>
    </row>
    <row r="59" ht="15.75" hidden="1" customHeight="1">
      <c r="B59" s="52" t="s">
        <v>2251</v>
      </c>
      <c r="C59" s="52" t="s">
        <v>1234</v>
      </c>
      <c r="D59" s="52">
        <v>1.0</v>
      </c>
      <c r="E59" s="52" t="s">
        <v>118</v>
      </c>
      <c r="F59" s="52">
        <v>0.0</v>
      </c>
      <c r="G59" s="52">
        <v>1.0</v>
      </c>
      <c r="H59" s="53">
        <v>321023.9</v>
      </c>
      <c r="I59" s="78" t="s">
        <v>2250</v>
      </c>
      <c r="J59" s="52">
        <v>2.6246687E7</v>
      </c>
      <c r="K59" s="52" t="s">
        <v>2229</v>
      </c>
      <c r="L59" s="52">
        <v>8.0110118E7</v>
      </c>
      <c r="M59" s="79">
        <v>46121.0</v>
      </c>
      <c r="N59" s="79">
        <v>46113.0</v>
      </c>
      <c r="O59" s="53">
        <v>60994.54</v>
      </c>
      <c r="P59" s="53">
        <f t="shared" si="1"/>
        <v>321023.9</v>
      </c>
      <c r="Q59" s="52">
        <f t="shared" si="2"/>
        <v>6</v>
      </c>
      <c r="R59" s="52" t="str">
        <f t="shared" si="3"/>
        <v>PENDIENTE</v>
      </c>
      <c r="S59" s="80">
        <f t="shared" si="4"/>
        <v>0</v>
      </c>
      <c r="T59" s="52" t="str">
        <f t="shared" si="5"/>
        <v>NORMAL</v>
      </c>
    </row>
    <row r="60" ht="15.75" hidden="1" customHeight="1">
      <c r="B60" s="47" t="s">
        <v>2252</v>
      </c>
      <c r="C60" s="47" t="s">
        <v>1248</v>
      </c>
      <c r="D60" s="47">
        <v>600.0</v>
      </c>
      <c r="E60" s="47" t="s">
        <v>118</v>
      </c>
      <c r="F60" s="47">
        <v>0.0</v>
      </c>
      <c r="G60" s="47">
        <v>600.0</v>
      </c>
      <c r="H60" s="48">
        <v>40.0</v>
      </c>
      <c r="I60" s="75" t="s">
        <v>2253</v>
      </c>
      <c r="J60" s="47">
        <v>1495.0</v>
      </c>
      <c r="K60" s="47" t="s">
        <v>2229</v>
      </c>
      <c r="L60" s="47">
        <v>8.0110133E7</v>
      </c>
      <c r="M60" s="76">
        <v>45992.0</v>
      </c>
      <c r="N60" s="76">
        <v>45992.0</v>
      </c>
      <c r="O60" s="48">
        <v>4560.0</v>
      </c>
      <c r="P60" s="48">
        <f t="shared" si="1"/>
        <v>24000</v>
      </c>
      <c r="Q60" s="47">
        <f t="shared" si="2"/>
        <v>127</v>
      </c>
      <c r="R60" s="47" t="str">
        <f t="shared" si="3"/>
        <v>PENDIENTE</v>
      </c>
      <c r="S60" s="77">
        <f t="shared" si="4"/>
        <v>0</v>
      </c>
      <c r="T60" s="47" t="str">
        <f t="shared" si="5"/>
        <v>CRITICO</v>
      </c>
    </row>
    <row r="61" ht="15.75" hidden="1" customHeight="1">
      <c r="B61" s="47" t="s">
        <v>2254</v>
      </c>
      <c r="C61" s="47" t="s">
        <v>1478</v>
      </c>
      <c r="D61" s="47">
        <v>16000.0</v>
      </c>
      <c r="E61" s="47" t="s">
        <v>560</v>
      </c>
      <c r="F61" s="47">
        <v>8000.0</v>
      </c>
      <c r="G61" s="47">
        <v>8000.0</v>
      </c>
      <c r="H61" s="48">
        <v>72.19</v>
      </c>
      <c r="I61" s="75" t="s">
        <v>2253</v>
      </c>
      <c r="J61" s="47">
        <v>2491.0</v>
      </c>
      <c r="K61" s="47" t="s">
        <v>2229</v>
      </c>
      <c r="L61" s="47" t="s">
        <v>1479</v>
      </c>
      <c r="M61" s="76">
        <v>46265.0</v>
      </c>
      <c r="N61" s="76">
        <v>46142.0</v>
      </c>
      <c r="O61" s="48">
        <v>219457.6</v>
      </c>
      <c r="P61" s="48">
        <f t="shared" si="1"/>
        <v>577520</v>
      </c>
      <c r="Q61" s="47">
        <f t="shared" si="2"/>
        <v>0</v>
      </c>
      <c r="R61" s="47" t="str">
        <f t="shared" si="3"/>
        <v>PENDIENTE</v>
      </c>
      <c r="S61" s="77">
        <f t="shared" si="4"/>
        <v>0.5</v>
      </c>
      <c r="T61" s="47" t="str">
        <f t="shared" si="5"/>
        <v>NORMAL</v>
      </c>
    </row>
    <row r="62" ht="15.75" hidden="1" customHeight="1">
      <c r="B62" s="52" t="s">
        <v>2254</v>
      </c>
      <c r="C62" s="52" t="s">
        <v>1496</v>
      </c>
      <c r="D62" s="52">
        <v>43200.0</v>
      </c>
      <c r="E62" s="52" t="s">
        <v>560</v>
      </c>
      <c r="F62" s="52">
        <v>32400.0</v>
      </c>
      <c r="G62" s="52">
        <v>10800.0</v>
      </c>
      <c r="H62" s="53">
        <v>87.15</v>
      </c>
      <c r="I62" s="78" t="s">
        <v>2253</v>
      </c>
      <c r="J62" s="83">
        <v>2490.0</v>
      </c>
      <c r="K62" s="52" t="s">
        <v>2229</v>
      </c>
      <c r="L62" s="52">
        <v>8.01200129E8</v>
      </c>
      <c r="M62" s="79">
        <v>46265.0</v>
      </c>
      <c r="N62" s="79">
        <v>46142.0</v>
      </c>
      <c r="O62" s="53">
        <v>715327.2</v>
      </c>
      <c r="P62" s="53">
        <f t="shared" si="1"/>
        <v>941220</v>
      </c>
      <c r="Q62" s="52">
        <f t="shared" si="2"/>
        <v>0</v>
      </c>
      <c r="R62" s="52" t="str">
        <f t="shared" si="3"/>
        <v>PENDIENTE</v>
      </c>
      <c r="S62" s="80">
        <f t="shared" si="4"/>
        <v>0.75</v>
      </c>
      <c r="T62" s="52" t="str">
        <f t="shared" si="5"/>
        <v>NORMAL</v>
      </c>
    </row>
    <row r="63" ht="15.75" hidden="1" customHeight="1">
      <c r="B63" s="47" t="s">
        <v>2254</v>
      </c>
      <c r="C63" s="47" t="s">
        <v>1540</v>
      </c>
      <c r="D63" s="47">
        <v>450.0</v>
      </c>
      <c r="E63" s="47" t="s">
        <v>1120</v>
      </c>
      <c r="F63" s="47">
        <v>300.0</v>
      </c>
      <c r="G63" s="47">
        <v>150.0</v>
      </c>
      <c r="H63" s="48">
        <v>15855.0</v>
      </c>
      <c r="I63" s="75" t="s">
        <v>2253</v>
      </c>
      <c r="J63" s="47">
        <v>88.0</v>
      </c>
      <c r="K63" s="47" t="s">
        <v>2229</v>
      </c>
      <c r="L63" s="47">
        <v>8.0120055E7</v>
      </c>
      <c r="M63" s="76">
        <v>46265.0</v>
      </c>
      <c r="N63" s="76">
        <v>46142.0</v>
      </c>
      <c r="O63" s="48">
        <v>1355603.0</v>
      </c>
      <c r="P63" s="48">
        <f t="shared" si="1"/>
        <v>2378250</v>
      </c>
      <c r="Q63" s="47">
        <f t="shared" si="2"/>
        <v>0</v>
      </c>
      <c r="R63" s="47" t="str">
        <f t="shared" si="3"/>
        <v>PENDIENTE</v>
      </c>
      <c r="S63" s="77">
        <f t="shared" si="4"/>
        <v>0.6666666667</v>
      </c>
      <c r="T63" s="47" t="str">
        <f t="shared" si="5"/>
        <v>NORMAL</v>
      </c>
    </row>
    <row r="64" ht="15.75" hidden="1" customHeight="1">
      <c r="B64" s="52" t="s">
        <v>2254</v>
      </c>
      <c r="C64" s="52" t="s">
        <v>1545</v>
      </c>
      <c r="D64" s="52">
        <v>30.0</v>
      </c>
      <c r="E64" s="52" t="s">
        <v>1465</v>
      </c>
      <c r="F64" s="52">
        <v>12.0</v>
      </c>
      <c r="G64" s="52">
        <v>18.0</v>
      </c>
      <c r="H64" s="53">
        <v>19272.0</v>
      </c>
      <c r="I64" s="78" t="s">
        <v>2253</v>
      </c>
      <c r="J64" s="52">
        <v>194.0</v>
      </c>
      <c r="K64" s="52" t="s">
        <v>2229</v>
      </c>
      <c r="L64" s="52">
        <v>8.0120059E7</v>
      </c>
      <c r="M64" s="79">
        <v>46265.0</v>
      </c>
      <c r="N64" s="79">
        <v>46142.0</v>
      </c>
      <c r="O64" s="53">
        <v>109850.4</v>
      </c>
      <c r="P64" s="53">
        <f t="shared" si="1"/>
        <v>346896</v>
      </c>
      <c r="Q64" s="52">
        <f t="shared" si="2"/>
        <v>0</v>
      </c>
      <c r="R64" s="52" t="str">
        <f t="shared" si="3"/>
        <v>PENDIENTE</v>
      </c>
      <c r="S64" s="80">
        <f t="shared" si="4"/>
        <v>0.4</v>
      </c>
      <c r="T64" s="52" t="str">
        <f t="shared" si="5"/>
        <v>NORMAL</v>
      </c>
    </row>
    <row r="65" ht="15.75" hidden="1" customHeight="1">
      <c r="B65" s="47" t="s">
        <v>2254</v>
      </c>
      <c r="C65" s="47" t="s">
        <v>1578</v>
      </c>
      <c r="D65" s="47">
        <v>97768.0</v>
      </c>
      <c r="E65" s="47" t="s">
        <v>560</v>
      </c>
      <c r="F65" s="47">
        <v>48884.0</v>
      </c>
      <c r="G65" s="47">
        <v>48884.0</v>
      </c>
      <c r="H65" s="48">
        <v>121.8</v>
      </c>
      <c r="I65" s="75" t="s">
        <v>2253</v>
      </c>
      <c r="J65" s="47">
        <v>2494.0</v>
      </c>
      <c r="K65" s="47" t="s">
        <v>2229</v>
      </c>
      <c r="L65" s="47" t="s">
        <v>1579</v>
      </c>
      <c r="M65" s="76">
        <v>46265.0</v>
      </c>
      <c r="N65" s="76">
        <v>46142.0</v>
      </c>
      <c r="O65" s="48">
        <v>2262547.0</v>
      </c>
      <c r="P65" s="48">
        <f t="shared" si="1"/>
        <v>5954071.2</v>
      </c>
      <c r="Q65" s="47">
        <f t="shared" si="2"/>
        <v>0</v>
      </c>
      <c r="R65" s="47" t="str">
        <f t="shared" si="3"/>
        <v>PENDIENTE</v>
      </c>
      <c r="S65" s="77">
        <f t="shared" si="4"/>
        <v>0.5</v>
      </c>
      <c r="T65" s="47" t="str">
        <f t="shared" si="5"/>
        <v>NORMAL</v>
      </c>
    </row>
    <row r="66" ht="15.75" hidden="1" customHeight="1">
      <c r="B66" s="52" t="s">
        <v>2254</v>
      </c>
      <c r="C66" s="52" t="s">
        <v>1591</v>
      </c>
      <c r="D66" s="52">
        <v>213200.0</v>
      </c>
      <c r="E66" s="52" t="s">
        <v>560</v>
      </c>
      <c r="F66" s="52">
        <v>186550.0</v>
      </c>
      <c r="G66" s="52">
        <v>26650.0</v>
      </c>
      <c r="H66" s="53">
        <v>159.6</v>
      </c>
      <c r="I66" s="78" t="s">
        <v>2253</v>
      </c>
      <c r="J66" s="52">
        <v>2492.0</v>
      </c>
      <c r="K66" s="52" t="s">
        <v>2229</v>
      </c>
      <c r="L66" s="52" t="s">
        <v>1592</v>
      </c>
      <c r="M66" s="79">
        <v>46265.0</v>
      </c>
      <c r="N66" s="79">
        <v>46142.0</v>
      </c>
      <c r="O66" s="53">
        <v>6465077.0</v>
      </c>
      <c r="P66" s="53">
        <f t="shared" si="1"/>
        <v>4253340</v>
      </c>
      <c r="Q66" s="52">
        <f t="shared" si="2"/>
        <v>0</v>
      </c>
      <c r="R66" s="52" t="str">
        <f t="shared" si="3"/>
        <v>PENDIENTE</v>
      </c>
      <c r="S66" s="80">
        <f t="shared" si="4"/>
        <v>0.875</v>
      </c>
      <c r="T66" s="52" t="str">
        <f t="shared" si="5"/>
        <v>NORMAL</v>
      </c>
    </row>
    <row r="67" ht="15.75" hidden="1" customHeight="1">
      <c r="B67" s="47" t="s">
        <v>2254</v>
      </c>
      <c r="C67" s="47" t="s">
        <v>1614</v>
      </c>
      <c r="D67" s="47">
        <v>4.0</v>
      </c>
      <c r="E67" s="47" t="s">
        <v>1120</v>
      </c>
      <c r="F67" s="47">
        <v>0.0</v>
      </c>
      <c r="G67" s="47">
        <v>4.0</v>
      </c>
      <c r="H67" s="48">
        <v>45957.45</v>
      </c>
      <c r="I67" s="75" t="s">
        <v>2253</v>
      </c>
      <c r="J67" s="47">
        <v>156.0</v>
      </c>
      <c r="K67" s="47" t="s">
        <v>2229</v>
      </c>
      <c r="L67" s="47">
        <v>8.0120112E7</v>
      </c>
      <c r="M67" s="76">
        <v>46265.0</v>
      </c>
      <c r="N67" s="76">
        <v>46142.0</v>
      </c>
      <c r="O67" s="48">
        <v>34927.66</v>
      </c>
      <c r="P67" s="48">
        <f t="shared" si="1"/>
        <v>183829.8</v>
      </c>
      <c r="Q67" s="47">
        <f t="shared" si="2"/>
        <v>0</v>
      </c>
      <c r="R67" s="47" t="str">
        <f t="shared" si="3"/>
        <v>PENDIENTE</v>
      </c>
      <c r="S67" s="77">
        <f t="shared" si="4"/>
        <v>0</v>
      </c>
      <c r="T67" s="47" t="str">
        <f t="shared" si="5"/>
        <v>NORMAL</v>
      </c>
    </row>
    <row r="68" ht="15.75" hidden="1" customHeight="1">
      <c r="B68" s="52" t="s">
        <v>2254</v>
      </c>
      <c r="C68" s="52" t="s">
        <v>1824</v>
      </c>
      <c r="D68" s="52">
        <v>14000.0</v>
      </c>
      <c r="E68" s="52" t="s">
        <v>189</v>
      </c>
      <c r="F68" s="52">
        <v>7000.0</v>
      </c>
      <c r="G68" s="52">
        <v>7000.0</v>
      </c>
      <c r="H68" s="53">
        <v>148.05</v>
      </c>
      <c r="I68" s="78" t="s">
        <v>2253</v>
      </c>
      <c r="J68" s="83">
        <v>2511.0</v>
      </c>
      <c r="K68" s="52" t="s">
        <v>2229</v>
      </c>
      <c r="L68" s="52">
        <v>8.0130277E7</v>
      </c>
      <c r="M68" s="79">
        <v>46265.0</v>
      </c>
      <c r="N68" s="79">
        <v>46142.0</v>
      </c>
      <c r="O68" s="53">
        <v>393813.0</v>
      </c>
      <c r="P68" s="53">
        <f t="shared" si="1"/>
        <v>1036350</v>
      </c>
      <c r="Q68" s="52">
        <f t="shared" si="2"/>
        <v>0</v>
      </c>
      <c r="R68" s="52" t="str">
        <f t="shared" si="3"/>
        <v>PENDIENTE</v>
      </c>
      <c r="S68" s="80">
        <f t="shared" si="4"/>
        <v>0.5</v>
      </c>
      <c r="T68" s="52" t="str">
        <f t="shared" si="5"/>
        <v>NORMAL</v>
      </c>
    </row>
    <row r="69" ht="15.75" hidden="1" customHeight="1">
      <c r="B69" s="47" t="s">
        <v>2254</v>
      </c>
      <c r="C69" s="47" t="s">
        <v>1584</v>
      </c>
      <c r="D69" s="47">
        <v>160.0</v>
      </c>
      <c r="E69" s="47" t="s">
        <v>118</v>
      </c>
      <c r="F69" s="47">
        <v>120.0</v>
      </c>
      <c r="G69" s="47">
        <v>40.0</v>
      </c>
      <c r="H69" s="48">
        <v>577.5</v>
      </c>
      <c r="I69" s="75" t="s">
        <v>2253</v>
      </c>
      <c r="J69" s="82">
        <v>107.0</v>
      </c>
      <c r="K69" s="47" t="s">
        <v>2229</v>
      </c>
      <c r="L69" s="82">
        <v>8.0120091E7</v>
      </c>
      <c r="M69" s="76">
        <v>46265.0</v>
      </c>
      <c r="N69" s="76">
        <v>46142.0</v>
      </c>
      <c r="O69" s="48">
        <v>17556.0</v>
      </c>
      <c r="P69" s="48">
        <f t="shared" si="1"/>
        <v>23100</v>
      </c>
      <c r="Q69" s="47">
        <f t="shared" si="2"/>
        <v>0</v>
      </c>
      <c r="R69" s="47" t="str">
        <f t="shared" si="3"/>
        <v>PENDIENTE</v>
      </c>
      <c r="S69" s="77">
        <f t="shared" si="4"/>
        <v>0.75</v>
      </c>
      <c r="T69" s="47" t="str">
        <f t="shared" si="5"/>
        <v>NORMAL</v>
      </c>
    </row>
    <row r="70" ht="15.75" hidden="1" customHeight="1">
      <c r="B70" s="52" t="s">
        <v>2255</v>
      </c>
      <c r="C70" s="52" t="s">
        <v>1190</v>
      </c>
      <c r="D70" s="52">
        <v>50.0</v>
      </c>
      <c r="E70" s="52" t="s">
        <v>118</v>
      </c>
      <c r="F70" s="52">
        <v>34.0</v>
      </c>
      <c r="G70" s="52">
        <v>16.0</v>
      </c>
      <c r="H70" s="53">
        <v>4347.0</v>
      </c>
      <c r="I70" s="78" t="s">
        <v>2253</v>
      </c>
      <c r="J70" s="83">
        <v>875.0</v>
      </c>
      <c r="K70" s="52" t="s">
        <v>2229</v>
      </c>
      <c r="L70" s="83">
        <v>8.011008E7</v>
      </c>
      <c r="M70" s="79">
        <v>46021.0</v>
      </c>
      <c r="N70" s="79">
        <v>46021.0</v>
      </c>
      <c r="O70" s="53">
        <v>41296.5</v>
      </c>
      <c r="P70" s="53">
        <f t="shared" si="1"/>
        <v>69552</v>
      </c>
      <c r="Q70" s="52">
        <f t="shared" si="2"/>
        <v>98</v>
      </c>
      <c r="R70" s="52" t="str">
        <f t="shared" si="3"/>
        <v>PENDIENTE</v>
      </c>
      <c r="S70" s="80">
        <f t="shared" si="4"/>
        <v>0.68</v>
      </c>
      <c r="T70" s="52" t="str">
        <f t="shared" si="5"/>
        <v>CRITICO</v>
      </c>
    </row>
    <row r="71" ht="15.75" hidden="1" customHeight="1">
      <c r="B71" s="47" t="s">
        <v>2256</v>
      </c>
      <c r="C71" s="47" t="s">
        <v>858</v>
      </c>
      <c r="D71" s="47">
        <v>1400.0</v>
      </c>
      <c r="E71" s="47" t="s">
        <v>118</v>
      </c>
      <c r="F71" s="47">
        <v>1050.0</v>
      </c>
      <c r="G71" s="47">
        <v>350.0</v>
      </c>
      <c r="H71" s="48">
        <v>3255.0</v>
      </c>
      <c r="I71" s="75" t="s">
        <v>2253</v>
      </c>
      <c r="J71" s="82">
        <v>501.0</v>
      </c>
      <c r="K71" s="47" t="s">
        <v>2229</v>
      </c>
      <c r="L71" s="47">
        <v>3860302.0</v>
      </c>
      <c r="M71" s="76">
        <v>46142.0</v>
      </c>
      <c r="N71" s="76">
        <v>46142.0</v>
      </c>
      <c r="O71" s="48">
        <v>865830.0</v>
      </c>
      <c r="P71" s="48">
        <f t="shared" si="1"/>
        <v>1139250</v>
      </c>
      <c r="Q71" s="47">
        <f t="shared" si="2"/>
        <v>0</v>
      </c>
      <c r="R71" s="47" t="str">
        <f t="shared" si="3"/>
        <v>PENDIENTE</v>
      </c>
      <c r="S71" s="77">
        <f t="shared" si="4"/>
        <v>0.75</v>
      </c>
      <c r="T71" s="47" t="str">
        <f t="shared" si="5"/>
        <v>NORMAL</v>
      </c>
    </row>
    <row r="72" ht="15.75" hidden="1" customHeight="1">
      <c r="B72" s="52" t="s">
        <v>2256</v>
      </c>
      <c r="C72" s="52" t="s">
        <v>860</v>
      </c>
      <c r="D72" s="52">
        <v>1400.0</v>
      </c>
      <c r="E72" s="52" t="s">
        <v>118</v>
      </c>
      <c r="F72" s="52">
        <v>1050.0</v>
      </c>
      <c r="G72" s="52">
        <v>350.0</v>
      </c>
      <c r="H72" s="53">
        <v>3255.0</v>
      </c>
      <c r="I72" s="78" t="s">
        <v>2253</v>
      </c>
      <c r="J72" s="52">
        <v>96.0</v>
      </c>
      <c r="K72" s="52" t="s">
        <v>2229</v>
      </c>
      <c r="L72" s="52">
        <v>3860303.0</v>
      </c>
      <c r="M72" s="79">
        <v>46142.0</v>
      </c>
      <c r="N72" s="79">
        <v>46142.0</v>
      </c>
      <c r="O72" s="53">
        <v>865830.0</v>
      </c>
      <c r="P72" s="53">
        <f t="shared" si="1"/>
        <v>1139250</v>
      </c>
      <c r="Q72" s="52">
        <f t="shared" si="2"/>
        <v>0</v>
      </c>
      <c r="R72" s="52" t="str">
        <f t="shared" si="3"/>
        <v>PENDIENTE</v>
      </c>
      <c r="S72" s="80">
        <f t="shared" si="4"/>
        <v>0.75</v>
      </c>
      <c r="T72" s="52" t="str">
        <f t="shared" si="5"/>
        <v>NORMAL</v>
      </c>
    </row>
    <row r="73" ht="15.75" hidden="1" customHeight="1">
      <c r="B73" s="47" t="s">
        <v>2256</v>
      </c>
      <c r="C73" s="47" t="s">
        <v>1103</v>
      </c>
      <c r="D73" s="47">
        <v>1200.0</v>
      </c>
      <c r="E73" s="47" t="s">
        <v>118</v>
      </c>
      <c r="F73" s="47">
        <v>600.0</v>
      </c>
      <c r="G73" s="47">
        <v>600.0</v>
      </c>
      <c r="H73" s="48">
        <v>23.0</v>
      </c>
      <c r="I73" s="75" t="s">
        <v>2253</v>
      </c>
      <c r="J73" s="47">
        <v>734.0</v>
      </c>
      <c r="K73" s="47" t="s">
        <v>2229</v>
      </c>
      <c r="L73" s="47">
        <v>8.011001E7</v>
      </c>
      <c r="M73" s="76">
        <v>46142.0</v>
      </c>
      <c r="N73" s="76">
        <v>46142.0</v>
      </c>
      <c r="O73" s="48">
        <v>5244.0</v>
      </c>
      <c r="P73" s="48">
        <f t="shared" si="1"/>
        <v>13800</v>
      </c>
      <c r="Q73" s="47">
        <f t="shared" si="2"/>
        <v>0</v>
      </c>
      <c r="R73" s="47" t="str">
        <f t="shared" si="3"/>
        <v>PENDIENTE</v>
      </c>
      <c r="S73" s="77">
        <f t="shared" si="4"/>
        <v>0.5</v>
      </c>
      <c r="T73" s="47" t="str">
        <f t="shared" si="5"/>
        <v>NORMAL</v>
      </c>
    </row>
    <row r="74" ht="15.75" hidden="1" customHeight="1">
      <c r="B74" s="52" t="s">
        <v>2256</v>
      </c>
      <c r="C74" s="52" t="s">
        <v>1119</v>
      </c>
      <c r="D74" s="52">
        <v>80.0</v>
      </c>
      <c r="E74" s="52" t="s">
        <v>1120</v>
      </c>
      <c r="F74" s="52">
        <v>40.0</v>
      </c>
      <c r="G74" s="52">
        <v>40.0</v>
      </c>
      <c r="H74" s="53">
        <v>5292.0</v>
      </c>
      <c r="I74" s="78" t="s">
        <v>2253</v>
      </c>
      <c r="J74" s="52">
        <v>325.0</v>
      </c>
      <c r="K74" s="52" t="s">
        <v>2229</v>
      </c>
      <c r="L74" s="52">
        <v>8.0110025E7</v>
      </c>
      <c r="M74" s="79">
        <v>46142.0</v>
      </c>
      <c r="N74" s="79">
        <v>46142.0</v>
      </c>
      <c r="O74" s="53">
        <v>80438.4</v>
      </c>
      <c r="P74" s="53">
        <f t="shared" si="1"/>
        <v>211680</v>
      </c>
      <c r="Q74" s="52">
        <f t="shared" si="2"/>
        <v>0</v>
      </c>
      <c r="R74" s="52" t="str">
        <f t="shared" si="3"/>
        <v>PENDIENTE</v>
      </c>
      <c r="S74" s="80">
        <f t="shared" si="4"/>
        <v>0.5</v>
      </c>
      <c r="T74" s="52" t="str">
        <f t="shared" si="5"/>
        <v>NORMAL</v>
      </c>
    </row>
    <row r="75" ht="15.75" hidden="1" customHeight="1">
      <c r="B75" s="47" t="s">
        <v>2256</v>
      </c>
      <c r="C75" s="47" t="s">
        <v>1123</v>
      </c>
      <c r="D75" s="47">
        <v>400.0</v>
      </c>
      <c r="E75" s="47" t="s">
        <v>189</v>
      </c>
      <c r="F75" s="47">
        <v>100.0</v>
      </c>
      <c r="G75" s="47">
        <v>300.0</v>
      </c>
      <c r="H75" s="48">
        <v>4692.0</v>
      </c>
      <c r="I75" s="75" t="s">
        <v>2253</v>
      </c>
      <c r="J75" s="47">
        <v>2462.0</v>
      </c>
      <c r="K75" s="47" t="s">
        <v>2229</v>
      </c>
      <c r="L75" s="47">
        <v>8.0110028E7</v>
      </c>
      <c r="M75" s="76">
        <v>46142.0</v>
      </c>
      <c r="N75" s="76">
        <v>46142.0</v>
      </c>
      <c r="O75" s="48">
        <v>356592.0</v>
      </c>
      <c r="P75" s="48">
        <f t="shared" si="1"/>
        <v>1407600</v>
      </c>
      <c r="Q75" s="47">
        <f t="shared" si="2"/>
        <v>0</v>
      </c>
      <c r="R75" s="47" t="str">
        <f t="shared" si="3"/>
        <v>PENDIENTE</v>
      </c>
      <c r="S75" s="77">
        <f t="shared" si="4"/>
        <v>0.25</v>
      </c>
      <c r="T75" s="47" t="str">
        <f t="shared" si="5"/>
        <v>NORMAL</v>
      </c>
    </row>
    <row r="76" ht="15.75" hidden="1" customHeight="1">
      <c r="B76" s="52" t="s">
        <v>2256</v>
      </c>
      <c r="C76" s="52" t="s">
        <v>1229</v>
      </c>
      <c r="D76" s="52">
        <v>135.0</v>
      </c>
      <c r="E76" s="52" t="s">
        <v>118</v>
      </c>
      <c r="F76" s="52">
        <v>45.0</v>
      </c>
      <c r="G76" s="52">
        <v>90.0</v>
      </c>
      <c r="H76" s="53">
        <v>3956.0</v>
      </c>
      <c r="I76" s="78" t="s">
        <v>2253</v>
      </c>
      <c r="J76" s="52">
        <v>354.0</v>
      </c>
      <c r="K76" s="52" t="s">
        <v>2229</v>
      </c>
      <c r="L76" s="52">
        <v>8.0110114E7</v>
      </c>
      <c r="M76" s="79">
        <v>46142.0</v>
      </c>
      <c r="N76" s="79">
        <v>46142.0</v>
      </c>
      <c r="O76" s="53">
        <v>101471.4</v>
      </c>
      <c r="P76" s="53">
        <f t="shared" si="1"/>
        <v>356040</v>
      </c>
      <c r="Q76" s="52">
        <f t="shared" si="2"/>
        <v>0</v>
      </c>
      <c r="R76" s="52" t="str">
        <f t="shared" si="3"/>
        <v>PENDIENTE</v>
      </c>
      <c r="S76" s="80">
        <f t="shared" si="4"/>
        <v>0.3333333333</v>
      </c>
      <c r="T76" s="52" t="str">
        <f t="shared" si="5"/>
        <v>NORMAL</v>
      </c>
    </row>
    <row r="77" ht="15.75" hidden="1" customHeight="1">
      <c r="B77" s="47" t="s">
        <v>2256</v>
      </c>
      <c r="C77" s="47" t="s">
        <v>1246</v>
      </c>
      <c r="D77" s="47">
        <v>1200.0</v>
      </c>
      <c r="E77" s="47" t="s">
        <v>118</v>
      </c>
      <c r="F77" s="47">
        <v>1000.0</v>
      </c>
      <c r="G77" s="47">
        <v>200.0</v>
      </c>
      <c r="H77" s="48">
        <v>473.0</v>
      </c>
      <c r="I77" s="75" t="s">
        <v>2253</v>
      </c>
      <c r="J77" s="47">
        <v>2432.0</v>
      </c>
      <c r="K77" s="47" t="s">
        <v>2229</v>
      </c>
      <c r="L77" s="47">
        <v>8.011013E7</v>
      </c>
      <c r="M77" s="76">
        <v>46142.0</v>
      </c>
      <c r="N77" s="76">
        <v>46142.0</v>
      </c>
      <c r="O77" s="48">
        <v>107844.0</v>
      </c>
      <c r="P77" s="48">
        <f t="shared" si="1"/>
        <v>94600</v>
      </c>
      <c r="Q77" s="47">
        <f t="shared" si="2"/>
        <v>0</v>
      </c>
      <c r="R77" s="47" t="str">
        <f t="shared" si="3"/>
        <v>PENDIENTE</v>
      </c>
      <c r="S77" s="77">
        <f t="shared" si="4"/>
        <v>0.8333333333</v>
      </c>
      <c r="T77" s="47" t="str">
        <f t="shared" si="5"/>
        <v>NORMAL</v>
      </c>
    </row>
    <row r="78" ht="15.75" hidden="1" customHeight="1">
      <c r="B78" s="52" t="s">
        <v>2256</v>
      </c>
      <c r="C78" s="52" t="s">
        <v>1248</v>
      </c>
      <c r="D78" s="52">
        <v>2400.0</v>
      </c>
      <c r="E78" s="52" t="s">
        <v>118</v>
      </c>
      <c r="F78" s="52">
        <v>1200.0</v>
      </c>
      <c r="G78" s="52">
        <v>1200.0</v>
      </c>
      <c r="H78" s="53">
        <v>40.0</v>
      </c>
      <c r="I78" s="78" t="s">
        <v>2253</v>
      </c>
      <c r="J78" s="52">
        <v>1495.0</v>
      </c>
      <c r="K78" s="52" t="s">
        <v>2229</v>
      </c>
      <c r="L78" s="52">
        <v>8.0110133E7</v>
      </c>
      <c r="M78" s="79">
        <v>46142.0</v>
      </c>
      <c r="N78" s="79">
        <v>46142.0</v>
      </c>
      <c r="O78" s="53">
        <v>18240.0</v>
      </c>
      <c r="P78" s="53">
        <f t="shared" si="1"/>
        <v>48000</v>
      </c>
      <c r="Q78" s="52">
        <f t="shared" si="2"/>
        <v>0</v>
      </c>
      <c r="R78" s="52" t="str">
        <f t="shared" si="3"/>
        <v>PENDIENTE</v>
      </c>
      <c r="S78" s="80">
        <f t="shared" si="4"/>
        <v>0.5</v>
      </c>
      <c r="T78" s="52" t="str">
        <f t="shared" si="5"/>
        <v>NORMAL</v>
      </c>
    </row>
    <row r="79" ht="15.75" hidden="1" customHeight="1">
      <c r="B79" s="47" t="s">
        <v>2256</v>
      </c>
      <c r="C79" s="47" t="s">
        <v>1360</v>
      </c>
      <c r="D79" s="47">
        <v>1200.0</v>
      </c>
      <c r="E79" s="47" t="s">
        <v>118</v>
      </c>
      <c r="F79" s="47">
        <v>600.0</v>
      </c>
      <c r="G79" s="47">
        <v>600.0</v>
      </c>
      <c r="H79" s="48">
        <v>138.0</v>
      </c>
      <c r="I79" s="75" t="s">
        <v>2253</v>
      </c>
      <c r="J79" s="47">
        <v>1857.0</v>
      </c>
      <c r="K79" s="47" t="s">
        <v>2229</v>
      </c>
      <c r="L79" s="47">
        <v>8.011024E7</v>
      </c>
      <c r="M79" s="76">
        <v>46142.0</v>
      </c>
      <c r="N79" s="76">
        <v>46142.0</v>
      </c>
      <c r="O79" s="48">
        <v>31464.0</v>
      </c>
      <c r="P79" s="48">
        <f t="shared" si="1"/>
        <v>82800</v>
      </c>
      <c r="Q79" s="47">
        <f t="shared" si="2"/>
        <v>0</v>
      </c>
      <c r="R79" s="47" t="str">
        <f t="shared" si="3"/>
        <v>PENDIENTE</v>
      </c>
      <c r="S79" s="77">
        <f t="shared" si="4"/>
        <v>0.5</v>
      </c>
      <c r="T79" s="47" t="str">
        <f t="shared" si="5"/>
        <v>NORMAL</v>
      </c>
    </row>
    <row r="80" ht="15.75" hidden="1" customHeight="1">
      <c r="B80" s="52" t="s">
        <v>2256</v>
      </c>
      <c r="C80" s="52" t="s">
        <v>1361</v>
      </c>
      <c r="D80" s="52">
        <v>1800.0</v>
      </c>
      <c r="E80" s="52" t="s">
        <v>118</v>
      </c>
      <c r="F80" s="52">
        <v>1200.0</v>
      </c>
      <c r="G80" s="52">
        <v>600.0</v>
      </c>
      <c r="H80" s="53">
        <v>53.0</v>
      </c>
      <c r="I80" s="78" t="s">
        <v>2253</v>
      </c>
      <c r="J80" s="52">
        <v>2465.0</v>
      </c>
      <c r="K80" s="52" t="s">
        <v>2229</v>
      </c>
      <c r="L80" s="52">
        <v>8.0110241E7</v>
      </c>
      <c r="M80" s="79">
        <v>46142.0</v>
      </c>
      <c r="N80" s="79">
        <v>46142.0</v>
      </c>
      <c r="O80" s="53">
        <v>18126.0</v>
      </c>
      <c r="P80" s="53">
        <f t="shared" si="1"/>
        <v>31800</v>
      </c>
      <c r="Q80" s="52">
        <f t="shared" si="2"/>
        <v>0</v>
      </c>
      <c r="R80" s="52" t="str">
        <f t="shared" si="3"/>
        <v>PENDIENTE</v>
      </c>
      <c r="S80" s="80">
        <f t="shared" si="4"/>
        <v>0.6666666667</v>
      </c>
      <c r="T80" s="52" t="str">
        <f t="shared" si="5"/>
        <v>NORMAL</v>
      </c>
    </row>
    <row r="81" ht="15.75" hidden="1" customHeight="1">
      <c r="B81" s="47" t="s">
        <v>2256</v>
      </c>
      <c r="C81" s="47" t="s">
        <v>1542</v>
      </c>
      <c r="D81" s="47">
        <v>960.0</v>
      </c>
      <c r="E81" s="47" t="s">
        <v>118</v>
      </c>
      <c r="F81" s="47">
        <v>670.0</v>
      </c>
      <c r="G81" s="47">
        <v>290.0</v>
      </c>
      <c r="H81" s="48">
        <v>3255.0</v>
      </c>
      <c r="I81" s="75" t="s">
        <v>2253</v>
      </c>
      <c r="J81" s="47">
        <v>99.0</v>
      </c>
      <c r="K81" s="47" t="s">
        <v>2229</v>
      </c>
      <c r="L81" s="47">
        <v>8.0120057E7</v>
      </c>
      <c r="M81" s="76">
        <v>46142.0</v>
      </c>
      <c r="N81" s="76">
        <v>46142.0</v>
      </c>
      <c r="O81" s="48">
        <v>593712.0</v>
      </c>
      <c r="P81" s="48">
        <f t="shared" si="1"/>
        <v>943950</v>
      </c>
      <c r="Q81" s="47">
        <f t="shared" si="2"/>
        <v>0</v>
      </c>
      <c r="R81" s="47" t="str">
        <f t="shared" si="3"/>
        <v>PENDIENTE</v>
      </c>
      <c r="S81" s="77">
        <f t="shared" si="4"/>
        <v>0.6979166667</v>
      </c>
      <c r="T81" s="47" t="str">
        <f t="shared" si="5"/>
        <v>NORMAL</v>
      </c>
    </row>
    <row r="82" ht="15.75" hidden="1" customHeight="1">
      <c r="B82" s="52" t="s">
        <v>2256</v>
      </c>
      <c r="C82" s="52" t="s">
        <v>1548</v>
      </c>
      <c r="D82" s="52">
        <v>110.0</v>
      </c>
      <c r="E82" s="52" t="s">
        <v>557</v>
      </c>
      <c r="F82" s="52">
        <v>55.0</v>
      </c>
      <c r="G82" s="52">
        <v>55.0</v>
      </c>
      <c r="H82" s="53">
        <v>19950.0</v>
      </c>
      <c r="I82" s="78" t="s">
        <v>2253</v>
      </c>
      <c r="J82" s="52">
        <v>2379.0</v>
      </c>
      <c r="K82" s="52" t="s">
        <v>2229</v>
      </c>
      <c r="L82" s="52">
        <v>8.0120061E7</v>
      </c>
      <c r="M82" s="79">
        <v>46142.0</v>
      </c>
      <c r="N82" s="79">
        <v>46142.0</v>
      </c>
      <c r="O82" s="53">
        <v>416955.0</v>
      </c>
      <c r="P82" s="53">
        <f t="shared" si="1"/>
        <v>1097250</v>
      </c>
      <c r="Q82" s="52">
        <f t="shared" si="2"/>
        <v>0</v>
      </c>
      <c r="R82" s="52" t="str">
        <f t="shared" si="3"/>
        <v>PENDIENTE</v>
      </c>
      <c r="S82" s="80">
        <f t="shared" si="4"/>
        <v>0.5</v>
      </c>
      <c r="T82" s="52" t="str">
        <f t="shared" si="5"/>
        <v>NORMAL</v>
      </c>
    </row>
    <row r="83" ht="15.75" hidden="1" customHeight="1">
      <c r="B83" s="47" t="s">
        <v>2256</v>
      </c>
      <c r="C83" s="47" t="s">
        <v>1587</v>
      </c>
      <c r="D83" s="47">
        <v>12.0</v>
      </c>
      <c r="E83" s="47" t="s">
        <v>118</v>
      </c>
      <c r="F83" s="47">
        <v>6.0</v>
      </c>
      <c r="G83" s="47">
        <v>6.0</v>
      </c>
      <c r="H83" s="48">
        <v>3833.0</v>
      </c>
      <c r="I83" s="75" t="s">
        <v>2253</v>
      </c>
      <c r="J83" s="47">
        <v>407.0</v>
      </c>
      <c r="K83" s="47" t="s">
        <v>2229</v>
      </c>
      <c r="L83" s="47">
        <v>8.0120094E7</v>
      </c>
      <c r="M83" s="76">
        <v>46142.0</v>
      </c>
      <c r="N83" s="76">
        <v>46142.0</v>
      </c>
      <c r="O83" s="48">
        <v>8739.24</v>
      </c>
      <c r="P83" s="48">
        <f t="shared" si="1"/>
        <v>22998</v>
      </c>
      <c r="Q83" s="47">
        <f t="shared" si="2"/>
        <v>0</v>
      </c>
      <c r="R83" s="47" t="str">
        <f t="shared" si="3"/>
        <v>PENDIENTE</v>
      </c>
      <c r="S83" s="77">
        <f t="shared" si="4"/>
        <v>0.5</v>
      </c>
      <c r="T83" s="47" t="str">
        <f t="shared" si="5"/>
        <v>NORMAL</v>
      </c>
    </row>
    <row r="84" ht="15.75" hidden="1" customHeight="1">
      <c r="B84" s="52" t="s">
        <v>2256</v>
      </c>
      <c r="C84" s="52" t="s">
        <v>1689</v>
      </c>
      <c r="D84" s="52">
        <v>440.0</v>
      </c>
      <c r="E84" s="52" t="s">
        <v>557</v>
      </c>
      <c r="F84" s="52">
        <v>330.0</v>
      </c>
      <c r="G84" s="52">
        <v>110.0</v>
      </c>
      <c r="H84" s="53">
        <v>23625.0</v>
      </c>
      <c r="I84" s="78" t="s">
        <v>2253</v>
      </c>
      <c r="J84" s="52">
        <v>2381.0</v>
      </c>
      <c r="K84" s="52" t="s">
        <v>2229</v>
      </c>
      <c r="L84" s="52">
        <v>8.0120177E7</v>
      </c>
      <c r="M84" s="79">
        <v>46142.0</v>
      </c>
      <c r="N84" s="79">
        <v>46142.0</v>
      </c>
      <c r="O84" s="53">
        <v>1975050.0</v>
      </c>
      <c r="P84" s="53">
        <f t="shared" si="1"/>
        <v>2598750</v>
      </c>
      <c r="Q84" s="52">
        <f t="shared" si="2"/>
        <v>0</v>
      </c>
      <c r="R84" s="52" t="str">
        <f t="shared" si="3"/>
        <v>PENDIENTE</v>
      </c>
      <c r="S84" s="80">
        <f t="shared" si="4"/>
        <v>0.75</v>
      </c>
      <c r="T84" s="52" t="str">
        <f t="shared" si="5"/>
        <v>NORMAL</v>
      </c>
    </row>
    <row r="85" ht="15.75" hidden="1" customHeight="1">
      <c r="B85" s="47" t="s">
        <v>2256</v>
      </c>
      <c r="C85" s="47" t="s">
        <v>1755</v>
      </c>
      <c r="D85" s="47">
        <v>3000.0</v>
      </c>
      <c r="E85" s="47" t="s">
        <v>118</v>
      </c>
      <c r="F85" s="47">
        <v>1000.0</v>
      </c>
      <c r="G85" s="47">
        <v>2000.0</v>
      </c>
      <c r="H85" s="48">
        <v>65.0</v>
      </c>
      <c r="I85" s="75" t="s">
        <v>2253</v>
      </c>
      <c r="J85" s="47">
        <v>2305.0</v>
      </c>
      <c r="K85" s="47" t="s">
        <v>2229</v>
      </c>
      <c r="L85" s="47">
        <v>8.0130014E7</v>
      </c>
      <c r="M85" s="76">
        <v>46142.0</v>
      </c>
      <c r="N85" s="76">
        <v>46142.0</v>
      </c>
      <c r="O85" s="48">
        <v>37050.0</v>
      </c>
      <c r="P85" s="48">
        <f t="shared" si="1"/>
        <v>130000</v>
      </c>
      <c r="Q85" s="47">
        <f t="shared" si="2"/>
        <v>0</v>
      </c>
      <c r="R85" s="47" t="str">
        <f t="shared" si="3"/>
        <v>PENDIENTE</v>
      </c>
      <c r="S85" s="77">
        <f t="shared" si="4"/>
        <v>0.3333333333</v>
      </c>
      <c r="T85" s="47" t="str">
        <f t="shared" si="5"/>
        <v>NORMAL</v>
      </c>
    </row>
    <row r="86" ht="15.75" hidden="1" customHeight="1">
      <c r="B86" s="52" t="s">
        <v>2256</v>
      </c>
      <c r="C86" s="52" t="s">
        <v>1782</v>
      </c>
      <c r="D86" s="52">
        <v>900.0</v>
      </c>
      <c r="E86" s="52" t="s">
        <v>118</v>
      </c>
      <c r="F86" s="52">
        <v>650.0</v>
      </c>
      <c r="G86" s="52">
        <v>250.0</v>
      </c>
      <c r="H86" s="53">
        <v>3255.0</v>
      </c>
      <c r="I86" s="78" t="s">
        <v>2253</v>
      </c>
      <c r="J86" s="52">
        <v>97.0</v>
      </c>
      <c r="K86" s="52" t="s">
        <v>2229</v>
      </c>
      <c r="L86" s="52">
        <v>8.0130248E7</v>
      </c>
      <c r="M86" s="79">
        <v>46142.0</v>
      </c>
      <c r="N86" s="79">
        <v>46142.0</v>
      </c>
      <c r="O86" s="53">
        <v>556605.0</v>
      </c>
      <c r="P86" s="53">
        <f t="shared" si="1"/>
        <v>813750</v>
      </c>
      <c r="Q86" s="52">
        <f t="shared" si="2"/>
        <v>0</v>
      </c>
      <c r="R86" s="52" t="str">
        <f t="shared" si="3"/>
        <v>PENDIENTE</v>
      </c>
      <c r="S86" s="80">
        <f t="shared" si="4"/>
        <v>0.7222222222</v>
      </c>
      <c r="T86" s="52" t="str">
        <f t="shared" si="5"/>
        <v>NORMAL</v>
      </c>
    </row>
    <row r="87" ht="15.75" hidden="1" customHeight="1">
      <c r="B87" s="47" t="s">
        <v>2256</v>
      </c>
      <c r="C87" s="47" t="s">
        <v>1977</v>
      </c>
      <c r="D87" s="47">
        <v>600.0</v>
      </c>
      <c r="E87" s="47" t="s">
        <v>189</v>
      </c>
      <c r="F87" s="47">
        <v>450.0</v>
      </c>
      <c r="G87" s="47">
        <v>150.0</v>
      </c>
      <c r="H87" s="48">
        <v>1547.0</v>
      </c>
      <c r="I87" s="75" t="s">
        <v>2253</v>
      </c>
      <c r="J87" s="47">
        <v>2242.0</v>
      </c>
      <c r="K87" s="47" t="s">
        <v>2229</v>
      </c>
      <c r="L87" s="47">
        <v>8.0150077E7</v>
      </c>
      <c r="M87" s="76">
        <v>46142.0</v>
      </c>
      <c r="N87" s="76">
        <v>46142.0</v>
      </c>
      <c r="O87" s="48">
        <v>176358.0</v>
      </c>
      <c r="P87" s="48">
        <f t="shared" si="1"/>
        <v>232050</v>
      </c>
      <c r="Q87" s="47">
        <f t="shared" si="2"/>
        <v>0</v>
      </c>
      <c r="R87" s="47" t="str">
        <f t="shared" si="3"/>
        <v>PENDIENTE</v>
      </c>
      <c r="S87" s="77">
        <f t="shared" si="4"/>
        <v>0.75</v>
      </c>
      <c r="T87" s="47" t="str">
        <f t="shared" si="5"/>
        <v>NORMAL</v>
      </c>
    </row>
    <row r="88" ht="15.75" hidden="1" customHeight="1">
      <c r="B88" s="52" t="s">
        <v>2256</v>
      </c>
      <c r="C88" s="52" t="s">
        <v>2017</v>
      </c>
      <c r="D88" s="52">
        <v>1500.0</v>
      </c>
      <c r="E88" s="52" t="s">
        <v>118</v>
      </c>
      <c r="F88" s="52">
        <v>0.0</v>
      </c>
      <c r="G88" s="52">
        <v>1500.0</v>
      </c>
      <c r="H88" s="53">
        <v>81.0</v>
      </c>
      <c r="I88" s="78" t="s">
        <v>2253</v>
      </c>
      <c r="J88" s="52">
        <v>2473.0</v>
      </c>
      <c r="K88" s="52" t="s">
        <v>2229</v>
      </c>
      <c r="L88" s="52">
        <v>8.0150114E7</v>
      </c>
      <c r="M88" s="79">
        <v>46142.0</v>
      </c>
      <c r="N88" s="79">
        <v>46142.0</v>
      </c>
      <c r="O88" s="53">
        <v>23085.0</v>
      </c>
      <c r="P88" s="53">
        <f t="shared" si="1"/>
        <v>121500</v>
      </c>
      <c r="Q88" s="52">
        <f t="shared" si="2"/>
        <v>0</v>
      </c>
      <c r="R88" s="52" t="str">
        <f t="shared" si="3"/>
        <v>PENDIENTE</v>
      </c>
      <c r="S88" s="80">
        <f t="shared" si="4"/>
        <v>0</v>
      </c>
      <c r="T88" s="52" t="str">
        <f t="shared" si="5"/>
        <v>NORMAL</v>
      </c>
    </row>
    <row r="89" ht="15.75" hidden="1" customHeight="1">
      <c r="B89" s="47" t="s">
        <v>2256</v>
      </c>
      <c r="C89" s="47" t="s">
        <v>2021</v>
      </c>
      <c r="D89" s="47">
        <v>100.0</v>
      </c>
      <c r="E89" s="47" t="s">
        <v>118</v>
      </c>
      <c r="F89" s="47">
        <v>0.0</v>
      </c>
      <c r="G89" s="47">
        <v>100.0</v>
      </c>
      <c r="H89" s="48">
        <v>133.0</v>
      </c>
      <c r="I89" s="75" t="s">
        <v>2253</v>
      </c>
      <c r="J89" s="47">
        <v>2477.0</v>
      </c>
      <c r="K89" s="47" t="s">
        <v>2229</v>
      </c>
      <c r="L89" s="47">
        <v>8.0150118E7</v>
      </c>
      <c r="M89" s="76">
        <v>46142.0</v>
      </c>
      <c r="N89" s="76">
        <v>46142.0</v>
      </c>
      <c r="O89" s="48">
        <v>2527.0</v>
      </c>
      <c r="P89" s="48">
        <f t="shared" si="1"/>
        <v>13300</v>
      </c>
      <c r="Q89" s="47">
        <f t="shared" si="2"/>
        <v>0</v>
      </c>
      <c r="R89" s="47" t="str">
        <f t="shared" si="3"/>
        <v>PENDIENTE</v>
      </c>
      <c r="S89" s="77">
        <f t="shared" si="4"/>
        <v>0</v>
      </c>
      <c r="T89" s="47" t="str">
        <f t="shared" si="5"/>
        <v>NORMAL</v>
      </c>
    </row>
    <row r="90" ht="15.75" hidden="1" customHeight="1">
      <c r="B90" s="52" t="s">
        <v>2256</v>
      </c>
      <c r="C90" s="52" t="s">
        <v>2022</v>
      </c>
      <c r="D90" s="52">
        <v>2800.0</v>
      </c>
      <c r="E90" s="52" t="s">
        <v>118</v>
      </c>
      <c r="F90" s="52">
        <v>1000.0</v>
      </c>
      <c r="G90" s="52">
        <v>1800.0</v>
      </c>
      <c r="H90" s="53">
        <v>66.0</v>
      </c>
      <c r="I90" s="78" t="s">
        <v>2253</v>
      </c>
      <c r="J90" s="52">
        <v>2478.0</v>
      </c>
      <c r="K90" s="52" t="s">
        <v>2229</v>
      </c>
      <c r="L90" s="52">
        <v>8.0150119E7</v>
      </c>
      <c r="M90" s="79">
        <v>46142.0</v>
      </c>
      <c r="N90" s="79">
        <v>46142.0</v>
      </c>
      <c r="O90" s="53">
        <v>35112.0</v>
      </c>
      <c r="P90" s="53">
        <f t="shared" si="1"/>
        <v>118800</v>
      </c>
      <c r="Q90" s="52">
        <f t="shared" si="2"/>
        <v>0</v>
      </c>
      <c r="R90" s="52" t="str">
        <f t="shared" si="3"/>
        <v>PENDIENTE</v>
      </c>
      <c r="S90" s="80">
        <f t="shared" si="4"/>
        <v>0.3571428571</v>
      </c>
      <c r="T90" s="52" t="str">
        <f t="shared" si="5"/>
        <v>NORMAL</v>
      </c>
    </row>
    <row r="91" ht="15.75" hidden="1" customHeight="1">
      <c r="B91" s="47" t="s">
        <v>2256</v>
      </c>
      <c r="C91" s="47" t="s">
        <v>2023</v>
      </c>
      <c r="D91" s="47">
        <v>300.0</v>
      </c>
      <c r="E91" s="47" t="s">
        <v>118</v>
      </c>
      <c r="F91" s="47">
        <v>150.0</v>
      </c>
      <c r="G91" s="47">
        <v>150.0</v>
      </c>
      <c r="H91" s="48">
        <v>63.0</v>
      </c>
      <c r="I91" s="75" t="s">
        <v>2253</v>
      </c>
      <c r="J91" s="47">
        <v>2479.0</v>
      </c>
      <c r="K91" s="47" t="s">
        <v>2229</v>
      </c>
      <c r="L91" s="47">
        <v>8.015012E7</v>
      </c>
      <c r="M91" s="76">
        <v>46142.0</v>
      </c>
      <c r="N91" s="76">
        <v>46142.0</v>
      </c>
      <c r="O91" s="48">
        <v>3591.0</v>
      </c>
      <c r="P91" s="48">
        <f t="shared" si="1"/>
        <v>9450</v>
      </c>
      <c r="Q91" s="47">
        <f t="shared" si="2"/>
        <v>0</v>
      </c>
      <c r="R91" s="47" t="str">
        <f t="shared" si="3"/>
        <v>PENDIENTE</v>
      </c>
      <c r="S91" s="77">
        <f t="shared" si="4"/>
        <v>0.5</v>
      </c>
      <c r="T91" s="47" t="str">
        <f t="shared" si="5"/>
        <v>NORMAL</v>
      </c>
    </row>
    <row r="92" ht="15.75" hidden="1" customHeight="1">
      <c r="B92" s="52" t="s">
        <v>2257</v>
      </c>
      <c r="C92" s="52" t="s">
        <v>1583</v>
      </c>
      <c r="D92" s="52">
        <v>8.0</v>
      </c>
      <c r="E92" s="52" t="s">
        <v>118</v>
      </c>
      <c r="F92" s="52">
        <v>0.0</v>
      </c>
      <c r="G92" s="52">
        <v>8.0</v>
      </c>
      <c r="H92" s="53">
        <v>4154.0</v>
      </c>
      <c r="I92" s="78" t="s">
        <v>2253</v>
      </c>
      <c r="J92" s="83">
        <v>106.0</v>
      </c>
      <c r="K92" s="52" t="s">
        <v>2229</v>
      </c>
      <c r="L92" s="52">
        <v>8.012009E7</v>
      </c>
      <c r="M92" s="79">
        <v>46083.0</v>
      </c>
      <c r="N92" s="79">
        <v>46085.0</v>
      </c>
      <c r="O92" s="53">
        <v>6314.08</v>
      </c>
      <c r="P92" s="53">
        <f t="shared" si="1"/>
        <v>33232</v>
      </c>
      <c r="Q92" s="52">
        <f t="shared" si="2"/>
        <v>34</v>
      </c>
      <c r="R92" s="52" t="str">
        <f t="shared" si="3"/>
        <v>PENDIENTE</v>
      </c>
      <c r="S92" s="80">
        <f t="shared" si="4"/>
        <v>0</v>
      </c>
      <c r="T92" s="52" t="str">
        <f t="shared" si="5"/>
        <v>CRITICO</v>
      </c>
    </row>
    <row r="93" ht="15.75" hidden="1" customHeight="1">
      <c r="B93" s="52" t="s">
        <v>2258</v>
      </c>
      <c r="C93" s="52" t="s">
        <v>2025</v>
      </c>
      <c r="D93" s="52">
        <v>300.0</v>
      </c>
      <c r="E93" s="52" t="s">
        <v>118</v>
      </c>
      <c r="F93" s="52">
        <v>0.0</v>
      </c>
      <c r="G93" s="52">
        <v>300.0</v>
      </c>
      <c r="H93" s="53">
        <v>133.0</v>
      </c>
      <c r="I93" s="78" t="s">
        <v>2253</v>
      </c>
      <c r="J93" s="52">
        <v>2483.0</v>
      </c>
      <c r="K93" s="52" t="s">
        <v>2229</v>
      </c>
      <c r="L93" s="52">
        <v>8.0150122E7</v>
      </c>
      <c r="M93" s="79">
        <v>46119.0</v>
      </c>
      <c r="N93" s="79">
        <v>46113.0</v>
      </c>
      <c r="O93" s="53">
        <v>7581.0</v>
      </c>
      <c r="P93" s="53">
        <f t="shared" si="1"/>
        <v>39900</v>
      </c>
      <c r="Q93" s="52">
        <f t="shared" si="2"/>
        <v>6</v>
      </c>
      <c r="R93" s="52" t="str">
        <f t="shared" si="3"/>
        <v>PENDIENTE</v>
      </c>
      <c r="S93" s="80">
        <f t="shared" si="4"/>
        <v>0</v>
      </c>
      <c r="T93" s="52" t="str">
        <f t="shared" si="5"/>
        <v>NORMAL</v>
      </c>
    </row>
    <row r="94" ht="15.75" hidden="1" customHeight="1">
      <c r="B94" s="47" t="s">
        <v>2258</v>
      </c>
      <c r="C94" s="47" t="s">
        <v>1512</v>
      </c>
      <c r="D94" s="47">
        <v>3.0</v>
      </c>
      <c r="E94" s="47" t="s">
        <v>118</v>
      </c>
      <c r="F94" s="47">
        <v>0.0</v>
      </c>
      <c r="G94" s="47">
        <v>3.0</v>
      </c>
      <c r="H94" s="48">
        <v>49875.0</v>
      </c>
      <c r="I94" s="75" t="s">
        <v>2253</v>
      </c>
      <c r="J94" s="47">
        <v>1595.0</v>
      </c>
      <c r="K94" s="47" t="s">
        <v>2229</v>
      </c>
      <c r="L94" s="47">
        <v>8.0120027E7</v>
      </c>
      <c r="M94" s="76">
        <v>46119.0</v>
      </c>
      <c r="N94" s="76">
        <v>46113.0</v>
      </c>
      <c r="O94" s="48">
        <v>28428.75</v>
      </c>
      <c r="P94" s="48">
        <f t="shared" si="1"/>
        <v>149625</v>
      </c>
      <c r="Q94" s="47">
        <f t="shared" si="2"/>
        <v>6</v>
      </c>
      <c r="R94" s="47" t="str">
        <f t="shared" si="3"/>
        <v>PENDIENTE</v>
      </c>
      <c r="S94" s="77">
        <f t="shared" si="4"/>
        <v>0</v>
      </c>
      <c r="T94" s="47" t="str">
        <f t="shared" si="5"/>
        <v>NORMAL</v>
      </c>
    </row>
    <row r="95" ht="15.75" hidden="1" customHeight="1">
      <c r="B95" s="52" t="s">
        <v>2258</v>
      </c>
      <c r="C95" s="52" t="s">
        <v>1045</v>
      </c>
      <c r="D95" s="52">
        <v>20.0</v>
      </c>
      <c r="E95" s="52" t="s">
        <v>118</v>
      </c>
      <c r="F95" s="52">
        <v>0.0</v>
      </c>
      <c r="G95" s="52">
        <v>20.0</v>
      </c>
      <c r="H95" s="53">
        <v>5382.0</v>
      </c>
      <c r="I95" s="78" t="s">
        <v>2253</v>
      </c>
      <c r="J95" s="83">
        <v>574.0</v>
      </c>
      <c r="K95" s="52" t="s">
        <v>2229</v>
      </c>
      <c r="L95" s="52">
        <v>7.710101E7</v>
      </c>
      <c r="M95" s="79">
        <v>46119.0</v>
      </c>
      <c r="N95" s="79">
        <v>46113.0</v>
      </c>
      <c r="O95" s="53">
        <v>20451.6</v>
      </c>
      <c r="P95" s="53">
        <f t="shared" si="1"/>
        <v>107640</v>
      </c>
      <c r="Q95" s="52">
        <f t="shared" si="2"/>
        <v>6</v>
      </c>
      <c r="R95" s="52" t="str">
        <f t="shared" si="3"/>
        <v>PENDIENTE</v>
      </c>
      <c r="S95" s="80">
        <f t="shared" si="4"/>
        <v>0</v>
      </c>
      <c r="T95" s="52" t="str">
        <f t="shared" si="5"/>
        <v>NORMAL</v>
      </c>
    </row>
    <row r="96" ht="15.75" hidden="1" customHeight="1">
      <c r="B96" s="47" t="s">
        <v>2258</v>
      </c>
      <c r="C96" s="47" t="s">
        <v>1484</v>
      </c>
      <c r="D96" s="47">
        <v>1.0</v>
      </c>
      <c r="E96" s="47" t="s">
        <v>1120</v>
      </c>
      <c r="F96" s="47">
        <v>0.0</v>
      </c>
      <c r="G96" s="47">
        <v>1.0</v>
      </c>
      <c r="H96" s="48">
        <v>173250.0</v>
      </c>
      <c r="I96" s="75" t="s">
        <v>2253</v>
      </c>
      <c r="J96" s="47">
        <v>310.0</v>
      </c>
      <c r="K96" s="47" t="s">
        <v>2229</v>
      </c>
      <c r="L96" s="47">
        <v>8.01200122E8</v>
      </c>
      <c r="M96" s="76">
        <v>46119.0</v>
      </c>
      <c r="N96" s="76">
        <v>46113.0</v>
      </c>
      <c r="O96" s="48">
        <v>32917.5</v>
      </c>
      <c r="P96" s="48">
        <f t="shared" si="1"/>
        <v>173250</v>
      </c>
      <c r="Q96" s="47">
        <f t="shared" si="2"/>
        <v>6</v>
      </c>
      <c r="R96" s="47" t="str">
        <f t="shared" si="3"/>
        <v>PENDIENTE</v>
      </c>
      <c r="S96" s="77">
        <f t="shared" si="4"/>
        <v>0</v>
      </c>
      <c r="T96" s="47" t="str">
        <f t="shared" si="5"/>
        <v>NORMAL</v>
      </c>
    </row>
    <row r="97" ht="15.75" hidden="1" customHeight="1">
      <c r="B97" s="52" t="s">
        <v>2258</v>
      </c>
      <c r="C97" s="52" t="s">
        <v>2024</v>
      </c>
      <c r="D97" s="52">
        <v>3.0</v>
      </c>
      <c r="E97" s="52" t="s">
        <v>118</v>
      </c>
      <c r="F97" s="52">
        <v>0.0</v>
      </c>
      <c r="G97" s="52">
        <v>3.0</v>
      </c>
      <c r="H97" s="53">
        <v>55612.0</v>
      </c>
      <c r="I97" s="78" t="s">
        <v>2253</v>
      </c>
      <c r="J97" s="83">
        <v>953.0</v>
      </c>
      <c r="K97" s="52" t="s">
        <v>2229</v>
      </c>
      <c r="L97" s="83">
        <v>8.0150121E7</v>
      </c>
      <c r="M97" s="79">
        <v>46119.0</v>
      </c>
      <c r="N97" s="79">
        <v>46113.0</v>
      </c>
      <c r="O97" s="53">
        <v>31698.84</v>
      </c>
      <c r="P97" s="53">
        <f t="shared" si="1"/>
        <v>166836</v>
      </c>
      <c r="Q97" s="52">
        <f t="shared" si="2"/>
        <v>6</v>
      </c>
      <c r="R97" s="52" t="str">
        <f t="shared" si="3"/>
        <v>PENDIENTE</v>
      </c>
      <c r="S97" s="80">
        <f t="shared" si="4"/>
        <v>0</v>
      </c>
      <c r="T97" s="52" t="str">
        <f t="shared" si="5"/>
        <v>NORMAL</v>
      </c>
    </row>
    <row r="98" ht="15.75" hidden="1" customHeight="1">
      <c r="B98" s="47" t="s">
        <v>2258</v>
      </c>
      <c r="C98" s="47" t="s">
        <v>1035</v>
      </c>
      <c r="D98" s="47">
        <v>20.0</v>
      </c>
      <c r="E98" s="47" t="s">
        <v>118</v>
      </c>
      <c r="F98" s="47">
        <v>0.0</v>
      </c>
      <c r="G98" s="47">
        <v>20.0</v>
      </c>
      <c r="H98" s="48">
        <v>2470.0</v>
      </c>
      <c r="I98" s="75" t="s">
        <v>2253</v>
      </c>
      <c r="J98" s="82">
        <v>1483.0</v>
      </c>
      <c r="K98" s="47" t="s">
        <v>2229</v>
      </c>
      <c r="L98" s="82">
        <v>7.7100027E7</v>
      </c>
      <c r="M98" s="76">
        <v>46119.0</v>
      </c>
      <c r="N98" s="76">
        <v>46113.0</v>
      </c>
      <c r="O98" s="48">
        <v>9386.0</v>
      </c>
      <c r="P98" s="48">
        <f t="shared" si="1"/>
        <v>49400</v>
      </c>
      <c r="Q98" s="47">
        <f t="shared" si="2"/>
        <v>6</v>
      </c>
      <c r="R98" s="47" t="str">
        <f t="shared" si="3"/>
        <v>PENDIENTE</v>
      </c>
      <c r="S98" s="77">
        <f t="shared" si="4"/>
        <v>0</v>
      </c>
      <c r="T98" s="47" t="str">
        <f t="shared" si="5"/>
        <v>NORMAL</v>
      </c>
    </row>
    <row r="99" ht="15.75" hidden="1" customHeight="1">
      <c r="B99" s="52" t="s">
        <v>2258</v>
      </c>
      <c r="C99" s="52" t="s">
        <v>1102</v>
      </c>
      <c r="D99" s="52">
        <v>2000.0</v>
      </c>
      <c r="E99" s="52" t="s">
        <v>118</v>
      </c>
      <c r="F99" s="52">
        <v>0.0</v>
      </c>
      <c r="G99" s="52">
        <v>2000.0</v>
      </c>
      <c r="H99" s="53">
        <v>347.0</v>
      </c>
      <c r="I99" s="78" t="s">
        <v>2253</v>
      </c>
      <c r="J99" s="52">
        <v>1908.0</v>
      </c>
      <c r="K99" s="52" t="s">
        <v>2229</v>
      </c>
      <c r="L99" s="52">
        <v>8.0110009E7</v>
      </c>
      <c r="M99" s="79">
        <v>46119.0</v>
      </c>
      <c r="N99" s="79">
        <v>46113.0</v>
      </c>
      <c r="O99" s="53">
        <v>131860.0</v>
      </c>
      <c r="P99" s="53">
        <f t="shared" si="1"/>
        <v>694000</v>
      </c>
      <c r="Q99" s="52">
        <f t="shared" si="2"/>
        <v>6</v>
      </c>
      <c r="R99" s="52" t="str">
        <f t="shared" si="3"/>
        <v>PENDIENTE</v>
      </c>
      <c r="S99" s="80">
        <f t="shared" si="4"/>
        <v>0</v>
      </c>
      <c r="T99" s="52" t="str">
        <f t="shared" si="5"/>
        <v>NORMAL</v>
      </c>
    </row>
    <row r="100" ht="15.75" hidden="1" customHeight="1">
      <c r="B100" s="47" t="s">
        <v>2258</v>
      </c>
      <c r="C100" s="47" t="s">
        <v>1034</v>
      </c>
      <c r="D100" s="47">
        <v>20.0</v>
      </c>
      <c r="E100" s="47" t="s">
        <v>118</v>
      </c>
      <c r="F100" s="47">
        <v>0.0</v>
      </c>
      <c r="G100" s="47">
        <v>20.0</v>
      </c>
      <c r="H100" s="48">
        <v>2470.0</v>
      </c>
      <c r="I100" s="75" t="s">
        <v>2253</v>
      </c>
      <c r="J100" s="47">
        <v>1482.0</v>
      </c>
      <c r="K100" s="47" t="s">
        <v>2229</v>
      </c>
      <c r="L100" s="47">
        <v>7.7100026E7</v>
      </c>
      <c r="M100" s="76">
        <v>46119.0</v>
      </c>
      <c r="N100" s="76">
        <v>46113.0</v>
      </c>
      <c r="O100" s="48">
        <v>9386.0</v>
      </c>
      <c r="P100" s="48">
        <f t="shared" si="1"/>
        <v>49400</v>
      </c>
      <c r="Q100" s="47">
        <f t="shared" si="2"/>
        <v>6</v>
      </c>
      <c r="R100" s="47" t="str">
        <f t="shared" si="3"/>
        <v>PENDIENTE</v>
      </c>
      <c r="S100" s="77">
        <f t="shared" si="4"/>
        <v>0</v>
      </c>
      <c r="T100" s="47" t="str">
        <f t="shared" si="5"/>
        <v>NORMAL</v>
      </c>
    </row>
    <row r="101" ht="15.75" hidden="1" customHeight="1">
      <c r="B101" s="52" t="s">
        <v>2258</v>
      </c>
      <c r="C101" s="52" t="s">
        <v>1101</v>
      </c>
      <c r="D101" s="52">
        <v>2000.0</v>
      </c>
      <c r="E101" s="52" t="s">
        <v>118</v>
      </c>
      <c r="F101" s="52">
        <v>0.0</v>
      </c>
      <c r="G101" s="52">
        <v>2000.0</v>
      </c>
      <c r="H101" s="53">
        <v>93.0</v>
      </c>
      <c r="I101" s="78" t="s">
        <v>2253</v>
      </c>
      <c r="J101" s="52">
        <v>1912.0</v>
      </c>
      <c r="K101" s="52" t="s">
        <v>2229</v>
      </c>
      <c r="L101" s="52">
        <v>8.0110008E7</v>
      </c>
      <c r="M101" s="79">
        <v>46119.0</v>
      </c>
      <c r="N101" s="79">
        <v>46113.0</v>
      </c>
      <c r="O101" s="53">
        <v>35340.0</v>
      </c>
      <c r="P101" s="53">
        <f t="shared" si="1"/>
        <v>186000</v>
      </c>
      <c r="Q101" s="52">
        <f t="shared" si="2"/>
        <v>6</v>
      </c>
      <c r="R101" s="52" t="str">
        <f t="shared" si="3"/>
        <v>PENDIENTE</v>
      </c>
      <c r="S101" s="80">
        <f t="shared" si="4"/>
        <v>0</v>
      </c>
      <c r="T101" s="52" t="str">
        <f t="shared" si="5"/>
        <v>NORMAL</v>
      </c>
    </row>
    <row r="102" ht="15.75" hidden="1" customHeight="1">
      <c r="B102" s="47" t="s">
        <v>2258</v>
      </c>
      <c r="C102" s="47" t="s">
        <v>1967</v>
      </c>
      <c r="D102" s="47">
        <v>500.0</v>
      </c>
      <c r="E102" s="47" t="s">
        <v>118</v>
      </c>
      <c r="F102" s="47">
        <v>0.0</v>
      </c>
      <c r="G102" s="47">
        <v>500.0</v>
      </c>
      <c r="H102" s="48">
        <v>68.0</v>
      </c>
      <c r="I102" s="75" t="s">
        <v>2253</v>
      </c>
      <c r="J102" s="47">
        <v>2230.0</v>
      </c>
      <c r="K102" s="47" t="s">
        <v>2229</v>
      </c>
      <c r="L102" s="47">
        <v>8.0150067E7</v>
      </c>
      <c r="M102" s="76">
        <v>46119.0</v>
      </c>
      <c r="N102" s="76">
        <v>46113.0</v>
      </c>
      <c r="O102" s="48">
        <v>6460.0</v>
      </c>
      <c r="P102" s="48">
        <f t="shared" si="1"/>
        <v>34000</v>
      </c>
      <c r="Q102" s="47">
        <f t="shared" si="2"/>
        <v>6</v>
      </c>
      <c r="R102" s="47" t="str">
        <f t="shared" si="3"/>
        <v>PENDIENTE</v>
      </c>
      <c r="S102" s="77">
        <f t="shared" si="4"/>
        <v>0</v>
      </c>
      <c r="T102" s="47" t="str">
        <f t="shared" si="5"/>
        <v>NORMAL</v>
      </c>
    </row>
    <row r="103" ht="15.75" hidden="1" customHeight="1">
      <c r="B103" s="52" t="s">
        <v>2258</v>
      </c>
      <c r="C103" s="52" t="s">
        <v>1110</v>
      </c>
      <c r="D103" s="52">
        <v>30.0</v>
      </c>
      <c r="E103" s="52" t="s">
        <v>118</v>
      </c>
      <c r="F103" s="52">
        <v>0.0</v>
      </c>
      <c r="G103" s="52">
        <v>30.0</v>
      </c>
      <c r="H103" s="53">
        <v>2100.0</v>
      </c>
      <c r="I103" s="78" t="s">
        <v>2253</v>
      </c>
      <c r="J103" s="52">
        <v>510.0</v>
      </c>
      <c r="K103" s="52" t="s">
        <v>2229</v>
      </c>
      <c r="L103" s="52">
        <v>8.0110016E7</v>
      </c>
      <c r="M103" s="79">
        <v>46119.0</v>
      </c>
      <c r="N103" s="79">
        <v>46113.0</v>
      </c>
      <c r="O103" s="53">
        <v>11970.0</v>
      </c>
      <c r="P103" s="53">
        <f t="shared" si="1"/>
        <v>63000</v>
      </c>
      <c r="Q103" s="52">
        <f t="shared" si="2"/>
        <v>6</v>
      </c>
      <c r="R103" s="52" t="str">
        <f t="shared" si="3"/>
        <v>PENDIENTE</v>
      </c>
      <c r="S103" s="80">
        <f t="shared" si="4"/>
        <v>0</v>
      </c>
      <c r="T103" s="52" t="str">
        <f t="shared" si="5"/>
        <v>NORMAL</v>
      </c>
    </row>
    <row r="104" ht="15.75" hidden="1" customHeight="1">
      <c r="B104" s="47" t="s">
        <v>2258</v>
      </c>
      <c r="C104" s="47" t="s">
        <v>1114</v>
      </c>
      <c r="D104" s="47">
        <v>100.0</v>
      </c>
      <c r="E104" s="47" t="s">
        <v>118</v>
      </c>
      <c r="F104" s="47">
        <v>0.0</v>
      </c>
      <c r="G104" s="47">
        <v>100.0</v>
      </c>
      <c r="H104" s="48">
        <v>2888.0</v>
      </c>
      <c r="I104" s="75" t="s">
        <v>2253</v>
      </c>
      <c r="J104" s="47">
        <v>321.0</v>
      </c>
      <c r="K104" s="47" t="s">
        <v>2229</v>
      </c>
      <c r="L104" s="47">
        <v>8.011002E7</v>
      </c>
      <c r="M104" s="76">
        <v>46119.0</v>
      </c>
      <c r="N104" s="76">
        <v>46113.0</v>
      </c>
      <c r="O104" s="48">
        <v>54872.0</v>
      </c>
      <c r="P104" s="48">
        <f t="shared" si="1"/>
        <v>288800</v>
      </c>
      <c r="Q104" s="47">
        <f t="shared" si="2"/>
        <v>6</v>
      </c>
      <c r="R104" s="47" t="str">
        <f t="shared" si="3"/>
        <v>PENDIENTE</v>
      </c>
      <c r="S104" s="77">
        <f t="shared" si="4"/>
        <v>0</v>
      </c>
      <c r="T104" s="47" t="str">
        <f t="shared" si="5"/>
        <v>NORMAL</v>
      </c>
    </row>
    <row r="105" ht="15.75" hidden="1" customHeight="1">
      <c r="B105" s="52" t="s">
        <v>2258</v>
      </c>
      <c r="C105" s="52" t="s">
        <v>1236</v>
      </c>
      <c r="D105" s="52">
        <v>1000.0</v>
      </c>
      <c r="E105" s="52" t="s">
        <v>118</v>
      </c>
      <c r="F105" s="52">
        <v>0.0</v>
      </c>
      <c r="G105" s="52">
        <v>1000.0</v>
      </c>
      <c r="H105" s="53">
        <v>95.0</v>
      </c>
      <c r="I105" s="78" t="s">
        <v>2253</v>
      </c>
      <c r="J105" s="52">
        <v>2428.0</v>
      </c>
      <c r="K105" s="52" t="s">
        <v>2229</v>
      </c>
      <c r="L105" s="52">
        <v>8.011012E7</v>
      </c>
      <c r="M105" s="79">
        <v>46119.0</v>
      </c>
      <c r="N105" s="79">
        <v>46113.0</v>
      </c>
      <c r="O105" s="53">
        <v>18050.0</v>
      </c>
      <c r="P105" s="53">
        <f t="shared" si="1"/>
        <v>95000</v>
      </c>
      <c r="Q105" s="52">
        <f t="shared" si="2"/>
        <v>6</v>
      </c>
      <c r="R105" s="52" t="str">
        <f t="shared" si="3"/>
        <v>PENDIENTE</v>
      </c>
      <c r="S105" s="80">
        <f t="shared" si="4"/>
        <v>0</v>
      </c>
      <c r="T105" s="52" t="str">
        <f t="shared" si="5"/>
        <v>NORMAL</v>
      </c>
    </row>
    <row r="106" ht="15.75" hidden="1" customHeight="1">
      <c r="B106" s="47" t="s">
        <v>2258</v>
      </c>
      <c r="C106" s="47" t="s">
        <v>1058</v>
      </c>
      <c r="D106" s="47">
        <v>100.0</v>
      </c>
      <c r="E106" s="47" t="s">
        <v>118</v>
      </c>
      <c r="F106" s="47">
        <v>0.0</v>
      </c>
      <c r="G106" s="47">
        <v>100.0</v>
      </c>
      <c r="H106" s="48">
        <v>132.0</v>
      </c>
      <c r="I106" s="75" t="s">
        <v>2253</v>
      </c>
      <c r="J106" s="47">
        <v>1321.0</v>
      </c>
      <c r="K106" s="47" t="s">
        <v>2229</v>
      </c>
      <c r="L106" s="47">
        <v>7.7101023E7</v>
      </c>
      <c r="M106" s="76">
        <v>46119.0</v>
      </c>
      <c r="N106" s="76">
        <v>46113.0</v>
      </c>
      <c r="O106" s="48">
        <v>2508.0</v>
      </c>
      <c r="P106" s="48">
        <f t="shared" si="1"/>
        <v>13200</v>
      </c>
      <c r="Q106" s="47">
        <f t="shared" si="2"/>
        <v>6</v>
      </c>
      <c r="R106" s="47" t="str">
        <f t="shared" si="3"/>
        <v>PENDIENTE</v>
      </c>
      <c r="S106" s="77">
        <f t="shared" si="4"/>
        <v>0</v>
      </c>
      <c r="T106" s="47" t="str">
        <f t="shared" si="5"/>
        <v>NORMAL</v>
      </c>
    </row>
    <row r="107" ht="15.75" hidden="1" customHeight="1">
      <c r="B107" s="52" t="s">
        <v>2258</v>
      </c>
      <c r="C107" s="52" t="s">
        <v>1880</v>
      </c>
      <c r="D107" s="52">
        <v>30.0</v>
      </c>
      <c r="E107" s="52" t="s">
        <v>118</v>
      </c>
      <c r="F107" s="52">
        <v>0.0</v>
      </c>
      <c r="G107" s="52">
        <v>30.0</v>
      </c>
      <c r="H107" s="53">
        <v>15988.0</v>
      </c>
      <c r="I107" s="78" t="s">
        <v>2253</v>
      </c>
      <c r="J107" s="52">
        <v>2404.0</v>
      </c>
      <c r="K107" s="52" t="s">
        <v>2229</v>
      </c>
      <c r="L107" s="52">
        <v>8.0140028E7</v>
      </c>
      <c r="M107" s="79">
        <v>46119.0</v>
      </c>
      <c r="N107" s="79">
        <v>46113.0</v>
      </c>
      <c r="O107" s="53">
        <v>91131.6</v>
      </c>
      <c r="P107" s="53">
        <f t="shared" si="1"/>
        <v>479640</v>
      </c>
      <c r="Q107" s="52">
        <f t="shared" si="2"/>
        <v>6</v>
      </c>
      <c r="R107" s="52" t="str">
        <f t="shared" si="3"/>
        <v>PENDIENTE</v>
      </c>
      <c r="S107" s="80">
        <f t="shared" si="4"/>
        <v>0</v>
      </c>
      <c r="T107" s="52" t="str">
        <f t="shared" si="5"/>
        <v>NORMAL</v>
      </c>
    </row>
    <row r="108" ht="15.75" hidden="1" customHeight="1">
      <c r="B108" s="47" t="s">
        <v>2258</v>
      </c>
      <c r="C108" s="47" t="s">
        <v>1749</v>
      </c>
      <c r="D108" s="47">
        <v>2.0</v>
      </c>
      <c r="E108" s="47" t="s">
        <v>118</v>
      </c>
      <c r="F108" s="47">
        <v>0.0</v>
      </c>
      <c r="G108" s="47">
        <v>2.0</v>
      </c>
      <c r="H108" s="48">
        <v>335986.0</v>
      </c>
      <c r="I108" s="75" t="s">
        <v>2253</v>
      </c>
      <c r="J108" s="47" t="s">
        <v>1750</v>
      </c>
      <c r="K108" s="47" t="s">
        <v>2229</v>
      </c>
      <c r="L108" s="47">
        <v>8.0130009E7</v>
      </c>
      <c r="M108" s="76">
        <v>46119.0</v>
      </c>
      <c r="N108" s="76">
        <v>46113.0</v>
      </c>
      <c r="O108" s="48">
        <v>127674.7</v>
      </c>
      <c r="P108" s="48">
        <f t="shared" si="1"/>
        <v>671972</v>
      </c>
      <c r="Q108" s="47">
        <f t="shared" si="2"/>
        <v>6</v>
      </c>
      <c r="R108" s="47" t="str">
        <f t="shared" si="3"/>
        <v>PENDIENTE</v>
      </c>
      <c r="S108" s="77">
        <f t="shared" si="4"/>
        <v>0</v>
      </c>
      <c r="T108" s="47" t="str">
        <f t="shared" si="5"/>
        <v>NORMAL</v>
      </c>
    </row>
    <row r="109" ht="15.75" hidden="1" customHeight="1">
      <c r="B109" s="52" t="s">
        <v>2258</v>
      </c>
      <c r="C109" s="52" t="s">
        <v>1057</v>
      </c>
      <c r="D109" s="52">
        <v>3.0</v>
      </c>
      <c r="E109" s="52" t="s">
        <v>118</v>
      </c>
      <c r="F109" s="52">
        <v>0.0</v>
      </c>
      <c r="G109" s="52">
        <v>3.0</v>
      </c>
      <c r="H109" s="53">
        <v>63000.0</v>
      </c>
      <c r="I109" s="78" t="s">
        <v>2253</v>
      </c>
      <c r="J109" s="52">
        <v>1320.0</v>
      </c>
      <c r="K109" s="52" t="s">
        <v>2229</v>
      </c>
      <c r="L109" s="52">
        <v>7.7101022E7</v>
      </c>
      <c r="M109" s="79">
        <v>46119.0</v>
      </c>
      <c r="N109" s="79">
        <v>46113.0</v>
      </c>
      <c r="O109" s="53">
        <v>35910.0</v>
      </c>
      <c r="P109" s="53">
        <f t="shared" si="1"/>
        <v>189000</v>
      </c>
      <c r="Q109" s="52">
        <f t="shared" si="2"/>
        <v>6</v>
      </c>
      <c r="R109" s="52" t="str">
        <f t="shared" si="3"/>
        <v>PENDIENTE</v>
      </c>
      <c r="S109" s="80">
        <f t="shared" si="4"/>
        <v>0</v>
      </c>
      <c r="T109" s="52" t="str">
        <f t="shared" si="5"/>
        <v>NORMAL</v>
      </c>
    </row>
    <row r="110" ht="15.75" hidden="1" customHeight="1">
      <c r="B110" s="52" t="s">
        <v>2259</v>
      </c>
      <c r="C110" s="52" t="s">
        <v>380</v>
      </c>
      <c r="D110" s="52">
        <v>1.0</v>
      </c>
      <c r="E110" s="52" t="s">
        <v>118</v>
      </c>
      <c r="F110" s="52">
        <v>0.0</v>
      </c>
      <c r="G110" s="52">
        <v>1.0</v>
      </c>
      <c r="H110" s="53">
        <v>578867.0</v>
      </c>
      <c r="I110" s="78" t="s">
        <v>2253</v>
      </c>
      <c r="J110" s="52" t="s">
        <v>382</v>
      </c>
      <c r="K110" s="52" t="s">
        <v>2234</v>
      </c>
      <c r="L110" s="52" t="s">
        <v>382</v>
      </c>
      <c r="M110" s="79">
        <v>46122.0</v>
      </c>
      <c r="N110" s="79">
        <v>46111.0</v>
      </c>
      <c r="O110" s="53">
        <v>109984.7</v>
      </c>
      <c r="P110" s="53">
        <f t="shared" si="1"/>
        <v>578867</v>
      </c>
      <c r="Q110" s="52">
        <f t="shared" si="2"/>
        <v>8</v>
      </c>
      <c r="R110" s="52" t="str">
        <f t="shared" si="3"/>
        <v>PENDIENTE</v>
      </c>
      <c r="S110" s="80">
        <f t="shared" si="4"/>
        <v>0</v>
      </c>
      <c r="T110" s="52" t="str">
        <f t="shared" si="5"/>
        <v>URGENTE</v>
      </c>
    </row>
    <row r="111" ht="15.75" hidden="1" customHeight="1">
      <c r="B111" s="47" t="s">
        <v>2259</v>
      </c>
      <c r="C111" s="47" t="s">
        <v>380</v>
      </c>
      <c r="D111" s="47">
        <v>1.0</v>
      </c>
      <c r="E111" s="47" t="s">
        <v>118</v>
      </c>
      <c r="F111" s="47">
        <v>0.0</v>
      </c>
      <c r="G111" s="47">
        <v>1.0</v>
      </c>
      <c r="H111" s="48">
        <v>403664.0</v>
      </c>
      <c r="I111" s="75" t="s">
        <v>2253</v>
      </c>
      <c r="J111" s="82" t="s">
        <v>382</v>
      </c>
      <c r="K111" s="47" t="s">
        <v>2234</v>
      </c>
      <c r="L111" s="47" t="s">
        <v>382</v>
      </c>
      <c r="M111" s="76">
        <v>46122.0</v>
      </c>
      <c r="N111" s="76">
        <v>46111.0</v>
      </c>
      <c r="O111" s="48">
        <v>76696.16</v>
      </c>
      <c r="P111" s="48">
        <f t="shared" si="1"/>
        <v>403664</v>
      </c>
      <c r="Q111" s="47">
        <f t="shared" si="2"/>
        <v>8</v>
      </c>
      <c r="R111" s="47" t="str">
        <f t="shared" si="3"/>
        <v>PENDIENTE</v>
      </c>
      <c r="S111" s="77">
        <f t="shared" si="4"/>
        <v>0</v>
      </c>
      <c r="T111" s="47" t="str">
        <f t="shared" si="5"/>
        <v>URGENTE</v>
      </c>
    </row>
    <row r="112" ht="15.75" hidden="1" customHeight="1">
      <c r="B112" s="52" t="s">
        <v>2259</v>
      </c>
      <c r="C112" s="52" t="s">
        <v>398</v>
      </c>
      <c r="D112" s="52">
        <v>1.0</v>
      </c>
      <c r="E112" s="52" t="s">
        <v>118</v>
      </c>
      <c r="F112" s="52">
        <v>0.0</v>
      </c>
      <c r="G112" s="52">
        <v>1.0</v>
      </c>
      <c r="H112" s="53">
        <v>951766.0</v>
      </c>
      <c r="I112" s="81" t="s">
        <v>2253</v>
      </c>
      <c r="J112" s="6"/>
      <c r="K112" s="52" t="s">
        <v>2234</v>
      </c>
      <c r="L112" s="52" t="s">
        <v>400</v>
      </c>
      <c r="M112" s="79">
        <v>46122.0</v>
      </c>
      <c r="N112" s="79">
        <v>46111.0</v>
      </c>
      <c r="O112" s="53">
        <v>180835.5</v>
      </c>
      <c r="P112" s="53">
        <f t="shared" si="1"/>
        <v>951766</v>
      </c>
      <c r="Q112" s="52">
        <f t="shared" si="2"/>
        <v>8</v>
      </c>
      <c r="R112" s="52" t="str">
        <f t="shared" si="3"/>
        <v>PENDIENTE</v>
      </c>
      <c r="S112" s="80">
        <f t="shared" si="4"/>
        <v>0</v>
      </c>
      <c r="T112" s="52" t="str">
        <f t="shared" si="5"/>
        <v>URGENTE</v>
      </c>
    </row>
    <row r="113" ht="15.75" hidden="1" customHeight="1">
      <c r="B113" s="47" t="s">
        <v>2259</v>
      </c>
      <c r="C113" s="47" t="s">
        <v>401</v>
      </c>
      <c r="D113" s="47">
        <v>1.0</v>
      </c>
      <c r="E113" s="47" t="s">
        <v>118</v>
      </c>
      <c r="F113" s="47">
        <v>0.0</v>
      </c>
      <c r="G113" s="47">
        <v>1.0</v>
      </c>
      <c r="H113" s="48">
        <v>951766.0</v>
      </c>
      <c r="I113" s="55" t="s">
        <v>2253</v>
      </c>
      <c r="J113" s="6"/>
      <c r="K113" s="47" t="s">
        <v>2234</v>
      </c>
      <c r="L113" s="47" t="s">
        <v>402</v>
      </c>
      <c r="M113" s="76">
        <v>46122.0</v>
      </c>
      <c r="N113" s="76">
        <v>46111.0</v>
      </c>
      <c r="O113" s="48">
        <v>180835.5</v>
      </c>
      <c r="P113" s="48">
        <f t="shared" si="1"/>
        <v>951766</v>
      </c>
      <c r="Q113" s="47">
        <f t="shared" si="2"/>
        <v>8</v>
      </c>
      <c r="R113" s="47" t="str">
        <f t="shared" si="3"/>
        <v>PENDIENTE</v>
      </c>
      <c r="S113" s="77">
        <f t="shared" si="4"/>
        <v>0</v>
      </c>
      <c r="T113" s="47" t="str">
        <f t="shared" si="5"/>
        <v>URGENTE</v>
      </c>
    </row>
    <row r="114" ht="15.75" hidden="1" customHeight="1">
      <c r="B114" s="52" t="s">
        <v>2260</v>
      </c>
      <c r="C114" s="52" t="s">
        <v>401</v>
      </c>
      <c r="D114" s="52">
        <v>2.0</v>
      </c>
      <c r="E114" s="52" t="s">
        <v>118</v>
      </c>
      <c r="F114" s="52">
        <v>0.0</v>
      </c>
      <c r="G114" s="52">
        <v>2.0</v>
      </c>
      <c r="H114" s="53">
        <v>768916.0</v>
      </c>
      <c r="I114" s="81" t="s">
        <v>2253</v>
      </c>
      <c r="J114" s="6"/>
      <c r="K114" s="52" t="s">
        <v>2234</v>
      </c>
      <c r="L114" s="52" t="s">
        <v>402</v>
      </c>
      <c r="M114" s="79">
        <v>46122.0</v>
      </c>
      <c r="N114" s="79">
        <v>46112.0</v>
      </c>
      <c r="O114" s="53">
        <v>292188.1</v>
      </c>
      <c r="P114" s="53">
        <f t="shared" si="1"/>
        <v>1537832</v>
      </c>
      <c r="Q114" s="52">
        <f t="shared" si="2"/>
        <v>7</v>
      </c>
      <c r="R114" s="52" t="str">
        <f t="shared" si="3"/>
        <v>PENDIENTE</v>
      </c>
      <c r="S114" s="80">
        <f t="shared" si="4"/>
        <v>0</v>
      </c>
      <c r="T114" s="52" t="str">
        <f t="shared" si="5"/>
        <v>NORMAL</v>
      </c>
    </row>
    <row r="115" ht="15.75" hidden="1" customHeight="1">
      <c r="B115" s="47" t="s">
        <v>2261</v>
      </c>
      <c r="C115" s="47" t="s">
        <v>380</v>
      </c>
      <c r="D115" s="47">
        <v>2.0</v>
      </c>
      <c r="E115" s="47" t="s">
        <v>118</v>
      </c>
      <c r="F115" s="47">
        <v>0.0</v>
      </c>
      <c r="G115" s="47">
        <v>2.0</v>
      </c>
      <c r="H115" s="48">
        <v>403664.0</v>
      </c>
      <c r="I115" s="75" t="s">
        <v>2253</v>
      </c>
      <c r="J115" s="47" t="s">
        <v>382</v>
      </c>
      <c r="K115" s="47" t="s">
        <v>2229</v>
      </c>
      <c r="L115" s="47" t="s">
        <v>382</v>
      </c>
      <c r="M115" s="76">
        <v>46118.0</v>
      </c>
      <c r="N115" s="76">
        <v>46118.0</v>
      </c>
      <c r="O115" s="48">
        <v>153392.3</v>
      </c>
      <c r="P115" s="48">
        <f t="shared" si="1"/>
        <v>807328</v>
      </c>
      <c r="Q115" s="47">
        <f t="shared" si="2"/>
        <v>1</v>
      </c>
      <c r="R115" s="47" t="str">
        <f t="shared" si="3"/>
        <v>PENDIENTE</v>
      </c>
      <c r="S115" s="77">
        <f t="shared" si="4"/>
        <v>0</v>
      </c>
      <c r="T115" s="47" t="str">
        <f t="shared" si="5"/>
        <v>NORMAL</v>
      </c>
    </row>
    <row r="116" ht="15.75" hidden="1" customHeight="1">
      <c r="B116" s="52" t="s">
        <v>2261</v>
      </c>
      <c r="C116" s="52" t="s">
        <v>2074</v>
      </c>
      <c r="D116" s="52">
        <v>12.0</v>
      </c>
      <c r="E116" s="52" t="s">
        <v>118</v>
      </c>
      <c r="F116" s="52">
        <v>0.0</v>
      </c>
      <c r="G116" s="52">
        <v>12.0</v>
      </c>
      <c r="H116" s="53">
        <v>48849.0</v>
      </c>
      <c r="I116" s="78" t="s">
        <v>2253</v>
      </c>
      <c r="J116" s="52">
        <v>1.01330024E8</v>
      </c>
      <c r="K116" s="52" t="s">
        <v>2229</v>
      </c>
      <c r="L116" s="52" t="s">
        <v>2075</v>
      </c>
      <c r="M116" s="79">
        <v>46118.0</v>
      </c>
      <c r="N116" s="79">
        <v>46118.0</v>
      </c>
      <c r="O116" s="53">
        <v>111375.7</v>
      </c>
      <c r="P116" s="53">
        <f t="shared" si="1"/>
        <v>586188</v>
      </c>
      <c r="Q116" s="52">
        <f t="shared" si="2"/>
        <v>1</v>
      </c>
      <c r="R116" s="52" t="str">
        <f t="shared" si="3"/>
        <v>PENDIENTE</v>
      </c>
      <c r="S116" s="80">
        <f t="shared" si="4"/>
        <v>0</v>
      </c>
      <c r="T116" s="52" t="str">
        <f t="shared" si="5"/>
        <v>NORMAL</v>
      </c>
    </row>
    <row r="117" ht="15.75" hidden="1" customHeight="1">
      <c r="B117" s="47" t="s">
        <v>2262</v>
      </c>
      <c r="C117" s="47" t="s">
        <v>380</v>
      </c>
      <c r="D117" s="47">
        <v>1.0</v>
      </c>
      <c r="E117" s="47" t="s">
        <v>118</v>
      </c>
      <c r="F117" s="47">
        <v>0.0</v>
      </c>
      <c r="G117" s="47">
        <v>1.0</v>
      </c>
      <c r="H117" s="48">
        <v>403664.0</v>
      </c>
      <c r="I117" s="75" t="s">
        <v>2253</v>
      </c>
      <c r="J117" s="47" t="s">
        <v>382</v>
      </c>
      <c r="K117" s="47" t="s">
        <v>2229</v>
      </c>
      <c r="L117" s="47" t="s">
        <v>382</v>
      </c>
      <c r="M117" s="76">
        <v>46118.0</v>
      </c>
      <c r="N117" s="76">
        <v>46118.0</v>
      </c>
      <c r="O117" s="48">
        <v>76696.16</v>
      </c>
      <c r="P117" s="48">
        <f t="shared" si="1"/>
        <v>403664</v>
      </c>
      <c r="Q117" s="47">
        <f t="shared" si="2"/>
        <v>1</v>
      </c>
      <c r="R117" s="47" t="str">
        <f t="shared" si="3"/>
        <v>PENDIENTE</v>
      </c>
      <c r="S117" s="77">
        <f t="shared" si="4"/>
        <v>0</v>
      </c>
      <c r="T117" s="47" t="str">
        <f t="shared" si="5"/>
        <v>NORMAL</v>
      </c>
    </row>
    <row r="118" ht="15.75" hidden="1" customHeight="1">
      <c r="B118" s="52" t="s">
        <v>2262</v>
      </c>
      <c r="C118" s="52" t="s">
        <v>380</v>
      </c>
      <c r="D118" s="52">
        <v>1.0</v>
      </c>
      <c r="E118" s="52" t="s">
        <v>118</v>
      </c>
      <c r="F118" s="52">
        <v>0.0</v>
      </c>
      <c r="G118" s="52">
        <v>1.0</v>
      </c>
      <c r="H118" s="53">
        <v>379859.0</v>
      </c>
      <c r="I118" s="78" t="s">
        <v>2253</v>
      </c>
      <c r="J118" s="52" t="s">
        <v>382</v>
      </c>
      <c r="K118" s="52" t="s">
        <v>2229</v>
      </c>
      <c r="L118" s="52" t="s">
        <v>382</v>
      </c>
      <c r="M118" s="79">
        <v>46118.0</v>
      </c>
      <c r="N118" s="79">
        <v>46118.0</v>
      </c>
      <c r="O118" s="53">
        <v>72173.21</v>
      </c>
      <c r="P118" s="53">
        <f t="shared" si="1"/>
        <v>379859</v>
      </c>
      <c r="Q118" s="52">
        <f t="shared" si="2"/>
        <v>1</v>
      </c>
      <c r="R118" s="52" t="str">
        <f t="shared" si="3"/>
        <v>PENDIENTE</v>
      </c>
      <c r="S118" s="80">
        <f t="shared" si="4"/>
        <v>0</v>
      </c>
      <c r="T118" s="52" t="str">
        <f t="shared" si="5"/>
        <v>NORMAL</v>
      </c>
    </row>
    <row r="119" ht="15.75" hidden="1" customHeight="1">
      <c r="B119" s="47" t="s">
        <v>2262</v>
      </c>
      <c r="C119" s="47" t="s">
        <v>980</v>
      </c>
      <c r="D119" s="47">
        <v>3.0</v>
      </c>
      <c r="E119" s="47" t="s">
        <v>118</v>
      </c>
      <c r="F119" s="47">
        <v>0.0</v>
      </c>
      <c r="G119" s="47">
        <v>3.0</v>
      </c>
      <c r="H119" s="48">
        <v>801884.0</v>
      </c>
      <c r="I119" s="55" t="s">
        <v>2253</v>
      </c>
      <c r="J119" s="6"/>
      <c r="K119" s="47" t="s">
        <v>2229</v>
      </c>
      <c r="L119" s="47" t="s">
        <v>981</v>
      </c>
      <c r="M119" s="76">
        <v>46118.0</v>
      </c>
      <c r="N119" s="76">
        <v>46118.0</v>
      </c>
      <c r="O119" s="48">
        <v>457073.9</v>
      </c>
      <c r="P119" s="48">
        <f t="shared" si="1"/>
        <v>2405652</v>
      </c>
      <c r="Q119" s="47">
        <f t="shared" si="2"/>
        <v>1</v>
      </c>
      <c r="R119" s="47" t="str">
        <f t="shared" si="3"/>
        <v>PENDIENTE</v>
      </c>
      <c r="S119" s="77">
        <f t="shared" si="4"/>
        <v>0</v>
      </c>
      <c r="T119" s="47" t="str">
        <f t="shared" si="5"/>
        <v>NORMAL</v>
      </c>
    </row>
    <row r="120" ht="15.75" hidden="1" customHeight="1">
      <c r="B120" s="52" t="s">
        <v>2262</v>
      </c>
      <c r="C120" s="52" t="s">
        <v>2074</v>
      </c>
      <c r="D120" s="52">
        <v>1.0</v>
      </c>
      <c r="E120" s="52" t="s">
        <v>118</v>
      </c>
      <c r="F120" s="52">
        <v>0.0</v>
      </c>
      <c r="G120" s="52">
        <v>1.0</v>
      </c>
      <c r="H120" s="53">
        <v>48849.0</v>
      </c>
      <c r="I120" s="78" t="s">
        <v>2253</v>
      </c>
      <c r="J120" s="83">
        <v>1.01330024E8</v>
      </c>
      <c r="K120" s="52" t="s">
        <v>2229</v>
      </c>
      <c r="L120" s="52" t="s">
        <v>2075</v>
      </c>
      <c r="M120" s="79">
        <v>46118.0</v>
      </c>
      <c r="N120" s="79">
        <v>46118.0</v>
      </c>
      <c r="O120" s="53">
        <v>9281.31</v>
      </c>
      <c r="P120" s="53">
        <f t="shared" si="1"/>
        <v>48849</v>
      </c>
      <c r="Q120" s="52">
        <f t="shared" si="2"/>
        <v>1</v>
      </c>
      <c r="R120" s="52" t="str">
        <f t="shared" si="3"/>
        <v>PENDIENTE</v>
      </c>
      <c r="S120" s="80">
        <f t="shared" si="4"/>
        <v>0</v>
      </c>
      <c r="T120" s="52" t="str">
        <f t="shared" si="5"/>
        <v>NORMAL</v>
      </c>
    </row>
    <row r="121" ht="15.75" hidden="1" customHeight="1">
      <c r="B121" s="47" t="s">
        <v>2263</v>
      </c>
      <c r="C121" s="47" t="s">
        <v>1212</v>
      </c>
      <c r="D121" s="47">
        <v>52.0</v>
      </c>
      <c r="E121" s="47" t="s">
        <v>118</v>
      </c>
      <c r="F121" s="47">
        <v>14.0</v>
      </c>
      <c r="G121" s="47">
        <v>38.0</v>
      </c>
      <c r="H121" s="48">
        <v>4500.0</v>
      </c>
      <c r="I121" s="55" t="s">
        <v>2264</v>
      </c>
      <c r="J121" s="6"/>
      <c r="K121" s="47" t="s">
        <v>2229</v>
      </c>
      <c r="L121" s="47">
        <v>8.0110097E7</v>
      </c>
      <c r="M121" s="76">
        <v>46085.0</v>
      </c>
      <c r="N121" s="76">
        <v>46085.0</v>
      </c>
      <c r="O121" s="48">
        <v>44460.0</v>
      </c>
      <c r="P121" s="48">
        <f t="shared" si="1"/>
        <v>171000</v>
      </c>
      <c r="Q121" s="47">
        <f t="shared" si="2"/>
        <v>34</v>
      </c>
      <c r="R121" s="47" t="str">
        <f t="shared" si="3"/>
        <v>PENDIENTE</v>
      </c>
      <c r="S121" s="77">
        <f t="shared" si="4"/>
        <v>0.2692307692</v>
      </c>
      <c r="T121" s="47" t="str">
        <f t="shared" si="5"/>
        <v>CRITICO</v>
      </c>
    </row>
    <row r="122" ht="15.75" hidden="1" customHeight="1">
      <c r="B122" s="52" t="s">
        <v>2263</v>
      </c>
      <c r="C122" s="52" t="s">
        <v>1964</v>
      </c>
      <c r="D122" s="52">
        <v>800.0</v>
      </c>
      <c r="E122" s="52" t="s">
        <v>118</v>
      </c>
      <c r="F122" s="52">
        <v>0.0</v>
      </c>
      <c r="G122" s="52">
        <v>800.0</v>
      </c>
      <c r="H122" s="53">
        <v>127.0</v>
      </c>
      <c r="I122" s="81" t="s">
        <v>2264</v>
      </c>
      <c r="J122" s="6"/>
      <c r="K122" s="52" t="s">
        <v>2229</v>
      </c>
      <c r="L122" s="52">
        <v>8.0150064E7</v>
      </c>
      <c r="M122" s="79">
        <v>46085.0</v>
      </c>
      <c r="N122" s="79">
        <v>46085.0</v>
      </c>
      <c r="O122" s="53">
        <v>19304.0</v>
      </c>
      <c r="P122" s="53">
        <f t="shared" si="1"/>
        <v>101600</v>
      </c>
      <c r="Q122" s="52">
        <f t="shared" si="2"/>
        <v>34</v>
      </c>
      <c r="R122" s="52" t="str">
        <f t="shared" si="3"/>
        <v>PENDIENTE</v>
      </c>
      <c r="S122" s="80">
        <f t="shared" si="4"/>
        <v>0</v>
      </c>
      <c r="T122" s="52" t="str">
        <f t="shared" si="5"/>
        <v>CRITICO</v>
      </c>
    </row>
    <row r="123" ht="15.75" hidden="1" customHeight="1">
      <c r="B123" s="47" t="s">
        <v>2265</v>
      </c>
      <c r="C123" s="47" t="s">
        <v>1362</v>
      </c>
      <c r="D123" s="47">
        <v>110.0</v>
      </c>
      <c r="E123" s="47" t="s">
        <v>118</v>
      </c>
      <c r="F123" s="47">
        <v>95.0</v>
      </c>
      <c r="G123" s="47">
        <v>15.0</v>
      </c>
      <c r="H123" s="48">
        <v>2700.0</v>
      </c>
      <c r="I123" s="55" t="s">
        <v>2264</v>
      </c>
      <c r="J123" s="6"/>
      <c r="K123" s="47" t="s">
        <v>2229</v>
      </c>
      <c r="L123" s="47">
        <v>8.0110242E7</v>
      </c>
      <c r="M123" s="76">
        <v>46113.0</v>
      </c>
      <c r="N123" s="76">
        <v>46113.0</v>
      </c>
      <c r="O123" s="48">
        <v>56430.0</v>
      </c>
      <c r="P123" s="48">
        <f t="shared" si="1"/>
        <v>40500</v>
      </c>
      <c r="Q123" s="47">
        <f t="shared" si="2"/>
        <v>6</v>
      </c>
      <c r="R123" s="47" t="str">
        <f t="shared" si="3"/>
        <v>PENDIENTE</v>
      </c>
      <c r="S123" s="77">
        <f t="shared" si="4"/>
        <v>0.8636363636</v>
      </c>
      <c r="T123" s="47" t="str">
        <f t="shared" si="5"/>
        <v>NORMAL</v>
      </c>
    </row>
    <row r="124" ht="15.75" hidden="1" customHeight="1">
      <c r="B124" s="52" t="s">
        <v>2265</v>
      </c>
      <c r="C124" s="52" t="s">
        <v>1422</v>
      </c>
      <c r="D124" s="52">
        <v>12.0</v>
      </c>
      <c r="E124" s="52" t="s">
        <v>189</v>
      </c>
      <c r="F124" s="52">
        <v>0.0</v>
      </c>
      <c r="G124" s="52">
        <v>12.0</v>
      </c>
      <c r="H124" s="53">
        <v>4500.0</v>
      </c>
      <c r="I124" s="78" t="s">
        <v>2264</v>
      </c>
      <c r="J124" s="83" t="s">
        <v>2266</v>
      </c>
      <c r="K124" s="52" t="s">
        <v>2229</v>
      </c>
      <c r="L124" s="52">
        <v>8.0110284E7</v>
      </c>
      <c r="M124" s="79">
        <v>46113.0</v>
      </c>
      <c r="N124" s="79">
        <v>46113.0</v>
      </c>
      <c r="O124" s="53">
        <v>10260.0</v>
      </c>
      <c r="P124" s="53">
        <f t="shared" si="1"/>
        <v>54000</v>
      </c>
      <c r="Q124" s="52">
        <f t="shared" si="2"/>
        <v>6</v>
      </c>
      <c r="R124" s="52" t="str">
        <f t="shared" si="3"/>
        <v>PENDIENTE</v>
      </c>
      <c r="S124" s="80">
        <f t="shared" si="4"/>
        <v>0</v>
      </c>
      <c r="T124" s="52" t="str">
        <f t="shared" si="5"/>
        <v>NORMAL</v>
      </c>
    </row>
    <row r="125" ht="15.75" hidden="1" customHeight="1">
      <c r="B125" s="47" t="s">
        <v>2265</v>
      </c>
      <c r="C125" s="47" t="s">
        <v>1439</v>
      </c>
      <c r="D125" s="47">
        <v>50.0</v>
      </c>
      <c r="E125" s="47" t="s">
        <v>118</v>
      </c>
      <c r="F125" s="47">
        <v>26.0</v>
      </c>
      <c r="G125" s="47">
        <v>24.0</v>
      </c>
      <c r="H125" s="48">
        <v>3850.0</v>
      </c>
      <c r="I125" s="55" t="s">
        <v>2264</v>
      </c>
      <c r="J125" s="6"/>
      <c r="K125" s="47" t="s">
        <v>2229</v>
      </c>
      <c r="L125" s="47">
        <v>8.0110301E7</v>
      </c>
      <c r="M125" s="76">
        <v>46113.0</v>
      </c>
      <c r="N125" s="76">
        <v>46113.0</v>
      </c>
      <c r="O125" s="48">
        <v>36575.0</v>
      </c>
      <c r="P125" s="48">
        <f t="shared" si="1"/>
        <v>92400</v>
      </c>
      <c r="Q125" s="47">
        <f t="shared" si="2"/>
        <v>6</v>
      </c>
      <c r="R125" s="47" t="str">
        <f t="shared" si="3"/>
        <v>PENDIENTE</v>
      </c>
      <c r="S125" s="77">
        <f t="shared" si="4"/>
        <v>0.52</v>
      </c>
      <c r="T125" s="47" t="str">
        <f t="shared" si="5"/>
        <v>NORMAL</v>
      </c>
    </row>
    <row r="126" ht="15.75" hidden="1" customHeight="1">
      <c r="B126" s="52" t="s">
        <v>2265</v>
      </c>
      <c r="C126" s="52" t="s">
        <v>1779</v>
      </c>
      <c r="D126" s="52">
        <v>20.0</v>
      </c>
      <c r="E126" s="52" t="s">
        <v>118</v>
      </c>
      <c r="F126" s="52">
        <v>0.0</v>
      </c>
      <c r="G126" s="52">
        <v>20.0</v>
      </c>
      <c r="H126" s="53">
        <v>2285.0</v>
      </c>
      <c r="I126" s="78" t="s">
        <v>2264</v>
      </c>
      <c r="J126" s="83" t="s">
        <v>1780</v>
      </c>
      <c r="K126" s="52" t="s">
        <v>2229</v>
      </c>
      <c r="L126" s="52">
        <v>8.0130246E7</v>
      </c>
      <c r="M126" s="79">
        <v>46113.0</v>
      </c>
      <c r="N126" s="79">
        <v>46113.0</v>
      </c>
      <c r="O126" s="53">
        <v>8683.0</v>
      </c>
      <c r="P126" s="53">
        <f t="shared" si="1"/>
        <v>45700</v>
      </c>
      <c r="Q126" s="52">
        <f t="shared" si="2"/>
        <v>6</v>
      </c>
      <c r="R126" s="52" t="str">
        <f t="shared" si="3"/>
        <v>PENDIENTE</v>
      </c>
      <c r="S126" s="80">
        <f t="shared" si="4"/>
        <v>0</v>
      </c>
      <c r="T126" s="52" t="str">
        <f t="shared" si="5"/>
        <v>NORMAL</v>
      </c>
    </row>
    <row r="127" ht="15.75" hidden="1" customHeight="1">
      <c r="B127" s="47" t="s">
        <v>2265</v>
      </c>
      <c r="C127" s="47" t="s">
        <v>1902</v>
      </c>
      <c r="D127" s="47">
        <v>200.0</v>
      </c>
      <c r="E127" s="47" t="s">
        <v>118</v>
      </c>
      <c r="F127" s="47">
        <v>50.0</v>
      </c>
      <c r="G127" s="47">
        <v>150.0</v>
      </c>
      <c r="H127" s="48">
        <v>14650.0</v>
      </c>
      <c r="I127" s="55" t="s">
        <v>2264</v>
      </c>
      <c r="J127" s="6"/>
      <c r="K127" s="47" t="s">
        <v>2229</v>
      </c>
      <c r="L127" s="47">
        <v>8.0140049E7</v>
      </c>
      <c r="M127" s="76">
        <v>46113.0</v>
      </c>
      <c r="N127" s="76">
        <v>46113.0</v>
      </c>
      <c r="O127" s="48">
        <v>556700.0</v>
      </c>
      <c r="P127" s="48">
        <f t="shared" si="1"/>
        <v>2197500</v>
      </c>
      <c r="Q127" s="47">
        <f t="shared" si="2"/>
        <v>6</v>
      </c>
      <c r="R127" s="47" t="str">
        <f t="shared" si="3"/>
        <v>PENDIENTE</v>
      </c>
      <c r="S127" s="77">
        <f t="shared" si="4"/>
        <v>0.25</v>
      </c>
      <c r="T127" s="47" t="str">
        <f t="shared" si="5"/>
        <v>NORMAL</v>
      </c>
    </row>
    <row r="128" ht="15.75" hidden="1" customHeight="1">
      <c r="B128" s="52" t="s">
        <v>2265</v>
      </c>
      <c r="C128" s="52" t="s">
        <v>2177</v>
      </c>
      <c r="D128" s="52">
        <v>20.0</v>
      </c>
      <c r="E128" s="52" t="s">
        <v>118</v>
      </c>
      <c r="F128" s="52">
        <v>1.0</v>
      </c>
      <c r="G128" s="52">
        <v>19.0</v>
      </c>
      <c r="H128" s="53">
        <v>26777.0</v>
      </c>
      <c r="I128" s="78" t="s">
        <v>2264</v>
      </c>
      <c r="J128" s="83" t="s">
        <v>2267</v>
      </c>
      <c r="K128" s="52" t="s">
        <v>2229</v>
      </c>
      <c r="L128" s="52">
        <v>8.0200058E7</v>
      </c>
      <c r="M128" s="79">
        <v>46113.0</v>
      </c>
      <c r="N128" s="79">
        <v>46113.0</v>
      </c>
      <c r="O128" s="53">
        <v>101752.6</v>
      </c>
      <c r="P128" s="53">
        <f t="shared" si="1"/>
        <v>508763</v>
      </c>
      <c r="Q128" s="52">
        <f t="shared" si="2"/>
        <v>6</v>
      </c>
      <c r="R128" s="52" t="str">
        <f t="shared" si="3"/>
        <v>PENDIENTE</v>
      </c>
      <c r="S128" s="80">
        <f t="shared" si="4"/>
        <v>0.05</v>
      </c>
      <c r="T128" s="52" t="str">
        <f t="shared" si="5"/>
        <v>NORMAL</v>
      </c>
    </row>
    <row r="129" ht="15.75" hidden="1" customHeight="1">
      <c r="B129" s="47" t="s">
        <v>2268</v>
      </c>
      <c r="C129" s="47" t="s">
        <v>715</v>
      </c>
      <c r="D129" s="47">
        <v>2.0</v>
      </c>
      <c r="E129" s="47" t="s">
        <v>118</v>
      </c>
      <c r="F129" s="47">
        <v>0.0</v>
      </c>
      <c r="G129" s="47">
        <v>2.0</v>
      </c>
      <c r="H129" s="48">
        <v>110000.0</v>
      </c>
      <c r="I129" s="55" t="s">
        <v>2269</v>
      </c>
      <c r="J129" s="6"/>
      <c r="K129" s="47" t="s">
        <v>2229</v>
      </c>
      <c r="L129" s="47">
        <v>3.0110006E7</v>
      </c>
      <c r="M129" s="76">
        <v>46101.0</v>
      </c>
      <c r="N129" s="76">
        <v>46099.0</v>
      </c>
      <c r="O129" s="48">
        <v>41800.0</v>
      </c>
      <c r="P129" s="48">
        <f t="shared" si="1"/>
        <v>220000</v>
      </c>
      <c r="Q129" s="47">
        <f t="shared" si="2"/>
        <v>20</v>
      </c>
      <c r="R129" s="47" t="str">
        <f t="shared" si="3"/>
        <v>PENDIENTE</v>
      </c>
      <c r="S129" s="77">
        <f t="shared" si="4"/>
        <v>0</v>
      </c>
      <c r="T129" s="47" t="str">
        <f t="shared" si="5"/>
        <v>URGENTE</v>
      </c>
    </row>
    <row r="130" ht="15.75" hidden="1" customHeight="1">
      <c r="B130" s="47" t="s">
        <v>2270</v>
      </c>
      <c r="C130" s="47" t="s">
        <v>772</v>
      </c>
      <c r="D130" s="47">
        <v>2.0</v>
      </c>
      <c r="E130" s="47" t="s">
        <v>118</v>
      </c>
      <c r="F130" s="47">
        <v>0.0</v>
      </c>
      <c r="G130" s="47">
        <v>2.0</v>
      </c>
      <c r="H130" s="48">
        <v>9000.0</v>
      </c>
      <c r="I130" s="55" t="s">
        <v>2269</v>
      </c>
      <c r="J130" s="6"/>
      <c r="K130" s="47" t="s">
        <v>2229</v>
      </c>
      <c r="L130" s="47">
        <v>3.050008E7</v>
      </c>
      <c r="M130" s="76">
        <v>46113.0</v>
      </c>
      <c r="N130" s="76">
        <v>46113.0</v>
      </c>
      <c r="O130" s="48">
        <v>3420.0</v>
      </c>
      <c r="P130" s="48">
        <f t="shared" si="1"/>
        <v>18000</v>
      </c>
      <c r="Q130" s="47">
        <f t="shared" si="2"/>
        <v>6</v>
      </c>
      <c r="R130" s="47" t="str">
        <f t="shared" si="3"/>
        <v>PENDIENTE</v>
      </c>
      <c r="S130" s="77">
        <f t="shared" si="4"/>
        <v>0</v>
      </c>
      <c r="T130" s="47" t="str">
        <f t="shared" si="5"/>
        <v>NORMAL</v>
      </c>
    </row>
    <row r="131" ht="15.75" hidden="1" customHeight="1">
      <c r="B131" s="52" t="s">
        <v>2270</v>
      </c>
      <c r="C131" s="52" t="s">
        <v>1975</v>
      </c>
      <c r="D131" s="52">
        <v>50.0</v>
      </c>
      <c r="E131" s="52" t="s">
        <v>189</v>
      </c>
      <c r="F131" s="52">
        <v>0.0</v>
      </c>
      <c r="G131" s="52">
        <v>50.0</v>
      </c>
      <c r="H131" s="53">
        <v>800.0</v>
      </c>
      <c r="I131" s="81" t="s">
        <v>2269</v>
      </c>
      <c r="J131" s="6"/>
      <c r="K131" s="52" t="s">
        <v>2229</v>
      </c>
      <c r="L131" s="52">
        <v>8.0150075E7</v>
      </c>
      <c r="M131" s="79">
        <v>46113.0</v>
      </c>
      <c r="N131" s="79">
        <v>46113.0</v>
      </c>
      <c r="O131" s="53">
        <v>7600.0</v>
      </c>
      <c r="P131" s="53">
        <f t="shared" si="1"/>
        <v>40000</v>
      </c>
      <c r="Q131" s="52">
        <f t="shared" si="2"/>
        <v>6</v>
      </c>
      <c r="R131" s="52" t="str">
        <f t="shared" si="3"/>
        <v>PENDIENTE</v>
      </c>
      <c r="S131" s="80">
        <f t="shared" si="4"/>
        <v>0</v>
      </c>
      <c r="T131" s="52" t="str">
        <f t="shared" si="5"/>
        <v>NORMAL</v>
      </c>
    </row>
    <row r="132" ht="15.75" hidden="1" customHeight="1">
      <c r="B132" s="47" t="s">
        <v>2271</v>
      </c>
      <c r="C132" s="47" t="s">
        <v>1434</v>
      </c>
      <c r="D132" s="47">
        <v>1.0</v>
      </c>
      <c r="E132" s="47" t="s">
        <v>118</v>
      </c>
      <c r="F132" s="47">
        <v>0.0</v>
      </c>
      <c r="G132" s="47">
        <v>1.0</v>
      </c>
      <c r="H132" s="48">
        <v>50000.0</v>
      </c>
      <c r="I132" s="55" t="s">
        <v>2269</v>
      </c>
      <c r="J132" s="6"/>
      <c r="K132" s="47" t="s">
        <v>2234</v>
      </c>
      <c r="L132" s="47" t="s">
        <v>1435</v>
      </c>
      <c r="M132" s="76">
        <v>46117.0</v>
      </c>
      <c r="N132" s="76">
        <v>46108.0</v>
      </c>
      <c r="O132" s="48">
        <v>9500.0</v>
      </c>
      <c r="P132" s="48">
        <f t="shared" si="1"/>
        <v>50000</v>
      </c>
      <c r="Q132" s="47">
        <f t="shared" si="2"/>
        <v>11</v>
      </c>
      <c r="R132" s="47" t="str">
        <f t="shared" si="3"/>
        <v>PENDIENTE</v>
      </c>
      <c r="S132" s="77">
        <f t="shared" si="4"/>
        <v>0</v>
      </c>
      <c r="T132" s="47" t="str">
        <f t="shared" si="5"/>
        <v>URGENTE</v>
      </c>
    </row>
    <row r="133" ht="15.75" hidden="1" customHeight="1">
      <c r="B133" s="52" t="s">
        <v>2271</v>
      </c>
      <c r="C133" s="52" t="s">
        <v>1448</v>
      </c>
      <c r="D133" s="52">
        <v>4.0</v>
      </c>
      <c r="E133" s="52" t="s">
        <v>118</v>
      </c>
      <c r="F133" s="52">
        <v>3.0</v>
      </c>
      <c r="G133" s="52">
        <v>1.0</v>
      </c>
      <c r="H133" s="53">
        <v>65000.0</v>
      </c>
      <c r="I133" s="81" t="s">
        <v>2269</v>
      </c>
      <c r="J133" s="6"/>
      <c r="K133" s="52" t="s">
        <v>2234</v>
      </c>
      <c r="L133" s="52" t="s">
        <v>1449</v>
      </c>
      <c r="M133" s="79">
        <v>46117.0</v>
      </c>
      <c r="N133" s="79">
        <v>46108.0</v>
      </c>
      <c r="O133" s="53">
        <v>49400.0</v>
      </c>
      <c r="P133" s="53">
        <f t="shared" si="1"/>
        <v>65000</v>
      </c>
      <c r="Q133" s="52">
        <f t="shared" si="2"/>
        <v>11</v>
      </c>
      <c r="R133" s="52" t="str">
        <f t="shared" si="3"/>
        <v>PENDIENTE</v>
      </c>
      <c r="S133" s="80">
        <f t="shared" si="4"/>
        <v>0.75</v>
      </c>
      <c r="T133" s="52" t="str">
        <f t="shared" si="5"/>
        <v>URGENTE</v>
      </c>
    </row>
    <row r="134" ht="15.75" hidden="1" customHeight="1">
      <c r="B134" s="47" t="s">
        <v>2272</v>
      </c>
      <c r="C134" s="47" t="s">
        <v>1062</v>
      </c>
      <c r="D134" s="47">
        <v>1.0</v>
      </c>
      <c r="E134" s="47" t="s">
        <v>118</v>
      </c>
      <c r="F134" s="47">
        <v>0.0</v>
      </c>
      <c r="G134" s="47">
        <v>1.0</v>
      </c>
      <c r="H134" s="48">
        <v>126050.0</v>
      </c>
      <c r="I134" s="55" t="s">
        <v>2273</v>
      </c>
      <c r="J134" s="6"/>
      <c r="K134" s="47" t="s">
        <v>2229</v>
      </c>
      <c r="L134" s="47" t="s">
        <v>1061</v>
      </c>
      <c r="M134" s="76">
        <v>46119.0</v>
      </c>
      <c r="N134" s="76">
        <v>46118.0</v>
      </c>
      <c r="O134" s="48">
        <v>23949.5</v>
      </c>
      <c r="P134" s="48">
        <f t="shared" si="1"/>
        <v>126050</v>
      </c>
      <c r="Q134" s="47">
        <f t="shared" si="2"/>
        <v>1</v>
      </c>
      <c r="R134" s="47" t="str">
        <f t="shared" si="3"/>
        <v>PENDIENTE</v>
      </c>
      <c r="S134" s="77">
        <f t="shared" si="4"/>
        <v>0</v>
      </c>
      <c r="T134" s="47" t="str">
        <f t="shared" si="5"/>
        <v>NORMAL</v>
      </c>
    </row>
    <row r="135" ht="15.75" hidden="1" customHeight="1">
      <c r="B135" s="52" t="s">
        <v>2272</v>
      </c>
      <c r="C135" s="52" t="s">
        <v>1065</v>
      </c>
      <c r="D135" s="52">
        <v>8.0</v>
      </c>
      <c r="E135" s="52" t="s">
        <v>118</v>
      </c>
      <c r="F135" s="52">
        <v>0.0</v>
      </c>
      <c r="G135" s="52">
        <v>8.0</v>
      </c>
      <c r="H135" s="53">
        <v>434627.0</v>
      </c>
      <c r="I135" s="78" t="s">
        <v>2273</v>
      </c>
      <c r="J135" s="52" t="s">
        <v>2274</v>
      </c>
      <c r="K135" s="52" t="s">
        <v>2229</v>
      </c>
      <c r="L135" s="52" t="s">
        <v>1064</v>
      </c>
      <c r="M135" s="79">
        <v>46119.0</v>
      </c>
      <c r="N135" s="79">
        <v>46118.0</v>
      </c>
      <c r="O135" s="53">
        <v>660633.0</v>
      </c>
      <c r="P135" s="53">
        <f t="shared" si="1"/>
        <v>3477016</v>
      </c>
      <c r="Q135" s="52">
        <f t="shared" si="2"/>
        <v>1</v>
      </c>
      <c r="R135" s="52" t="str">
        <f t="shared" si="3"/>
        <v>PENDIENTE</v>
      </c>
      <c r="S135" s="80">
        <f t="shared" si="4"/>
        <v>0</v>
      </c>
      <c r="T135" s="52" t="str">
        <f t="shared" si="5"/>
        <v>NORMAL</v>
      </c>
    </row>
    <row r="136" ht="15.75" hidden="1" customHeight="1">
      <c r="B136" s="47" t="s">
        <v>2272</v>
      </c>
      <c r="C136" s="47" t="s">
        <v>1065</v>
      </c>
      <c r="D136" s="47">
        <v>5.0</v>
      </c>
      <c r="E136" s="47" t="s">
        <v>118</v>
      </c>
      <c r="F136" s="47">
        <v>0.0</v>
      </c>
      <c r="G136" s="47">
        <v>5.0</v>
      </c>
      <c r="H136" s="48">
        <v>568756.0</v>
      </c>
      <c r="I136" s="75" t="s">
        <v>2273</v>
      </c>
      <c r="J136" s="82" t="s">
        <v>2274</v>
      </c>
      <c r="K136" s="47" t="s">
        <v>2229</v>
      </c>
      <c r="L136" s="47" t="s">
        <v>1064</v>
      </c>
      <c r="M136" s="76">
        <v>46119.0</v>
      </c>
      <c r="N136" s="76">
        <v>46118.0</v>
      </c>
      <c r="O136" s="48">
        <v>540318.2</v>
      </c>
      <c r="P136" s="48">
        <f t="shared" si="1"/>
        <v>2843780</v>
      </c>
      <c r="Q136" s="47">
        <f t="shared" si="2"/>
        <v>1</v>
      </c>
      <c r="R136" s="47" t="str">
        <f t="shared" si="3"/>
        <v>PENDIENTE</v>
      </c>
      <c r="S136" s="77">
        <f t="shared" si="4"/>
        <v>0</v>
      </c>
      <c r="T136" s="47" t="str">
        <f t="shared" si="5"/>
        <v>NORMAL</v>
      </c>
    </row>
    <row r="137" ht="15.75" hidden="1" customHeight="1">
      <c r="B137" s="52" t="s">
        <v>2275</v>
      </c>
      <c r="C137" s="52" t="s">
        <v>2187</v>
      </c>
      <c r="D137" s="52">
        <v>50.0</v>
      </c>
      <c r="E137" s="52" t="s">
        <v>118</v>
      </c>
      <c r="F137" s="52">
        <v>0.0</v>
      </c>
      <c r="G137" s="52">
        <v>50.0</v>
      </c>
      <c r="H137" s="53">
        <v>22000.0</v>
      </c>
      <c r="I137" s="78" t="s">
        <v>2276</v>
      </c>
      <c r="J137" s="52" t="s">
        <v>2188</v>
      </c>
      <c r="K137" s="52" t="s">
        <v>2229</v>
      </c>
      <c r="L137" s="52">
        <v>8.0200068E7</v>
      </c>
      <c r="M137" s="79">
        <v>46113.0</v>
      </c>
      <c r="N137" s="79">
        <v>46113.0</v>
      </c>
      <c r="O137" s="53">
        <v>209000.0</v>
      </c>
      <c r="P137" s="53">
        <f t="shared" si="1"/>
        <v>1100000</v>
      </c>
      <c r="Q137" s="52">
        <f t="shared" si="2"/>
        <v>6</v>
      </c>
      <c r="R137" s="52" t="str">
        <f t="shared" si="3"/>
        <v>PENDIENTE</v>
      </c>
      <c r="S137" s="80">
        <f t="shared" si="4"/>
        <v>0</v>
      </c>
      <c r="T137" s="52" t="str">
        <f t="shared" si="5"/>
        <v>NORMAL</v>
      </c>
    </row>
    <row r="138" ht="15.75" hidden="1" customHeight="1">
      <c r="B138" s="47" t="s">
        <v>2277</v>
      </c>
      <c r="C138" s="47" t="s">
        <v>588</v>
      </c>
      <c r="D138" s="47">
        <v>1.0</v>
      </c>
      <c r="E138" s="47" t="s">
        <v>118</v>
      </c>
      <c r="F138" s="47">
        <v>0.0</v>
      </c>
      <c r="G138" s="47">
        <v>1.0</v>
      </c>
      <c r="H138" s="48">
        <v>380000.0</v>
      </c>
      <c r="I138" s="55" t="s">
        <v>2278</v>
      </c>
      <c r="J138" s="6"/>
      <c r="K138" s="47" t="s">
        <v>2234</v>
      </c>
      <c r="L138" s="47" t="s">
        <v>589</v>
      </c>
      <c r="M138" s="76">
        <v>46058.0</v>
      </c>
      <c r="N138" s="76">
        <v>46051.0</v>
      </c>
      <c r="O138" s="48">
        <v>72200.0</v>
      </c>
      <c r="P138" s="48">
        <f t="shared" si="1"/>
        <v>380000</v>
      </c>
      <c r="Q138" s="47">
        <f t="shared" si="2"/>
        <v>68</v>
      </c>
      <c r="R138" s="47" t="str">
        <f t="shared" si="3"/>
        <v>PENDIENTE</v>
      </c>
      <c r="S138" s="77">
        <f t="shared" si="4"/>
        <v>0</v>
      </c>
      <c r="T138" s="47" t="str">
        <f t="shared" si="5"/>
        <v>CRITICO</v>
      </c>
    </row>
    <row r="139" ht="15.75" customHeight="1">
      <c r="B139" s="47" t="s">
        <v>2279</v>
      </c>
      <c r="C139" s="47" t="s">
        <v>2280</v>
      </c>
      <c r="D139" s="47">
        <v>1.0</v>
      </c>
      <c r="E139" s="47" t="s">
        <v>2281</v>
      </c>
      <c r="F139" s="47">
        <v>0.0</v>
      </c>
      <c r="G139" s="47">
        <v>1.0</v>
      </c>
      <c r="H139" s="48">
        <v>3750160.0</v>
      </c>
      <c r="I139" s="55" t="s">
        <v>2278</v>
      </c>
      <c r="J139" s="6"/>
      <c r="K139" s="73" t="s">
        <v>2229</v>
      </c>
      <c r="L139" s="6"/>
      <c r="M139" s="76">
        <v>46101.0</v>
      </c>
      <c r="N139" s="76">
        <v>46093.0</v>
      </c>
      <c r="O139" s="48">
        <v>712530.4</v>
      </c>
      <c r="P139" s="48">
        <f t="shared" si="1"/>
        <v>3750160</v>
      </c>
      <c r="Q139" s="47">
        <f t="shared" si="2"/>
        <v>26</v>
      </c>
      <c r="R139" s="47" t="str">
        <f t="shared" si="3"/>
        <v>PENDIENTE</v>
      </c>
      <c r="S139" s="77">
        <f t="shared" si="4"/>
        <v>0</v>
      </c>
      <c r="T139" s="47" t="str">
        <f t="shared" si="5"/>
        <v>URGENTE</v>
      </c>
    </row>
    <row r="140" ht="15.75" hidden="1" customHeight="1">
      <c r="B140" s="52" t="s">
        <v>2282</v>
      </c>
      <c r="C140" s="52" t="s">
        <v>588</v>
      </c>
      <c r="D140" s="52">
        <v>1.0</v>
      </c>
      <c r="E140" s="52" t="s">
        <v>118</v>
      </c>
      <c r="F140" s="52">
        <v>0.0</v>
      </c>
      <c r="G140" s="52">
        <v>1.0</v>
      </c>
      <c r="H140" s="53">
        <v>220000.0</v>
      </c>
      <c r="I140" s="81" t="s">
        <v>2278</v>
      </c>
      <c r="J140" s="6"/>
      <c r="K140" s="52" t="s">
        <v>2229</v>
      </c>
      <c r="L140" s="52" t="s">
        <v>589</v>
      </c>
      <c r="M140" s="79">
        <v>46101.0</v>
      </c>
      <c r="N140" s="79">
        <v>46100.0</v>
      </c>
      <c r="O140" s="53">
        <v>41800.0</v>
      </c>
      <c r="P140" s="53">
        <f t="shared" si="1"/>
        <v>220000</v>
      </c>
      <c r="Q140" s="52">
        <f t="shared" si="2"/>
        <v>19</v>
      </c>
      <c r="R140" s="52" t="str">
        <f t="shared" si="3"/>
        <v>PENDIENTE</v>
      </c>
      <c r="S140" s="80">
        <f t="shared" si="4"/>
        <v>0</v>
      </c>
      <c r="T140" s="52" t="str">
        <f t="shared" si="5"/>
        <v>URGENTE</v>
      </c>
    </row>
    <row r="141" ht="15.75" customHeight="1">
      <c r="B141" s="52" t="s">
        <v>2283</v>
      </c>
      <c r="C141" s="52" t="s">
        <v>2280</v>
      </c>
      <c r="D141" s="52">
        <v>1.0</v>
      </c>
      <c r="E141" s="52" t="s">
        <v>2281</v>
      </c>
      <c r="F141" s="52">
        <v>0.0</v>
      </c>
      <c r="G141" s="52">
        <v>1.0</v>
      </c>
      <c r="H141" s="53">
        <v>2520160.0</v>
      </c>
      <c r="I141" s="81" t="s">
        <v>2278</v>
      </c>
      <c r="J141" s="6"/>
      <c r="K141" s="72" t="s">
        <v>2229</v>
      </c>
      <c r="L141" s="6"/>
      <c r="M141" s="79">
        <v>46119.0</v>
      </c>
      <c r="N141" s="79">
        <v>46099.0</v>
      </c>
      <c r="O141" s="53">
        <v>478830.4</v>
      </c>
      <c r="P141" s="53">
        <f t="shared" si="1"/>
        <v>2520160</v>
      </c>
      <c r="Q141" s="52">
        <f t="shared" si="2"/>
        <v>20</v>
      </c>
      <c r="R141" s="52" t="str">
        <f t="shared" si="3"/>
        <v>PENDIENTE</v>
      </c>
      <c r="S141" s="80">
        <f t="shared" si="4"/>
        <v>0</v>
      </c>
      <c r="T141" s="52" t="str">
        <f t="shared" si="5"/>
        <v>URGENTE</v>
      </c>
    </row>
    <row r="142" ht="15.75" hidden="1" customHeight="1">
      <c r="B142" s="47" t="s">
        <v>2284</v>
      </c>
      <c r="C142" s="47" t="s">
        <v>753</v>
      </c>
      <c r="D142" s="47">
        <v>500.0</v>
      </c>
      <c r="E142" s="47" t="s">
        <v>118</v>
      </c>
      <c r="F142" s="47">
        <v>0.0</v>
      </c>
      <c r="G142" s="47">
        <v>500.0</v>
      </c>
      <c r="H142" s="48">
        <v>380.0</v>
      </c>
      <c r="I142" s="75" t="s">
        <v>2285</v>
      </c>
      <c r="J142" s="82" t="s">
        <v>754</v>
      </c>
      <c r="K142" s="47" t="s">
        <v>2229</v>
      </c>
      <c r="L142" s="47">
        <v>3.0500068E7</v>
      </c>
      <c r="M142" s="76">
        <v>46119.0</v>
      </c>
      <c r="N142" s="76">
        <v>46107.0</v>
      </c>
      <c r="O142" s="48">
        <v>36100.0</v>
      </c>
      <c r="P142" s="48">
        <f t="shared" si="1"/>
        <v>190000</v>
      </c>
      <c r="Q142" s="47">
        <f t="shared" si="2"/>
        <v>12</v>
      </c>
      <c r="R142" s="47" t="str">
        <f t="shared" si="3"/>
        <v>PENDIENTE</v>
      </c>
      <c r="S142" s="77">
        <f t="shared" si="4"/>
        <v>0</v>
      </c>
      <c r="T142" s="47" t="str">
        <f t="shared" si="5"/>
        <v>URGENTE</v>
      </c>
    </row>
    <row r="143" ht="15.75" hidden="1" customHeight="1">
      <c r="B143" s="52" t="s">
        <v>2286</v>
      </c>
      <c r="C143" s="52" t="s">
        <v>340</v>
      </c>
      <c r="D143" s="52">
        <v>60.0</v>
      </c>
      <c r="E143" s="52" t="s">
        <v>118</v>
      </c>
      <c r="F143" s="52">
        <v>22.0</v>
      </c>
      <c r="G143" s="52">
        <v>38.0</v>
      </c>
      <c r="H143" s="53">
        <v>410000.0</v>
      </c>
      <c r="I143" s="78" t="s">
        <v>2287</v>
      </c>
      <c r="J143" s="52" t="s">
        <v>2288</v>
      </c>
      <c r="K143" s="52" t="s">
        <v>2229</v>
      </c>
      <c r="L143" s="52">
        <v>1.2630042E7</v>
      </c>
      <c r="M143" s="79">
        <v>46172.0</v>
      </c>
      <c r="N143" s="79">
        <v>46173.0</v>
      </c>
      <c r="O143" s="53">
        <v>4674000.0</v>
      </c>
      <c r="P143" s="53">
        <f t="shared" si="1"/>
        <v>15580000</v>
      </c>
      <c r="Q143" s="52">
        <f t="shared" si="2"/>
        <v>0</v>
      </c>
      <c r="R143" s="52" t="str">
        <f t="shared" si="3"/>
        <v>PENDIENTE</v>
      </c>
      <c r="S143" s="80">
        <f t="shared" si="4"/>
        <v>0.3666666667</v>
      </c>
      <c r="T143" s="52" t="str">
        <f t="shared" si="5"/>
        <v>NORMAL</v>
      </c>
    </row>
    <row r="144" ht="15.75" hidden="1" customHeight="1">
      <c r="B144" s="52" t="s">
        <v>2289</v>
      </c>
      <c r="C144" s="52" t="s">
        <v>1474</v>
      </c>
      <c r="D144" s="52">
        <v>150.0</v>
      </c>
      <c r="E144" s="52" t="s">
        <v>118</v>
      </c>
      <c r="F144" s="52">
        <v>34.0</v>
      </c>
      <c r="G144" s="52">
        <v>116.0</v>
      </c>
      <c r="H144" s="53">
        <v>3616.0</v>
      </c>
      <c r="I144" s="78" t="s">
        <v>2287</v>
      </c>
      <c r="J144" s="83" t="s">
        <v>1475</v>
      </c>
      <c r="K144" s="52" t="s">
        <v>2229</v>
      </c>
      <c r="L144" s="52">
        <v>8.01200116E8</v>
      </c>
      <c r="M144" s="79">
        <v>46121.0</v>
      </c>
      <c r="N144" s="79">
        <v>46113.0</v>
      </c>
      <c r="O144" s="53">
        <v>103056.0</v>
      </c>
      <c r="P144" s="53">
        <f t="shared" si="1"/>
        <v>419456</v>
      </c>
      <c r="Q144" s="52">
        <f t="shared" si="2"/>
        <v>6</v>
      </c>
      <c r="R144" s="52" t="str">
        <f t="shared" si="3"/>
        <v>PENDIENTE</v>
      </c>
      <c r="S144" s="80">
        <f t="shared" si="4"/>
        <v>0.2266666667</v>
      </c>
      <c r="T144" s="52" t="str">
        <f t="shared" si="5"/>
        <v>NORMAL</v>
      </c>
    </row>
    <row r="145" ht="15.75" hidden="1" customHeight="1">
      <c r="B145" s="47" t="s">
        <v>2290</v>
      </c>
      <c r="C145" s="47" t="s">
        <v>495</v>
      </c>
      <c r="D145" s="47">
        <v>4.0</v>
      </c>
      <c r="E145" s="47" t="s">
        <v>118</v>
      </c>
      <c r="F145" s="47">
        <v>0.0</v>
      </c>
      <c r="G145" s="47">
        <v>4.0</v>
      </c>
      <c r="H145" s="48">
        <v>590000.0</v>
      </c>
      <c r="I145" s="75" t="s">
        <v>2287</v>
      </c>
      <c r="J145" s="82">
        <v>7.0301773E7</v>
      </c>
      <c r="K145" s="47" t="s">
        <v>2229</v>
      </c>
      <c r="L145" s="47">
        <v>1.650002E7</v>
      </c>
      <c r="M145" s="76">
        <v>46119.0</v>
      </c>
      <c r="N145" s="76">
        <v>46119.0</v>
      </c>
      <c r="O145" s="48">
        <v>448400.0</v>
      </c>
      <c r="P145" s="48">
        <f t="shared" si="1"/>
        <v>2360000</v>
      </c>
      <c r="Q145" s="47">
        <f t="shared" si="2"/>
        <v>0</v>
      </c>
      <c r="R145" s="47" t="str">
        <f t="shared" si="3"/>
        <v>PENDIENTE</v>
      </c>
      <c r="S145" s="77">
        <f t="shared" si="4"/>
        <v>0</v>
      </c>
      <c r="T145" s="47" t="str">
        <f t="shared" si="5"/>
        <v>NORMAL</v>
      </c>
    </row>
    <row r="146" ht="15.75" hidden="1" customHeight="1">
      <c r="B146" s="52" t="s">
        <v>2290</v>
      </c>
      <c r="C146" s="52" t="s">
        <v>495</v>
      </c>
      <c r="D146" s="52">
        <v>3.0</v>
      </c>
      <c r="E146" s="52" t="s">
        <v>118</v>
      </c>
      <c r="F146" s="52">
        <v>0.0</v>
      </c>
      <c r="G146" s="52">
        <v>3.0</v>
      </c>
      <c r="H146" s="53">
        <v>590000.0</v>
      </c>
      <c r="I146" s="78" t="s">
        <v>2287</v>
      </c>
      <c r="J146" s="83">
        <v>7.0301773E7</v>
      </c>
      <c r="K146" s="52" t="s">
        <v>2229</v>
      </c>
      <c r="L146" s="52">
        <v>1.650002E7</v>
      </c>
      <c r="M146" s="79">
        <v>46119.0</v>
      </c>
      <c r="N146" s="79">
        <v>46113.0</v>
      </c>
      <c r="O146" s="53">
        <v>336300.0</v>
      </c>
      <c r="P146" s="53">
        <f t="shared" si="1"/>
        <v>1770000</v>
      </c>
      <c r="Q146" s="52">
        <f t="shared" si="2"/>
        <v>6</v>
      </c>
      <c r="R146" s="52" t="str">
        <f t="shared" si="3"/>
        <v>PENDIENTE</v>
      </c>
      <c r="S146" s="80">
        <f t="shared" si="4"/>
        <v>0</v>
      </c>
      <c r="T146" s="52" t="str">
        <f t="shared" si="5"/>
        <v>NORMAL</v>
      </c>
    </row>
    <row r="147" ht="15.75" customHeight="1">
      <c r="B147" s="52" t="s">
        <v>2291</v>
      </c>
      <c r="C147" s="52" t="s">
        <v>2292</v>
      </c>
      <c r="D147" s="52">
        <v>1.0</v>
      </c>
      <c r="E147" s="52" t="s">
        <v>2281</v>
      </c>
      <c r="F147" s="52">
        <v>0.0</v>
      </c>
      <c r="G147" s="52">
        <v>1.0</v>
      </c>
      <c r="H147" s="53">
        <v>1178903.0</v>
      </c>
      <c r="I147" s="81" t="s">
        <v>2293</v>
      </c>
      <c r="J147" s="6"/>
      <c r="K147" s="72" t="s">
        <v>2229</v>
      </c>
      <c r="L147" s="6"/>
      <c r="M147" s="79">
        <v>46105.0</v>
      </c>
      <c r="N147" s="79">
        <v>46100.0</v>
      </c>
      <c r="O147" s="53">
        <v>223991.6</v>
      </c>
      <c r="P147" s="53">
        <f t="shared" si="1"/>
        <v>1178903</v>
      </c>
      <c r="Q147" s="52">
        <f t="shared" si="2"/>
        <v>19</v>
      </c>
      <c r="R147" s="52" t="str">
        <f t="shared" si="3"/>
        <v>PENDIENTE</v>
      </c>
      <c r="S147" s="80">
        <f t="shared" si="4"/>
        <v>0</v>
      </c>
      <c r="T147" s="52" t="str">
        <f t="shared" si="5"/>
        <v>URGENTE</v>
      </c>
    </row>
    <row r="148" ht="15.75" hidden="1" customHeight="1">
      <c r="B148" s="47" t="s">
        <v>2294</v>
      </c>
      <c r="C148" s="47" t="s">
        <v>485</v>
      </c>
      <c r="D148" s="47">
        <v>3.0</v>
      </c>
      <c r="E148" s="47" t="s">
        <v>118</v>
      </c>
      <c r="F148" s="47">
        <v>0.0</v>
      </c>
      <c r="G148" s="47">
        <v>3.0</v>
      </c>
      <c r="H148" s="48">
        <v>600000.0</v>
      </c>
      <c r="I148" s="75" t="s">
        <v>2295</v>
      </c>
      <c r="J148" s="82"/>
      <c r="K148" s="47" t="s">
        <v>2234</v>
      </c>
      <c r="L148" s="47" t="s">
        <v>486</v>
      </c>
      <c r="M148" s="76">
        <v>46122.0</v>
      </c>
      <c r="N148" s="76">
        <v>46111.0</v>
      </c>
      <c r="O148" s="48">
        <v>342000.0</v>
      </c>
      <c r="P148" s="48">
        <f t="shared" si="1"/>
        <v>1800000</v>
      </c>
      <c r="Q148" s="47">
        <f t="shared" si="2"/>
        <v>8</v>
      </c>
      <c r="R148" s="47" t="str">
        <f t="shared" si="3"/>
        <v>PENDIENTE</v>
      </c>
      <c r="S148" s="77">
        <f t="shared" si="4"/>
        <v>0</v>
      </c>
      <c r="T148" s="47" t="str">
        <f t="shared" si="5"/>
        <v>URGENTE</v>
      </c>
    </row>
    <row r="149" ht="15.75" hidden="1" customHeight="1">
      <c r="B149" s="52" t="s">
        <v>2296</v>
      </c>
      <c r="C149" s="52" t="s">
        <v>1042</v>
      </c>
      <c r="D149" s="52">
        <v>624.0</v>
      </c>
      <c r="E149" s="52" t="s">
        <v>118</v>
      </c>
      <c r="F149" s="52">
        <v>118.0</v>
      </c>
      <c r="G149" s="52">
        <v>506.0</v>
      </c>
      <c r="H149" s="53">
        <v>1978513.0</v>
      </c>
      <c r="I149" s="78" t="s">
        <v>2297</v>
      </c>
      <c r="J149" s="83" t="s">
        <v>2298</v>
      </c>
      <c r="K149" s="52" t="s">
        <v>2229</v>
      </c>
      <c r="L149" s="52">
        <v>7.7101008E7</v>
      </c>
      <c r="M149" s="79">
        <v>46472.0</v>
      </c>
      <c r="N149" s="79">
        <v>46069.0</v>
      </c>
      <c r="O149" s="53">
        <v>2.35E8</v>
      </c>
      <c r="P149" s="53">
        <f t="shared" si="1"/>
        <v>1001127578</v>
      </c>
      <c r="Q149" s="52">
        <f t="shared" si="2"/>
        <v>50</v>
      </c>
      <c r="R149" s="52" t="str">
        <f t="shared" si="3"/>
        <v>PENDIENTE</v>
      </c>
      <c r="S149" s="80">
        <f t="shared" si="4"/>
        <v>0.1891025641</v>
      </c>
      <c r="T149" s="52" t="str">
        <f t="shared" si="5"/>
        <v>CRITICO</v>
      </c>
    </row>
    <row r="150" ht="15.75" hidden="1" customHeight="1">
      <c r="B150" s="47" t="s">
        <v>2296</v>
      </c>
      <c r="C150" s="47" t="s">
        <v>1071</v>
      </c>
      <c r="D150" s="47">
        <v>24.0</v>
      </c>
      <c r="E150" s="47" t="s">
        <v>118</v>
      </c>
      <c r="F150" s="47">
        <v>22.0</v>
      </c>
      <c r="G150" s="47">
        <v>2.0</v>
      </c>
      <c r="H150" s="48">
        <v>1561667.0</v>
      </c>
      <c r="I150" s="55" t="s">
        <v>2297</v>
      </c>
      <c r="J150" s="6"/>
      <c r="K150" s="47" t="s">
        <v>2229</v>
      </c>
      <c r="L150" s="47">
        <v>7.7101031E7</v>
      </c>
      <c r="M150" s="76">
        <v>46472.0</v>
      </c>
      <c r="N150" s="76">
        <v>46069.0</v>
      </c>
      <c r="O150" s="48">
        <v>7121202.0</v>
      </c>
      <c r="P150" s="48">
        <f t="shared" si="1"/>
        <v>3123334</v>
      </c>
      <c r="Q150" s="47">
        <f t="shared" si="2"/>
        <v>50</v>
      </c>
      <c r="R150" s="47" t="str">
        <f t="shared" si="3"/>
        <v>CASI COMPLETO</v>
      </c>
      <c r="S150" s="77">
        <f t="shared" si="4"/>
        <v>0.9166666667</v>
      </c>
      <c r="T150" s="47" t="str">
        <f t="shared" si="5"/>
        <v>CRITICO</v>
      </c>
    </row>
    <row r="151" ht="15.75" hidden="1" customHeight="1">
      <c r="B151" s="52" t="s">
        <v>2299</v>
      </c>
      <c r="C151" s="52" t="s">
        <v>375</v>
      </c>
      <c r="D151" s="52">
        <v>231.0</v>
      </c>
      <c r="E151" s="52" t="s">
        <v>118</v>
      </c>
      <c r="F151" s="52">
        <v>147.0</v>
      </c>
      <c r="G151" s="52">
        <v>84.0</v>
      </c>
      <c r="H151" s="53">
        <v>1250000.0</v>
      </c>
      <c r="I151" s="78" t="s">
        <v>2300</v>
      </c>
      <c r="J151" s="52" t="s">
        <v>2301</v>
      </c>
      <c r="K151" s="52" t="s">
        <v>2229</v>
      </c>
      <c r="L151" s="52">
        <v>1.3210008E7</v>
      </c>
      <c r="M151" s="79">
        <v>46387.0</v>
      </c>
      <c r="N151" s="79">
        <v>46387.0</v>
      </c>
      <c r="O151" s="53">
        <v>5.48625E7</v>
      </c>
      <c r="P151" s="53">
        <f t="shared" si="1"/>
        <v>105000000</v>
      </c>
      <c r="Q151" s="52">
        <f t="shared" si="2"/>
        <v>0</v>
      </c>
      <c r="R151" s="52" t="str">
        <f t="shared" si="3"/>
        <v>PENDIENTE</v>
      </c>
      <c r="S151" s="80">
        <f t="shared" si="4"/>
        <v>0.6363636364</v>
      </c>
      <c r="T151" s="52" t="str">
        <f t="shared" si="5"/>
        <v>NORMAL</v>
      </c>
    </row>
    <row r="152" ht="15.75" hidden="1" customHeight="1">
      <c r="B152" s="52" t="s">
        <v>2302</v>
      </c>
      <c r="C152" s="52" t="s">
        <v>1687</v>
      </c>
      <c r="D152" s="52">
        <v>1.0</v>
      </c>
      <c r="E152" s="52" t="s">
        <v>118</v>
      </c>
      <c r="F152" s="52">
        <v>0.0</v>
      </c>
      <c r="G152" s="52">
        <v>1.0</v>
      </c>
      <c r="H152" s="53">
        <v>18000.0</v>
      </c>
      <c r="I152" s="78" t="s">
        <v>2303</v>
      </c>
      <c r="J152" s="52" t="s">
        <v>1688</v>
      </c>
      <c r="K152" s="52" t="s">
        <v>2229</v>
      </c>
      <c r="L152" s="52">
        <v>8.0120153E7</v>
      </c>
      <c r="M152" s="79">
        <v>46101.0</v>
      </c>
      <c r="N152" s="79">
        <v>46098.0</v>
      </c>
      <c r="O152" s="53">
        <v>3420.0</v>
      </c>
      <c r="P152" s="53">
        <f t="shared" si="1"/>
        <v>18000</v>
      </c>
      <c r="Q152" s="52">
        <f t="shared" si="2"/>
        <v>21</v>
      </c>
      <c r="R152" s="52" t="str">
        <f t="shared" si="3"/>
        <v>PENDIENTE</v>
      </c>
      <c r="S152" s="80">
        <f t="shared" si="4"/>
        <v>0</v>
      </c>
      <c r="T152" s="52" t="str">
        <f t="shared" si="5"/>
        <v>URGENTE</v>
      </c>
    </row>
    <row r="153" ht="15.75" hidden="1" customHeight="1">
      <c r="B153" s="47" t="s">
        <v>2302</v>
      </c>
      <c r="C153" s="47" t="s">
        <v>1687</v>
      </c>
      <c r="D153" s="47">
        <v>7.0</v>
      </c>
      <c r="E153" s="47" t="s">
        <v>118</v>
      </c>
      <c r="F153" s="47">
        <v>0.0</v>
      </c>
      <c r="G153" s="47">
        <v>7.0</v>
      </c>
      <c r="H153" s="48">
        <v>18000.0</v>
      </c>
      <c r="I153" s="75" t="s">
        <v>2303</v>
      </c>
      <c r="J153" s="47" t="s">
        <v>1688</v>
      </c>
      <c r="K153" s="47" t="s">
        <v>2229</v>
      </c>
      <c r="L153" s="47">
        <v>8.0120153E7</v>
      </c>
      <c r="M153" s="76">
        <v>46101.0</v>
      </c>
      <c r="N153" s="76">
        <v>46097.0</v>
      </c>
      <c r="O153" s="48">
        <v>23940.0</v>
      </c>
      <c r="P153" s="48">
        <f t="shared" si="1"/>
        <v>126000</v>
      </c>
      <c r="Q153" s="47">
        <f t="shared" si="2"/>
        <v>22</v>
      </c>
      <c r="R153" s="47" t="str">
        <f t="shared" si="3"/>
        <v>PENDIENTE</v>
      </c>
      <c r="S153" s="77">
        <f t="shared" si="4"/>
        <v>0</v>
      </c>
      <c r="T153" s="47" t="str">
        <f t="shared" si="5"/>
        <v>URGENTE</v>
      </c>
    </row>
    <row r="154" ht="15.75" hidden="1" customHeight="1">
      <c r="B154" s="52" t="s">
        <v>2302</v>
      </c>
      <c r="C154" s="52" t="s">
        <v>1697</v>
      </c>
      <c r="D154" s="52">
        <v>4.0</v>
      </c>
      <c r="E154" s="52" t="s">
        <v>118</v>
      </c>
      <c r="F154" s="52">
        <v>0.0</v>
      </c>
      <c r="G154" s="52">
        <v>4.0</v>
      </c>
      <c r="H154" s="53">
        <v>13000.0</v>
      </c>
      <c r="I154" s="78" t="s">
        <v>2303</v>
      </c>
      <c r="J154" s="52" t="s">
        <v>1665</v>
      </c>
      <c r="K154" s="52" t="s">
        <v>2229</v>
      </c>
      <c r="L154" s="52">
        <v>8.0120161E7</v>
      </c>
      <c r="M154" s="79">
        <v>46101.0</v>
      </c>
      <c r="N154" s="79">
        <v>46097.0</v>
      </c>
      <c r="O154" s="53">
        <v>9880.0</v>
      </c>
      <c r="P154" s="53">
        <f t="shared" si="1"/>
        <v>52000</v>
      </c>
      <c r="Q154" s="52">
        <f t="shared" si="2"/>
        <v>22</v>
      </c>
      <c r="R154" s="52" t="str">
        <f t="shared" si="3"/>
        <v>PENDIENTE</v>
      </c>
      <c r="S154" s="80">
        <f t="shared" si="4"/>
        <v>0</v>
      </c>
      <c r="T154" s="52" t="str">
        <f t="shared" si="5"/>
        <v>URGENTE</v>
      </c>
    </row>
    <row r="155" ht="15.75" hidden="1" customHeight="1">
      <c r="B155" s="47" t="s">
        <v>2304</v>
      </c>
      <c r="C155" s="47" t="s">
        <v>1115</v>
      </c>
      <c r="D155" s="47">
        <v>10.0</v>
      </c>
      <c r="E155" s="47" t="s">
        <v>118</v>
      </c>
      <c r="F155" s="47">
        <v>0.0</v>
      </c>
      <c r="G155" s="47">
        <v>10.0</v>
      </c>
      <c r="H155" s="48">
        <v>1800.0</v>
      </c>
      <c r="I155" s="75" t="s">
        <v>2303</v>
      </c>
      <c r="J155" s="47" t="s">
        <v>2305</v>
      </c>
      <c r="K155" s="47" t="s">
        <v>2229</v>
      </c>
      <c r="L155" s="47">
        <v>8.0110021E7</v>
      </c>
      <c r="M155" s="76">
        <v>46116.0</v>
      </c>
      <c r="N155" s="76">
        <v>46113.0</v>
      </c>
      <c r="O155" s="48">
        <v>3420.0</v>
      </c>
      <c r="P155" s="48">
        <f t="shared" si="1"/>
        <v>18000</v>
      </c>
      <c r="Q155" s="47">
        <f t="shared" si="2"/>
        <v>6</v>
      </c>
      <c r="R155" s="47" t="str">
        <f t="shared" si="3"/>
        <v>PENDIENTE</v>
      </c>
      <c r="S155" s="77">
        <f t="shared" si="4"/>
        <v>0</v>
      </c>
      <c r="T155" s="47" t="str">
        <f t="shared" si="5"/>
        <v>NORMAL</v>
      </c>
    </row>
    <row r="156" ht="15.75" hidden="1" customHeight="1">
      <c r="B156" s="52" t="s">
        <v>2304</v>
      </c>
      <c r="C156" s="52" t="s">
        <v>1373</v>
      </c>
      <c r="D156" s="52">
        <v>3.0</v>
      </c>
      <c r="E156" s="52" t="s">
        <v>118</v>
      </c>
      <c r="F156" s="52">
        <v>0.0</v>
      </c>
      <c r="G156" s="52">
        <v>3.0</v>
      </c>
      <c r="H156" s="53">
        <v>10000.0</v>
      </c>
      <c r="I156" s="78" t="s">
        <v>2303</v>
      </c>
      <c r="J156" s="52" t="s">
        <v>1374</v>
      </c>
      <c r="K156" s="52" t="s">
        <v>2229</v>
      </c>
      <c r="L156" s="52">
        <v>8.011025E7</v>
      </c>
      <c r="M156" s="79">
        <v>46116.0</v>
      </c>
      <c r="N156" s="79">
        <v>46113.0</v>
      </c>
      <c r="O156" s="53">
        <v>5700.0</v>
      </c>
      <c r="P156" s="53">
        <f t="shared" si="1"/>
        <v>30000</v>
      </c>
      <c r="Q156" s="52">
        <f t="shared" si="2"/>
        <v>6</v>
      </c>
      <c r="R156" s="52" t="str">
        <f t="shared" si="3"/>
        <v>PENDIENTE</v>
      </c>
      <c r="S156" s="80">
        <f t="shared" si="4"/>
        <v>0</v>
      </c>
      <c r="T156" s="52" t="str">
        <f t="shared" si="5"/>
        <v>NORMAL</v>
      </c>
    </row>
    <row r="157" ht="15.75" hidden="1" customHeight="1">
      <c r="B157" s="47" t="s">
        <v>2304</v>
      </c>
      <c r="C157" s="47" t="s">
        <v>1375</v>
      </c>
      <c r="D157" s="47">
        <v>3.0</v>
      </c>
      <c r="E157" s="47" t="s">
        <v>118</v>
      </c>
      <c r="F157" s="47">
        <v>0.0</v>
      </c>
      <c r="G157" s="47">
        <v>3.0</v>
      </c>
      <c r="H157" s="48">
        <v>3100.0</v>
      </c>
      <c r="I157" s="75" t="s">
        <v>2303</v>
      </c>
      <c r="J157" s="82" t="s">
        <v>1376</v>
      </c>
      <c r="K157" s="47" t="s">
        <v>2229</v>
      </c>
      <c r="L157" s="47">
        <v>8.0110251E7</v>
      </c>
      <c r="M157" s="76">
        <v>46116.0</v>
      </c>
      <c r="N157" s="76">
        <v>46113.0</v>
      </c>
      <c r="O157" s="48">
        <v>1767.0</v>
      </c>
      <c r="P157" s="48">
        <f t="shared" si="1"/>
        <v>9300</v>
      </c>
      <c r="Q157" s="47">
        <f t="shared" si="2"/>
        <v>6</v>
      </c>
      <c r="R157" s="47" t="str">
        <f t="shared" si="3"/>
        <v>PENDIENTE</v>
      </c>
      <c r="S157" s="77">
        <f t="shared" si="4"/>
        <v>0</v>
      </c>
      <c r="T157" s="47" t="str">
        <f t="shared" si="5"/>
        <v>NORMAL</v>
      </c>
    </row>
    <row r="158" ht="15.75" hidden="1" customHeight="1">
      <c r="B158" s="52" t="s">
        <v>2304</v>
      </c>
      <c r="C158" s="52" t="s">
        <v>1378</v>
      </c>
      <c r="D158" s="52">
        <v>30.0</v>
      </c>
      <c r="E158" s="52" t="s">
        <v>118</v>
      </c>
      <c r="F158" s="52">
        <v>0.0</v>
      </c>
      <c r="G158" s="52">
        <v>30.0</v>
      </c>
      <c r="H158" s="53">
        <v>3100.0</v>
      </c>
      <c r="I158" s="78" t="s">
        <v>2303</v>
      </c>
      <c r="J158" s="83" t="s">
        <v>1379</v>
      </c>
      <c r="K158" s="52" t="s">
        <v>2229</v>
      </c>
      <c r="L158" s="52">
        <v>8.0110253E7</v>
      </c>
      <c r="M158" s="79">
        <v>46116.0</v>
      </c>
      <c r="N158" s="79">
        <v>46113.0</v>
      </c>
      <c r="O158" s="53">
        <v>17670.0</v>
      </c>
      <c r="P158" s="53">
        <f t="shared" si="1"/>
        <v>93000</v>
      </c>
      <c r="Q158" s="52">
        <f t="shared" si="2"/>
        <v>6</v>
      </c>
      <c r="R158" s="52" t="str">
        <f t="shared" si="3"/>
        <v>PENDIENTE</v>
      </c>
      <c r="S158" s="80">
        <f t="shared" si="4"/>
        <v>0</v>
      </c>
      <c r="T158" s="52" t="str">
        <f t="shared" si="5"/>
        <v>NORMAL</v>
      </c>
    </row>
    <row r="159" ht="15.75" hidden="1" customHeight="1">
      <c r="B159" s="47" t="s">
        <v>2304</v>
      </c>
      <c r="C159" s="47" t="s">
        <v>1380</v>
      </c>
      <c r="D159" s="47">
        <v>2.0</v>
      </c>
      <c r="E159" s="47" t="s">
        <v>118</v>
      </c>
      <c r="F159" s="47">
        <v>0.0</v>
      </c>
      <c r="G159" s="47">
        <v>2.0</v>
      </c>
      <c r="H159" s="48">
        <v>4500.0</v>
      </c>
      <c r="I159" s="75" t="s">
        <v>2303</v>
      </c>
      <c r="J159" s="82" t="s">
        <v>1381</v>
      </c>
      <c r="K159" s="47" t="s">
        <v>2229</v>
      </c>
      <c r="L159" s="47">
        <v>8.0110254E7</v>
      </c>
      <c r="M159" s="76">
        <v>46116.0</v>
      </c>
      <c r="N159" s="76">
        <v>46113.0</v>
      </c>
      <c r="O159" s="48">
        <v>1710.0</v>
      </c>
      <c r="P159" s="48">
        <f t="shared" si="1"/>
        <v>9000</v>
      </c>
      <c r="Q159" s="47">
        <f t="shared" si="2"/>
        <v>6</v>
      </c>
      <c r="R159" s="47" t="str">
        <f t="shared" si="3"/>
        <v>PENDIENTE</v>
      </c>
      <c r="S159" s="77">
        <f t="shared" si="4"/>
        <v>0</v>
      </c>
      <c r="T159" s="47" t="str">
        <f t="shared" si="5"/>
        <v>NORMAL</v>
      </c>
    </row>
    <row r="160" ht="15.75" hidden="1" customHeight="1">
      <c r="B160" s="52" t="s">
        <v>2304</v>
      </c>
      <c r="C160" s="52" t="s">
        <v>1382</v>
      </c>
      <c r="D160" s="52">
        <v>10.0</v>
      </c>
      <c r="E160" s="52" t="s">
        <v>118</v>
      </c>
      <c r="F160" s="52">
        <v>0.0</v>
      </c>
      <c r="G160" s="52">
        <v>10.0</v>
      </c>
      <c r="H160" s="53">
        <v>17800.0</v>
      </c>
      <c r="I160" s="78" t="s">
        <v>2303</v>
      </c>
      <c r="J160" s="83" t="s">
        <v>1383</v>
      </c>
      <c r="K160" s="52" t="s">
        <v>2229</v>
      </c>
      <c r="L160" s="52">
        <v>8.0110255E7</v>
      </c>
      <c r="M160" s="79">
        <v>46116.0</v>
      </c>
      <c r="N160" s="79">
        <v>46113.0</v>
      </c>
      <c r="O160" s="53">
        <v>33820.0</v>
      </c>
      <c r="P160" s="53">
        <f t="shared" si="1"/>
        <v>178000</v>
      </c>
      <c r="Q160" s="52">
        <f t="shared" si="2"/>
        <v>6</v>
      </c>
      <c r="R160" s="52" t="str">
        <f t="shared" si="3"/>
        <v>PENDIENTE</v>
      </c>
      <c r="S160" s="80">
        <f t="shared" si="4"/>
        <v>0</v>
      </c>
      <c r="T160" s="52" t="str">
        <f t="shared" si="5"/>
        <v>NORMAL</v>
      </c>
    </row>
    <row r="161" ht="15.75" hidden="1" customHeight="1">
      <c r="B161" s="47" t="s">
        <v>2304</v>
      </c>
      <c r="C161" s="47" t="s">
        <v>1386</v>
      </c>
      <c r="D161" s="47">
        <v>3.0</v>
      </c>
      <c r="E161" s="47" t="s">
        <v>118</v>
      </c>
      <c r="F161" s="47">
        <v>0.0</v>
      </c>
      <c r="G161" s="47">
        <v>3.0</v>
      </c>
      <c r="H161" s="48">
        <v>10000.0</v>
      </c>
      <c r="I161" s="75" t="s">
        <v>2303</v>
      </c>
      <c r="J161" s="47" t="s">
        <v>1387</v>
      </c>
      <c r="K161" s="47" t="s">
        <v>2229</v>
      </c>
      <c r="L161" s="47">
        <v>8.0110257E7</v>
      </c>
      <c r="M161" s="76">
        <v>46116.0</v>
      </c>
      <c r="N161" s="76">
        <v>46113.0</v>
      </c>
      <c r="O161" s="48">
        <v>5700.0</v>
      </c>
      <c r="P161" s="48">
        <f t="shared" si="1"/>
        <v>30000</v>
      </c>
      <c r="Q161" s="47">
        <f t="shared" si="2"/>
        <v>6</v>
      </c>
      <c r="R161" s="47" t="str">
        <f t="shared" si="3"/>
        <v>PENDIENTE</v>
      </c>
      <c r="S161" s="77">
        <f t="shared" si="4"/>
        <v>0</v>
      </c>
      <c r="T161" s="47" t="str">
        <f t="shared" si="5"/>
        <v>NORMAL</v>
      </c>
    </row>
    <row r="162" ht="15.75" hidden="1" customHeight="1">
      <c r="B162" s="52" t="s">
        <v>2304</v>
      </c>
      <c r="C162" s="52" t="s">
        <v>1388</v>
      </c>
      <c r="D162" s="52">
        <v>20.0</v>
      </c>
      <c r="E162" s="52" t="s">
        <v>118</v>
      </c>
      <c r="F162" s="52">
        <v>0.0</v>
      </c>
      <c r="G162" s="52">
        <v>20.0</v>
      </c>
      <c r="H162" s="53">
        <v>9000.0</v>
      </c>
      <c r="I162" s="78" t="s">
        <v>2303</v>
      </c>
      <c r="J162" s="52" t="s">
        <v>1389</v>
      </c>
      <c r="K162" s="52" t="s">
        <v>2229</v>
      </c>
      <c r="L162" s="52">
        <v>8.0110258E7</v>
      </c>
      <c r="M162" s="79">
        <v>46116.0</v>
      </c>
      <c r="N162" s="79">
        <v>46113.0</v>
      </c>
      <c r="O162" s="53">
        <v>34200.0</v>
      </c>
      <c r="P162" s="53">
        <f t="shared" si="1"/>
        <v>180000</v>
      </c>
      <c r="Q162" s="52">
        <f t="shared" si="2"/>
        <v>6</v>
      </c>
      <c r="R162" s="52" t="str">
        <f t="shared" si="3"/>
        <v>PENDIENTE</v>
      </c>
      <c r="S162" s="80">
        <f t="shared" si="4"/>
        <v>0</v>
      </c>
      <c r="T162" s="52" t="str">
        <f t="shared" si="5"/>
        <v>NORMAL</v>
      </c>
    </row>
    <row r="163" ht="15.75" hidden="1" customHeight="1">
      <c r="B163" s="47" t="s">
        <v>2304</v>
      </c>
      <c r="C163" s="47" t="s">
        <v>1390</v>
      </c>
      <c r="D163" s="47">
        <v>20.0</v>
      </c>
      <c r="E163" s="47" t="s">
        <v>118</v>
      </c>
      <c r="F163" s="47">
        <v>0.0</v>
      </c>
      <c r="G163" s="47">
        <v>20.0</v>
      </c>
      <c r="H163" s="48">
        <v>9000.0</v>
      </c>
      <c r="I163" s="75" t="s">
        <v>2303</v>
      </c>
      <c r="J163" s="82" t="s">
        <v>1391</v>
      </c>
      <c r="K163" s="47" t="s">
        <v>2229</v>
      </c>
      <c r="L163" s="82">
        <v>8.0110259E7</v>
      </c>
      <c r="M163" s="76">
        <v>46116.0</v>
      </c>
      <c r="N163" s="76">
        <v>46113.0</v>
      </c>
      <c r="O163" s="48">
        <v>34200.0</v>
      </c>
      <c r="P163" s="48">
        <f t="shared" si="1"/>
        <v>180000</v>
      </c>
      <c r="Q163" s="47">
        <f t="shared" si="2"/>
        <v>6</v>
      </c>
      <c r="R163" s="47" t="str">
        <f t="shared" si="3"/>
        <v>PENDIENTE</v>
      </c>
      <c r="S163" s="77">
        <f t="shared" si="4"/>
        <v>0</v>
      </c>
      <c r="T163" s="47" t="str">
        <f t="shared" si="5"/>
        <v>NORMAL</v>
      </c>
    </row>
    <row r="164" ht="15.75" hidden="1" customHeight="1">
      <c r="B164" s="52" t="s">
        <v>2304</v>
      </c>
      <c r="C164" s="52" t="s">
        <v>1392</v>
      </c>
      <c r="D164" s="52">
        <v>4.0</v>
      </c>
      <c r="E164" s="52" t="s">
        <v>118</v>
      </c>
      <c r="F164" s="52">
        <v>0.0</v>
      </c>
      <c r="G164" s="52">
        <v>4.0</v>
      </c>
      <c r="H164" s="53">
        <v>7500.0</v>
      </c>
      <c r="I164" s="78" t="s">
        <v>2303</v>
      </c>
      <c r="J164" s="52" t="s">
        <v>1393</v>
      </c>
      <c r="K164" s="52" t="s">
        <v>2229</v>
      </c>
      <c r="L164" s="52">
        <v>8.011026E7</v>
      </c>
      <c r="M164" s="79">
        <v>46116.0</v>
      </c>
      <c r="N164" s="79">
        <v>46113.0</v>
      </c>
      <c r="O164" s="53">
        <v>5700.0</v>
      </c>
      <c r="P164" s="53">
        <f t="shared" si="1"/>
        <v>30000</v>
      </c>
      <c r="Q164" s="52">
        <f t="shared" si="2"/>
        <v>6</v>
      </c>
      <c r="R164" s="52" t="str">
        <f t="shared" si="3"/>
        <v>PENDIENTE</v>
      </c>
      <c r="S164" s="80">
        <f t="shared" si="4"/>
        <v>0</v>
      </c>
      <c r="T164" s="52" t="str">
        <f t="shared" si="5"/>
        <v>NORMAL</v>
      </c>
    </row>
    <row r="165" ht="15.75" hidden="1" customHeight="1">
      <c r="B165" s="47" t="s">
        <v>2304</v>
      </c>
      <c r="C165" s="47" t="s">
        <v>1394</v>
      </c>
      <c r="D165" s="47">
        <v>2.0</v>
      </c>
      <c r="E165" s="47" t="s">
        <v>118</v>
      </c>
      <c r="F165" s="47">
        <v>0.0</v>
      </c>
      <c r="G165" s="47">
        <v>2.0</v>
      </c>
      <c r="H165" s="48">
        <v>9000.0</v>
      </c>
      <c r="I165" s="75" t="s">
        <v>2303</v>
      </c>
      <c r="J165" s="82" t="s">
        <v>1395</v>
      </c>
      <c r="K165" s="47" t="s">
        <v>2229</v>
      </c>
      <c r="L165" s="47">
        <v>8.0110261E7</v>
      </c>
      <c r="M165" s="76">
        <v>46116.0</v>
      </c>
      <c r="N165" s="76">
        <v>46113.0</v>
      </c>
      <c r="O165" s="48">
        <v>3420.0</v>
      </c>
      <c r="P165" s="48">
        <f t="shared" si="1"/>
        <v>18000</v>
      </c>
      <c r="Q165" s="47">
        <f t="shared" si="2"/>
        <v>6</v>
      </c>
      <c r="R165" s="47" t="str">
        <f t="shared" si="3"/>
        <v>PENDIENTE</v>
      </c>
      <c r="S165" s="77">
        <f t="shared" si="4"/>
        <v>0</v>
      </c>
      <c r="T165" s="47" t="str">
        <f t="shared" si="5"/>
        <v>NORMAL</v>
      </c>
    </row>
    <row r="166" ht="15.75" hidden="1" customHeight="1">
      <c r="B166" s="52" t="s">
        <v>2304</v>
      </c>
      <c r="C166" s="52" t="s">
        <v>1438</v>
      </c>
      <c r="D166" s="52">
        <v>60.0</v>
      </c>
      <c r="E166" s="52" t="s">
        <v>189</v>
      </c>
      <c r="F166" s="52">
        <v>0.0</v>
      </c>
      <c r="G166" s="52">
        <v>60.0</v>
      </c>
      <c r="H166" s="53">
        <v>7291.0</v>
      </c>
      <c r="I166" s="81" t="s">
        <v>2303</v>
      </c>
      <c r="J166" s="6"/>
      <c r="K166" s="52" t="s">
        <v>2229</v>
      </c>
      <c r="L166" s="52">
        <v>8.01103E7</v>
      </c>
      <c r="M166" s="79">
        <v>46116.0</v>
      </c>
      <c r="N166" s="79">
        <v>46113.0</v>
      </c>
      <c r="O166" s="53">
        <v>83117.4</v>
      </c>
      <c r="P166" s="53">
        <f t="shared" si="1"/>
        <v>437460</v>
      </c>
      <c r="Q166" s="52">
        <f t="shared" si="2"/>
        <v>6</v>
      </c>
      <c r="R166" s="52" t="str">
        <f t="shared" si="3"/>
        <v>PENDIENTE</v>
      </c>
      <c r="S166" s="80">
        <f t="shared" si="4"/>
        <v>0</v>
      </c>
      <c r="T166" s="52" t="str">
        <f t="shared" si="5"/>
        <v>NORMAL</v>
      </c>
    </row>
    <row r="167" ht="15.75" hidden="1" customHeight="1">
      <c r="B167" s="47" t="s">
        <v>2304</v>
      </c>
      <c r="C167" s="47" t="s">
        <v>1588</v>
      </c>
      <c r="D167" s="47">
        <v>50.0</v>
      </c>
      <c r="E167" s="47" t="s">
        <v>118</v>
      </c>
      <c r="F167" s="47">
        <v>0.0</v>
      </c>
      <c r="G167" s="47">
        <v>50.0</v>
      </c>
      <c r="H167" s="48">
        <v>13590.0</v>
      </c>
      <c r="I167" s="75" t="s">
        <v>2303</v>
      </c>
      <c r="J167" s="47" t="s">
        <v>1589</v>
      </c>
      <c r="K167" s="47" t="s">
        <v>2229</v>
      </c>
      <c r="L167" s="47">
        <v>8.0120095E7</v>
      </c>
      <c r="M167" s="76">
        <v>46116.0</v>
      </c>
      <c r="N167" s="76">
        <v>46113.0</v>
      </c>
      <c r="O167" s="48">
        <v>129105.0</v>
      </c>
      <c r="P167" s="48">
        <f t="shared" si="1"/>
        <v>679500</v>
      </c>
      <c r="Q167" s="47">
        <f t="shared" si="2"/>
        <v>6</v>
      </c>
      <c r="R167" s="47" t="str">
        <f t="shared" si="3"/>
        <v>PENDIENTE</v>
      </c>
      <c r="S167" s="77">
        <f t="shared" si="4"/>
        <v>0</v>
      </c>
      <c r="T167" s="47" t="str">
        <f t="shared" si="5"/>
        <v>NORMAL</v>
      </c>
    </row>
    <row r="168" ht="15.75" hidden="1" customHeight="1">
      <c r="B168" s="52" t="s">
        <v>2304</v>
      </c>
      <c r="C168" s="52" t="s">
        <v>1600</v>
      </c>
      <c r="D168" s="52">
        <v>12.0</v>
      </c>
      <c r="E168" s="52" t="s">
        <v>118</v>
      </c>
      <c r="F168" s="52">
        <v>0.0</v>
      </c>
      <c r="G168" s="52">
        <v>12.0</v>
      </c>
      <c r="H168" s="53">
        <v>1500.0</v>
      </c>
      <c r="I168" s="78" t="s">
        <v>2303</v>
      </c>
      <c r="J168" s="83" t="s">
        <v>1601</v>
      </c>
      <c r="K168" s="52" t="s">
        <v>2229</v>
      </c>
      <c r="L168" s="52">
        <v>8.0120103E7</v>
      </c>
      <c r="M168" s="79">
        <v>46116.0</v>
      </c>
      <c r="N168" s="79">
        <v>46113.0</v>
      </c>
      <c r="O168" s="53">
        <v>3420.0</v>
      </c>
      <c r="P168" s="53">
        <f t="shared" si="1"/>
        <v>18000</v>
      </c>
      <c r="Q168" s="52">
        <f t="shared" si="2"/>
        <v>6</v>
      </c>
      <c r="R168" s="52" t="str">
        <f t="shared" si="3"/>
        <v>PENDIENTE</v>
      </c>
      <c r="S168" s="80">
        <f t="shared" si="4"/>
        <v>0</v>
      </c>
      <c r="T168" s="52" t="str">
        <f t="shared" si="5"/>
        <v>NORMAL</v>
      </c>
    </row>
    <row r="169" ht="15.75" hidden="1" customHeight="1">
      <c r="B169" s="47" t="s">
        <v>2304</v>
      </c>
      <c r="C169" s="47" t="s">
        <v>1630</v>
      </c>
      <c r="D169" s="47">
        <v>8.0</v>
      </c>
      <c r="E169" s="47" t="s">
        <v>118</v>
      </c>
      <c r="F169" s="47">
        <v>0.0</v>
      </c>
      <c r="G169" s="47">
        <v>8.0</v>
      </c>
      <c r="H169" s="48">
        <v>1500.0</v>
      </c>
      <c r="I169" s="75" t="s">
        <v>2303</v>
      </c>
      <c r="J169" s="82" t="s">
        <v>1631</v>
      </c>
      <c r="K169" s="47" t="s">
        <v>2229</v>
      </c>
      <c r="L169" s="47">
        <v>8.0120124E7</v>
      </c>
      <c r="M169" s="76">
        <v>46116.0</v>
      </c>
      <c r="N169" s="76">
        <v>46113.0</v>
      </c>
      <c r="O169" s="48">
        <v>2280.0</v>
      </c>
      <c r="P169" s="48">
        <f t="shared" si="1"/>
        <v>12000</v>
      </c>
      <c r="Q169" s="47">
        <f t="shared" si="2"/>
        <v>6</v>
      </c>
      <c r="R169" s="47" t="str">
        <f t="shared" si="3"/>
        <v>PENDIENTE</v>
      </c>
      <c r="S169" s="77">
        <f t="shared" si="4"/>
        <v>0</v>
      </c>
      <c r="T169" s="47" t="str">
        <f t="shared" si="5"/>
        <v>NORMAL</v>
      </c>
    </row>
    <row r="170" ht="15.75" hidden="1" customHeight="1">
      <c r="B170" s="52" t="s">
        <v>2304</v>
      </c>
      <c r="C170" s="52" t="s">
        <v>1642</v>
      </c>
      <c r="D170" s="52">
        <v>5.0</v>
      </c>
      <c r="E170" s="52" t="s">
        <v>118</v>
      </c>
      <c r="F170" s="52">
        <v>0.0</v>
      </c>
      <c r="G170" s="52">
        <v>5.0</v>
      </c>
      <c r="H170" s="53">
        <v>1000.0</v>
      </c>
      <c r="I170" s="78" t="s">
        <v>2303</v>
      </c>
      <c r="J170" s="83" t="s">
        <v>1643</v>
      </c>
      <c r="K170" s="52" t="s">
        <v>2229</v>
      </c>
      <c r="L170" s="52">
        <v>8.012013E7</v>
      </c>
      <c r="M170" s="79">
        <v>46116.0</v>
      </c>
      <c r="N170" s="79">
        <v>46113.0</v>
      </c>
      <c r="O170" s="53">
        <v>950.0</v>
      </c>
      <c r="P170" s="53">
        <f t="shared" si="1"/>
        <v>5000</v>
      </c>
      <c r="Q170" s="52">
        <f t="shared" si="2"/>
        <v>6</v>
      </c>
      <c r="R170" s="52" t="str">
        <f t="shared" si="3"/>
        <v>PENDIENTE</v>
      </c>
      <c r="S170" s="80">
        <f t="shared" si="4"/>
        <v>0</v>
      </c>
      <c r="T170" s="52" t="str">
        <f t="shared" si="5"/>
        <v>NORMAL</v>
      </c>
    </row>
    <row r="171" ht="15.75" hidden="1" customHeight="1">
      <c r="B171" s="47" t="s">
        <v>2304</v>
      </c>
      <c r="C171" s="47" t="s">
        <v>1646</v>
      </c>
      <c r="D171" s="47">
        <v>5.0</v>
      </c>
      <c r="E171" s="47" t="s">
        <v>118</v>
      </c>
      <c r="F171" s="47">
        <v>0.0</v>
      </c>
      <c r="G171" s="47">
        <v>5.0</v>
      </c>
      <c r="H171" s="48">
        <v>1000.0</v>
      </c>
      <c r="I171" s="75" t="s">
        <v>2303</v>
      </c>
      <c r="J171" s="82" t="s">
        <v>1647</v>
      </c>
      <c r="K171" s="47" t="s">
        <v>2229</v>
      </c>
      <c r="L171" s="47">
        <v>8.0120132E7</v>
      </c>
      <c r="M171" s="76">
        <v>46116.0</v>
      </c>
      <c r="N171" s="76">
        <v>46113.0</v>
      </c>
      <c r="O171" s="48">
        <v>950.0</v>
      </c>
      <c r="P171" s="48">
        <f t="shared" si="1"/>
        <v>5000</v>
      </c>
      <c r="Q171" s="47">
        <f t="shared" si="2"/>
        <v>6</v>
      </c>
      <c r="R171" s="47" t="str">
        <f t="shared" si="3"/>
        <v>PENDIENTE</v>
      </c>
      <c r="S171" s="77">
        <f t="shared" si="4"/>
        <v>0</v>
      </c>
      <c r="T171" s="47" t="str">
        <f t="shared" si="5"/>
        <v>NORMAL</v>
      </c>
    </row>
    <row r="172" ht="15.75" hidden="1" customHeight="1">
      <c r="B172" s="52" t="s">
        <v>2304</v>
      </c>
      <c r="C172" s="52" t="s">
        <v>1650</v>
      </c>
      <c r="D172" s="52">
        <v>5.0</v>
      </c>
      <c r="E172" s="52" t="s">
        <v>118</v>
      </c>
      <c r="F172" s="52">
        <v>0.0</v>
      </c>
      <c r="G172" s="52">
        <v>5.0</v>
      </c>
      <c r="H172" s="53">
        <v>1000.0</v>
      </c>
      <c r="I172" s="78" t="s">
        <v>2303</v>
      </c>
      <c r="J172" s="52" t="s">
        <v>1651</v>
      </c>
      <c r="K172" s="52" t="s">
        <v>2229</v>
      </c>
      <c r="L172" s="52">
        <v>8.0120134E7</v>
      </c>
      <c r="M172" s="79">
        <v>46116.0</v>
      </c>
      <c r="N172" s="79">
        <v>46113.0</v>
      </c>
      <c r="O172" s="53">
        <v>950.0</v>
      </c>
      <c r="P172" s="53">
        <f t="shared" si="1"/>
        <v>5000</v>
      </c>
      <c r="Q172" s="52">
        <f t="shared" si="2"/>
        <v>6</v>
      </c>
      <c r="R172" s="52" t="str">
        <f t="shared" si="3"/>
        <v>PENDIENTE</v>
      </c>
      <c r="S172" s="80">
        <f t="shared" si="4"/>
        <v>0</v>
      </c>
      <c r="T172" s="52" t="str">
        <f t="shared" si="5"/>
        <v>NORMAL</v>
      </c>
    </row>
    <row r="173" ht="15.75" hidden="1" customHeight="1">
      <c r="B173" s="47" t="s">
        <v>2304</v>
      </c>
      <c r="C173" s="47" t="s">
        <v>1652</v>
      </c>
      <c r="D173" s="47">
        <v>5.0</v>
      </c>
      <c r="E173" s="47" t="s">
        <v>118</v>
      </c>
      <c r="F173" s="47">
        <v>0.0</v>
      </c>
      <c r="G173" s="47">
        <v>5.0</v>
      </c>
      <c r="H173" s="48">
        <v>1000.0</v>
      </c>
      <c r="I173" s="75" t="s">
        <v>2303</v>
      </c>
      <c r="J173" s="82" t="s">
        <v>1653</v>
      </c>
      <c r="K173" s="47" t="s">
        <v>2229</v>
      </c>
      <c r="L173" s="47">
        <v>8.0120135E7</v>
      </c>
      <c r="M173" s="76">
        <v>46116.0</v>
      </c>
      <c r="N173" s="76">
        <v>46113.0</v>
      </c>
      <c r="O173" s="48">
        <v>950.0</v>
      </c>
      <c r="P173" s="48">
        <f t="shared" si="1"/>
        <v>5000</v>
      </c>
      <c r="Q173" s="47">
        <f t="shared" si="2"/>
        <v>6</v>
      </c>
      <c r="R173" s="47" t="str">
        <f t="shared" si="3"/>
        <v>PENDIENTE</v>
      </c>
      <c r="S173" s="77">
        <f t="shared" si="4"/>
        <v>0</v>
      </c>
      <c r="T173" s="47" t="str">
        <f t="shared" si="5"/>
        <v>NORMAL</v>
      </c>
    </row>
    <row r="174" ht="15.75" hidden="1" customHeight="1">
      <c r="B174" s="52" t="s">
        <v>2304</v>
      </c>
      <c r="C174" s="52" t="s">
        <v>1682</v>
      </c>
      <c r="D174" s="52">
        <v>10.0</v>
      </c>
      <c r="E174" s="52" t="s">
        <v>118</v>
      </c>
      <c r="F174" s="52">
        <v>0.0</v>
      </c>
      <c r="G174" s="52">
        <v>10.0</v>
      </c>
      <c r="H174" s="53">
        <v>8000.0</v>
      </c>
      <c r="I174" s="78" t="s">
        <v>2303</v>
      </c>
      <c r="J174" s="52" t="s">
        <v>1683</v>
      </c>
      <c r="K174" s="52" t="s">
        <v>2229</v>
      </c>
      <c r="L174" s="52">
        <v>8.012015E7</v>
      </c>
      <c r="M174" s="79">
        <v>46116.0</v>
      </c>
      <c r="N174" s="79">
        <v>46113.0</v>
      </c>
      <c r="O174" s="53">
        <v>15200.0</v>
      </c>
      <c r="P174" s="53">
        <f t="shared" si="1"/>
        <v>80000</v>
      </c>
      <c r="Q174" s="52">
        <f t="shared" si="2"/>
        <v>6</v>
      </c>
      <c r="R174" s="52" t="str">
        <f t="shared" si="3"/>
        <v>PENDIENTE</v>
      </c>
      <c r="S174" s="80">
        <f t="shared" si="4"/>
        <v>0</v>
      </c>
      <c r="T174" s="52" t="str">
        <f t="shared" si="5"/>
        <v>NORMAL</v>
      </c>
    </row>
    <row r="175" ht="15.75" hidden="1" customHeight="1">
      <c r="B175" s="47" t="s">
        <v>2304</v>
      </c>
      <c r="C175" s="47" t="s">
        <v>1864</v>
      </c>
      <c r="D175" s="47">
        <v>18.0</v>
      </c>
      <c r="E175" s="47" t="s">
        <v>118</v>
      </c>
      <c r="F175" s="47">
        <v>0.0</v>
      </c>
      <c r="G175" s="47">
        <v>18.0</v>
      </c>
      <c r="H175" s="48">
        <v>90000.0</v>
      </c>
      <c r="I175" s="55" t="s">
        <v>2303</v>
      </c>
      <c r="J175" s="6"/>
      <c r="K175" s="47" t="s">
        <v>2229</v>
      </c>
      <c r="L175" s="47">
        <v>8.0140015E7</v>
      </c>
      <c r="M175" s="76">
        <v>46116.0</v>
      </c>
      <c r="N175" s="76">
        <v>46113.0</v>
      </c>
      <c r="O175" s="48">
        <v>307800.0</v>
      </c>
      <c r="P175" s="48">
        <f t="shared" si="1"/>
        <v>1620000</v>
      </c>
      <c r="Q175" s="47">
        <f t="shared" si="2"/>
        <v>6</v>
      </c>
      <c r="R175" s="47" t="str">
        <f t="shared" si="3"/>
        <v>PENDIENTE</v>
      </c>
      <c r="S175" s="77">
        <f t="shared" si="4"/>
        <v>0</v>
      </c>
      <c r="T175" s="47" t="str">
        <f t="shared" si="5"/>
        <v>NORMAL</v>
      </c>
    </row>
    <row r="176" ht="15.75" hidden="1" customHeight="1">
      <c r="B176" s="52" t="s">
        <v>2304</v>
      </c>
      <c r="C176" s="52" t="s">
        <v>1865</v>
      </c>
      <c r="D176" s="52">
        <v>18.0</v>
      </c>
      <c r="E176" s="52" t="s">
        <v>118</v>
      </c>
      <c r="F176" s="52">
        <v>0.0</v>
      </c>
      <c r="G176" s="52">
        <v>18.0</v>
      </c>
      <c r="H176" s="53">
        <v>90000.0</v>
      </c>
      <c r="I176" s="81" t="s">
        <v>2303</v>
      </c>
      <c r="J176" s="6"/>
      <c r="K176" s="52" t="s">
        <v>2229</v>
      </c>
      <c r="L176" s="52">
        <v>8.0140016E7</v>
      </c>
      <c r="M176" s="79">
        <v>46116.0</v>
      </c>
      <c r="N176" s="79">
        <v>46113.0</v>
      </c>
      <c r="O176" s="53">
        <v>307800.0</v>
      </c>
      <c r="P176" s="53">
        <f t="shared" si="1"/>
        <v>1620000</v>
      </c>
      <c r="Q176" s="52">
        <f t="shared" si="2"/>
        <v>6</v>
      </c>
      <c r="R176" s="52" t="str">
        <f t="shared" si="3"/>
        <v>PENDIENTE</v>
      </c>
      <c r="S176" s="80">
        <f t="shared" si="4"/>
        <v>0</v>
      </c>
      <c r="T176" s="52" t="str">
        <f t="shared" si="5"/>
        <v>NORMAL</v>
      </c>
    </row>
    <row r="177" ht="15.75" hidden="1" customHeight="1">
      <c r="B177" s="52" t="s">
        <v>2306</v>
      </c>
      <c r="C177" s="52" t="s">
        <v>1697</v>
      </c>
      <c r="D177" s="52">
        <v>1.0</v>
      </c>
      <c r="E177" s="52" t="s">
        <v>118</v>
      </c>
      <c r="F177" s="52">
        <v>0.0</v>
      </c>
      <c r="G177" s="52">
        <v>1.0</v>
      </c>
      <c r="H177" s="53">
        <v>13000.0</v>
      </c>
      <c r="I177" s="78" t="s">
        <v>2303</v>
      </c>
      <c r="J177" s="52" t="s">
        <v>1665</v>
      </c>
      <c r="K177" s="52" t="s">
        <v>2229</v>
      </c>
      <c r="L177" s="52">
        <v>8.0120161E7</v>
      </c>
      <c r="M177" s="79">
        <v>46116.0</v>
      </c>
      <c r="N177" s="79">
        <v>46107.0</v>
      </c>
      <c r="O177" s="53">
        <v>2470.0</v>
      </c>
      <c r="P177" s="53">
        <f t="shared" si="1"/>
        <v>13000</v>
      </c>
      <c r="Q177" s="52">
        <f t="shared" si="2"/>
        <v>12</v>
      </c>
      <c r="R177" s="52" t="str">
        <f t="shared" si="3"/>
        <v>PENDIENTE</v>
      </c>
      <c r="S177" s="80">
        <f t="shared" si="4"/>
        <v>0</v>
      </c>
      <c r="T177" s="52" t="str">
        <f t="shared" si="5"/>
        <v>URGENTE</v>
      </c>
    </row>
    <row r="178" ht="15.75" hidden="1" customHeight="1">
      <c r="B178" s="52" t="s">
        <v>2307</v>
      </c>
      <c r="C178" s="52" t="s">
        <v>633</v>
      </c>
      <c r="D178" s="52">
        <v>40000.0</v>
      </c>
      <c r="E178" s="52" t="s">
        <v>634</v>
      </c>
      <c r="F178" s="52">
        <v>30000.0</v>
      </c>
      <c r="G178" s="52">
        <v>10000.0</v>
      </c>
      <c r="H178" s="53">
        <v>2600.0</v>
      </c>
      <c r="I178" s="78" t="s">
        <v>2308</v>
      </c>
      <c r="J178" s="52">
        <v>2540131.0</v>
      </c>
      <c r="K178" s="52" t="s">
        <v>2229</v>
      </c>
      <c r="L178" s="52">
        <v>2540131.0</v>
      </c>
      <c r="M178" s="79">
        <v>46022.0</v>
      </c>
      <c r="N178" s="79">
        <v>45972.0</v>
      </c>
      <c r="O178" s="53">
        <v>1.976E7</v>
      </c>
      <c r="P178" s="53">
        <f t="shared" si="1"/>
        <v>26000000</v>
      </c>
      <c r="Q178" s="52">
        <f t="shared" si="2"/>
        <v>147</v>
      </c>
      <c r="R178" s="52" t="str">
        <f t="shared" si="3"/>
        <v>PENDIENTE</v>
      </c>
      <c r="S178" s="80">
        <f t="shared" si="4"/>
        <v>0.75</v>
      </c>
      <c r="T178" s="52" t="str">
        <f t="shared" si="5"/>
        <v>CRITICO</v>
      </c>
    </row>
    <row r="179" ht="15.75" hidden="1" customHeight="1">
      <c r="B179" s="47" t="s">
        <v>2309</v>
      </c>
      <c r="C179" s="47" t="s">
        <v>633</v>
      </c>
      <c r="D179" s="47">
        <v>40000.0</v>
      </c>
      <c r="E179" s="47" t="s">
        <v>634</v>
      </c>
      <c r="F179" s="47">
        <v>20000.0</v>
      </c>
      <c r="G179" s="47">
        <v>20000.0</v>
      </c>
      <c r="H179" s="48">
        <v>2600.0</v>
      </c>
      <c r="I179" s="75" t="s">
        <v>2308</v>
      </c>
      <c r="J179" s="47">
        <v>400205.0</v>
      </c>
      <c r="K179" s="47" t="s">
        <v>2229</v>
      </c>
      <c r="L179" s="47">
        <v>2540131.0</v>
      </c>
      <c r="M179" s="76">
        <v>46109.0</v>
      </c>
      <c r="N179" s="76">
        <v>46079.0</v>
      </c>
      <c r="O179" s="48">
        <v>1.976E7</v>
      </c>
      <c r="P179" s="48">
        <f t="shared" si="1"/>
        <v>52000000</v>
      </c>
      <c r="Q179" s="47">
        <f t="shared" si="2"/>
        <v>40</v>
      </c>
      <c r="R179" s="47" t="str">
        <f t="shared" si="3"/>
        <v>PENDIENTE</v>
      </c>
      <c r="S179" s="77">
        <f t="shared" si="4"/>
        <v>0.5</v>
      </c>
      <c r="T179" s="47" t="str">
        <f t="shared" si="5"/>
        <v>CRITICO</v>
      </c>
    </row>
    <row r="180" ht="15.75" hidden="1" customHeight="1">
      <c r="B180" s="47" t="s">
        <v>2310</v>
      </c>
      <c r="C180" s="47" t="s">
        <v>966</v>
      </c>
      <c r="D180" s="47">
        <v>8.0</v>
      </c>
      <c r="E180" s="47" t="s">
        <v>118</v>
      </c>
      <c r="F180" s="47">
        <v>0.0</v>
      </c>
      <c r="G180" s="47">
        <v>8.0</v>
      </c>
      <c r="H180" s="48">
        <v>52000.0</v>
      </c>
      <c r="I180" s="55" t="s">
        <v>2311</v>
      </c>
      <c r="J180" s="6"/>
      <c r="K180" s="47" t="s">
        <v>2229</v>
      </c>
      <c r="L180" s="47">
        <v>5.6103157E7</v>
      </c>
      <c r="M180" s="76">
        <v>46113.0</v>
      </c>
      <c r="N180" s="76">
        <v>46113.0</v>
      </c>
      <c r="O180" s="48">
        <v>79040.0</v>
      </c>
      <c r="P180" s="48">
        <f t="shared" si="1"/>
        <v>416000</v>
      </c>
      <c r="Q180" s="47">
        <f t="shared" si="2"/>
        <v>6</v>
      </c>
      <c r="R180" s="47" t="str">
        <f t="shared" si="3"/>
        <v>PENDIENTE</v>
      </c>
      <c r="S180" s="77">
        <f t="shared" si="4"/>
        <v>0</v>
      </c>
      <c r="T180" s="47" t="str">
        <f t="shared" si="5"/>
        <v>NORMAL</v>
      </c>
    </row>
    <row r="181" ht="15.75" hidden="1" customHeight="1">
      <c r="B181" s="52" t="s">
        <v>2312</v>
      </c>
      <c r="C181" s="52" t="s">
        <v>1508</v>
      </c>
      <c r="D181" s="52">
        <v>1320.0</v>
      </c>
      <c r="E181" s="52" t="s">
        <v>118</v>
      </c>
      <c r="F181" s="52">
        <v>220.0</v>
      </c>
      <c r="G181" s="52">
        <v>1100.0</v>
      </c>
      <c r="H181" s="53">
        <v>29000.0</v>
      </c>
      <c r="I181" s="81" t="s">
        <v>2313</v>
      </c>
      <c r="J181" s="6"/>
      <c r="K181" s="52" t="s">
        <v>2229</v>
      </c>
      <c r="L181" s="52">
        <v>8.0120023E7</v>
      </c>
      <c r="M181" s="79">
        <v>46477.0</v>
      </c>
      <c r="N181" s="79">
        <v>46477.0</v>
      </c>
      <c r="O181" s="53">
        <v>7273200.0</v>
      </c>
      <c r="P181" s="53">
        <f t="shared" si="1"/>
        <v>31900000</v>
      </c>
      <c r="Q181" s="52">
        <f t="shared" si="2"/>
        <v>0</v>
      </c>
      <c r="R181" s="52" t="str">
        <f t="shared" si="3"/>
        <v>PENDIENTE</v>
      </c>
      <c r="S181" s="80">
        <f t="shared" si="4"/>
        <v>0.1666666667</v>
      </c>
      <c r="T181" s="52" t="str">
        <f t="shared" si="5"/>
        <v>NORMAL</v>
      </c>
    </row>
    <row r="182" ht="15.75" hidden="1" customHeight="1">
      <c r="B182" s="47" t="s">
        <v>2314</v>
      </c>
      <c r="C182" s="47" t="s">
        <v>1513</v>
      </c>
      <c r="D182" s="47">
        <v>1.0</v>
      </c>
      <c r="E182" s="47" t="s">
        <v>118</v>
      </c>
      <c r="F182" s="47">
        <v>0.0</v>
      </c>
      <c r="G182" s="47">
        <v>1.0</v>
      </c>
      <c r="H182" s="48">
        <v>20020.0</v>
      </c>
      <c r="I182" s="75" t="s">
        <v>2313</v>
      </c>
      <c r="J182" s="47">
        <v>1.1269336E7</v>
      </c>
      <c r="K182" s="47" t="s">
        <v>2229</v>
      </c>
      <c r="L182" s="47">
        <v>8.0120028E7</v>
      </c>
      <c r="M182" s="76">
        <v>46388.0</v>
      </c>
      <c r="N182" s="76">
        <v>46446.0</v>
      </c>
      <c r="O182" s="48">
        <v>3803.8</v>
      </c>
      <c r="P182" s="48">
        <f t="shared" si="1"/>
        <v>20020</v>
      </c>
      <c r="Q182" s="47">
        <f t="shared" si="2"/>
        <v>0</v>
      </c>
      <c r="R182" s="47" t="str">
        <f t="shared" si="3"/>
        <v>PENDIENTE</v>
      </c>
      <c r="S182" s="77">
        <f t="shared" si="4"/>
        <v>0</v>
      </c>
      <c r="T182" s="47" t="str">
        <f t="shared" si="5"/>
        <v>NORMAL</v>
      </c>
    </row>
    <row r="183" ht="15.75" hidden="1" customHeight="1">
      <c r="B183" s="52" t="s">
        <v>2314</v>
      </c>
      <c r="C183" s="52" t="s">
        <v>1514</v>
      </c>
      <c r="D183" s="52">
        <v>3.0</v>
      </c>
      <c r="E183" s="52" t="s">
        <v>118</v>
      </c>
      <c r="F183" s="52">
        <v>0.0</v>
      </c>
      <c r="G183" s="52">
        <v>3.0</v>
      </c>
      <c r="H183" s="53">
        <v>23240.0</v>
      </c>
      <c r="I183" s="78" t="s">
        <v>2313</v>
      </c>
      <c r="J183" s="52">
        <v>1.1270095E7</v>
      </c>
      <c r="K183" s="52" t="s">
        <v>2229</v>
      </c>
      <c r="L183" s="52">
        <v>8.0120029E7</v>
      </c>
      <c r="M183" s="79">
        <v>46388.0</v>
      </c>
      <c r="N183" s="79">
        <v>46446.0</v>
      </c>
      <c r="O183" s="53">
        <v>13246.8</v>
      </c>
      <c r="P183" s="53">
        <f t="shared" si="1"/>
        <v>69720</v>
      </c>
      <c r="Q183" s="52">
        <f t="shared" si="2"/>
        <v>0</v>
      </c>
      <c r="R183" s="52" t="str">
        <f t="shared" si="3"/>
        <v>PENDIENTE</v>
      </c>
      <c r="S183" s="80">
        <f t="shared" si="4"/>
        <v>0</v>
      </c>
      <c r="T183" s="52" t="str">
        <f t="shared" si="5"/>
        <v>NORMAL</v>
      </c>
    </row>
    <row r="184" ht="15.75" hidden="1" customHeight="1">
      <c r="B184" s="47" t="s">
        <v>2314</v>
      </c>
      <c r="C184" s="47" t="s">
        <v>1515</v>
      </c>
      <c r="D184" s="47">
        <v>33.0</v>
      </c>
      <c r="E184" s="47" t="s">
        <v>118</v>
      </c>
      <c r="F184" s="47">
        <v>0.0</v>
      </c>
      <c r="G184" s="47">
        <v>33.0</v>
      </c>
      <c r="H184" s="48">
        <v>32773.0</v>
      </c>
      <c r="I184" s="75" t="s">
        <v>2313</v>
      </c>
      <c r="J184" s="47">
        <v>1.1267504E7</v>
      </c>
      <c r="K184" s="47" t="s">
        <v>2229</v>
      </c>
      <c r="L184" s="47">
        <v>8.012003E7</v>
      </c>
      <c r="M184" s="76">
        <v>46388.0</v>
      </c>
      <c r="N184" s="76">
        <v>46446.0</v>
      </c>
      <c r="O184" s="48">
        <v>205486.7</v>
      </c>
      <c r="P184" s="48">
        <f t="shared" si="1"/>
        <v>1081509</v>
      </c>
      <c r="Q184" s="47">
        <f t="shared" si="2"/>
        <v>0</v>
      </c>
      <c r="R184" s="47" t="str">
        <f t="shared" si="3"/>
        <v>PENDIENTE</v>
      </c>
      <c r="S184" s="77">
        <f t="shared" si="4"/>
        <v>0</v>
      </c>
      <c r="T184" s="47" t="str">
        <f t="shared" si="5"/>
        <v>NORMAL</v>
      </c>
    </row>
    <row r="185" ht="15.75" hidden="1" customHeight="1">
      <c r="B185" s="52" t="s">
        <v>2314</v>
      </c>
      <c r="C185" s="52" t="s">
        <v>1516</v>
      </c>
      <c r="D185" s="52">
        <v>19.0</v>
      </c>
      <c r="E185" s="52" t="s">
        <v>118</v>
      </c>
      <c r="F185" s="52">
        <v>0.0</v>
      </c>
      <c r="G185" s="52">
        <v>19.0</v>
      </c>
      <c r="H185" s="53">
        <v>102852.0</v>
      </c>
      <c r="I185" s="78" t="s">
        <v>2313</v>
      </c>
      <c r="J185" s="52">
        <v>1.1299634E7</v>
      </c>
      <c r="K185" s="52" t="s">
        <v>2229</v>
      </c>
      <c r="L185" s="52">
        <v>8.0120031E7</v>
      </c>
      <c r="M185" s="79">
        <v>46388.0</v>
      </c>
      <c r="N185" s="79">
        <v>46446.0</v>
      </c>
      <c r="O185" s="53">
        <v>371295.7</v>
      </c>
      <c r="P185" s="53">
        <f t="shared" si="1"/>
        <v>1954188</v>
      </c>
      <c r="Q185" s="52">
        <f t="shared" si="2"/>
        <v>0</v>
      </c>
      <c r="R185" s="52" t="str">
        <f t="shared" si="3"/>
        <v>PENDIENTE</v>
      </c>
      <c r="S185" s="80">
        <f t="shared" si="4"/>
        <v>0</v>
      </c>
      <c r="T185" s="52" t="str">
        <f t="shared" si="5"/>
        <v>NORMAL</v>
      </c>
    </row>
    <row r="186" ht="15.75" hidden="1" customHeight="1">
      <c r="B186" s="47" t="s">
        <v>2314</v>
      </c>
      <c r="C186" s="47" t="s">
        <v>1517</v>
      </c>
      <c r="D186" s="47">
        <v>12.0</v>
      </c>
      <c r="E186" s="47" t="s">
        <v>118</v>
      </c>
      <c r="F186" s="47">
        <v>0.0</v>
      </c>
      <c r="G186" s="47">
        <v>12.0</v>
      </c>
      <c r="H186" s="48">
        <v>297770.0</v>
      </c>
      <c r="I186" s="75" t="s">
        <v>2313</v>
      </c>
      <c r="J186" s="47">
        <v>1.1297956E7</v>
      </c>
      <c r="K186" s="47" t="s">
        <v>2229</v>
      </c>
      <c r="L186" s="47">
        <v>8.0120032E7</v>
      </c>
      <c r="M186" s="76">
        <v>46388.0</v>
      </c>
      <c r="N186" s="76">
        <v>46446.0</v>
      </c>
      <c r="O186" s="48">
        <v>678915.6</v>
      </c>
      <c r="P186" s="48">
        <f t="shared" si="1"/>
        <v>3573240</v>
      </c>
      <c r="Q186" s="47">
        <f t="shared" si="2"/>
        <v>0</v>
      </c>
      <c r="R186" s="47" t="str">
        <f t="shared" si="3"/>
        <v>PENDIENTE</v>
      </c>
      <c r="S186" s="77">
        <f t="shared" si="4"/>
        <v>0</v>
      </c>
      <c r="T186" s="47" t="str">
        <f t="shared" si="5"/>
        <v>NORMAL</v>
      </c>
    </row>
    <row r="187" ht="15.75" hidden="1" customHeight="1">
      <c r="B187" s="52" t="s">
        <v>2314</v>
      </c>
      <c r="C187" s="52" t="s">
        <v>1518</v>
      </c>
      <c r="D187" s="52">
        <v>9.0</v>
      </c>
      <c r="E187" s="52" t="s">
        <v>118</v>
      </c>
      <c r="F187" s="52">
        <v>0.0</v>
      </c>
      <c r="G187" s="52">
        <v>9.0</v>
      </c>
      <c r="H187" s="53">
        <v>34834.0</v>
      </c>
      <c r="I187" s="78" t="s">
        <v>2313</v>
      </c>
      <c r="J187" s="52">
        <v>1.1298041E7</v>
      </c>
      <c r="K187" s="52" t="s">
        <v>2229</v>
      </c>
      <c r="L187" s="52">
        <v>8.0120033E7</v>
      </c>
      <c r="M187" s="79">
        <v>46388.0</v>
      </c>
      <c r="N187" s="79">
        <v>46446.0</v>
      </c>
      <c r="O187" s="53">
        <v>59566.14</v>
      </c>
      <c r="P187" s="53">
        <f t="shared" si="1"/>
        <v>313506</v>
      </c>
      <c r="Q187" s="52">
        <f t="shared" si="2"/>
        <v>0</v>
      </c>
      <c r="R187" s="52" t="str">
        <f t="shared" si="3"/>
        <v>PENDIENTE</v>
      </c>
      <c r="S187" s="80">
        <f t="shared" si="4"/>
        <v>0</v>
      </c>
      <c r="T187" s="52" t="str">
        <f t="shared" si="5"/>
        <v>NORMAL</v>
      </c>
    </row>
    <row r="188" ht="15.75" hidden="1" customHeight="1">
      <c r="B188" s="47" t="s">
        <v>2314</v>
      </c>
      <c r="C188" s="47" t="s">
        <v>1519</v>
      </c>
      <c r="D188" s="47">
        <v>5.0</v>
      </c>
      <c r="E188" s="47" t="s">
        <v>118</v>
      </c>
      <c r="F188" s="47">
        <v>0.0</v>
      </c>
      <c r="G188" s="47">
        <v>5.0</v>
      </c>
      <c r="H188" s="48">
        <v>46993.0</v>
      </c>
      <c r="I188" s="75" t="s">
        <v>2313</v>
      </c>
      <c r="J188" s="47">
        <v>1.1298204E7</v>
      </c>
      <c r="K188" s="47" t="s">
        <v>2229</v>
      </c>
      <c r="L188" s="47">
        <v>8.0120034E7</v>
      </c>
      <c r="M188" s="76">
        <v>46388.0</v>
      </c>
      <c r="N188" s="76">
        <v>46446.0</v>
      </c>
      <c r="O188" s="48">
        <v>44643.35</v>
      </c>
      <c r="P188" s="48">
        <f t="shared" si="1"/>
        <v>234965</v>
      </c>
      <c r="Q188" s="47">
        <f t="shared" si="2"/>
        <v>0</v>
      </c>
      <c r="R188" s="47" t="str">
        <f t="shared" si="3"/>
        <v>PENDIENTE</v>
      </c>
      <c r="S188" s="77">
        <f t="shared" si="4"/>
        <v>0</v>
      </c>
      <c r="T188" s="47" t="str">
        <f t="shared" si="5"/>
        <v>NORMAL</v>
      </c>
    </row>
    <row r="189" ht="15.75" hidden="1" customHeight="1">
      <c r="B189" s="52" t="s">
        <v>2314</v>
      </c>
      <c r="C189" s="52" t="s">
        <v>1520</v>
      </c>
      <c r="D189" s="52">
        <v>14.0</v>
      </c>
      <c r="E189" s="52" t="s">
        <v>118</v>
      </c>
      <c r="F189" s="52">
        <v>0.0</v>
      </c>
      <c r="G189" s="52">
        <v>14.0</v>
      </c>
      <c r="H189" s="53">
        <v>50135.0</v>
      </c>
      <c r="I189" s="78" t="s">
        <v>2313</v>
      </c>
      <c r="J189" s="52">
        <v>1.1298206E7</v>
      </c>
      <c r="K189" s="52" t="s">
        <v>2229</v>
      </c>
      <c r="L189" s="52">
        <v>8.0120035E7</v>
      </c>
      <c r="M189" s="79">
        <v>46388.0</v>
      </c>
      <c r="N189" s="79">
        <v>46446.0</v>
      </c>
      <c r="O189" s="53">
        <v>133359.1</v>
      </c>
      <c r="P189" s="53">
        <f t="shared" si="1"/>
        <v>701890</v>
      </c>
      <c r="Q189" s="52">
        <f t="shared" si="2"/>
        <v>0</v>
      </c>
      <c r="R189" s="52" t="str">
        <f t="shared" si="3"/>
        <v>PENDIENTE</v>
      </c>
      <c r="S189" s="80">
        <f t="shared" si="4"/>
        <v>0</v>
      </c>
      <c r="T189" s="52" t="str">
        <f t="shared" si="5"/>
        <v>NORMAL</v>
      </c>
    </row>
    <row r="190" ht="15.75" hidden="1" customHeight="1">
      <c r="B190" s="47" t="s">
        <v>2314</v>
      </c>
      <c r="C190" s="47" t="s">
        <v>1521</v>
      </c>
      <c r="D190" s="47">
        <v>5.0</v>
      </c>
      <c r="E190" s="47" t="s">
        <v>118</v>
      </c>
      <c r="F190" s="47">
        <v>0.0</v>
      </c>
      <c r="G190" s="47">
        <v>5.0</v>
      </c>
      <c r="H190" s="48">
        <v>33450.0</v>
      </c>
      <c r="I190" s="75" t="s">
        <v>2313</v>
      </c>
      <c r="J190" s="47">
        <v>1.1298042E7</v>
      </c>
      <c r="K190" s="47" t="s">
        <v>2229</v>
      </c>
      <c r="L190" s="47">
        <v>8.0120036E7</v>
      </c>
      <c r="M190" s="76">
        <v>46388.0</v>
      </c>
      <c r="N190" s="76">
        <v>46446.0</v>
      </c>
      <c r="O190" s="48">
        <v>31777.5</v>
      </c>
      <c r="P190" s="48">
        <f t="shared" si="1"/>
        <v>167250</v>
      </c>
      <c r="Q190" s="47">
        <f t="shared" si="2"/>
        <v>0</v>
      </c>
      <c r="R190" s="47" t="str">
        <f t="shared" si="3"/>
        <v>PENDIENTE</v>
      </c>
      <c r="S190" s="77">
        <f t="shared" si="4"/>
        <v>0</v>
      </c>
      <c r="T190" s="47" t="str">
        <f t="shared" si="5"/>
        <v>NORMAL</v>
      </c>
    </row>
    <row r="191" ht="15.75" hidden="1" customHeight="1">
      <c r="B191" s="52" t="s">
        <v>2314</v>
      </c>
      <c r="C191" s="52" t="s">
        <v>1522</v>
      </c>
      <c r="D191" s="52">
        <v>19.0</v>
      </c>
      <c r="E191" s="52" t="s">
        <v>118</v>
      </c>
      <c r="F191" s="52">
        <v>0.0</v>
      </c>
      <c r="G191" s="52">
        <v>19.0</v>
      </c>
      <c r="H191" s="53">
        <v>516705.0</v>
      </c>
      <c r="I191" s="78" t="s">
        <v>2313</v>
      </c>
      <c r="J191" s="52">
        <v>1.1299631E7</v>
      </c>
      <c r="K191" s="52" t="s">
        <v>2229</v>
      </c>
      <c r="L191" s="52">
        <v>8.0120037E7</v>
      </c>
      <c r="M191" s="79">
        <v>46388.0</v>
      </c>
      <c r="N191" s="79">
        <v>46446.0</v>
      </c>
      <c r="O191" s="53">
        <v>1865305.0</v>
      </c>
      <c r="P191" s="53">
        <f t="shared" si="1"/>
        <v>9817395</v>
      </c>
      <c r="Q191" s="52">
        <f t="shared" si="2"/>
        <v>0</v>
      </c>
      <c r="R191" s="52" t="str">
        <f t="shared" si="3"/>
        <v>PENDIENTE</v>
      </c>
      <c r="S191" s="80">
        <f t="shared" si="4"/>
        <v>0</v>
      </c>
      <c r="T191" s="52" t="str">
        <f t="shared" si="5"/>
        <v>NORMAL</v>
      </c>
    </row>
    <row r="192" ht="15.75" hidden="1" customHeight="1">
      <c r="B192" s="47" t="s">
        <v>2314</v>
      </c>
      <c r="C192" s="47" t="s">
        <v>1523</v>
      </c>
      <c r="D192" s="47">
        <v>13.0</v>
      </c>
      <c r="E192" s="47" t="s">
        <v>118</v>
      </c>
      <c r="F192" s="47">
        <v>0.0</v>
      </c>
      <c r="G192" s="47">
        <v>13.0</v>
      </c>
      <c r="H192" s="48">
        <v>516705.0</v>
      </c>
      <c r="I192" s="75" t="s">
        <v>2313</v>
      </c>
      <c r="J192" s="47">
        <v>1.1299632E7</v>
      </c>
      <c r="K192" s="47" t="s">
        <v>2229</v>
      </c>
      <c r="L192" s="47">
        <v>8.0120038E7</v>
      </c>
      <c r="M192" s="76">
        <v>46388.0</v>
      </c>
      <c r="N192" s="76">
        <v>46446.0</v>
      </c>
      <c r="O192" s="48">
        <v>1276261.0</v>
      </c>
      <c r="P192" s="48">
        <f t="shared" si="1"/>
        <v>6717165</v>
      </c>
      <c r="Q192" s="47">
        <f t="shared" si="2"/>
        <v>0</v>
      </c>
      <c r="R192" s="47" t="str">
        <f t="shared" si="3"/>
        <v>PENDIENTE</v>
      </c>
      <c r="S192" s="77">
        <f t="shared" si="4"/>
        <v>0</v>
      </c>
      <c r="T192" s="47" t="str">
        <f t="shared" si="5"/>
        <v>NORMAL</v>
      </c>
    </row>
    <row r="193" ht="15.75" hidden="1" customHeight="1">
      <c r="B193" s="52" t="s">
        <v>2314</v>
      </c>
      <c r="C193" s="52" t="s">
        <v>1524</v>
      </c>
      <c r="D193" s="52">
        <v>3.0</v>
      </c>
      <c r="E193" s="52" t="s">
        <v>118</v>
      </c>
      <c r="F193" s="52">
        <v>0.0</v>
      </c>
      <c r="G193" s="52">
        <v>3.0</v>
      </c>
      <c r="H193" s="53">
        <v>96039.0</v>
      </c>
      <c r="I193" s="78" t="s">
        <v>2313</v>
      </c>
      <c r="J193" s="52">
        <v>1.1297998E7</v>
      </c>
      <c r="K193" s="52" t="s">
        <v>2229</v>
      </c>
      <c r="L193" s="52">
        <v>8.0120039E7</v>
      </c>
      <c r="M193" s="79">
        <v>46388.0</v>
      </c>
      <c r="N193" s="79">
        <v>46446.0</v>
      </c>
      <c r="O193" s="53">
        <v>54742.23</v>
      </c>
      <c r="P193" s="53">
        <f t="shared" si="1"/>
        <v>288117</v>
      </c>
      <c r="Q193" s="52">
        <f t="shared" si="2"/>
        <v>0</v>
      </c>
      <c r="R193" s="52" t="str">
        <f t="shared" si="3"/>
        <v>PENDIENTE</v>
      </c>
      <c r="S193" s="80">
        <f t="shared" si="4"/>
        <v>0</v>
      </c>
      <c r="T193" s="52" t="str">
        <f t="shared" si="5"/>
        <v>NORMAL</v>
      </c>
    </row>
    <row r="194" ht="15.75" hidden="1" customHeight="1">
      <c r="B194" s="47" t="s">
        <v>2314</v>
      </c>
      <c r="C194" s="47" t="s">
        <v>1525</v>
      </c>
      <c r="D194" s="47">
        <v>16.0</v>
      </c>
      <c r="E194" s="47" t="s">
        <v>118</v>
      </c>
      <c r="F194" s="47">
        <v>0.0</v>
      </c>
      <c r="G194" s="47">
        <v>16.0</v>
      </c>
      <c r="H194" s="48">
        <v>489852.0</v>
      </c>
      <c r="I194" s="75" t="s">
        <v>2313</v>
      </c>
      <c r="J194" s="47">
        <v>1.1298201E7</v>
      </c>
      <c r="K194" s="47" t="s">
        <v>2229</v>
      </c>
      <c r="L194" s="47">
        <v>8.012004E7</v>
      </c>
      <c r="M194" s="76">
        <v>46388.0</v>
      </c>
      <c r="N194" s="76">
        <v>46446.0</v>
      </c>
      <c r="O194" s="48">
        <v>1489150.0</v>
      </c>
      <c r="P194" s="48">
        <f t="shared" si="1"/>
        <v>7837632</v>
      </c>
      <c r="Q194" s="47">
        <f t="shared" si="2"/>
        <v>0</v>
      </c>
      <c r="R194" s="47" t="str">
        <f t="shared" si="3"/>
        <v>PENDIENTE</v>
      </c>
      <c r="S194" s="77">
        <f t="shared" si="4"/>
        <v>0</v>
      </c>
      <c r="T194" s="47" t="str">
        <f t="shared" si="5"/>
        <v>NORMAL</v>
      </c>
    </row>
    <row r="195" ht="15.75" hidden="1" customHeight="1">
      <c r="B195" s="52" t="s">
        <v>2314</v>
      </c>
      <c r="C195" s="52" t="s">
        <v>1526</v>
      </c>
      <c r="D195" s="52">
        <v>12.0</v>
      </c>
      <c r="E195" s="52" t="s">
        <v>118</v>
      </c>
      <c r="F195" s="52">
        <v>0.0</v>
      </c>
      <c r="G195" s="52">
        <v>12.0</v>
      </c>
      <c r="H195" s="53">
        <v>390512.6</v>
      </c>
      <c r="I195" s="78" t="s">
        <v>2313</v>
      </c>
      <c r="J195" s="52">
        <v>1.1258814E7</v>
      </c>
      <c r="K195" s="52" t="s">
        <v>2229</v>
      </c>
      <c r="L195" s="52">
        <v>8.0120041E7</v>
      </c>
      <c r="M195" s="79">
        <v>46388.0</v>
      </c>
      <c r="N195" s="79">
        <v>46446.0</v>
      </c>
      <c r="O195" s="53">
        <v>890368.8</v>
      </c>
      <c r="P195" s="53">
        <f t="shared" si="1"/>
        <v>4686151.2</v>
      </c>
      <c r="Q195" s="52">
        <f t="shared" si="2"/>
        <v>0</v>
      </c>
      <c r="R195" s="52" t="str">
        <f t="shared" si="3"/>
        <v>PENDIENTE</v>
      </c>
      <c r="S195" s="80">
        <f t="shared" si="4"/>
        <v>0</v>
      </c>
      <c r="T195" s="52" t="str">
        <f t="shared" si="5"/>
        <v>NORMAL</v>
      </c>
    </row>
    <row r="196" ht="15.75" hidden="1" customHeight="1">
      <c r="B196" s="47" t="s">
        <v>2314</v>
      </c>
      <c r="C196" s="47" t="s">
        <v>1527</v>
      </c>
      <c r="D196" s="47">
        <v>13.0</v>
      </c>
      <c r="E196" s="47" t="s">
        <v>118</v>
      </c>
      <c r="F196" s="47">
        <v>0.0</v>
      </c>
      <c r="G196" s="47">
        <v>13.0</v>
      </c>
      <c r="H196" s="48">
        <v>129042.0</v>
      </c>
      <c r="I196" s="75" t="s">
        <v>2313</v>
      </c>
      <c r="J196" s="47">
        <v>1.1298043E7</v>
      </c>
      <c r="K196" s="47" t="s">
        <v>2229</v>
      </c>
      <c r="L196" s="47">
        <v>8.0120042E7</v>
      </c>
      <c r="M196" s="76">
        <v>46388.0</v>
      </c>
      <c r="N196" s="76">
        <v>46446.0</v>
      </c>
      <c r="O196" s="48">
        <v>318733.7</v>
      </c>
      <c r="P196" s="48">
        <f t="shared" si="1"/>
        <v>1677546</v>
      </c>
      <c r="Q196" s="47">
        <f t="shared" si="2"/>
        <v>0</v>
      </c>
      <c r="R196" s="47" t="str">
        <f t="shared" si="3"/>
        <v>PENDIENTE</v>
      </c>
      <c r="S196" s="77">
        <f t="shared" si="4"/>
        <v>0</v>
      </c>
      <c r="T196" s="47" t="str">
        <f t="shared" si="5"/>
        <v>NORMAL</v>
      </c>
    </row>
    <row r="197" ht="15.75" hidden="1" customHeight="1">
      <c r="B197" s="52" t="s">
        <v>2314</v>
      </c>
      <c r="C197" s="52" t="s">
        <v>1528</v>
      </c>
      <c r="D197" s="52">
        <v>13.0</v>
      </c>
      <c r="E197" s="52" t="s">
        <v>118</v>
      </c>
      <c r="F197" s="52">
        <v>0.0</v>
      </c>
      <c r="G197" s="52">
        <v>13.0</v>
      </c>
      <c r="H197" s="53">
        <v>230859.0</v>
      </c>
      <c r="I197" s="78" t="s">
        <v>2313</v>
      </c>
      <c r="J197" s="52">
        <v>1.1297959E7</v>
      </c>
      <c r="K197" s="52" t="s">
        <v>2229</v>
      </c>
      <c r="L197" s="52">
        <v>8.0120043E7</v>
      </c>
      <c r="M197" s="79">
        <v>46388.0</v>
      </c>
      <c r="N197" s="79">
        <v>46446.0</v>
      </c>
      <c r="O197" s="53">
        <v>570221.7</v>
      </c>
      <c r="P197" s="53">
        <f t="shared" si="1"/>
        <v>3001167</v>
      </c>
      <c r="Q197" s="52">
        <f t="shared" si="2"/>
        <v>0</v>
      </c>
      <c r="R197" s="52" t="str">
        <f t="shared" si="3"/>
        <v>PENDIENTE</v>
      </c>
      <c r="S197" s="80">
        <f t="shared" si="4"/>
        <v>0</v>
      </c>
      <c r="T197" s="52" t="str">
        <f t="shared" si="5"/>
        <v>NORMAL</v>
      </c>
    </row>
    <row r="198" ht="15.75" hidden="1" customHeight="1">
      <c r="B198" s="47" t="s">
        <v>2314</v>
      </c>
      <c r="C198" s="47" t="s">
        <v>1529</v>
      </c>
      <c r="D198" s="47">
        <v>4.0</v>
      </c>
      <c r="E198" s="47" t="s">
        <v>118</v>
      </c>
      <c r="F198" s="47">
        <v>0.0</v>
      </c>
      <c r="G198" s="47">
        <v>4.0</v>
      </c>
      <c r="H198" s="48">
        <v>65027.0</v>
      </c>
      <c r="I198" s="75" t="s">
        <v>2313</v>
      </c>
      <c r="J198" s="47">
        <v>1.1259822E7</v>
      </c>
      <c r="K198" s="47" t="s">
        <v>2229</v>
      </c>
      <c r="L198" s="47">
        <v>8.0120044E7</v>
      </c>
      <c r="M198" s="76">
        <v>46388.0</v>
      </c>
      <c r="N198" s="76">
        <v>46446.0</v>
      </c>
      <c r="O198" s="48">
        <v>49420.52</v>
      </c>
      <c r="P198" s="48">
        <f t="shared" si="1"/>
        <v>260108</v>
      </c>
      <c r="Q198" s="47">
        <f t="shared" si="2"/>
        <v>0</v>
      </c>
      <c r="R198" s="47" t="str">
        <f t="shared" si="3"/>
        <v>PENDIENTE</v>
      </c>
      <c r="S198" s="77">
        <f t="shared" si="4"/>
        <v>0</v>
      </c>
      <c r="T198" s="47" t="str">
        <f t="shared" si="5"/>
        <v>NORMAL</v>
      </c>
    </row>
    <row r="199" ht="15.75" hidden="1" customHeight="1">
      <c r="B199" s="52" t="s">
        <v>2314</v>
      </c>
      <c r="C199" s="52" t="s">
        <v>1530</v>
      </c>
      <c r="D199" s="52">
        <v>2.0</v>
      </c>
      <c r="E199" s="52" t="s">
        <v>118</v>
      </c>
      <c r="F199" s="52">
        <v>0.0</v>
      </c>
      <c r="G199" s="52">
        <v>2.0</v>
      </c>
      <c r="H199" s="53">
        <v>75736.0</v>
      </c>
      <c r="I199" s="78" t="s">
        <v>2313</v>
      </c>
      <c r="J199" s="52">
        <v>1.1258817E7</v>
      </c>
      <c r="K199" s="52" t="s">
        <v>2229</v>
      </c>
      <c r="L199" s="52">
        <v>8.0120045E7</v>
      </c>
      <c r="M199" s="79">
        <v>46388.0</v>
      </c>
      <c r="N199" s="79">
        <v>46446.0</v>
      </c>
      <c r="O199" s="53">
        <v>28779.68</v>
      </c>
      <c r="P199" s="53">
        <f t="shared" si="1"/>
        <v>151472</v>
      </c>
      <c r="Q199" s="52">
        <f t="shared" si="2"/>
        <v>0</v>
      </c>
      <c r="R199" s="52" t="str">
        <f t="shared" si="3"/>
        <v>PENDIENTE</v>
      </c>
      <c r="S199" s="80">
        <f t="shared" si="4"/>
        <v>0</v>
      </c>
      <c r="T199" s="52" t="str">
        <f t="shared" si="5"/>
        <v>NORMAL</v>
      </c>
    </row>
    <row r="200" ht="15.75" hidden="1" customHeight="1">
      <c r="B200" s="47" t="s">
        <v>2314</v>
      </c>
      <c r="C200" s="47" t="s">
        <v>1531</v>
      </c>
      <c r="D200" s="47">
        <v>6.0</v>
      </c>
      <c r="E200" s="47" t="s">
        <v>118</v>
      </c>
      <c r="F200" s="47">
        <v>0.0</v>
      </c>
      <c r="G200" s="47">
        <v>6.0</v>
      </c>
      <c r="H200" s="48">
        <v>80084.03</v>
      </c>
      <c r="I200" s="75" t="s">
        <v>2313</v>
      </c>
      <c r="J200" s="47">
        <v>1.1258816E7</v>
      </c>
      <c r="K200" s="47" t="s">
        <v>2229</v>
      </c>
      <c r="L200" s="47">
        <v>8.0120046E7</v>
      </c>
      <c r="M200" s="76">
        <v>46388.0</v>
      </c>
      <c r="N200" s="76">
        <v>46446.0</v>
      </c>
      <c r="O200" s="48">
        <v>91295.79</v>
      </c>
      <c r="P200" s="48">
        <f t="shared" si="1"/>
        <v>480504.18</v>
      </c>
      <c r="Q200" s="47">
        <f t="shared" si="2"/>
        <v>0</v>
      </c>
      <c r="R200" s="47" t="str">
        <f t="shared" si="3"/>
        <v>PENDIENTE</v>
      </c>
      <c r="S200" s="77">
        <f t="shared" si="4"/>
        <v>0</v>
      </c>
      <c r="T200" s="47" t="str">
        <f t="shared" si="5"/>
        <v>NORMAL</v>
      </c>
    </row>
    <row r="201" ht="15.75" hidden="1" customHeight="1">
      <c r="B201" s="52" t="s">
        <v>2314</v>
      </c>
      <c r="C201" s="52" t="s">
        <v>1532</v>
      </c>
      <c r="D201" s="52">
        <v>5.0</v>
      </c>
      <c r="E201" s="52" t="s">
        <v>118</v>
      </c>
      <c r="F201" s="52">
        <v>0.0</v>
      </c>
      <c r="G201" s="52">
        <v>5.0</v>
      </c>
      <c r="H201" s="53">
        <v>83659.0</v>
      </c>
      <c r="I201" s="78" t="s">
        <v>2313</v>
      </c>
      <c r="J201" s="52">
        <v>1.1259824E7</v>
      </c>
      <c r="K201" s="52" t="s">
        <v>2229</v>
      </c>
      <c r="L201" s="52">
        <v>8.0120047E7</v>
      </c>
      <c r="M201" s="79">
        <v>46388.0</v>
      </c>
      <c r="N201" s="79">
        <v>46446.0</v>
      </c>
      <c r="O201" s="53">
        <v>79476.05</v>
      </c>
      <c r="P201" s="53">
        <f t="shared" si="1"/>
        <v>418295</v>
      </c>
      <c r="Q201" s="52">
        <f t="shared" si="2"/>
        <v>0</v>
      </c>
      <c r="R201" s="52" t="str">
        <f t="shared" si="3"/>
        <v>PENDIENTE</v>
      </c>
      <c r="S201" s="80">
        <f t="shared" si="4"/>
        <v>0</v>
      </c>
      <c r="T201" s="52" t="str">
        <f t="shared" si="5"/>
        <v>NORMAL</v>
      </c>
    </row>
    <row r="202" ht="15.75" hidden="1" customHeight="1">
      <c r="B202" s="47" t="s">
        <v>2314</v>
      </c>
      <c r="C202" s="47" t="s">
        <v>1533</v>
      </c>
      <c r="D202" s="47">
        <v>3.0</v>
      </c>
      <c r="E202" s="47" t="s">
        <v>118</v>
      </c>
      <c r="F202" s="47">
        <v>0.0</v>
      </c>
      <c r="G202" s="47">
        <v>3.0</v>
      </c>
      <c r="H202" s="48">
        <v>79585.0</v>
      </c>
      <c r="I202" s="75" t="s">
        <v>2313</v>
      </c>
      <c r="J202" s="47">
        <v>1.1259821E7</v>
      </c>
      <c r="K202" s="47" t="s">
        <v>2229</v>
      </c>
      <c r="L202" s="47">
        <v>8.0120048E7</v>
      </c>
      <c r="M202" s="76">
        <v>46388.0</v>
      </c>
      <c r="N202" s="76">
        <v>46446.0</v>
      </c>
      <c r="O202" s="48">
        <v>45363.45</v>
      </c>
      <c r="P202" s="48">
        <f t="shared" si="1"/>
        <v>238755</v>
      </c>
      <c r="Q202" s="47">
        <f t="shared" si="2"/>
        <v>0</v>
      </c>
      <c r="R202" s="47" t="str">
        <f t="shared" si="3"/>
        <v>PENDIENTE</v>
      </c>
      <c r="S202" s="77">
        <f t="shared" si="4"/>
        <v>0</v>
      </c>
      <c r="T202" s="47" t="str">
        <f t="shared" si="5"/>
        <v>NORMAL</v>
      </c>
    </row>
    <row r="203" ht="15.75" hidden="1" customHeight="1">
      <c r="B203" s="52" t="s">
        <v>2314</v>
      </c>
      <c r="C203" s="52" t="s">
        <v>1534</v>
      </c>
      <c r="D203" s="52">
        <v>3.0</v>
      </c>
      <c r="E203" s="52" t="s">
        <v>118</v>
      </c>
      <c r="F203" s="52">
        <v>0.0</v>
      </c>
      <c r="G203" s="52">
        <v>3.0</v>
      </c>
      <c r="H203" s="53">
        <v>75736.0</v>
      </c>
      <c r="I203" s="78" t="s">
        <v>2313</v>
      </c>
      <c r="J203" s="52">
        <v>1.1258818E7</v>
      </c>
      <c r="K203" s="52" t="s">
        <v>2229</v>
      </c>
      <c r="L203" s="52">
        <v>8.0120049E7</v>
      </c>
      <c r="M203" s="79">
        <v>46388.0</v>
      </c>
      <c r="N203" s="79">
        <v>46446.0</v>
      </c>
      <c r="O203" s="53">
        <v>43169.52</v>
      </c>
      <c r="P203" s="53">
        <f t="shared" si="1"/>
        <v>227208</v>
      </c>
      <c r="Q203" s="52">
        <f t="shared" si="2"/>
        <v>0</v>
      </c>
      <c r="R203" s="52" t="str">
        <f t="shared" si="3"/>
        <v>PENDIENTE</v>
      </c>
      <c r="S203" s="80">
        <f t="shared" si="4"/>
        <v>0</v>
      </c>
      <c r="T203" s="52" t="str">
        <f t="shared" si="5"/>
        <v>NORMAL</v>
      </c>
    </row>
    <row r="204" ht="15.75" hidden="1" customHeight="1">
      <c r="B204" s="47" t="s">
        <v>2314</v>
      </c>
      <c r="C204" s="47" t="s">
        <v>1535</v>
      </c>
      <c r="D204" s="47">
        <v>3.0</v>
      </c>
      <c r="E204" s="47" t="s">
        <v>118</v>
      </c>
      <c r="F204" s="47">
        <v>0.0</v>
      </c>
      <c r="G204" s="47">
        <v>3.0</v>
      </c>
      <c r="H204" s="48">
        <v>83865.0</v>
      </c>
      <c r="I204" s="75" t="s">
        <v>2313</v>
      </c>
      <c r="J204" s="47">
        <v>1.1269256E7</v>
      </c>
      <c r="K204" s="47" t="s">
        <v>2229</v>
      </c>
      <c r="L204" s="47">
        <v>8.012005E7</v>
      </c>
      <c r="M204" s="76">
        <v>46388.0</v>
      </c>
      <c r="N204" s="76">
        <v>46446.0</v>
      </c>
      <c r="O204" s="48">
        <v>47803.05</v>
      </c>
      <c r="P204" s="48">
        <f t="shared" si="1"/>
        <v>251595</v>
      </c>
      <c r="Q204" s="47">
        <f t="shared" si="2"/>
        <v>0</v>
      </c>
      <c r="R204" s="47" t="str">
        <f t="shared" si="3"/>
        <v>PENDIENTE</v>
      </c>
      <c r="S204" s="77">
        <f t="shared" si="4"/>
        <v>0</v>
      </c>
      <c r="T204" s="47" t="str">
        <f t="shared" si="5"/>
        <v>NORMAL</v>
      </c>
    </row>
    <row r="205" ht="15.75" hidden="1" customHeight="1">
      <c r="B205" s="52" t="s">
        <v>2314</v>
      </c>
      <c r="C205" s="52" t="s">
        <v>1536</v>
      </c>
      <c r="D205" s="52">
        <v>69.0</v>
      </c>
      <c r="E205" s="52" t="s">
        <v>118</v>
      </c>
      <c r="F205" s="52">
        <v>0.0</v>
      </c>
      <c r="G205" s="52">
        <v>69.0</v>
      </c>
      <c r="H205" s="53">
        <v>132708.0</v>
      </c>
      <c r="I205" s="78" t="s">
        <v>2313</v>
      </c>
      <c r="J205" s="52">
        <v>1.12675E7</v>
      </c>
      <c r="K205" s="52" t="s">
        <v>2229</v>
      </c>
      <c r="L205" s="52">
        <v>8.0120051E7</v>
      </c>
      <c r="M205" s="79">
        <v>46388.0</v>
      </c>
      <c r="N205" s="79">
        <v>46446.0</v>
      </c>
      <c r="O205" s="53">
        <v>1739802.0</v>
      </c>
      <c r="P205" s="53">
        <f t="shared" si="1"/>
        <v>9156852</v>
      </c>
      <c r="Q205" s="52">
        <f t="shared" si="2"/>
        <v>0</v>
      </c>
      <c r="R205" s="52" t="str">
        <f t="shared" si="3"/>
        <v>PENDIENTE</v>
      </c>
      <c r="S205" s="80">
        <f t="shared" si="4"/>
        <v>0</v>
      </c>
      <c r="T205" s="52" t="str">
        <f t="shared" si="5"/>
        <v>NORMAL</v>
      </c>
    </row>
    <row r="206" ht="15.75" hidden="1" customHeight="1">
      <c r="B206" s="47" t="s">
        <v>2314</v>
      </c>
      <c r="C206" s="47" t="s">
        <v>1537</v>
      </c>
      <c r="D206" s="47">
        <v>2.0</v>
      </c>
      <c r="E206" s="47" t="s">
        <v>118</v>
      </c>
      <c r="F206" s="47">
        <v>0.0</v>
      </c>
      <c r="G206" s="47">
        <v>2.0</v>
      </c>
      <c r="H206" s="48">
        <v>135675.0</v>
      </c>
      <c r="I206" s="75" t="s">
        <v>2313</v>
      </c>
      <c r="J206" s="47">
        <v>1.1258819E7</v>
      </c>
      <c r="K206" s="47" t="s">
        <v>2229</v>
      </c>
      <c r="L206" s="47">
        <v>8.0120052E7</v>
      </c>
      <c r="M206" s="76">
        <v>46388.0</v>
      </c>
      <c r="N206" s="76">
        <v>46446.0</v>
      </c>
      <c r="O206" s="48">
        <v>51556.5</v>
      </c>
      <c r="P206" s="48">
        <f t="shared" si="1"/>
        <v>271350</v>
      </c>
      <c r="Q206" s="47">
        <f t="shared" si="2"/>
        <v>0</v>
      </c>
      <c r="R206" s="47" t="str">
        <f t="shared" si="3"/>
        <v>PENDIENTE</v>
      </c>
      <c r="S206" s="77">
        <f t="shared" si="4"/>
        <v>0</v>
      </c>
      <c r="T206" s="47" t="str">
        <f t="shared" si="5"/>
        <v>NORMAL</v>
      </c>
    </row>
    <row r="207" ht="15.75" hidden="1" customHeight="1">
      <c r="B207" s="52" t="s">
        <v>2314</v>
      </c>
      <c r="C207" s="52" t="s">
        <v>1538</v>
      </c>
      <c r="D207" s="52">
        <v>6.0</v>
      </c>
      <c r="E207" s="52" t="s">
        <v>118</v>
      </c>
      <c r="F207" s="52">
        <v>0.0</v>
      </c>
      <c r="G207" s="52">
        <v>6.0</v>
      </c>
      <c r="H207" s="53">
        <v>251848.0</v>
      </c>
      <c r="I207" s="78" t="s">
        <v>2313</v>
      </c>
      <c r="J207" s="52">
        <v>1.128912E7</v>
      </c>
      <c r="K207" s="52" t="s">
        <v>2229</v>
      </c>
      <c r="L207" s="52">
        <v>8.0120053E7</v>
      </c>
      <c r="M207" s="79">
        <v>46388.0</v>
      </c>
      <c r="N207" s="79">
        <v>46446.0</v>
      </c>
      <c r="O207" s="53">
        <v>287106.7</v>
      </c>
      <c r="P207" s="53">
        <f t="shared" si="1"/>
        <v>1511088</v>
      </c>
      <c r="Q207" s="52">
        <f t="shared" si="2"/>
        <v>0</v>
      </c>
      <c r="R207" s="52" t="str">
        <f t="shared" si="3"/>
        <v>PENDIENTE</v>
      </c>
      <c r="S207" s="80">
        <f t="shared" si="4"/>
        <v>0</v>
      </c>
      <c r="T207" s="52" t="str">
        <f t="shared" si="5"/>
        <v>NORMAL</v>
      </c>
    </row>
    <row r="208" ht="15.75" hidden="1" customHeight="1">
      <c r="B208" s="47" t="s">
        <v>2314</v>
      </c>
      <c r="C208" s="47" t="s">
        <v>1539</v>
      </c>
      <c r="D208" s="47">
        <v>17.0</v>
      </c>
      <c r="E208" s="47" t="s">
        <v>118</v>
      </c>
      <c r="F208" s="47">
        <v>0.0</v>
      </c>
      <c r="G208" s="47">
        <v>17.0</v>
      </c>
      <c r="H208" s="48">
        <v>269600.0</v>
      </c>
      <c r="I208" s="75" t="s">
        <v>2313</v>
      </c>
      <c r="J208" s="47">
        <v>1.1297995E7</v>
      </c>
      <c r="K208" s="47" t="s">
        <v>2229</v>
      </c>
      <c r="L208" s="47">
        <v>8.0120054E7</v>
      </c>
      <c r="M208" s="76">
        <v>46388.0</v>
      </c>
      <c r="N208" s="76">
        <v>46446.0</v>
      </c>
      <c r="O208" s="48">
        <v>870808.0</v>
      </c>
      <c r="P208" s="48">
        <f t="shared" si="1"/>
        <v>4583200</v>
      </c>
      <c r="Q208" s="47">
        <f t="shared" si="2"/>
        <v>0</v>
      </c>
      <c r="R208" s="47" t="str">
        <f t="shared" si="3"/>
        <v>PENDIENTE</v>
      </c>
      <c r="S208" s="77">
        <f t="shared" si="4"/>
        <v>0</v>
      </c>
      <c r="T208" s="47" t="str">
        <f t="shared" si="5"/>
        <v>NORMAL</v>
      </c>
    </row>
    <row r="209" ht="15.75" hidden="1" customHeight="1">
      <c r="B209" s="52" t="s">
        <v>2314</v>
      </c>
      <c r="C209" s="52" t="s">
        <v>1555</v>
      </c>
      <c r="D209" s="52">
        <v>122.0</v>
      </c>
      <c r="E209" s="52" t="s">
        <v>118</v>
      </c>
      <c r="F209" s="52">
        <v>0.0</v>
      </c>
      <c r="G209" s="52">
        <v>122.0</v>
      </c>
      <c r="H209" s="53">
        <v>82202.0</v>
      </c>
      <c r="I209" s="78" t="s">
        <v>2313</v>
      </c>
      <c r="J209" s="52">
        <v>1.134212E7</v>
      </c>
      <c r="K209" s="52" t="s">
        <v>2229</v>
      </c>
      <c r="L209" s="52">
        <v>8.0120066E7</v>
      </c>
      <c r="M209" s="79">
        <v>46388.0</v>
      </c>
      <c r="N209" s="79">
        <v>46446.0</v>
      </c>
      <c r="O209" s="53">
        <v>1905442.0</v>
      </c>
      <c r="P209" s="53">
        <f t="shared" si="1"/>
        <v>10028644</v>
      </c>
      <c r="Q209" s="52">
        <f t="shared" si="2"/>
        <v>0</v>
      </c>
      <c r="R209" s="52" t="str">
        <f t="shared" si="3"/>
        <v>PENDIENTE</v>
      </c>
      <c r="S209" s="80">
        <f t="shared" si="4"/>
        <v>0</v>
      </c>
      <c r="T209" s="52" t="str">
        <f t="shared" si="5"/>
        <v>NORMAL</v>
      </c>
    </row>
    <row r="210" ht="15.75" hidden="1" customHeight="1">
      <c r="B210" s="47" t="s">
        <v>2314</v>
      </c>
      <c r="C210" s="47" t="s">
        <v>1556</v>
      </c>
      <c r="D210" s="47">
        <v>2.0</v>
      </c>
      <c r="E210" s="47" t="s">
        <v>118</v>
      </c>
      <c r="F210" s="47">
        <v>0.0</v>
      </c>
      <c r="G210" s="47">
        <v>2.0</v>
      </c>
      <c r="H210" s="48">
        <v>27850.0</v>
      </c>
      <c r="I210" s="75" t="s">
        <v>2313</v>
      </c>
      <c r="J210" s="47">
        <v>1.1340193E7</v>
      </c>
      <c r="K210" s="47" t="s">
        <v>2229</v>
      </c>
      <c r="L210" s="47">
        <v>8.0120067E7</v>
      </c>
      <c r="M210" s="76">
        <v>46388.0</v>
      </c>
      <c r="N210" s="76">
        <v>46446.0</v>
      </c>
      <c r="O210" s="48">
        <v>10583.0</v>
      </c>
      <c r="P210" s="48">
        <f t="shared" si="1"/>
        <v>55700</v>
      </c>
      <c r="Q210" s="47">
        <f t="shared" si="2"/>
        <v>0</v>
      </c>
      <c r="R210" s="47" t="str">
        <f t="shared" si="3"/>
        <v>PENDIENTE</v>
      </c>
      <c r="S210" s="77">
        <f t="shared" si="4"/>
        <v>0</v>
      </c>
      <c r="T210" s="47" t="str">
        <f t="shared" si="5"/>
        <v>NORMAL</v>
      </c>
    </row>
    <row r="211" ht="15.75" hidden="1" customHeight="1">
      <c r="B211" s="52" t="s">
        <v>2314</v>
      </c>
      <c r="C211" s="52" t="s">
        <v>1557</v>
      </c>
      <c r="D211" s="52">
        <v>3.0</v>
      </c>
      <c r="E211" s="52" t="s">
        <v>118</v>
      </c>
      <c r="F211" s="52">
        <v>0.0</v>
      </c>
      <c r="G211" s="52">
        <v>3.0</v>
      </c>
      <c r="H211" s="53">
        <v>72249.0</v>
      </c>
      <c r="I211" s="78" t="s">
        <v>2313</v>
      </c>
      <c r="J211" s="52">
        <v>1.1341561E7</v>
      </c>
      <c r="K211" s="52" t="s">
        <v>2229</v>
      </c>
      <c r="L211" s="52">
        <v>8.0120068E7</v>
      </c>
      <c r="M211" s="79">
        <v>46388.0</v>
      </c>
      <c r="N211" s="79">
        <v>46446.0</v>
      </c>
      <c r="O211" s="53">
        <v>41181.93</v>
      </c>
      <c r="P211" s="53">
        <f t="shared" si="1"/>
        <v>216747</v>
      </c>
      <c r="Q211" s="52">
        <f t="shared" si="2"/>
        <v>0</v>
      </c>
      <c r="R211" s="52" t="str">
        <f t="shared" si="3"/>
        <v>PENDIENTE</v>
      </c>
      <c r="S211" s="80">
        <f t="shared" si="4"/>
        <v>0</v>
      </c>
      <c r="T211" s="52" t="str">
        <f t="shared" si="5"/>
        <v>NORMAL</v>
      </c>
    </row>
    <row r="212" ht="15.75" hidden="1" customHeight="1">
      <c r="B212" s="47" t="s">
        <v>2314</v>
      </c>
      <c r="C212" s="47" t="s">
        <v>1558</v>
      </c>
      <c r="D212" s="47">
        <v>2.0</v>
      </c>
      <c r="E212" s="47" t="s">
        <v>118</v>
      </c>
      <c r="F212" s="47">
        <v>0.0</v>
      </c>
      <c r="G212" s="47">
        <v>2.0</v>
      </c>
      <c r="H212" s="48">
        <v>129924.0</v>
      </c>
      <c r="I212" s="75" t="s">
        <v>2313</v>
      </c>
      <c r="J212" s="47">
        <v>1.1341546E7</v>
      </c>
      <c r="K212" s="47" t="s">
        <v>2229</v>
      </c>
      <c r="L212" s="47">
        <v>8.0120069E7</v>
      </c>
      <c r="M212" s="76">
        <v>46388.0</v>
      </c>
      <c r="N212" s="76">
        <v>46446.0</v>
      </c>
      <c r="O212" s="48">
        <v>49371.12</v>
      </c>
      <c r="P212" s="48">
        <f t="shared" si="1"/>
        <v>259848</v>
      </c>
      <c r="Q212" s="47">
        <f t="shared" si="2"/>
        <v>0</v>
      </c>
      <c r="R212" s="47" t="str">
        <f t="shared" si="3"/>
        <v>PENDIENTE</v>
      </c>
      <c r="S212" s="77">
        <f t="shared" si="4"/>
        <v>0</v>
      </c>
      <c r="T212" s="47" t="str">
        <f t="shared" si="5"/>
        <v>NORMAL</v>
      </c>
    </row>
    <row r="213" ht="15.75" hidden="1" customHeight="1">
      <c r="B213" s="52" t="s">
        <v>2314</v>
      </c>
      <c r="C213" s="52" t="s">
        <v>1559</v>
      </c>
      <c r="D213" s="52">
        <v>4.0</v>
      </c>
      <c r="E213" s="52" t="s">
        <v>118</v>
      </c>
      <c r="F213" s="52">
        <v>0.0</v>
      </c>
      <c r="G213" s="52">
        <v>4.0</v>
      </c>
      <c r="H213" s="53">
        <v>82538.0</v>
      </c>
      <c r="I213" s="78" t="s">
        <v>2313</v>
      </c>
      <c r="J213" s="52">
        <v>1.1341547E7</v>
      </c>
      <c r="K213" s="52" t="s">
        <v>2229</v>
      </c>
      <c r="L213" s="52">
        <v>8.012007E7</v>
      </c>
      <c r="M213" s="79">
        <v>46388.0</v>
      </c>
      <c r="N213" s="79">
        <v>46446.0</v>
      </c>
      <c r="O213" s="53">
        <v>62728.88</v>
      </c>
      <c r="P213" s="53">
        <f t="shared" si="1"/>
        <v>330152</v>
      </c>
      <c r="Q213" s="52">
        <f t="shared" si="2"/>
        <v>0</v>
      </c>
      <c r="R213" s="52" t="str">
        <f t="shared" si="3"/>
        <v>PENDIENTE</v>
      </c>
      <c r="S213" s="80">
        <f t="shared" si="4"/>
        <v>0</v>
      </c>
      <c r="T213" s="52" t="str">
        <f t="shared" si="5"/>
        <v>NORMAL</v>
      </c>
    </row>
    <row r="214" ht="15.75" hidden="1" customHeight="1">
      <c r="B214" s="47" t="s">
        <v>2314</v>
      </c>
      <c r="C214" s="47" t="s">
        <v>1560</v>
      </c>
      <c r="D214" s="47">
        <v>2.0</v>
      </c>
      <c r="E214" s="47" t="s">
        <v>118</v>
      </c>
      <c r="F214" s="47">
        <v>0.0</v>
      </c>
      <c r="G214" s="47">
        <v>2.0</v>
      </c>
      <c r="H214" s="48">
        <v>300771.0</v>
      </c>
      <c r="I214" s="75" t="s">
        <v>2313</v>
      </c>
      <c r="J214" s="47">
        <v>1.1341654E7</v>
      </c>
      <c r="K214" s="47" t="s">
        <v>2229</v>
      </c>
      <c r="L214" s="47">
        <v>8.0120071E7</v>
      </c>
      <c r="M214" s="76">
        <v>46388.0</v>
      </c>
      <c r="N214" s="76">
        <v>46446.0</v>
      </c>
      <c r="O214" s="48">
        <v>114293.0</v>
      </c>
      <c r="P214" s="48">
        <f t="shared" si="1"/>
        <v>601542</v>
      </c>
      <c r="Q214" s="47">
        <f t="shared" si="2"/>
        <v>0</v>
      </c>
      <c r="R214" s="47" t="str">
        <f t="shared" si="3"/>
        <v>PENDIENTE</v>
      </c>
      <c r="S214" s="77">
        <f t="shared" si="4"/>
        <v>0</v>
      </c>
      <c r="T214" s="47" t="str">
        <f t="shared" si="5"/>
        <v>NORMAL</v>
      </c>
    </row>
    <row r="215" ht="15.75" hidden="1" customHeight="1">
      <c r="B215" s="52" t="s">
        <v>2314</v>
      </c>
      <c r="C215" s="52" t="s">
        <v>1561</v>
      </c>
      <c r="D215" s="52">
        <v>6.0</v>
      </c>
      <c r="E215" s="52" t="s">
        <v>118</v>
      </c>
      <c r="F215" s="52">
        <v>0.0</v>
      </c>
      <c r="G215" s="52">
        <v>6.0</v>
      </c>
      <c r="H215" s="53">
        <v>128571.0</v>
      </c>
      <c r="I215" s="78" t="s">
        <v>2313</v>
      </c>
      <c r="J215" s="52">
        <v>1.1341258E7</v>
      </c>
      <c r="K215" s="52" t="s">
        <v>2229</v>
      </c>
      <c r="L215" s="52">
        <v>8.0120072E7</v>
      </c>
      <c r="M215" s="79">
        <v>46388.0</v>
      </c>
      <c r="N215" s="79">
        <v>46446.0</v>
      </c>
      <c r="O215" s="53">
        <v>146570.9</v>
      </c>
      <c r="P215" s="53">
        <f t="shared" si="1"/>
        <v>771426</v>
      </c>
      <c r="Q215" s="52">
        <f t="shared" si="2"/>
        <v>0</v>
      </c>
      <c r="R215" s="52" t="str">
        <f t="shared" si="3"/>
        <v>PENDIENTE</v>
      </c>
      <c r="S215" s="80">
        <f t="shared" si="4"/>
        <v>0</v>
      </c>
      <c r="T215" s="52" t="str">
        <f t="shared" si="5"/>
        <v>NORMAL</v>
      </c>
    </row>
    <row r="216" ht="15.75" hidden="1" customHeight="1">
      <c r="B216" s="47" t="s">
        <v>2314</v>
      </c>
      <c r="C216" s="47" t="s">
        <v>1562</v>
      </c>
      <c r="D216" s="47">
        <v>7.0</v>
      </c>
      <c r="E216" s="47" t="s">
        <v>118</v>
      </c>
      <c r="F216" s="47">
        <v>0.0</v>
      </c>
      <c r="G216" s="47">
        <v>7.0</v>
      </c>
      <c r="H216" s="48">
        <v>33613.0</v>
      </c>
      <c r="I216" s="75" t="s">
        <v>2313</v>
      </c>
      <c r="J216" s="47">
        <v>1.1341259E7</v>
      </c>
      <c r="K216" s="47" t="s">
        <v>2229</v>
      </c>
      <c r="L216" s="47">
        <v>8.0120073E7</v>
      </c>
      <c r="M216" s="76">
        <v>46388.0</v>
      </c>
      <c r="N216" s="76">
        <v>46446.0</v>
      </c>
      <c r="O216" s="48">
        <v>44705.29</v>
      </c>
      <c r="P216" s="48">
        <f t="shared" si="1"/>
        <v>235291</v>
      </c>
      <c r="Q216" s="47">
        <f t="shared" si="2"/>
        <v>0</v>
      </c>
      <c r="R216" s="47" t="str">
        <f t="shared" si="3"/>
        <v>PENDIENTE</v>
      </c>
      <c r="S216" s="77">
        <f t="shared" si="4"/>
        <v>0</v>
      </c>
      <c r="T216" s="47" t="str">
        <f t="shared" si="5"/>
        <v>NORMAL</v>
      </c>
    </row>
    <row r="217" ht="15.75" hidden="1" customHeight="1">
      <c r="B217" s="52" t="s">
        <v>2314</v>
      </c>
      <c r="C217" s="52" t="s">
        <v>1563</v>
      </c>
      <c r="D217" s="52">
        <v>2.0</v>
      </c>
      <c r="E217" s="52" t="s">
        <v>118</v>
      </c>
      <c r="F217" s="52">
        <v>0.0</v>
      </c>
      <c r="G217" s="52">
        <v>2.0</v>
      </c>
      <c r="H217" s="53">
        <v>128342.0</v>
      </c>
      <c r="I217" s="78" t="s">
        <v>2313</v>
      </c>
      <c r="J217" s="52">
        <v>1.1341548E7</v>
      </c>
      <c r="K217" s="52" t="s">
        <v>2229</v>
      </c>
      <c r="L217" s="52">
        <v>8.0120074E7</v>
      </c>
      <c r="M217" s="79">
        <v>46388.0</v>
      </c>
      <c r="N217" s="79">
        <v>46446.0</v>
      </c>
      <c r="O217" s="53">
        <v>48769.96</v>
      </c>
      <c r="P217" s="53">
        <f t="shared" si="1"/>
        <v>256684</v>
      </c>
      <c r="Q217" s="52">
        <f t="shared" si="2"/>
        <v>0</v>
      </c>
      <c r="R217" s="52" t="str">
        <f t="shared" si="3"/>
        <v>PENDIENTE</v>
      </c>
      <c r="S217" s="80">
        <f t="shared" si="4"/>
        <v>0</v>
      </c>
      <c r="T217" s="52" t="str">
        <f t="shared" si="5"/>
        <v>NORMAL</v>
      </c>
    </row>
    <row r="218" ht="15.75" hidden="1" customHeight="1">
      <c r="B218" s="47" t="s">
        <v>2314</v>
      </c>
      <c r="C218" s="47" t="s">
        <v>1564</v>
      </c>
      <c r="D218" s="47">
        <v>8.0</v>
      </c>
      <c r="E218" s="47" t="s">
        <v>118</v>
      </c>
      <c r="F218" s="47">
        <v>0.0</v>
      </c>
      <c r="G218" s="47">
        <v>8.0</v>
      </c>
      <c r="H218" s="48">
        <v>469791.0</v>
      </c>
      <c r="I218" s="75" t="s">
        <v>2313</v>
      </c>
      <c r="J218" s="47">
        <v>1.134154E7</v>
      </c>
      <c r="K218" s="47" t="s">
        <v>2229</v>
      </c>
      <c r="L218" s="47">
        <v>8.0120075E7</v>
      </c>
      <c r="M218" s="76">
        <v>46388.0</v>
      </c>
      <c r="N218" s="76">
        <v>46446.0</v>
      </c>
      <c r="O218" s="48">
        <v>714082.3</v>
      </c>
      <c r="P218" s="48">
        <f t="shared" si="1"/>
        <v>3758328</v>
      </c>
      <c r="Q218" s="47">
        <f t="shared" si="2"/>
        <v>0</v>
      </c>
      <c r="R218" s="47" t="str">
        <f t="shared" si="3"/>
        <v>PENDIENTE</v>
      </c>
      <c r="S218" s="77">
        <f t="shared" si="4"/>
        <v>0</v>
      </c>
      <c r="T218" s="47" t="str">
        <f t="shared" si="5"/>
        <v>NORMAL</v>
      </c>
    </row>
    <row r="219" ht="15.75" hidden="1" customHeight="1">
      <c r="B219" s="52" t="s">
        <v>2314</v>
      </c>
      <c r="C219" s="52" t="s">
        <v>1565</v>
      </c>
      <c r="D219" s="52">
        <v>8.0</v>
      </c>
      <c r="E219" s="52" t="s">
        <v>118</v>
      </c>
      <c r="F219" s="52">
        <v>0.0</v>
      </c>
      <c r="G219" s="52">
        <v>8.0</v>
      </c>
      <c r="H219" s="53">
        <v>296387.0</v>
      </c>
      <c r="I219" s="78" t="s">
        <v>2313</v>
      </c>
      <c r="J219" s="52">
        <v>1.1341543E7</v>
      </c>
      <c r="K219" s="52" t="s">
        <v>2229</v>
      </c>
      <c r="L219" s="52">
        <v>8.0120076E7</v>
      </c>
      <c r="M219" s="79">
        <v>46388.0</v>
      </c>
      <c r="N219" s="79">
        <v>46446.0</v>
      </c>
      <c r="O219" s="53">
        <v>450508.2</v>
      </c>
      <c r="P219" s="53">
        <f t="shared" si="1"/>
        <v>2371096</v>
      </c>
      <c r="Q219" s="52">
        <f t="shared" si="2"/>
        <v>0</v>
      </c>
      <c r="R219" s="52" t="str">
        <f t="shared" si="3"/>
        <v>PENDIENTE</v>
      </c>
      <c r="S219" s="80">
        <f t="shared" si="4"/>
        <v>0</v>
      </c>
      <c r="T219" s="52" t="str">
        <f t="shared" si="5"/>
        <v>NORMAL</v>
      </c>
    </row>
    <row r="220" ht="15.75" hidden="1" customHeight="1">
      <c r="B220" s="47" t="s">
        <v>2314</v>
      </c>
      <c r="C220" s="47" t="s">
        <v>1566</v>
      </c>
      <c r="D220" s="47">
        <v>91.0</v>
      </c>
      <c r="E220" s="47" t="s">
        <v>118</v>
      </c>
      <c r="F220" s="47">
        <v>0.0</v>
      </c>
      <c r="G220" s="47">
        <v>91.0</v>
      </c>
      <c r="H220" s="48">
        <v>56994.0</v>
      </c>
      <c r="I220" s="75" t="s">
        <v>2313</v>
      </c>
      <c r="J220" s="47">
        <v>1.1334379E7</v>
      </c>
      <c r="K220" s="47" t="s">
        <v>2229</v>
      </c>
      <c r="L220" s="47">
        <v>8.0120077E7</v>
      </c>
      <c r="M220" s="76">
        <v>46388.0</v>
      </c>
      <c r="N220" s="76">
        <v>46446.0</v>
      </c>
      <c r="O220" s="48">
        <v>985426.3</v>
      </c>
      <c r="P220" s="48">
        <f t="shared" si="1"/>
        <v>5186454</v>
      </c>
      <c r="Q220" s="47">
        <f t="shared" si="2"/>
        <v>0</v>
      </c>
      <c r="R220" s="47" t="str">
        <f t="shared" si="3"/>
        <v>PENDIENTE</v>
      </c>
      <c r="S220" s="77">
        <f t="shared" si="4"/>
        <v>0</v>
      </c>
      <c r="T220" s="47" t="str">
        <f t="shared" si="5"/>
        <v>NORMAL</v>
      </c>
    </row>
    <row r="221" ht="15.75" hidden="1" customHeight="1">
      <c r="B221" s="52" t="s">
        <v>2314</v>
      </c>
      <c r="C221" s="52" t="s">
        <v>1567</v>
      </c>
      <c r="D221" s="52">
        <v>22.0</v>
      </c>
      <c r="E221" s="52" t="s">
        <v>118</v>
      </c>
      <c r="F221" s="52">
        <v>0.0</v>
      </c>
      <c r="G221" s="52">
        <v>22.0</v>
      </c>
      <c r="H221" s="53">
        <v>397301.0</v>
      </c>
      <c r="I221" s="78" t="s">
        <v>2313</v>
      </c>
      <c r="J221" s="52">
        <v>1.134311E7</v>
      </c>
      <c r="K221" s="52" t="s">
        <v>2229</v>
      </c>
      <c r="L221" s="52">
        <v>8.0120078E7</v>
      </c>
      <c r="M221" s="79">
        <v>46388.0</v>
      </c>
      <c r="N221" s="79">
        <v>46446.0</v>
      </c>
      <c r="O221" s="53">
        <v>1660718.0</v>
      </c>
      <c r="P221" s="53">
        <f t="shared" si="1"/>
        <v>8740622</v>
      </c>
      <c r="Q221" s="52">
        <f t="shared" si="2"/>
        <v>0</v>
      </c>
      <c r="R221" s="52" t="str">
        <f t="shared" si="3"/>
        <v>PENDIENTE</v>
      </c>
      <c r="S221" s="80">
        <f t="shared" si="4"/>
        <v>0</v>
      </c>
      <c r="T221" s="52" t="str">
        <f t="shared" si="5"/>
        <v>NORMAL</v>
      </c>
    </row>
    <row r="222" ht="15.75" hidden="1" customHeight="1">
      <c r="B222" s="47" t="s">
        <v>2314</v>
      </c>
      <c r="C222" s="47" t="s">
        <v>1611</v>
      </c>
      <c r="D222" s="47">
        <v>4.0</v>
      </c>
      <c r="E222" s="47" t="s">
        <v>118</v>
      </c>
      <c r="F222" s="47">
        <v>0.0</v>
      </c>
      <c r="G222" s="47">
        <v>4.0</v>
      </c>
      <c r="H222" s="48">
        <v>166647.0</v>
      </c>
      <c r="I222" s="75" t="s">
        <v>2313</v>
      </c>
      <c r="J222" s="47">
        <v>1.139722E7</v>
      </c>
      <c r="K222" s="47" t="s">
        <v>2229</v>
      </c>
      <c r="L222" s="47">
        <v>8.0120109E7</v>
      </c>
      <c r="M222" s="76">
        <v>46388.0</v>
      </c>
      <c r="N222" s="76">
        <v>46446.0</v>
      </c>
      <c r="O222" s="48">
        <v>126651.7</v>
      </c>
      <c r="P222" s="48">
        <f t="shared" si="1"/>
        <v>666588</v>
      </c>
      <c r="Q222" s="47">
        <f t="shared" si="2"/>
        <v>0</v>
      </c>
      <c r="R222" s="47" t="str">
        <f t="shared" si="3"/>
        <v>PENDIENTE</v>
      </c>
      <c r="S222" s="77">
        <f t="shared" si="4"/>
        <v>0</v>
      </c>
      <c r="T222" s="47" t="str">
        <f t="shared" si="5"/>
        <v>NORMAL</v>
      </c>
    </row>
    <row r="223" ht="15.75" hidden="1" customHeight="1">
      <c r="B223" s="52" t="s">
        <v>2314</v>
      </c>
      <c r="C223" s="52" t="s">
        <v>1618</v>
      </c>
      <c r="D223" s="52">
        <v>1.0</v>
      </c>
      <c r="E223" s="52" t="s">
        <v>118</v>
      </c>
      <c r="F223" s="52">
        <v>0.0</v>
      </c>
      <c r="G223" s="52">
        <v>1.0</v>
      </c>
      <c r="H223" s="53">
        <v>114131.0</v>
      </c>
      <c r="I223" s="78" t="s">
        <v>2313</v>
      </c>
      <c r="J223" s="52">
        <v>1.134019E7</v>
      </c>
      <c r="K223" s="52" t="s">
        <v>2229</v>
      </c>
      <c r="L223" s="52">
        <v>8.0120116E7</v>
      </c>
      <c r="M223" s="79">
        <v>46388.0</v>
      </c>
      <c r="N223" s="79">
        <v>46446.0</v>
      </c>
      <c r="O223" s="53">
        <v>21684.89</v>
      </c>
      <c r="P223" s="53">
        <f t="shared" si="1"/>
        <v>114131</v>
      </c>
      <c r="Q223" s="52">
        <f t="shared" si="2"/>
        <v>0</v>
      </c>
      <c r="R223" s="52" t="str">
        <f t="shared" si="3"/>
        <v>PENDIENTE</v>
      </c>
      <c r="S223" s="80">
        <f t="shared" si="4"/>
        <v>0</v>
      </c>
      <c r="T223" s="52" t="str">
        <f t="shared" si="5"/>
        <v>NORMAL</v>
      </c>
    </row>
    <row r="224" ht="15.75" hidden="1" customHeight="1">
      <c r="B224" s="52" t="s">
        <v>2315</v>
      </c>
      <c r="C224" s="52" t="s">
        <v>1922</v>
      </c>
      <c r="D224" s="52">
        <v>5.0</v>
      </c>
      <c r="E224" s="52" t="s">
        <v>118</v>
      </c>
      <c r="F224" s="52">
        <v>4.0</v>
      </c>
      <c r="G224" s="52">
        <v>1.0</v>
      </c>
      <c r="H224" s="53">
        <v>99000.0</v>
      </c>
      <c r="I224" s="81" t="s">
        <v>2316</v>
      </c>
      <c r="J224" s="6"/>
      <c r="K224" s="52" t="s">
        <v>2229</v>
      </c>
      <c r="L224" s="52">
        <v>8.015003E7</v>
      </c>
      <c r="M224" s="79">
        <v>46070.0</v>
      </c>
      <c r="N224" s="79">
        <v>46063.0</v>
      </c>
      <c r="O224" s="53">
        <v>94050.0</v>
      </c>
      <c r="P224" s="53">
        <f t="shared" si="1"/>
        <v>99000</v>
      </c>
      <c r="Q224" s="52">
        <f t="shared" si="2"/>
        <v>56</v>
      </c>
      <c r="R224" s="52" t="str">
        <f t="shared" si="3"/>
        <v>PENDIENTE</v>
      </c>
      <c r="S224" s="80">
        <f t="shared" si="4"/>
        <v>0.8</v>
      </c>
      <c r="T224" s="52" t="str">
        <f t="shared" si="5"/>
        <v>CRITICO</v>
      </c>
    </row>
    <row r="225" ht="15.75" hidden="1" customHeight="1">
      <c r="B225" s="47" t="s">
        <v>2317</v>
      </c>
      <c r="C225" s="47" t="s">
        <v>1821</v>
      </c>
      <c r="D225" s="47">
        <v>2.0</v>
      </c>
      <c r="E225" s="47" t="s">
        <v>118</v>
      </c>
      <c r="F225" s="47">
        <v>1.0</v>
      </c>
      <c r="G225" s="47">
        <v>1.0</v>
      </c>
      <c r="H225" s="48">
        <v>420800.0</v>
      </c>
      <c r="I225" s="75" t="s">
        <v>2316</v>
      </c>
      <c r="J225" s="47" t="s">
        <v>1823</v>
      </c>
      <c r="K225" s="47" t="s">
        <v>2229</v>
      </c>
      <c r="L225" s="47">
        <v>8.0130276E7</v>
      </c>
      <c r="M225" s="76">
        <v>46087.0</v>
      </c>
      <c r="N225" s="76">
        <v>46085.0</v>
      </c>
      <c r="O225" s="48">
        <v>159904.0</v>
      </c>
      <c r="P225" s="48">
        <f t="shared" si="1"/>
        <v>420800</v>
      </c>
      <c r="Q225" s="47">
        <f t="shared" si="2"/>
        <v>34</v>
      </c>
      <c r="R225" s="47" t="str">
        <f t="shared" si="3"/>
        <v>PENDIENTE</v>
      </c>
      <c r="S225" s="77">
        <f t="shared" si="4"/>
        <v>0.5</v>
      </c>
      <c r="T225" s="47" t="str">
        <f t="shared" si="5"/>
        <v>CRITICO</v>
      </c>
    </row>
    <row r="226" ht="15.75" hidden="1" customHeight="1">
      <c r="B226" s="47" t="s">
        <v>2318</v>
      </c>
      <c r="C226" s="47" t="s">
        <v>2169</v>
      </c>
      <c r="D226" s="47">
        <v>1.0</v>
      </c>
      <c r="E226" s="47" t="s">
        <v>118</v>
      </c>
      <c r="F226" s="47">
        <v>0.0</v>
      </c>
      <c r="G226" s="47">
        <v>1.0</v>
      </c>
      <c r="H226" s="48">
        <v>120000.0</v>
      </c>
      <c r="I226" s="55" t="s">
        <v>2316</v>
      </c>
      <c r="J226" s="6"/>
      <c r="K226" s="47" t="s">
        <v>2234</v>
      </c>
      <c r="L226" s="47" t="s">
        <v>2170</v>
      </c>
      <c r="M226" s="76">
        <v>46101.0</v>
      </c>
      <c r="N226" s="76">
        <v>46092.0</v>
      </c>
      <c r="O226" s="48">
        <v>22800.0</v>
      </c>
      <c r="P226" s="48">
        <f t="shared" si="1"/>
        <v>120000</v>
      </c>
      <c r="Q226" s="47">
        <f t="shared" si="2"/>
        <v>27</v>
      </c>
      <c r="R226" s="47" t="str">
        <f t="shared" si="3"/>
        <v>PENDIENTE</v>
      </c>
      <c r="S226" s="77">
        <f t="shared" si="4"/>
        <v>0</v>
      </c>
      <c r="T226" s="47" t="str">
        <f t="shared" si="5"/>
        <v>URGENTE</v>
      </c>
    </row>
    <row r="227" ht="15.75" hidden="1" customHeight="1">
      <c r="B227" s="47" t="s">
        <v>2319</v>
      </c>
      <c r="C227" s="47" t="s">
        <v>1923</v>
      </c>
      <c r="D227" s="47">
        <v>2.0</v>
      </c>
      <c r="E227" s="47" t="s">
        <v>118</v>
      </c>
      <c r="F227" s="47">
        <v>0.0</v>
      </c>
      <c r="G227" s="47">
        <v>2.0</v>
      </c>
      <c r="H227" s="48">
        <v>84160.0</v>
      </c>
      <c r="I227" s="55" t="s">
        <v>2316</v>
      </c>
      <c r="J227" s="6"/>
      <c r="K227" s="47" t="s">
        <v>2229</v>
      </c>
      <c r="L227" s="47">
        <v>8.0150031E7</v>
      </c>
      <c r="M227" s="76">
        <v>46113.0</v>
      </c>
      <c r="N227" s="76">
        <v>46113.0</v>
      </c>
      <c r="O227" s="48">
        <v>31980.8</v>
      </c>
      <c r="P227" s="48">
        <f t="shared" si="1"/>
        <v>168320</v>
      </c>
      <c r="Q227" s="47">
        <f t="shared" si="2"/>
        <v>6</v>
      </c>
      <c r="R227" s="47" t="str">
        <f t="shared" si="3"/>
        <v>PENDIENTE</v>
      </c>
      <c r="S227" s="77">
        <f t="shared" si="4"/>
        <v>0</v>
      </c>
      <c r="T227" s="47" t="str">
        <f t="shared" si="5"/>
        <v>NORMAL</v>
      </c>
    </row>
    <row r="228" ht="15.75" hidden="1" customHeight="1">
      <c r="B228" s="47" t="s">
        <v>2320</v>
      </c>
      <c r="C228" s="47" t="s">
        <v>1705</v>
      </c>
      <c r="D228" s="47">
        <v>20.0</v>
      </c>
      <c r="E228" s="47" t="s">
        <v>118</v>
      </c>
      <c r="F228" s="47">
        <v>0.0</v>
      </c>
      <c r="G228" s="47">
        <v>20.0</v>
      </c>
      <c r="H228" s="48">
        <v>2500.0</v>
      </c>
      <c r="I228" s="55" t="s">
        <v>2321</v>
      </c>
      <c r="J228" s="6"/>
      <c r="K228" s="47" t="s">
        <v>2229</v>
      </c>
      <c r="L228" s="47">
        <v>8.0120167E7</v>
      </c>
      <c r="M228" s="76">
        <v>46113.0</v>
      </c>
      <c r="N228" s="76">
        <v>46113.0</v>
      </c>
      <c r="O228" s="48">
        <v>9500.0</v>
      </c>
      <c r="P228" s="48">
        <f t="shared" si="1"/>
        <v>50000</v>
      </c>
      <c r="Q228" s="47">
        <f t="shared" si="2"/>
        <v>6</v>
      </c>
      <c r="R228" s="47" t="str">
        <f t="shared" si="3"/>
        <v>PENDIENTE</v>
      </c>
      <c r="S228" s="77">
        <f t="shared" si="4"/>
        <v>0</v>
      </c>
      <c r="T228" s="47" t="str">
        <f t="shared" si="5"/>
        <v>NORMAL</v>
      </c>
    </row>
    <row r="229" ht="15.75" hidden="1" customHeight="1">
      <c r="B229" s="47" t="s">
        <v>2322</v>
      </c>
      <c r="C229" s="47" t="s">
        <v>272</v>
      </c>
      <c r="D229" s="47">
        <v>1.0</v>
      </c>
      <c r="E229" s="47" t="s">
        <v>118</v>
      </c>
      <c r="F229" s="47">
        <v>0.0</v>
      </c>
      <c r="G229" s="47">
        <v>1.0</v>
      </c>
      <c r="H229" s="48">
        <v>575000.0</v>
      </c>
      <c r="I229" s="55" t="s">
        <v>2323</v>
      </c>
      <c r="J229" s="6"/>
      <c r="K229" s="47" t="s">
        <v>2234</v>
      </c>
      <c r="L229" s="47" t="s">
        <v>271</v>
      </c>
      <c r="M229" s="76">
        <v>46117.0</v>
      </c>
      <c r="N229" s="76">
        <v>46106.0</v>
      </c>
      <c r="O229" s="48">
        <v>109250.0</v>
      </c>
      <c r="P229" s="48">
        <f t="shared" si="1"/>
        <v>575000</v>
      </c>
      <c r="Q229" s="47">
        <f t="shared" si="2"/>
        <v>13</v>
      </c>
      <c r="R229" s="47" t="str">
        <f t="shared" si="3"/>
        <v>PENDIENTE</v>
      </c>
      <c r="S229" s="77">
        <f t="shared" si="4"/>
        <v>0</v>
      </c>
      <c r="T229" s="47" t="str">
        <f t="shared" si="5"/>
        <v>URGENTE</v>
      </c>
    </row>
    <row r="230" ht="15.75" hidden="1" customHeight="1">
      <c r="B230" s="52" t="s">
        <v>2324</v>
      </c>
      <c r="C230" s="52" t="s">
        <v>1723</v>
      </c>
      <c r="D230" s="52">
        <v>2.0</v>
      </c>
      <c r="E230" s="52" t="s">
        <v>557</v>
      </c>
      <c r="F230" s="52">
        <v>0.0</v>
      </c>
      <c r="G230" s="52">
        <v>2.0</v>
      </c>
      <c r="H230" s="53">
        <v>59635.0</v>
      </c>
      <c r="I230" s="81" t="s">
        <v>2325</v>
      </c>
      <c r="J230" s="6"/>
      <c r="K230" s="52" t="s">
        <v>2229</v>
      </c>
      <c r="L230" s="52">
        <v>8.0120183E7</v>
      </c>
      <c r="M230" s="79">
        <v>46113.0</v>
      </c>
      <c r="N230" s="79">
        <v>46113.0</v>
      </c>
      <c r="O230" s="53">
        <v>22661.3</v>
      </c>
      <c r="P230" s="53">
        <f t="shared" si="1"/>
        <v>119270</v>
      </c>
      <c r="Q230" s="52">
        <f t="shared" si="2"/>
        <v>6</v>
      </c>
      <c r="R230" s="52" t="str">
        <f t="shared" si="3"/>
        <v>PENDIENTE</v>
      </c>
      <c r="S230" s="80">
        <f t="shared" si="4"/>
        <v>0</v>
      </c>
      <c r="T230" s="52" t="str">
        <f t="shared" si="5"/>
        <v>NORMAL</v>
      </c>
    </row>
    <row r="231" ht="15.75" hidden="1" customHeight="1">
      <c r="B231" s="47" t="s">
        <v>2326</v>
      </c>
      <c r="C231" s="47" t="s">
        <v>1575</v>
      </c>
      <c r="D231" s="47">
        <v>4950.0</v>
      </c>
      <c r="E231" s="47" t="s">
        <v>560</v>
      </c>
      <c r="F231" s="47">
        <v>0.0</v>
      </c>
      <c r="G231" s="47">
        <v>4950.0</v>
      </c>
      <c r="H231" s="48">
        <v>89.25</v>
      </c>
      <c r="I231" s="75" t="s">
        <v>2325</v>
      </c>
      <c r="J231" s="47">
        <v>2495.0</v>
      </c>
      <c r="K231" s="47" t="s">
        <v>2229</v>
      </c>
      <c r="L231" s="47" t="s">
        <v>1576</v>
      </c>
      <c r="M231" s="76">
        <v>46122.0</v>
      </c>
      <c r="N231" s="76">
        <v>46120.0</v>
      </c>
      <c r="O231" s="48">
        <v>83939.63</v>
      </c>
      <c r="P231" s="48">
        <f t="shared" si="1"/>
        <v>441787.5</v>
      </c>
      <c r="Q231" s="47">
        <f t="shared" si="2"/>
        <v>0</v>
      </c>
      <c r="R231" s="47" t="str">
        <f t="shared" si="3"/>
        <v>PENDIENTE</v>
      </c>
      <c r="S231" s="77">
        <f t="shared" si="4"/>
        <v>0</v>
      </c>
      <c r="T231" s="47" t="str">
        <f t="shared" si="5"/>
        <v>NORMAL</v>
      </c>
    </row>
    <row r="232" ht="15.75" hidden="1" customHeight="1">
      <c r="B232" s="47" t="s">
        <v>2327</v>
      </c>
      <c r="C232" s="47" t="s">
        <v>855</v>
      </c>
      <c r="D232" s="47">
        <v>20.0</v>
      </c>
      <c r="E232" s="47" t="s">
        <v>118</v>
      </c>
      <c r="F232" s="47">
        <v>0.0</v>
      </c>
      <c r="G232" s="47">
        <v>20.0</v>
      </c>
      <c r="H232" s="48">
        <v>13750.0</v>
      </c>
      <c r="I232" s="75" t="s">
        <v>2328</v>
      </c>
      <c r="J232" s="47">
        <v>1350.0</v>
      </c>
      <c r="K232" s="47" t="s">
        <v>2229</v>
      </c>
      <c r="L232" s="47">
        <v>3860202.0</v>
      </c>
      <c r="M232" s="76">
        <v>46113.0</v>
      </c>
      <c r="N232" s="76">
        <v>46113.0</v>
      </c>
      <c r="O232" s="48">
        <v>52250.0</v>
      </c>
      <c r="P232" s="48">
        <f t="shared" si="1"/>
        <v>275000</v>
      </c>
      <c r="Q232" s="47">
        <f t="shared" si="2"/>
        <v>6</v>
      </c>
      <c r="R232" s="47" t="str">
        <f t="shared" si="3"/>
        <v>PENDIENTE</v>
      </c>
      <c r="S232" s="77">
        <f t="shared" si="4"/>
        <v>0</v>
      </c>
      <c r="T232" s="47" t="str">
        <f t="shared" si="5"/>
        <v>NORMAL</v>
      </c>
    </row>
    <row r="233" ht="15.75" hidden="1" customHeight="1">
      <c r="B233" s="52" t="s">
        <v>2327</v>
      </c>
      <c r="C233" s="52" t="s">
        <v>930</v>
      </c>
      <c r="D233" s="52">
        <v>4.0</v>
      </c>
      <c r="E233" s="52" t="s">
        <v>118</v>
      </c>
      <c r="F233" s="52">
        <v>0.0</v>
      </c>
      <c r="G233" s="52">
        <v>4.0</v>
      </c>
      <c r="H233" s="53">
        <v>13000.0</v>
      </c>
      <c r="I233" s="81" t="s">
        <v>2328</v>
      </c>
      <c r="J233" s="6"/>
      <c r="K233" s="52" t="s">
        <v>2229</v>
      </c>
      <c r="L233" s="52">
        <v>5100103.0</v>
      </c>
      <c r="M233" s="79">
        <v>46113.0</v>
      </c>
      <c r="N233" s="79">
        <v>46113.0</v>
      </c>
      <c r="O233" s="53">
        <v>9880.0</v>
      </c>
      <c r="P233" s="53">
        <f t="shared" si="1"/>
        <v>52000</v>
      </c>
      <c r="Q233" s="52">
        <f t="shared" si="2"/>
        <v>6</v>
      </c>
      <c r="R233" s="52" t="str">
        <f t="shared" si="3"/>
        <v>PENDIENTE</v>
      </c>
      <c r="S233" s="80">
        <f t="shared" si="4"/>
        <v>0</v>
      </c>
      <c r="T233" s="52" t="str">
        <f t="shared" si="5"/>
        <v>NORMAL</v>
      </c>
    </row>
    <row r="234" ht="15.75" hidden="1" customHeight="1">
      <c r="B234" s="47" t="s">
        <v>2327</v>
      </c>
      <c r="C234" s="47" t="s">
        <v>1551</v>
      </c>
      <c r="D234" s="47">
        <v>100.0</v>
      </c>
      <c r="E234" s="47" t="s">
        <v>118</v>
      </c>
      <c r="F234" s="47">
        <v>0.0</v>
      </c>
      <c r="G234" s="47">
        <v>100.0</v>
      </c>
      <c r="H234" s="48">
        <v>6810.3</v>
      </c>
      <c r="I234" s="55" t="s">
        <v>2328</v>
      </c>
      <c r="J234" s="6"/>
      <c r="K234" s="47" t="s">
        <v>2229</v>
      </c>
      <c r="L234" s="47">
        <v>8.0120063E7</v>
      </c>
      <c r="M234" s="76">
        <v>46113.0</v>
      </c>
      <c r="N234" s="76">
        <v>46113.0</v>
      </c>
      <c r="O234" s="48">
        <v>129395.7</v>
      </c>
      <c r="P234" s="48">
        <f t="shared" si="1"/>
        <v>681030</v>
      </c>
      <c r="Q234" s="47">
        <f t="shared" si="2"/>
        <v>6</v>
      </c>
      <c r="R234" s="47" t="str">
        <f t="shared" si="3"/>
        <v>PENDIENTE</v>
      </c>
      <c r="S234" s="77">
        <f t="shared" si="4"/>
        <v>0</v>
      </c>
      <c r="T234" s="47" t="str">
        <f t="shared" si="5"/>
        <v>NORMAL</v>
      </c>
    </row>
    <row r="235" ht="15.75" hidden="1" customHeight="1">
      <c r="B235" s="52" t="s">
        <v>2327</v>
      </c>
      <c r="C235" s="52" t="s">
        <v>1728</v>
      </c>
      <c r="D235" s="52">
        <v>3585.0</v>
      </c>
      <c r="E235" s="52" t="s">
        <v>118</v>
      </c>
      <c r="F235" s="52">
        <v>0.0</v>
      </c>
      <c r="G235" s="52">
        <v>3585.0</v>
      </c>
      <c r="H235" s="53">
        <v>407.0</v>
      </c>
      <c r="I235" s="81" t="s">
        <v>2328</v>
      </c>
      <c r="J235" s="6"/>
      <c r="K235" s="52" t="s">
        <v>2229</v>
      </c>
      <c r="L235" s="52">
        <v>8.0120188E7</v>
      </c>
      <c r="M235" s="79">
        <v>46113.0</v>
      </c>
      <c r="N235" s="79">
        <v>46113.0</v>
      </c>
      <c r="O235" s="53">
        <v>277228.1</v>
      </c>
      <c r="P235" s="53">
        <f t="shared" si="1"/>
        <v>1459095</v>
      </c>
      <c r="Q235" s="52">
        <f t="shared" si="2"/>
        <v>6</v>
      </c>
      <c r="R235" s="52" t="str">
        <f t="shared" si="3"/>
        <v>PENDIENTE</v>
      </c>
      <c r="S235" s="80">
        <f t="shared" si="4"/>
        <v>0</v>
      </c>
      <c r="T235" s="52" t="str">
        <f t="shared" si="5"/>
        <v>NORMAL</v>
      </c>
    </row>
    <row r="236" ht="15.75" hidden="1" customHeight="1">
      <c r="B236" s="52" t="s">
        <v>2329</v>
      </c>
      <c r="C236" s="52" t="s">
        <v>1552</v>
      </c>
      <c r="D236" s="52">
        <v>5.0</v>
      </c>
      <c r="E236" s="52" t="s">
        <v>557</v>
      </c>
      <c r="F236" s="52">
        <v>0.0</v>
      </c>
      <c r="G236" s="52">
        <v>5.0</v>
      </c>
      <c r="H236" s="53">
        <v>56835.0</v>
      </c>
      <c r="I236" s="81" t="s">
        <v>2328</v>
      </c>
      <c r="J236" s="6"/>
      <c r="K236" s="52" t="s">
        <v>2229</v>
      </c>
      <c r="L236" s="52">
        <v>8.0120064E7</v>
      </c>
      <c r="M236" s="79">
        <v>46122.0</v>
      </c>
      <c r="N236" s="79">
        <v>46119.0</v>
      </c>
      <c r="O236" s="53">
        <v>53993.25</v>
      </c>
      <c r="P236" s="53">
        <f t="shared" si="1"/>
        <v>284175</v>
      </c>
      <c r="Q236" s="52">
        <f t="shared" si="2"/>
        <v>0</v>
      </c>
      <c r="R236" s="52" t="str">
        <f t="shared" si="3"/>
        <v>PENDIENTE</v>
      </c>
      <c r="S236" s="80">
        <f t="shared" si="4"/>
        <v>0</v>
      </c>
      <c r="T236" s="52" t="str">
        <f t="shared" si="5"/>
        <v>NORMAL</v>
      </c>
    </row>
    <row r="237" ht="15.75" customHeight="1">
      <c r="B237" s="52" t="s">
        <v>2330</v>
      </c>
      <c r="C237" s="52" t="s">
        <v>2331</v>
      </c>
      <c r="D237" s="52">
        <v>1.0</v>
      </c>
      <c r="E237" s="52" t="s">
        <v>2281</v>
      </c>
      <c r="F237" s="52">
        <v>0.0</v>
      </c>
      <c r="G237" s="52">
        <v>1.0</v>
      </c>
      <c r="H237" s="53">
        <v>1019658.0</v>
      </c>
      <c r="I237" s="81" t="s">
        <v>2332</v>
      </c>
      <c r="J237" s="6"/>
      <c r="K237" s="72" t="s">
        <v>2229</v>
      </c>
      <c r="L237" s="6"/>
      <c r="M237" s="79">
        <v>46100.0</v>
      </c>
      <c r="N237" s="79">
        <v>46069.0</v>
      </c>
      <c r="O237" s="53">
        <v>193735.0</v>
      </c>
      <c r="P237" s="53">
        <f t="shared" si="1"/>
        <v>1019658</v>
      </c>
      <c r="Q237" s="52">
        <f t="shared" si="2"/>
        <v>50</v>
      </c>
      <c r="R237" s="52" t="str">
        <f t="shared" si="3"/>
        <v>PENDIENTE</v>
      </c>
      <c r="S237" s="80">
        <f t="shared" si="4"/>
        <v>0</v>
      </c>
      <c r="T237" s="52" t="str">
        <f t="shared" si="5"/>
        <v>CRITICO</v>
      </c>
    </row>
    <row r="238" ht="15.75" customHeight="1">
      <c r="B238" s="47" t="s">
        <v>2333</v>
      </c>
      <c r="C238" s="47" t="s">
        <v>2331</v>
      </c>
      <c r="D238" s="47">
        <v>1.0</v>
      </c>
      <c r="E238" s="47" t="s">
        <v>2281</v>
      </c>
      <c r="F238" s="47">
        <v>0.0</v>
      </c>
      <c r="G238" s="47">
        <v>1.0</v>
      </c>
      <c r="H238" s="48">
        <v>618522.0</v>
      </c>
      <c r="I238" s="55" t="s">
        <v>2332</v>
      </c>
      <c r="J238" s="6"/>
      <c r="K238" s="73" t="s">
        <v>2229</v>
      </c>
      <c r="L238" s="6"/>
      <c r="M238" s="76">
        <v>46105.0</v>
      </c>
      <c r="N238" s="76">
        <v>46094.0</v>
      </c>
      <c r="O238" s="48">
        <v>117519.2</v>
      </c>
      <c r="P238" s="48">
        <f t="shared" si="1"/>
        <v>618522</v>
      </c>
      <c r="Q238" s="47">
        <f t="shared" si="2"/>
        <v>25</v>
      </c>
      <c r="R238" s="47" t="str">
        <f t="shared" si="3"/>
        <v>PENDIENTE</v>
      </c>
      <c r="S238" s="77">
        <f t="shared" si="4"/>
        <v>0</v>
      </c>
      <c r="T238" s="47" t="str">
        <f t="shared" si="5"/>
        <v>URGENTE</v>
      </c>
    </row>
    <row r="239" ht="15.75" customHeight="1">
      <c r="B239" s="52" t="s">
        <v>2334</v>
      </c>
      <c r="C239" s="52" t="s">
        <v>2331</v>
      </c>
      <c r="D239" s="52">
        <v>1.0</v>
      </c>
      <c r="E239" s="52" t="s">
        <v>2281</v>
      </c>
      <c r="F239" s="52">
        <v>0.0</v>
      </c>
      <c r="G239" s="52">
        <v>1.0</v>
      </c>
      <c r="H239" s="53">
        <v>590837.0</v>
      </c>
      <c r="I239" s="81" t="s">
        <v>2332</v>
      </c>
      <c r="J239" s="6"/>
      <c r="K239" s="72" t="s">
        <v>2229</v>
      </c>
      <c r="L239" s="6"/>
      <c r="M239" s="79">
        <v>46112.0</v>
      </c>
      <c r="N239" s="79">
        <v>46104.0</v>
      </c>
      <c r="O239" s="53">
        <v>112259.0</v>
      </c>
      <c r="P239" s="53">
        <f t="shared" si="1"/>
        <v>590837</v>
      </c>
      <c r="Q239" s="52">
        <f t="shared" si="2"/>
        <v>15</v>
      </c>
      <c r="R239" s="52" t="str">
        <f t="shared" si="3"/>
        <v>PENDIENTE</v>
      </c>
      <c r="S239" s="80">
        <f t="shared" si="4"/>
        <v>0</v>
      </c>
      <c r="T239" s="52" t="str">
        <f t="shared" si="5"/>
        <v>URGENTE</v>
      </c>
    </row>
    <row r="240" ht="15.75" hidden="1" customHeight="1">
      <c r="B240" s="52" t="s">
        <v>2335</v>
      </c>
      <c r="C240" s="52" t="s">
        <v>920</v>
      </c>
      <c r="D240" s="52">
        <v>1.0</v>
      </c>
      <c r="E240" s="52" t="s">
        <v>118</v>
      </c>
      <c r="F240" s="52">
        <v>0.0</v>
      </c>
      <c r="G240" s="52">
        <v>1.0</v>
      </c>
      <c r="H240" s="53">
        <v>2.5652095E7</v>
      </c>
      <c r="I240" s="81" t="s">
        <v>2332</v>
      </c>
      <c r="J240" s="6"/>
      <c r="K240" s="52" t="s">
        <v>2229</v>
      </c>
      <c r="L240" s="52" t="s">
        <v>921</v>
      </c>
      <c r="M240" s="79">
        <v>46122.0</v>
      </c>
      <c r="N240" s="79">
        <v>46118.0</v>
      </c>
      <c r="O240" s="53">
        <v>4873898.0</v>
      </c>
      <c r="P240" s="53">
        <f t="shared" si="1"/>
        <v>25652095</v>
      </c>
      <c r="Q240" s="52">
        <f t="shared" si="2"/>
        <v>1</v>
      </c>
      <c r="R240" s="52" t="str">
        <f t="shared" si="3"/>
        <v>PENDIENTE</v>
      </c>
      <c r="S240" s="80">
        <f t="shared" si="4"/>
        <v>0</v>
      </c>
      <c r="T240" s="52" t="str">
        <f t="shared" si="5"/>
        <v>NORMAL</v>
      </c>
    </row>
    <row r="241" ht="15.75" hidden="1" customHeight="1">
      <c r="B241" s="47" t="s">
        <v>2336</v>
      </c>
      <c r="C241" s="47" t="s">
        <v>931</v>
      </c>
      <c r="D241" s="47">
        <v>986.0</v>
      </c>
      <c r="E241" s="47" t="s">
        <v>118</v>
      </c>
      <c r="F241" s="47">
        <v>329.0</v>
      </c>
      <c r="G241" s="47">
        <v>657.0</v>
      </c>
      <c r="H241" s="48">
        <v>420300.0</v>
      </c>
      <c r="I241" s="75" t="s">
        <v>2337</v>
      </c>
      <c r="J241" s="47">
        <v>2.1024702E7</v>
      </c>
      <c r="K241" s="47" t="s">
        <v>2229</v>
      </c>
      <c r="L241" s="47">
        <v>5100200.0</v>
      </c>
      <c r="M241" s="76">
        <v>46387.0</v>
      </c>
      <c r="N241" s="76">
        <v>46387.0</v>
      </c>
      <c r="O241" s="48">
        <v>7.8739002E7</v>
      </c>
      <c r="P241" s="48">
        <f t="shared" si="1"/>
        <v>276137100</v>
      </c>
      <c r="Q241" s="47">
        <f t="shared" si="2"/>
        <v>0</v>
      </c>
      <c r="R241" s="47" t="str">
        <f t="shared" si="3"/>
        <v>PENDIENTE</v>
      </c>
      <c r="S241" s="77">
        <f t="shared" si="4"/>
        <v>0.3336713996</v>
      </c>
      <c r="T241" s="47" t="str">
        <f t="shared" si="5"/>
        <v>NORMAL</v>
      </c>
    </row>
    <row r="242" ht="15.75" hidden="1" customHeight="1">
      <c r="B242" s="47" t="s">
        <v>2338</v>
      </c>
      <c r="C242" s="47" t="s">
        <v>183</v>
      </c>
      <c r="D242" s="47">
        <v>2.0</v>
      </c>
      <c r="E242" s="47" t="s">
        <v>118</v>
      </c>
      <c r="F242" s="47">
        <v>0.0</v>
      </c>
      <c r="G242" s="47">
        <v>2.0</v>
      </c>
      <c r="H242" s="48">
        <v>120232.0</v>
      </c>
      <c r="I242" s="55" t="s">
        <v>2339</v>
      </c>
      <c r="J242" s="6"/>
      <c r="K242" s="47" t="s">
        <v>2229</v>
      </c>
      <c r="L242" s="47">
        <v>1.2220009E7</v>
      </c>
      <c r="M242" s="76">
        <v>46113.0</v>
      </c>
      <c r="N242" s="76">
        <v>46113.0</v>
      </c>
      <c r="O242" s="48">
        <v>45688.16</v>
      </c>
      <c r="P242" s="48">
        <f t="shared" si="1"/>
        <v>240464</v>
      </c>
      <c r="Q242" s="47">
        <f t="shared" si="2"/>
        <v>6</v>
      </c>
      <c r="R242" s="47" t="str">
        <f t="shared" si="3"/>
        <v>PENDIENTE</v>
      </c>
      <c r="S242" s="77">
        <f t="shared" si="4"/>
        <v>0</v>
      </c>
      <c r="T242" s="47" t="str">
        <f t="shared" si="5"/>
        <v>NORMAL</v>
      </c>
    </row>
    <row r="243" ht="15.75" hidden="1" customHeight="1">
      <c r="B243" s="52" t="s">
        <v>2338</v>
      </c>
      <c r="C243" s="52" t="s">
        <v>937</v>
      </c>
      <c r="D243" s="52">
        <v>5.0</v>
      </c>
      <c r="E243" s="52" t="s">
        <v>118</v>
      </c>
      <c r="F243" s="52">
        <v>0.0</v>
      </c>
      <c r="G243" s="52">
        <v>5.0</v>
      </c>
      <c r="H243" s="53">
        <v>69000.0</v>
      </c>
      <c r="I243" s="78" t="s">
        <v>2339</v>
      </c>
      <c r="J243" s="52" t="s">
        <v>938</v>
      </c>
      <c r="K243" s="52" t="s">
        <v>2229</v>
      </c>
      <c r="L243" s="52">
        <v>5.1110004E7</v>
      </c>
      <c r="M243" s="79">
        <v>46113.0</v>
      </c>
      <c r="N243" s="79">
        <v>46113.0</v>
      </c>
      <c r="O243" s="53">
        <v>65550.0</v>
      </c>
      <c r="P243" s="53">
        <f t="shared" si="1"/>
        <v>345000</v>
      </c>
      <c r="Q243" s="52">
        <f t="shared" si="2"/>
        <v>6</v>
      </c>
      <c r="R243" s="52" t="str">
        <f t="shared" si="3"/>
        <v>PENDIENTE</v>
      </c>
      <c r="S243" s="80">
        <f t="shared" si="4"/>
        <v>0</v>
      </c>
      <c r="T243" s="52" t="str">
        <f t="shared" si="5"/>
        <v>NORMAL</v>
      </c>
    </row>
    <row r="244" ht="15.75" hidden="1" customHeight="1">
      <c r="B244" s="52" t="s">
        <v>2340</v>
      </c>
      <c r="C244" s="52" t="s">
        <v>1927</v>
      </c>
      <c r="D244" s="52">
        <v>2.0</v>
      </c>
      <c r="E244" s="52" t="s">
        <v>118</v>
      </c>
      <c r="F244" s="52">
        <v>0.0</v>
      </c>
      <c r="G244" s="52">
        <v>2.0</v>
      </c>
      <c r="H244" s="53">
        <v>238319.0</v>
      </c>
      <c r="I244" s="78" t="s">
        <v>2341</v>
      </c>
      <c r="J244" s="52">
        <v>1.0732586E7</v>
      </c>
      <c r="K244" s="52" t="s">
        <v>2229</v>
      </c>
      <c r="L244" s="52">
        <v>8.0150035E7</v>
      </c>
      <c r="M244" s="79">
        <v>46080.0</v>
      </c>
      <c r="N244" s="79">
        <v>46081.0</v>
      </c>
      <c r="O244" s="53">
        <v>90561.22</v>
      </c>
      <c r="P244" s="53">
        <f t="shared" si="1"/>
        <v>476638</v>
      </c>
      <c r="Q244" s="52">
        <f t="shared" si="2"/>
        <v>38</v>
      </c>
      <c r="R244" s="52" t="str">
        <f t="shared" si="3"/>
        <v>PENDIENTE</v>
      </c>
      <c r="S244" s="80">
        <f t="shared" si="4"/>
        <v>0</v>
      </c>
      <c r="T244" s="52" t="str">
        <f t="shared" si="5"/>
        <v>CRITICO</v>
      </c>
    </row>
    <row r="245" ht="15.75" hidden="1" customHeight="1">
      <c r="B245" s="52" t="s">
        <v>2342</v>
      </c>
      <c r="C245" s="52" t="s">
        <v>1884</v>
      </c>
      <c r="D245" s="52">
        <v>5.0</v>
      </c>
      <c r="E245" s="52" t="s">
        <v>118</v>
      </c>
      <c r="F245" s="52">
        <v>4.0</v>
      </c>
      <c r="G245" s="52">
        <v>1.0</v>
      </c>
      <c r="H245" s="53">
        <v>95000.0</v>
      </c>
      <c r="I245" s="78" t="s">
        <v>2341</v>
      </c>
      <c r="J245" s="52">
        <v>1.1464691E7</v>
      </c>
      <c r="K245" s="52" t="s">
        <v>2229</v>
      </c>
      <c r="L245" s="52">
        <v>8.0140031E7</v>
      </c>
      <c r="M245" s="79">
        <v>46098.0</v>
      </c>
      <c r="N245" s="79">
        <v>46093.0</v>
      </c>
      <c r="O245" s="53">
        <v>90250.0</v>
      </c>
      <c r="P245" s="53">
        <f t="shared" si="1"/>
        <v>95000</v>
      </c>
      <c r="Q245" s="52">
        <f t="shared" si="2"/>
        <v>26</v>
      </c>
      <c r="R245" s="52" t="str">
        <f t="shared" si="3"/>
        <v>PENDIENTE</v>
      </c>
      <c r="S245" s="80">
        <f t="shared" si="4"/>
        <v>0.8</v>
      </c>
      <c r="T245" s="52" t="str">
        <f t="shared" si="5"/>
        <v>URGENTE</v>
      </c>
    </row>
    <row r="246" ht="15.75" hidden="1" customHeight="1">
      <c r="B246" s="52" t="s">
        <v>2343</v>
      </c>
      <c r="C246" s="52" t="s">
        <v>2085</v>
      </c>
      <c r="D246" s="52">
        <v>3.0</v>
      </c>
      <c r="E246" s="52" t="s">
        <v>118</v>
      </c>
      <c r="F246" s="52">
        <v>1.0</v>
      </c>
      <c r="G246" s="52">
        <v>2.0</v>
      </c>
      <c r="H246" s="53">
        <v>3120.0</v>
      </c>
      <c r="I246" s="78" t="s">
        <v>2341</v>
      </c>
      <c r="J246" s="52" t="s">
        <v>2086</v>
      </c>
      <c r="K246" s="52" t="s">
        <v>2229</v>
      </c>
      <c r="L246" s="52">
        <v>8.01702009E8</v>
      </c>
      <c r="M246" s="79">
        <v>46101.0</v>
      </c>
      <c r="N246" s="79">
        <v>46098.0</v>
      </c>
      <c r="O246" s="53">
        <v>1778.4</v>
      </c>
      <c r="P246" s="53">
        <f t="shared" si="1"/>
        <v>6240</v>
      </c>
      <c r="Q246" s="52">
        <f t="shared" si="2"/>
        <v>21</v>
      </c>
      <c r="R246" s="52" t="str">
        <f t="shared" si="3"/>
        <v>PENDIENTE</v>
      </c>
      <c r="S246" s="80">
        <f t="shared" si="4"/>
        <v>0.3333333333</v>
      </c>
      <c r="T246" s="52" t="str">
        <f t="shared" si="5"/>
        <v>URGENTE</v>
      </c>
    </row>
    <row r="247" ht="15.75" hidden="1" customHeight="1">
      <c r="B247" s="47" t="s">
        <v>2344</v>
      </c>
      <c r="C247" s="47" t="s">
        <v>519</v>
      </c>
      <c r="D247" s="47">
        <v>2.0</v>
      </c>
      <c r="E247" s="47" t="s">
        <v>118</v>
      </c>
      <c r="F247" s="47">
        <v>1.0</v>
      </c>
      <c r="G247" s="47">
        <v>1.0</v>
      </c>
      <c r="H247" s="48">
        <v>148027.0</v>
      </c>
      <c r="I247" s="75" t="s">
        <v>2341</v>
      </c>
      <c r="J247" s="47">
        <v>5034.0</v>
      </c>
      <c r="K247" s="47" t="s">
        <v>2229</v>
      </c>
      <c r="L247" s="47">
        <v>1.7741001E7</v>
      </c>
      <c r="M247" s="76">
        <v>46134.0</v>
      </c>
      <c r="N247" s="76">
        <v>46113.0</v>
      </c>
      <c r="O247" s="48">
        <v>56250.26</v>
      </c>
      <c r="P247" s="48">
        <f t="shared" si="1"/>
        <v>148027</v>
      </c>
      <c r="Q247" s="47">
        <f t="shared" si="2"/>
        <v>6</v>
      </c>
      <c r="R247" s="47" t="str">
        <f t="shared" si="3"/>
        <v>PENDIENTE</v>
      </c>
      <c r="S247" s="77">
        <f t="shared" si="4"/>
        <v>0.5</v>
      </c>
      <c r="T247" s="47" t="str">
        <f t="shared" si="5"/>
        <v>NORMAL</v>
      </c>
    </row>
    <row r="248" ht="15.75" hidden="1" customHeight="1">
      <c r="B248" s="52" t="s">
        <v>2344</v>
      </c>
      <c r="C248" s="52" t="s">
        <v>1141</v>
      </c>
      <c r="D248" s="52">
        <v>15.0</v>
      </c>
      <c r="E248" s="52" t="s">
        <v>118</v>
      </c>
      <c r="F248" s="52">
        <v>0.0</v>
      </c>
      <c r="G248" s="52">
        <v>15.0</v>
      </c>
      <c r="H248" s="53">
        <v>47361.0</v>
      </c>
      <c r="I248" s="78" t="s">
        <v>2341</v>
      </c>
      <c r="J248" s="52">
        <v>1.128982E7</v>
      </c>
      <c r="K248" s="52" t="s">
        <v>2229</v>
      </c>
      <c r="L248" s="52">
        <v>8.0110042E7</v>
      </c>
      <c r="M248" s="79">
        <v>46134.0</v>
      </c>
      <c r="N248" s="79">
        <v>46113.0</v>
      </c>
      <c r="O248" s="53">
        <v>134978.9</v>
      </c>
      <c r="P248" s="53">
        <f t="shared" si="1"/>
        <v>710415</v>
      </c>
      <c r="Q248" s="52">
        <f t="shared" si="2"/>
        <v>6</v>
      </c>
      <c r="R248" s="52" t="str">
        <f t="shared" si="3"/>
        <v>PENDIENTE</v>
      </c>
      <c r="S248" s="80">
        <f t="shared" si="4"/>
        <v>0</v>
      </c>
      <c r="T248" s="52" t="str">
        <f t="shared" si="5"/>
        <v>NORMAL</v>
      </c>
    </row>
    <row r="249" ht="15.75" hidden="1" customHeight="1">
      <c r="B249" s="47" t="s">
        <v>2344</v>
      </c>
      <c r="C249" s="47" t="s">
        <v>1199</v>
      </c>
      <c r="D249" s="47">
        <v>10000.0</v>
      </c>
      <c r="E249" s="47" t="s">
        <v>118</v>
      </c>
      <c r="F249" s="47">
        <v>0.0</v>
      </c>
      <c r="G249" s="47">
        <v>10000.0</v>
      </c>
      <c r="H249" s="48">
        <v>110.0</v>
      </c>
      <c r="I249" s="55" t="s">
        <v>2341</v>
      </c>
      <c r="J249" s="6"/>
      <c r="K249" s="47" t="s">
        <v>2229</v>
      </c>
      <c r="L249" s="47">
        <v>8.0110088E7</v>
      </c>
      <c r="M249" s="76">
        <v>46134.0</v>
      </c>
      <c r="N249" s="76">
        <v>46113.0</v>
      </c>
      <c r="O249" s="48">
        <v>209000.0</v>
      </c>
      <c r="P249" s="48">
        <f t="shared" si="1"/>
        <v>1100000</v>
      </c>
      <c r="Q249" s="47">
        <f t="shared" si="2"/>
        <v>6</v>
      </c>
      <c r="R249" s="47" t="str">
        <f t="shared" si="3"/>
        <v>PENDIENTE</v>
      </c>
      <c r="S249" s="77">
        <f t="shared" si="4"/>
        <v>0</v>
      </c>
      <c r="T249" s="47" t="str">
        <f t="shared" si="5"/>
        <v>NORMAL</v>
      </c>
    </row>
    <row r="250" ht="15.75" hidden="1" customHeight="1">
      <c r="B250" s="52" t="s">
        <v>2344</v>
      </c>
      <c r="C250" s="52" t="s">
        <v>1209</v>
      </c>
      <c r="D250" s="52">
        <v>133.0</v>
      </c>
      <c r="E250" s="52" t="s">
        <v>118</v>
      </c>
      <c r="F250" s="52">
        <v>10.0</v>
      </c>
      <c r="G250" s="52">
        <v>123.0</v>
      </c>
      <c r="H250" s="53">
        <v>33200.0</v>
      </c>
      <c r="I250" s="78" t="s">
        <v>2341</v>
      </c>
      <c r="J250" s="52">
        <v>1.1373795E7</v>
      </c>
      <c r="K250" s="52" t="s">
        <v>2229</v>
      </c>
      <c r="L250" s="52">
        <v>8.0110094E7</v>
      </c>
      <c r="M250" s="79">
        <v>46134.0</v>
      </c>
      <c r="N250" s="79">
        <v>46113.0</v>
      </c>
      <c r="O250" s="53">
        <v>838964.0</v>
      </c>
      <c r="P250" s="53">
        <f t="shared" si="1"/>
        <v>4083600</v>
      </c>
      <c r="Q250" s="52">
        <f t="shared" si="2"/>
        <v>6</v>
      </c>
      <c r="R250" s="52" t="str">
        <f t="shared" si="3"/>
        <v>PENDIENTE</v>
      </c>
      <c r="S250" s="80">
        <f t="shared" si="4"/>
        <v>0.07518796992</v>
      </c>
      <c r="T250" s="52" t="str">
        <f t="shared" si="5"/>
        <v>NORMAL</v>
      </c>
    </row>
    <row r="251" ht="15.75" hidden="1" customHeight="1">
      <c r="B251" s="47" t="s">
        <v>2344</v>
      </c>
      <c r="C251" s="47" t="s">
        <v>1226</v>
      </c>
      <c r="D251" s="47">
        <v>220.0</v>
      </c>
      <c r="E251" s="47" t="s">
        <v>118</v>
      </c>
      <c r="F251" s="47">
        <v>0.0</v>
      </c>
      <c r="G251" s="47">
        <v>220.0</v>
      </c>
      <c r="H251" s="48">
        <v>3650.0</v>
      </c>
      <c r="I251" s="75" t="s">
        <v>2341</v>
      </c>
      <c r="J251" s="47">
        <v>1.1373791E7</v>
      </c>
      <c r="K251" s="47" t="s">
        <v>2229</v>
      </c>
      <c r="L251" s="47">
        <v>8.0110111E7</v>
      </c>
      <c r="M251" s="76">
        <v>46134.0</v>
      </c>
      <c r="N251" s="76">
        <v>46113.0</v>
      </c>
      <c r="O251" s="48">
        <v>152570.0</v>
      </c>
      <c r="P251" s="48">
        <f t="shared" si="1"/>
        <v>803000</v>
      </c>
      <c r="Q251" s="47">
        <f t="shared" si="2"/>
        <v>6</v>
      </c>
      <c r="R251" s="47" t="str">
        <f t="shared" si="3"/>
        <v>PENDIENTE</v>
      </c>
      <c r="S251" s="77">
        <f t="shared" si="4"/>
        <v>0</v>
      </c>
      <c r="T251" s="47" t="str">
        <f t="shared" si="5"/>
        <v>NORMAL</v>
      </c>
    </row>
    <row r="252" ht="15.75" hidden="1" customHeight="1">
      <c r="B252" s="52" t="s">
        <v>2344</v>
      </c>
      <c r="C252" s="52" t="s">
        <v>1398</v>
      </c>
      <c r="D252" s="52">
        <v>1.0</v>
      </c>
      <c r="E252" s="52" t="s">
        <v>118</v>
      </c>
      <c r="F252" s="52">
        <v>0.0</v>
      </c>
      <c r="G252" s="52">
        <v>1.0</v>
      </c>
      <c r="H252" s="53">
        <v>91067.0</v>
      </c>
      <c r="I252" s="81" t="s">
        <v>2341</v>
      </c>
      <c r="J252" s="6"/>
      <c r="K252" s="52" t="s">
        <v>2229</v>
      </c>
      <c r="L252" s="52">
        <v>8.0110263E7</v>
      </c>
      <c r="M252" s="79">
        <v>46134.0</v>
      </c>
      <c r="N252" s="79">
        <v>46113.0</v>
      </c>
      <c r="O252" s="53">
        <v>17302.73</v>
      </c>
      <c r="P252" s="53">
        <f t="shared" si="1"/>
        <v>91067</v>
      </c>
      <c r="Q252" s="52">
        <f t="shared" si="2"/>
        <v>6</v>
      </c>
      <c r="R252" s="52" t="str">
        <f t="shared" si="3"/>
        <v>PENDIENTE</v>
      </c>
      <c r="S252" s="80">
        <f t="shared" si="4"/>
        <v>0</v>
      </c>
      <c r="T252" s="52" t="str">
        <f t="shared" si="5"/>
        <v>NORMAL</v>
      </c>
    </row>
    <row r="253" ht="15.75" hidden="1" customHeight="1">
      <c r="B253" s="47" t="s">
        <v>2344</v>
      </c>
      <c r="C253" s="47" t="s">
        <v>2175</v>
      </c>
      <c r="D253" s="47">
        <v>200.0</v>
      </c>
      <c r="E253" s="47" t="s">
        <v>118</v>
      </c>
      <c r="F253" s="47">
        <v>84.0</v>
      </c>
      <c r="G253" s="47">
        <v>116.0</v>
      </c>
      <c r="H253" s="48">
        <v>17500.0</v>
      </c>
      <c r="I253" s="75" t="s">
        <v>2341</v>
      </c>
      <c r="J253" s="47" t="s">
        <v>2176</v>
      </c>
      <c r="K253" s="47" t="s">
        <v>2229</v>
      </c>
      <c r="L253" s="47">
        <v>8.0200057E7</v>
      </c>
      <c r="M253" s="76">
        <v>46134.0</v>
      </c>
      <c r="N253" s="76">
        <v>46113.0</v>
      </c>
      <c r="O253" s="48">
        <v>665000.0</v>
      </c>
      <c r="P253" s="48">
        <f t="shared" si="1"/>
        <v>2030000</v>
      </c>
      <c r="Q253" s="47">
        <f t="shared" si="2"/>
        <v>6</v>
      </c>
      <c r="R253" s="47" t="str">
        <f t="shared" si="3"/>
        <v>PENDIENTE</v>
      </c>
      <c r="S253" s="77">
        <f t="shared" si="4"/>
        <v>0.42</v>
      </c>
      <c r="T253" s="47" t="str">
        <f t="shared" si="5"/>
        <v>NORMAL</v>
      </c>
    </row>
    <row r="254" ht="15.75" hidden="1" customHeight="1">
      <c r="B254" s="47" t="s">
        <v>2345</v>
      </c>
      <c r="C254" s="47" t="s">
        <v>317</v>
      </c>
      <c r="D254" s="47">
        <v>300.0</v>
      </c>
      <c r="E254" s="47" t="s">
        <v>189</v>
      </c>
      <c r="F254" s="47">
        <v>0.0</v>
      </c>
      <c r="G254" s="47">
        <v>300.0</v>
      </c>
      <c r="H254" s="48">
        <v>11340.0</v>
      </c>
      <c r="I254" s="75" t="s">
        <v>2341</v>
      </c>
      <c r="J254" s="82" t="s">
        <v>2346</v>
      </c>
      <c r="K254" s="47" t="s">
        <v>2229</v>
      </c>
      <c r="L254" s="47">
        <v>1.2630023E7</v>
      </c>
      <c r="M254" s="76">
        <v>46113.0</v>
      </c>
      <c r="N254" s="76">
        <v>46108.0</v>
      </c>
      <c r="O254" s="48">
        <v>646380.0</v>
      </c>
      <c r="P254" s="48">
        <f t="shared" si="1"/>
        <v>3402000</v>
      </c>
      <c r="Q254" s="47">
        <f t="shared" si="2"/>
        <v>11</v>
      </c>
      <c r="R254" s="47" t="str">
        <f t="shared" si="3"/>
        <v>PENDIENTE</v>
      </c>
      <c r="S254" s="77">
        <f t="shared" si="4"/>
        <v>0</v>
      </c>
      <c r="T254" s="47" t="str">
        <f t="shared" si="5"/>
        <v>URGENTE</v>
      </c>
    </row>
    <row r="255" ht="15.75" hidden="1" customHeight="1">
      <c r="B255" s="52" t="s">
        <v>2345</v>
      </c>
      <c r="C255" s="52" t="s">
        <v>1522</v>
      </c>
      <c r="D255" s="52">
        <v>1.0</v>
      </c>
      <c r="E255" s="52" t="s">
        <v>118</v>
      </c>
      <c r="F255" s="52">
        <v>0.0</v>
      </c>
      <c r="G255" s="52">
        <v>1.0</v>
      </c>
      <c r="H255" s="53">
        <v>528000.0</v>
      </c>
      <c r="I255" s="78" t="s">
        <v>2341</v>
      </c>
      <c r="J255" s="52" t="s">
        <v>2347</v>
      </c>
      <c r="K255" s="52" t="s">
        <v>2229</v>
      </c>
      <c r="L255" s="52">
        <v>8.0120037E7</v>
      </c>
      <c r="M255" s="79">
        <v>46113.0</v>
      </c>
      <c r="N255" s="79">
        <v>46109.0</v>
      </c>
      <c r="O255" s="53">
        <v>100320.0</v>
      </c>
      <c r="P255" s="53">
        <f t="shared" si="1"/>
        <v>528000</v>
      </c>
      <c r="Q255" s="52">
        <f t="shared" si="2"/>
        <v>10</v>
      </c>
      <c r="R255" s="52" t="str">
        <f t="shared" si="3"/>
        <v>PENDIENTE</v>
      </c>
      <c r="S255" s="80">
        <f t="shared" si="4"/>
        <v>0</v>
      </c>
      <c r="T255" s="52" t="str">
        <f t="shared" si="5"/>
        <v>URGENTE</v>
      </c>
    </row>
    <row r="256" ht="15.75" hidden="1" customHeight="1">
      <c r="B256" s="47" t="s">
        <v>2345</v>
      </c>
      <c r="C256" s="47" t="s">
        <v>1523</v>
      </c>
      <c r="D256" s="47">
        <v>2.0</v>
      </c>
      <c r="E256" s="47" t="s">
        <v>118</v>
      </c>
      <c r="F256" s="47">
        <v>0.0</v>
      </c>
      <c r="G256" s="47">
        <v>2.0</v>
      </c>
      <c r="H256" s="48">
        <v>516705.0</v>
      </c>
      <c r="I256" s="75" t="s">
        <v>2341</v>
      </c>
      <c r="J256" s="82" t="s">
        <v>2348</v>
      </c>
      <c r="K256" s="47" t="s">
        <v>2229</v>
      </c>
      <c r="L256" s="47">
        <v>8.0120038E7</v>
      </c>
      <c r="M256" s="76">
        <v>46113.0</v>
      </c>
      <c r="N256" s="76">
        <v>46109.0</v>
      </c>
      <c r="O256" s="48">
        <v>196347.9</v>
      </c>
      <c r="P256" s="48">
        <f t="shared" si="1"/>
        <v>1033410</v>
      </c>
      <c r="Q256" s="47">
        <f t="shared" si="2"/>
        <v>10</v>
      </c>
      <c r="R256" s="47" t="str">
        <f t="shared" si="3"/>
        <v>PENDIENTE</v>
      </c>
      <c r="S256" s="77">
        <f t="shared" si="4"/>
        <v>0</v>
      </c>
      <c r="T256" s="47" t="str">
        <f t="shared" si="5"/>
        <v>URGENTE</v>
      </c>
    </row>
    <row r="257" ht="15.75" hidden="1" customHeight="1">
      <c r="B257" s="47" t="s">
        <v>2349</v>
      </c>
      <c r="C257" s="47" t="s">
        <v>1239</v>
      </c>
      <c r="D257" s="47">
        <v>1.0</v>
      </c>
      <c r="E257" s="47" t="s">
        <v>118</v>
      </c>
      <c r="F257" s="47">
        <v>0.0</v>
      </c>
      <c r="G257" s="47">
        <v>1.0</v>
      </c>
      <c r="H257" s="48">
        <v>33573.0</v>
      </c>
      <c r="I257" s="75" t="s">
        <v>2341</v>
      </c>
      <c r="J257" s="47" t="s">
        <v>2350</v>
      </c>
      <c r="K257" s="47" t="s">
        <v>2229</v>
      </c>
      <c r="L257" s="47">
        <v>8.0110123E7</v>
      </c>
      <c r="M257" s="76">
        <v>46119.0</v>
      </c>
      <c r="N257" s="76">
        <v>46113.0</v>
      </c>
      <c r="O257" s="48">
        <v>6378.87</v>
      </c>
      <c r="P257" s="48">
        <f t="shared" si="1"/>
        <v>33573</v>
      </c>
      <c r="Q257" s="47">
        <f t="shared" si="2"/>
        <v>6</v>
      </c>
      <c r="R257" s="47" t="str">
        <f t="shared" si="3"/>
        <v>PENDIENTE</v>
      </c>
      <c r="S257" s="77">
        <f t="shared" si="4"/>
        <v>0</v>
      </c>
      <c r="T257" s="47" t="str">
        <f t="shared" si="5"/>
        <v>NORMAL</v>
      </c>
    </row>
    <row r="258" ht="15.75" hidden="1" customHeight="1">
      <c r="B258" s="52" t="s">
        <v>2349</v>
      </c>
      <c r="C258" s="52" t="s">
        <v>2136</v>
      </c>
      <c r="D258" s="52">
        <v>500.0</v>
      </c>
      <c r="E258" s="52" t="s">
        <v>118</v>
      </c>
      <c r="F258" s="52">
        <v>0.0</v>
      </c>
      <c r="G258" s="52">
        <v>500.0</v>
      </c>
      <c r="H258" s="53">
        <v>120.0</v>
      </c>
      <c r="I258" s="81" t="s">
        <v>2341</v>
      </c>
      <c r="J258" s="6"/>
      <c r="K258" s="52" t="s">
        <v>2229</v>
      </c>
      <c r="L258" s="52">
        <v>8.0170205E7</v>
      </c>
      <c r="M258" s="79">
        <v>46119.0</v>
      </c>
      <c r="N258" s="79">
        <v>46113.0</v>
      </c>
      <c r="O258" s="53">
        <v>11400.0</v>
      </c>
      <c r="P258" s="53">
        <f t="shared" si="1"/>
        <v>60000</v>
      </c>
      <c r="Q258" s="52">
        <f t="shared" si="2"/>
        <v>6</v>
      </c>
      <c r="R258" s="52" t="str">
        <f t="shared" si="3"/>
        <v>PENDIENTE</v>
      </c>
      <c r="S258" s="80">
        <f t="shared" si="4"/>
        <v>0</v>
      </c>
      <c r="T258" s="52" t="str">
        <f t="shared" si="5"/>
        <v>NORMAL</v>
      </c>
    </row>
    <row r="259" ht="15.75" hidden="1" customHeight="1">
      <c r="B259" s="52" t="s">
        <v>2351</v>
      </c>
      <c r="C259" s="52" t="s">
        <v>1536</v>
      </c>
      <c r="D259" s="52">
        <v>1.0</v>
      </c>
      <c r="E259" s="52" t="s">
        <v>118</v>
      </c>
      <c r="F259" s="52">
        <v>0.0</v>
      </c>
      <c r="G259" s="52">
        <v>1.0</v>
      </c>
      <c r="H259" s="53">
        <v>132951.0</v>
      </c>
      <c r="I259" s="78" t="s">
        <v>2341</v>
      </c>
      <c r="J259" s="83" t="s">
        <v>2352</v>
      </c>
      <c r="K259" s="52" t="s">
        <v>2229</v>
      </c>
      <c r="L259" s="52">
        <v>8.0120051E7</v>
      </c>
      <c r="M259" s="79">
        <v>46122.0</v>
      </c>
      <c r="N259" s="79">
        <v>46120.0</v>
      </c>
      <c r="O259" s="53">
        <v>25260.69</v>
      </c>
      <c r="P259" s="53">
        <f t="shared" si="1"/>
        <v>132951</v>
      </c>
      <c r="Q259" s="52">
        <f t="shared" si="2"/>
        <v>0</v>
      </c>
      <c r="R259" s="52" t="str">
        <f t="shared" si="3"/>
        <v>PENDIENTE</v>
      </c>
      <c r="S259" s="80">
        <f t="shared" si="4"/>
        <v>0</v>
      </c>
      <c r="T259" s="52" t="str">
        <f t="shared" si="5"/>
        <v>NORMAL</v>
      </c>
    </row>
    <row r="260" ht="15.75" hidden="1" customHeight="1">
      <c r="B260" s="47" t="s">
        <v>2351</v>
      </c>
      <c r="C260" s="47" t="s">
        <v>1545</v>
      </c>
      <c r="D260" s="47">
        <v>4.0</v>
      </c>
      <c r="E260" s="47" t="s">
        <v>1465</v>
      </c>
      <c r="F260" s="47">
        <v>0.0</v>
      </c>
      <c r="G260" s="47">
        <v>4.0</v>
      </c>
      <c r="H260" s="48">
        <v>18890.0</v>
      </c>
      <c r="I260" s="55" t="s">
        <v>2341</v>
      </c>
      <c r="J260" s="6"/>
      <c r="K260" s="47" t="s">
        <v>2229</v>
      </c>
      <c r="L260" s="47">
        <v>8.0120059E7</v>
      </c>
      <c r="M260" s="76">
        <v>46122.0</v>
      </c>
      <c r="N260" s="76">
        <v>46113.0</v>
      </c>
      <c r="O260" s="48">
        <v>14356.4</v>
      </c>
      <c r="P260" s="48">
        <f t="shared" si="1"/>
        <v>75560</v>
      </c>
      <c r="Q260" s="47">
        <f t="shared" si="2"/>
        <v>6</v>
      </c>
      <c r="R260" s="47" t="str">
        <f t="shared" si="3"/>
        <v>PENDIENTE</v>
      </c>
      <c r="S260" s="77">
        <f t="shared" si="4"/>
        <v>0</v>
      </c>
      <c r="T260" s="47" t="str">
        <f t="shared" si="5"/>
        <v>NORMAL</v>
      </c>
    </row>
    <row r="261" ht="15.75" hidden="1" customHeight="1">
      <c r="B261" s="47" t="s">
        <v>2353</v>
      </c>
      <c r="C261" s="47" t="s">
        <v>717</v>
      </c>
      <c r="D261" s="47">
        <v>220.0</v>
      </c>
      <c r="E261" s="47" t="s">
        <v>118</v>
      </c>
      <c r="F261" s="47">
        <v>0.0</v>
      </c>
      <c r="G261" s="47">
        <v>220.0</v>
      </c>
      <c r="H261" s="48">
        <v>1290000.0</v>
      </c>
      <c r="I261" s="55" t="s">
        <v>2354</v>
      </c>
      <c r="J261" s="6"/>
      <c r="K261" s="47" t="s">
        <v>2229</v>
      </c>
      <c r="L261" s="47">
        <v>3.0110008E7</v>
      </c>
      <c r="M261" s="76">
        <v>46477.0</v>
      </c>
      <c r="N261" s="76">
        <v>46418.0</v>
      </c>
      <c r="O261" s="48">
        <v>5.3922E7</v>
      </c>
      <c r="P261" s="48">
        <f t="shared" si="1"/>
        <v>283800000</v>
      </c>
      <c r="Q261" s="47">
        <f t="shared" si="2"/>
        <v>0</v>
      </c>
      <c r="R261" s="47" t="str">
        <f t="shared" si="3"/>
        <v>PENDIENTE</v>
      </c>
      <c r="S261" s="77">
        <f t="shared" si="4"/>
        <v>0</v>
      </c>
      <c r="T261" s="47" t="str">
        <f t="shared" si="5"/>
        <v>NORMAL</v>
      </c>
    </row>
    <row r="262" ht="15.75" hidden="1" customHeight="1">
      <c r="B262" s="52" t="s">
        <v>2355</v>
      </c>
      <c r="C262" s="52" t="s">
        <v>2057</v>
      </c>
      <c r="D262" s="52">
        <v>100.0</v>
      </c>
      <c r="E262" s="52" t="s">
        <v>189</v>
      </c>
      <c r="F262" s="52">
        <v>0.0</v>
      </c>
      <c r="G262" s="52">
        <v>100.0</v>
      </c>
      <c r="H262" s="53">
        <v>2700.0</v>
      </c>
      <c r="I262" s="81" t="s">
        <v>2356</v>
      </c>
      <c r="J262" s="6"/>
      <c r="K262" s="52" t="s">
        <v>2229</v>
      </c>
      <c r="L262" s="52">
        <v>8.0150148E7</v>
      </c>
      <c r="M262" s="79">
        <v>46119.0</v>
      </c>
      <c r="N262" s="79">
        <v>46113.0</v>
      </c>
      <c r="O262" s="53">
        <v>51300.0</v>
      </c>
      <c r="P262" s="53">
        <f t="shared" si="1"/>
        <v>270000</v>
      </c>
      <c r="Q262" s="52">
        <f t="shared" si="2"/>
        <v>6</v>
      </c>
      <c r="R262" s="52" t="str">
        <f t="shared" si="3"/>
        <v>PENDIENTE</v>
      </c>
      <c r="S262" s="80">
        <f t="shared" si="4"/>
        <v>0</v>
      </c>
      <c r="T262" s="52" t="str">
        <f t="shared" si="5"/>
        <v>NORMAL</v>
      </c>
    </row>
    <row r="263" ht="15.75" hidden="1" customHeight="1">
      <c r="B263" s="47" t="s">
        <v>2355</v>
      </c>
      <c r="C263" s="47" t="s">
        <v>2063</v>
      </c>
      <c r="D263" s="47">
        <v>1000.0</v>
      </c>
      <c r="E263" s="47" t="s">
        <v>118</v>
      </c>
      <c r="F263" s="47">
        <v>0.0</v>
      </c>
      <c r="G263" s="47">
        <v>1000.0</v>
      </c>
      <c r="H263" s="48">
        <v>310.0</v>
      </c>
      <c r="I263" s="55" t="s">
        <v>2356</v>
      </c>
      <c r="J263" s="6"/>
      <c r="K263" s="47" t="s">
        <v>2229</v>
      </c>
      <c r="L263" s="47">
        <v>8.0150154E7</v>
      </c>
      <c r="M263" s="76">
        <v>46119.0</v>
      </c>
      <c r="N263" s="76">
        <v>46107.0</v>
      </c>
      <c r="O263" s="48">
        <v>58900.0</v>
      </c>
      <c r="P263" s="48">
        <f t="shared" si="1"/>
        <v>310000</v>
      </c>
      <c r="Q263" s="47">
        <f t="shared" si="2"/>
        <v>12</v>
      </c>
      <c r="R263" s="47" t="str">
        <f t="shared" si="3"/>
        <v>PENDIENTE</v>
      </c>
      <c r="S263" s="77">
        <f t="shared" si="4"/>
        <v>0</v>
      </c>
      <c r="T263" s="47" t="str">
        <f t="shared" si="5"/>
        <v>URGENTE</v>
      </c>
    </row>
    <row r="264" ht="15.75" hidden="1" customHeight="1">
      <c r="B264" s="47" t="s">
        <v>2357</v>
      </c>
      <c r="C264" s="47" t="s">
        <v>673</v>
      </c>
      <c r="D264" s="47">
        <v>1.0</v>
      </c>
      <c r="E264" s="47" t="s">
        <v>118</v>
      </c>
      <c r="F264" s="47">
        <v>0.0</v>
      </c>
      <c r="G264" s="47">
        <v>1.0</v>
      </c>
      <c r="H264" s="48">
        <v>50000.0</v>
      </c>
      <c r="I264" s="55" t="s">
        <v>2356</v>
      </c>
      <c r="J264" s="6"/>
      <c r="K264" s="47" t="s">
        <v>2234</v>
      </c>
      <c r="L264" s="47" t="s">
        <v>674</v>
      </c>
      <c r="M264" s="76">
        <v>46122.0</v>
      </c>
      <c r="N264" s="76">
        <v>46112.0</v>
      </c>
      <c r="O264" s="48">
        <v>9500.0</v>
      </c>
      <c r="P264" s="48">
        <f t="shared" si="1"/>
        <v>50000</v>
      </c>
      <c r="Q264" s="47">
        <f t="shared" si="2"/>
        <v>7</v>
      </c>
      <c r="R264" s="47" t="str">
        <f t="shared" si="3"/>
        <v>PENDIENTE</v>
      </c>
      <c r="S264" s="77">
        <f t="shared" si="4"/>
        <v>0</v>
      </c>
      <c r="T264" s="47" t="str">
        <f t="shared" si="5"/>
        <v>NORMAL</v>
      </c>
    </row>
    <row r="265" ht="15.75" hidden="1" customHeight="1">
      <c r="B265" s="52" t="s">
        <v>2357</v>
      </c>
      <c r="C265" s="52" t="s">
        <v>808</v>
      </c>
      <c r="D265" s="52">
        <v>1.0</v>
      </c>
      <c r="E265" s="52" t="s">
        <v>118</v>
      </c>
      <c r="F265" s="52">
        <v>0.0</v>
      </c>
      <c r="G265" s="52">
        <v>1.0</v>
      </c>
      <c r="H265" s="53">
        <v>1790000.0</v>
      </c>
      <c r="I265" s="81" t="s">
        <v>2356</v>
      </c>
      <c r="J265" s="6"/>
      <c r="K265" s="52" t="s">
        <v>2234</v>
      </c>
      <c r="L265" s="52" t="s">
        <v>809</v>
      </c>
      <c r="M265" s="79">
        <v>46122.0</v>
      </c>
      <c r="N265" s="79">
        <v>46112.0</v>
      </c>
      <c r="O265" s="53">
        <v>340100.0</v>
      </c>
      <c r="P265" s="53">
        <f t="shared" si="1"/>
        <v>1790000</v>
      </c>
      <c r="Q265" s="52">
        <f t="shared" si="2"/>
        <v>7</v>
      </c>
      <c r="R265" s="52" t="str">
        <f t="shared" si="3"/>
        <v>PENDIENTE</v>
      </c>
      <c r="S265" s="80">
        <f t="shared" si="4"/>
        <v>0</v>
      </c>
      <c r="T265" s="52" t="str">
        <f t="shared" si="5"/>
        <v>NORMAL</v>
      </c>
    </row>
    <row r="266" ht="15.75" hidden="1" customHeight="1">
      <c r="B266" s="47" t="s">
        <v>2357</v>
      </c>
      <c r="C266" s="47" t="s">
        <v>1948</v>
      </c>
      <c r="D266" s="47">
        <v>1.0</v>
      </c>
      <c r="E266" s="47" t="s">
        <v>118</v>
      </c>
      <c r="F266" s="47">
        <v>0.0</v>
      </c>
      <c r="G266" s="47">
        <v>1.0</v>
      </c>
      <c r="H266" s="48">
        <v>40000.0</v>
      </c>
      <c r="I266" s="55" t="s">
        <v>2356</v>
      </c>
      <c r="J266" s="6"/>
      <c r="K266" s="47" t="s">
        <v>2234</v>
      </c>
      <c r="L266" s="47" t="s">
        <v>1947</v>
      </c>
      <c r="M266" s="76">
        <v>46122.0</v>
      </c>
      <c r="N266" s="76">
        <v>46112.0</v>
      </c>
      <c r="O266" s="48">
        <v>7600.0</v>
      </c>
      <c r="P266" s="48">
        <f t="shared" si="1"/>
        <v>40000</v>
      </c>
      <c r="Q266" s="47">
        <f t="shared" si="2"/>
        <v>7</v>
      </c>
      <c r="R266" s="47" t="str">
        <f t="shared" si="3"/>
        <v>PENDIENTE</v>
      </c>
      <c r="S266" s="77">
        <f t="shared" si="4"/>
        <v>0</v>
      </c>
      <c r="T266" s="47" t="str">
        <f t="shared" si="5"/>
        <v>NORMAL</v>
      </c>
    </row>
    <row r="267" ht="15.75" hidden="1" customHeight="1">
      <c r="B267" s="52" t="s">
        <v>2358</v>
      </c>
      <c r="C267" s="52" t="s">
        <v>1269</v>
      </c>
      <c r="D267" s="52">
        <v>60.0</v>
      </c>
      <c r="E267" s="52" t="s">
        <v>118</v>
      </c>
      <c r="F267" s="52">
        <v>0.0</v>
      </c>
      <c r="G267" s="52">
        <v>60.0</v>
      </c>
      <c r="H267" s="53">
        <v>5100.0</v>
      </c>
      <c r="I267" s="81" t="s">
        <v>2359</v>
      </c>
      <c r="J267" s="6"/>
      <c r="K267" s="52" t="s">
        <v>2229</v>
      </c>
      <c r="L267" s="83">
        <v>8.011015E7</v>
      </c>
      <c r="M267" s="79">
        <v>46113.0</v>
      </c>
      <c r="N267" s="79">
        <v>46113.0</v>
      </c>
      <c r="O267" s="53">
        <v>58140.0</v>
      </c>
      <c r="P267" s="53">
        <f t="shared" si="1"/>
        <v>306000</v>
      </c>
      <c r="Q267" s="52">
        <f t="shared" si="2"/>
        <v>6</v>
      </c>
      <c r="R267" s="52" t="str">
        <f t="shared" si="3"/>
        <v>PENDIENTE</v>
      </c>
      <c r="S267" s="80">
        <f t="shared" si="4"/>
        <v>0</v>
      </c>
      <c r="T267" s="52" t="str">
        <f t="shared" si="5"/>
        <v>NORMAL</v>
      </c>
    </row>
    <row r="268" ht="15.75" hidden="1" customHeight="1">
      <c r="B268" s="47"/>
      <c r="C268" s="47"/>
      <c r="D268" s="47"/>
      <c r="E268" s="47"/>
      <c r="F268" s="47"/>
      <c r="G268" s="47"/>
      <c r="H268" s="48"/>
      <c r="I268" s="75"/>
      <c r="J268" s="47"/>
      <c r="K268" s="47"/>
      <c r="L268" s="47"/>
      <c r="M268" s="76"/>
      <c r="N268" s="76"/>
      <c r="O268" s="48"/>
      <c r="P268" s="48">
        <f t="shared" si="1"/>
        <v>0</v>
      </c>
      <c r="Q268" s="47" t="str">
        <f t="shared" si="2"/>
        <v/>
      </c>
      <c r="R268" s="47" t="str">
        <f t="shared" si="3"/>
        <v/>
      </c>
      <c r="S268" s="77" t="str">
        <f t="shared" si="4"/>
        <v/>
      </c>
      <c r="T268" s="47" t="str">
        <f t="shared" si="5"/>
        <v/>
      </c>
    </row>
    <row r="269" ht="15.75" hidden="1" customHeight="1">
      <c r="B269" s="52"/>
      <c r="C269" s="52"/>
      <c r="D269" s="52"/>
      <c r="E269" s="52"/>
      <c r="F269" s="52"/>
      <c r="G269" s="52"/>
      <c r="H269" s="53"/>
      <c r="I269" s="78"/>
      <c r="J269" s="52"/>
      <c r="K269" s="52"/>
      <c r="L269" s="52"/>
      <c r="M269" s="79"/>
      <c r="N269" s="79"/>
      <c r="O269" s="53"/>
      <c r="P269" s="53">
        <f t="shared" si="1"/>
        <v>0</v>
      </c>
      <c r="Q269" s="52" t="str">
        <f t="shared" si="2"/>
        <v/>
      </c>
      <c r="R269" s="52" t="str">
        <f t="shared" si="3"/>
        <v/>
      </c>
      <c r="S269" s="80" t="str">
        <f t="shared" si="4"/>
        <v/>
      </c>
      <c r="T269" s="52" t="str">
        <f t="shared" si="5"/>
        <v/>
      </c>
    </row>
    <row r="270" ht="15.75" hidden="1" customHeight="1">
      <c r="B270" s="47"/>
      <c r="C270" s="47"/>
      <c r="D270" s="47"/>
      <c r="E270" s="47"/>
      <c r="F270" s="47"/>
      <c r="G270" s="47"/>
      <c r="H270" s="48"/>
      <c r="I270" s="75"/>
      <c r="J270" s="47"/>
      <c r="K270" s="47"/>
      <c r="L270" s="47"/>
      <c r="M270" s="76"/>
      <c r="N270" s="76"/>
      <c r="O270" s="48"/>
      <c r="P270" s="48">
        <f t="shared" si="1"/>
        <v>0</v>
      </c>
      <c r="Q270" s="47" t="str">
        <f t="shared" si="2"/>
        <v/>
      </c>
      <c r="R270" s="47" t="str">
        <f t="shared" si="3"/>
        <v/>
      </c>
      <c r="S270" s="77" t="str">
        <f t="shared" si="4"/>
        <v/>
      </c>
      <c r="T270" s="47" t="str">
        <f t="shared" si="5"/>
        <v/>
      </c>
    </row>
    <row r="271" ht="15.75" hidden="1" customHeight="1">
      <c r="B271" s="52"/>
      <c r="C271" s="52"/>
      <c r="D271" s="52"/>
      <c r="E271" s="52"/>
      <c r="F271" s="52"/>
      <c r="G271" s="52"/>
      <c r="H271" s="53"/>
      <c r="I271" s="78"/>
      <c r="J271" s="52"/>
      <c r="K271" s="52"/>
      <c r="L271" s="52"/>
      <c r="M271" s="79"/>
      <c r="N271" s="79"/>
      <c r="O271" s="53"/>
      <c r="P271" s="53">
        <f t="shared" si="1"/>
        <v>0</v>
      </c>
      <c r="Q271" s="52" t="str">
        <f t="shared" si="2"/>
        <v/>
      </c>
      <c r="R271" s="52" t="str">
        <f t="shared" si="3"/>
        <v/>
      </c>
      <c r="S271" s="80" t="str">
        <f t="shared" si="4"/>
        <v/>
      </c>
      <c r="T271" s="52" t="str">
        <f t="shared" si="5"/>
        <v/>
      </c>
    </row>
    <row r="272" ht="15.75" hidden="1" customHeight="1">
      <c r="B272" s="47"/>
      <c r="C272" s="47"/>
      <c r="D272" s="47"/>
      <c r="E272" s="47"/>
      <c r="F272" s="47"/>
      <c r="G272" s="47"/>
      <c r="H272" s="48"/>
      <c r="I272" s="75"/>
      <c r="J272" s="47"/>
      <c r="K272" s="47"/>
      <c r="L272" s="47"/>
      <c r="M272" s="76"/>
      <c r="N272" s="76"/>
      <c r="O272" s="48"/>
      <c r="P272" s="48">
        <f t="shared" si="1"/>
        <v>0</v>
      </c>
      <c r="Q272" s="47" t="str">
        <f t="shared" si="2"/>
        <v/>
      </c>
      <c r="R272" s="47" t="str">
        <f t="shared" si="3"/>
        <v/>
      </c>
      <c r="S272" s="77" t="str">
        <f t="shared" si="4"/>
        <v/>
      </c>
      <c r="T272" s="47" t="str">
        <f t="shared" si="5"/>
        <v/>
      </c>
    </row>
    <row r="273" ht="15.75" hidden="1" customHeight="1">
      <c r="B273" s="52"/>
      <c r="C273" s="52"/>
      <c r="D273" s="52"/>
      <c r="E273" s="52"/>
      <c r="F273" s="52"/>
      <c r="G273" s="52"/>
      <c r="H273" s="53"/>
      <c r="I273" s="78"/>
      <c r="J273" s="52"/>
      <c r="K273" s="52"/>
      <c r="L273" s="52"/>
      <c r="M273" s="79"/>
      <c r="N273" s="79"/>
      <c r="O273" s="53"/>
      <c r="P273" s="53">
        <f t="shared" si="1"/>
        <v>0</v>
      </c>
      <c r="Q273" s="52" t="str">
        <f t="shared" si="2"/>
        <v/>
      </c>
      <c r="R273" s="52" t="str">
        <f t="shared" si="3"/>
        <v/>
      </c>
      <c r="S273" s="80" t="str">
        <f t="shared" si="4"/>
        <v/>
      </c>
      <c r="T273" s="52" t="str">
        <f t="shared" si="5"/>
        <v/>
      </c>
    </row>
    <row r="274" ht="15.75" hidden="1" customHeight="1">
      <c r="B274" s="47"/>
      <c r="C274" s="47"/>
      <c r="D274" s="47"/>
      <c r="E274" s="47"/>
      <c r="F274" s="47"/>
      <c r="G274" s="47"/>
      <c r="H274" s="48"/>
      <c r="I274" s="75"/>
      <c r="J274" s="47"/>
      <c r="K274" s="47"/>
      <c r="L274" s="47"/>
      <c r="M274" s="76"/>
      <c r="N274" s="76"/>
      <c r="O274" s="48"/>
      <c r="P274" s="48">
        <f t="shared" si="1"/>
        <v>0</v>
      </c>
      <c r="Q274" s="47" t="str">
        <f t="shared" si="2"/>
        <v/>
      </c>
      <c r="R274" s="47" t="str">
        <f t="shared" si="3"/>
        <v/>
      </c>
      <c r="S274" s="77" t="str">
        <f t="shared" si="4"/>
        <v/>
      </c>
      <c r="T274" s="47" t="str">
        <f t="shared" si="5"/>
        <v/>
      </c>
    </row>
    <row r="275" ht="15.75" hidden="1" customHeight="1">
      <c r="B275" s="52"/>
      <c r="C275" s="52"/>
      <c r="D275" s="52"/>
      <c r="E275" s="52"/>
      <c r="F275" s="52"/>
      <c r="G275" s="52"/>
      <c r="H275" s="53"/>
      <c r="I275" s="78"/>
      <c r="J275" s="52"/>
      <c r="K275" s="52"/>
      <c r="L275" s="52"/>
      <c r="M275" s="79"/>
      <c r="N275" s="79"/>
      <c r="O275" s="53"/>
      <c r="P275" s="53">
        <f t="shared" si="1"/>
        <v>0</v>
      </c>
      <c r="Q275" s="52" t="str">
        <f t="shared" si="2"/>
        <v/>
      </c>
      <c r="R275" s="52" t="str">
        <f t="shared" si="3"/>
        <v/>
      </c>
      <c r="S275" s="80" t="str">
        <f t="shared" si="4"/>
        <v/>
      </c>
      <c r="T275" s="52" t="str">
        <f t="shared" si="5"/>
        <v/>
      </c>
    </row>
    <row r="276" ht="15.75" hidden="1" customHeight="1">
      <c r="B276" s="47"/>
      <c r="C276" s="47"/>
      <c r="D276" s="47"/>
      <c r="E276" s="47"/>
      <c r="F276" s="47"/>
      <c r="G276" s="47"/>
      <c r="H276" s="48"/>
      <c r="I276" s="75"/>
      <c r="J276" s="47"/>
      <c r="K276" s="47"/>
      <c r="L276" s="47"/>
      <c r="M276" s="76"/>
      <c r="N276" s="76"/>
      <c r="O276" s="48"/>
      <c r="P276" s="48">
        <f t="shared" si="1"/>
        <v>0</v>
      </c>
      <c r="Q276" s="47" t="str">
        <f t="shared" si="2"/>
        <v/>
      </c>
      <c r="R276" s="47" t="str">
        <f t="shared" si="3"/>
        <v/>
      </c>
      <c r="S276" s="77" t="str">
        <f t="shared" si="4"/>
        <v/>
      </c>
      <c r="T276" s="47" t="str">
        <f t="shared" si="5"/>
        <v/>
      </c>
    </row>
    <row r="277" ht="15.75" hidden="1" customHeight="1">
      <c r="B277" s="52"/>
      <c r="C277" s="52"/>
      <c r="D277" s="52"/>
      <c r="E277" s="52"/>
      <c r="F277" s="52"/>
      <c r="G277" s="52"/>
      <c r="H277" s="53"/>
      <c r="I277" s="78"/>
      <c r="J277" s="52"/>
      <c r="K277" s="52"/>
      <c r="L277" s="52"/>
      <c r="M277" s="79"/>
      <c r="N277" s="79"/>
      <c r="O277" s="53"/>
      <c r="P277" s="53">
        <f t="shared" si="1"/>
        <v>0</v>
      </c>
      <c r="Q277" s="52" t="str">
        <f t="shared" si="2"/>
        <v/>
      </c>
      <c r="R277" s="52" t="str">
        <f t="shared" si="3"/>
        <v/>
      </c>
      <c r="S277" s="80" t="str">
        <f t="shared" si="4"/>
        <v/>
      </c>
      <c r="T277" s="52" t="str">
        <f t="shared" si="5"/>
        <v/>
      </c>
    </row>
    <row r="278" ht="15.75" hidden="1" customHeight="1">
      <c r="B278" s="47"/>
      <c r="C278" s="47"/>
      <c r="D278" s="47"/>
      <c r="E278" s="47"/>
      <c r="F278" s="47"/>
      <c r="G278" s="47"/>
      <c r="H278" s="48"/>
      <c r="I278" s="75"/>
      <c r="J278" s="47"/>
      <c r="K278" s="47"/>
      <c r="L278" s="47"/>
      <c r="M278" s="76"/>
      <c r="N278" s="76"/>
      <c r="O278" s="48"/>
      <c r="P278" s="48">
        <f t="shared" si="1"/>
        <v>0</v>
      </c>
      <c r="Q278" s="47" t="str">
        <f t="shared" si="2"/>
        <v/>
      </c>
      <c r="R278" s="47" t="str">
        <f t="shared" si="3"/>
        <v/>
      </c>
      <c r="S278" s="77" t="str">
        <f t="shared" si="4"/>
        <v/>
      </c>
      <c r="T278" s="47" t="str">
        <f t="shared" si="5"/>
        <v/>
      </c>
    </row>
    <row r="279" ht="15.75" hidden="1" customHeight="1">
      <c r="B279" s="52"/>
      <c r="C279" s="52"/>
      <c r="D279" s="52"/>
      <c r="E279" s="52"/>
      <c r="F279" s="52"/>
      <c r="G279" s="52"/>
      <c r="H279" s="53"/>
      <c r="I279" s="78"/>
      <c r="J279" s="52"/>
      <c r="K279" s="52"/>
      <c r="L279" s="52"/>
      <c r="M279" s="79"/>
      <c r="N279" s="79"/>
      <c r="O279" s="53"/>
      <c r="P279" s="53">
        <f t="shared" si="1"/>
        <v>0</v>
      </c>
      <c r="Q279" s="52" t="str">
        <f t="shared" si="2"/>
        <v/>
      </c>
      <c r="R279" s="52" t="str">
        <f t="shared" si="3"/>
        <v/>
      </c>
      <c r="S279" s="80" t="str">
        <f t="shared" si="4"/>
        <v/>
      </c>
      <c r="T279" s="52" t="str">
        <f t="shared" si="5"/>
        <v/>
      </c>
    </row>
    <row r="280" ht="15.75" hidden="1" customHeight="1">
      <c r="B280" s="47"/>
      <c r="C280" s="47"/>
      <c r="D280" s="47"/>
      <c r="E280" s="47"/>
      <c r="F280" s="47"/>
      <c r="G280" s="47"/>
      <c r="H280" s="48"/>
      <c r="I280" s="75"/>
      <c r="J280" s="47"/>
      <c r="K280" s="47"/>
      <c r="L280" s="47"/>
      <c r="M280" s="76"/>
      <c r="N280" s="76"/>
      <c r="O280" s="48"/>
      <c r="P280" s="48">
        <f t="shared" si="1"/>
        <v>0</v>
      </c>
      <c r="Q280" s="47" t="str">
        <f t="shared" si="2"/>
        <v/>
      </c>
      <c r="R280" s="47" t="str">
        <f t="shared" si="3"/>
        <v/>
      </c>
      <c r="S280" s="77" t="str">
        <f t="shared" si="4"/>
        <v/>
      </c>
      <c r="T280" s="47" t="str">
        <f t="shared" si="5"/>
        <v/>
      </c>
    </row>
    <row r="281" ht="15.75" hidden="1" customHeight="1">
      <c r="B281" s="52"/>
      <c r="C281" s="52"/>
      <c r="D281" s="52"/>
      <c r="E281" s="52"/>
      <c r="F281" s="52"/>
      <c r="G281" s="52"/>
      <c r="H281" s="53"/>
      <c r="I281" s="78"/>
      <c r="J281" s="52"/>
      <c r="K281" s="52"/>
      <c r="L281" s="52"/>
      <c r="M281" s="79"/>
      <c r="N281" s="79"/>
      <c r="O281" s="53"/>
      <c r="P281" s="53">
        <f t="shared" si="1"/>
        <v>0</v>
      </c>
      <c r="Q281" s="52" t="str">
        <f t="shared" si="2"/>
        <v/>
      </c>
      <c r="R281" s="52" t="str">
        <f t="shared" si="3"/>
        <v/>
      </c>
      <c r="S281" s="80" t="str">
        <f t="shared" si="4"/>
        <v/>
      </c>
      <c r="T281" s="52" t="str">
        <f t="shared" si="5"/>
        <v/>
      </c>
    </row>
    <row r="282" ht="15.75" hidden="1" customHeight="1">
      <c r="B282" s="47"/>
      <c r="C282" s="47"/>
      <c r="D282" s="47"/>
      <c r="E282" s="47"/>
      <c r="F282" s="47"/>
      <c r="G282" s="47"/>
      <c r="H282" s="48"/>
      <c r="I282" s="75"/>
      <c r="J282" s="47"/>
      <c r="K282" s="47"/>
      <c r="L282" s="47"/>
      <c r="M282" s="76"/>
      <c r="N282" s="76"/>
      <c r="O282" s="48"/>
      <c r="P282" s="48">
        <f t="shared" si="1"/>
        <v>0</v>
      </c>
      <c r="Q282" s="47" t="str">
        <f t="shared" si="2"/>
        <v/>
      </c>
      <c r="R282" s="47" t="str">
        <f t="shared" si="3"/>
        <v/>
      </c>
      <c r="S282" s="77" t="str">
        <f t="shared" si="4"/>
        <v/>
      </c>
      <c r="T282" s="47" t="str">
        <f t="shared" si="5"/>
        <v/>
      </c>
    </row>
    <row r="283" ht="15.75" hidden="1" customHeight="1">
      <c r="B283" s="52"/>
      <c r="C283" s="52"/>
      <c r="D283" s="52"/>
      <c r="E283" s="52"/>
      <c r="F283" s="52"/>
      <c r="G283" s="52"/>
      <c r="H283" s="53"/>
      <c r="I283" s="78"/>
      <c r="J283" s="52"/>
      <c r="K283" s="52"/>
      <c r="L283" s="52"/>
      <c r="M283" s="79"/>
      <c r="N283" s="79"/>
      <c r="O283" s="53"/>
      <c r="P283" s="53">
        <f t="shared" si="1"/>
        <v>0</v>
      </c>
      <c r="Q283" s="52" t="str">
        <f t="shared" si="2"/>
        <v/>
      </c>
      <c r="R283" s="52" t="str">
        <f t="shared" si="3"/>
        <v/>
      </c>
      <c r="S283" s="80" t="str">
        <f t="shared" si="4"/>
        <v/>
      </c>
      <c r="T283" s="52" t="str">
        <f t="shared" si="5"/>
        <v/>
      </c>
    </row>
    <row r="284" ht="15.75" hidden="1" customHeight="1">
      <c r="B284" s="47"/>
      <c r="C284" s="47"/>
      <c r="D284" s="47"/>
      <c r="E284" s="47"/>
      <c r="F284" s="47"/>
      <c r="G284" s="47"/>
      <c r="H284" s="48"/>
      <c r="I284" s="75"/>
      <c r="J284" s="47"/>
      <c r="K284" s="47"/>
      <c r="L284" s="47"/>
      <c r="M284" s="76"/>
      <c r="N284" s="76"/>
      <c r="O284" s="48"/>
      <c r="P284" s="48">
        <f t="shared" si="1"/>
        <v>0</v>
      </c>
      <c r="Q284" s="47" t="str">
        <f t="shared" si="2"/>
        <v/>
      </c>
      <c r="R284" s="47" t="str">
        <f t="shared" si="3"/>
        <v/>
      </c>
      <c r="S284" s="77" t="str">
        <f t="shared" si="4"/>
        <v/>
      </c>
      <c r="T284" s="47" t="str">
        <f t="shared" si="5"/>
        <v/>
      </c>
    </row>
    <row r="285" ht="15.75" hidden="1" customHeight="1">
      <c r="B285" s="52"/>
      <c r="C285" s="52"/>
      <c r="D285" s="52"/>
      <c r="E285" s="52"/>
      <c r="F285" s="52"/>
      <c r="G285" s="52"/>
      <c r="H285" s="53"/>
      <c r="I285" s="78"/>
      <c r="J285" s="52"/>
      <c r="K285" s="52"/>
      <c r="L285" s="52"/>
      <c r="M285" s="79"/>
      <c r="N285" s="79"/>
      <c r="O285" s="53"/>
      <c r="P285" s="53">
        <f t="shared" si="1"/>
        <v>0</v>
      </c>
      <c r="Q285" s="52" t="str">
        <f t="shared" si="2"/>
        <v/>
      </c>
      <c r="R285" s="52" t="str">
        <f t="shared" si="3"/>
        <v/>
      </c>
      <c r="S285" s="80" t="str">
        <f t="shared" si="4"/>
        <v/>
      </c>
      <c r="T285" s="52" t="str">
        <f t="shared" si="5"/>
        <v/>
      </c>
    </row>
    <row r="286" ht="15.75" hidden="1" customHeight="1">
      <c r="B286" s="47"/>
      <c r="C286" s="47"/>
      <c r="D286" s="47"/>
      <c r="E286" s="47"/>
      <c r="F286" s="47"/>
      <c r="G286" s="47"/>
      <c r="H286" s="48"/>
      <c r="I286" s="75"/>
      <c r="J286" s="47"/>
      <c r="K286" s="47"/>
      <c r="L286" s="47"/>
      <c r="M286" s="76"/>
      <c r="N286" s="76"/>
      <c r="O286" s="48"/>
      <c r="P286" s="48">
        <f t="shared" si="1"/>
        <v>0</v>
      </c>
      <c r="Q286" s="47" t="str">
        <f t="shared" si="2"/>
        <v/>
      </c>
      <c r="R286" s="47" t="str">
        <f t="shared" si="3"/>
        <v/>
      </c>
      <c r="S286" s="77" t="str">
        <f t="shared" si="4"/>
        <v/>
      </c>
      <c r="T286" s="47" t="str">
        <f t="shared" si="5"/>
        <v/>
      </c>
    </row>
    <row r="287" ht="15.75" hidden="1" customHeight="1">
      <c r="B287" s="52"/>
      <c r="C287" s="52"/>
      <c r="D287" s="52"/>
      <c r="E287" s="52"/>
      <c r="F287" s="52"/>
      <c r="G287" s="52"/>
      <c r="H287" s="53"/>
      <c r="I287" s="78"/>
      <c r="J287" s="52"/>
      <c r="K287" s="52"/>
      <c r="L287" s="52"/>
      <c r="M287" s="79"/>
      <c r="N287" s="79"/>
      <c r="O287" s="53"/>
      <c r="P287" s="53">
        <f t="shared" si="1"/>
        <v>0</v>
      </c>
      <c r="Q287" s="52" t="str">
        <f t="shared" si="2"/>
        <v/>
      </c>
      <c r="R287" s="52" t="str">
        <f t="shared" si="3"/>
        <v/>
      </c>
      <c r="S287" s="80" t="str">
        <f t="shared" si="4"/>
        <v/>
      </c>
      <c r="T287" s="52" t="str">
        <f t="shared" si="5"/>
        <v/>
      </c>
    </row>
    <row r="288" ht="15.75" hidden="1" customHeight="1">
      <c r="B288" s="47"/>
      <c r="C288" s="47"/>
      <c r="D288" s="47"/>
      <c r="E288" s="47"/>
      <c r="F288" s="47"/>
      <c r="G288" s="47"/>
      <c r="H288" s="48"/>
      <c r="I288" s="75"/>
      <c r="J288" s="47"/>
      <c r="K288" s="47"/>
      <c r="L288" s="47"/>
      <c r="M288" s="76"/>
      <c r="N288" s="76"/>
      <c r="O288" s="48"/>
      <c r="P288" s="48">
        <f t="shared" si="1"/>
        <v>0</v>
      </c>
      <c r="Q288" s="47" t="str">
        <f t="shared" si="2"/>
        <v/>
      </c>
      <c r="R288" s="47" t="str">
        <f t="shared" si="3"/>
        <v/>
      </c>
      <c r="S288" s="77" t="str">
        <f t="shared" si="4"/>
        <v/>
      </c>
      <c r="T288" s="47" t="str">
        <f t="shared" si="5"/>
        <v/>
      </c>
    </row>
    <row r="289" ht="15.75" hidden="1" customHeight="1">
      <c r="B289" s="52"/>
      <c r="C289" s="52"/>
      <c r="D289" s="52"/>
      <c r="E289" s="52"/>
      <c r="F289" s="52"/>
      <c r="G289" s="52"/>
      <c r="H289" s="53"/>
      <c r="I289" s="78"/>
      <c r="J289" s="52"/>
      <c r="K289" s="52"/>
      <c r="L289" s="52"/>
      <c r="M289" s="79"/>
      <c r="N289" s="79"/>
      <c r="O289" s="53"/>
      <c r="P289" s="53">
        <f t="shared" si="1"/>
        <v>0</v>
      </c>
      <c r="Q289" s="52" t="str">
        <f t="shared" si="2"/>
        <v/>
      </c>
      <c r="R289" s="52" t="str">
        <f t="shared" si="3"/>
        <v/>
      </c>
      <c r="S289" s="80" t="str">
        <f t="shared" si="4"/>
        <v/>
      </c>
      <c r="T289" s="52" t="str">
        <f t="shared" si="5"/>
        <v/>
      </c>
    </row>
    <row r="290" ht="15.75" hidden="1" customHeight="1">
      <c r="B290" s="47"/>
      <c r="C290" s="47"/>
      <c r="D290" s="47"/>
      <c r="E290" s="47"/>
      <c r="F290" s="47"/>
      <c r="G290" s="47"/>
      <c r="H290" s="48"/>
      <c r="I290" s="75"/>
      <c r="J290" s="47"/>
      <c r="K290" s="47"/>
      <c r="L290" s="47"/>
      <c r="M290" s="76"/>
      <c r="N290" s="76"/>
      <c r="O290" s="48"/>
      <c r="P290" s="48">
        <f t="shared" si="1"/>
        <v>0</v>
      </c>
      <c r="Q290" s="47" t="str">
        <f t="shared" si="2"/>
        <v/>
      </c>
      <c r="R290" s="47" t="str">
        <f t="shared" si="3"/>
        <v/>
      </c>
      <c r="S290" s="77" t="str">
        <f t="shared" si="4"/>
        <v/>
      </c>
      <c r="T290" s="47" t="str">
        <f t="shared" si="5"/>
        <v/>
      </c>
    </row>
    <row r="291" ht="15.75" hidden="1" customHeight="1">
      <c r="B291" s="52"/>
      <c r="C291" s="52"/>
      <c r="D291" s="52"/>
      <c r="E291" s="52"/>
      <c r="F291" s="52"/>
      <c r="G291" s="52"/>
      <c r="H291" s="53"/>
      <c r="I291" s="78"/>
      <c r="J291" s="52"/>
      <c r="K291" s="52"/>
      <c r="L291" s="52"/>
      <c r="M291" s="79"/>
      <c r="N291" s="79"/>
      <c r="O291" s="53"/>
      <c r="P291" s="53">
        <f t="shared" si="1"/>
        <v>0</v>
      </c>
      <c r="Q291" s="52" t="str">
        <f t="shared" si="2"/>
        <v/>
      </c>
      <c r="R291" s="52" t="str">
        <f t="shared" si="3"/>
        <v/>
      </c>
      <c r="S291" s="80" t="str">
        <f t="shared" si="4"/>
        <v/>
      </c>
      <c r="T291" s="52" t="str">
        <f t="shared" si="5"/>
        <v/>
      </c>
    </row>
    <row r="292" ht="15.75" hidden="1" customHeight="1">
      <c r="B292" s="47"/>
      <c r="C292" s="47"/>
      <c r="D292" s="47"/>
      <c r="E292" s="47"/>
      <c r="F292" s="47"/>
      <c r="G292" s="47"/>
      <c r="H292" s="48"/>
      <c r="I292" s="75"/>
      <c r="J292" s="47"/>
      <c r="K292" s="47"/>
      <c r="L292" s="47"/>
      <c r="M292" s="76"/>
      <c r="N292" s="76"/>
      <c r="O292" s="48"/>
      <c r="P292" s="48">
        <f t="shared" si="1"/>
        <v>0</v>
      </c>
      <c r="Q292" s="47" t="str">
        <f t="shared" si="2"/>
        <v/>
      </c>
      <c r="R292" s="47" t="str">
        <f t="shared" si="3"/>
        <v/>
      </c>
      <c r="S292" s="77" t="str">
        <f t="shared" si="4"/>
        <v/>
      </c>
      <c r="T292" s="47" t="str">
        <f t="shared" si="5"/>
        <v/>
      </c>
    </row>
    <row r="293" ht="15.75" hidden="1" customHeight="1">
      <c r="B293" s="52"/>
      <c r="C293" s="52"/>
      <c r="D293" s="52"/>
      <c r="E293" s="52"/>
      <c r="F293" s="52"/>
      <c r="G293" s="52"/>
      <c r="H293" s="53"/>
      <c r="I293" s="78"/>
      <c r="J293" s="52"/>
      <c r="K293" s="52"/>
      <c r="L293" s="52"/>
      <c r="M293" s="79"/>
      <c r="N293" s="79"/>
      <c r="O293" s="53"/>
      <c r="P293" s="53">
        <f t="shared" si="1"/>
        <v>0</v>
      </c>
      <c r="Q293" s="52" t="str">
        <f t="shared" si="2"/>
        <v/>
      </c>
      <c r="R293" s="52" t="str">
        <f t="shared" si="3"/>
        <v/>
      </c>
      <c r="S293" s="80" t="str">
        <f t="shared" si="4"/>
        <v/>
      </c>
      <c r="T293" s="52" t="str">
        <f t="shared" si="5"/>
        <v/>
      </c>
    </row>
    <row r="294" ht="15.75" hidden="1" customHeight="1">
      <c r="B294" s="47"/>
      <c r="C294" s="47"/>
      <c r="D294" s="47"/>
      <c r="E294" s="47"/>
      <c r="F294" s="47"/>
      <c r="G294" s="47"/>
      <c r="H294" s="48"/>
      <c r="I294" s="75"/>
      <c r="J294" s="47"/>
      <c r="K294" s="47"/>
      <c r="L294" s="47"/>
      <c r="M294" s="76"/>
      <c r="N294" s="76"/>
      <c r="O294" s="48"/>
      <c r="P294" s="48">
        <f t="shared" si="1"/>
        <v>0</v>
      </c>
      <c r="Q294" s="47" t="str">
        <f t="shared" si="2"/>
        <v/>
      </c>
      <c r="R294" s="47" t="str">
        <f t="shared" si="3"/>
        <v/>
      </c>
      <c r="S294" s="77" t="str">
        <f t="shared" si="4"/>
        <v/>
      </c>
      <c r="T294" s="47" t="str">
        <f t="shared" si="5"/>
        <v/>
      </c>
    </row>
    <row r="295" ht="15.75" hidden="1" customHeight="1">
      <c r="B295" s="52"/>
      <c r="C295" s="52"/>
      <c r="D295" s="52"/>
      <c r="E295" s="52"/>
      <c r="F295" s="52"/>
      <c r="G295" s="52"/>
      <c r="H295" s="53"/>
      <c r="I295" s="78"/>
      <c r="J295" s="52"/>
      <c r="K295" s="52"/>
      <c r="L295" s="52"/>
      <c r="M295" s="79"/>
      <c r="N295" s="79"/>
      <c r="O295" s="53"/>
      <c r="P295" s="53">
        <f t="shared" si="1"/>
        <v>0</v>
      </c>
      <c r="Q295" s="52" t="str">
        <f t="shared" si="2"/>
        <v/>
      </c>
      <c r="R295" s="52" t="str">
        <f t="shared" si="3"/>
        <v/>
      </c>
      <c r="S295" s="80" t="str">
        <f t="shared" si="4"/>
        <v/>
      </c>
      <c r="T295" s="52" t="str">
        <f t="shared" si="5"/>
        <v/>
      </c>
    </row>
    <row r="296" ht="15.75" hidden="1" customHeight="1">
      <c r="B296" s="47"/>
      <c r="C296" s="47"/>
      <c r="D296" s="47"/>
      <c r="E296" s="47"/>
      <c r="F296" s="47"/>
      <c r="G296" s="47"/>
      <c r="H296" s="48"/>
      <c r="I296" s="75"/>
      <c r="J296" s="47"/>
      <c r="K296" s="47"/>
      <c r="L296" s="47"/>
      <c r="M296" s="76"/>
      <c r="N296" s="76"/>
      <c r="O296" s="48"/>
      <c r="P296" s="48">
        <f t="shared" si="1"/>
        <v>0</v>
      </c>
      <c r="Q296" s="47" t="str">
        <f t="shared" si="2"/>
        <v/>
      </c>
      <c r="R296" s="47" t="str">
        <f t="shared" si="3"/>
        <v/>
      </c>
      <c r="S296" s="77" t="str">
        <f t="shared" si="4"/>
        <v/>
      </c>
      <c r="T296" s="47" t="str">
        <f t="shared" si="5"/>
        <v/>
      </c>
    </row>
    <row r="297" ht="15.75" hidden="1" customHeight="1">
      <c r="B297" s="52"/>
      <c r="C297" s="52"/>
      <c r="D297" s="52"/>
      <c r="E297" s="52"/>
      <c r="F297" s="52"/>
      <c r="G297" s="52"/>
      <c r="H297" s="53"/>
      <c r="I297" s="78"/>
      <c r="J297" s="52"/>
      <c r="K297" s="52"/>
      <c r="L297" s="52"/>
      <c r="M297" s="79"/>
      <c r="N297" s="79"/>
      <c r="O297" s="53"/>
      <c r="P297" s="53">
        <f t="shared" si="1"/>
        <v>0</v>
      </c>
      <c r="Q297" s="52" t="str">
        <f t="shared" si="2"/>
        <v/>
      </c>
      <c r="R297" s="52" t="str">
        <f t="shared" si="3"/>
        <v/>
      </c>
      <c r="S297" s="80" t="str">
        <f t="shared" si="4"/>
        <v/>
      </c>
      <c r="T297" s="52" t="str">
        <f t="shared" si="5"/>
        <v/>
      </c>
    </row>
    <row r="298" ht="15.75" hidden="1" customHeight="1">
      <c r="B298" s="47"/>
      <c r="C298" s="47"/>
      <c r="D298" s="47"/>
      <c r="E298" s="47"/>
      <c r="F298" s="47"/>
      <c r="G298" s="47"/>
      <c r="H298" s="48"/>
      <c r="I298" s="75"/>
      <c r="J298" s="47"/>
      <c r="K298" s="47"/>
      <c r="L298" s="47"/>
      <c r="M298" s="76"/>
      <c r="N298" s="76"/>
      <c r="O298" s="48"/>
      <c r="P298" s="48">
        <f t="shared" si="1"/>
        <v>0</v>
      </c>
      <c r="Q298" s="47" t="str">
        <f t="shared" si="2"/>
        <v/>
      </c>
      <c r="R298" s="47" t="str">
        <f t="shared" si="3"/>
        <v/>
      </c>
      <c r="S298" s="77" t="str">
        <f t="shared" si="4"/>
        <v/>
      </c>
      <c r="T298" s="47" t="str">
        <f t="shared" si="5"/>
        <v/>
      </c>
    </row>
    <row r="299" ht="15.75" hidden="1" customHeight="1">
      <c r="B299" s="52"/>
      <c r="C299" s="52"/>
      <c r="D299" s="52"/>
      <c r="E299" s="52"/>
      <c r="F299" s="52"/>
      <c r="G299" s="52"/>
      <c r="H299" s="53"/>
      <c r="I299" s="78"/>
      <c r="J299" s="52"/>
      <c r="K299" s="52"/>
      <c r="L299" s="52"/>
      <c r="M299" s="79"/>
      <c r="N299" s="79"/>
      <c r="O299" s="53"/>
      <c r="P299" s="53">
        <f t="shared" si="1"/>
        <v>0</v>
      </c>
      <c r="Q299" s="52" t="str">
        <f t="shared" si="2"/>
        <v/>
      </c>
      <c r="R299" s="52" t="str">
        <f t="shared" si="3"/>
        <v/>
      </c>
      <c r="S299" s="80" t="str">
        <f t="shared" si="4"/>
        <v/>
      </c>
      <c r="T299" s="52" t="str">
        <f t="shared" si="5"/>
        <v/>
      </c>
    </row>
    <row r="300" ht="15.75" hidden="1" customHeight="1">
      <c r="B300" s="47"/>
      <c r="C300" s="47"/>
      <c r="D300" s="47"/>
      <c r="E300" s="47"/>
      <c r="F300" s="47"/>
      <c r="G300" s="47"/>
      <c r="H300" s="48"/>
      <c r="I300" s="75"/>
      <c r="J300" s="47"/>
      <c r="K300" s="47"/>
      <c r="L300" s="47"/>
      <c r="M300" s="76"/>
      <c r="N300" s="76"/>
      <c r="O300" s="48"/>
      <c r="P300" s="48">
        <f t="shared" si="1"/>
        <v>0</v>
      </c>
      <c r="Q300" s="47" t="str">
        <f t="shared" si="2"/>
        <v/>
      </c>
      <c r="R300" s="47" t="str">
        <f t="shared" si="3"/>
        <v/>
      </c>
      <c r="S300" s="77" t="str">
        <f t="shared" si="4"/>
        <v/>
      </c>
      <c r="T300" s="47" t="str">
        <f t="shared" si="5"/>
        <v/>
      </c>
    </row>
    <row r="301" ht="15.75" hidden="1" customHeight="1">
      <c r="B301" s="52"/>
      <c r="C301" s="52"/>
      <c r="D301" s="52"/>
      <c r="E301" s="52"/>
      <c r="F301" s="52"/>
      <c r="G301" s="52"/>
      <c r="H301" s="53"/>
      <c r="I301" s="78"/>
      <c r="J301" s="52"/>
      <c r="K301" s="52"/>
      <c r="L301" s="52"/>
      <c r="M301" s="79"/>
      <c r="N301" s="79"/>
      <c r="O301" s="53"/>
      <c r="P301" s="53">
        <f t="shared" si="1"/>
        <v>0</v>
      </c>
      <c r="Q301" s="52" t="str">
        <f t="shared" si="2"/>
        <v/>
      </c>
      <c r="R301" s="52" t="str">
        <f t="shared" si="3"/>
        <v/>
      </c>
      <c r="S301" s="80" t="str">
        <f t="shared" si="4"/>
        <v/>
      </c>
      <c r="T301" s="52" t="str">
        <f t="shared" si="5"/>
        <v/>
      </c>
    </row>
    <row r="302" ht="15.75" hidden="1" customHeight="1">
      <c r="B302" s="47"/>
      <c r="C302" s="47"/>
      <c r="D302" s="47"/>
      <c r="E302" s="47"/>
      <c r="F302" s="47"/>
      <c r="G302" s="47"/>
      <c r="H302" s="48"/>
      <c r="I302" s="75"/>
      <c r="J302" s="47"/>
      <c r="K302" s="47"/>
      <c r="L302" s="47"/>
      <c r="M302" s="76"/>
      <c r="N302" s="76"/>
      <c r="O302" s="48"/>
      <c r="P302" s="48">
        <f t="shared" si="1"/>
        <v>0</v>
      </c>
      <c r="Q302" s="47" t="str">
        <f t="shared" si="2"/>
        <v/>
      </c>
      <c r="R302" s="47" t="str">
        <f t="shared" si="3"/>
        <v/>
      </c>
      <c r="S302" s="77" t="str">
        <f t="shared" si="4"/>
        <v/>
      </c>
      <c r="T302" s="47" t="str">
        <f t="shared" si="5"/>
        <v/>
      </c>
    </row>
    <row r="303" ht="15.75" hidden="1" customHeight="1">
      <c r="B303" s="52"/>
      <c r="C303" s="52"/>
      <c r="D303" s="52"/>
      <c r="E303" s="52"/>
      <c r="F303" s="52"/>
      <c r="G303" s="52"/>
      <c r="H303" s="53"/>
      <c r="I303" s="78"/>
      <c r="J303" s="52"/>
      <c r="K303" s="52"/>
      <c r="L303" s="52"/>
      <c r="M303" s="79"/>
      <c r="N303" s="79"/>
      <c r="O303" s="53"/>
      <c r="P303" s="53">
        <f t="shared" si="1"/>
        <v>0</v>
      </c>
      <c r="Q303" s="52" t="str">
        <f t="shared" si="2"/>
        <v/>
      </c>
      <c r="R303" s="52" t="str">
        <f t="shared" si="3"/>
        <v/>
      </c>
      <c r="S303" s="80" t="str">
        <f t="shared" si="4"/>
        <v/>
      </c>
      <c r="T303" s="52" t="str">
        <f t="shared" si="5"/>
        <v/>
      </c>
    </row>
    <row r="304" ht="15.75" hidden="1" customHeight="1">
      <c r="B304" s="47"/>
      <c r="C304" s="47"/>
      <c r="D304" s="47"/>
      <c r="E304" s="47"/>
      <c r="F304" s="47"/>
      <c r="G304" s="47"/>
      <c r="H304" s="48"/>
      <c r="I304" s="75"/>
      <c r="J304" s="47"/>
      <c r="K304" s="47"/>
      <c r="L304" s="47"/>
      <c r="M304" s="76"/>
      <c r="N304" s="76"/>
      <c r="O304" s="48"/>
      <c r="P304" s="48">
        <f t="shared" si="1"/>
        <v>0</v>
      </c>
      <c r="Q304" s="47" t="str">
        <f t="shared" si="2"/>
        <v/>
      </c>
      <c r="R304" s="47" t="str">
        <f t="shared" si="3"/>
        <v/>
      </c>
      <c r="S304" s="77" t="str">
        <f t="shared" si="4"/>
        <v/>
      </c>
      <c r="T304" s="47" t="str">
        <f t="shared" si="5"/>
        <v/>
      </c>
    </row>
    <row r="305" ht="15.75" hidden="1" customHeight="1">
      <c r="B305" s="52"/>
      <c r="C305" s="52"/>
      <c r="D305" s="52"/>
      <c r="E305" s="52"/>
      <c r="F305" s="52"/>
      <c r="G305" s="52"/>
      <c r="H305" s="53"/>
      <c r="I305" s="78"/>
      <c r="J305" s="52"/>
      <c r="K305" s="52"/>
      <c r="L305" s="52"/>
      <c r="M305" s="79"/>
      <c r="N305" s="79"/>
      <c r="O305" s="53"/>
      <c r="P305" s="53">
        <f t="shared" si="1"/>
        <v>0</v>
      </c>
      <c r="Q305" s="52" t="str">
        <f t="shared" si="2"/>
        <v/>
      </c>
      <c r="R305" s="52" t="str">
        <f t="shared" si="3"/>
        <v/>
      </c>
      <c r="S305" s="80" t="str">
        <f t="shared" si="4"/>
        <v/>
      </c>
      <c r="T305" s="52" t="str">
        <f t="shared" si="5"/>
        <v/>
      </c>
    </row>
    <row r="306" ht="15.75" hidden="1" customHeight="1">
      <c r="B306" s="47"/>
      <c r="C306" s="47"/>
      <c r="D306" s="47"/>
      <c r="E306" s="47"/>
      <c r="F306" s="47"/>
      <c r="G306" s="47"/>
      <c r="H306" s="48"/>
      <c r="I306" s="75"/>
      <c r="J306" s="47"/>
      <c r="K306" s="47"/>
      <c r="L306" s="47"/>
      <c r="M306" s="76"/>
      <c r="N306" s="76"/>
      <c r="O306" s="48"/>
      <c r="P306" s="48">
        <f t="shared" si="1"/>
        <v>0</v>
      </c>
      <c r="Q306" s="47" t="str">
        <f t="shared" si="2"/>
        <v/>
      </c>
      <c r="R306" s="47" t="str">
        <f t="shared" si="3"/>
        <v/>
      </c>
      <c r="S306" s="77" t="str">
        <f t="shared" si="4"/>
        <v/>
      </c>
      <c r="T306" s="47" t="str">
        <f t="shared" si="5"/>
        <v/>
      </c>
    </row>
    <row r="307" ht="15.75" hidden="1" customHeight="1">
      <c r="B307" s="52"/>
      <c r="C307" s="52"/>
      <c r="D307" s="52"/>
      <c r="E307" s="52"/>
      <c r="F307" s="52"/>
      <c r="G307" s="52"/>
      <c r="H307" s="53"/>
      <c r="I307" s="78"/>
      <c r="J307" s="52"/>
      <c r="K307" s="52"/>
      <c r="L307" s="52"/>
      <c r="M307" s="79"/>
      <c r="N307" s="79"/>
      <c r="O307" s="53"/>
      <c r="P307" s="53">
        <f t="shared" si="1"/>
        <v>0</v>
      </c>
      <c r="Q307" s="52" t="str">
        <f t="shared" si="2"/>
        <v/>
      </c>
      <c r="R307" s="52" t="str">
        <f t="shared" si="3"/>
        <v/>
      </c>
      <c r="S307" s="80" t="str">
        <f t="shared" si="4"/>
        <v/>
      </c>
      <c r="T307" s="52" t="str">
        <f t="shared" si="5"/>
        <v/>
      </c>
    </row>
    <row r="308" ht="15.75" hidden="1" customHeight="1">
      <c r="B308" s="47"/>
      <c r="C308" s="47"/>
      <c r="D308" s="47"/>
      <c r="E308" s="47"/>
      <c r="F308" s="47"/>
      <c r="G308" s="47"/>
      <c r="H308" s="48"/>
      <c r="I308" s="75"/>
      <c r="J308" s="47"/>
      <c r="K308" s="47"/>
      <c r="L308" s="47"/>
      <c r="M308" s="76"/>
      <c r="N308" s="76"/>
      <c r="O308" s="48"/>
      <c r="P308" s="48">
        <f t="shared" si="1"/>
        <v>0</v>
      </c>
      <c r="Q308" s="47" t="str">
        <f t="shared" si="2"/>
        <v/>
      </c>
      <c r="R308" s="47" t="str">
        <f t="shared" si="3"/>
        <v/>
      </c>
      <c r="S308" s="77" t="str">
        <f t="shared" si="4"/>
        <v/>
      </c>
      <c r="T308" s="47" t="str">
        <f t="shared" si="5"/>
        <v/>
      </c>
    </row>
    <row r="309" ht="15.75" hidden="1" customHeight="1">
      <c r="B309" s="52"/>
      <c r="C309" s="52"/>
      <c r="D309" s="52"/>
      <c r="E309" s="52"/>
      <c r="F309" s="52"/>
      <c r="G309" s="52"/>
      <c r="H309" s="53"/>
      <c r="I309" s="78"/>
      <c r="J309" s="52"/>
      <c r="K309" s="52"/>
      <c r="L309" s="52"/>
      <c r="M309" s="79"/>
      <c r="N309" s="79"/>
      <c r="O309" s="53"/>
      <c r="P309" s="53">
        <f t="shared" si="1"/>
        <v>0</v>
      </c>
      <c r="Q309" s="52" t="str">
        <f t="shared" si="2"/>
        <v/>
      </c>
      <c r="R309" s="52" t="str">
        <f t="shared" si="3"/>
        <v/>
      </c>
      <c r="S309" s="80" t="str">
        <f t="shared" si="4"/>
        <v/>
      </c>
      <c r="T309" s="52" t="str">
        <f t="shared" si="5"/>
        <v/>
      </c>
    </row>
    <row r="310" ht="15.75" hidden="1" customHeight="1">
      <c r="B310" s="47"/>
      <c r="C310" s="47"/>
      <c r="D310" s="47"/>
      <c r="E310" s="47"/>
      <c r="F310" s="47"/>
      <c r="G310" s="47"/>
      <c r="H310" s="48"/>
      <c r="I310" s="75"/>
      <c r="J310" s="47"/>
      <c r="K310" s="47"/>
      <c r="L310" s="47"/>
      <c r="M310" s="76"/>
      <c r="N310" s="76"/>
      <c r="O310" s="48"/>
      <c r="P310" s="48">
        <f t="shared" si="1"/>
        <v>0</v>
      </c>
      <c r="Q310" s="47" t="str">
        <f t="shared" si="2"/>
        <v/>
      </c>
      <c r="R310" s="47" t="str">
        <f t="shared" si="3"/>
        <v/>
      </c>
      <c r="S310" s="77" t="str">
        <f t="shared" si="4"/>
        <v/>
      </c>
      <c r="T310" s="47" t="str">
        <f t="shared" si="5"/>
        <v/>
      </c>
    </row>
    <row r="311" ht="15.75" hidden="1" customHeight="1">
      <c r="B311" s="52"/>
      <c r="C311" s="52"/>
      <c r="D311" s="52"/>
      <c r="E311" s="52"/>
      <c r="F311" s="52"/>
      <c r="G311" s="52"/>
      <c r="H311" s="53"/>
      <c r="I311" s="78"/>
      <c r="J311" s="52"/>
      <c r="K311" s="52"/>
      <c r="L311" s="52"/>
      <c r="M311" s="79"/>
      <c r="N311" s="79"/>
      <c r="O311" s="53"/>
      <c r="P311" s="53">
        <f t="shared" si="1"/>
        <v>0</v>
      </c>
      <c r="Q311" s="52" t="str">
        <f t="shared" si="2"/>
        <v/>
      </c>
      <c r="R311" s="52" t="str">
        <f t="shared" si="3"/>
        <v/>
      </c>
      <c r="S311" s="80" t="str">
        <f t="shared" si="4"/>
        <v/>
      </c>
      <c r="T311" s="52" t="str">
        <f t="shared" si="5"/>
        <v/>
      </c>
    </row>
    <row r="312" ht="15.75" hidden="1" customHeight="1">
      <c r="B312" s="47"/>
      <c r="C312" s="47"/>
      <c r="D312" s="47"/>
      <c r="E312" s="47"/>
      <c r="F312" s="47"/>
      <c r="G312" s="47"/>
      <c r="H312" s="48"/>
      <c r="I312" s="75"/>
      <c r="J312" s="47"/>
      <c r="K312" s="47"/>
      <c r="L312" s="47"/>
      <c r="M312" s="76"/>
      <c r="N312" s="76"/>
      <c r="O312" s="48"/>
      <c r="P312" s="48">
        <f t="shared" si="1"/>
        <v>0</v>
      </c>
      <c r="Q312" s="47" t="str">
        <f t="shared" si="2"/>
        <v/>
      </c>
      <c r="R312" s="47" t="str">
        <f t="shared" si="3"/>
        <v/>
      </c>
      <c r="S312" s="77" t="str">
        <f t="shared" si="4"/>
        <v/>
      </c>
      <c r="T312" s="47" t="str">
        <f t="shared" si="5"/>
        <v/>
      </c>
    </row>
    <row r="313" ht="15.75" hidden="1" customHeight="1">
      <c r="B313" s="52"/>
      <c r="C313" s="52"/>
      <c r="D313" s="52"/>
      <c r="E313" s="52"/>
      <c r="F313" s="52"/>
      <c r="G313" s="52"/>
      <c r="H313" s="53"/>
      <c r="I313" s="78"/>
      <c r="J313" s="52"/>
      <c r="K313" s="52"/>
      <c r="L313" s="52"/>
      <c r="M313" s="79"/>
      <c r="N313" s="79"/>
      <c r="O313" s="53"/>
      <c r="P313" s="53">
        <f t="shared" si="1"/>
        <v>0</v>
      </c>
      <c r="Q313" s="52" t="str">
        <f t="shared" si="2"/>
        <v/>
      </c>
      <c r="R313" s="52" t="str">
        <f t="shared" si="3"/>
        <v/>
      </c>
      <c r="S313" s="80" t="str">
        <f t="shared" si="4"/>
        <v/>
      </c>
      <c r="T313" s="52" t="str">
        <f t="shared" si="5"/>
        <v/>
      </c>
    </row>
    <row r="314" ht="15.75" hidden="1" customHeight="1">
      <c r="B314" s="47"/>
      <c r="C314" s="47"/>
      <c r="D314" s="47"/>
      <c r="E314" s="47"/>
      <c r="F314" s="47"/>
      <c r="G314" s="47"/>
      <c r="H314" s="48"/>
      <c r="I314" s="75"/>
      <c r="J314" s="47"/>
      <c r="K314" s="47"/>
      <c r="L314" s="47"/>
      <c r="M314" s="76"/>
      <c r="N314" s="76"/>
      <c r="O314" s="48"/>
      <c r="P314" s="48">
        <f t="shared" si="1"/>
        <v>0</v>
      </c>
      <c r="Q314" s="47" t="str">
        <f t="shared" si="2"/>
        <v/>
      </c>
      <c r="R314" s="47" t="str">
        <f t="shared" si="3"/>
        <v/>
      </c>
      <c r="S314" s="77" t="str">
        <f t="shared" si="4"/>
        <v/>
      </c>
      <c r="T314" s="47" t="str">
        <f t="shared" si="5"/>
        <v/>
      </c>
    </row>
    <row r="315" ht="15.75" hidden="1" customHeight="1">
      <c r="B315" s="52"/>
      <c r="C315" s="52"/>
      <c r="D315" s="52"/>
      <c r="E315" s="52"/>
      <c r="F315" s="52"/>
      <c r="G315" s="52"/>
      <c r="H315" s="53"/>
      <c r="I315" s="78"/>
      <c r="J315" s="52"/>
      <c r="K315" s="52"/>
      <c r="L315" s="52"/>
      <c r="M315" s="79"/>
      <c r="N315" s="79"/>
      <c r="O315" s="53"/>
      <c r="P315" s="53">
        <f t="shared" si="1"/>
        <v>0</v>
      </c>
      <c r="Q315" s="52" t="str">
        <f t="shared" si="2"/>
        <v/>
      </c>
      <c r="R315" s="52" t="str">
        <f t="shared" si="3"/>
        <v/>
      </c>
      <c r="S315" s="80" t="str">
        <f t="shared" si="4"/>
        <v/>
      </c>
      <c r="T315" s="52" t="str">
        <f t="shared" si="5"/>
        <v/>
      </c>
    </row>
    <row r="316" ht="15.75" hidden="1" customHeight="1">
      <c r="B316" s="47"/>
      <c r="C316" s="47"/>
      <c r="D316" s="47"/>
      <c r="E316" s="47"/>
      <c r="F316" s="47"/>
      <c r="G316" s="47"/>
      <c r="H316" s="48"/>
      <c r="I316" s="75"/>
      <c r="J316" s="47"/>
      <c r="K316" s="47"/>
      <c r="L316" s="47"/>
      <c r="M316" s="76"/>
      <c r="N316" s="76"/>
      <c r="O316" s="48"/>
      <c r="P316" s="48">
        <f t="shared" si="1"/>
        <v>0</v>
      </c>
      <c r="Q316" s="47" t="str">
        <f t="shared" si="2"/>
        <v/>
      </c>
      <c r="R316" s="47" t="str">
        <f t="shared" si="3"/>
        <v/>
      </c>
      <c r="S316" s="77" t="str">
        <f t="shared" si="4"/>
        <v/>
      </c>
      <c r="T316" s="47" t="str">
        <f t="shared" si="5"/>
        <v/>
      </c>
    </row>
    <row r="317" ht="15.75" hidden="1" customHeight="1">
      <c r="B317" s="52"/>
      <c r="C317" s="52"/>
      <c r="D317" s="52"/>
      <c r="E317" s="52"/>
      <c r="F317" s="52"/>
      <c r="G317" s="52"/>
      <c r="H317" s="53"/>
      <c r="I317" s="78"/>
      <c r="J317" s="52"/>
      <c r="K317" s="52"/>
      <c r="L317" s="52"/>
      <c r="M317" s="79"/>
      <c r="N317" s="79"/>
      <c r="O317" s="53"/>
      <c r="P317" s="53">
        <f t="shared" si="1"/>
        <v>0</v>
      </c>
      <c r="Q317" s="52" t="str">
        <f t="shared" si="2"/>
        <v/>
      </c>
      <c r="R317" s="52" t="str">
        <f t="shared" si="3"/>
        <v/>
      </c>
      <c r="S317" s="80" t="str">
        <f t="shared" si="4"/>
        <v/>
      </c>
      <c r="T317" s="52" t="str">
        <f t="shared" si="5"/>
        <v/>
      </c>
    </row>
    <row r="318" ht="15.75" hidden="1" customHeight="1">
      <c r="B318" s="47"/>
      <c r="C318" s="47"/>
      <c r="D318" s="47"/>
      <c r="E318" s="47"/>
      <c r="F318" s="47"/>
      <c r="G318" s="47"/>
      <c r="H318" s="48"/>
      <c r="I318" s="75"/>
      <c r="J318" s="47"/>
      <c r="K318" s="47"/>
      <c r="L318" s="47"/>
      <c r="M318" s="76"/>
      <c r="N318" s="76"/>
      <c r="O318" s="48"/>
      <c r="P318" s="48">
        <f t="shared" si="1"/>
        <v>0</v>
      </c>
      <c r="Q318" s="47" t="str">
        <f t="shared" si="2"/>
        <v/>
      </c>
      <c r="R318" s="47" t="str">
        <f t="shared" si="3"/>
        <v/>
      </c>
      <c r="S318" s="77" t="str">
        <f t="shared" si="4"/>
        <v/>
      </c>
      <c r="T318" s="47" t="str">
        <f t="shared" si="5"/>
        <v/>
      </c>
    </row>
    <row r="319" ht="15.75" hidden="1" customHeight="1">
      <c r="B319" s="52"/>
      <c r="C319" s="52"/>
      <c r="D319" s="52"/>
      <c r="E319" s="52"/>
      <c r="F319" s="52"/>
      <c r="G319" s="52"/>
      <c r="H319" s="53"/>
      <c r="I319" s="78"/>
      <c r="J319" s="52"/>
      <c r="K319" s="52"/>
      <c r="L319" s="52"/>
      <c r="M319" s="79"/>
      <c r="N319" s="79"/>
      <c r="O319" s="53"/>
      <c r="P319" s="53">
        <f t="shared" si="1"/>
        <v>0</v>
      </c>
      <c r="Q319" s="52" t="str">
        <f t="shared" si="2"/>
        <v/>
      </c>
      <c r="R319" s="52" t="str">
        <f t="shared" si="3"/>
        <v/>
      </c>
      <c r="S319" s="80" t="str">
        <f t="shared" si="4"/>
        <v/>
      </c>
      <c r="T319" s="52" t="str">
        <f t="shared" si="5"/>
        <v/>
      </c>
    </row>
    <row r="320" ht="15.75" hidden="1" customHeight="1">
      <c r="B320" s="47"/>
      <c r="C320" s="47"/>
      <c r="D320" s="47"/>
      <c r="E320" s="47"/>
      <c r="F320" s="47"/>
      <c r="G320" s="47"/>
      <c r="H320" s="48"/>
      <c r="I320" s="75"/>
      <c r="J320" s="47"/>
      <c r="K320" s="47"/>
      <c r="L320" s="47"/>
      <c r="M320" s="76"/>
      <c r="N320" s="76"/>
      <c r="O320" s="48"/>
      <c r="P320" s="48">
        <f t="shared" si="1"/>
        <v>0</v>
      </c>
      <c r="Q320" s="47" t="str">
        <f t="shared" si="2"/>
        <v/>
      </c>
      <c r="R320" s="47" t="str">
        <f t="shared" si="3"/>
        <v/>
      </c>
      <c r="S320" s="77" t="str">
        <f t="shared" si="4"/>
        <v/>
      </c>
      <c r="T320" s="47" t="str">
        <f t="shared" si="5"/>
        <v/>
      </c>
    </row>
    <row r="321" ht="15.75" hidden="1" customHeight="1">
      <c r="B321" s="52"/>
      <c r="C321" s="52"/>
      <c r="D321" s="52"/>
      <c r="E321" s="52"/>
      <c r="F321" s="52"/>
      <c r="G321" s="52"/>
      <c r="H321" s="53"/>
      <c r="I321" s="78"/>
      <c r="J321" s="52"/>
      <c r="K321" s="52"/>
      <c r="L321" s="52"/>
      <c r="M321" s="79"/>
      <c r="N321" s="79"/>
      <c r="O321" s="53"/>
      <c r="P321" s="53">
        <f t="shared" si="1"/>
        <v>0</v>
      </c>
      <c r="Q321" s="52" t="str">
        <f t="shared" si="2"/>
        <v/>
      </c>
      <c r="R321" s="52" t="str">
        <f t="shared" si="3"/>
        <v/>
      </c>
      <c r="S321" s="80" t="str">
        <f t="shared" si="4"/>
        <v/>
      </c>
      <c r="T321" s="52" t="str">
        <f t="shared" si="5"/>
        <v/>
      </c>
    </row>
    <row r="322" ht="15.75" hidden="1" customHeight="1">
      <c r="B322" s="47"/>
      <c r="C322" s="47"/>
      <c r="D322" s="47"/>
      <c r="E322" s="47"/>
      <c r="F322" s="47"/>
      <c r="G322" s="47"/>
      <c r="H322" s="48"/>
      <c r="I322" s="75"/>
      <c r="J322" s="47"/>
      <c r="K322" s="47"/>
      <c r="L322" s="47"/>
      <c r="M322" s="76"/>
      <c r="N322" s="76"/>
      <c r="O322" s="48"/>
      <c r="P322" s="48">
        <f t="shared" si="1"/>
        <v>0</v>
      </c>
      <c r="Q322" s="47" t="str">
        <f t="shared" si="2"/>
        <v/>
      </c>
      <c r="R322" s="47" t="str">
        <f t="shared" si="3"/>
        <v/>
      </c>
      <c r="S322" s="77" t="str">
        <f t="shared" si="4"/>
        <v/>
      </c>
      <c r="T322" s="47" t="str">
        <f t="shared" si="5"/>
        <v/>
      </c>
    </row>
    <row r="323" ht="15.75" hidden="1" customHeight="1">
      <c r="B323" s="52"/>
      <c r="C323" s="52"/>
      <c r="D323" s="52"/>
      <c r="E323" s="52"/>
      <c r="F323" s="52"/>
      <c r="G323" s="52"/>
      <c r="H323" s="53"/>
      <c r="I323" s="78"/>
      <c r="J323" s="52"/>
      <c r="K323" s="52"/>
      <c r="L323" s="52"/>
      <c r="M323" s="79"/>
      <c r="N323" s="79"/>
      <c r="O323" s="53"/>
      <c r="P323" s="53">
        <f t="shared" si="1"/>
        <v>0</v>
      </c>
      <c r="Q323" s="52" t="str">
        <f t="shared" si="2"/>
        <v/>
      </c>
      <c r="R323" s="52" t="str">
        <f t="shared" si="3"/>
        <v/>
      </c>
      <c r="S323" s="80" t="str">
        <f t="shared" si="4"/>
        <v/>
      </c>
      <c r="T323" s="52" t="str">
        <f t="shared" si="5"/>
        <v/>
      </c>
    </row>
    <row r="324" ht="15.75" hidden="1" customHeight="1">
      <c r="B324" s="47"/>
      <c r="C324" s="47"/>
      <c r="D324" s="47"/>
      <c r="E324" s="47"/>
      <c r="F324" s="47"/>
      <c r="G324" s="47"/>
      <c r="H324" s="48"/>
      <c r="I324" s="75"/>
      <c r="J324" s="47"/>
      <c r="K324" s="47"/>
      <c r="L324" s="47"/>
      <c r="M324" s="76"/>
      <c r="N324" s="76"/>
      <c r="O324" s="48"/>
      <c r="P324" s="48">
        <f t="shared" si="1"/>
        <v>0</v>
      </c>
      <c r="Q324" s="47" t="str">
        <f t="shared" si="2"/>
        <v/>
      </c>
      <c r="R324" s="47" t="str">
        <f t="shared" si="3"/>
        <v/>
      </c>
      <c r="S324" s="77" t="str">
        <f t="shared" si="4"/>
        <v/>
      </c>
      <c r="T324" s="47" t="str">
        <f t="shared" si="5"/>
        <v/>
      </c>
    </row>
    <row r="325" ht="15.75" hidden="1" customHeight="1">
      <c r="B325" s="52"/>
      <c r="C325" s="52"/>
      <c r="D325" s="52"/>
      <c r="E325" s="52"/>
      <c r="F325" s="52"/>
      <c r="G325" s="52"/>
      <c r="H325" s="53"/>
      <c r="I325" s="78"/>
      <c r="J325" s="52"/>
      <c r="K325" s="52"/>
      <c r="L325" s="52"/>
      <c r="M325" s="79"/>
      <c r="N325" s="79"/>
      <c r="O325" s="53"/>
      <c r="P325" s="53">
        <f t="shared" si="1"/>
        <v>0</v>
      </c>
      <c r="Q325" s="52" t="str">
        <f t="shared" si="2"/>
        <v/>
      </c>
      <c r="R325" s="52" t="str">
        <f t="shared" si="3"/>
        <v/>
      </c>
      <c r="S325" s="80" t="str">
        <f t="shared" si="4"/>
        <v/>
      </c>
      <c r="T325" s="52" t="str">
        <f t="shared" si="5"/>
        <v/>
      </c>
    </row>
    <row r="326" ht="15.75" hidden="1" customHeight="1">
      <c r="B326" s="47"/>
      <c r="C326" s="47"/>
      <c r="D326" s="47"/>
      <c r="E326" s="47"/>
      <c r="F326" s="47"/>
      <c r="G326" s="47"/>
      <c r="H326" s="48"/>
      <c r="I326" s="75"/>
      <c r="J326" s="47"/>
      <c r="K326" s="47"/>
      <c r="L326" s="47"/>
      <c r="M326" s="76"/>
      <c r="N326" s="76"/>
      <c r="O326" s="48"/>
      <c r="P326" s="48">
        <f t="shared" si="1"/>
        <v>0</v>
      </c>
      <c r="Q326" s="47" t="str">
        <f t="shared" si="2"/>
        <v/>
      </c>
      <c r="R326" s="47" t="str">
        <f t="shared" si="3"/>
        <v/>
      </c>
      <c r="S326" s="77" t="str">
        <f t="shared" si="4"/>
        <v/>
      </c>
      <c r="T326" s="47" t="str">
        <f t="shared" si="5"/>
        <v/>
      </c>
    </row>
    <row r="327" ht="15.75" hidden="1" customHeight="1">
      <c r="B327" s="52"/>
      <c r="C327" s="52"/>
      <c r="D327" s="52"/>
      <c r="E327" s="52"/>
      <c r="F327" s="52"/>
      <c r="G327" s="52"/>
      <c r="H327" s="53"/>
      <c r="I327" s="78"/>
      <c r="J327" s="52"/>
      <c r="K327" s="52"/>
      <c r="L327" s="52"/>
      <c r="M327" s="79"/>
      <c r="N327" s="79"/>
      <c r="O327" s="53"/>
      <c r="P327" s="53">
        <f t="shared" si="1"/>
        <v>0</v>
      </c>
      <c r="Q327" s="52" t="str">
        <f t="shared" si="2"/>
        <v/>
      </c>
      <c r="R327" s="52" t="str">
        <f t="shared" si="3"/>
        <v/>
      </c>
      <c r="S327" s="80" t="str">
        <f t="shared" si="4"/>
        <v/>
      </c>
      <c r="T327" s="52" t="str">
        <f t="shared" si="5"/>
        <v/>
      </c>
    </row>
    <row r="328" ht="15.75" hidden="1" customHeight="1">
      <c r="B328" s="47"/>
      <c r="C328" s="47"/>
      <c r="D328" s="47"/>
      <c r="E328" s="47"/>
      <c r="F328" s="47"/>
      <c r="G328" s="47"/>
      <c r="H328" s="48"/>
      <c r="I328" s="75"/>
      <c r="J328" s="47"/>
      <c r="K328" s="47"/>
      <c r="L328" s="47"/>
      <c r="M328" s="76"/>
      <c r="N328" s="76"/>
      <c r="O328" s="48"/>
      <c r="P328" s="48">
        <f t="shared" si="1"/>
        <v>0</v>
      </c>
      <c r="Q328" s="47" t="str">
        <f t="shared" si="2"/>
        <v/>
      </c>
      <c r="R328" s="47" t="str">
        <f t="shared" si="3"/>
        <v/>
      </c>
      <c r="S328" s="77" t="str">
        <f t="shared" si="4"/>
        <v/>
      </c>
      <c r="T328" s="47" t="str">
        <f t="shared" si="5"/>
        <v/>
      </c>
    </row>
    <row r="329" ht="15.75" hidden="1" customHeight="1">
      <c r="B329" s="52"/>
      <c r="C329" s="52"/>
      <c r="D329" s="52"/>
      <c r="E329" s="52"/>
      <c r="F329" s="52"/>
      <c r="G329" s="52"/>
      <c r="H329" s="53"/>
      <c r="I329" s="78"/>
      <c r="J329" s="52"/>
      <c r="K329" s="52"/>
      <c r="L329" s="52"/>
      <c r="M329" s="79"/>
      <c r="N329" s="79"/>
      <c r="O329" s="53"/>
      <c r="P329" s="53">
        <f t="shared" si="1"/>
        <v>0</v>
      </c>
      <c r="Q329" s="52" t="str">
        <f t="shared" si="2"/>
        <v/>
      </c>
      <c r="R329" s="52" t="str">
        <f t="shared" si="3"/>
        <v/>
      </c>
      <c r="S329" s="80" t="str">
        <f t="shared" si="4"/>
        <v/>
      </c>
      <c r="T329" s="52" t="str">
        <f t="shared" si="5"/>
        <v/>
      </c>
    </row>
    <row r="330" ht="15.75" hidden="1" customHeight="1">
      <c r="B330" s="47"/>
      <c r="C330" s="47"/>
      <c r="D330" s="47"/>
      <c r="E330" s="47"/>
      <c r="F330" s="47"/>
      <c r="G330" s="47"/>
      <c r="H330" s="48"/>
      <c r="I330" s="75"/>
      <c r="J330" s="47"/>
      <c r="K330" s="47"/>
      <c r="L330" s="47"/>
      <c r="M330" s="76"/>
      <c r="N330" s="76"/>
      <c r="O330" s="48"/>
      <c r="P330" s="48">
        <f t="shared" si="1"/>
        <v>0</v>
      </c>
      <c r="Q330" s="47" t="str">
        <f t="shared" si="2"/>
        <v/>
      </c>
      <c r="R330" s="47" t="str">
        <f t="shared" si="3"/>
        <v/>
      </c>
      <c r="S330" s="77" t="str">
        <f t="shared" si="4"/>
        <v/>
      </c>
      <c r="T330" s="47" t="str">
        <f t="shared" si="5"/>
        <v/>
      </c>
    </row>
    <row r="331" ht="15.75" hidden="1" customHeight="1">
      <c r="B331" s="52"/>
      <c r="C331" s="52"/>
      <c r="D331" s="52"/>
      <c r="E331" s="52"/>
      <c r="F331" s="52"/>
      <c r="G331" s="52"/>
      <c r="H331" s="53"/>
      <c r="I331" s="78"/>
      <c r="J331" s="52"/>
      <c r="K331" s="52"/>
      <c r="L331" s="52"/>
      <c r="M331" s="79"/>
      <c r="N331" s="79"/>
      <c r="O331" s="53"/>
      <c r="P331" s="53">
        <f t="shared" si="1"/>
        <v>0</v>
      </c>
      <c r="Q331" s="52" t="str">
        <f t="shared" si="2"/>
        <v/>
      </c>
      <c r="R331" s="52" t="str">
        <f t="shared" si="3"/>
        <v/>
      </c>
      <c r="S331" s="80" t="str">
        <f t="shared" si="4"/>
        <v/>
      </c>
      <c r="T331" s="52" t="str">
        <f t="shared" si="5"/>
        <v/>
      </c>
    </row>
    <row r="332" ht="15.75" hidden="1" customHeight="1">
      <c r="B332" s="47"/>
      <c r="C332" s="47"/>
      <c r="D332" s="47"/>
      <c r="E332" s="47"/>
      <c r="F332" s="47"/>
      <c r="G332" s="47"/>
      <c r="H332" s="48"/>
      <c r="I332" s="75"/>
      <c r="J332" s="47"/>
      <c r="K332" s="47"/>
      <c r="L332" s="47"/>
      <c r="M332" s="76"/>
      <c r="N332" s="76"/>
      <c r="O332" s="48"/>
      <c r="P332" s="48">
        <f t="shared" si="1"/>
        <v>0</v>
      </c>
      <c r="Q332" s="47" t="str">
        <f t="shared" si="2"/>
        <v/>
      </c>
      <c r="R332" s="47" t="str">
        <f t="shared" si="3"/>
        <v/>
      </c>
      <c r="S332" s="77" t="str">
        <f t="shared" si="4"/>
        <v/>
      </c>
      <c r="T332" s="47" t="str">
        <f t="shared" si="5"/>
        <v/>
      </c>
    </row>
    <row r="333" ht="15.75" hidden="1" customHeight="1">
      <c r="B333" s="52"/>
      <c r="C333" s="52"/>
      <c r="D333" s="52"/>
      <c r="E333" s="52"/>
      <c r="F333" s="52"/>
      <c r="G333" s="52"/>
      <c r="H333" s="53"/>
      <c r="I333" s="78"/>
      <c r="J333" s="52"/>
      <c r="K333" s="52"/>
      <c r="L333" s="52"/>
      <c r="M333" s="79"/>
      <c r="N333" s="79"/>
      <c r="O333" s="53"/>
      <c r="P333" s="53">
        <f t="shared" si="1"/>
        <v>0</v>
      </c>
      <c r="Q333" s="52" t="str">
        <f t="shared" si="2"/>
        <v/>
      </c>
      <c r="R333" s="52" t="str">
        <f t="shared" si="3"/>
        <v/>
      </c>
      <c r="S333" s="80" t="str">
        <f t="shared" si="4"/>
        <v/>
      </c>
      <c r="T333" s="52" t="str">
        <f t="shared" si="5"/>
        <v/>
      </c>
    </row>
    <row r="334" ht="15.75" hidden="1" customHeight="1">
      <c r="B334" s="47"/>
      <c r="C334" s="47"/>
      <c r="D334" s="47"/>
      <c r="E334" s="47"/>
      <c r="F334" s="47"/>
      <c r="G334" s="47"/>
      <c r="H334" s="48"/>
      <c r="I334" s="75"/>
      <c r="J334" s="47"/>
      <c r="K334" s="47"/>
      <c r="L334" s="47"/>
      <c r="M334" s="76"/>
      <c r="N334" s="76"/>
      <c r="O334" s="48"/>
      <c r="P334" s="48">
        <f t="shared" si="1"/>
        <v>0</v>
      </c>
      <c r="Q334" s="47" t="str">
        <f t="shared" si="2"/>
        <v/>
      </c>
      <c r="R334" s="47" t="str">
        <f t="shared" si="3"/>
        <v/>
      </c>
      <c r="S334" s="77" t="str">
        <f t="shared" si="4"/>
        <v/>
      </c>
      <c r="T334" s="47" t="str">
        <f t="shared" si="5"/>
        <v/>
      </c>
    </row>
    <row r="335" ht="15.75" hidden="1" customHeight="1">
      <c r="B335" s="52"/>
      <c r="C335" s="52"/>
      <c r="D335" s="52"/>
      <c r="E335" s="52"/>
      <c r="F335" s="52"/>
      <c r="G335" s="52"/>
      <c r="H335" s="53"/>
      <c r="I335" s="78"/>
      <c r="J335" s="52"/>
      <c r="K335" s="52"/>
      <c r="L335" s="52"/>
      <c r="M335" s="79"/>
      <c r="N335" s="79"/>
      <c r="O335" s="53"/>
      <c r="P335" s="53">
        <f t="shared" si="1"/>
        <v>0</v>
      </c>
      <c r="Q335" s="52" t="str">
        <f t="shared" si="2"/>
        <v/>
      </c>
      <c r="R335" s="52" t="str">
        <f t="shared" si="3"/>
        <v/>
      </c>
      <c r="S335" s="80" t="str">
        <f t="shared" si="4"/>
        <v/>
      </c>
      <c r="T335" s="52" t="str">
        <f t="shared" si="5"/>
        <v/>
      </c>
    </row>
    <row r="336" ht="15.75" hidden="1" customHeight="1">
      <c r="B336" s="47"/>
      <c r="C336" s="47"/>
      <c r="D336" s="47"/>
      <c r="E336" s="47"/>
      <c r="F336" s="47"/>
      <c r="G336" s="47"/>
      <c r="H336" s="48"/>
      <c r="I336" s="75"/>
      <c r="J336" s="47"/>
      <c r="K336" s="47"/>
      <c r="L336" s="47"/>
      <c r="M336" s="76"/>
      <c r="N336" s="76"/>
      <c r="O336" s="48"/>
      <c r="P336" s="48">
        <f t="shared" si="1"/>
        <v>0</v>
      </c>
      <c r="Q336" s="47" t="str">
        <f t="shared" si="2"/>
        <v/>
      </c>
      <c r="R336" s="47" t="str">
        <f t="shared" si="3"/>
        <v/>
      </c>
      <c r="S336" s="77" t="str">
        <f t="shared" si="4"/>
        <v/>
      </c>
      <c r="T336" s="47" t="str">
        <f t="shared" si="5"/>
        <v/>
      </c>
    </row>
    <row r="337" ht="15.75" hidden="1" customHeight="1">
      <c r="B337" s="52"/>
      <c r="C337" s="52"/>
      <c r="D337" s="52"/>
      <c r="E337" s="52"/>
      <c r="F337" s="52"/>
      <c r="G337" s="52"/>
      <c r="H337" s="53"/>
      <c r="I337" s="78"/>
      <c r="J337" s="52"/>
      <c r="K337" s="52"/>
      <c r="L337" s="52"/>
      <c r="M337" s="79"/>
      <c r="N337" s="79"/>
      <c r="O337" s="53"/>
      <c r="P337" s="53">
        <f t="shared" si="1"/>
        <v>0</v>
      </c>
      <c r="Q337" s="52" t="str">
        <f t="shared" si="2"/>
        <v/>
      </c>
      <c r="R337" s="52" t="str">
        <f t="shared" si="3"/>
        <v/>
      </c>
      <c r="S337" s="80" t="str">
        <f t="shared" si="4"/>
        <v/>
      </c>
      <c r="T337" s="52" t="str">
        <f t="shared" si="5"/>
        <v/>
      </c>
    </row>
    <row r="338" ht="15.75" hidden="1" customHeight="1">
      <c r="B338" s="47"/>
      <c r="C338" s="47"/>
      <c r="D338" s="47"/>
      <c r="E338" s="47"/>
      <c r="F338" s="47"/>
      <c r="G338" s="47"/>
      <c r="H338" s="48"/>
      <c r="I338" s="75"/>
      <c r="J338" s="47"/>
      <c r="K338" s="47"/>
      <c r="L338" s="47"/>
      <c r="M338" s="76"/>
      <c r="N338" s="76"/>
      <c r="O338" s="48"/>
      <c r="P338" s="48">
        <f t="shared" si="1"/>
        <v>0</v>
      </c>
      <c r="Q338" s="47" t="str">
        <f t="shared" si="2"/>
        <v/>
      </c>
      <c r="R338" s="47" t="str">
        <f t="shared" si="3"/>
        <v/>
      </c>
      <c r="S338" s="77" t="str">
        <f t="shared" si="4"/>
        <v/>
      </c>
      <c r="T338" s="47" t="str">
        <f t="shared" si="5"/>
        <v/>
      </c>
    </row>
    <row r="339" ht="15.75" hidden="1" customHeight="1">
      <c r="B339" s="52"/>
      <c r="C339" s="52"/>
      <c r="D339" s="52"/>
      <c r="E339" s="52"/>
      <c r="F339" s="52"/>
      <c r="G339" s="52"/>
      <c r="H339" s="53"/>
      <c r="I339" s="78"/>
      <c r="J339" s="52"/>
      <c r="K339" s="52"/>
      <c r="L339" s="52"/>
      <c r="M339" s="79"/>
      <c r="N339" s="79"/>
      <c r="O339" s="53"/>
      <c r="P339" s="53">
        <f t="shared" si="1"/>
        <v>0</v>
      </c>
      <c r="Q339" s="52" t="str">
        <f t="shared" si="2"/>
        <v/>
      </c>
      <c r="R339" s="52" t="str">
        <f t="shared" si="3"/>
        <v/>
      </c>
      <c r="S339" s="80" t="str">
        <f t="shared" si="4"/>
        <v/>
      </c>
      <c r="T339" s="52" t="str">
        <f t="shared" si="5"/>
        <v/>
      </c>
    </row>
    <row r="340" ht="15.75" hidden="1" customHeight="1">
      <c r="B340" s="47"/>
      <c r="C340" s="47"/>
      <c r="D340" s="47"/>
      <c r="E340" s="47"/>
      <c r="F340" s="47"/>
      <c r="G340" s="47"/>
      <c r="H340" s="48"/>
      <c r="I340" s="75"/>
      <c r="J340" s="47"/>
      <c r="K340" s="47"/>
      <c r="L340" s="47"/>
      <c r="M340" s="76"/>
      <c r="N340" s="76"/>
      <c r="O340" s="48"/>
      <c r="P340" s="48">
        <f t="shared" si="1"/>
        <v>0</v>
      </c>
      <c r="Q340" s="47" t="str">
        <f t="shared" si="2"/>
        <v/>
      </c>
      <c r="R340" s="47" t="str">
        <f t="shared" si="3"/>
        <v/>
      </c>
      <c r="S340" s="77" t="str">
        <f t="shared" si="4"/>
        <v/>
      </c>
      <c r="T340" s="47" t="str">
        <f t="shared" si="5"/>
        <v/>
      </c>
    </row>
    <row r="341" ht="15.75" hidden="1" customHeight="1">
      <c r="B341" s="52"/>
      <c r="C341" s="52"/>
      <c r="D341" s="52"/>
      <c r="E341" s="52"/>
      <c r="F341" s="52"/>
      <c r="G341" s="52"/>
      <c r="H341" s="53"/>
      <c r="I341" s="78"/>
      <c r="J341" s="52"/>
      <c r="K341" s="52"/>
      <c r="L341" s="52"/>
      <c r="M341" s="79"/>
      <c r="N341" s="79"/>
      <c r="O341" s="53"/>
      <c r="P341" s="53">
        <f t="shared" si="1"/>
        <v>0</v>
      </c>
      <c r="Q341" s="52" t="str">
        <f t="shared" si="2"/>
        <v/>
      </c>
      <c r="R341" s="52" t="str">
        <f t="shared" si="3"/>
        <v/>
      </c>
      <c r="S341" s="80" t="str">
        <f t="shared" si="4"/>
        <v/>
      </c>
      <c r="T341" s="52" t="str">
        <f t="shared" si="5"/>
        <v/>
      </c>
    </row>
    <row r="342" ht="15.75" hidden="1" customHeight="1">
      <c r="B342" s="47"/>
      <c r="C342" s="47"/>
      <c r="D342" s="47"/>
      <c r="E342" s="47"/>
      <c r="F342" s="47"/>
      <c r="G342" s="47"/>
      <c r="H342" s="48"/>
      <c r="I342" s="75"/>
      <c r="J342" s="47"/>
      <c r="K342" s="47"/>
      <c r="L342" s="47"/>
      <c r="M342" s="76"/>
      <c r="N342" s="76"/>
      <c r="O342" s="48"/>
      <c r="P342" s="48">
        <f t="shared" si="1"/>
        <v>0</v>
      </c>
      <c r="Q342" s="47" t="str">
        <f t="shared" si="2"/>
        <v/>
      </c>
      <c r="R342" s="47" t="str">
        <f t="shared" si="3"/>
        <v/>
      </c>
      <c r="S342" s="77" t="str">
        <f t="shared" si="4"/>
        <v/>
      </c>
      <c r="T342" s="47" t="str">
        <f t="shared" si="5"/>
        <v/>
      </c>
    </row>
    <row r="343" ht="15.75" hidden="1" customHeight="1">
      <c r="B343" s="52"/>
      <c r="C343" s="52"/>
      <c r="D343" s="52"/>
      <c r="E343" s="52"/>
      <c r="F343" s="52"/>
      <c r="G343" s="52"/>
      <c r="H343" s="53"/>
      <c r="I343" s="78"/>
      <c r="J343" s="52"/>
      <c r="K343" s="52"/>
      <c r="L343" s="52"/>
      <c r="M343" s="79"/>
      <c r="N343" s="79"/>
      <c r="O343" s="53"/>
      <c r="P343" s="53">
        <f t="shared" si="1"/>
        <v>0</v>
      </c>
      <c r="Q343" s="52" t="str">
        <f t="shared" si="2"/>
        <v/>
      </c>
      <c r="R343" s="52" t="str">
        <f t="shared" si="3"/>
        <v/>
      </c>
      <c r="S343" s="80" t="str">
        <f t="shared" si="4"/>
        <v/>
      </c>
      <c r="T343" s="52" t="str">
        <f t="shared" si="5"/>
        <v/>
      </c>
    </row>
    <row r="344" ht="15.75" hidden="1" customHeight="1">
      <c r="B344" s="47"/>
      <c r="C344" s="47"/>
      <c r="D344" s="47"/>
      <c r="E344" s="47"/>
      <c r="F344" s="47"/>
      <c r="G344" s="47"/>
      <c r="H344" s="48"/>
      <c r="I344" s="75"/>
      <c r="J344" s="47"/>
      <c r="K344" s="47"/>
      <c r="L344" s="47"/>
      <c r="M344" s="76"/>
      <c r="N344" s="76"/>
      <c r="O344" s="48"/>
      <c r="P344" s="48">
        <f t="shared" si="1"/>
        <v>0</v>
      </c>
      <c r="Q344" s="47" t="str">
        <f t="shared" si="2"/>
        <v/>
      </c>
      <c r="R344" s="47" t="str">
        <f t="shared" si="3"/>
        <v/>
      </c>
      <c r="S344" s="77" t="str">
        <f t="shared" si="4"/>
        <v/>
      </c>
      <c r="T344" s="47" t="str">
        <f t="shared" si="5"/>
        <v/>
      </c>
    </row>
    <row r="345" ht="15.75" hidden="1" customHeight="1">
      <c r="B345" s="52"/>
      <c r="C345" s="52"/>
      <c r="D345" s="52"/>
      <c r="E345" s="52"/>
      <c r="F345" s="52"/>
      <c r="G345" s="52"/>
      <c r="H345" s="53"/>
      <c r="I345" s="78"/>
      <c r="J345" s="52"/>
      <c r="K345" s="52"/>
      <c r="L345" s="52"/>
      <c r="M345" s="79"/>
      <c r="N345" s="79"/>
      <c r="O345" s="53"/>
      <c r="P345" s="53">
        <f t="shared" si="1"/>
        <v>0</v>
      </c>
      <c r="Q345" s="52" t="str">
        <f t="shared" si="2"/>
        <v/>
      </c>
      <c r="R345" s="52" t="str">
        <f t="shared" si="3"/>
        <v/>
      </c>
      <c r="S345" s="80" t="str">
        <f t="shared" si="4"/>
        <v/>
      </c>
      <c r="T345" s="52" t="str">
        <f t="shared" si="5"/>
        <v/>
      </c>
    </row>
    <row r="346" ht="15.75" hidden="1" customHeight="1">
      <c r="B346" s="47"/>
      <c r="C346" s="47"/>
      <c r="D346" s="47"/>
      <c r="E346" s="47"/>
      <c r="F346" s="47"/>
      <c r="G346" s="47"/>
      <c r="H346" s="48"/>
      <c r="I346" s="75"/>
      <c r="J346" s="47"/>
      <c r="K346" s="47"/>
      <c r="L346" s="47"/>
      <c r="M346" s="76"/>
      <c r="N346" s="76"/>
      <c r="O346" s="48"/>
      <c r="P346" s="48">
        <f t="shared" si="1"/>
        <v>0</v>
      </c>
      <c r="Q346" s="47" t="str">
        <f t="shared" si="2"/>
        <v/>
      </c>
      <c r="R346" s="47" t="str">
        <f t="shared" si="3"/>
        <v/>
      </c>
      <c r="S346" s="77" t="str">
        <f t="shared" si="4"/>
        <v/>
      </c>
      <c r="T346" s="47" t="str">
        <f t="shared" si="5"/>
        <v/>
      </c>
    </row>
    <row r="347" ht="15.75" hidden="1" customHeight="1">
      <c r="B347" s="52"/>
      <c r="C347" s="52"/>
      <c r="D347" s="52"/>
      <c r="E347" s="52"/>
      <c r="F347" s="52"/>
      <c r="G347" s="52"/>
      <c r="H347" s="53"/>
      <c r="I347" s="78"/>
      <c r="J347" s="52"/>
      <c r="K347" s="52"/>
      <c r="L347" s="52"/>
      <c r="M347" s="79"/>
      <c r="N347" s="79"/>
      <c r="O347" s="53"/>
      <c r="P347" s="53">
        <f t="shared" si="1"/>
        <v>0</v>
      </c>
      <c r="Q347" s="52" t="str">
        <f t="shared" si="2"/>
        <v/>
      </c>
      <c r="R347" s="52" t="str">
        <f t="shared" si="3"/>
        <v/>
      </c>
      <c r="S347" s="80" t="str">
        <f t="shared" si="4"/>
        <v/>
      </c>
      <c r="T347" s="52" t="str">
        <f t="shared" si="5"/>
        <v/>
      </c>
    </row>
    <row r="348" ht="15.75" hidden="1" customHeight="1">
      <c r="B348" s="47"/>
      <c r="C348" s="47"/>
      <c r="D348" s="47"/>
      <c r="E348" s="47"/>
      <c r="F348" s="47"/>
      <c r="G348" s="47"/>
      <c r="H348" s="48"/>
      <c r="I348" s="75"/>
      <c r="J348" s="47"/>
      <c r="K348" s="47"/>
      <c r="L348" s="47"/>
      <c r="M348" s="76"/>
      <c r="N348" s="76"/>
      <c r="O348" s="48"/>
      <c r="P348" s="48">
        <f t="shared" si="1"/>
        <v>0</v>
      </c>
      <c r="Q348" s="47" t="str">
        <f t="shared" si="2"/>
        <v/>
      </c>
      <c r="R348" s="47" t="str">
        <f t="shared" si="3"/>
        <v/>
      </c>
      <c r="S348" s="77" t="str">
        <f t="shared" si="4"/>
        <v/>
      </c>
      <c r="T348" s="47" t="str">
        <f t="shared" si="5"/>
        <v/>
      </c>
    </row>
    <row r="349" ht="15.75" hidden="1" customHeight="1">
      <c r="B349" s="52"/>
      <c r="C349" s="52"/>
      <c r="D349" s="52"/>
      <c r="E349" s="52"/>
      <c r="F349" s="52"/>
      <c r="G349" s="52"/>
      <c r="H349" s="53"/>
      <c r="I349" s="78"/>
      <c r="J349" s="52"/>
      <c r="K349" s="52"/>
      <c r="L349" s="52"/>
      <c r="M349" s="79"/>
      <c r="N349" s="79"/>
      <c r="O349" s="53"/>
      <c r="P349" s="53">
        <f t="shared" si="1"/>
        <v>0</v>
      </c>
      <c r="Q349" s="52" t="str">
        <f t="shared" si="2"/>
        <v/>
      </c>
      <c r="R349" s="52" t="str">
        <f t="shared" si="3"/>
        <v/>
      </c>
      <c r="S349" s="80" t="str">
        <f t="shared" si="4"/>
        <v/>
      </c>
      <c r="T349" s="52" t="str">
        <f t="shared" si="5"/>
        <v/>
      </c>
    </row>
    <row r="350" ht="15.75" hidden="1" customHeight="1">
      <c r="B350" s="47"/>
      <c r="C350" s="47"/>
      <c r="D350" s="47"/>
      <c r="E350" s="47"/>
      <c r="F350" s="47"/>
      <c r="G350" s="47"/>
      <c r="H350" s="48"/>
      <c r="I350" s="75"/>
      <c r="J350" s="47"/>
      <c r="K350" s="47"/>
      <c r="L350" s="47"/>
      <c r="M350" s="76"/>
      <c r="N350" s="76"/>
      <c r="O350" s="48"/>
      <c r="P350" s="48">
        <f t="shared" si="1"/>
        <v>0</v>
      </c>
      <c r="Q350" s="47" t="str">
        <f t="shared" si="2"/>
        <v/>
      </c>
      <c r="R350" s="47" t="str">
        <f t="shared" si="3"/>
        <v/>
      </c>
      <c r="S350" s="77" t="str">
        <f t="shared" si="4"/>
        <v/>
      </c>
      <c r="T350" s="47" t="str">
        <f t="shared" si="5"/>
        <v/>
      </c>
    </row>
    <row r="351" ht="15.75" hidden="1" customHeight="1">
      <c r="B351" s="52"/>
      <c r="C351" s="52"/>
      <c r="D351" s="52"/>
      <c r="E351" s="52"/>
      <c r="F351" s="52"/>
      <c r="G351" s="52"/>
      <c r="H351" s="53"/>
      <c r="I351" s="78"/>
      <c r="J351" s="52"/>
      <c r="K351" s="52"/>
      <c r="L351" s="52"/>
      <c r="M351" s="79"/>
      <c r="N351" s="79"/>
      <c r="O351" s="53"/>
      <c r="P351" s="53">
        <f t="shared" si="1"/>
        <v>0</v>
      </c>
      <c r="Q351" s="52" t="str">
        <f t="shared" si="2"/>
        <v/>
      </c>
      <c r="R351" s="52" t="str">
        <f t="shared" si="3"/>
        <v/>
      </c>
      <c r="S351" s="80" t="str">
        <f t="shared" si="4"/>
        <v/>
      </c>
      <c r="T351" s="52" t="str">
        <f t="shared" si="5"/>
        <v/>
      </c>
    </row>
    <row r="352" ht="15.75" hidden="1" customHeight="1">
      <c r="B352" s="47"/>
      <c r="C352" s="47"/>
      <c r="D352" s="47"/>
      <c r="E352" s="47"/>
      <c r="F352" s="47"/>
      <c r="G352" s="47"/>
      <c r="H352" s="48"/>
      <c r="I352" s="75"/>
      <c r="J352" s="47"/>
      <c r="K352" s="47"/>
      <c r="L352" s="47"/>
      <c r="M352" s="76"/>
      <c r="N352" s="76"/>
      <c r="O352" s="48"/>
      <c r="P352" s="48">
        <f t="shared" si="1"/>
        <v>0</v>
      </c>
      <c r="Q352" s="47" t="str">
        <f t="shared" si="2"/>
        <v/>
      </c>
      <c r="R352" s="47" t="str">
        <f t="shared" si="3"/>
        <v/>
      </c>
      <c r="S352" s="77" t="str">
        <f t="shared" si="4"/>
        <v/>
      </c>
      <c r="T352" s="47" t="str">
        <f t="shared" si="5"/>
        <v/>
      </c>
    </row>
    <row r="353" ht="15.75" hidden="1" customHeight="1">
      <c r="B353" s="52"/>
      <c r="C353" s="52"/>
      <c r="D353" s="52"/>
      <c r="E353" s="52"/>
      <c r="F353" s="52"/>
      <c r="G353" s="52"/>
      <c r="H353" s="53"/>
      <c r="I353" s="78"/>
      <c r="J353" s="52"/>
      <c r="K353" s="52"/>
      <c r="L353" s="52"/>
      <c r="M353" s="79"/>
      <c r="N353" s="79"/>
      <c r="O353" s="53"/>
      <c r="P353" s="53">
        <f t="shared" si="1"/>
        <v>0</v>
      </c>
      <c r="Q353" s="52" t="str">
        <f t="shared" si="2"/>
        <v/>
      </c>
      <c r="R353" s="52" t="str">
        <f t="shared" si="3"/>
        <v/>
      </c>
      <c r="S353" s="80" t="str">
        <f t="shared" si="4"/>
        <v/>
      </c>
      <c r="T353" s="52" t="str">
        <f t="shared" si="5"/>
        <v/>
      </c>
    </row>
    <row r="354" ht="15.75" hidden="1" customHeight="1">
      <c r="B354" s="47"/>
      <c r="C354" s="47"/>
      <c r="D354" s="47"/>
      <c r="E354" s="47"/>
      <c r="F354" s="47"/>
      <c r="G354" s="47"/>
      <c r="H354" s="48"/>
      <c r="I354" s="75"/>
      <c r="J354" s="47"/>
      <c r="K354" s="47"/>
      <c r="L354" s="47"/>
      <c r="M354" s="76"/>
      <c r="N354" s="76"/>
      <c r="O354" s="48"/>
      <c r="P354" s="48">
        <f t="shared" si="1"/>
        <v>0</v>
      </c>
      <c r="Q354" s="47" t="str">
        <f t="shared" si="2"/>
        <v/>
      </c>
      <c r="R354" s="47" t="str">
        <f t="shared" si="3"/>
        <v/>
      </c>
      <c r="S354" s="77" t="str">
        <f t="shared" si="4"/>
        <v/>
      </c>
      <c r="T354" s="47" t="str">
        <f t="shared" si="5"/>
        <v/>
      </c>
    </row>
    <row r="355" ht="15.75" hidden="1" customHeight="1">
      <c r="B355" s="52"/>
      <c r="C355" s="52"/>
      <c r="D355" s="52"/>
      <c r="E355" s="52"/>
      <c r="F355" s="52"/>
      <c r="G355" s="52"/>
      <c r="H355" s="53"/>
      <c r="I355" s="78"/>
      <c r="J355" s="52"/>
      <c r="K355" s="52"/>
      <c r="L355" s="52"/>
      <c r="M355" s="79"/>
      <c r="N355" s="79"/>
      <c r="O355" s="53"/>
      <c r="P355" s="53">
        <f t="shared" si="1"/>
        <v>0</v>
      </c>
      <c r="Q355" s="52" t="str">
        <f t="shared" si="2"/>
        <v/>
      </c>
      <c r="R355" s="52" t="str">
        <f t="shared" si="3"/>
        <v/>
      </c>
      <c r="S355" s="80" t="str">
        <f t="shared" si="4"/>
        <v/>
      </c>
      <c r="T355" s="52" t="str">
        <f t="shared" si="5"/>
        <v/>
      </c>
    </row>
    <row r="356" ht="15.75" hidden="1" customHeight="1">
      <c r="B356" s="47"/>
      <c r="C356" s="47"/>
      <c r="D356" s="47"/>
      <c r="E356" s="47"/>
      <c r="F356" s="47"/>
      <c r="G356" s="47"/>
      <c r="H356" s="48"/>
      <c r="I356" s="75"/>
      <c r="J356" s="47"/>
      <c r="K356" s="47"/>
      <c r="L356" s="47"/>
      <c r="M356" s="76"/>
      <c r="N356" s="76"/>
      <c r="O356" s="48"/>
      <c r="P356" s="48">
        <f t="shared" si="1"/>
        <v>0</v>
      </c>
      <c r="Q356" s="47" t="str">
        <f t="shared" si="2"/>
        <v/>
      </c>
      <c r="R356" s="47" t="str">
        <f t="shared" si="3"/>
        <v/>
      </c>
      <c r="S356" s="77" t="str">
        <f t="shared" si="4"/>
        <v/>
      </c>
      <c r="T356" s="47" t="str">
        <f t="shared" si="5"/>
        <v/>
      </c>
    </row>
    <row r="357" ht="15.75" hidden="1" customHeight="1">
      <c r="B357" s="52"/>
      <c r="C357" s="52"/>
      <c r="D357" s="52"/>
      <c r="E357" s="52"/>
      <c r="F357" s="52"/>
      <c r="G357" s="52"/>
      <c r="H357" s="53"/>
      <c r="I357" s="78"/>
      <c r="J357" s="52"/>
      <c r="K357" s="52"/>
      <c r="L357" s="52"/>
      <c r="M357" s="79"/>
      <c r="N357" s="79"/>
      <c r="O357" s="53"/>
      <c r="P357" s="53">
        <f t="shared" si="1"/>
        <v>0</v>
      </c>
      <c r="Q357" s="52" t="str">
        <f t="shared" si="2"/>
        <v/>
      </c>
      <c r="R357" s="52" t="str">
        <f t="shared" si="3"/>
        <v/>
      </c>
      <c r="S357" s="80" t="str">
        <f t="shared" si="4"/>
        <v/>
      </c>
      <c r="T357" s="52" t="str">
        <f t="shared" si="5"/>
        <v/>
      </c>
    </row>
    <row r="358" ht="15.75" hidden="1" customHeight="1">
      <c r="B358" s="47"/>
      <c r="C358" s="47"/>
      <c r="D358" s="47"/>
      <c r="E358" s="47"/>
      <c r="F358" s="47"/>
      <c r="G358" s="47"/>
      <c r="H358" s="48"/>
      <c r="I358" s="75"/>
      <c r="J358" s="47"/>
      <c r="K358" s="47"/>
      <c r="L358" s="47"/>
      <c r="M358" s="76"/>
      <c r="N358" s="76"/>
      <c r="O358" s="48"/>
      <c r="P358" s="48">
        <f t="shared" si="1"/>
        <v>0</v>
      </c>
      <c r="Q358" s="47" t="str">
        <f t="shared" si="2"/>
        <v/>
      </c>
      <c r="R358" s="47" t="str">
        <f t="shared" si="3"/>
        <v/>
      </c>
      <c r="S358" s="77" t="str">
        <f t="shared" si="4"/>
        <v/>
      </c>
      <c r="T358" s="47" t="str">
        <f t="shared" si="5"/>
        <v/>
      </c>
    </row>
    <row r="359" ht="15.75" hidden="1" customHeight="1">
      <c r="B359" s="52"/>
      <c r="C359" s="52"/>
      <c r="D359" s="52"/>
      <c r="E359" s="52"/>
      <c r="F359" s="52"/>
      <c r="G359" s="52"/>
      <c r="H359" s="53"/>
      <c r="I359" s="78"/>
      <c r="J359" s="52"/>
      <c r="K359" s="52"/>
      <c r="L359" s="52"/>
      <c r="M359" s="79"/>
      <c r="N359" s="79"/>
      <c r="O359" s="53"/>
      <c r="P359" s="53">
        <f t="shared" si="1"/>
        <v>0</v>
      </c>
      <c r="Q359" s="52" t="str">
        <f t="shared" si="2"/>
        <v/>
      </c>
      <c r="R359" s="52" t="str">
        <f t="shared" si="3"/>
        <v/>
      </c>
      <c r="S359" s="80" t="str">
        <f t="shared" si="4"/>
        <v/>
      </c>
      <c r="T359" s="52" t="str">
        <f t="shared" si="5"/>
        <v/>
      </c>
    </row>
    <row r="360" ht="15.75" hidden="1" customHeight="1">
      <c r="B360" s="47"/>
      <c r="C360" s="47"/>
      <c r="D360" s="47"/>
      <c r="E360" s="47"/>
      <c r="F360" s="47"/>
      <c r="G360" s="47"/>
      <c r="H360" s="48"/>
      <c r="I360" s="75"/>
      <c r="J360" s="47"/>
      <c r="K360" s="47"/>
      <c r="L360" s="47"/>
      <c r="M360" s="76"/>
      <c r="N360" s="76"/>
      <c r="O360" s="48"/>
      <c r="P360" s="48">
        <f t="shared" si="1"/>
        <v>0</v>
      </c>
      <c r="Q360" s="47" t="str">
        <f t="shared" si="2"/>
        <v/>
      </c>
      <c r="R360" s="47" t="str">
        <f t="shared" si="3"/>
        <v/>
      </c>
      <c r="S360" s="77" t="str">
        <f t="shared" si="4"/>
        <v/>
      </c>
      <c r="T360" s="47" t="str">
        <f t="shared" si="5"/>
        <v/>
      </c>
    </row>
    <row r="361" ht="15.75" hidden="1" customHeight="1">
      <c r="B361" s="52"/>
      <c r="C361" s="52"/>
      <c r="D361" s="52"/>
      <c r="E361" s="52"/>
      <c r="F361" s="52"/>
      <c r="G361" s="52"/>
      <c r="H361" s="53"/>
      <c r="I361" s="78"/>
      <c r="J361" s="52"/>
      <c r="K361" s="52"/>
      <c r="L361" s="52"/>
      <c r="M361" s="79"/>
      <c r="N361" s="79"/>
      <c r="O361" s="53"/>
      <c r="P361" s="53">
        <f t="shared" si="1"/>
        <v>0</v>
      </c>
      <c r="Q361" s="52" t="str">
        <f t="shared" si="2"/>
        <v/>
      </c>
      <c r="R361" s="52" t="str">
        <f t="shared" si="3"/>
        <v/>
      </c>
      <c r="S361" s="80" t="str">
        <f t="shared" si="4"/>
        <v/>
      </c>
      <c r="T361" s="52" t="str">
        <f t="shared" si="5"/>
        <v/>
      </c>
    </row>
    <row r="362" ht="15.75" hidden="1" customHeight="1">
      <c r="B362" s="47"/>
      <c r="C362" s="47"/>
      <c r="D362" s="47"/>
      <c r="E362" s="47"/>
      <c r="F362" s="47"/>
      <c r="G362" s="47"/>
      <c r="H362" s="48"/>
      <c r="I362" s="75"/>
      <c r="J362" s="47"/>
      <c r="K362" s="47"/>
      <c r="L362" s="47"/>
      <c r="M362" s="76"/>
      <c r="N362" s="76"/>
      <c r="O362" s="48"/>
      <c r="P362" s="48">
        <f t="shared" si="1"/>
        <v>0</v>
      </c>
      <c r="Q362" s="47" t="str">
        <f t="shared" si="2"/>
        <v/>
      </c>
      <c r="R362" s="47" t="str">
        <f t="shared" si="3"/>
        <v/>
      </c>
      <c r="S362" s="77" t="str">
        <f t="shared" si="4"/>
        <v/>
      </c>
      <c r="T362" s="47" t="str">
        <f t="shared" si="5"/>
        <v/>
      </c>
    </row>
    <row r="363" ht="15.75" hidden="1" customHeight="1">
      <c r="B363" s="52"/>
      <c r="C363" s="52"/>
      <c r="D363" s="52"/>
      <c r="E363" s="52"/>
      <c r="F363" s="52"/>
      <c r="G363" s="52"/>
      <c r="H363" s="53"/>
      <c r="I363" s="78"/>
      <c r="J363" s="52"/>
      <c r="K363" s="52"/>
      <c r="L363" s="52"/>
      <c r="M363" s="79"/>
      <c r="N363" s="79"/>
      <c r="O363" s="53"/>
      <c r="P363" s="53">
        <f t="shared" si="1"/>
        <v>0</v>
      </c>
      <c r="Q363" s="52" t="str">
        <f t="shared" si="2"/>
        <v/>
      </c>
      <c r="R363" s="52" t="str">
        <f t="shared" si="3"/>
        <v/>
      </c>
      <c r="S363" s="80" t="str">
        <f t="shared" si="4"/>
        <v/>
      </c>
      <c r="T363" s="52" t="str">
        <f t="shared" si="5"/>
        <v/>
      </c>
    </row>
    <row r="364" ht="15.75" hidden="1" customHeight="1">
      <c r="B364" s="47"/>
      <c r="C364" s="47"/>
      <c r="D364" s="47"/>
      <c r="E364" s="47"/>
      <c r="F364" s="47"/>
      <c r="G364" s="47"/>
      <c r="H364" s="48"/>
      <c r="I364" s="75"/>
      <c r="J364" s="47"/>
      <c r="K364" s="47"/>
      <c r="L364" s="47"/>
      <c r="M364" s="76"/>
      <c r="N364" s="76"/>
      <c r="O364" s="48"/>
      <c r="P364" s="48">
        <f t="shared" si="1"/>
        <v>0</v>
      </c>
      <c r="Q364" s="47" t="str">
        <f t="shared" si="2"/>
        <v/>
      </c>
      <c r="R364" s="47" t="str">
        <f t="shared" si="3"/>
        <v/>
      </c>
      <c r="S364" s="77" t="str">
        <f t="shared" si="4"/>
        <v/>
      </c>
      <c r="T364" s="47" t="str">
        <f t="shared" si="5"/>
        <v/>
      </c>
    </row>
    <row r="365" ht="15.75" hidden="1" customHeight="1">
      <c r="B365" s="52"/>
      <c r="C365" s="52"/>
      <c r="D365" s="52"/>
      <c r="E365" s="52"/>
      <c r="F365" s="52"/>
      <c r="G365" s="52"/>
      <c r="H365" s="53"/>
      <c r="I365" s="78"/>
      <c r="J365" s="52"/>
      <c r="K365" s="52"/>
      <c r="L365" s="52"/>
      <c r="M365" s="79"/>
      <c r="N365" s="79"/>
      <c r="O365" s="53"/>
      <c r="P365" s="53">
        <f t="shared" si="1"/>
        <v>0</v>
      </c>
      <c r="Q365" s="52" t="str">
        <f t="shared" si="2"/>
        <v/>
      </c>
      <c r="R365" s="52" t="str">
        <f t="shared" si="3"/>
        <v/>
      </c>
      <c r="S365" s="80" t="str">
        <f t="shared" si="4"/>
        <v/>
      </c>
      <c r="T365" s="52" t="str">
        <f t="shared" si="5"/>
        <v/>
      </c>
    </row>
    <row r="366" ht="15.75" hidden="1" customHeight="1">
      <c r="B366" s="47"/>
      <c r="C366" s="47"/>
      <c r="D366" s="47"/>
      <c r="E366" s="47"/>
      <c r="F366" s="47"/>
      <c r="G366" s="47"/>
      <c r="H366" s="48"/>
      <c r="I366" s="75"/>
      <c r="J366" s="47"/>
      <c r="K366" s="47"/>
      <c r="L366" s="47"/>
      <c r="M366" s="76"/>
      <c r="N366" s="76"/>
      <c r="O366" s="48"/>
      <c r="P366" s="48">
        <f t="shared" si="1"/>
        <v>0</v>
      </c>
      <c r="Q366" s="47" t="str">
        <f t="shared" si="2"/>
        <v/>
      </c>
      <c r="R366" s="47" t="str">
        <f t="shared" si="3"/>
        <v/>
      </c>
      <c r="S366" s="77" t="str">
        <f t="shared" si="4"/>
        <v/>
      </c>
      <c r="T366" s="47" t="str">
        <f t="shared" si="5"/>
        <v/>
      </c>
    </row>
    <row r="367" ht="15.75" hidden="1" customHeight="1">
      <c r="B367" s="52"/>
      <c r="C367" s="52"/>
      <c r="D367" s="52"/>
      <c r="E367" s="52"/>
      <c r="F367" s="52"/>
      <c r="G367" s="52"/>
      <c r="H367" s="53"/>
      <c r="I367" s="78"/>
      <c r="J367" s="52"/>
      <c r="K367" s="52"/>
      <c r="L367" s="52"/>
      <c r="M367" s="79"/>
      <c r="N367" s="79"/>
      <c r="O367" s="53"/>
      <c r="P367" s="53">
        <f t="shared" si="1"/>
        <v>0</v>
      </c>
      <c r="Q367" s="52" t="str">
        <f t="shared" si="2"/>
        <v/>
      </c>
      <c r="R367" s="52" t="str">
        <f t="shared" si="3"/>
        <v/>
      </c>
      <c r="S367" s="80" t="str">
        <f t="shared" si="4"/>
        <v/>
      </c>
      <c r="T367" s="52" t="str">
        <f t="shared" si="5"/>
        <v/>
      </c>
    </row>
    <row r="368" ht="15.75" hidden="1" customHeight="1">
      <c r="B368" s="47"/>
      <c r="C368" s="47"/>
      <c r="D368" s="47"/>
      <c r="E368" s="47"/>
      <c r="F368" s="47"/>
      <c r="G368" s="47"/>
      <c r="H368" s="48"/>
      <c r="I368" s="75"/>
      <c r="J368" s="47"/>
      <c r="K368" s="47"/>
      <c r="L368" s="47"/>
      <c r="M368" s="76"/>
      <c r="N368" s="76"/>
      <c r="O368" s="48"/>
      <c r="P368" s="48">
        <f t="shared" si="1"/>
        <v>0</v>
      </c>
      <c r="Q368" s="47" t="str">
        <f t="shared" si="2"/>
        <v/>
      </c>
      <c r="R368" s="47" t="str">
        <f t="shared" si="3"/>
        <v/>
      </c>
      <c r="S368" s="77" t="str">
        <f t="shared" si="4"/>
        <v/>
      </c>
      <c r="T368" s="47" t="str">
        <f t="shared" si="5"/>
        <v/>
      </c>
    </row>
    <row r="369" ht="15.75" hidden="1" customHeight="1">
      <c r="B369" s="52"/>
      <c r="C369" s="52"/>
      <c r="D369" s="52"/>
      <c r="E369" s="52"/>
      <c r="F369" s="52"/>
      <c r="G369" s="52"/>
      <c r="H369" s="53"/>
      <c r="I369" s="78"/>
      <c r="J369" s="52"/>
      <c r="K369" s="52"/>
      <c r="L369" s="52"/>
      <c r="M369" s="79"/>
      <c r="N369" s="79"/>
      <c r="O369" s="53"/>
      <c r="P369" s="53">
        <f t="shared" si="1"/>
        <v>0</v>
      </c>
      <c r="Q369" s="52" t="str">
        <f t="shared" si="2"/>
        <v/>
      </c>
      <c r="R369" s="52" t="str">
        <f t="shared" si="3"/>
        <v/>
      </c>
      <c r="S369" s="80" t="str">
        <f t="shared" si="4"/>
        <v/>
      </c>
      <c r="T369" s="52" t="str">
        <f t="shared" si="5"/>
        <v/>
      </c>
    </row>
    <row r="370" ht="15.75" hidden="1" customHeight="1">
      <c r="B370" s="47"/>
      <c r="C370" s="47"/>
      <c r="D370" s="47"/>
      <c r="E370" s="47"/>
      <c r="F370" s="47"/>
      <c r="G370" s="47"/>
      <c r="H370" s="48"/>
      <c r="I370" s="75"/>
      <c r="J370" s="47"/>
      <c r="K370" s="47"/>
      <c r="L370" s="47"/>
      <c r="M370" s="76"/>
      <c r="N370" s="76"/>
      <c r="O370" s="48"/>
      <c r="P370" s="48">
        <f t="shared" si="1"/>
        <v>0</v>
      </c>
      <c r="Q370" s="47" t="str">
        <f t="shared" si="2"/>
        <v/>
      </c>
      <c r="R370" s="47" t="str">
        <f t="shared" si="3"/>
        <v/>
      </c>
      <c r="S370" s="77" t="str">
        <f t="shared" si="4"/>
        <v/>
      </c>
      <c r="T370" s="47" t="str">
        <f t="shared" si="5"/>
        <v/>
      </c>
    </row>
    <row r="371" ht="15.75" hidden="1" customHeight="1">
      <c r="B371" s="52"/>
      <c r="C371" s="52"/>
      <c r="D371" s="52"/>
      <c r="E371" s="52"/>
      <c r="F371" s="52"/>
      <c r="G371" s="52"/>
      <c r="H371" s="53"/>
      <c r="I371" s="78"/>
      <c r="J371" s="52"/>
      <c r="K371" s="52"/>
      <c r="L371" s="52"/>
      <c r="M371" s="79"/>
      <c r="N371" s="79"/>
      <c r="O371" s="53"/>
      <c r="P371" s="53">
        <f t="shared" si="1"/>
        <v>0</v>
      </c>
      <c r="Q371" s="52" t="str">
        <f t="shared" si="2"/>
        <v/>
      </c>
      <c r="R371" s="52" t="str">
        <f t="shared" si="3"/>
        <v/>
      </c>
      <c r="S371" s="80" t="str">
        <f t="shared" si="4"/>
        <v/>
      </c>
      <c r="T371" s="52" t="str">
        <f t="shared" si="5"/>
        <v/>
      </c>
    </row>
    <row r="372" ht="15.75" hidden="1" customHeight="1">
      <c r="B372" s="47"/>
      <c r="C372" s="47"/>
      <c r="D372" s="47"/>
      <c r="E372" s="47"/>
      <c r="F372" s="47"/>
      <c r="G372" s="47"/>
      <c r="H372" s="48"/>
      <c r="I372" s="75"/>
      <c r="J372" s="47"/>
      <c r="K372" s="47"/>
      <c r="L372" s="47"/>
      <c r="M372" s="76"/>
      <c r="N372" s="76"/>
      <c r="O372" s="48"/>
      <c r="P372" s="48">
        <f t="shared" si="1"/>
        <v>0</v>
      </c>
      <c r="Q372" s="47" t="str">
        <f t="shared" si="2"/>
        <v/>
      </c>
      <c r="R372" s="47" t="str">
        <f t="shared" si="3"/>
        <v/>
      </c>
      <c r="S372" s="77" t="str">
        <f t="shared" si="4"/>
        <v/>
      </c>
      <c r="T372" s="47" t="str">
        <f t="shared" si="5"/>
        <v/>
      </c>
    </row>
    <row r="373" ht="15.75" hidden="1" customHeight="1">
      <c r="B373" s="52"/>
      <c r="C373" s="52"/>
      <c r="D373" s="52"/>
      <c r="E373" s="52"/>
      <c r="F373" s="52"/>
      <c r="G373" s="52"/>
      <c r="H373" s="53"/>
      <c r="I373" s="78"/>
      <c r="J373" s="52"/>
      <c r="K373" s="52"/>
      <c r="L373" s="52"/>
      <c r="M373" s="79"/>
      <c r="N373" s="79"/>
      <c r="O373" s="53"/>
      <c r="P373" s="53">
        <f t="shared" si="1"/>
        <v>0</v>
      </c>
      <c r="Q373" s="52" t="str">
        <f t="shared" si="2"/>
        <v/>
      </c>
      <c r="R373" s="52" t="str">
        <f t="shared" si="3"/>
        <v/>
      </c>
      <c r="S373" s="80" t="str">
        <f t="shared" si="4"/>
        <v/>
      </c>
      <c r="T373" s="52" t="str">
        <f t="shared" si="5"/>
        <v/>
      </c>
    </row>
    <row r="374" ht="15.75" hidden="1" customHeight="1">
      <c r="B374" s="47"/>
      <c r="C374" s="47"/>
      <c r="D374" s="47"/>
      <c r="E374" s="47"/>
      <c r="F374" s="47"/>
      <c r="G374" s="47"/>
      <c r="H374" s="48"/>
      <c r="I374" s="75"/>
      <c r="J374" s="47"/>
      <c r="K374" s="47"/>
      <c r="L374" s="47"/>
      <c r="M374" s="76"/>
      <c r="N374" s="76"/>
      <c r="O374" s="48"/>
      <c r="P374" s="48">
        <f t="shared" si="1"/>
        <v>0</v>
      </c>
      <c r="Q374" s="47" t="str">
        <f t="shared" si="2"/>
        <v/>
      </c>
      <c r="R374" s="47" t="str">
        <f t="shared" si="3"/>
        <v/>
      </c>
      <c r="S374" s="77" t="str">
        <f t="shared" si="4"/>
        <v/>
      </c>
      <c r="T374" s="47" t="str">
        <f t="shared" si="5"/>
        <v/>
      </c>
    </row>
    <row r="375" ht="15.75" hidden="1" customHeight="1">
      <c r="B375" s="52"/>
      <c r="C375" s="52"/>
      <c r="D375" s="52"/>
      <c r="E375" s="52"/>
      <c r="F375" s="52"/>
      <c r="G375" s="52"/>
      <c r="H375" s="53"/>
      <c r="I375" s="78"/>
      <c r="J375" s="52"/>
      <c r="K375" s="52"/>
      <c r="L375" s="52"/>
      <c r="M375" s="79"/>
      <c r="N375" s="79"/>
      <c r="O375" s="53"/>
      <c r="P375" s="53">
        <f t="shared" si="1"/>
        <v>0</v>
      </c>
      <c r="Q375" s="52" t="str">
        <f t="shared" si="2"/>
        <v/>
      </c>
      <c r="R375" s="52" t="str">
        <f t="shared" si="3"/>
        <v/>
      </c>
      <c r="S375" s="80" t="str">
        <f t="shared" si="4"/>
        <v/>
      </c>
      <c r="T375" s="52" t="str">
        <f t="shared" si="5"/>
        <v/>
      </c>
    </row>
    <row r="376" ht="15.75" hidden="1" customHeight="1">
      <c r="B376" s="47"/>
      <c r="C376" s="47"/>
      <c r="D376" s="47"/>
      <c r="E376" s="47"/>
      <c r="F376" s="47"/>
      <c r="G376" s="47"/>
      <c r="H376" s="48"/>
      <c r="I376" s="75"/>
      <c r="J376" s="47"/>
      <c r="K376" s="47"/>
      <c r="L376" s="47"/>
      <c r="M376" s="76"/>
      <c r="N376" s="76"/>
      <c r="O376" s="48"/>
      <c r="P376" s="48">
        <f t="shared" si="1"/>
        <v>0</v>
      </c>
      <c r="Q376" s="47" t="str">
        <f t="shared" si="2"/>
        <v/>
      </c>
      <c r="R376" s="47" t="str">
        <f t="shared" si="3"/>
        <v/>
      </c>
      <c r="S376" s="77" t="str">
        <f t="shared" si="4"/>
        <v/>
      </c>
      <c r="T376" s="47" t="str">
        <f t="shared" si="5"/>
        <v/>
      </c>
    </row>
    <row r="377" ht="15.75" hidden="1" customHeight="1">
      <c r="B377" s="52"/>
      <c r="C377" s="52"/>
      <c r="D377" s="52"/>
      <c r="E377" s="52"/>
      <c r="F377" s="52"/>
      <c r="G377" s="52"/>
      <c r="H377" s="53"/>
      <c r="I377" s="78"/>
      <c r="J377" s="52"/>
      <c r="K377" s="52"/>
      <c r="L377" s="52"/>
      <c r="M377" s="79"/>
      <c r="N377" s="79"/>
      <c r="O377" s="53"/>
      <c r="P377" s="53">
        <f t="shared" si="1"/>
        <v>0</v>
      </c>
      <c r="Q377" s="52" t="str">
        <f t="shared" si="2"/>
        <v/>
      </c>
      <c r="R377" s="52" t="str">
        <f t="shared" si="3"/>
        <v/>
      </c>
      <c r="S377" s="80" t="str">
        <f t="shared" si="4"/>
        <v/>
      </c>
      <c r="T377" s="52" t="str">
        <f t="shared" si="5"/>
        <v/>
      </c>
    </row>
    <row r="378" ht="15.75" hidden="1" customHeight="1">
      <c r="B378" s="47"/>
      <c r="C378" s="47"/>
      <c r="D378" s="47"/>
      <c r="E378" s="47"/>
      <c r="F378" s="47"/>
      <c r="G378" s="47"/>
      <c r="H378" s="48"/>
      <c r="I378" s="75"/>
      <c r="J378" s="47"/>
      <c r="K378" s="47"/>
      <c r="L378" s="47"/>
      <c r="M378" s="76"/>
      <c r="N378" s="76"/>
      <c r="O378" s="48"/>
      <c r="P378" s="48">
        <f t="shared" si="1"/>
        <v>0</v>
      </c>
      <c r="Q378" s="47" t="str">
        <f t="shared" si="2"/>
        <v/>
      </c>
      <c r="R378" s="47" t="str">
        <f t="shared" si="3"/>
        <v/>
      </c>
      <c r="S378" s="77" t="str">
        <f t="shared" si="4"/>
        <v/>
      </c>
      <c r="T378" s="47" t="str">
        <f t="shared" si="5"/>
        <v/>
      </c>
    </row>
    <row r="379" ht="15.75" hidden="1" customHeight="1">
      <c r="B379" s="52"/>
      <c r="C379" s="52"/>
      <c r="D379" s="52"/>
      <c r="E379" s="52"/>
      <c r="F379" s="52"/>
      <c r="G379" s="52"/>
      <c r="H379" s="53"/>
      <c r="I379" s="78"/>
      <c r="J379" s="52"/>
      <c r="K379" s="52"/>
      <c r="L379" s="52"/>
      <c r="M379" s="79"/>
      <c r="N379" s="79"/>
      <c r="O379" s="53"/>
      <c r="P379" s="53">
        <f t="shared" si="1"/>
        <v>0</v>
      </c>
      <c r="Q379" s="52" t="str">
        <f t="shared" si="2"/>
        <v/>
      </c>
      <c r="R379" s="52" t="str">
        <f t="shared" si="3"/>
        <v/>
      </c>
      <c r="S379" s="80" t="str">
        <f t="shared" si="4"/>
        <v/>
      </c>
      <c r="T379" s="52" t="str">
        <f t="shared" si="5"/>
        <v/>
      </c>
    </row>
    <row r="380" ht="15.75" hidden="1" customHeight="1">
      <c r="B380" s="47"/>
      <c r="C380" s="47"/>
      <c r="D380" s="47"/>
      <c r="E380" s="47"/>
      <c r="F380" s="47"/>
      <c r="G380" s="47"/>
      <c r="H380" s="48"/>
      <c r="I380" s="75"/>
      <c r="J380" s="47"/>
      <c r="K380" s="47"/>
      <c r="L380" s="47"/>
      <c r="M380" s="76"/>
      <c r="N380" s="76"/>
      <c r="O380" s="48"/>
      <c r="P380" s="48">
        <f t="shared" si="1"/>
        <v>0</v>
      </c>
      <c r="Q380" s="47" t="str">
        <f t="shared" si="2"/>
        <v/>
      </c>
      <c r="R380" s="47" t="str">
        <f t="shared" si="3"/>
        <v/>
      </c>
      <c r="S380" s="77" t="str">
        <f t="shared" si="4"/>
        <v/>
      </c>
      <c r="T380" s="47" t="str">
        <f t="shared" si="5"/>
        <v/>
      </c>
    </row>
    <row r="381" ht="15.75" hidden="1" customHeight="1">
      <c r="B381" s="52"/>
      <c r="C381" s="52"/>
      <c r="D381" s="52"/>
      <c r="E381" s="52"/>
      <c r="F381" s="52"/>
      <c r="G381" s="52"/>
      <c r="H381" s="53"/>
      <c r="I381" s="78"/>
      <c r="J381" s="52"/>
      <c r="K381" s="52"/>
      <c r="L381" s="52"/>
      <c r="M381" s="79"/>
      <c r="N381" s="79"/>
      <c r="O381" s="53"/>
      <c r="P381" s="53">
        <f t="shared" si="1"/>
        <v>0</v>
      </c>
      <c r="Q381" s="52" t="str">
        <f t="shared" si="2"/>
        <v/>
      </c>
      <c r="R381" s="52" t="str">
        <f t="shared" si="3"/>
        <v/>
      </c>
      <c r="S381" s="80" t="str">
        <f t="shared" si="4"/>
        <v/>
      </c>
      <c r="T381" s="52" t="str">
        <f t="shared" si="5"/>
        <v/>
      </c>
    </row>
    <row r="382" ht="15.75" hidden="1" customHeight="1">
      <c r="B382" s="47"/>
      <c r="C382" s="47"/>
      <c r="D382" s="47"/>
      <c r="E382" s="47"/>
      <c r="F382" s="47"/>
      <c r="G382" s="47"/>
      <c r="H382" s="48"/>
      <c r="I382" s="75"/>
      <c r="J382" s="47"/>
      <c r="K382" s="47"/>
      <c r="L382" s="47"/>
      <c r="M382" s="76"/>
      <c r="N382" s="76"/>
      <c r="O382" s="48"/>
      <c r="P382" s="48">
        <f t="shared" si="1"/>
        <v>0</v>
      </c>
      <c r="Q382" s="47" t="str">
        <f t="shared" si="2"/>
        <v/>
      </c>
      <c r="R382" s="47" t="str">
        <f t="shared" si="3"/>
        <v/>
      </c>
      <c r="S382" s="77" t="str">
        <f t="shared" si="4"/>
        <v/>
      </c>
      <c r="T382" s="47" t="str">
        <f t="shared" si="5"/>
        <v/>
      </c>
    </row>
    <row r="383" ht="15.75" hidden="1" customHeight="1">
      <c r="B383" s="52"/>
      <c r="C383" s="52"/>
      <c r="D383" s="52"/>
      <c r="E383" s="52"/>
      <c r="F383" s="52"/>
      <c r="G383" s="52"/>
      <c r="H383" s="53"/>
      <c r="I383" s="78"/>
      <c r="J383" s="52"/>
      <c r="K383" s="52"/>
      <c r="L383" s="52"/>
      <c r="M383" s="79"/>
      <c r="N383" s="79"/>
      <c r="O383" s="53"/>
      <c r="P383" s="53">
        <f t="shared" si="1"/>
        <v>0</v>
      </c>
      <c r="Q383" s="52" t="str">
        <f t="shared" si="2"/>
        <v/>
      </c>
      <c r="R383" s="52" t="str">
        <f t="shared" si="3"/>
        <v/>
      </c>
      <c r="S383" s="80" t="str">
        <f t="shared" si="4"/>
        <v/>
      </c>
      <c r="T383" s="52" t="str">
        <f t="shared" si="5"/>
        <v/>
      </c>
    </row>
    <row r="384" ht="15.75" hidden="1" customHeight="1">
      <c r="B384" s="47"/>
      <c r="C384" s="47"/>
      <c r="D384" s="47"/>
      <c r="E384" s="47"/>
      <c r="F384" s="47"/>
      <c r="G384" s="47"/>
      <c r="H384" s="48"/>
      <c r="I384" s="75"/>
      <c r="J384" s="47"/>
      <c r="K384" s="47"/>
      <c r="L384" s="47"/>
      <c r="M384" s="76"/>
      <c r="N384" s="76"/>
      <c r="O384" s="48"/>
      <c r="P384" s="48">
        <f t="shared" si="1"/>
        <v>0</v>
      </c>
      <c r="Q384" s="47" t="str">
        <f t="shared" si="2"/>
        <v/>
      </c>
      <c r="R384" s="47" t="str">
        <f t="shared" si="3"/>
        <v/>
      </c>
      <c r="S384" s="77" t="str">
        <f t="shared" si="4"/>
        <v/>
      </c>
      <c r="T384" s="47" t="str">
        <f t="shared" si="5"/>
        <v/>
      </c>
    </row>
    <row r="385" ht="15.75" hidden="1" customHeight="1">
      <c r="B385" s="52"/>
      <c r="C385" s="52"/>
      <c r="D385" s="52"/>
      <c r="E385" s="52"/>
      <c r="F385" s="52"/>
      <c r="G385" s="52"/>
      <c r="H385" s="53"/>
      <c r="I385" s="78"/>
      <c r="J385" s="52"/>
      <c r="K385" s="52"/>
      <c r="L385" s="52"/>
      <c r="M385" s="79"/>
      <c r="N385" s="79"/>
      <c r="O385" s="53"/>
      <c r="P385" s="53">
        <f t="shared" si="1"/>
        <v>0</v>
      </c>
      <c r="Q385" s="52" t="str">
        <f t="shared" si="2"/>
        <v/>
      </c>
      <c r="R385" s="52" t="str">
        <f t="shared" si="3"/>
        <v/>
      </c>
      <c r="S385" s="80" t="str">
        <f t="shared" si="4"/>
        <v/>
      </c>
      <c r="T385" s="52" t="str">
        <f t="shared" si="5"/>
        <v/>
      </c>
    </row>
    <row r="386" ht="15.75" hidden="1" customHeight="1">
      <c r="B386" s="47"/>
      <c r="C386" s="47"/>
      <c r="D386" s="47"/>
      <c r="E386" s="47"/>
      <c r="F386" s="47"/>
      <c r="G386" s="47"/>
      <c r="H386" s="48"/>
      <c r="I386" s="75"/>
      <c r="J386" s="47"/>
      <c r="K386" s="47"/>
      <c r="L386" s="47"/>
      <c r="M386" s="76"/>
      <c r="N386" s="76"/>
      <c r="O386" s="48"/>
      <c r="P386" s="48">
        <f t="shared" si="1"/>
        <v>0</v>
      </c>
      <c r="Q386" s="47" t="str">
        <f t="shared" si="2"/>
        <v/>
      </c>
      <c r="R386" s="47" t="str">
        <f t="shared" si="3"/>
        <v/>
      </c>
      <c r="S386" s="77" t="str">
        <f t="shared" si="4"/>
        <v/>
      </c>
      <c r="T386" s="47" t="str">
        <f t="shared" si="5"/>
        <v/>
      </c>
    </row>
    <row r="387" ht="15.75" hidden="1" customHeight="1">
      <c r="B387" s="52"/>
      <c r="C387" s="52"/>
      <c r="D387" s="52"/>
      <c r="E387" s="52"/>
      <c r="F387" s="52"/>
      <c r="G387" s="52"/>
      <c r="H387" s="53"/>
      <c r="I387" s="78"/>
      <c r="J387" s="52"/>
      <c r="K387" s="52"/>
      <c r="L387" s="52"/>
      <c r="M387" s="79"/>
      <c r="N387" s="79"/>
      <c r="O387" s="53"/>
      <c r="P387" s="53">
        <f t="shared" si="1"/>
        <v>0</v>
      </c>
      <c r="Q387" s="52" t="str">
        <f t="shared" si="2"/>
        <v/>
      </c>
      <c r="R387" s="52" t="str">
        <f t="shared" si="3"/>
        <v/>
      </c>
      <c r="S387" s="80" t="str">
        <f t="shared" si="4"/>
        <v/>
      </c>
      <c r="T387" s="52" t="str">
        <f t="shared" si="5"/>
        <v/>
      </c>
    </row>
    <row r="388" ht="15.75" hidden="1" customHeight="1">
      <c r="B388" s="47"/>
      <c r="C388" s="47"/>
      <c r="D388" s="47"/>
      <c r="E388" s="47"/>
      <c r="F388" s="47"/>
      <c r="G388" s="47"/>
      <c r="H388" s="48"/>
      <c r="I388" s="75"/>
      <c r="J388" s="47"/>
      <c r="K388" s="47"/>
      <c r="L388" s="47"/>
      <c r="M388" s="76"/>
      <c r="N388" s="76"/>
      <c r="O388" s="48"/>
      <c r="P388" s="48">
        <f t="shared" si="1"/>
        <v>0</v>
      </c>
      <c r="Q388" s="47" t="str">
        <f t="shared" si="2"/>
        <v/>
      </c>
      <c r="R388" s="47" t="str">
        <f t="shared" si="3"/>
        <v/>
      </c>
      <c r="S388" s="77" t="str">
        <f t="shared" si="4"/>
        <v/>
      </c>
      <c r="T388" s="47" t="str">
        <f t="shared" si="5"/>
        <v/>
      </c>
    </row>
    <row r="389" ht="15.75" hidden="1" customHeight="1">
      <c r="B389" s="52"/>
      <c r="C389" s="52"/>
      <c r="D389" s="52"/>
      <c r="E389" s="52"/>
      <c r="F389" s="52"/>
      <c r="G389" s="52"/>
      <c r="H389" s="53"/>
      <c r="I389" s="78"/>
      <c r="J389" s="52"/>
      <c r="K389" s="52"/>
      <c r="L389" s="52"/>
      <c r="M389" s="79"/>
      <c r="N389" s="79"/>
      <c r="O389" s="53"/>
      <c r="P389" s="53">
        <f t="shared" si="1"/>
        <v>0</v>
      </c>
      <c r="Q389" s="52" t="str">
        <f t="shared" si="2"/>
        <v/>
      </c>
      <c r="R389" s="52" t="str">
        <f t="shared" si="3"/>
        <v/>
      </c>
      <c r="S389" s="80" t="str">
        <f t="shared" si="4"/>
        <v/>
      </c>
      <c r="T389" s="52" t="str">
        <f t="shared" si="5"/>
        <v/>
      </c>
    </row>
    <row r="390" ht="15.75" hidden="1" customHeight="1">
      <c r="B390" s="47"/>
      <c r="C390" s="47"/>
      <c r="D390" s="47"/>
      <c r="E390" s="47"/>
      <c r="F390" s="47"/>
      <c r="G390" s="47"/>
      <c r="H390" s="48"/>
      <c r="I390" s="75"/>
      <c r="J390" s="47"/>
      <c r="K390" s="47"/>
      <c r="L390" s="47"/>
      <c r="M390" s="76"/>
      <c r="N390" s="76"/>
      <c r="O390" s="48"/>
      <c r="P390" s="48">
        <f t="shared" si="1"/>
        <v>0</v>
      </c>
      <c r="Q390" s="47" t="str">
        <f t="shared" si="2"/>
        <v/>
      </c>
      <c r="R390" s="47" t="str">
        <f t="shared" si="3"/>
        <v/>
      </c>
      <c r="S390" s="77" t="str">
        <f t="shared" si="4"/>
        <v/>
      </c>
      <c r="T390" s="47" t="str">
        <f t="shared" si="5"/>
        <v/>
      </c>
    </row>
    <row r="391" ht="15.75" hidden="1" customHeight="1">
      <c r="B391" s="52"/>
      <c r="C391" s="52"/>
      <c r="D391" s="52"/>
      <c r="E391" s="52"/>
      <c r="F391" s="52"/>
      <c r="G391" s="52"/>
      <c r="H391" s="53"/>
      <c r="I391" s="78"/>
      <c r="J391" s="52"/>
      <c r="K391" s="52"/>
      <c r="L391" s="52"/>
      <c r="M391" s="79"/>
      <c r="N391" s="79"/>
      <c r="O391" s="53"/>
      <c r="P391" s="53">
        <f t="shared" si="1"/>
        <v>0</v>
      </c>
      <c r="Q391" s="52" t="str">
        <f t="shared" si="2"/>
        <v/>
      </c>
      <c r="R391" s="52" t="str">
        <f t="shared" si="3"/>
        <v/>
      </c>
      <c r="S391" s="80" t="str">
        <f t="shared" si="4"/>
        <v/>
      </c>
      <c r="T391" s="52" t="str">
        <f t="shared" si="5"/>
        <v/>
      </c>
    </row>
    <row r="392" ht="15.75" hidden="1" customHeight="1">
      <c r="B392" s="47"/>
      <c r="C392" s="47"/>
      <c r="D392" s="47"/>
      <c r="E392" s="47"/>
      <c r="F392" s="47"/>
      <c r="G392" s="47"/>
      <c r="H392" s="48"/>
      <c r="I392" s="75"/>
      <c r="J392" s="47"/>
      <c r="K392" s="47"/>
      <c r="L392" s="47"/>
      <c r="M392" s="76"/>
      <c r="N392" s="76"/>
      <c r="O392" s="48"/>
      <c r="P392" s="48">
        <f t="shared" si="1"/>
        <v>0</v>
      </c>
      <c r="Q392" s="47" t="str">
        <f t="shared" si="2"/>
        <v/>
      </c>
      <c r="R392" s="47" t="str">
        <f t="shared" si="3"/>
        <v/>
      </c>
      <c r="S392" s="77" t="str">
        <f t="shared" si="4"/>
        <v/>
      </c>
      <c r="T392" s="47" t="str">
        <f t="shared" si="5"/>
        <v/>
      </c>
    </row>
    <row r="393" ht="15.75" hidden="1" customHeight="1">
      <c r="B393" s="52"/>
      <c r="C393" s="52"/>
      <c r="D393" s="52"/>
      <c r="E393" s="52"/>
      <c r="F393" s="52"/>
      <c r="G393" s="52"/>
      <c r="H393" s="53"/>
      <c r="I393" s="78"/>
      <c r="J393" s="52"/>
      <c r="K393" s="52"/>
      <c r="L393" s="52"/>
      <c r="M393" s="79"/>
      <c r="N393" s="79"/>
      <c r="O393" s="53"/>
      <c r="P393" s="53">
        <f t="shared" si="1"/>
        <v>0</v>
      </c>
      <c r="Q393" s="52" t="str">
        <f t="shared" si="2"/>
        <v/>
      </c>
      <c r="R393" s="52" t="str">
        <f t="shared" si="3"/>
        <v/>
      </c>
      <c r="S393" s="80" t="str">
        <f t="shared" si="4"/>
        <v/>
      </c>
      <c r="T393" s="52" t="str">
        <f t="shared" si="5"/>
        <v/>
      </c>
    </row>
    <row r="394" ht="15.75" hidden="1" customHeight="1">
      <c r="B394" s="47"/>
      <c r="C394" s="47"/>
      <c r="D394" s="47"/>
      <c r="E394" s="47"/>
      <c r="F394" s="47"/>
      <c r="G394" s="47"/>
      <c r="H394" s="48"/>
      <c r="I394" s="75"/>
      <c r="J394" s="47"/>
      <c r="K394" s="47"/>
      <c r="L394" s="47"/>
      <c r="M394" s="76"/>
      <c r="N394" s="76"/>
      <c r="O394" s="48"/>
      <c r="P394" s="48">
        <f t="shared" si="1"/>
        <v>0</v>
      </c>
      <c r="Q394" s="47" t="str">
        <f t="shared" si="2"/>
        <v/>
      </c>
      <c r="R394" s="47" t="str">
        <f t="shared" si="3"/>
        <v/>
      </c>
      <c r="S394" s="77" t="str">
        <f t="shared" si="4"/>
        <v/>
      </c>
      <c r="T394" s="47" t="str">
        <f t="shared" si="5"/>
        <v/>
      </c>
    </row>
    <row r="395" ht="15.75" hidden="1" customHeight="1">
      <c r="B395" s="52"/>
      <c r="C395" s="52"/>
      <c r="D395" s="52"/>
      <c r="E395" s="52"/>
      <c r="F395" s="52"/>
      <c r="G395" s="52"/>
      <c r="H395" s="53"/>
      <c r="I395" s="78"/>
      <c r="J395" s="52"/>
      <c r="K395" s="52"/>
      <c r="L395" s="52"/>
      <c r="M395" s="79"/>
      <c r="N395" s="79"/>
      <c r="O395" s="53"/>
      <c r="P395" s="53">
        <f t="shared" si="1"/>
        <v>0</v>
      </c>
      <c r="Q395" s="52" t="str">
        <f t="shared" si="2"/>
        <v/>
      </c>
      <c r="R395" s="52" t="str">
        <f t="shared" si="3"/>
        <v/>
      </c>
      <c r="S395" s="80" t="str">
        <f t="shared" si="4"/>
        <v/>
      </c>
      <c r="T395" s="52" t="str">
        <f t="shared" si="5"/>
        <v/>
      </c>
    </row>
    <row r="396" ht="15.75" hidden="1" customHeight="1">
      <c r="B396" s="47"/>
      <c r="C396" s="47"/>
      <c r="D396" s="47"/>
      <c r="E396" s="47"/>
      <c r="F396" s="47"/>
      <c r="G396" s="47"/>
      <c r="H396" s="48"/>
      <c r="I396" s="75"/>
      <c r="J396" s="47"/>
      <c r="K396" s="47"/>
      <c r="L396" s="47"/>
      <c r="M396" s="76"/>
      <c r="N396" s="76"/>
      <c r="O396" s="48"/>
      <c r="P396" s="48">
        <f t="shared" si="1"/>
        <v>0</v>
      </c>
      <c r="Q396" s="47" t="str">
        <f t="shared" si="2"/>
        <v/>
      </c>
      <c r="R396" s="47" t="str">
        <f t="shared" si="3"/>
        <v/>
      </c>
      <c r="S396" s="77" t="str">
        <f t="shared" si="4"/>
        <v/>
      </c>
      <c r="T396" s="47" t="str">
        <f t="shared" si="5"/>
        <v/>
      </c>
    </row>
    <row r="397" ht="15.75" hidden="1" customHeight="1">
      <c r="B397" s="52"/>
      <c r="C397" s="52"/>
      <c r="D397" s="52"/>
      <c r="E397" s="52"/>
      <c r="F397" s="52"/>
      <c r="G397" s="52"/>
      <c r="H397" s="53"/>
      <c r="I397" s="78"/>
      <c r="J397" s="52"/>
      <c r="K397" s="52"/>
      <c r="L397" s="52"/>
      <c r="M397" s="79"/>
      <c r="N397" s="79"/>
      <c r="O397" s="53"/>
      <c r="P397" s="53">
        <f t="shared" si="1"/>
        <v>0</v>
      </c>
      <c r="Q397" s="52" t="str">
        <f t="shared" si="2"/>
        <v/>
      </c>
      <c r="R397" s="52" t="str">
        <f t="shared" si="3"/>
        <v/>
      </c>
      <c r="S397" s="80" t="str">
        <f t="shared" si="4"/>
        <v/>
      </c>
      <c r="T397" s="52" t="str">
        <f t="shared" si="5"/>
        <v/>
      </c>
    </row>
    <row r="398" ht="15.75" hidden="1" customHeight="1">
      <c r="B398" s="47"/>
      <c r="C398" s="47"/>
      <c r="D398" s="47"/>
      <c r="E398" s="47"/>
      <c r="F398" s="47"/>
      <c r="G398" s="47"/>
      <c r="H398" s="48"/>
      <c r="I398" s="75"/>
      <c r="J398" s="47"/>
      <c r="K398" s="47"/>
      <c r="L398" s="47"/>
      <c r="M398" s="76"/>
      <c r="N398" s="76"/>
      <c r="O398" s="48"/>
      <c r="P398" s="48">
        <f t="shared" si="1"/>
        <v>0</v>
      </c>
      <c r="Q398" s="47" t="str">
        <f t="shared" si="2"/>
        <v/>
      </c>
      <c r="R398" s="47" t="str">
        <f t="shared" si="3"/>
        <v/>
      </c>
      <c r="S398" s="77" t="str">
        <f t="shared" si="4"/>
        <v/>
      </c>
      <c r="T398" s="47" t="str">
        <f t="shared" si="5"/>
        <v/>
      </c>
    </row>
    <row r="399" ht="15.75" hidden="1" customHeight="1">
      <c r="B399" s="52"/>
      <c r="C399" s="52"/>
      <c r="D399" s="52"/>
      <c r="E399" s="52"/>
      <c r="F399" s="52"/>
      <c r="G399" s="52"/>
      <c r="H399" s="53"/>
      <c r="I399" s="78"/>
      <c r="J399" s="52"/>
      <c r="K399" s="52"/>
      <c r="L399" s="52"/>
      <c r="M399" s="79"/>
      <c r="N399" s="79"/>
      <c r="O399" s="53"/>
      <c r="P399" s="53">
        <f t="shared" si="1"/>
        <v>0</v>
      </c>
      <c r="Q399" s="52" t="str">
        <f t="shared" si="2"/>
        <v/>
      </c>
      <c r="R399" s="52" t="str">
        <f t="shared" si="3"/>
        <v/>
      </c>
      <c r="S399" s="80" t="str">
        <f t="shared" si="4"/>
        <v/>
      </c>
      <c r="T399" s="52" t="str">
        <f t="shared" si="5"/>
        <v/>
      </c>
    </row>
    <row r="400" ht="15.75" hidden="1" customHeight="1">
      <c r="B400" s="47"/>
      <c r="C400" s="47"/>
      <c r="D400" s="47"/>
      <c r="E400" s="47"/>
      <c r="F400" s="47"/>
      <c r="G400" s="47"/>
      <c r="H400" s="48"/>
      <c r="I400" s="75"/>
      <c r="J400" s="47"/>
      <c r="K400" s="47"/>
      <c r="L400" s="47"/>
      <c r="M400" s="76"/>
      <c r="N400" s="76"/>
      <c r="O400" s="48"/>
      <c r="P400" s="48">
        <f t="shared" si="1"/>
        <v>0</v>
      </c>
      <c r="Q400" s="47" t="str">
        <f t="shared" si="2"/>
        <v/>
      </c>
      <c r="R400" s="47" t="str">
        <f t="shared" si="3"/>
        <v/>
      </c>
      <c r="S400" s="77" t="str">
        <f t="shared" si="4"/>
        <v/>
      </c>
      <c r="T400" s="47" t="str">
        <f t="shared" si="5"/>
        <v/>
      </c>
    </row>
    <row r="401" ht="15.75" hidden="1" customHeight="1">
      <c r="B401" s="52"/>
      <c r="C401" s="52"/>
      <c r="D401" s="52"/>
      <c r="E401" s="52"/>
      <c r="F401" s="52"/>
      <c r="G401" s="52"/>
      <c r="H401" s="53"/>
      <c r="I401" s="78"/>
      <c r="J401" s="52"/>
      <c r="K401" s="52"/>
      <c r="L401" s="52"/>
      <c r="M401" s="79"/>
      <c r="N401" s="79"/>
      <c r="O401" s="53"/>
      <c r="P401" s="53">
        <f t="shared" si="1"/>
        <v>0</v>
      </c>
      <c r="Q401" s="52" t="str">
        <f t="shared" si="2"/>
        <v/>
      </c>
      <c r="R401" s="52" t="str">
        <f t="shared" si="3"/>
        <v/>
      </c>
      <c r="S401" s="80" t="str">
        <f t="shared" si="4"/>
        <v/>
      </c>
      <c r="T401" s="52" t="str">
        <f t="shared" si="5"/>
        <v/>
      </c>
    </row>
    <row r="402" ht="15.75" hidden="1" customHeight="1">
      <c r="B402" s="47"/>
      <c r="C402" s="47"/>
      <c r="D402" s="47"/>
      <c r="E402" s="47"/>
      <c r="F402" s="47"/>
      <c r="G402" s="47"/>
      <c r="H402" s="48"/>
      <c r="I402" s="75"/>
      <c r="J402" s="47"/>
      <c r="K402" s="47"/>
      <c r="L402" s="47"/>
      <c r="M402" s="76"/>
      <c r="N402" s="76"/>
      <c r="O402" s="48"/>
      <c r="P402" s="48">
        <f t="shared" si="1"/>
        <v>0</v>
      </c>
      <c r="Q402" s="47" t="str">
        <f t="shared" si="2"/>
        <v/>
      </c>
      <c r="R402" s="47" t="str">
        <f t="shared" si="3"/>
        <v/>
      </c>
      <c r="S402" s="77" t="str">
        <f t="shared" si="4"/>
        <v/>
      </c>
      <c r="T402" s="47" t="str">
        <f t="shared" si="5"/>
        <v/>
      </c>
    </row>
    <row r="403" ht="15.75" hidden="1" customHeight="1">
      <c r="B403" s="52"/>
      <c r="C403" s="52"/>
      <c r="D403" s="52"/>
      <c r="E403" s="52"/>
      <c r="F403" s="52"/>
      <c r="G403" s="52"/>
      <c r="H403" s="53"/>
      <c r="I403" s="78"/>
      <c r="J403" s="52"/>
      <c r="K403" s="52"/>
      <c r="L403" s="52"/>
      <c r="M403" s="79"/>
      <c r="N403" s="79"/>
      <c r="O403" s="53"/>
      <c r="P403" s="53">
        <f t="shared" si="1"/>
        <v>0</v>
      </c>
      <c r="Q403" s="52" t="str">
        <f t="shared" si="2"/>
        <v/>
      </c>
      <c r="R403" s="52" t="str">
        <f t="shared" si="3"/>
        <v/>
      </c>
      <c r="S403" s="80" t="str">
        <f t="shared" si="4"/>
        <v/>
      </c>
      <c r="T403" s="52" t="str">
        <f t="shared" si="5"/>
        <v/>
      </c>
    </row>
    <row r="404" ht="15.75" hidden="1" customHeight="1">
      <c r="B404" s="47"/>
      <c r="C404" s="47"/>
      <c r="D404" s="47"/>
      <c r="E404" s="47"/>
      <c r="F404" s="47"/>
      <c r="G404" s="47"/>
      <c r="H404" s="48"/>
      <c r="I404" s="75"/>
      <c r="J404" s="47"/>
      <c r="K404" s="47"/>
      <c r="L404" s="47"/>
      <c r="M404" s="76"/>
      <c r="N404" s="76"/>
      <c r="O404" s="48"/>
      <c r="P404" s="48">
        <f t="shared" si="1"/>
        <v>0</v>
      </c>
      <c r="Q404" s="47" t="str">
        <f t="shared" si="2"/>
        <v/>
      </c>
      <c r="R404" s="47" t="str">
        <f t="shared" si="3"/>
        <v/>
      </c>
      <c r="S404" s="77" t="str">
        <f t="shared" si="4"/>
        <v/>
      </c>
      <c r="T404" s="47" t="str">
        <f t="shared" si="5"/>
        <v/>
      </c>
    </row>
    <row r="405" ht="15.75" hidden="1" customHeight="1">
      <c r="B405" s="52"/>
      <c r="C405" s="52"/>
      <c r="D405" s="52"/>
      <c r="E405" s="52"/>
      <c r="F405" s="52"/>
      <c r="G405" s="52"/>
      <c r="H405" s="53"/>
      <c r="I405" s="78"/>
      <c r="J405" s="52"/>
      <c r="K405" s="52"/>
      <c r="L405" s="52"/>
      <c r="M405" s="79"/>
      <c r="N405" s="79"/>
      <c r="O405" s="53"/>
      <c r="P405" s="53">
        <f t="shared" si="1"/>
        <v>0</v>
      </c>
      <c r="Q405" s="52" t="str">
        <f t="shared" si="2"/>
        <v/>
      </c>
      <c r="R405" s="52" t="str">
        <f t="shared" si="3"/>
        <v/>
      </c>
      <c r="S405" s="80" t="str">
        <f t="shared" si="4"/>
        <v/>
      </c>
      <c r="T405" s="52" t="str">
        <f t="shared" si="5"/>
        <v/>
      </c>
    </row>
    <row r="406" ht="15.75" hidden="1" customHeight="1">
      <c r="B406" s="47"/>
      <c r="C406" s="47"/>
      <c r="D406" s="47"/>
      <c r="E406" s="47"/>
      <c r="F406" s="47"/>
      <c r="G406" s="47"/>
      <c r="H406" s="48"/>
      <c r="I406" s="75"/>
      <c r="J406" s="47"/>
      <c r="K406" s="47"/>
      <c r="L406" s="47"/>
      <c r="M406" s="76"/>
      <c r="N406" s="76"/>
      <c r="O406" s="48"/>
      <c r="P406" s="48">
        <f t="shared" si="1"/>
        <v>0</v>
      </c>
      <c r="Q406" s="47" t="str">
        <f t="shared" si="2"/>
        <v/>
      </c>
      <c r="R406" s="47" t="str">
        <f t="shared" si="3"/>
        <v/>
      </c>
      <c r="S406" s="77" t="str">
        <f t="shared" si="4"/>
        <v/>
      </c>
      <c r="T406" s="47" t="str">
        <f t="shared" si="5"/>
        <v/>
      </c>
    </row>
    <row r="407" ht="15.75" hidden="1" customHeight="1">
      <c r="B407" s="52"/>
      <c r="C407" s="52"/>
      <c r="D407" s="52"/>
      <c r="E407" s="52"/>
      <c r="F407" s="52"/>
      <c r="G407" s="52"/>
      <c r="H407" s="53"/>
      <c r="I407" s="78"/>
      <c r="J407" s="52"/>
      <c r="K407" s="52"/>
      <c r="L407" s="52"/>
      <c r="M407" s="79"/>
      <c r="N407" s="79"/>
      <c r="O407" s="53"/>
      <c r="P407" s="53">
        <f t="shared" si="1"/>
        <v>0</v>
      </c>
      <c r="Q407" s="52" t="str">
        <f t="shared" si="2"/>
        <v/>
      </c>
      <c r="R407" s="52" t="str">
        <f t="shared" si="3"/>
        <v/>
      </c>
      <c r="S407" s="80" t="str">
        <f t="shared" si="4"/>
        <v/>
      </c>
      <c r="T407" s="52" t="str">
        <f t="shared" si="5"/>
        <v/>
      </c>
    </row>
    <row r="408" ht="15.75" hidden="1" customHeight="1">
      <c r="B408" s="47"/>
      <c r="C408" s="47"/>
      <c r="D408" s="47"/>
      <c r="E408" s="47"/>
      <c r="F408" s="47"/>
      <c r="G408" s="47"/>
      <c r="H408" s="48"/>
      <c r="I408" s="75"/>
      <c r="J408" s="47"/>
      <c r="K408" s="47"/>
      <c r="L408" s="47"/>
      <c r="M408" s="76"/>
      <c r="N408" s="76"/>
      <c r="O408" s="48"/>
      <c r="P408" s="48">
        <f t="shared" si="1"/>
        <v>0</v>
      </c>
      <c r="Q408" s="47" t="str">
        <f t="shared" si="2"/>
        <v/>
      </c>
      <c r="R408" s="47" t="str">
        <f t="shared" si="3"/>
        <v/>
      </c>
      <c r="S408" s="77" t="str">
        <f t="shared" si="4"/>
        <v/>
      </c>
      <c r="T408" s="47" t="str">
        <f t="shared" si="5"/>
        <v/>
      </c>
    </row>
    <row r="409" ht="15.75" hidden="1" customHeight="1">
      <c r="B409" s="52"/>
      <c r="C409" s="52"/>
      <c r="D409" s="52"/>
      <c r="E409" s="52"/>
      <c r="F409" s="52"/>
      <c r="G409" s="52"/>
      <c r="H409" s="53"/>
      <c r="I409" s="78"/>
      <c r="J409" s="52"/>
      <c r="K409" s="52"/>
      <c r="L409" s="52"/>
      <c r="M409" s="79"/>
      <c r="N409" s="79"/>
      <c r="O409" s="53"/>
      <c r="P409" s="53">
        <f t="shared" si="1"/>
        <v>0</v>
      </c>
      <c r="Q409" s="52" t="str">
        <f t="shared" si="2"/>
        <v/>
      </c>
      <c r="R409" s="52" t="str">
        <f t="shared" si="3"/>
        <v/>
      </c>
      <c r="S409" s="80" t="str">
        <f t="shared" si="4"/>
        <v/>
      </c>
      <c r="T409" s="52" t="str">
        <f t="shared" si="5"/>
        <v/>
      </c>
    </row>
    <row r="410" ht="15.75" hidden="1" customHeight="1">
      <c r="B410" s="47"/>
      <c r="C410" s="47"/>
      <c r="D410" s="47"/>
      <c r="E410" s="47"/>
      <c r="F410" s="47"/>
      <c r="G410" s="47"/>
      <c r="H410" s="48"/>
      <c r="I410" s="75"/>
      <c r="J410" s="47"/>
      <c r="K410" s="47"/>
      <c r="L410" s="47"/>
      <c r="M410" s="76"/>
      <c r="N410" s="76"/>
      <c r="O410" s="48"/>
      <c r="P410" s="48">
        <f t="shared" si="1"/>
        <v>0</v>
      </c>
      <c r="Q410" s="47" t="str">
        <f t="shared" si="2"/>
        <v/>
      </c>
      <c r="R410" s="47" t="str">
        <f t="shared" si="3"/>
        <v/>
      </c>
      <c r="S410" s="77" t="str">
        <f t="shared" si="4"/>
        <v/>
      </c>
      <c r="T410" s="47" t="str">
        <f t="shared" si="5"/>
        <v/>
      </c>
    </row>
    <row r="411" ht="15.75" hidden="1" customHeight="1">
      <c r="B411" s="52"/>
      <c r="C411" s="52"/>
      <c r="D411" s="52"/>
      <c r="E411" s="52"/>
      <c r="F411" s="52"/>
      <c r="G411" s="52"/>
      <c r="H411" s="53"/>
      <c r="I411" s="78"/>
      <c r="J411" s="52"/>
      <c r="K411" s="52"/>
      <c r="L411" s="52"/>
      <c r="M411" s="79"/>
      <c r="N411" s="79"/>
      <c r="O411" s="53"/>
      <c r="P411" s="53">
        <f t="shared" si="1"/>
        <v>0</v>
      </c>
      <c r="Q411" s="52" t="str">
        <f t="shared" si="2"/>
        <v/>
      </c>
      <c r="R411" s="52" t="str">
        <f t="shared" si="3"/>
        <v/>
      </c>
      <c r="S411" s="80" t="str">
        <f t="shared" si="4"/>
        <v/>
      </c>
      <c r="T411" s="52" t="str">
        <f t="shared" si="5"/>
        <v/>
      </c>
    </row>
    <row r="412" ht="15.75" hidden="1" customHeight="1">
      <c r="B412" s="47"/>
      <c r="C412" s="47"/>
      <c r="D412" s="47"/>
      <c r="E412" s="47"/>
      <c r="F412" s="47"/>
      <c r="G412" s="47"/>
      <c r="H412" s="48"/>
      <c r="I412" s="75"/>
      <c r="J412" s="47"/>
      <c r="K412" s="47"/>
      <c r="L412" s="47"/>
      <c r="M412" s="76"/>
      <c r="N412" s="76"/>
      <c r="O412" s="48"/>
      <c r="P412" s="48">
        <f t="shared" si="1"/>
        <v>0</v>
      </c>
      <c r="Q412" s="47" t="str">
        <f t="shared" si="2"/>
        <v/>
      </c>
      <c r="R412" s="47" t="str">
        <f t="shared" si="3"/>
        <v/>
      </c>
      <c r="S412" s="77" t="str">
        <f t="shared" si="4"/>
        <v/>
      </c>
      <c r="T412" s="47" t="str">
        <f t="shared" si="5"/>
        <v/>
      </c>
    </row>
    <row r="413" ht="15.75" customHeight="1">
      <c r="I413" s="84"/>
    </row>
    <row r="414" ht="15.75" customHeight="1">
      <c r="I414" s="84"/>
    </row>
    <row r="415" ht="15.75" customHeight="1">
      <c r="I415" s="84"/>
    </row>
    <row r="416" ht="15.75" customHeight="1">
      <c r="I416" s="84"/>
    </row>
    <row r="417" ht="15.75" customHeight="1">
      <c r="I417" s="84"/>
    </row>
    <row r="418" ht="15.75" customHeight="1">
      <c r="I418" s="84"/>
    </row>
    <row r="419" ht="15.75" customHeight="1">
      <c r="I419" s="84"/>
    </row>
    <row r="420" ht="15.75" customHeight="1">
      <c r="I420" s="84"/>
    </row>
    <row r="421" ht="15.75" customHeight="1">
      <c r="I421" s="84"/>
    </row>
    <row r="422" ht="15.75" customHeight="1">
      <c r="I422" s="84"/>
    </row>
    <row r="423" ht="15.75" customHeight="1">
      <c r="I423" s="84"/>
    </row>
    <row r="424" ht="15.75" customHeight="1">
      <c r="I424" s="84"/>
    </row>
    <row r="425" ht="15.75" customHeight="1">
      <c r="I425" s="84"/>
    </row>
    <row r="426" ht="15.75" customHeight="1">
      <c r="I426" s="84"/>
    </row>
    <row r="427" ht="15.75" customHeight="1">
      <c r="I427" s="84"/>
    </row>
    <row r="428" ht="15.75" customHeight="1">
      <c r="I428" s="84"/>
    </row>
    <row r="429" ht="15.75" customHeight="1">
      <c r="I429" s="84"/>
    </row>
    <row r="430" ht="15.75" customHeight="1">
      <c r="I430" s="84"/>
    </row>
    <row r="431" ht="15.75" customHeight="1">
      <c r="I431" s="84"/>
    </row>
    <row r="432" ht="15.75" customHeight="1">
      <c r="I432" s="84"/>
    </row>
    <row r="433" ht="15.75" customHeight="1">
      <c r="I433" s="84"/>
    </row>
    <row r="434" ht="15.75" customHeight="1">
      <c r="I434" s="84"/>
    </row>
    <row r="435" ht="15.75" customHeight="1">
      <c r="I435" s="84"/>
    </row>
    <row r="436" ht="15.75" customHeight="1">
      <c r="I436" s="84"/>
    </row>
    <row r="437" ht="15.75" customHeight="1">
      <c r="I437" s="84"/>
    </row>
    <row r="438" ht="15.75" customHeight="1">
      <c r="I438" s="84"/>
    </row>
    <row r="439" ht="15.75" customHeight="1">
      <c r="I439" s="84"/>
    </row>
    <row r="440" ht="15.75" customHeight="1">
      <c r="I440" s="84"/>
    </row>
    <row r="441" ht="15.75" customHeight="1">
      <c r="I441" s="84"/>
    </row>
    <row r="442" ht="15.75" customHeight="1">
      <c r="I442" s="84"/>
    </row>
    <row r="443" ht="15.75" customHeight="1">
      <c r="I443" s="84"/>
    </row>
    <row r="444" ht="15.75" customHeight="1">
      <c r="I444" s="84"/>
    </row>
    <row r="445" ht="15.75" customHeight="1">
      <c r="I445" s="84"/>
    </row>
    <row r="446" ht="15.75" customHeight="1">
      <c r="I446" s="84"/>
    </row>
    <row r="447" ht="15.75" customHeight="1">
      <c r="I447" s="84"/>
    </row>
    <row r="448" ht="15.75" customHeight="1">
      <c r="I448" s="84"/>
    </row>
    <row r="449" ht="15.75" customHeight="1">
      <c r="I449" s="84"/>
    </row>
    <row r="450" ht="15.75" customHeight="1">
      <c r="I450" s="84"/>
    </row>
    <row r="451" ht="15.75" customHeight="1">
      <c r="I451" s="84"/>
    </row>
    <row r="452" ht="15.75" customHeight="1">
      <c r="I452" s="84"/>
    </row>
    <row r="453" ht="15.75" customHeight="1">
      <c r="I453" s="84"/>
    </row>
    <row r="454" ht="15.75" customHeight="1">
      <c r="I454" s="84"/>
    </row>
    <row r="455" ht="15.75" customHeight="1">
      <c r="I455" s="84"/>
    </row>
    <row r="456" ht="15.75" customHeight="1">
      <c r="I456" s="84"/>
    </row>
    <row r="457" ht="15.75" customHeight="1">
      <c r="I457" s="84"/>
    </row>
    <row r="458" ht="15.75" customHeight="1">
      <c r="I458" s="84"/>
    </row>
    <row r="459" ht="15.75" customHeight="1">
      <c r="I459" s="84"/>
    </row>
    <row r="460" ht="15.75" customHeight="1">
      <c r="I460" s="84"/>
    </row>
    <row r="461" ht="15.75" customHeight="1">
      <c r="I461" s="84"/>
    </row>
    <row r="462" ht="15.75" customHeight="1">
      <c r="I462" s="84"/>
    </row>
    <row r="463" ht="15.75" customHeight="1">
      <c r="I463" s="84"/>
    </row>
    <row r="464" ht="15.75" customHeight="1">
      <c r="I464" s="84"/>
    </row>
    <row r="465" ht="15.75" customHeight="1">
      <c r="I465" s="84"/>
    </row>
    <row r="466" ht="15.75" customHeight="1">
      <c r="I466" s="84"/>
    </row>
    <row r="467" ht="15.75" customHeight="1">
      <c r="I467" s="84"/>
    </row>
    <row r="468" ht="15.75" customHeight="1">
      <c r="I468" s="84"/>
    </row>
    <row r="469" ht="15.75" customHeight="1">
      <c r="I469" s="84"/>
    </row>
    <row r="470" ht="15.75" customHeight="1">
      <c r="I470" s="84"/>
    </row>
    <row r="471" ht="15.75" customHeight="1">
      <c r="I471" s="84"/>
    </row>
    <row r="472" ht="15.75" customHeight="1">
      <c r="I472" s="84"/>
    </row>
    <row r="473" ht="15.75" customHeight="1">
      <c r="I473" s="84"/>
    </row>
    <row r="474" ht="15.75" customHeight="1">
      <c r="I474" s="84"/>
    </row>
    <row r="475" ht="15.75" customHeight="1">
      <c r="I475" s="84"/>
    </row>
    <row r="476" ht="15.75" customHeight="1">
      <c r="I476" s="84"/>
    </row>
    <row r="477" ht="15.75" customHeight="1">
      <c r="I477" s="84"/>
    </row>
    <row r="478" ht="15.75" customHeight="1">
      <c r="I478" s="84"/>
    </row>
    <row r="479" ht="15.75" customHeight="1">
      <c r="I479" s="84"/>
    </row>
    <row r="480" ht="15.75" customHeight="1">
      <c r="I480" s="84"/>
    </row>
    <row r="481" ht="15.75" customHeight="1">
      <c r="I481" s="84"/>
    </row>
    <row r="482" ht="15.75" customHeight="1">
      <c r="I482" s="84"/>
    </row>
    <row r="483" ht="15.75" customHeight="1">
      <c r="I483" s="84"/>
    </row>
    <row r="484" ht="15.75" customHeight="1">
      <c r="I484" s="84"/>
    </row>
    <row r="485" ht="15.75" customHeight="1">
      <c r="I485" s="84"/>
    </row>
    <row r="486" ht="15.75" customHeight="1">
      <c r="I486" s="84"/>
    </row>
    <row r="487" ht="15.75" customHeight="1">
      <c r="I487" s="84"/>
    </row>
    <row r="488" ht="15.75" customHeight="1">
      <c r="I488" s="84"/>
    </row>
    <row r="489" ht="15.75" customHeight="1">
      <c r="I489" s="84"/>
    </row>
    <row r="490" ht="15.75" customHeight="1">
      <c r="I490" s="84"/>
    </row>
    <row r="491" ht="15.75" customHeight="1">
      <c r="I491" s="84"/>
    </row>
    <row r="492" ht="15.75" customHeight="1">
      <c r="I492" s="84"/>
    </row>
    <row r="493" ht="15.75" customHeight="1">
      <c r="I493" s="84"/>
    </row>
    <row r="494" ht="15.75" customHeight="1">
      <c r="I494" s="84"/>
    </row>
    <row r="495" ht="15.75" customHeight="1">
      <c r="I495" s="84"/>
    </row>
    <row r="496" ht="15.75" customHeight="1">
      <c r="I496" s="84"/>
    </row>
    <row r="497" ht="15.75" customHeight="1">
      <c r="I497" s="84"/>
    </row>
    <row r="498" ht="15.75" customHeight="1">
      <c r="I498" s="84"/>
    </row>
    <row r="499" ht="15.75" customHeight="1">
      <c r="I499" s="84"/>
    </row>
    <row r="500" ht="15.75" customHeight="1">
      <c r="I500" s="84"/>
    </row>
    <row r="501" ht="15.75" customHeight="1">
      <c r="I501" s="84"/>
    </row>
    <row r="502" ht="15.75" customHeight="1">
      <c r="I502" s="84"/>
    </row>
    <row r="503" ht="15.75" customHeight="1">
      <c r="I503" s="84"/>
    </row>
    <row r="504" ht="15.75" customHeight="1">
      <c r="I504" s="84"/>
    </row>
    <row r="505" ht="15.75" customHeight="1">
      <c r="I505" s="84"/>
    </row>
    <row r="506" ht="15.75" customHeight="1">
      <c r="I506" s="84"/>
    </row>
    <row r="507" ht="15.75" customHeight="1">
      <c r="I507" s="84"/>
    </row>
    <row r="508" ht="15.75" customHeight="1">
      <c r="I508" s="84"/>
    </row>
    <row r="509" ht="15.75" customHeight="1">
      <c r="I509" s="84"/>
    </row>
    <row r="510" ht="15.75" customHeight="1">
      <c r="I510" s="84"/>
    </row>
    <row r="511" ht="15.75" customHeight="1">
      <c r="I511" s="84"/>
    </row>
    <row r="512" ht="15.75" customHeight="1">
      <c r="I512" s="84"/>
    </row>
    <row r="513" ht="15.75" customHeight="1">
      <c r="I513" s="84"/>
    </row>
    <row r="514" ht="15.75" customHeight="1">
      <c r="I514" s="84"/>
    </row>
    <row r="515" ht="15.75" customHeight="1">
      <c r="I515" s="84"/>
    </row>
    <row r="516" ht="15.75" customHeight="1">
      <c r="I516" s="84"/>
    </row>
    <row r="517" ht="15.75" customHeight="1">
      <c r="I517" s="84"/>
    </row>
    <row r="518" ht="15.75" customHeight="1">
      <c r="I518" s="84"/>
    </row>
    <row r="519" ht="15.75" customHeight="1">
      <c r="I519" s="84"/>
    </row>
    <row r="520" ht="15.75" customHeight="1">
      <c r="I520" s="84"/>
    </row>
    <row r="521" ht="15.75" customHeight="1">
      <c r="I521" s="84"/>
    </row>
    <row r="522" ht="15.75" customHeight="1">
      <c r="I522" s="84"/>
    </row>
    <row r="523" ht="15.75" customHeight="1">
      <c r="I523" s="84"/>
    </row>
    <row r="524" ht="15.75" customHeight="1">
      <c r="I524" s="84"/>
    </row>
    <row r="525" ht="15.75" customHeight="1">
      <c r="I525" s="84"/>
    </row>
    <row r="526" ht="15.75" customHeight="1">
      <c r="I526" s="84"/>
    </row>
    <row r="527" ht="15.75" customHeight="1">
      <c r="I527" s="84"/>
    </row>
    <row r="528" ht="15.75" customHeight="1">
      <c r="I528" s="84"/>
    </row>
    <row r="529" ht="15.75" customHeight="1">
      <c r="I529" s="84"/>
    </row>
    <row r="530" ht="15.75" customHeight="1">
      <c r="I530" s="84"/>
    </row>
    <row r="531" ht="15.75" customHeight="1">
      <c r="I531" s="84"/>
    </row>
    <row r="532" ht="15.75" customHeight="1">
      <c r="I532" s="84"/>
    </row>
    <row r="533" ht="15.75" customHeight="1">
      <c r="I533" s="84"/>
    </row>
    <row r="534" ht="15.75" customHeight="1">
      <c r="I534" s="84"/>
    </row>
    <row r="535" ht="15.75" customHeight="1">
      <c r="I535" s="84"/>
    </row>
    <row r="536" ht="15.75" customHeight="1">
      <c r="I536" s="84"/>
    </row>
    <row r="537" ht="15.75" customHeight="1">
      <c r="I537" s="84"/>
    </row>
    <row r="538" ht="15.75" customHeight="1">
      <c r="I538" s="84"/>
    </row>
    <row r="539" ht="15.75" customHeight="1">
      <c r="I539" s="84"/>
    </row>
    <row r="540" ht="15.75" customHeight="1">
      <c r="I540" s="84"/>
    </row>
    <row r="541" ht="15.75" customHeight="1">
      <c r="I541" s="84"/>
    </row>
    <row r="542" ht="15.75" customHeight="1">
      <c r="I542" s="84"/>
    </row>
    <row r="543" ht="15.75" customHeight="1">
      <c r="I543" s="84"/>
    </row>
    <row r="544" ht="15.75" customHeight="1">
      <c r="I544" s="84"/>
    </row>
    <row r="545" ht="15.75" customHeight="1">
      <c r="I545" s="84"/>
    </row>
    <row r="546" ht="15.75" customHeight="1">
      <c r="I546" s="84"/>
    </row>
    <row r="547" ht="15.75" customHeight="1">
      <c r="I547" s="84"/>
    </row>
    <row r="548" ht="15.75" customHeight="1">
      <c r="I548" s="84"/>
    </row>
    <row r="549" ht="15.75" customHeight="1">
      <c r="I549" s="84"/>
    </row>
    <row r="550" ht="15.75" customHeight="1">
      <c r="I550" s="84"/>
    </row>
    <row r="551" ht="15.75" customHeight="1">
      <c r="I551" s="84"/>
    </row>
    <row r="552" ht="15.75" customHeight="1">
      <c r="I552" s="84"/>
    </row>
    <row r="553" ht="15.75" customHeight="1">
      <c r="I553" s="84"/>
    </row>
    <row r="554" ht="15.75" customHeight="1">
      <c r="I554" s="84"/>
    </row>
    <row r="555" ht="15.75" customHeight="1">
      <c r="I555" s="84"/>
    </row>
    <row r="556" ht="15.75" customHeight="1">
      <c r="I556" s="84"/>
    </row>
    <row r="557" ht="15.75" customHeight="1">
      <c r="I557" s="84"/>
    </row>
    <row r="558" ht="15.75" customHeight="1">
      <c r="I558" s="84"/>
    </row>
    <row r="559" ht="15.75" customHeight="1">
      <c r="I559" s="84"/>
    </row>
    <row r="560" ht="15.75" customHeight="1">
      <c r="I560" s="84"/>
    </row>
    <row r="561" ht="15.75" customHeight="1">
      <c r="I561" s="84"/>
    </row>
    <row r="562" ht="15.75" customHeight="1">
      <c r="I562" s="84"/>
    </row>
    <row r="563" ht="15.75" customHeight="1">
      <c r="I563" s="84"/>
    </row>
    <row r="564" ht="15.75" customHeight="1">
      <c r="I564" s="84"/>
    </row>
    <row r="565" ht="15.75" customHeight="1">
      <c r="I565" s="84"/>
    </row>
    <row r="566" ht="15.75" customHeight="1">
      <c r="I566" s="84"/>
    </row>
    <row r="567" ht="15.75" customHeight="1">
      <c r="I567" s="84"/>
    </row>
    <row r="568" ht="15.75" customHeight="1">
      <c r="I568" s="84"/>
    </row>
    <row r="569" ht="15.75" customHeight="1">
      <c r="I569" s="84"/>
    </row>
    <row r="570" ht="15.75" customHeight="1">
      <c r="I570" s="84"/>
    </row>
    <row r="571" ht="15.75" customHeight="1">
      <c r="I571" s="84"/>
    </row>
    <row r="572" ht="15.75" customHeight="1">
      <c r="I572" s="84"/>
    </row>
    <row r="573" ht="15.75" customHeight="1">
      <c r="I573" s="84"/>
    </row>
    <row r="574" ht="15.75" customHeight="1">
      <c r="I574" s="84"/>
    </row>
    <row r="575" ht="15.75" customHeight="1">
      <c r="I575" s="84"/>
    </row>
    <row r="576" ht="15.75" customHeight="1">
      <c r="I576" s="84"/>
    </row>
    <row r="577" ht="15.75" customHeight="1">
      <c r="I577" s="84"/>
    </row>
    <row r="578" ht="15.75" customHeight="1">
      <c r="I578" s="84"/>
    </row>
    <row r="579" ht="15.75" customHeight="1">
      <c r="I579" s="84"/>
    </row>
    <row r="580" ht="15.75" customHeight="1">
      <c r="I580" s="84"/>
    </row>
    <row r="581" ht="15.75" customHeight="1">
      <c r="I581" s="84"/>
    </row>
    <row r="582" ht="15.75" customHeight="1">
      <c r="I582" s="84"/>
    </row>
    <row r="583" ht="15.75" customHeight="1">
      <c r="I583" s="84"/>
    </row>
    <row r="584" ht="15.75" customHeight="1">
      <c r="I584" s="84"/>
    </row>
    <row r="585" ht="15.75" customHeight="1">
      <c r="I585" s="84"/>
    </row>
    <row r="586" ht="15.75" customHeight="1">
      <c r="I586" s="84"/>
    </row>
    <row r="587" ht="15.75" customHeight="1">
      <c r="I587" s="84"/>
    </row>
    <row r="588" ht="15.75" customHeight="1">
      <c r="I588" s="84"/>
    </row>
    <row r="589" ht="15.75" customHeight="1">
      <c r="I589" s="84"/>
    </row>
    <row r="590" ht="15.75" customHeight="1">
      <c r="I590" s="84"/>
    </row>
    <row r="591" ht="15.75" customHeight="1">
      <c r="I591" s="84"/>
    </row>
    <row r="592" ht="15.75" customHeight="1">
      <c r="I592" s="84"/>
    </row>
    <row r="593" ht="15.75" customHeight="1">
      <c r="I593" s="84"/>
    </row>
    <row r="594" ht="15.75" customHeight="1">
      <c r="I594" s="84"/>
    </row>
    <row r="595" ht="15.75" customHeight="1">
      <c r="I595" s="84"/>
    </row>
    <row r="596" ht="15.75" customHeight="1">
      <c r="I596" s="84"/>
    </row>
    <row r="597" ht="15.75" customHeight="1">
      <c r="I597" s="84"/>
    </row>
    <row r="598" ht="15.75" customHeight="1">
      <c r="I598" s="84"/>
    </row>
    <row r="599" ht="15.75" customHeight="1">
      <c r="I599" s="84"/>
    </row>
    <row r="600" ht="15.75" customHeight="1">
      <c r="I600" s="84"/>
    </row>
    <row r="601" ht="15.75" customHeight="1">
      <c r="I601" s="84"/>
    </row>
    <row r="602" ht="15.75" customHeight="1">
      <c r="I602" s="84"/>
    </row>
    <row r="603" ht="15.75" customHeight="1">
      <c r="I603" s="84"/>
    </row>
    <row r="604" ht="15.75" customHeight="1">
      <c r="I604" s="84"/>
    </row>
    <row r="605" ht="15.75" customHeight="1">
      <c r="I605" s="84"/>
    </row>
    <row r="606" ht="15.75" customHeight="1">
      <c r="I606" s="84"/>
    </row>
    <row r="607" ht="15.75" customHeight="1">
      <c r="I607" s="84"/>
    </row>
    <row r="608" ht="15.75" customHeight="1">
      <c r="I608" s="84"/>
    </row>
    <row r="609" ht="15.75" customHeight="1">
      <c r="I609" s="84"/>
    </row>
    <row r="610" ht="15.75" customHeight="1">
      <c r="I610" s="84"/>
    </row>
    <row r="611" ht="15.75" customHeight="1">
      <c r="I611" s="84"/>
    </row>
    <row r="612" ht="15.75" customHeight="1">
      <c r="I612" s="84"/>
    </row>
    <row r="613" ht="15.75" customHeight="1">
      <c r="I613" s="84"/>
    </row>
    <row r="614" ht="15.75" customHeight="1">
      <c r="I614" s="84"/>
    </row>
    <row r="615" ht="15.75" customHeight="1">
      <c r="I615" s="84"/>
    </row>
    <row r="616" ht="15.75" customHeight="1">
      <c r="I616" s="84"/>
    </row>
    <row r="617" ht="15.75" customHeight="1">
      <c r="I617" s="84"/>
    </row>
    <row r="618" ht="15.75" customHeight="1">
      <c r="I618" s="84"/>
    </row>
    <row r="619" ht="15.75" customHeight="1">
      <c r="I619" s="84"/>
    </row>
    <row r="620" ht="15.75" customHeight="1">
      <c r="I620" s="84"/>
    </row>
    <row r="621" ht="15.75" customHeight="1">
      <c r="I621" s="84"/>
    </row>
    <row r="622" ht="15.75" customHeight="1">
      <c r="I622" s="84"/>
    </row>
    <row r="623" ht="15.75" customHeight="1">
      <c r="I623" s="84"/>
    </row>
    <row r="624" ht="15.75" customHeight="1">
      <c r="I624" s="84"/>
    </row>
    <row r="625" ht="15.75" customHeight="1">
      <c r="I625" s="84"/>
    </row>
    <row r="626" ht="15.75" customHeight="1">
      <c r="I626" s="84"/>
    </row>
    <row r="627" ht="15.75" customHeight="1">
      <c r="I627" s="84"/>
    </row>
    <row r="628" ht="15.75" customHeight="1">
      <c r="I628" s="84"/>
    </row>
    <row r="629" ht="15.75" customHeight="1">
      <c r="I629" s="84"/>
    </row>
    <row r="630" ht="15.75" customHeight="1">
      <c r="I630" s="84"/>
    </row>
    <row r="631" ht="15.75" customHeight="1">
      <c r="I631" s="84"/>
    </row>
    <row r="632" ht="15.75" customHeight="1">
      <c r="I632" s="84"/>
    </row>
    <row r="633" ht="15.75" customHeight="1">
      <c r="I633" s="84"/>
    </row>
    <row r="634" ht="15.75" customHeight="1">
      <c r="I634" s="84"/>
    </row>
    <row r="635" ht="15.75" customHeight="1">
      <c r="I635" s="84"/>
    </row>
    <row r="636" ht="15.75" customHeight="1">
      <c r="I636" s="84"/>
    </row>
    <row r="637" ht="15.75" customHeight="1">
      <c r="I637" s="84"/>
    </row>
    <row r="638" ht="15.75" customHeight="1">
      <c r="I638" s="84"/>
    </row>
    <row r="639" ht="15.75" customHeight="1">
      <c r="I639" s="84"/>
    </row>
    <row r="640" ht="15.75" customHeight="1">
      <c r="I640" s="84"/>
    </row>
    <row r="641" ht="15.75" customHeight="1">
      <c r="I641" s="84"/>
    </row>
    <row r="642" ht="15.75" customHeight="1">
      <c r="I642" s="84"/>
    </row>
    <row r="643" ht="15.75" customHeight="1">
      <c r="I643" s="84"/>
    </row>
    <row r="644" ht="15.75" customHeight="1">
      <c r="I644" s="84"/>
    </row>
    <row r="645" ht="15.75" customHeight="1">
      <c r="I645" s="84"/>
    </row>
    <row r="646" ht="15.75" customHeight="1">
      <c r="I646" s="84"/>
    </row>
    <row r="647" ht="15.75" customHeight="1">
      <c r="I647" s="84"/>
    </row>
    <row r="648" ht="15.75" customHeight="1">
      <c r="I648" s="84"/>
    </row>
    <row r="649" ht="15.75" customHeight="1">
      <c r="I649" s="84"/>
    </row>
    <row r="650" ht="15.75" customHeight="1">
      <c r="I650" s="84"/>
    </row>
    <row r="651" ht="15.75" customHeight="1">
      <c r="I651" s="84"/>
    </row>
    <row r="652" ht="15.75" customHeight="1">
      <c r="I652" s="84"/>
    </row>
    <row r="653" ht="15.75" customHeight="1">
      <c r="I653" s="84"/>
    </row>
    <row r="654" ht="15.75" customHeight="1">
      <c r="I654" s="84"/>
    </row>
    <row r="655" ht="15.75" customHeight="1">
      <c r="I655" s="84"/>
    </row>
    <row r="656" ht="15.75" customHeight="1">
      <c r="I656" s="84"/>
    </row>
    <row r="657" ht="15.75" customHeight="1">
      <c r="I657" s="84"/>
    </row>
    <row r="658" ht="15.75" customHeight="1">
      <c r="I658" s="84"/>
    </row>
    <row r="659" ht="15.75" customHeight="1">
      <c r="I659" s="84"/>
    </row>
    <row r="660" ht="15.75" customHeight="1">
      <c r="I660" s="84"/>
    </row>
    <row r="661" ht="15.75" customHeight="1">
      <c r="I661" s="84"/>
    </row>
    <row r="662" ht="15.75" customHeight="1">
      <c r="I662" s="84"/>
    </row>
    <row r="663" ht="15.75" customHeight="1">
      <c r="I663" s="84"/>
    </row>
    <row r="664" ht="15.75" customHeight="1">
      <c r="I664" s="84"/>
    </row>
    <row r="665" ht="15.75" customHeight="1">
      <c r="I665" s="84"/>
    </row>
    <row r="666" ht="15.75" customHeight="1">
      <c r="I666" s="84"/>
    </row>
    <row r="667" ht="15.75" customHeight="1">
      <c r="I667" s="84"/>
    </row>
    <row r="668" ht="15.75" customHeight="1">
      <c r="I668" s="84"/>
    </row>
    <row r="669" ht="15.75" customHeight="1">
      <c r="I669" s="84"/>
    </row>
    <row r="670" ht="15.75" customHeight="1">
      <c r="I670" s="84"/>
    </row>
    <row r="671" ht="15.75" customHeight="1">
      <c r="I671" s="84"/>
    </row>
    <row r="672" ht="15.75" customHeight="1">
      <c r="I672" s="84"/>
    </row>
    <row r="673" ht="15.75" customHeight="1">
      <c r="I673" s="84"/>
    </row>
    <row r="674" ht="15.75" customHeight="1">
      <c r="I674" s="84"/>
    </row>
    <row r="675" ht="15.75" customHeight="1">
      <c r="I675" s="84"/>
    </row>
    <row r="676" ht="15.75" customHeight="1">
      <c r="I676" s="84"/>
    </row>
    <row r="677" ht="15.75" customHeight="1">
      <c r="I677" s="84"/>
    </row>
    <row r="678" ht="15.75" customHeight="1">
      <c r="I678" s="84"/>
    </row>
    <row r="679" ht="15.75" customHeight="1">
      <c r="I679" s="84"/>
    </row>
    <row r="680" ht="15.75" customHeight="1">
      <c r="I680" s="84"/>
    </row>
    <row r="681" ht="15.75" customHeight="1">
      <c r="I681" s="84"/>
    </row>
    <row r="682" ht="15.75" customHeight="1">
      <c r="I682" s="84"/>
    </row>
    <row r="683" ht="15.75" customHeight="1">
      <c r="I683" s="84"/>
    </row>
    <row r="684" ht="15.75" customHeight="1">
      <c r="I684" s="84"/>
    </row>
    <row r="685" ht="15.75" customHeight="1">
      <c r="I685" s="84"/>
    </row>
    <row r="686" ht="15.75" customHeight="1">
      <c r="I686" s="84"/>
    </row>
    <row r="687" ht="15.75" customHeight="1">
      <c r="I687" s="84"/>
    </row>
    <row r="688" ht="15.75" customHeight="1">
      <c r="I688" s="84"/>
    </row>
    <row r="689" ht="15.75" customHeight="1">
      <c r="I689" s="84"/>
    </row>
    <row r="690" ht="15.75" customHeight="1">
      <c r="I690" s="84"/>
    </row>
    <row r="691" ht="15.75" customHeight="1">
      <c r="I691" s="84"/>
    </row>
    <row r="692" ht="15.75" customHeight="1">
      <c r="I692" s="84"/>
    </row>
    <row r="693" ht="15.75" customHeight="1">
      <c r="I693" s="84"/>
    </row>
    <row r="694" ht="15.75" customHeight="1">
      <c r="I694" s="84"/>
    </row>
    <row r="695" ht="15.75" customHeight="1">
      <c r="I695" s="84"/>
    </row>
    <row r="696" ht="15.75" customHeight="1">
      <c r="I696" s="84"/>
    </row>
    <row r="697" ht="15.75" customHeight="1">
      <c r="I697" s="84"/>
    </row>
    <row r="698" ht="15.75" customHeight="1">
      <c r="I698" s="84"/>
    </row>
    <row r="699" ht="15.75" customHeight="1">
      <c r="I699" s="84"/>
    </row>
    <row r="700" ht="15.75" customHeight="1">
      <c r="I700" s="84"/>
    </row>
    <row r="701" ht="15.75" customHeight="1">
      <c r="I701" s="84"/>
    </row>
    <row r="702" ht="15.75" customHeight="1">
      <c r="I702" s="84"/>
    </row>
    <row r="703" ht="15.75" customHeight="1">
      <c r="I703" s="84"/>
    </row>
    <row r="704" ht="15.75" customHeight="1">
      <c r="I704" s="84"/>
    </row>
    <row r="705" ht="15.75" customHeight="1">
      <c r="I705" s="84"/>
    </row>
    <row r="706" ht="15.75" customHeight="1">
      <c r="I706" s="84"/>
    </row>
    <row r="707" ht="15.75" customHeight="1">
      <c r="I707" s="84"/>
    </row>
    <row r="708" ht="15.75" customHeight="1">
      <c r="I708" s="84"/>
    </row>
    <row r="709" ht="15.75" customHeight="1">
      <c r="I709" s="84"/>
    </row>
    <row r="710" ht="15.75" customHeight="1">
      <c r="I710" s="84"/>
    </row>
    <row r="711" ht="15.75" customHeight="1">
      <c r="I711" s="84"/>
    </row>
    <row r="712" ht="15.75" customHeight="1">
      <c r="I712" s="84"/>
    </row>
    <row r="713" ht="15.75" customHeight="1">
      <c r="I713" s="84"/>
    </row>
    <row r="714" ht="15.75" customHeight="1">
      <c r="I714" s="84"/>
    </row>
    <row r="715" ht="15.75" customHeight="1">
      <c r="I715" s="84"/>
    </row>
    <row r="716" ht="15.75" customHeight="1">
      <c r="I716" s="84"/>
    </row>
    <row r="717" ht="15.75" customHeight="1">
      <c r="I717" s="84"/>
    </row>
    <row r="718" ht="15.75" customHeight="1">
      <c r="I718" s="84"/>
    </row>
    <row r="719" ht="15.75" customHeight="1">
      <c r="I719" s="84"/>
    </row>
    <row r="720" ht="15.75" customHeight="1">
      <c r="I720" s="84"/>
    </row>
    <row r="721" ht="15.75" customHeight="1">
      <c r="I721" s="84"/>
    </row>
    <row r="722" ht="15.75" customHeight="1">
      <c r="I722" s="84"/>
    </row>
    <row r="723" ht="15.75" customHeight="1">
      <c r="I723" s="84"/>
    </row>
    <row r="724" ht="15.75" customHeight="1">
      <c r="I724" s="84"/>
    </row>
    <row r="725" ht="15.75" customHeight="1">
      <c r="I725" s="84"/>
    </row>
    <row r="726" ht="15.75" customHeight="1">
      <c r="I726" s="84"/>
    </row>
    <row r="727" ht="15.75" customHeight="1">
      <c r="I727" s="84"/>
    </row>
    <row r="728" ht="15.75" customHeight="1">
      <c r="I728" s="84"/>
    </row>
    <row r="729" ht="15.75" customHeight="1">
      <c r="I729" s="84"/>
    </row>
    <row r="730" ht="15.75" customHeight="1">
      <c r="I730" s="84"/>
    </row>
    <row r="731" ht="15.75" customHeight="1">
      <c r="I731" s="84"/>
    </row>
    <row r="732" ht="15.75" customHeight="1">
      <c r="I732" s="84"/>
    </row>
    <row r="733" ht="15.75" customHeight="1">
      <c r="I733" s="84"/>
    </row>
    <row r="734" ht="15.75" customHeight="1">
      <c r="I734" s="84"/>
    </row>
    <row r="735" ht="15.75" customHeight="1">
      <c r="I735" s="84"/>
    </row>
    <row r="736" ht="15.75" customHeight="1">
      <c r="I736" s="84"/>
    </row>
    <row r="737" ht="15.75" customHeight="1">
      <c r="I737" s="84"/>
    </row>
    <row r="738" ht="15.75" customHeight="1">
      <c r="I738" s="84"/>
    </row>
    <row r="739" ht="15.75" customHeight="1">
      <c r="I739" s="84"/>
    </row>
    <row r="740" ht="15.75" customHeight="1">
      <c r="I740" s="84"/>
    </row>
    <row r="741" ht="15.75" customHeight="1">
      <c r="I741" s="84"/>
    </row>
    <row r="742" ht="15.75" customHeight="1">
      <c r="I742" s="84"/>
    </row>
    <row r="743" ht="15.75" customHeight="1">
      <c r="I743" s="84"/>
    </row>
    <row r="744" ht="15.75" customHeight="1">
      <c r="I744" s="84"/>
    </row>
    <row r="745" ht="15.75" customHeight="1">
      <c r="I745" s="84"/>
    </row>
    <row r="746" ht="15.75" customHeight="1">
      <c r="I746" s="84"/>
    </row>
    <row r="747" ht="15.75" customHeight="1">
      <c r="I747" s="84"/>
    </row>
    <row r="748" ht="15.75" customHeight="1">
      <c r="I748" s="84"/>
    </row>
    <row r="749" ht="15.75" customHeight="1">
      <c r="I749" s="84"/>
    </row>
    <row r="750" ht="15.75" customHeight="1">
      <c r="I750" s="84"/>
    </row>
    <row r="751" ht="15.75" customHeight="1">
      <c r="I751" s="84"/>
    </row>
    <row r="752" ht="15.75" customHeight="1">
      <c r="I752" s="84"/>
    </row>
    <row r="753" ht="15.75" customHeight="1">
      <c r="I753" s="84"/>
    </row>
    <row r="754" ht="15.75" customHeight="1">
      <c r="I754" s="84"/>
    </row>
    <row r="755" ht="15.75" customHeight="1">
      <c r="I755" s="84"/>
    </row>
    <row r="756" ht="15.75" customHeight="1">
      <c r="I756" s="84"/>
    </row>
    <row r="757" ht="15.75" customHeight="1">
      <c r="I757" s="84"/>
    </row>
    <row r="758" ht="15.75" customHeight="1">
      <c r="I758" s="84"/>
    </row>
    <row r="759" ht="15.75" customHeight="1">
      <c r="I759" s="84"/>
    </row>
    <row r="760" ht="15.75" customHeight="1">
      <c r="I760" s="84"/>
    </row>
    <row r="761" ht="15.75" customHeight="1">
      <c r="I761" s="84"/>
    </row>
    <row r="762" ht="15.75" customHeight="1">
      <c r="I762" s="84"/>
    </row>
    <row r="763" ht="15.75" customHeight="1">
      <c r="I763" s="84"/>
    </row>
    <row r="764" ht="15.75" customHeight="1">
      <c r="I764" s="84"/>
    </row>
    <row r="765" ht="15.75" customHeight="1">
      <c r="I765" s="84"/>
    </row>
    <row r="766" ht="15.75" customHeight="1">
      <c r="I766" s="84"/>
    </row>
    <row r="767" ht="15.75" customHeight="1">
      <c r="I767" s="84"/>
    </row>
    <row r="768" ht="15.75" customHeight="1">
      <c r="I768" s="84"/>
    </row>
    <row r="769" ht="15.75" customHeight="1">
      <c r="I769" s="84"/>
    </row>
    <row r="770" ht="15.75" customHeight="1">
      <c r="I770" s="84"/>
    </row>
    <row r="771" ht="15.75" customHeight="1">
      <c r="I771" s="84"/>
    </row>
    <row r="772" ht="15.75" customHeight="1">
      <c r="I772" s="84"/>
    </row>
    <row r="773" ht="15.75" customHeight="1">
      <c r="I773" s="84"/>
    </row>
    <row r="774" ht="15.75" customHeight="1">
      <c r="I774" s="84"/>
    </row>
    <row r="775" ht="15.75" customHeight="1">
      <c r="I775" s="84"/>
    </row>
    <row r="776" ht="15.75" customHeight="1">
      <c r="I776" s="84"/>
    </row>
    <row r="777" ht="15.75" customHeight="1">
      <c r="I777" s="84"/>
    </row>
    <row r="778" ht="15.75" customHeight="1">
      <c r="I778" s="84"/>
    </row>
    <row r="779" ht="15.75" customHeight="1">
      <c r="I779" s="84"/>
    </row>
    <row r="780" ht="15.75" customHeight="1">
      <c r="I780" s="84"/>
    </row>
    <row r="781" ht="15.75" customHeight="1">
      <c r="I781" s="84"/>
    </row>
    <row r="782" ht="15.75" customHeight="1">
      <c r="I782" s="84"/>
    </row>
    <row r="783" ht="15.75" customHeight="1">
      <c r="I783" s="84"/>
    </row>
    <row r="784" ht="15.75" customHeight="1">
      <c r="I784" s="84"/>
    </row>
    <row r="785" ht="15.75" customHeight="1">
      <c r="I785" s="84"/>
    </row>
    <row r="786" ht="15.75" customHeight="1">
      <c r="I786" s="84"/>
    </row>
    <row r="787" ht="15.75" customHeight="1">
      <c r="I787" s="84"/>
    </row>
    <row r="788" ht="15.75" customHeight="1">
      <c r="I788" s="84"/>
    </row>
    <row r="789" ht="15.75" customHeight="1">
      <c r="I789" s="84"/>
    </row>
    <row r="790" ht="15.75" customHeight="1">
      <c r="I790" s="84"/>
    </row>
    <row r="791" ht="15.75" customHeight="1">
      <c r="I791" s="84"/>
    </row>
    <row r="792" ht="15.75" customHeight="1">
      <c r="I792" s="84"/>
    </row>
    <row r="793" ht="15.75" customHeight="1">
      <c r="I793" s="84"/>
    </row>
    <row r="794" ht="15.75" customHeight="1">
      <c r="I794" s="84"/>
    </row>
    <row r="795" ht="15.75" customHeight="1">
      <c r="I795" s="84"/>
    </row>
    <row r="796" ht="15.75" customHeight="1">
      <c r="I796" s="84"/>
    </row>
    <row r="797" ht="15.75" customHeight="1">
      <c r="I797" s="84"/>
    </row>
    <row r="798" ht="15.75" customHeight="1">
      <c r="I798" s="84"/>
    </row>
    <row r="799" ht="15.75" customHeight="1">
      <c r="I799" s="84"/>
    </row>
    <row r="800" ht="15.75" customHeight="1">
      <c r="I800" s="84"/>
    </row>
    <row r="801" ht="15.75" customHeight="1">
      <c r="I801" s="84"/>
    </row>
    <row r="802" ht="15.75" customHeight="1">
      <c r="I802" s="84"/>
    </row>
    <row r="803" ht="15.75" customHeight="1">
      <c r="I803" s="84"/>
    </row>
    <row r="804" ht="15.75" customHeight="1">
      <c r="I804" s="84"/>
    </row>
    <row r="805" ht="15.75" customHeight="1">
      <c r="I805" s="84"/>
    </row>
    <row r="806" ht="15.75" customHeight="1">
      <c r="I806" s="84"/>
    </row>
    <row r="807" ht="15.75" customHeight="1">
      <c r="I807" s="84"/>
    </row>
    <row r="808" ht="15.75" customHeight="1">
      <c r="I808" s="84"/>
    </row>
    <row r="809" ht="15.75" customHeight="1">
      <c r="I809" s="84"/>
    </row>
    <row r="810" ht="15.75" customHeight="1">
      <c r="I810" s="84"/>
    </row>
    <row r="811" ht="15.75" customHeight="1">
      <c r="I811" s="84"/>
    </row>
    <row r="812" ht="15.75" customHeight="1">
      <c r="I812" s="84"/>
    </row>
    <row r="813" ht="15.75" customHeight="1">
      <c r="I813" s="84"/>
    </row>
    <row r="814" ht="15.75" customHeight="1">
      <c r="I814" s="84"/>
    </row>
    <row r="815" ht="15.75" customHeight="1">
      <c r="I815" s="84"/>
    </row>
    <row r="816" ht="15.75" customHeight="1">
      <c r="I816" s="84"/>
    </row>
    <row r="817" ht="15.75" customHeight="1">
      <c r="I817" s="84"/>
    </row>
    <row r="818" ht="15.75" customHeight="1">
      <c r="I818" s="84"/>
    </row>
    <row r="819" ht="15.75" customHeight="1">
      <c r="I819" s="84"/>
    </row>
    <row r="820" ht="15.75" customHeight="1">
      <c r="I820" s="84"/>
    </row>
    <row r="821" ht="15.75" customHeight="1">
      <c r="I821" s="84"/>
    </row>
    <row r="822" ht="15.75" customHeight="1">
      <c r="I822" s="84"/>
    </row>
    <row r="823" ht="15.75" customHeight="1">
      <c r="I823" s="84"/>
    </row>
    <row r="824" ht="15.75" customHeight="1">
      <c r="I824" s="84"/>
    </row>
    <row r="825" ht="15.75" customHeight="1">
      <c r="I825" s="84"/>
    </row>
    <row r="826" ht="15.75" customHeight="1">
      <c r="I826" s="84"/>
    </row>
    <row r="827" ht="15.75" customHeight="1">
      <c r="I827" s="84"/>
    </row>
    <row r="828" ht="15.75" customHeight="1">
      <c r="I828" s="84"/>
    </row>
    <row r="829" ht="15.75" customHeight="1">
      <c r="I829" s="84"/>
    </row>
    <row r="830" ht="15.75" customHeight="1">
      <c r="I830" s="84"/>
    </row>
    <row r="831" ht="15.75" customHeight="1">
      <c r="I831" s="84"/>
    </row>
    <row r="832" ht="15.75" customHeight="1">
      <c r="I832" s="84"/>
    </row>
    <row r="833" ht="15.75" customHeight="1">
      <c r="I833" s="84"/>
    </row>
    <row r="834" ht="15.75" customHeight="1">
      <c r="I834" s="84"/>
    </row>
    <row r="835" ht="15.75" customHeight="1">
      <c r="I835" s="84"/>
    </row>
    <row r="836" ht="15.75" customHeight="1">
      <c r="I836" s="84"/>
    </row>
    <row r="837" ht="15.75" customHeight="1">
      <c r="I837" s="84"/>
    </row>
    <row r="838" ht="15.75" customHeight="1">
      <c r="I838" s="84"/>
    </row>
    <row r="839" ht="15.75" customHeight="1">
      <c r="I839" s="84"/>
    </row>
    <row r="840" ht="15.75" customHeight="1">
      <c r="I840" s="84"/>
    </row>
    <row r="841" ht="15.75" customHeight="1">
      <c r="I841" s="84"/>
    </row>
    <row r="842" ht="15.75" customHeight="1">
      <c r="I842" s="84"/>
    </row>
    <row r="843" ht="15.75" customHeight="1">
      <c r="I843" s="84"/>
    </row>
    <row r="844" ht="15.75" customHeight="1">
      <c r="I844" s="84"/>
    </row>
    <row r="845" ht="15.75" customHeight="1">
      <c r="I845" s="84"/>
    </row>
    <row r="846" ht="15.75" customHeight="1">
      <c r="I846" s="84"/>
    </row>
    <row r="847" ht="15.75" customHeight="1">
      <c r="I847" s="84"/>
    </row>
    <row r="848" ht="15.75" customHeight="1">
      <c r="I848" s="84"/>
    </row>
    <row r="849" ht="15.75" customHeight="1">
      <c r="I849" s="84"/>
    </row>
    <row r="850" ht="15.75" customHeight="1">
      <c r="I850" s="84"/>
    </row>
    <row r="851" ht="15.75" customHeight="1">
      <c r="I851" s="84"/>
    </row>
    <row r="852" ht="15.75" customHeight="1">
      <c r="I852" s="84"/>
    </row>
    <row r="853" ht="15.75" customHeight="1">
      <c r="I853" s="84"/>
    </row>
    <row r="854" ht="15.75" customHeight="1">
      <c r="I854" s="84"/>
    </row>
    <row r="855" ht="15.75" customHeight="1">
      <c r="I855" s="84"/>
    </row>
    <row r="856" ht="15.75" customHeight="1">
      <c r="I856" s="84"/>
    </row>
    <row r="857" ht="15.75" customHeight="1">
      <c r="I857" s="84"/>
    </row>
    <row r="858" ht="15.75" customHeight="1">
      <c r="I858" s="84"/>
    </row>
    <row r="859" ht="15.75" customHeight="1">
      <c r="I859" s="84"/>
    </row>
    <row r="860" ht="15.75" customHeight="1">
      <c r="I860" s="84"/>
    </row>
    <row r="861" ht="15.75" customHeight="1">
      <c r="I861" s="84"/>
    </row>
    <row r="862" ht="15.75" customHeight="1">
      <c r="I862" s="84"/>
    </row>
    <row r="863" ht="15.75" customHeight="1">
      <c r="I863" s="84"/>
    </row>
    <row r="864" ht="15.75" customHeight="1">
      <c r="I864" s="84"/>
    </row>
    <row r="865" ht="15.75" customHeight="1">
      <c r="I865" s="84"/>
    </row>
    <row r="866" ht="15.75" customHeight="1">
      <c r="I866" s="84"/>
    </row>
    <row r="867" ht="15.75" customHeight="1">
      <c r="I867" s="84"/>
    </row>
    <row r="868" ht="15.75" customHeight="1">
      <c r="I868" s="84"/>
    </row>
    <row r="869" ht="15.75" customHeight="1">
      <c r="I869" s="84"/>
    </row>
    <row r="870" ht="15.75" customHeight="1">
      <c r="I870" s="84"/>
    </row>
    <row r="871" ht="15.75" customHeight="1">
      <c r="I871" s="84"/>
    </row>
    <row r="872" ht="15.75" customHeight="1">
      <c r="I872" s="84"/>
    </row>
    <row r="873" ht="15.75" customHeight="1">
      <c r="I873" s="84"/>
    </row>
    <row r="874" ht="15.75" customHeight="1">
      <c r="I874" s="84"/>
    </row>
    <row r="875" ht="15.75" customHeight="1">
      <c r="I875" s="84"/>
    </row>
    <row r="876" ht="15.75" customHeight="1">
      <c r="I876" s="84"/>
    </row>
    <row r="877" ht="15.75" customHeight="1">
      <c r="I877" s="84"/>
    </row>
    <row r="878" ht="15.75" customHeight="1">
      <c r="I878" s="84"/>
    </row>
    <row r="879" ht="15.75" customHeight="1">
      <c r="I879" s="84"/>
    </row>
    <row r="880" ht="15.75" customHeight="1">
      <c r="I880" s="84"/>
    </row>
    <row r="881" ht="15.75" customHeight="1">
      <c r="I881" s="84"/>
    </row>
    <row r="882" ht="15.75" customHeight="1">
      <c r="I882" s="84"/>
    </row>
    <row r="883" ht="15.75" customHeight="1">
      <c r="I883" s="84"/>
    </row>
    <row r="884" ht="15.75" customHeight="1">
      <c r="I884" s="84"/>
    </row>
    <row r="885" ht="15.75" customHeight="1">
      <c r="I885" s="84"/>
    </row>
    <row r="886" ht="15.75" customHeight="1">
      <c r="I886" s="84"/>
    </row>
    <row r="887" ht="15.75" customHeight="1">
      <c r="I887" s="84"/>
    </row>
    <row r="888" ht="15.75" customHeight="1">
      <c r="I888" s="84"/>
    </row>
    <row r="889" ht="15.75" customHeight="1">
      <c r="I889" s="84"/>
    </row>
    <row r="890" ht="15.75" customHeight="1">
      <c r="I890" s="84"/>
    </row>
    <row r="891" ht="15.75" customHeight="1">
      <c r="I891" s="84"/>
    </row>
    <row r="892" ht="15.75" customHeight="1">
      <c r="I892" s="84"/>
    </row>
    <row r="893" ht="15.75" customHeight="1">
      <c r="I893" s="84"/>
    </row>
    <row r="894" ht="15.75" customHeight="1">
      <c r="I894" s="84"/>
    </row>
    <row r="895" ht="15.75" customHeight="1">
      <c r="I895" s="84"/>
    </row>
    <row r="896" ht="15.75" customHeight="1">
      <c r="I896" s="84"/>
    </row>
    <row r="897" ht="15.75" customHeight="1">
      <c r="I897" s="84"/>
    </row>
    <row r="898" ht="15.75" customHeight="1">
      <c r="I898" s="84"/>
    </row>
    <row r="899" ht="15.75" customHeight="1">
      <c r="I899" s="84"/>
    </row>
    <row r="900" ht="15.75" customHeight="1">
      <c r="I900" s="84"/>
    </row>
    <row r="901" ht="15.75" customHeight="1">
      <c r="I901" s="84"/>
    </row>
    <row r="902" ht="15.75" customHeight="1">
      <c r="I902" s="84"/>
    </row>
    <row r="903" ht="15.75" customHeight="1">
      <c r="I903" s="84"/>
    </row>
    <row r="904" ht="15.75" customHeight="1">
      <c r="I904" s="84"/>
    </row>
    <row r="905" ht="15.75" customHeight="1">
      <c r="I905" s="84"/>
    </row>
    <row r="906" ht="15.75" customHeight="1">
      <c r="I906" s="84"/>
    </row>
    <row r="907" ht="15.75" customHeight="1">
      <c r="I907" s="84"/>
    </row>
    <row r="908" ht="15.75" customHeight="1">
      <c r="I908" s="84"/>
    </row>
    <row r="909" ht="15.75" customHeight="1">
      <c r="I909" s="84"/>
    </row>
    <row r="910" ht="15.75" customHeight="1">
      <c r="I910" s="84"/>
    </row>
    <row r="911" ht="15.75" customHeight="1">
      <c r="I911" s="84"/>
    </row>
    <row r="912" ht="15.75" customHeight="1">
      <c r="I912" s="84"/>
    </row>
    <row r="913" ht="15.75" customHeight="1">
      <c r="I913" s="84"/>
    </row>
    <row r="914" ht="15.75" customHeight="1">
      <c r="I914" s="84"/>
    </row>
    <row r="915" ht="15.75" customHeight="1">
      <c r="I915" s="84"/>
    </row>
    <row r="916" ht="15.75" customHeight="1">
      <c r="I916" s="84"/>
    </row>
    <row r="917" ht="15.75" customHeight="1">
      <c r="I917" s="84"/>
    </row>
    <row r="918" ht="15.75" customHeight="1">
      <c r="I918" s="84"/>
    </row>
    <row r="919" ht="15.75" customHeight="1">
      <c r="I919" s="84"/>
    </row>
    <row r="920" ht="15.75" customHeight="1">
      <c r="I920" s="84"/>
    </row>
    <row r="921" ht="15.75" customHeight="1">
      <c r="I921" s="84"/>
    </row>
    <row r="922" ht="15.75" customHeight="1">
      <c r="I922" s="84"/>
    </row>
    <row r="923" ht="15.75" customHeight="1">
      <c r="I923" s="84"/>
    </row>
    <row r="924" ht="15.75" customHeight="1">
      <c r="I924" s="84"/>
    </row>
    <row r="925" ht="15.75" customHeight="1">
      <c r="I925" s="84"/>
    </row>
    <row r="926" ht="15.75" customHeight="1">
      <c r="I926" s="84"/>
    </row>
    <row r="927" ht="15.75" customHeight="1">
      <c r="I927" s="84"/>
    </row>
    <row r="928" ht="15.75" customHeight="1">
      <c r="I928" s="84"/>
    </row>
    <row r="929" ht="15.75" customHeight="1">
      <c r="I929" s="84"/>
    </row>
    <row r="930" ht="15.75" customHeight="1">
      <c r="I930" s="84"/>
    </row>
    <row r="931" ht="15.75" customHeight="1">
      <c r="I931" s="84"/>
    </row>
    <row r="932" ht="15.75" customHeight="1">
      <c r="I932" s="84"/>
    </row>
    <row r="933" ht="15.75" customHeight="1">
      <c r="I933" s="84"/>
    </row>
    <row r="934" ht="15.75" customHeight="1">
      <c r="I934" s="84"/>
    </row>
    <row r="935" ht="15.75" customHeight="1">
      <c r="I935" s="84"/>
    </row>
    <row r="936" ht="15.75" customHeight="1">
      <c r="I936" s="84"/>
    </row>
    <row r="937" ht="15.75" customHeight="1">
      <c r="I937" s="84"/>
    </row>
    <row r="938" ht="15.75" customHeight="1">
      <c r="I938" s="84"/>
    </row>
    <row r="939" ht="15.75" customHeight="1">
      <c r="I939" s="84"/>
    </row>
    <row r="940" ht="15.75" customHeight="1">
      <c r="I940" s="84"/>
    </row>
    <row r="941" ht="15.75" customHeight="1">
      <c r="I941" s="84"/>
    </row>
    <row r="942" ht="15.75" customHeight="1">
      <c r="I942" s="84"/>
    </row>
    <row r="943" ht="15.75" customHeight="1">
      <c r="I943" s="84"/>
    </row>
    <row r="944" ht="15.75" customHeight="1">
      <c r="I944" s="84"/>
    </row>
    <row r="945" ht="15.75" customHeight="1">
      <c r="I945" s="84"/>
    </row>
    <row r="946" ht="15.75" customHeight="1">
      <c r="I946" s="84"/>
    </row>
    <row r="947" ht="15.75" customHeight="1">
      <c r="I947" s="84"/>
    </row>
    <row r="948" ht="15.75" customHeight="1">
      <c r="I948" s="84"/>
    </row>
    <row r="949" ht="15.75" customHeight="1">
      <c r="I949" s="84"/>
    </row>
    <row r="950" ht="15.75" customHeight="1">
      <c r="I950" s="84"/>
    </row>
    <row r="951" ht="15.75" customHeight="1">
      <c r="I951" s="84"/>
    </row>
    <row r="952" ht="15.75" customHeight="1">
      <c r="I952" s="84"/>
    </row>
    <row r="953" ht="15.75" customHeight="1">
      <c r="I953" s="84"/>
    </row>
    <row r="954" ht="15.75" customHeight="1">
      <c r="I954" s="84"/>
    </row>
    <row r="955" ht="15.75" customHeight="1">
      <c r="I955" s="84"/>
    </row>
    <row r="956" ht="15.75" customHeight="1">
      <c r="I956" s="84"/>
    </row>
    <row r="957" ht="15.75" customHeight="1">
      <c r="I957" s="84"/>
    </row>
    <row r="958" ht="15.75" customHeight="1">
      <c r="I958" s="84"/>
    </row>
    <row r="959" ht="15.75" customHeight="1">
      <c r="I959" s="84"/>
    </row>
    <row r="960" ht="15.75" customHeight="1">
      <c r="I960" s="84"/>
    </row>
    <row r="961" ht="15.75" customHeight="1">
      <c r="I961" s="84"/>
    </row>
    <row r="962" ht="15.75" customHeight="1">
      <c r="I962" s="84"/>
    </row>
    <row r="963" ht="15.75" customHeight="1">
      <c r="I963" s="84"/>
    </row>
    <row r="964" ht="15.75" customHeight="1">
      <c r="I964" s="84"/>
    </row>
    <row r="965" ht="15.75" customHeight="1">
      <c r="I965" s="84"/>
    </row>
    <row r="966" ht="15.75" customHeight="1">
      <c r="I966" s="84"/>
    </row>
    <row r="967" ht="15.75" customHeight="1">
      <c r="I967" s="84"/>
    </row>
    <row r="968" ht="15.75" customHeight="1">
      <c r="I968" s="84"/>
    </row>
    <row r="969" ht="15.75" customHeight="1">
      <c r="I969" s="84"/>
    </row>
    <row r="970" ht="15.75" customHeight="1">
      <c r="I970" s="84"/>
    </row>
    <row r="971" ht="15.75" customHeight="1">
      <c r="I971" s="84"/>
    </row>
    <row r="972" ht="15.75" customHeight="1">
      <c r="I972" s="84"/>
    </row>
    <row r="973" ht="15.75" customHeight="1">
      <c r="I973" s="84"/>
    </row>
    <row r="974" ht="15.75" customHeight="1">
      <c r="I974" s="84"/>
    </row>
    <row r="975" ht="15.75" customHeight="1">
      <c r="I975" s="84"/>
    </row>
    <row r="976" ht="15.75" customHeight="1">
      <c r="I976" s="84"/>
    </row>
    <row r="977" ht="15.75" customHeight="1">
      <c r="I977" s="84"/>
    </row>
    <row r="978" ht="15.75" customHeight="1">
      <c r="I978" s="84"/>
    </row>
    <row r="979" ht="15.75" customHeight="1">
      <c r="I979" s="84"/>
    </row>
    <row r="980" ht="15.75" customHeight="1">
      <c r="I980" s="84"/>
    </row>
    <row r="981" ht="15.75" customHeight="1">
      <c r="I981" s="84"/>
    </row>
    <row r="982" ht="15.75" customHeight="1">
      <c r="I982" s="84"/>
    </row>
    <row r="983" ht="15.75" customHeight="1">
      <c r="I983" s="84"/>
    </row>
    <row r="984" ht="15.75" customHeight="1">
      <c r="I984" s="84"/>
    </row>
    <row r="985" ht="15.75" customHeight="1">
      <c r="I985" s="84"/>
    </row>
    <row r="986" ht="15.75" customHeight="1">
      <c r="I986" s="84"/>
    </row>
    <row r="987" ht="15.75" customHeight="1">
      <c r="I987" s="84"/>
    </row>
    <row r="988" ht="15.75" customHeight="1">
      <c r="I988" s="84"/>
    </row>
    <row r="989" ht="15.75" customHeight="1">
      <c r="I989" s="84"/>
    </row>
    <row r="990" ht="15.75" customHeight="1">
      <c r="I990" s="84"/>
    </row>
    <row r="991" ht="15.75" customHeight="1">
      <c r="I991" s="84"/>
    </row>
    <row r="992" ht="15.75" customHeight="1">
      <c r="I992" s="84"/>
    </row>
    <row r="993" ht="15.75" customHeight="1">
      <c r="I993" s="84"/>
    </row>
    <row r="994" ht="15.75" customHeight="1">
      <c r="I994" s="84"/>
    </row>
    <row r="995" ht="15.75" customHeight="1">
      <c r="I995" s="84"/>
    </row>
    <row r="996" ht="15.75" customHeight="1">
      <c r="I996" s="84"/>
    </row>
    <row r="997" ht="15.75" customHeight="1">
      <c r="I997" s="84"/>
    </row>
    <row r="998" ht="15.75" customHeight="1">
      <c r="I998" s="84"/>
    </row>
    <row r="999" ht="15.75" customHeight="1">
      <c r="I999" s="84"/>
    </row>
    <row r="1000" ht="15.75" customHeight="1">
      <c r="I1000" s="84"/>
    </row>
  </sheetData>
  <autoFilter ref="$B$3:$T$412">
    <filterColumn colId="3">
      <filters>
        <filter val="SRV"/>
      </filters>
    </filterColumn>
    <sortState ref="B3:T412">
      <sortCondition descending="1" ref="I3:I412"/>
    </sortState>
  </autoFilter>
  <mergeCells count="68">
    <mergeCell ref="I175:J175"/>
    <mergeCell ref="I176:J176"/>
    <mergeCell ref="I180:J180"/>
    <mergeCell ref="I181:J181"/>
    <mergeCell ref="I224:J224"/>
    <mergeCell ref="I226:J226"/>
    <mergeCell ref="I227:J227"/>
    <mergeCell ref="I228:J228"/>
    <mergeCell ref="I229:J229"/>
    <mergeCell ref="I230:J230"/>
    <mergeCell ref="I233:J233"/>
    <mergeCell ref="I234:J234"/>
    <mergeCell ref="I235:J235"/>
    <mergeCell ref="I236:J236"/>
    <mergeCell ref="I262:J262"/>
    <mergeCell ref="I263:J263"/>
    <mergeCell ref="I264:J264"/>
    <mergeCell ref="I265:J265"/>
    <mergeCell ref="I266:J266"/>
    <mergeCell ref="I267:J267"/>
    <mergeCell ref="I240:J240"/>
    <mergeCell ref="I242:J242"/>
    <mergeCell ref="I249:J249"/>
    <mergeCell ref="I252:J252"/>
    <mergeCell ref="I258:J258"/>
    <mergeCell ref="I260:J260"/>
    <mergeCell ref="I261:J261"/>
    <mergeCell ref="B1:U1"/>
    <mergeCell ref="B2:U2"/>
    <mergeCell ref="I46:J46"/>
    <mergeCell ref="I47:J47"/>
    <mergeCell ref="I49:J49"/>
    <mergeCell ref="I50:J50"/>
    <mergeCell ref="I51:J51"/>
    <mergeCell ref="I52:J52"/>
    <mergeCell ref="I53:J53"/>
    <mergeCell ref="I54:J54"/>
    <mergeCell ref="I112:J112"/>
    <mergeCell ref="I113:J113"/>
    <mergeCell ref="I114:J114"/>
    <mergeCell ref="I119:J119"/>
    <mergeCell ref="I121:J121"/>
    <mergeCell ref="I122:J122"/>
    <mergeCell ref="I123:J123"/>
    <mergeCell ref="I125:J125"/>
    <mergeCell ref="I127:J127"/>
    <mergeCell ref="I129:J129"/>
    <mergeCell ref="I130:J130"/>
    <mergeCell ref="I131:J131"/>
    <mergeCell ref="I132:J132"/>
    <mergeCell ref="I133:J133"/>
    <mergeCell ref="I134:J134"/>
    <mergeCell ref="I138:J138"/>
    <mergeCell ref="I139:J139"/>
    <mergeCell ref="K139:L139"/>
    <mergeCell ref="I140:J140"/>
    <mergeCell ref="I141:J141"/>
    <mergeCell ref="K141:L141"/>
    <mergeCell ref="I147:J147"/>
    <mergeCell ref="K147:L147"/>
    <mergeCell ref="I150:J150"/>
    <mergeCell ref="I166:J166"/>
    <mergeCell ref="I237:J237"/>
    <mergeCell ref="K237:L237"/>
    <mergeCell ref="K238:L238"/>
    <mergeCell ref="I238:J238"/>
    <mergeCell ref="I239:J239"/>
    <mergeCell ref="K239:L23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1.29"/>
    <col customWidth="1" min="2" max="2" width="18.14"/>
    <col customWidth="1" min="3" max="3" width="15.14"/>
    <col customWidth="1" min="4" max="4" width="23.86"/>
    <col customWidth="1" min="5" max="10" width="8.71"/>
    <col customWidth="1" min="11" max="11" width="23.86"/>
    <col customWidth="1" min="12" max="12" width="30.43"/>
    <col customWidth="1" min="13" max="13" width="14.0"/>
    <col customWidth="1" min="14" max="14" width="14.57"/>
    <col customWidth="1" min="15" max="15" width="18.29"/>
    <col customWidth="1" min="16" max="16" width="23.71"/>
    <col customWidth="1" min="17" max="17" width="14.0"/>
    <col customWidth="1" min="18" max="18" width="8.71"/>
    <col customWidth="1" min="19" max="19" width="16.71"/>
    <col customWidth="1" min="20" max="20" width="14.57"/>
    <col customWidth="1" min="21" max="21" width="8.71"/>
  </cols>
  <sheetData>
    <row r="1">
      <c r="A1" s="4" t="s">
        <v>2360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</row>
    <row r="2">
      <c r="A2" s="71" t="s">
        <v>2361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>
      <c r="A3" s="45" t="s">
        <v>35</v>
      </c>
      <c r="B3" s="45" t="s">
        <v>37</v>
      </c>
      <c r="C3" s="45" t="s">
        <v>2218</v>
      </c>
      <c r="D3" s="45" t="s">
        <v>97</v>
      </c>
      <c r="E3" s="45" t="s">
        <v>2362</v>
      </c>
      <c r="F3" s="45" t="s">
        <v>2214</v>
      </c>
      <c r="G3" s="45" t="s">
        <v>2363</v>
      </c>
      <c r="H3" s="45" t="s">
        <v>2364</v>
      </c>
      <c r="I3" s="45" t="s">
        <v>40</v>
      </c>
      <c r="J3" s="45" t="s">
        <v>2222</v>
      </c>
      <c r="K3" s="45" t="s">
        <v>38</v>
      </c>
      <c r="L3" s="45" t="s">
        <v>2217</v>
      </c>
      <c r="M3" s="45" t="s">
        <v>2219</v>
      </c>
      <c r="N3" s="45" t="s">
        <v>2220</v>
      </c>
      <c r="O3" s="45" t="s">
        <v>2223</v>
      </c>
      <c r="P3" s="45" t="s">
        <v>2224</v>
      </c>
      <c r="Q3" s="45" t="s">
        <v>2225</v>
      </c>
      <c r="R3" s="45" t="s">
        <v>2365</v>
      </c>
      <c r="S3" s="45" t="s">
        <v>2226</v>
      </c>
      <c r="T3" s="45" t="s">
        <v>2221</v>
      </c>
    </row>
    <row r="4">
      <c r="A4" s="52" t="str">
        <f>IF('DATA PENDIENTES'!B45="","",'DATA PENDIENTES'!B45)</f>
        <v>SU115951</v>
      </c>
      <c r="B4" s="52" t="str">
        <f>IF(A4="","",'DATA PENDIENTES'!C45)</f>
        <v>TORNILLO EMBRIDADO M10*80 MM</v>
      </c>
      <c r="C4" s="52">
        <f>IF(A4="","",'DATA PENDIENTES'!L45)</f>
        <v>2150209</v>
      </c>
      <c r="D4" s="52">
        <f>IF(A4="","",'DATA PENDIENTES'!J45)</f>
        <v>984759</v>
      </c>
      <c r="E4" s="52">
        <f>IF(A4="","",'DATA PENDIENTES'!D45)</f>
        <v>5</v>
      </c>
      <c r="F4" s="52" t="str">
        <f>IF(A4="","",'DATA PENDIENTES'!E45)</f>
        <v>UND</v>
      </c>
      <c r="G4" s="52">
        <f>IF(A4="","",'DATA PENDIENTES'!F45)</f>
        <v>0</v>
      </c>
      <c r="H4" s="52">
        <f>IF(A4="","",'DATA PENDIENTES'!G45)</f>
        <v>5</v>
      </c>
      <c r="I4" s="53">
        <f>IF(A4="","",'DATA PENDIENTES'!H45)</f>
        <v>10533.37</v>
      </c>
      <c r="J4" s="53">
        <f t="shared" ref="J4:J2103" si="1">IF(A4="","",IFERROR(H4*F4,0))</f>
        <v>0</v>
      </c>
      <c r="K4" s="52" t="str">
        <f>IF(A4="","",'DATA PENDIENTES'!I45)</f>
        <v>VOLVO GROUP COLOMBIA S A S</v>
      </c>
      <c r="L4" s="52" t="str">
        <f>IF(A4="","",'DATA PENDIENTES'!K45)</f>
        <v>CRISTHIAN BENITEZ</v>
      </c>
      <c r="M4" s="79">
        <f>IF(A4="","",'DATA PENDIENTES'!M45)</f>
        <v>46122</v>
      </c>
      <c r="N4" s="79">
        <f>IF(A4="","",'DATA PENDIENTES'!N45)</f>
        <v>46120</v>
      </c>
      <c r="O4" s="52">
        <f t="shared" ref="O4:O2103" si="2">IF(A4="","",IFERROR(MAX(TODAY()-N4,0),0))</f>
        <v>0</v>
      </c>
      <c r="P4" s="52" t="str">
        <f t="shared" ref="P4:P2103" si="3">IF(A4="","",IF(H4=0,"COMPLETO",IF(H4&lt;=E4*0.1,"CASI COMPLETO","PENDIENTE")))</f>
        <v>PENDIENTE</v>
      </c>
      <c r="Q4" s="80">
        <f t="shared" ref="Q4:Q2103" si="4">IF(A4="","",IFERROR(G4/E4,0))</f>
        <v>0</v>
      </c>
      <c r="R4" s="52" t="str">
        <f t="shared" ref="R4:R2103" si="5">IF(A4="","",IF(O4&gt;30,"CRITICO",IF(O4&gt;7,"ALERTA","OK")))</f>
        <v>OK</v>
      </c>
      <c r="S4" s="52" t="str">
        <f t="shared" ref="S4:S2103" si="6">IF(A4="","",IF(O4&gt;30,"1-CRITICO",IF(O4&gt;7,"2-URGENTE","3-NORMAL")))</f>
        <v>3-NORMAL</v>
      </c>
      <c r="T4" s="53">
        <f>IF(A4="","",'DATA PENDIENTES'!O45)</f>
        <v>10006.7</v>
      </c>
    </row>
    <row r="5">
      <c r="A5" s="52" t="str">
        <f>IF('DATA PENDIENTES'!B29="","",'DATA PENDIENTES'!B29)</f>
        <v>SU115941</v>
      </c>
      <c r="B5" s="52" t="str">
        <f>IF(A5="","",'DATA PENDIENTES'!C29)</f>
        <v>FILTRO DE ACEITE MOTOR DE DERIVACION</v>
      </c>
      <c r="C5" s="52">
        <f>IF(A5="","",'DATA PENDIENTES'!L29)</f>
        <v>2220200</v>
      </c>
      <c r="D5" s="52">
        <f>IF(A5="","",'DATA PENDIENTES'!J29)</f>
        <v>21707132</v>
      </c>
      <c r="E5" s="52">
        <f>IF(A5="","",'DATA PENDIENTES'!D29)</f>
        <v>40</v>
      </c>
      <c r="F5" s="52" t="str">
        <f>IF(A5="","",'DATA PENDIENTES'!E29)</f>
        <v>UND</v>
      </c>
      <c r="G5" s="52">
        <f>IF(A5="","",'DATA PENDIENTES'!F29)</f>
        <v>0</v>
      </c>
      <c r="H5" s="52">
        <f>IF(A5="","",'DATA PENDIENTES'!G29)</f>
        <v>40</v>
      </c>
      <c r="I5" s="53">
        <f>IF(A5="","",'DATA PENDIENTES'!H29)</f>
        <v>47122.98</v>
      </c>
      <c r="J5" s="53">
        <f t="shared" si="1"/>
        <v>0</v>
      </c>
      <c r="K5" s="52" t="str">
        <f>IF(A5="","",'DATA PENDIENTES'!I29)</f>
        <v>VOLVO GROUP COLOMBIA S A S</v>
      </c>
      <c r="L5" s="52" t="str">
        <f>IF(A5="","",'DATA PENDIENTES'!K29)</f>
        <v>CRISTHIAN BENITEZ</v>
      </c>
      <c r="M5" s="79">
        <f>IF(A5="","",'DATA PENDIENTES'!M29)</f>
        <v>46118</v>
      </c>
      <c r="N5" s="79">
        <f>IF(A5="","",'DATA PENDIENTES'!N29)</f>
        <v>46108</v>
      </c>
      <c r="O5" s="52">
        <f t="shared" si="2"/>
        <v>11</v>
      </c>
      <c r="P5" s="52" t="str">
        <f t="shared" si="3"/>
        <v>PENDIENTE</v>
      </c>
      <c r="Q5" s="80">
        <f t="shared" si="4"/>
        <v>0</v>
      </c>
      <c r="R5" s="52" t="str">
        <f t="shared" si="5"/>
        <v>ALERTA</v>
      </c>
      <c r="S5" s="52" t="str">
        <f t="shared" si="6"/>
        <v>2-URGENTE</v>
      </c>
      <c r="T5" s="53">
        <f>IF(A5="","",'DATA PENDIENTES'!O29)</f>
        <v>358134.6</v>
      </c>
    </row>
    <row r="6">
      <c r="A6" s="47" t="str">
        <f>IF('DATA PENDIENTES'!B30="","",'DATA PENDIENTES'!B30)</f>
        <v>SU115941</v>
      </c>
      <c r="B6" s="47" t="str">
        <f>IF(A6="","",'DATA PENDIENTES'!C30)</f>
        <v>FILTRO DE ACEITE MOTOR LARGA DURACION</v>
      </c>
      <c r="C6" s="47">
        <f>IF(A6="","",'DATA PENDIENTES'!L30)</f>
        <v>2220201</v>
      </c>
      <c r="D6" s="47">
        <f>IF(A6="","",'DATA PENDIENTES'!J30)</f>
        <v>21707133</v>
      </c>
      <c r="E6" s="47">
        <f>IF(A6="","",'DATA PENDIENTES'!D30)</f>
        <v>120</v>
      </c>
      <c r="F6" s="47" t="str">
        <f>IF(A6="","",'DATA PENDIENTES'!E30)</f>
        <v>UND</v>
      </c>
      <c r="G6" s="47">
        <f>IF(A6="","",'DATA PENDIENTES'!F30)</f>
        <v>0</v>
      </c>
      <c r="H6" s="47">
        <f>IF(A6="","",'DATA PENDIENTES'!G30)</f>
        <v>120</v>
      </c>
      <c r="I6" s="48">
        <f>IF(A6="","",'DATA PENDIENTES'!H30)</f>
        <v>58210.74</v>
      </c>
      <c r="J6" s="48">
        <f t="shared" si="1"/>
        <v>0</v>
      </c>
      <c r="K6" s="47" t="str">
        <f>IF(A6="","",'DATA PENDIENTES'!I30)</f>
        <v>VOLVO GROUP COLOMBIA S A S</v>
      </c>
      <c r="L6" s="47" t="str">
        <f>IF(A6="","",'DATA PENDIENTES'!K30)</f>
        <v>CRISTHIAN BENITEZ</v>
      </c>
      <c r="M6" s="76">
        <f>IF(A6="","",'DATA PENDIENTES'!M30)</f>
        <v>46118</v>
      </c>
      <c r="N6" s="76">
        <f>IF(A6="","",'DATA PENDIENTES'!N30)</f>
        <v>46108</v>
      </c>
      <c r="O6" s="47">
        <f t="shared" si="2"/>
        <v>11</v>
      </c>
      <c r="P6" s="47" t="str">
        <f t="shared" si="3"/>
        <v>PENDIENTE</v>
      </c>
      <c r="Q6" s="77">
        <f t="shared" si="4"/>
        <v>0</v>
      </c>
      <c r="R6" s="47" t="str">
        <f t="shared" si="5"/>
        <v>ALERTA</v>
      </c>
      <c r="S6" s="47" t="str">
        <f t="shared" si="6"/>
        <v>2-URGENTE</v>
      </c>
      <c r="T6" s="48">
        <f>IF(A6="","",'DATA PENDIENTES'!O30)</f>
        <v>1327205</v>
      </c>
    </row>
    <row r="7">
      <c r="A7" s="52" t="str">
        <f>IF('DATA PENDIENTES'!B31="","",'DATA PENDIENTES'!B31)</f>
        <v>SU115941</v>
      </c>
      <c r="B7" s="52" t="str">
        <f>IF(A7="","",'DATA PENDIENTES'!C31)</f>
        <v>FILTRO DE ACEITE DE TRANSMISION</v>
      </c>
      <c r="C7" s="52">
        <f>IF(A7="","",'DATA PENDIENTES'!L31)</f>
        <v>2220202</v>
      </c>
      <c r="D7" s="52">
        <f>IF(A7="","",'DATA PENDIENTES'!J31)</f>
        <v>22925076</v>
      </c>
      <c r="E7" s="52">
        <f>IF(A7="","",'DATA PENDIENTES'!D31)</f>
        <v>15</v>
      </c>
      <c r="F7" s="52" t="str">
        <f>IF(A7="","",'DATA PENDIENTES'!E31)</f>
        <v>UND</v>
      </c>
      <c r="G7" s="52">
        <f>IF(A7="","",'DATA PENDIENTES'!F31)</f>
        <v>0</v>
      </c>
      <c r="H7" s="52">
        <f>IF(A7="","",'DATA PENDIENTES'!G31)</f>
        <v>15</v>
      </c>
      <c r="I7" s="53">
        <f>IF(A7="","",'DATA PENDIENTES'!H31)</f>
        <v>210667.4</v>
      </c>
      <c r="J7" s="53">
        <f t="shared" si="1"/>
        <v>0</v>
      </c>
      <c r="K7" s="52" t="str">
        <f>IF(A7="","",'DATA PENDIENTES'!I31)</f>
        <v>VOLVO GROUP COLOMBIA S A S</v>
      </c>
      <c r="L7" s="52" t="str">
        <f>IF(A7="","",'DATA PENDIENTES'!K31)</f>
        <v>CRISTHIAN BENITEZ</v>
      </c>
      <c r="M7" s="79">
        <f>IF(A7="","",'DATA PENDIENTES'!M31)</f>
        <v>46118</v>
      </c>
      <c r="N7" s="79">
        <f>IF(A7="","",'DATA PENDIENTES'!N31)</f>
        <v>46108</v>
      </c>
      <c r="O7" s="52">
        <f t="shared" si="2"/>
        <v>11</v>
      </c>
      <c r="P7" s="52" t="str">
        <f t="shared" si="3"/>
        <v>PENDIENTE</v>
      </c>
      <c r="Q7" s="80">
        <f t="shared" si="4"/>
        <v>0</v>
      </c>
      <c r="R7" s="52" t="str">
        <f t="shared" si="5"/>
        <v>ALERTA</v>
      </c>
      <c r="S7" s="52" t="str">
        <f t="shared" si="6"/>
        <v>2-URGENTE</v>
      </c>
      <c r="T7" s="53">
        <f>IF(A7="","",'DATA PENDIENTES'!O31)</f>
        <v>600402.2</v>
      </c>
    </row>
    <row r="8">
      <c r="A8" s="47" t="str">
        <f>IF('DATA PENDIENTES'!B32="","",'DATA PENDIENTES'!B32)</f>
        <v>SU115941</v>
      </c>
      <c r="B8" s="47" t="str">
        <f>IF(A8="","",'DATA PENDIENTES'!C32)</f>
        <v>FILTRO DE COMBUSTIBLE SEPARADOR DE AGUA</v>
      </c>
      <c r="C8" s="47">
        <f>IF(A8="","",'DATA PENDIENTES'!L32)</f>
        <v>2330201</v>
      </c>
      <c r="D8" s="47">
        <f>IF(A8="","",'DATA PENDIENTES'!J32)</f>
        <v>20998367</v>
      </c>
      <c r="E8" s="47">
        <f>IF(A8="","",'DATA PENDIENTES'!D32)</f>
        <v>60</v>
      </c>
      <c r="F8" s="47" t="str">
        <f>IF(A8="","",'DATA PENDIENTES'!E32)</f>
        <v>UND</v>
      </c>
      <c r="G8" s="47">
        <f>IF(A8="","",'DATA PENDIENTES'!F32)</f>
        <v>0</v>
      </c>
      <c r="H8" s="47">
        <f>IF(A8="","",'DATA PENDIENTES'!G32)</f>
        <v>60</v>
      </c>
      <c r="I8" s="48">
        <f>IF(A8="","",'DATA PENDIENTES'!H32)</f>
        <v>66526.56</v>
      </c>
      <c r="J8" s="48">
        <f t="shared" si="1"/>
        <v>0</v>
      </c>
      <c r="K8" s="47" t="str">
        <f>IF(A8="","",'DATA PENDIENTES'!I32)</f>
        <v>VOLVO GROUP COLOMBIA S A S</v>
      </c>
      <c r="L8" s="47" t="str">
        <f>IF(A8="","",'DATA PENDIENTES'!K32)</f>
        <v>CRISTHIAN BENITEZ</v>
      </c>
      <c r="M8" s="76">
        <f>IF(A8="","",'DATA PENDIENTES'!M32)</f>
        <v>46118</v>
      </c>
      <c r="N8" s="76">
        <f>IF(A8="","",'DATA PENDIENTES'!N32)</f>
        <v>46108</v>
      </c>
      <c r="O8" s="47">
        <f t="shared" si="2"/>
        <v>11</v>
      </c>
      <c r="P8" s="47" t="str">
        <f t="shared" si="3"/>
        <v>PENDIENTE</v>
      </c>
      <c r="Q8" s="77">
        <f t="shared" si="4"/>
        <v>0</v>
      </c>
      <c r="R8" s="47" t="str">
        <f t="shared" si="5"/>
        <v>ALERTA</v>
      </c>
      <c r="S8" s="47" t="str">
        <f t="shared" si="6"/>
        <v>2-URGENTE</v>
      </c>
      <c r="T8" s="48">
        <f>IF(A8="","",'DATA PENDIENTES'!O32)</f>
        <v>758402.8</v>
      </c>
    </row>
    <row r="9">
      <c r="A9" s="52" t="str">
        <f>IF('DATA PENDIENTES'!B33="","",'DATA PENDIENTES'!B33)</f>
        <v>SU115941</v>
      </c>
      <c r="B9" s="52" t="str">
        <f>IF(A9="","",'DATA PENDIENTES'!C33)</f>
        <v>FILTRO DE COMBUSTIBLE</v>
      </c>
      <c r="C9" s="52">
        <f>IF(A9="","",'DATA PENDIENTES'!L33)</f>
        <v>2330207</v>
      </c>
      <c r="D9" s="52">
        <f>IF(A9="","",'DATA PENDIENTES'!J33)</f>
        <v>22480372</v>
      </c>
      <c r="E9" s="52">
        <f>IF(A9="","",'DATA PENDIENTES'!D33)</f>
        <v>60</v>
      </c>
      <c r="F9" s="52" t="str">
        <f>IF(A9="","",'DATA PENDIENTES'!E33)</f>
        <v>UND</v>
      </c>
      <c r="G9" s="52">
        <f>IF(A9="","",'DATA PENDIENTES'!F33)</f>
        <v>0</v>
      </c>
      <c r="H9" s="52">
        <f>IF(A9="","",'DATA PENDIENTES'!G33)</f>
        <v>60</v>
      </c>
      <c r="I9" s="53">
        <f>IF(A9="","",'DATA PENDIENTES'!H33)</f>
        <v>58210.74</v>
      </c>
      <c r="J9" s="53">
        <f t="shared" si="1"/>
        <v>0</v>
      </c>
      <c r="K9" s="52" t="str">
        <f>IF(A9="","",'DATA PENDIENTES'!I33)</f>
        <v>VOLVO GROUP COLOMBIA S A S</v>
      </c>
      <c r="L9" s="52" t="str">
        <f>IF(A9="","",'DATA PENDIENTES'!K33)</f>
        <v>CRISTHIAN BENITEZ</v>
      </c>
      <c r="M9" s="79">
        <f>IF(A9="","",'DATA PENDIENTES'!M33)</f>
        <v>46118</v>
      </c>
      <c r="N9" s="79">
        <f>IF(A9="","",'DATA PENDIENTES'!N33)</f>
        <v>46108</v>
      </c>
      <c r="O9" s="52">
        <f t="shared" si="2"/>
        <v>11</v>
      </c>
      <c r="P9" s="52" t="str">
        <f t="shared" si="3"/>
        <v>PENDIENTE</v>
      </c>
      <c r="Q9" s="80">
        <f t="shared" si="4"/>
        <v>0</v>
      </c>
      <c r="R9" s="52" t="str">
        <f t="shared" si="5"/>
        <v>ALERTA</v>
      </c>
      <c r="S9" s="52" t="str">
        <f t="shared" si="6"/>
        <v>2-URGENTE</v>
      </c>
      <c r="T9" s="53">
        <f>IF(A9="","",'DATA PENDIENTES'!O33)</f>
        <v>663602.4</v>
      </c>
    </row>
    <row r="10">
      <c r="A10" s="47" t="str">
        <f>IF('DATA PENDIENTES'!B34="","",'DATA PENDIENTES'!B34)</f>
        <v>SU115941</v>
      </c>
      <c r="B10" s="47" t="str">
        <f>IF(A10="","",'DATA PENDIENTES'!C34)</f>
        <v>FILTRO RESPIRADERO TANQUE DE COMBUSTIBLE</v>
      </c>
      <c r="C10" s="47">
        <f>IF(A10="","",'DATA PENDIENTES'!L34)</f>
        <v>2330209</v>
      </c>
      <c r="D10" s="47">
        <f>IF(A10="","",'DATA PENDIENTES'!J34)</f>
        <v>21743197</v>
      </c>
      <c r="E10" s="47">
        <f>IF(A10="","",'DATA PENDIENTES'!D34)</f>
        <v>20</v>
      </c>
      <c r="F10" s="47" t="str">
        <f>IF(A10="","",'DATA PENDIENTES'!E34)</f>
        <v>UND</v>
      </c>
      <c r="G10" s="47">
        <f>IF(A10="","",'DATA PENDIENTES'!F34)</f>
        <v>0</v>
      </c>
      <c r="H10" s="47">
        <f>IF(A10="","",'DATA PENDIENTES'!G34)</f>
        <v>20</v>
      </c>
      <c r="I10" s="48">
        <f>IF(A10="","",'DATA PENDIENTES'!H34)</f>
        <v>83158.2</v>
      </c>
      <c r="J10" s="48">
        <f t="shared" si="1"/>
        <v>0</v>
      </c>
      <c r="K10" s="47" t="str">
        <f>IF(A10="","",'DATA PENDIENTES'!I34)</f>
        <v>VOLVO GROUP COLOMBIA S A S</v>
      </c>
      <c r="L10" s="47" t="str">
        <f>IF(A10="","",'DATA PENDIENTES'!K34)</f>
        <v>CRISTHIAN BENITEZ</v>
      </c>
      <c r="M10" s="76">
        <f>IF(A10="","",'DATA PENDIENTES'!M34)</f>
        <v>46118</v>
      </c>
      <c r="N10" s="76">
        <f>IF(A10="","",'DATA PENDIENTES'!N34)</f>
        <v>46108</v>
      </c>
      <c r="O10" s="47">
        <f t="shared" si="2"/>
        <v>11</v>
      </c>
      <c r="P10" s="47" t="str">
        <f t="shared" si="3"/>
        <v>PENDIENTE</v>
      </c>
      <c r="Q10" s="77">
        <f t="shared" si="4"/>
        <v>0</v>
      </c>
      <c r="R10" s="47" t="str">
        <f t="shared" si="5"/>
        <v>ALERTA</v>
      </c>
      <c r="S10" s="47" t="str">
        <f t="shared" si="6"/>
        <v>2-URGENTE</v>
      </c>
      <c r="T10" s="48">
        <f>IF(A10="","",'DATA PENDIENTES'!O34)</f>
        <v>316001.2</v>
      </c>
    </row>
    <row r="11">
      <c r="A11" s="47" t="str">
        <f>IF('DATA PENDIENTES'!B178="","",'DATA PENDIENTES'!B178)</f>
        <v>SU114612</v>
      </c>
      <c r="B11" s="47" t="str">
        <f>IF(A11="","",'DATA PENDIENTES'!C178)</f>
        <v>ADBLUE ARLA 32 AUTOMOTRIZ</v>
      </c>
      <c r="C11" s="47">
        <f>IF(A11="","",'DATA PENDIENTES'!L178)</f>
        <v>2540131</v>
      </c>
      <c r="D11" s="47">
        <f>IF(A11="","",'DATA PENDIENTES'!J178)</f>
        <v>2540131</v>
      </c>
      <c r="E11" s="47">
        <f>IF(A11="","",'DATA PENDIENTES'!D178)</f>
        <v>40000</v>
      </c>
      <c r="F11" s="47" t="str">
        <f>IF(A11="","",'DATA PENDIENTES'!E178)</f>
        <v>L</v>
      </c>
      <c r="G11" s="47">
        <f>IF(A11="","",'DATA PENDIENTES'!F178)</f>
        <v>30000</v>
      </c>
      <c r="H11" s="47">
        <f>IF(A11="","",'DATA PENDIENTES'!G178)</f>
        <v>10000</v>
      </c>
      <c r="I11" s="48">
        <f>IF(A11="","",'DATA PENDIENTES'!H178)</f>
        <v>2600</v>
      </c>
      <c r="J11" s="48">
        <f t="shared" si="1"/>
        <v>0</v>
      </c>
      <c r="K11" s="47" t="str">
        <f>IF(A11="","",'DATA PENDIENTES'!I178)</f>
        <v>HIDROTECNIK S A S</v>
      </c>
      <c r="L11" s="47" t="str">
        <f>IF(A11="","",'DATA PENDIENTES'!K178)</f>
        <v>CRISTHIAN BENITEZ</v>
      </c>
      <c r="M11" s="76">
        <f>IF(A11="","",'DATA PENDIENTES'!M178)</f>
        <v>46022</v>
      </c>
      <c r="N11" s="76">
        <f>IF(A11="","",'DATA PENDIENTES'!N178)</f>
        <v>45972</v>
      </c>
      <c r="O11" s="47">
        <f t="shared" si="2"/>
        <v>147</v>
      </c>
      <c r="P11" s="47" t="str">
        <f t="shared" si="3"/>
        <v>PENDIENTE</v>
      </c>
      <c r="Q11" s="77">
        <f t="shared" si="4"/>
        <v>0.75</v>
      </c>
      <c r="R11" s="47" t="str">
        <f t="shared" si="5"/>
        <v>CRITICO</v>
      </c>
      <c r="S11" s="47" t="str">
        <f t="shared" si="6"/>
        <v>1-CRITICO</v>
      </c>
      <c r="T11" s="48">
        <f>IF(A11="","",'DATA PENDIENTES'!O178)</f>
        <v>19760000</v>
      </c>
    </row>
    <row r="12">
      <c r="A12" s="52" t="str">
        <f>IF('DATA PENDIENTES'!B179="","",'DATA PENDIENTES'!B179)</f>
        <v>SU115621</v>
      </c>
      <c r="B12" s="52" t="str">
        <f>IF(A12="","",'DATA PENDIENTES'!C179)</f>
        <v>ADBLUE ARLA 32 AUTOMOTRIZ</v>
      </c>
      <c r="C12" s="52">
        <f>IF(A12="","",'DATA PENDIENTES'!L179)</f>
        <v>2540131</v>
      </c>
      <c r="D12" s="52">
        <f>IF(A12="","",'DATA PENDIENTES'!J179)</f>
        <v>400205</v>
      </c>
      <c r="E12" s="52">
        <f>IF(A12="","",'DATA PENDIENTES'!D179)</f>
        <v>40000</v>
      </c>
      <c r="F12" s="52" t="str">
        <f>IF(A12="","",'DATA PENDIENTES'!E179)</f>
        <v>L</v>
      </c>
      <c r="G12" s="52">
        <f>IF(A12="","",'DATA PENDIENTES'!F179)</f>
        <v>20000</v>
      </c>
      <c r="H12" s="52">
        <f>IF(A12="","",'DATA PENDIENTES'!G179)</f>
        <v>20000</v>
      </c>
      <c r="I12" s="53">
        <f>IF(A12="","",'DATA PENDIENTES'!H179)</f>
        <v>2600</v>
      </c>
      <c r="J12" s="53">
        <f t="shared" si="1"/>
        <v>0</v>
      </c>
      <c r="K12" s="52" t="str">
        <f>IF(A12="","",'DATA PENDIENTES'!I179)</f>
        <v>HIDROTECNIK S A S</v>
      </c>
      <c r="L12" s="52" t="str">
        <f>IF(A12="","",'DATA PENDIENTES'!K179)</f>
        <v>CRISTHIAN BENITEZ</v>
      </c>
      <c r="M12" s="79">
        <f>IF(A12="","",'DATA PENDIENTES'!M179)</f>
        <v>46109</v>
      </c>
      <c r="N12" s="79">
        <f>IF(A12="","",'DATA PENDIENTES'!N179)</f>
        <v>46079</v>
      </c>
      <c r="O12" s="52">
        <f t="shared" si="2"/>
        <v>40</v>
      </c>
      <c r="P12" s="52" t="str">
        <f t="shared" si="3"/>
        <v>PENDIENTE</v>
      </c>
      <c r="Q12" s="80">
        <f t="shared" si="4"/>
        <v>0.5</v>
      </c>
      <c r="R12" s="52" t="str">
        <f t="shared" si="5"/>
        <v>CRITICO</v>
      </c>
      <c r="S12" s="52" t="str">
        <f t="shared" si="6"/>
        <v>1-CRITICO</v>
      </c>
      <c r="T12" s="53">
        <f>IF(A12="","",'DATA PENDIENTES'!O179)</f>
        <v>19760000</v>
      </c>
    </row>
    <row r="13">
      <c r="A13" s="52" t="str">
        <f>IF('DATA PENDIENTES'!B37="","",'DATA PENDIENTES'!B37)</f>
        <v>SU115941</v>
      </c>
      <c r="B13" s="52" t="str">
        <f>IF(A13="","",'DATA PENDIENTES'!C37)</f>
        <v>FILTRO DE HIDRAULICO VENTILADOR</v>
      </c>
      <c r="C13" s="52">
        <f>IF(A13="","",'DATA PENDIENTES'!L37)</f>
        <v>2630125</v>
      </c>
      <c r="D13" s="52">
        <f>IF(A13="","",'DATA PENDIENTES'!J37)</f>
        <v>20801559</v>
      </c>
      <c r="E13" s="52">
        <f>IF(A13="","",'DATA PENDIENTES'!D37)</f>
        <v>5</v>
      </c>
      <c r="F13" s="52" t="str">
        <f>IF(A13="","",'DATA PENDIENTES'!E37)</f>
        <v>UND</v>
      </c>
      <c r="G13" s="52">
        <f>IF(A13="","",'DATA PENDIENTES'!F37)</f>
        <v>0</v>
      </c>
      <c r="H13" s="52">
        <f>IF(A13="","",'DATA PENDIENTES'!G37)</f>
        <v>5</v>
      </c>
      <c r="I13" s="53">
        <f>IF(A13="","",'DATA PENDIENTES'!H37)</f>
        <v>174632.2</v>
      </c>
      <c r="J13" s="53">
        <f t="shared" si="1"/>
        <v>0</v>
      </c>
      <c r="K13" s="52" t="str">
        <f>IF(A13="","",'DATA PENDIENTES'!I37)</f>
        <v>VOLVO GROUP COLOMBIA S A S</v>
      </c>
      <c r="L13" s="52" t="str">
        <f>IF(A13="","",'DATA PENDIENTES'!K37)</f>
        <v>CRISTHIAN BENITEZ</v>
      </c>
      <c r="M13" s="79">
        <f>IF(A13="","",'DATA PENDIENTES'!M37)</f>
        <v>46118</v>
      </c>
      <c r="N13" s="79">
        <f>IF(A13="","",'DATA PENDIENTES'!N37)</f>
        <v>46108</v>
      </c>
      <c r="O13" s="52">
        <f t="shared" si="2"/>
        <v>11</v>
      </c>
      <c r="P13" s="52" t="str">
        <f t="shared" si="3"/>
        <v>PENDIENTE</v>
      </c>
      <c r="Q13" s="80">
        <f t="shared" si="4"/>
        <v>0</v>
      </c>
      <c r="R13" s="52" t="str">
        <f t="shared" si="5"/>
        <v>ALERTA</v>
      </c>
      <c r="S13" s="52" t="str">
        <f t="shared" si="6"/>
        <v>2-URGENTE</v>
      </c>
      <c r="T13" s="53">
        <f>IF(A13="","",'DATA PENDIENTES'!O37)</f>
        <v>165900.6</v>
      </c>
    </row>
    <row r="14">
      <c r="A14" s="52" t="str">
        <f>IF('DATA PENDIENTES'!B43="","",'DATA PENDIENTES'!B43)</f>
        <v>SU115942</v>
      </c>
      <c r="B14" s="52" t="str">
        <f>IF(A14="","",'DATA PENDIENTES'!C43)</f>
        <v>TENSOR DE CORREA</v>
      </c>
      <c r="C14" s="52">
        <f>IF(A14="","",'DATA PENDIENTES'!L43)</f>
        <v>3210113</v>
      </c>
      <c r="D14" s="52">
        <f>IF(A14="","",'DATA PENDIENTES'!J43)</f>
        <v>21719386</v>
      </c>
      <c r="E14" s="52">
        <f>IF(A14="","",'DATA PENDIENTES'!D43)</f>
        <v>8</v>
      </c>
      <c r="F14" s="52" t="str">
        <f>IF(A14="","",'DATA PENDIENTES'!E43)</f>
        <v>UND</v>
      </c>
      <c r="G14" s="52">
        <f>IF(A14="","",'DATA PENDIENTES'!F43)</f>
        <v>6</v>
      </c>
      <c r="H14" s="52">
        <f>IF(A14="","",'DATA PENDIENTES'!G43)</f>
        <v>2</v>
      </c>
      <c r="I14" s="53">
        <f>IF(A14="","",'DATA PENDIENTES'!H43)</f>
        <v>820494.2</v>
      </c>
      <c r="J14" s="53">
        <f t="shared" si="1"/>
        <v>0</v>
      </c>
      <c r="K14" s="52" t="str">
        <f>IF(A14="","",'DATA PENDIENTES'!I43)</f>
        <v>VOLVO GROUP COLOMBIA S A S</v>
      </c>
      <c r="L14" s="52" t="str">
        <f>IF(A14="","",'DATA PENDIENTES'!K43)</f>
        <v>CRISTHIAN BENITEZ</v>
      </c>
      <c r="M14" s="79">
        <f>IF(A14="","",'DATA PENDIENTES'!M43)</f>
        <v>46186</v>
      </c>
      <c r="N14" s="79">
        <f>IF(A14="","",'DATA PENDIENTES'!N43)</f>
        <v>46119</v>
      </c>
      <c r="O14" s="52">
        <f t="shared" si="2"/>
        <v>0</v>
      </c>
      <c r="P14" s="52" t="str">
        <f t="shared" si="3"/>
        <v>PENDIENTE</v>
      </c>
      <c r="Q14" s="80">
        <f t="shared" si="4"/>
        <v>0.75</v>
      </c>
      <c r="R14" s="52" t="str">
        <f t="shared" si="5"/>
        <v>OK</v>
      </c>
      <c r="S14" s="52" t="str">
        <f t="shared" si="6"/>
        <v>3-NORMAL</v>
      </c>
      <c r="T14" s="53">
        <f>IF(A14="","",'DATA PENDIENTES'!O43)</f>
        <v>1247151</v>
      </c>
    </row>
    <row r="15">
      <c r="A15" s="47" t="str">
        <f>IF('DATA PENDIENTES'!B232="","",'DATA PENDIENTES'!B232)</f>
        <v>SU115871</v>
      </c>
      <c r="B15" s="47" t="str">
        <f>IF(A15="","",'DATA PENDIENTES'!C232)</f>
        <v>LIMPIA CONTACTOS ELÉCTRICO</v>
      </c>
      <c r="C15" s="47">
        <f>IF(A15="","",'DATA PENDIENTES'!L232)</f>
        <v>3860202</v>
      </c>
      <c r="D15" s="47">
        <f>IF(A15="","",'DATA PENDIENTES'!J232)</f>
        <v>1350</v>
      </c>
      <c r="E15" s="47">
        <f>IF(A15="","",'DATA PENDIENTES'!D232)</f>
        <v>20</v>
      </c>
      <c r="F15" s="47" t="str">
        <f>IF(A15="","",'DATA PENDIENTES'!E232)</f>
        <v>UND</v>
      </c>
      <c r="G15" s="47">
        <f>IF(A15="","",'DATA PENDIENTES'!F232)</f>
        <v>0</v>
      </c>
      <c r="H15" s="47">
        <f>IF(A15="","",'DATA PENDIENTES'!G232)</f>
        <v>20</v>
      </c>
      <c r="I15" s="48">
        <f>IF(A15="","",'DATA PENDIENTES'!H232)</f>
        <v>13750</v>
      </c>
      <c r="J15" s="48">
        <f t="shared" si="1"/>
        <v>0</v>
      </c>
      <c r="K15" s="47" t="str">
        <f>IF(A15="","",'DATA PENDIENTES'!I232)</f>
        <v>EMPAQUETADURAS Y EMPAQUES S.A.</v>
      </c>
      <c r="L15" s="47" t="str">
        <f>IF(A15="","",'DATA PENDIENTES'!K232)</f>
        <v>CRISTHIAN BENITEZ</v>
      </c>
      <c r="M15" s="76">
        <f>IF(A15="","",'DATA PENDIENTES'!M232)</f>
        <v>46113</v>
      </c>
      <c r="N15" s="76">
        <f>IF(A15="","",'DATA PENDIENTES'!N232)</f>
        <v>46113</v>
      </c>
      <c r="O15" s="47">
        <f t="shared" si="2"/>
        <v>6</v>
      </c>
      <c r="P15" s="47" t="str">
        <f t="shared" si="3"/>
        <v>PENDIENTE</v>
      </c>
      <c r="Q15" s="77">
        <f t="shared" si="4"/>
        <v>0</v>
      </c>
      <c r="R15" s="47" t="str">
        <f t="shared" si="5"/>
        <v>OK</v>
      </c>
      <c r="S15" s="47" t="str">
        <f t="shared" si="6"/>
        <v>3-NORMAL</v>
      </c>
      <c r="T15" s="48">
        <f>IF(A15="","",'DATA PENDIENTES'!O232)</f>
        <v>52250</v>
      </c>
    </row>
    <row r="16">
      <c r="A16" s="52" t="str">
        <f>IF('DATA PENDIENTES'!B71="","",'DATA PENDIENTES'!B71)</f>
        <v>SU115136</v>
      </c>
      <c r="B16" s="52" t="str">
        <f>IF(A16="","",'DATA PENDIENTES'!C71)</f>
        <v>DISCO DE ASPIRACIÓN 3M LIMPIA HK 6" P150</v>
      </c>
      <c r="C16" s="52">
        <f>IF(A16="","",'DATA PENDIENTES'!L71)</f>
        <v>3860302</v>
      </c>
      <c r="D16" s="52">
        <f>IF(A16="","",'DATA PENDIENTES'!J71)</f>
        <v>501</v>
      </c>
      <c r="E16" s="52">
        <f>IF(A16="","",'DATA PENDIENTES'!D71)</f>
        <v>1400</v>
      </c>
      <c r="F16" s="52" t="str">
        <f>IF(A16="","",'DATA PENDIENTES'!E71)</f>
        <v>UND</v>
      </c>
      <c r="G16" s="52">
        <f>IF(A16="","",'DATA PENDIENTES'!F71)</f>
        <v>1050</v>
      </c>
      <c r="H16" s="52">
        <f>IF(A16="","",'DATA PENDIENTES'!G71)</f>
        <v>350</v>
      </c>
      <c r="I16" s="53">
        <f>IF(A16="","",'DATA PENDIENTES'!H71)</f>
        <v>3255</v>
      </c>
      <c r="J16" s="53">
        <f t="shared" si="1"/>
        <v>0</v>
      </c>
      <c r="K16" s="52" t="str">
        <f>IF(A16="","",'DATA PENDIENTES'!I71)</f>
        <v>SUMILOGISTICA S.A.S.</v>
      </c>
      <c r="L16" s="52" t="str">
        <f>IF(A16="","",'DATA PENDIENTES'!K71)</f>
        <v>CRISTHIAN BENITEZ</v>
      </c>
      <c r="M16" s="79">
        <f>IF(A16="","",'DATA PENDIENTES'!M71)</f>
        <v>46142</v>
      </c>
      <c r="N16" s="79">
        <f>IF(A16="","",'DATA PENDIENTES'!N71)</f>
        <v>46142</v>
      </c>
      <c r="O16" s="52">
        <f t="shared" si="2"/>
        <v>0</v>
      </c>
      <c r="P16" s="52" t="str">
        <f t="shared" si="3"/>
        <v>PENDIENTE</v>
      </c>
      <c r="Q16" s="80">
        <f t="shared" si="4"/>
        <v>0.75</v>
      </c>
      <c r="R16" s="52" t="str">
        <f t="shared" si="5"/>
        <v>OK</v>
      </c>
      <c r="S16" s="52" t="str">
        <f t="shared" si="6"/>
        <v>3-NORMAL</v>
      </c>
      <c r="T16" s="53">
        <f>IF(A16="","",'DATA PENDIENTES'!O71)</f>
        <v>865830</v>
      </c>
    </row>
    <row r="17">
      <c r="A17" s="47" t="str">
        <f>IF('DATA PENDIENTES'!B72="","",'DATA PENDIENTES'!B72)</f>
        <v>SU115136</v>
      </c>
      <c r="B17" s="47" t="str">
        <f>IF(A17="","",'DATA PENDIENTES'!C72)</f>
        <v>DISCO DE ASPIRACIÓN 3M LIMPIA HK 6" P220</v>
      </c>
      <c r="C17" s="47">
        <f>IF(A17="","",'DATA PENDIENTES'!L72)</f>
        <v>3860303</v>
      </c>
      <c r="D17" s="47">
        <f>IF(A17="","",'DATA PENDIENTES'!J72)</f>
        <v>96</v>
      </c>
      <c r="E17" s="47">
        <f>IF(A17="","",'DATA PENDIENTES'!D72)</f>
        <v>1400</v>
      </c>
      <c r="F17" s="47" t="str">
        <f>IF(A17="","",'DATA PENDIENTES'!E72)</f>
        <v>UND</v>
      </c>
      <c r="G17" s="47">
        <f>IF(A17="","",'DATA PENDIENTES'!F72)</f>
        <v>1050</v>
      </c>
      <c r="H17" s="47">
        <f>IF(A17="","",'DATA PENDIENTES'!G72)</f>
        <v>350</v>
      </c>
      <c r="I17" s="48">
        <f>IF(A17="","",'DATA PENDIENTES'!H72)</f>
        <v>3255</v>
      </c>
      <c r="J17" s="48">
        <f t="shared" si="1"/>
        <v>0</v>
      </c>
      <c r="K17" s="47" t="str">
        <f>IF(A17="","",'DATA PENDIENTES'!I72)</f>
        <v>SUMILOGISTICA S.A.S.</v>
      </c>
      <c r="L17" s="47" t="str">
        <f>IF(A17="","",'DATA PENDIENTES'!K72)</f>
        <v>CRISTHIAN BENITEZ</v>
      </c>
      <c r="M17" s="76">
        <f>IF(A17="","",'DATA PENDIENTES'!M72)</f>
        <v>46142</v>
      </c>
      <c r="N17" s="76">
        <f>IF(A17="","",'DATA PENDIENTES'!N72)</f>
        <v>46142</v>
      </c>
      <c r="O17" s="47">
        <f t="shared" si="2"/>
        <v>0</v>
      </c>
      <c r="P17" s="47" t="str">
        <f t="shared" si="3"/>
        <v>PENDIENTE</v>
      </c>
      <c r="Q17" s="77">
        <f t="shared" si="4"/>
        <v>0.75</v>
      </c>
      <c r="R17" s="47" t="str">
        <f t="shared" si="5"/>
        <v>OK</v>
      </c>
      <c r="S17" s="47" t="str">
        <f t="shared" si="6"/>
        <v>3-NORMAL</v>
      </c>
      <c r="T17" s="48">
        <f>IF(A17="","",'DATA PENDIENTES'!O72)</f>
        <v>865830</v>
      </c>
    </row>
    <row r="18">
      <c r="A18" s="47" t="str">
        <f>IF('DATA PENDIENTES'!B6="","",'DATA PENDIENTES'!B6)</f>
        <v>SU114003</v>
      </c>
      <c r="B18" s="47" t="str">
        <f>IF(A18="","",'DATA PENDIENTES'!C6)</f>
        <v>DISCO DE FRENO SOLIDO</v>
      </c>
      <c r="C18" s="47">
        <f>IF(A18="","",'DATA PENDIENTES'!L6)</f>
        <v>5100100</v>
      </c>
      <c r="D18" s="47">
        <f>IF(A18="","",'DATA PENDIENTES'!J6)</f>
        <v>3092710</v>
      </c>
      <c r="E18" s="47">
        <f>IF(A18="","",'DATA PENDIENTES'!D6)</f>
        <v>160</v>
      </c>
      <c r="F18" s="47" t="str">
        <f>IF(A18="","",'DATA PENDIENTES'!E6)</f>
        <v>UND</v>
      </c>
      <c r="G18" s="47">
        <f>IF(A18="","",'DATA PENDIENTES'!F6)</f>
        <v>110</v>
      </c>
      <c r="H18" s="47">
        <f>IF(A18="","",'DATA PENDIENTES'!G6)</f>
        <v>50</v>
      </c>
      <c r="I18" s="48">
        <f>IF(A18="","",'DATA PENDIENTES'!H6)</f>
        <v>1140000</v>
      </c>
      <c r="J18" s="48">
        <f t="shared" si="1"/>
        <v>0</v>
      </c>
      <c r="K18" s="47" t="str">
        <f>IF(A18="","",'DATA PENDIENTES'!I6)</f>
        <v>VOLVO GROUP COLOMBIA S A S</v>
      </c>
      <c r="L18" s="47" t="str">
        <f>IF(A18="","",'DATA PENDIENTES'!K6)</f>
        <v>CRISTHIAN BENITEZ</v>
      </c>
      <c r="M18" s="76">
        <f>IF(A18="","",'DATA PENDIENTES'!M6)</f>
        <v>46326</v>
      </c>
      <c r="N18" s="76">
        <f>IF(A18="","",'DATA PENDIENTES'!N6)</f>
        <v>46265</v>
      </c>
      <c r="O18" s="47">
        <f t="shared" si="2"/>
        <v>0</v>
      </c>
      <c r="P18" s="47" t="str">
        <f t="shared" si="3"/>
        <v>PENDIENTE</v>
      </c>
      <c r="Q18" s="77">
        <f t="shared" si="4"/>
        <v>0.6875</v>
      </c>
      <c r="R18" s="47" t="str">
        <f t="shared" si="5"/>
        <v>OK</v>
      </c>
      <c r="S18" s="47" t="str">
        <f t="shared" si="6"/>
        <v>3-NORMAL</v>
      </c>
      <c r="T18" s="48">
        <f>IF(A18="","",'DATA PENDIENTES'!O6)</f>
        <v>34656000</v>
      </c>
    </row>
    <row r="19">
      <c r="A19" s="52" t="str">
        <f>IF('DATA PENDIENTES'!B5="","",'DATA PENDIENTES'!B5)</f>
        <v>SU114003</v>
      </c>
      <c r="B19" s="52" t="str">
        <f>IF(A19="","",'DATA PENDIENTES'!C5)</f>
        <v>DISCO DE FRENO VENTILADO</v>
      </c>
      <c r="C19" s="52">
        <f>IF(A19="","",'DATA PENDIENTES'!L5)</f>
        <v>5100101</v>
      </c>
      <c r="D19" s="52">
        <f>IF(A19="","",'DATA PENDIENTES'!J5)</f>
        <v>21575071</v>
      </c>
      <c r="E19" s="52">
        <f>IF(A19="","",'DATA PENDIENTES'!D5)</f>
        <v>460</v>
      </c>
      <c r="F19" s="52" t="str">
        <f>IF(A19="","",'DATA PENDIENTES'!E5)</f>
        <v>UND</v>
      </c>
      <c r="G19" s="52">
        <f>IF(A19="","",'DATA PENDIENTES'!F5)</f>
        <v>280</v>
      </c>
      <c r="H19" s="52">
        <f>IF(A19="","",'DATA PENDIENTES'!G5)</f>
        <v>180</v>
      </c>
      <c r="I19" s="53">
        <f>IF(A19="","",'DATA PENDIENTES'!H5)</f>
        <v>1002911</v>
      </c>
      <c r="J19" s="53">
        <f t="shared" si="1"/>
        <v>0</v>
      </c>
      <c r="K19" s="52" t="str">
        <f>IF(A19="","",'DATA PENDIENTES'!I5)</f>
        <v>VOLVO GROUP COLOMBIA S A S</v>
      </c>
      <c r="L19" s="52" t="str">
        <f>IF(A19="","",'DATA PENDIENTES'!K5)</f>
        <v>CRISTHIAN BENITEZ</v>
      </c>
      <c r="M19" s="79">
        <f>IF(A19="","",'DATA PENDIENTES'!M5)</f>
        <v>46326</v>
      </c>
      <c r="N19" s="79">
        <f>IF(A19="","",'DATA PENDIENTES'!N5)</f>
        <v>46265</v>
      </c>
      <c r="O19" s="52">
        <f t="shared" si="2"/>
        <v>0</v>
      </c>
      <c r="P19" s="52" t="str">
        <f t="shared" si="3"/>
        <v>PENDIENTE</v>
      </c>
      <c r="Q19" s="80">
        <f t="shared" si="4"/>
        <v>0.6086956522</v>
      </c>
      <c r="R19" s="52" t="str">
        <f t="shared" si="5"/>
        <v>OK</v>
      </c>
      <c r="S19" s="52" t="str">
        <f t="shared" si="6"/>
        <v>3-NORMAL</v>
      </c>
      <c r="T19" s="53">
        <f>IF(A19="","",'DATA PENDIENTES'!O5)</f>
        <v>87654421</v>
      </c>
    </row>
    <row r="20">
      <c r="A20" s="52" t="str">
        <f>IF('DATA PENDIENTES'!B233="","",'DATA PENDIENTES'!B233)</f>
        <v>SU115871</v>
      </c>
      <c r="B20" s="52" t="str">
        <f>IF(A20="","",'DATA PENDIENTES'!C233)</f>
        <v>LIMPIADOR DE FRENOS</v>
      </c>
      <c r="C20" s="52">
        <f>IF(A20="","",'DATA PENDIENTES'!L233)</f>
        <v>5100103</v>
      </c>
      <c r="D20" s="52" t="str">
        <f>IF(A20="","",'DATA PENDIENTES'!J233)</f>
        <v/>
      </c>
      <c r="E20" s="52">
        <f>IF(A20="","",'DATA PENDIENTES'!D233)</f>
        <v>4</v>
      </c>
      <c r="F20" s="52" t="str">
        <f>IF(A20="","",'DATA PENDIENTES'!E233)</f>
        <v>UND</v>
      </c>
      <c r="G20" s="52">
        <f>IF(A20="","",'DATA PENDIENTES'!F233)</f>
        <v>0</v>
      </c>
      <c r="H20" s="52">
        <f>IF(A20="","",'DATA PENDIENTES'!G233)</f>
        <v>4</v>
      </c>
      <c r="I20" s="53">
        <f>IF(A20="","",'DATA PENDIENTES'!H233)</f>
        <v>13000</v>
      </c>
      <c r="J20" s="53">
        <f t="shared" si="1"/>
        <v>0</v>
      </c>
      <c r="K20" s="52" t="str">
        <f>IF(A20="","",'DATA PENDIENTES'!I233)</f>
        <v>EMPAQUETADURAS Y EMPAQUES S.A.</v>
      </c>
      <c r="L20" s="52" t="str">
        <f>IF(A20="","",'DATA PENDIENTES'!K233)</f>
        <v>CRISTHIAN BENITEZ</v>
      </c>
      <c r="M20" s="79">
        <f>IF(A20="","",'DATA PENDIENTES'!M233)</f>
        <v>46113</v>
      </c>
      <c r="N20" s="79">
        <f>IF(A20="","",'DATA PENDIENTES'!N233)</f>
        <v>46113</v>
      </c>
      <c r="O20" s="52">
        <f t="shared" si="2"/>
        <v>6</v>
      </c>
      <c r="P20" s="52" t="str">
        <f t="shared" si="3"/>
        <v>PENDIENTE</v>
      </c>
      <c r="Q20" s="80">
        <f t="shared" si="4"/>
        <v>0</v>
      </c>
      <c r="R20" s="52" t="str">
        <f t="shared" si="5"/>
        <v>OK</v>
      </c>
      <c r="S20" s="52" t="str">
        <f t="shared" si="6"/>
        <v>3-NORMAL</v>
      </c>
      <c r="T20" s="53">
        <f>IF(A20="","",'DATA PENDIENTES'!O233)</f>
        <v>9880</v>
      </c>
    </row>
    <row r="21" ht="15.75" customHeight="1">
      <c r="A21" s="52" t="str">
        <f>IF('DATA PENDIENTES'!B241="","",'DATA PENDIENTES'!B241)</f>
        <v>SU114595</v>
      </c>
      <c r="B21" s="52" t="str">
        <f>IF(A21="","",'DATA PENDIENTES'!C241)</f>
        <v>JUEGO DE PASTILLAS DE DISCO DE FRENO</v>
      </c>
      <c r="C21" s="52">
        <f>IF(A21="","",'DATA PENDIENTES'!L241)</f>
        <v>5100200</v>
      </c>
      <c r="D21" s="52">
        <f>IF(A21="","",'DATA PENDIENTES'!J241)</f>
        <v>21024702</v>
      </c>
      <c r="E21" s="52">
        <f>IF(A21="","",'DATA PENDIENTES'!D241)</f>
        <v>986</v>
      </c>
      <c r="F21" s="52" t="str">
        <f>IF(A21="","",'DATA PENDIENTES'!E241)</f>
        <v>UND</v>
      </c>
      <c r="G21" s="52">
        <f>IF(A21="","",'DATA PENDIENTES'!F241)</f>
        <v>329</v>
      </c>
      <c r="H21" s="52">
        <f>IF(A21="","",'DATA PENDIENTES'!G241)</f>
        <v>657</v>
      </c>
      <c r="I21" s="53">
        <f>IF(A21="","",'DATA PENDIENTES'!H241)</f>
        <v>420300</v>
      </c>
      <c r="J21" s="53">
        <f t="shared" si="1"/>
        <v>0</v>
      </c>
      <c r="K21" s="52" t="str">
        <f>IF(A21="","",'DATA PENDIENTES'!I241)</f>
        <v>COMERCONZA SAS</v>
      </c>
      <c r="L21" s="52" t="str">
        <f>IF(A21="","",'DATA PENDIENTES'!K241)</f>
        <v>CRISTHIAN BENITEZ</v>
      </c>
      <c r="M21" s="79">
        <f>IF(A21="","",'DATA PENDIENTES'!M241)</f>
        <v>46387</v>
      </c>
      <c r="N21" s="79">
        <f>IF(A21="","",'DATA PENDIENTES'!N241)</f>
        <v>46387</v>
      </c>
      <c r="O21" s="52">
        <f t="shared" si="2"/>
        <v>0</v>
      </c>
      <c r="P21" s="52" t="str">
        <f t="shared" si="3"/>
        <v>PENDIENTE</v>
      </c>
      <c r="Q21" s="80">
        <f t="shared" si="4"/>
        <v>0.3336713996</v>
      </c>
      <c r="R21" s="52" t="str">
        <f t="shared" si="5"/>
        <v>OK</v>
      </c>
      <c r="S21" s="52" t="str">
        <f t="shared" si="6"/>
        <v>3-NORMAL</v>
      </c>
      <c r="T21" s="53">
        <f>IF(A21="","",'DATA PENDIENTES'!O241)</f>
        <v>78739002</v>
      </c>
    </row>
    <row r="22" ht="15.75" customHeight="1">
      <c r="A22" s="52" t="str">
        <f>IF('DATA PENDIENTES'!B55="","",'DATA PENDIENTES'!B55)</f>
        <v>SU111857</v>
      </c>
      <c r="B22" s="52" t="str">
        <f>IF(A22="","",'DATA PENDIENTES'!C55)</f>
        <v>FUELLE NEUMATICO TRASERO</v>
      </c>
      <c r="C22" s="52">
        <f>IF(A22="","",'DATA PENDIENTES'!L55)</f>
        <v>7260105</v>
      </c>
      <c r="D22" s="52">
        <f>IF(A22="","",'DATA PENDIENTES'!J55)</f>
        <v>954090</v>
      </c>
      <c r="E22" s="52">
        <f>IF(A22="","",'DATA PENDIENTES'!D55)</f>
        <v>612</v>
      </c>
      <c r="F22" s="52" t="str">
        <f>IF(A22="","",'DATA PENDIENTES'!E55)</f>
        <v>UND</v>
      </c>
      <c r="G22" s="52">
        <f>IF(A22="","",'DATA PENDIENTES'!F55)</f>
        <v>502</v>
      </c>
      <c r="H22" s="52">
        <f>IF(A22="","",'DATA PENDIENTES'!G55)</f>
        <v>110</v>
      </c>
      <c r="I22" s="53">
        <f>IF(A22="","",'DATA PENDIENTES'!H55)</f>
        <v>210000</v>
      </c>
      <c r="J22" s="53">
        <f t="shared" si="1"/>
        <v>0</v>
      </c>
      <c r="K22" s="52" t="str">
        <f>IF(A22="","",'DATA PENDIENTES'!I55)</f>
        <v>TC IMPORTACIONES S.A.S</v>
      </c>
      <c r="L22" s="52" t="str">
        <f>IF(A22="","",'DATA PENDIENTES'!K55)</f>
        <v>CRISTHIAN BENITEZ</v>
      </c>
      <c r="M22" s="79">
        <f>IF(A22="","",'DATA PENDIENTES'!M55)</f>
        <v>46037</v>
      </c>
      <c r="N22" s="79">
        <f>IF(A22="","",'DATA PENDIENTES'!N55)</f>
        <v>45709</v>
      </c>
      <c r="O22" s="52">
        <f t="shared" si="2"/>
        <v>410</v>
      </c>
      <c r="P22" s="52" t="str">
        <f t="shared" si="3"/>
        <v>PENDIENTE</v>
      </c>
      <c r="Q22" s="80">
        <f t="shared" si="4"/>
        <v>0.8202614379</v>
      </c>
      <c r="R22" s="52" t="str">
        <f t="shared" si="5"/>
        <v>CRITICO</v>
      </c>
      <c r="S22" s="52" t="str">
        <f t="shared" si="6"/>
        <v>1-CRITICO</v>
      </c>
      <c r="T22" s="53">
        <f>IF(A22="","",'DATA PENDIENTES'!O55)</f>
        <v>24418800</v>
      </c>
    </row>
    <row r="23" ht="15.75" customHeight="1">
      <c r="A23" s="47" t="str">
        <f>IF('DATA PENDIENTES'!B56="","",'DATA PENDIENTES'!B56)</f>
        <v>SU111857</v>
      </c>
      <c r="B23" s="47" t="str">
        <f>IF(A23="","",'DATA PENDIENTES'!C56)</f>
        <v>FUELLE NEUMATICO EJE DE REMOLQUE</v>
      </c>
      <c r="C23" s="47">
        <f>IF(A23="","",'DATA PENDIENTES'!L56)</f>
        <v>7260108</v>
      </c>
      <c r="D23" s="47">
        <f>IF(A23="","",'DATA PENDIENTES'!J56)</f>
        <v>954091</v>
      </c>
      <c r="E23" s="47">
        <f>IF(A23="","",'DATA PENDIENTES'!D56)</f>
        <v>500</v>
      </c>
      <c r="F23" s="47" t="str">
        <f>IF(A23="","",'DATA PENDIENTES'!E56)</f>
        <v>UND</v>
      </c>
      <c r="G23" s="47">
        <f>IF(A23="","",'DATA PENDIENTES'!F56)</f>
        <v>450</v>
      </c>
      <c r="H23" s="47">
        <f>IF(A23="","",'DATA PENDIENTES'!G56)</f>
        <v>50</v>
      </c>
      <c r="I23" s="48">
        <f>IF(A23="","",'DATA PENDIENTES'!H56)</f>
        <v>173000</v>
      </c>
      <c r="J23" s="48">
        <f t="shared" si="1"/>
        <v>0</v>
      </c>
      <c r="K23" s="47" t="str">
        <f>IF(A23="","",'DATA PENDIENTES'!I56)</f>
        <v>TC IMPORTACIONES S.A.S</v>
      </c>
      <c r="L23" s="47" t="str">
        <f>IF(A23="","",'DATA PENDIENTES'!K56)</f>
        <v>CRISTHIAN BENITEZ</v>
      </c>
      <c r="M23" s="76">
        <f>IF(A23="","",'DATA PENDIENTES'!M56)</f>
        <v>46037</v>
      </c>
      <c r="N23" s="76">
        <f>IF(A23="","",'DATA PENDIENTES'!N56)</f>
        <v>45709</v>
      </c>
      <c r="O23" s="47">
        <f t="shared" si="2"/>
        <v>410</v>
      </c>
      <c r="P23" s="47" t="str">
        <f t="shared" si="3"/>
        <v>CASI COMPLETO</v>
      </c>
      <c r="Q23" s="77">
        <f t="shared" si="4"/>
        <v>0.9</v>
      </c>
      <c r="R23" s="47" t="str">
        <f t="shared" si="5"/>
        <v>CRITICO</v>
      </c>
      <c r="S23" s="47" t="str">
        <f t="shared" si="6"/>
        <v>1-CRITICO</v>
      </c>
      <c r="T23" s="48">
        <f>IF(A23="","",'DATA PENDIENTES'!O56)</f>
        <v>16435000</v>
      </c>
    </row>
    <row r="24" ht="15.75" customHeight="1">
      <c r="A24" s="52" t="str">
        <f>IF('DATA PENDIENTES'!B57="","",'DATA PENDIENTES'!B57)</f>
        <v>SU111857</v>
      </c>
      <c r="B24" s="52" t="str">
        <f>IF(A24="","",'DATA PENDIENTES'!C57)</f>
        <v>FUELLE NEUMATICO DELANTERO</v>
      </c>
      <c r="C24" s="52">
        <f>IF(A24="","",'DATA PENDIENTES'!L57)</f>
        <v>7260200</v>
      </c>
      <c r="D24" s="52">
        <f>IF(A24="","",'DATA PENDIENTES'!J57)</f>
        <v>954089</v>
      </c>
      <c r="E24" s="52">
        <f>IF(A24="","",'DATA PENDIENTES'!D57)</f>
        <v>260</v>
      </c>
      <c r="F24" s="52" t="str">
        <f>IF(A24="","",'DATA PENDIENTES'!E57)</f>
        <v>UND</v>
      </c>
      <c r="G24" s="52">
        <f>IF(A24="","",'DATA PENDIENTES'!F57)</f>
        <v>202</v>
      </c>
      <c r="H24" s="52">
        <f>IF(A24="","",'DATA PENDIENTES'!G57)</f>
        <v>58</v>
      </c>
      <c r="I24" s="53">
        <f>IF(A24="","",'DATA PENDIENTES'!H57)</f>
        <v>580000</v>
      </c>
      <c r="J24" s="53">
        <f t="shared" si="1"/>
        <v>0</v>
      </c>
      <c r="K24" s="52" t="str">
        <f>IF(A24="","",'DATA PENDIENTES'!I57)</f>
        <v>TC IMPORTACIONES S.A.S</v>
      </c>
      <c r="L24" s="52" t="str">
        <f>IF(A24="","",'DATA PENDIENTES'!K57)</f>
        <v>CRISTHIAN BENITEZ</v>
      </c>
      <c r="M24" s="79">
        <f>IF(A24="","",'DATA PENDIENTES'!M57)</f>
        <v>46037</v>
      </c>
      <c r="N24" s="79">
        <f>IF(A24="","",'DATA PENDIENTES'!N57)</f>
        <v>45709</v>
      </c>
      <c r="O24" s="52">
        <f t="shared" si="2"/>
        <v>410</v>
      </c>
      <c r="P24" s="52" t="str">
        <f t="shared" si="3"/>
        <v>PENDIENTE</v>
      </c>
      <c r="Q24" s="80">
        <f t="shared" si="4"/>
        <v>0.7769230769</v>
      </c>
      <c r="R24" s="52" t="str">
        <f t="shared" si="5"/>
        <v>CRITICO</v>
      </c>
      <c r="S24" s="52" t="str">
        <f t="shared" si="6"/>
        <v>1-CRITICO</v>
      </c>
      <c r="T24" s="53">
        <f>IF(A24="","",'DATA PENDIENTES'!O57)</f>
        <v>28652000</v>
      </c>
    </row>
    <row r="25" ht="15.75" customHeight="1">
      <c r="A25" s="47" t="str">
        <f>IF('DATA PENDIENTES'!B4="","",'DATA PENDIENTES'!B4)</f>
        <v>SU114003</v>
      </c>
      <c r="B25" s="47" t="str">
        <f>IF(A25="","",'DATA PENDIENTES'!C4)</f>
        <v>RUEDA SENSORA</v>
      </c>
      <c r="C25" s="47">
        <f>IF(A25="","",'DATA PENDIENTES'!L4)</f>
        <v>7640210</v>
      </c>
      <c r="D25" s="47">
        <f>IF(A25="","",'DATA PENDIENTES'!J4)</f>
        <v>22537018</v>
      </c>
      <c r="E25" s="47">
        <f>IF(A25="","",'DATA PENDIENTES'!D4)</f>
        <v>312</v>
      </c>
      <c r="F25" s="47" t="str">
        <f>IF(A25="","",'DATA PENDIENTES'!E4)</f>
        <v>UND</v>
      </c>
      <c r="G25" s="47">
        <f>IF(A25="","",'DATA PENDIENTES'!F4)</f>
        <v>170</v>
      </c>
      <c r="H25" s="47">
        <f>IF(A25="","",'DATA PENDIENTES'!G4)</f>
        <v>142</v>
      </c>
      <c r="I25" s="48">
        <f>IF(A25="","",'DATA PENDIENTES'!H4)</f>
        <v>103221</v>
      </c>
      <c r="J25" s="48">
        <f t="shared" si="1"/>
        <v>0</v>
      </c>
      <c r="K25" s="47" t="str">
        <f>IF(A25="","",'DATA PENDIENTES'!I4)</f>
        <v>VOLVO GROUP COLOMBIA S A S</v>
      </c>
      <c r="L25" s="47" t="str">
        <f>IF(A25="","",'DATA PENDIENTES'!K4)</f>
        <v>CRISTHIAN BENITEZ</v>
      </c>
      <c r="M25" s="76">
        <f>IF(A25="","",'DATA PENDIENTES'!M4)</f>
        <v>46326</v>
      </c>
      <c r="N25" s="76">
        <f>IF(A25="","",'DATA PENDIENTES'!N4)</f>
        <v>46265</v>
      </c>
      <c r="O25" s="47">
        <f t="shared" si="2"/>
        <v>0</v>
      </c>
      <c r="P25" s="47" t="str">
        <f t="shared" si="3"/>
        <v>PENDIENTE</v>
      </c>
      <c r="Q25" s="77">
        <f t="shared" si="4"/>
        <v>0.5448717949</v>
      </c>
      <c r="R25" s="47" t="str">
        <f t="shared" si="5"/>
        <v>OK</v>
      </c>
      <c r="S25" s="47" t="str">
        <f t="shared" si="6"/>
        <v>3-NORMAL</v>
      </c>
      <c r="T25" s="48">
        <f>IF(A25="","",'DATA PENDIENTES'!O4)</f>
        <v>6118941</v>
      </c>
    </row>
    <row r="26" ht="15.75" customHeight="1">
      <c r="A26" s="52" t="str">
        <f>IF('DATA PENDIENTES'!B7="","",'DATA PENDIENTES'!B7)</f>
        <v>SU114003</v>
      </c>
      <c r="B26" s="52" t="str">
        <f>IF(A26="","",'DATA PENDIENTES'!C7)</f>
        <v>RODAMIENTO CUBO RUEDA DE REMOLQUE</v>
      </c>
      <c r="C26" s="52">
        <f>IF(A26="","",'DATA PENDIENTES'!L7)</f>
        <v>7730306</v>
      </c>
      <c r="D26" s="52">
        <f>IF(A26="","",'DATA PENDIENTES'!J7)</f>
        <v>21036050</v>
      </c>
      <c r="E26" s="52">
        <f>IF(A26="","",'DATA PENDIENTES'!D7)</f>
        <v>360</v>
      </c>
      <c r="F26" s="52" t="str">
        <f>IF(A26="","",'DATA PENDIENTES'!E7)</f>
        <v>UND</v>
      </c>
      <c r="G26" s="52">
        <f>IF(A26="","",'DATA PENDIENTES'!F7)</f>
        <v>210</v>
      </c>
      <c r="H26" s="52">
        <f>IF(A26="","",'DATA PENDIENTES'!G7)</f>
        <v>150</v>
      </c>
      <c r="I26" s="53">
        <f>IF(A26="","",'DATA PENDIENTES'!H7)</f>
        <v>1554538</v>
      </c>
      <c r="J26" s="53">
        <f t="shared" si="1"/>
        <v>0</v>
      </c>
      <c r="K26" s="52" t="str">
        <f>IF(A26="","",'DATA PENDIENTES'!I7)</f>
        <v>VOLVO GROUP COLOMBIA S A S</v>
      </c>
      <c r="L26" s="52" t="str">
        <f>IF(A26="","",'DATA PENDIENTES'!K7)</f>
        <v>CRISTHIAN BENITEZ</v>
      </c>
      <c r="M26" s="79">
        <f>IF(A26="","",'DATA PENDIENTES'!M7)</f>
        <v>46326</v>
      </c>
      <c r="N26" s="79">
        <f>IF(A26="","",'DATA PENDIENTES'!N7)</f>
        <v>46265</v>
      </c>
      <c r="O26" s="52">
        <f t="shared" si="2"/>
        <v>0</v>
      </c>
      <c r="P26" s="52" t="str">
        <f t="shared" si="3"/>
        <v>PENDIENTE</v>
      </c>
      <c r="Q26" s="80">
        <f t="shared" si="4"/>
        <v>0.5833333333</v>
      </c>
      <c r="R26" s="52" t="str">
        <f t="shared" si="5"/>
        <v>OK</v>
      </c>
      <c r="S26" s="52" t="str">
        <f t="shared" si="6"/>
        <v>3-NORMAL</v>
      </c>
      <c r="T26" s="53">
        <f>IF(A26="","",'DATA PENDIENTES'!O7)</f>
        <v>106000000</v>
      </c>
    </row>
    <row r="27" ht="15.75" customHeight="1">
      <c r="A27" s="47" t="str">
        <f>IF('DATA PENDIENTES'!B12="","",'DATA PENDIENTES'!B12)</f>
        <v>SU115941</v>
      </c>
      <c r="B27" s="47" t="str">
        <f>IF(A27="","",'DATA PENDIENTES'!C12)</f>
        <v>MANGUITO INYECTOR (CAMISILLA)</v>
      </c>
      <c r="C27" s="47">
        <f>IF(A27="","",'DATA PENDIENTES'!L12)</f>
        <v>12110008</v>
      </c>
      <c r="D27" s="47">
        <f>IF(A27="","",'DATA PENDIENTES'!J12)</f>
        <v>21351717</v>
      </c>
      <c r="E27" s="47">
        <f>IF(A27="","",'DATA PENDIENTES'!D12)</f>
        <v>60</v>
      </c>
      <c r="F27" s="47" t="str">
        <f>IF(A27="","",'DATA PENDIENTES'!E12)</f>
        <v>UND</v>
      </c>
      <c r="G27" s="47">
        <f>IF(A27="","",'DATA PENDIENTES'!F12)</f>
        <v>0</v>
      </c>
      <c r="H27" s="47">
        <f>IF(A27="","",'DATA PENDIENTES'!G12)</f>
        <v>60</v>
      </c>
      <c r="I27" s="48">
        <f>IF(A27="","",'DATA PENDIENTES'!H12)</f>
        <v>100898.6</v>
      </c>
      <c r="J27" s="48">
        <f t="shared" si="1"/>
        <v>0</v>
      </c>
      <c r="K27" s="47" t="str">
        <f>IF(A27="","",'DATA PENDIENTES'!I12)</f>
        <v>VOLVO GROUP COLOMBIA S A S</v>
      </c>
      <c r="L27" s="47" t="str">
        <f>IF(A27="","",'DATA PENDIENTES'!K12)</f>
        <v>CRISTHIAN BENITEZ</v>
      </c>
      <c r="M27" s="76">
        <f>IF(A27="","",'DATA PENDIENTES'!M12)</f>
        <v>46118</v>
      </c>
      <c r="N27" s="76">
        <f>IF(A27="","",'DATA PENDIENTES'!N12)</f>
        <v>46108</v>
      </c>
      <c r="O27" s="47">
        <f t="shared" si="2"/>
        <v>11</v>
      </c>
      <c r="P27" s="47" t="str">
        <f t="shared" si="3"/>
        <v>PENDIENTE</v>
      </c>
      <c r="Q27" s="77">
        <f t="shared" si="4"/>
        <v>0</v>
      </c>
      <c r="R27" s="47" t="str">
        <f t="shared" si="5"/>
        <v>ALERTA</v>
      </c>
      <c r="S27" s="47" t="str">
        <f t="shared" si="6"/>
        <v>2-URGENTE</v>
      </c>
      <c r="T27" s="48">
        <f>IF(A27="","",'DATA PENDIENTES'!O12)</f>
        <v>1150244</v>
      </c>
    </row>
    <row r="28" ht="15.75" customHeight="1">
      <c r="A28" s="52" t="str">
        <f>IF('DATA PENDIENTES'!B41="","",'DATA PENDIENTES'!B41)</f>
        <v>SU115942</v>
      </c>
      <c r="B28" s="52" t="str">
        <f>IF(A28="","",'DATA PENDIENTES'!C41)</f>
        <v>CASQUETE DE BANCADA STD</v>
      </c>
      <c r="C28" s="52">
        <f>IF(A28="","",'DATA PENDIENTES'!L41)</f>
        <v>12130004</v>
      </c>
      <c r="D28" s="52">
        <f>IF(A28="","",'DATA PENDIENTES'!J41)</f>
        <v>23624058</v>
      </c>
      <c r="E28" s="52">
        <f>IF(A28="","",'DATA PENDIENTES'!D41)</f>
        <v>21</v>
      </c>
      <c r="F28" s="52" t="str">
        <f>IF(A28="","",'DATA PENDIENTES'!E41)</f>
        <v>UND</v>
      </c>
      <c r="G28" s="52">
        <f>IF(A28="","",'DATA PENDIENTES'!F41)</f>
        <v>19</v>
      </c>
      <c r="H28" s="52">
        <f>IF(A28="","",'DATA PENDIENTES'!G41)</f>
        <v>2</v>
      </c>
      <c r="I28" s="53">
        <f>IF(A28="","",'DATA PENDIENTES'!H41)</f>
        <v>95724.33</v>
      </c>
      <c r="J28" s="53">
        <f t="shared" si="1"/>
        <v>0</v>
      </c>
      <c r="K28" s="52" t="str">
        <f>IF(A28="","",'DATA PENDIENTES'!I41)</f>
        <v>VOLVO GROUP COLOMBIA S A S</v>
      </c>
      <c r="L28" s="52" t="str">
        <f>IF(A28="","",'DATA PENDIENTES'!K41)</f>
        <v>CRISTHIAN BENITEZ</v>
      </c>
      <c r="M28" s="79">
        <f>IF(A28="","",'DATA PENDIENTES'!M41)</f>
        <v>46186</v>
      </c>
      <c r="N28" s="79">
        <f>IF(A28="","",'DATA PENDIENTES'!N41)</f>
        <v>46119</v>
      </c>
      <c r="O28" s="52">
        <f t="shared" si="2"/>
        <v>0</v>
      </c>
      <c r="P28" s="52" t="str">
        <f t="shared" si="3"/>
        <v>CASI COMPLETO</v>
      </c>
      <c r="Q28" s="80">
        <f t="shared" si="4"/>
        <v>0.9047619048</v>
      </c>
      <c r="R28" s="52" t="str">
        <f t="shared" si="5"/>
        <v>OK</v>
      </c>
      <c r="S28" s="52" t="str">
        <f t="shared" si="6"/>
        <v>3-NORMAL</v>
      </c>
      <c r="T28" s="53">
        <f>IF(A28="","",'DATA PENDIENTES'!O41)</f>
        <v>381940.1</v>
      </c>
    </row>
    <row r="29" ht="15.75" customHeight="1">
      <c r="A29" s="47" t="str">
        <f>IF('DATA PENDIENTES'!B242="","",'DATA PENDIENTES'!B242)</f>
        <v>SU115872</v>
      </c>
      <c r="B29" s="47" t="str">
        <f>IF(A29="","",'DATA PENDIENTES'!C242)</f>
        <v>SILICONA ULTRA GREY LOCTITE 300 ML</v>
      </c>
      <c r="C29" s="47">
        <f>IF(A29="","",'DATA PENDIENTES'!L242)</f>
        <v>12220009</v>
      </c>
      <c r="D29" s="47" t="str">
        <f>IF(A29="","",'DATA PENDIENTES'!J242)</f>
        <v/>
      </c>
      <c r="E29" s="47">
        <f>IF(A29="","",'DATA PENDIENTES'!D242)</f>
        <v>2</v>
      </c>
      <c r="F29" s="47" t="str">
        <f>IF(A29="","",'DATA PENDIENTES'!E242)</f>
        <v>UND</v>
      </c>
      <c r="G29" s="47">
        <f>IF(A29="","",'DATA PENDIENTES'!F242)</f>
        <v>0</v>
      </c>
      <c r="H29" s="47">
        <f>IF(A29="","",'DATA PENDIENTES'!G242)</f>
        <v>2</v>
      </c>
      <c r="I29" s="48">
        <f>IF(A29="","",'DATA PENDIENTES'!H242)</f>
        <v>120232</v>
      </c>
      <c r="J29" s="48">
        <f t="shared" si="1"/>
        <v>0</v>
      </c>
      <c r="K29" s="47" t="str">
        <f>IF(A29="","",'DATA PENDIENTES'!I242)</f>
        <v>COMERCIALIZADORA INTERNACIONAL ATR REPRESENTACIONES S.A</v>
      </c>
      <c r="L29" s="47" t="str">
        <f>IF(A29="","",'DATA PENDIENTES'!K242)</f>
        <v>CRISTHIAN BENITEZ</v>
      </c>
      <c r="M29" s="76">
        <f>IF(A29="","",'DATA PENDIENTES'!M242)</f>
        <v>46113</v>
      </c>
      <c r="N29" s="76">
        <f>IF(A29="","",'DATA PENDIENTES'!N242)</f>
        <v>46113</v>
      </c>
      <c r="O29" s="47">
        <f t="shared" si="2"/>
        <v>6</v>
      </c>
      <c r="P29" s="47" t="str">
        <f t="shared" si="3"/>
        <v>PENDIENTE</v>
      </c>
      <c r="Q29" s="77">
        <f t="shared" si="4"/>
        <v>0</v>
      </c>
      <c r="R29" s="47" t="str">
        <f t="shared" si="5"/>
        <v>OK</v>
      </c>
      <c r="S29" s="47" t="str">
        <f t="shared" si="6"/>
        <v>3-NORMAL</v>
      </c>
      <c r="T29" s="48">
        <f>IF(A29="","",'DATA PENDIENTES'!O242)</f>
        <v>45688.16</v>
      </c>
    </row>
    <row r="30" ht="15.75" customHeight="1">
      <c r="A30" s="47" t="str">
        <f>IF('DATA PENDIENTES'!B8="","",'DATA PENDIENTES'!B8)</f>
        <v>SU115774</v>
      </c>
      <c r="B30" s="47" t="str">
        <f>IF(A30="","",'DATA PENDIENTES'!C8)</f>
        <v>ANILLO RETÉN</v>
      </c>
      <c r="C30" s="47">
        <f>IF(A30="","",'DATA PENDIENTES'!L8)</f>
        <v>12330019</v>
      </c>
      <c r="D30" s="47">
        <f>IF(A30="","",'DATA PENDIENTES'!J8)</f>
        <v>8148471</v>
      </c>
      <c r="E30" s="47">
        <f>IF(A30="","",'DATA PENDIENTES'!D8)</f>
        <v>4</v>
      </c>
      <c r="F30" s="47" t="str">
        <f>IF(A30="","",'DATA PENDIENTES'!E8)</f>
        <v>UND</v>
      </c>
      <c r="G30" s="47">
        <f>IF(A30="","",'DATA PENDIENTES'!F8)</f>
        <v>0</v>
      </c>
      <c r="H30" s="47">
        <f>IF(A30="","",'DATA PENDIENTES'!G8)</f>
        <v>4</v>
      </c>
      <c r="I30" s="48">
        <f>IF(A30="","",'DATA PENDIENTES'!H8)</f>
        <v>60598.23</v>
      </c>
      <c r="J30" s="48">
        <f t="shared" si="1"/>
        <v>0</v>
      </c>
      <c r="K30" s="47" t="str">
        <f>IF(A30="","",'DATA PENDIENTES'!I8)</f>
        <v>VOLVO GROUP COLOMBIA S A S</v>
      </c>
      <c r="L30" s="47" t="str">
        <f>IF(A30="","",'DATA PENDIENTES'!K8)</f>
        <v>CRISTHIAN BENITEZ</v>
      </c>
      <c r="M30" s="76">
        <f>IF(A30="","",'DATA PENDIENTES'!M8)</f>
        <v>46098</v>
      </c>
      <c r="N30" s="76">
        <f>IF(A30="","",'DATA PENDIENTES'!N8)</f>
        <v>46098</v>
      </c>
      <c r="O30" s="47">
        <f t="shared" si="2"/>
        <v>21</v>
      </c>
      <c r="P30" s="47" t="str">
        <f t="shared" si="3"/>
        <v>PENDIENTE</v>
      </c>
      <c r="Q30" s="77">
        <f t="shared" si="4"/>
        <v>0</v>
      </c>
      <c r="R30" s="47" t="str">
        <f t="shared" si="5"/>
        <v>ALERTA</v>
      </c>
      <c r="S30" s="47" t="str">
        <f t="shared" si="6"/>
        <v>2-URGENTE</v>
      </c>
      <c r="T30" s="48">
        <f>IF(A30="","",'DATA PENDIENTES'!O8)</f>
        <v>46054.65</v>
      </c>
    </row>
    <row r="31" ht="15.75" customHeight="1">
      <c r="A31" s="47" t="str">
        <f>IF('DATA PENDIENTES'!B42="","",'DATA PENDIENTES'!B42)</f>
        <v>SU115942</v>
      </c>
      <c r="B31" s="47" t="str">
        <f>IF(A31="","",'DATA PENDIENTES'!C42)</f>
        <v>ANILLO RETÉN</v>
      </c>
      <c r="C31" s="47">
        <f>IF(A31="","",'DATA PENDIENTES'!L42)</f>
        <v>12330019</v>
      </c>
      <c r="D31" s="47">
        <f>IF(A31="","",'DATA PENDIENTES'!J42)</f>
        <v>8148471</v>
      </c>
      <c r="E31" s="47">
        <f>IF(A31="","",'DATA PENDIENTES'!D42)</f>
        <v>5</v>
      </c>
      <c r="F31" s="47" t="str">
        <f>IF(A31="","",'DATA PENDIENTES'!E42)</f>
        <v>UND</v>
      </c>
      <c r="G31" s="47">
        <f>IF(A31="","",'DATA PENDIENTES'!F42)</f>
        <v>2</v>
      </c>
      <c r="H31" s="47">
        <f>IF(A31="","",'DATA PENDIENTES'!G42)</f>
        <v>3</v>
      </c>
      <c r="I31" s="48">
        <f>IF(A31="","",'DATA PENDIENTES'!H42)</f>
        <v>60982.68</v>
      </c>
      <c r="J31" s="48">
        <f t="shared" si="1"/>
        <v>0</v>
      </c>
      <c r="K31" s="47" t="str">
        <f>IF(A31="","",'DATA PENDIENTES'!I42)</f>
        <v>VOLVO GROUP COLOMBIA S A S</v>
      </c>
      <c r="L31" s="47" t="str">
        <f>IF(A31="","",'DATA PENDIENTES'!K42)</f>
        <v>CRISTHIAN BENITEZ</v>
      </c>
      <c r="M31" s="76">
        <f>IF(A31="","",'DATA PENDIENTES'!M42)</f>
        <v>46186</v>
      </c>
      <c r="N31" s="76">
        <f>IF(A31="","",'DATA PENDIENTES'!N42)</f>
        <v>46119</v>
      </c>
      <c r="O31" s="47">
        <f t="shared" si="2"/>
        <v>0</v>
      </c>
      <c r="P31" s="47" t="str">
        <f t="shared" si="3"/>
        <v>PENDIENTE</v>
      </c>
      <c r="Q31" s="77">
        <f t="shared" si="4"/>
        <v>0.4</v>
      </c>
      <c r="R31" s="47" t="str">
        <f t="shared" si="5"/>
        <v>OK</v>
      </c>
      <c r="S31" s="47" t="str">
        <f t="shared" si="6"/>
        <v>3-NORMAL</v>
      </c>
      <c r="T31" s="48">
        <f>IF(A31="","",'DATA PENDIENTES'!O42)</f>
        <v>57933.55</v>
      </c>
    </row>
    <row r="32" ht="15.75" customHeight="1">
      <c r="A32" s="47" t="str">
        <f>IF('DATA PENDIENTES'!B44="","",'DATA PENDIENTES'!B44)</f>
        <v>SU115951</v>
      </c>
      <c r="B32" s="47" t="str">
        <f>IF(A32="","",'DATA PENDIENTES'!C44)</f>
        <v>SENSOR DE PRESION FILTRO PARTICULAS</v>
      </c>
      <c r="C32" s="47">
        <f>IF(A32="","",'DATA PENDIENTES'!L44)</f>
        <v>12540029</v>
      </c>
      <c r="D32" s="47">
        <f>IF(A32="","",'DATA PENDIENTES'!J44)</f>
        <v>20733099</v>
      </c>
      <c r="E32" s="47">
        <f>IF(A32="","",'DATA PENDIENTES'!D44)</f>
        <v>2</v>
      </c>
      <c r="F32" s="47" t="str">
        <f>IF(A32="","",'DATA PENDIENTES'!E44)</f>
        <v>UND</v>
      </c>
      <c r="G32" s="47">
        <f>IF(A32="","",'DATA PENDIENTES'!F44)</f>
        <v>0</v>
      </c>
      <c r="H32" s="47">
        <f>IF(A32="","",'DATA PENDIENTES'!G44)</f>
        <v>2</v>
      </c>
      <c r="I32" s="48">
        <f>IF(A32="","",'DATA PENDIENTES'!H44)</f>
        <v>831582</v>
      </c>
      <c r="J32" s="48">
        <f t="shared" si="1"/>
        <v>0</v>
      </c>
      <c r="K32" s="47" t="str">
        <f>IF(A32="","",'DATA PENDIENTES'!I44)</f>
        <v>VOLVO GROUP COLOMBIA S A S</v>
      </c>
      <c r="L32" s="47" t="str">
        <f>IF(A32="","",'DATA PENDIENTES'!K44)</f>
        <v>CRISTHIAN BENITEZ</v>
      </c>
      <c r="M32" s="76">
        <f>IF(A32="","",'DATA PENDIENTES'!M44)</f>
        <v>46122</v>
      </c>
      <c r="N32" s="76">
        <f>IF(A32="","",'DATA PENDIENTES'!N44)</f>
        <v>46120</v>
      </c>
      <c r="O32" s="47">
        <f t="shared" si="2"/>
        <v>0</v>
      </c>
      <c r="P32" s="47" t="str">
        <f t="shared" si="3"/>
        <v>PENDIENTE</v>
      </c>
      <c r="Q32" s="77">
        <f t="shared" si="4"/>
        <v>0</v>
      </c>
      <c r="R32" s="47" t="str">
        <f t="shared" si="5"/>
        <v>OK</v>
      </c>
      <c r="S32" s="47" t="str">
        <f t="shared" si="6"/>
        <v>3-NORMAL</v>
      </c>
      <c r="T32" s="48">
        <f>IF(A32="","",'DATA PENDIENTES'!O44)</f>
        <v>316001.2</v>
      </c>
    </row>
    <row r="33" ht="15.75" customHeight="1">
      <c r="A33" s="47" t="str">
        <f>IF('DATA PENDIENTES'!B10="","",'DATA PENDIENTES'!B10)</f>
        <v>SU115897</v>
      </c>
      <c r="B33" s="47" t="str">
        <f>IF(A33="","",'DATA PENDIENTES'!C10)</f>
        <v>VALVULA EPG</v>
      </c>
      <c r="C33" s="47">
        <f>IF(A33="","",'DATA PENDIENTES'!L10)</f>
        <v>12540034</v>
      </c>
      <c r="D33" s="47">
        <f>IF(A33="","",'DATA PENDIENTES'!J10)</f>
        <v>24122364</v>
      </c>
      <c r="E33" s="47">
        <f>IF(A33="","",'DATA PENDIENTES'!D10)</f>
        <v>1</v>
      </c>
      <c r="F33" s="47" t="str">
        <f>IF(A33="","",'DATA PENDIENTES'!E10)</f>
        <v>UND</v>
      </c>
      <c r="G33" s="47">
        <f>IF(A33="","",'DATA PENDIENTES'!F10)</f>
        <v>0</v>
      </c>
      <c r="H33" s="47">
        <f>IF(A33="","",'DATA PENDIENTES'!G10)</f>
        <v>1</v>
      </c>
      <c r="I33" s="48">
        <f>IF(A33="","",'DATA PENDIENTES'!H10)</f>
        <v>1027415</v>
      </c>
      <c r="J33" s="48">
        <f t="shared" si="1"/>
        <v>0</v>
      </c>
      <c r="K33" s="47" t="str">
        <f>IF(A33="","",'DATA PENDIENTES'!I10)</f>
        <v>VOLVO GROUP COLOMBIA S A S</v>
      </c>
      <c r="L33" s="47" t="str">
        <f>IF(A33="","",'DATA PENDIENTES'!K10)</f>
        <v>CRISTHIAN BENITEZ</v>
      </c>
      <c r="M33" s="76">
        <f>IF(A33="","",'DATA PENDIENTES'!M10)</f>
        <v>46109</v>
      </c>
      <c r="N33" s="76">
        <f>IF(A33="","",'DATA PENDIENTES'!N10)</f>
        <v>46109</v>
      </c>
      <c r="O33" s="47">
        <f t="shared" si="2"/>
        <v>10</v>
      </c>
      <c r="P33" s="47" t="str">
        <f t="shared" si="3"/>
        <v>PENDIENTE</v>
      </c>
      <c r="Q33" s="77">
        <f t="shared" si="4"/>
        <v>0</v>
      </c>
      <c r="R33" s="47" t="str">
        <f t="shared" si="5"/>
        <v>ALERTA</v>
      </c>
      <c r="S33" s="47" t="str">
        <f t="shared" si="6"/>
        <v>2-URGENTE</v>
      </c>
      <c r="T33" s="48">
        <f>IF(A33="","",'DATA PENDIENTES'!O10)</f>
        <v>195208.9</v>
      </c>
    </row>
    <row r="34" ht="15.75" customHeight="1">
      <c r="A34" s="47" t="str">
        <f>IF('DATA PENDIENTES'!B254="","",'DATA PENDIENTES'!B254)</f>
        <v>SU115902</v>
      </c>
      <c r="B34" s="47" t="str">
        <f>IF(A34="","",'DATA PENDIENTES'!C254)</f>
        <v>MANGUERA LONADA 3/8 PARKER</v>
      </c>
      <c r="C34" s="47">
        <f>IF(A34="","",'DATA PENDIENTES'!L254)</f>
        <v>12630023</v>
      </c>
      <c r="D34" s="47" t="str">
        <f>IF(A34="","",'DATA PENDIENTES'!J254)</f>
        <v>CTP0489</v>
      </c>
      <c r="E34" s="47">
        <f>IF(A34="","",'DATA PENDIENTES'!D254)</f>
        <v>300</v>
      </c>
      <c r="F34" s="47" t="str">
        <f>IF(A34="","",'DATA PENDIENTES'!E254)</f>
        <v>M</v>
      </c>
      <c r="G34" s="47">
        <f>IF(A34="","",'DATA PENDIENTES'!F254)</f>
        <v>0</v>
      </c>
      <c r="H34" s="47">
        <f>IF(A34="","",'DATA PENDIENTES'!G254)</f>
        <v>300</v>
      </c>
      <c r="I34" s="48">
        <f>IF(A34="","",'DATA PENDIENTES'!H254)</f>
        <v>11340</v>
      </c>
      <c r="J34" s="48">
        <f t="shared" si="1"/>
        <v>0</v>
      </c>
      <c r="K34" s="47" t="str">
        <f>IF(A34="","",'DATA PENDIENTES'!I254)</f>
        <v>COMERCIALIZADORA DE AUTOPARTES E INDUSTRIAL UNIVERSAL SAS</v>
      </c>
      <c r="L34" s="47" t="str">
        <f>IF(A34="","",'DATA PENDIENTES'!K254)</f>
        <v>CRISTHIAN BENITEZ</v>
      </c>
      <c r="M34" s="76">
        <f>IF(A34="","",'DATA PENDIENTES'!M254)</f>
        <v>46113</v>
      </c>
      <c r="N34" s="76">
        <f>IF(A34="","",'DATA PENDIENTES'!N254)</f>
        <v>46108</v>
      </c>
      <c r="O34" s="47">
        <f t="shared" si="2"/>
        <v>11</v>
      </c>
      <c r="P34" s="47" t="str">
        <f t="shared" si="3"/>
        <v>PENDIENTE</v>
      </c>
      <c r="Q34" s="77">
        <f t="shared" si="4"/>
        <v>0</v>
      </c>
      <c r="R34" s="47" t="str">
        <f t="shared" si="5"/>
        <v>ALERTA</v>
      </c>
      <c r="S34" s="47" t="str">
        <f t="shared" si="6"/>
        <v>2-URGENTE</v>
      </c>
      <c r="T34" s="48">
        <f>IF(A34="","",'DATA PENDIENTES'!O254)</f>
        <v>646380</v>
      </c>
    </row>
    <row r="35" ht="15.75" customHeight="1">
      <c r="A35" s="52" t="str">
        <f>IF('DATA PENDIENTES'!B13="","",'DATA PENDIENTES'!B13)</f>
        <v>SU115941</v>
      </c>
      <c r="B35" s="52" t="str">
        <f>IF(A35="","",'DATA PENDIENTES'!C13)</f>
        <v>MANGUERA DE REFRIGERACION RADIADOR</v>
      </c>
      <c r="C35" s="52">
        <f>IF(A35="","",'DATA PENDIENTES'!L13)</f>
        <v>12630024</v>
      </c>
      <c r="D35" s="52">
        <f>IF(A35="","",'DATA PENDIENTES'!J13)</f>
        <v>22129907</v>
      </c>
      <c r="E35" s="52">
        <f>IF(A35="","",'DATA PENDIENTES'!D13)</f>
        <v>40</v>
      </c>
      <c r="F35" s="52" t="str">
        <f>IF(A35="","",'DATA PENDIENTES'!E13)</f>
        <v>UND</v>
      </c>
      <c r="G35" s="52">
        <f>IF(A35="","",'DATA PENDIENTES'!F13)</f>
        <v>0</v>
      </c>
      <c r="H35" s="52">
        <f>IF(A35="","",'DATA PENDIENTES'!G13)</f>
        <v>40</v>
      </c>
      <c r="I35" s="53">
        <f>IF(A35="","",'DATA PENDIENTES'!H13)</f>
        <v>141368.9</v>
      </c>
      <c r="J35" s="53">
        <f t="shared" si="1"/>
        <v>0</v>
      </c>
      <c r="K35" s="52" t="str">
        <f>IF(A35="","",'DATA PENDIENTES'!I13)</f>
        <v>VOLVO GROUP COLOMBIA S A S</v>
      </c>
      <c r="L35" s="52" t="str">
        <f>IF(A35="","",'DATA PENDIENTES'!K13)</f>
        <v>CRISTHIAN BENITEZ</v>
      </c>
      <c r="M35" s="79">
        <f>IF(A35="","",'DATA PENDIENTES'!M13)</f>
        <v>46118</v>
      </c>
      <c r="N35" s="79">
        <f>IF(A35="","",'DATA PENDIENTES'!N13)</f>
        <v>46108</v>
      </c>
      <c r="O35" s="52">
        <f t="shared" si="2"/>
        <v>11</v>
      </c>
      <c r="P35" s="52" t="str">
        <f t="shared" si="3"/>
        <v>PENDIENTE</v>
      </c>
      <c r="Q35" s="80">
        <f t="shared" si="4"/>
        <v>0</v>
      </c>
      <c r="R35" s="52" t="str">
        <f t="shared" si="5"/>
        <v>ALERTA</v>
      </c>
      <c r="S35" s="52" t="str">
        <f t="shared" si="6"/>
        <v>2-URGENTE</v>
      </c>
      <c r="T35" s="53">
        <f>IF(A35="","",'DATA PENDIENTES'!O13)</f>
        <v>1074404</v>
      </c>
    </row>
    <row r="36" ht="15.75" customHeight="1">
      <c r="A36" s="47" t="str">
        <f>IF('DATA PENDIENTES'!B14="","",'DATA PENDIENTES'!B14)</f>
        <v>SU115941</v>
      </c>
      <c r="B36" s="47" t="str">
        <f>IF(A36="","",'DATA PENDIENTES'!C14)</f>
        <v>MANGUERA DE REFRIGERACION RADIADOR</v>
      </c>
      <c r="C36" s="47">
        <f>IF(A36="","",'DATA PENDIENTES'!L14)</f>
        <v>12630025</v>
      </c>
      <c r="D36" s="47">
        <f>IF(A36="","",'DATA PENDIENTES'!J14)</f>
        <v>22129120</v>
      </c>
      <c r="E36" s="47">
        <f>IF(A36="","",'DATA PENDIENTES'!D14)</f>
        <v>60</v>
      </c>
      <c r="F36" s="47" t="str">
        <f>IF(A36="","",'DATA PENDIENTES'!E14)</f>
        <v>UND</v>
      </c>
      <c r="G36" s="47">
        <f>IF(A36="","",'DATA PENDIENTES'!F14)</f>
        <v>0</v>
      </c>
      <c r="H36" s="47">
        <f>IF(A36="","",'DATA PENDIENTES'!G14)</f>
        <v>60</v>
      </c>
      <c r="I36" s="48">
        <f>IF(A36="","",'DATA PENDIENTES'!H14)</f>
        <v>133053.1</v>
      </c>
      <c r="J36" s="48">
        <f t="shared" si="1"/>
        <v>0</v>
      </c>
      <c r="K36" s="47" t="str">
        <f>IF(A36="","",'DATA PENDIENTES'!I14)</f>
        <v>VOLVO GROUP COLOMBIA S A S</v>
      </c>
      <c r="L36" s="47" t="str">
        <f>IF(A36="","",'DATA PENDIENTES'!K14)</f>
        <v>CRISTHIAN BENITEZ</v>
      </c>
      <c r="M36" s="76">
        <f>IF(A36="","",'DATA PENDIENTES'!M14)</f>
        <v>46118</v>
      </c>
      <c r="N36" s="76">
        <f>IF(A36="","",'DATA PENDIENTES'!N14)</f>
        <v>46108</v>
      </c>
      <c r="O36" s="47">
        <f t="shared" si="2"/>
        <v>11</v>
      </c>
      <c r="P36" s="47" t="str">
        <f t="shared" si="3"/>
        <v>PENDIENTE</v>
      </c>
      <c r="Q36" s="77">
        <f t="shared" si="4"/>
        <v>0</v>
      </c>
      <c r="R36" s="47" t="str">
        <f t="shared" si="5"/>
        <v>ALERTA</v>
      </c>
      <c r="S36" s="47" t="str">
        <f t="shared" si="6"/>
        <v>2-URGENTE</v>
      </c>
      <c r="T36" s="48">
        <f>IF(A36="","",'DATA PENDIENTES'!O14)</f>
        <v>1516806</v>
      </c>
    </row>
    <row r="37" ht="15.75" customHeight="1">
      <c r="A37" s="52" t="str">
        <f>IF('DATA PENDIENTES'!B15="","",'DATA PENDIENTES'!B15)</f>
        <v>SU115941</v>
      </c>
      <c r="B37" s="52" t="str">
        <f>IF(A37="","",'DATA PENDIENTES'!C15)</f>
        <v>MANGUERA DE REFRIGERACION COMPRESOR ØEXT 18MM ØINT 13MM</v>
      </c>
      <c r="C37" s="52">
        <f>IF(A37="","",'DATA PENDIENTES'!L15)</f>
        <v>12630027</v>
      </c>
      <c r="D37" s="52">
        <f>IF(A37="","",'DATA PENDIENTES'!J15)</f>
        <v>21339891</v>
      </c>
      <c r="E37" s="52">
        <f>IF(A37="","",'DATA PENDIENTES'!D15)</f>
        <v>40</v>
      </c>
      <c r="F37" s="52" t="str">
        <f>IF(A37="","",'DATA PENDIENTES'!E15)</f>
        <v>UND</v>
      </c>
      <c r="G37" s="52">
        <f>IF(A37="","",'DATA PENDIENTES'!F15)</f>
        <v>0</v>
      </c>
      <c r="H37" s="52">
        <f>IF(A37="","",'DATA PENDIENTES'!G15)</f>
        <v>40</v>
      </c>
      <c r="I37" s="53">
        <f>IF(A37="","",'DATA PENDIENTES'!H15)</f>
        <v>69298.5</v>
      </c>
      <c r="J37" s="53">
        <f t="shared" si="1"/>
        <v>0</v>
      </c>
      <c r="K37" s="52" t="str">
        <f>IF(A37="","",'DATA PENDIENTES'!I15)</f>
        <v>VOLVO GROUP COLOMBIA S A S</v>
      </c>
      <c r="L37" s="52" t="str">
        <f>IF(A37="","",'DATA PENDIENTES'!K15)</f>
        <v>CRISTHIAN BENITEZ</v>
      </c>
      <c r="M37" s="79">
        <f>IF(A37="","",'DATA PENDIENTES'!M15)</f>
        <v>46118</v>
      </c>
      <c r="N37" s="79">
        <f>IF(A37="","",'DATA PENDIENTES'!N15)</f>
        <v>46108</v>
      </c>
      <c r="O37" s="52">
        <f t="shared" si="2"/>
        <v>11</v>
      </c>
      <c r="P37" s="52" t="str">
        <f t="shared" si="3"/>
        <v>PENDIENTE</v>
      </c>
      <c r="Q37" s="80">
        <f t="shared" si="4"/>
        <v>0</v>
      </c>
      <c r="R37" s="52" t="str">
        <f t="shared" si="5"/>
        <v>ALERTA</v>
      </c>
      <c r="S37" s="52" t="str">
        <f t="shared" si="6"/>
        <v>2-URGENTE</v>
      </c>
      <c r="T37" s="53">
        <f>IF(A37="","",'DATA PENDIENTES'!O15)</f>
        <v>526668.6</v>
      </c>
    </row>
    <row r="38" ht="15.75" customHeight="1">
      <c r="A38" s="47" t="str">
        <f>IF('DATA PENDIENTES'!B16="","",'DATA PENDIENTES'!B16)</f>
        <v>SU115941</v>
      </c>
      <c r="B38" s="47" t="str">
        <f>IF(A38="","",'DATA PENDIENTES'!C16)</f>
        <v>MANGUERA DE UNION LARGA</v>
      </c>
      <c r="C38" s="47">
        <f>IF(A38="","",'DATA PENDIENTES'!L16)</f>
        <v>12630028</v>
      </c>
      <c r="D38" s="47">
        <f>IF(A38="","",'DATA PENDIENTES'!J16)</f>
        <v>22417892</v>
      </c>
      <c r="E38" s="47">
        <f>IF(A38="","",'DATA PENDIENTES'!D16)</f>
        <v>30</v>
      </c>
      <c r="F38" s="47" t="str">
        <f>IF(A38="","",'DATA PENDIENTES'!E16)</f>
        <v>UND</v>
      </c>
      <c r="G38" s="47">
        <f>IF(A38="","",'DATA PENDIENTES'!F16)</f>
        <v>0</v>
      </c>
      <c r="H38" s="47">
        <f>IF(A38="","",'DATA PENDIENTES'!G16)</f>
        <v>30</v>
      </c>
      <c r="I38" s="48">
        <f>IF(A38="","",'DATA PENDIENTES'!H16)</f>
        <v>97017.9</v>
      </c>
      <c r="J38" s="48">
        <f t="shared" si="1"/>
        <v>0</v>
      </c>
      <c r="K38" s="47" t="str">
        <f>IF(A38="","",'DATA PENDIENTES'!I16)</f>
        <v>VOLVO GROUP COLOMBIA S A S</v>
      </c>
      <c r="L38" s="47" t="str">
        <f>IF(A38="","",'DATA PENDIENTES'!K16)</f>
        <v>CRISTHIAN BENITEZ</v>
      </c>
      <c r="M38" s="76">
        <f>IF(A38="","",'DATA PENDIENTES'!M16)</f>
        <v>46118</v>
      </c>
      <c r="N38" s="76">
        <f>IF(A38="","",'DATA PENDIENTES'!N16)</f>
        <v>46108</v>
      </c>
      <c r="O38" s="47">
        <f t="shared" si="2"/>
        <v>11</v>
      </c>
      <c r="P38" s="47" t="str">
        <f t="shared" si="3"/>
        <v>PENDIENTE</v>
      </c>
      <c r="Q38" s="77">
        <f t="shared" si="4"/>
        <v>0</v>
      </c>
      <c r="R38" s="47" t="str">
        <f t="shared" si="5"/>
        <v>ALERTA</v>
      </c>
      <c r="S38" s="47" t="str">
        <f t="shared" si="6"/>
        <v>2-URGENTE</v>
      </c>
      <c r="T38" s="48">
        <f>IF(A38="","",'DATA PENDIENTES'!O16)</f>
        <v>553002</v>
      </c>
    </row>
    <row r="39" ht="15.75" customHeight="1">
      <c r="A39" s="52" t="str">
        <f>IF('DATA PENDIENTES'!B17="","",'DATA PENDIENTES'!B17)</f>
        <v>SU115941</v>
      </c>
      <c r="B39" s="52" t="str">
        <f>IF(A39="","",'DATA PENDIENTES'!C17)</f>
        <v>MANGUERA DE UNION CORTA</v>
      </c>
      <c r="C39" s="52">
        <f>IF(A39="","",'DATA PENDIENTES'!L17)</f>
        <v>12630029</v>
      </c>
      <c r="D39" s="52">
        <f>IF(A39="","",'DATA PENDIENTES'!J17)</f>
        <v>24288019</v>
      </c>
      <c r="E39" s="52">
        <f>IF(A39="","",'DATA PENDIENTES'!D17)</f>
        <v>120</v>
      </c>
      <c r="F39" s="52" t="str">
        <f>IF(A39="","",'DATA PENDIENTES'!E17)</f>
        <v>UND</v>
      </c>
      <c r="G39" s="52">
        <f>IF(A39="","",'DATA PENDIENTES'!F17)</f>
        <v>0</v>
      </c>
      <c r="H39" s="52">
        <f>IF(A39="","",'DATA PENDIENTES'!G17)</f>
        <v>120</v>
      </c>
      <c r="I39" s="53">
        <f>IF(A39="","",'DATA PENDIENTES'!H17)</f>
        <v>77614.32</v>
      </c>
      <c r="J39" s="53">
        <f t="shared" si="1"/>
        <v>0</v>
      </c>
      <c r="K39" s="52" t="str">
        <f>IF(A39="","",'DATA PENDIENTES'!I17)</f>
        <v>VOLVO GROUP COLOMBIA S A S</v>
      </c>
      <c r="L39" s="52" t="str">
        <f>IF(A39="","",'DATA PENDIENTES'!K17)</f>
        <v>CRISTHIAN BENITEZ</v>
      </c>
      <c r="M39" s="79">
        <f>IF(A39="","",'DATA PENDIENTES'!M17)</f>
        <v>46118</v>
      </c>
      <c r="N39" s="79">
        <f>IF(A39="","",'DATA PENDIENTES'!N17)</f>
        <v>46108</v>
      </c>
      <c r="O39" s="52">
        <f t="shared" si="2"/>
        <v>11</v>
      </c>
      <c r="P39" s="52" t="str">
        <f t="shared" si="3"/>
        <v>PENDIENTE</v>
      </c>
      <c r="Q39" s="80">
        <f t="shared" si="4"/>
        <v>0</v>
      </c>
      <c r="R39" s="52" t="str">
        <f t="shared" si="5"/>
        <v>ALERTA</v>
      </c>
      <c r="S39" s="52" t="str">
        <f t="shared" si="6"/>
        <v>2-URGENTE</v>
      </c>
      <c r="T39" s="53">
        <f>IF(A39="","",'DATA PENDIENTES'!O17)</f>
        <v>1769606</v>
      </c>
    </row>
    <row r="40" ht="15.75" customHeight="1">
      <c r="A40" s="47" t="str">
        <f>IF('DATA PENDIENTES'!B18="","",'DATA PENDIENTES'!B18)</f>
        <v>SU115941</v>
      </c>
      <c r="B40" s="47" t="str">
        <f>IF(A40="","",'DATA PENDIENTES'!C18)</f>
        <v>MANGUERA EN S TANQUE DE EXPANSION</v>
      </c>
      <c r="C40" s="47">
        <f>IF(A40="","",'DATA PENDIENTES'!L18)</f>
        <v>12630031</v>
      </c>
      <c r="D40" s="47">
        <f>IF(A40="","",'DATA PENDIENTES'!J18)</f>
        <v>22420663</v>
      </c>
      <c r="E40" s="47">
        <f>IF(A40="","",'DATA PENDIENTES'!D18)</f>
        <v>60</v>
      </c>
      <c r="F40" s="47" t="str">
        <f>IF(A40="","",'DATA PENDIENTES'!E18)</f>
        <v>UND</v>
      </c>
      <c r="G40" s="47">
        <f>IF(A40="","",'DATA PENDIENTES'!F18)</f>
        <v>0</v>
      </c>
      <c r="H40" s="47">
        <f>IF(A40="","",'DATA PENDIENTES'!G18)</f>
        <v>60</v>
      </c>
      <c r="I40" s="48">
        <f>IF(A40="","",'DATA PENDIENTES'!H18)</f>
        <v>83158.2</v>
      </c>
      <c r="J40" s="48">
        <f t="shared" si="1"/>
        <v>0</v>
      </c>
      <c r="K40" s="47" t="str">
        <f>IF(A40="","",'DATA PENDIENTES'!I18)</f>
        <v>VOLVO GROUP COLOMBIA S A S</v>
      </c>
      <c r="L40" s="47" t="str">
        <f>IF(A40="","",'DATA PENDIENTES'!K18)</f>
        <v>CRISTHIAN BENITEZ</v>
      </c>
      <c r="M40" s="76">
        <f>IF(A40="","",'DATA PENDIENTES'!M18)</f>
        <v>46118</v>
      </c>
      <c r="N40" s="76">
        <f>IF(A40="","",'DATA PENDIENTES'!N18)</f>
        <v>46108</v>
      </c>
      <c r="O40" s="47">
        <f t="shared" si="2"/>
        <v>11</v>
      </c>
      <c r="P40" s="47" t="str">
        <f t="shared" si="3"/>
        <v>PENDIENTE</v>
      </c>
      <c r="Q40" s="77">
        <f t="shared" si="4"/>
        <v>0</v>
      </c>
      <c r="R40" s="47" t="str">
        <f t="shared" si="5"/>
        <v>ALERTA</v>
      </c>
      <c r="S40" s="47" t="str">
        <f t="shared" si="6"/>
        <v>2-URGENTE</v>
      </c>
      <c r="T40" s="48">
        <f>IF(A40="","",'DATA PENDIENTES'!O18)</f>
        <v>948003.5</v>
      </c>
    </row>
    <row r="41" ht="15.75" customHeight="1">
      <c r="A41" s="52" t="str">
        <f>IF('DATA PENDIENTES'!B19="","",'DATA PENDIENTES'!B19)</f>
        <v>SU115941</v>
      </c>
      <c r="B41" s="52" t="str">
        <f>IF(A41="","",'DATA PENDIENTES'!C19)</f>
        <v>ABRAZADERA DE MANGUERA CON TORNILLO SINFÍN Ø 75MM</v>
      </c>
      <c r="C41" s="52">
        <f>IF(A41="","",'DATA PENDIENTES'!L19)</f>
        <v>12630033</v>
      </c>
      <c r="D41" s="52">
        <f>IF(A41="","",'DATA PENDIENTES'!J19)</f>
        <v>994565</v>
      </c>
      <c r="E41" s="52">
        <f>IF(A41="","",'DATA PENDIENTES'!D19)</f>
        <v>100</v>
      </c>
      <c r="F41" s="52" t="str">
        <f>IF(A41="","",'DATA PENDIENTES'!E19)</f>
        <v>UND</v>
      </c>
      <c r="G41" s="52">
        <f>IF(A41="","",'DATA PENDIENTES'!F19)</f>
        <v>0</v>
      </c>
      <c r="H41" s="52">
        <f>IF(A41="","",'DATA PENDIENTES'!G19)</f>
        <v>100</v>
      </c>
      <c r="I41" s="53">
        <f>IF(A41="","",'DATA PENDIENTES'!H19)</f>
        <v>6763.53</v>
      </c>
      <c r="J41" s="53">
        <f t="shared" si="1"/>
        <v>0</v>
      </c>
      <c r="K41" s="52" t="str">
        <f>IF(A41="","",'DATA PENDIENTES'!I19)</f>
        <v>VOLVO GROUP COLOMBIA S A S</v>
      </c>
      <c r="L41" s="52" t="str">
        <f>IF(A41="","",'DATA PENDIENTES'!K19)</f>
        <v>CRISTHIAN BENITEZ</v>
      </c>
      <c r="M41" s="79">
        <f>IF(A41="","",'DATA PENDIENTES'!M19)</f>
        <v>46118</v>
      </c>
      <c r="N41" s="79">
        <f>IF(A41="","",'DATA PENDIENTES'!N19)</f>
        <v>46108</v>
      </c>
      <c r="O41" s="52">
        <f t="shared" si="2"/>
        <v>11</v>
      </c>
      <c r="P41" s="52" t="str">
        <f t="shared" si="3"/>
        <v>PENDIENTE</v>
      </c>
      <c r="Q41" s="80">
        <f t="shared" si="4"/>
        <v>0</v>
      </c>
      <c r="R41" s="52" t="str">
        <f t="shared" si="5"/>
        <v>ALERTA</v>
      </c>
      <c r="S41" s="52" t="str">
        <f t="shared" si="6"/>
        <v>2-URGENTE</v>
      </c>
      <c r="T41" s="53">
        <f>IF(A41="","",'DATA PENDIENTES'!O19)</f>
        <v>128507.1</v>
      </c>
    </row>
    <row r="42" ht="15.75" customHeight="1">
      <c r="A42" s="47" t="str">
        <f>IF('DATA PENDIENTES'!B20="","",'DATA PENDIENTES'!B20)</f>
        <v>SU115941</v>
      </c>
      <c r="B42" s="47" t="str">
        <f>IF(A42="","",'DATA PENDIENTES'!C20)</f>
        <v>ABRAZADERA DE MANGUERA CON TORNILLO SINFÍN Ø 66MM</v>
      </c>
      <c r="C42" s="47">
        <f>IF(A42="","",'DATA PENDIENTES'!L20)</f>
        <v>12630034</v>
      </c>
      <c r="D42" s="47">
        <f>IF(A42="","",'DATA PENDIENTES'!J20)</f>
        <v>994564</v>
      </c>
      <c r="E42" s="47">
        <f>IF(A42="","",'DATA PENDIENTES'!D20)</f>
        <v>600</v>
      </c>
      <c r="F42" s="47" t="str">
        <f>IF(A42="","",'DATA PENDIENTES'!E20)</f>
        <v>UND</v>
      </c>
      <c r="G42" s="47">
        <f>IF(A42="","",'DATA PENDIENTES'!F20)</f>
        <v>0</v>
      </c>
      <c r="H42" s="47">
        <f>IF(A42="","",'DATA PENDIENTES'!G20)</f>
        <v>600</v>
      </c>
      <c r="I42" s="48">
        <f>IF(A42="","",'DATA PENDIENTES'!H20)</f>
        <v>5904.23</v>
      </c>
      <c r="J42" s="48">
        <f t="shared" si="1"/>
        <v>0</v>
      </c>
      <c r="K42" s="47" t="str">
        <f>IF(A42="","",'DATA PENDIENTES'!I20)</f>
        <v>VOLVO GROUP COLOMBIA S A S</v>
      </c>
      <c r="L42" s="47" t="str">
        <f>IF(A42="","",'DATA PENDIENTES'!K20)</f>
        <v>CRISTHIAN BENITEZ</v>
      </c>
      <c r="M42" s="76">
        <f>IF(A42="","",'DATA PENDIENTES'!M20)</f>
        <v>46118</v>
      </c>
      <c r="N42" s="76">
        <f>IF(A42="","",'DATA PENDIENTES'!N20)</f>
        <v>46108</v>
      </c>
      <c r="O42" s="47">
        <f t="shared" si="2"/>
        <v>11</v>
      </c>
      <c r="P42" s="47" t="str">
        <f t="shared" si="3"/>
        <v>PENDIENTE</v>
      </c>
      <c r="Q42" s="77">
        <f t="shared" si="4"/>
        <v>0</v>
      </c>
      <c r="R42" s="47" t="str">
        <f t="shared" si="5"/>
        <v>ALERTA</v>
      </c>
      <c r="S42" s="47" t="str">
        <f t="shared" si="6"/>
        <v>2-URGENTE</v>
      </c>
      <c r="T42" s="48">
        <f>IF(A42="","",'DATA PENDIENTES'!O20)</f>
        <v>673082.2</v>
      </c>
    </row>
    <row r="43" ht="15.75" customHeight="1">
      <c r="A43" s="52" t="str">
        <f>IF('DATA PENDIENTES'!B21="","",'DATA PENDIENTES'!B21)</f>
        <v>SU115941</v>
      </c>
      <c r="B43" s="52" t="str">
        <f>IF(A43="","",'DATA PENDIENTES'!C21)</f>
        <v>ABRAZADERA DE MANGUERA CON TORNILLO SINFÍN Ø 15MM</v>
      </c>
      <c r="C43" s="52">
        <f>IF(A43="","",'DATA PENDIENTES'!L21)</f>
        <v>12630035</v>
      </c>
      <c r="D43" s="52">
        <f>IF(A43="","",'DATA PENDIENTES'!J21)</f>
        <v>994557</v>
      </c>
      <c r="E43" s="52">
        <f>IF(A43="","",'DATA PENDIENTES'!D21)</f>
        <v>300</v>
      </c>
      <c r="F43" s="52" t="str">
        <f>IF(A43="","",'DATA PENDIENTES'!E21)</f>
        <v>UND</v>
      </c>
      <c r="G43" s="52">
        <f>IF(A43="","",'DATA PENDIENTES'!F21)</f>
        <v>0</v>
      </c>
      <c r="H43" s="52">
        <f>IF(A43="","",'DATA PENDIENTES'!G21)</f>
        <v>300</v>
      </c>
      <c r="I43" s="53">
        <f>IF(A43="","",'DATA PENDIENTES'!H21)</f>
        <v>4241.07</v>
      </c>
      <c r="J43" s="53">
        <f t="shared" si="1"/>
        <v>0</v>
      </c>
      <c r="K43" s="52" t="str">
        <f>IF(A43="","",'DATA PENDIENTES'!I21)</f>
        <v>VOLVO GROUP COLOMBIA S A S</v>
      </c>
      <c r="L43" s="52" t="str">
        <f>IF(A43="","",'DATA PENDIENTES'!K21)</f>
        <v>CRISTHIAN BENITEZ</v>
      </c>
      <c r="M43" s="79">
        <f>IF(A43="","",'DATA PENDIENTES'!M21)</f>
        <v>46118</v>
      </c>
      <c r="N43" s="79">
        <f>IF(A43="","",'DATA PENDIENTES'!N21)</f>
        <v>46108</v>
      </c>
      <c r="O43" s="52">
        <f t="shared" si="2"/>
        <v>11</v>
      </c>
      <c r="P43" s="52" t="str">
        <f t="shared" si="3"/>
        <v>PENDIENTE</v>
      </c>
      <c r="Q43" s="80">
        <f t="shared" si="4"/>
        <v>0</v>
      </c>
      <c r="R43" s="52" t="str">
        <f t="shared" si="5"/>
        <v>ALERTA</v>
      </c>
      <c r="S43" s="52" t="str">
        <f t="shared" si="6"/>
        <v>2-URGENTE</v>
      </c>
      <c r="T43" s="53">
        <f>IF(A43="","",'DATA PENDIENTES'!O21)</f>
        <v>241741</v>
      </c>
    </row>
    <row r="44" ht="15.75" customHeight="1">
      <c r="A44" s="47" t="str">
        <f>IF('DATA PENDIENTES'!B22="","",'DATA PENDIENTES'!B22)</f>
        <v>SU115941</v>
      </c>
      <c r="B44" s="47" t="str">
        <f>IF(A44="","",'DATA PENDIENTES'!C22)</f>
        <v>ABRAZADERA DE MANGUERA CON TORNILLO SINFÍN Ø 45MM</v>
      </c>
      <c r="C44" s="47">
        <f>IF(A44="","",'DATA PENDIENTES'!L22)</f>
        <v>12630036</v>
      </c>
      <c r="D44" s="47">
        <f>IF(A44="","",'DATA PENDIENTES'!J22)</f>
        <v>984996</v>
      </c>
      <c r="E44" s="47">
        <f>IF(A44="","",'DATA PENDIENTES'!D22)</f>
        <v>120</v>
      </c>
      <c r="F44" s="47" t="str">
        <f>IF(A44="","",'DATA PENDIENTES'!E22)</f>
        <v>UND</v>
      </c>
      <c r="G44" s="47">
        <f>IF(A44="","",'DATA PENDIENTES'!F22)</f>
        <v>0</v>
      </c>
      <c r="H44" s="47">
        <f>IF(A44="","",'DATA PENDIENTES'!G22)</f>
        <v>120</v>
      </c>
      <c r="I44" s="48">
        <f>IF(A44="","",'DATA PENDIENTES'!H22)</f>
        <v>7317.92</v>
      </c>
      <c r="J44" s="48">
        <f t="shared" si="1"/>
        <v>0</v>
      </c>
      <c r="K44" s="47" t="str">
        <f>IF(A44="","",'DATA PENDIENTES'!I22)</f>
        <v>VOLVO GROUP COLOMBIA S A S</v>
      </c>
      <c r="L44" s="47" t="str">
        <f>IF(A44="","",'DATA PENDIENTES'!K22)</f>
        <v>CRISTHIAN BENITEZ</v>
      </c>
      <c r="M44" s="76">
        <f>IF(A44="","",'DATA PENDIENTES'!M22)</f>
        <v>46118</v>
      </c>
      <c r="N44" s="76">
        <f>IF(A44="","",'DATA PENDIENTES'!N22)</f>
        <v>46108</v>
      </c>
      <c r="O44" s="47">
        <f t="shared" si="2"/>
        <v>11</v>
      </c>
      <c r="P44" s="47" t="str">
        <f t="shared" si="3"/>
        <v>PENDIENTE</v>
      </c>
      <c r="Q44" s="77">
        <f t="shared" si="4"/>
        <v>0</v>
      </c>
      <c r="R44" s="47" t="str">
        <f t="shared" si="5"/>
        <v>ALERTA</v>
      </c>
      <c r="S44" s="47" t="str">
        <f t="shared" si="6"/>
        <v>2-URGENTE</v>
      </c>
      <c r="T44" s="48">
        <f>IF(A44="","",'DATA PENDIENTES'!O22)</f>
        <v>166848.6</v>
      </c>
    </row>
    <row r="45" ht="15.75" customHeight="1">
      <c r="A45" s="52" t="str">
        <f>IF('DATA PENDIENTES'!B23="","",'DATA PENDIENTES'!B23)</f>
        <v>SU115941</v>
      </c>
      <c r="B45" s="52" t="str">
        <f>IF(A45="","",'DATA PENDIENTES'!C23)</f>
        <v>ABRAZADERA DE MANGUERA CON TORNILLO SINFÍN Ø 22MM</v>
      </c>
      <c r="C45" s="52">
        <f>IF(A45="","",'DATA PENDIENTES'!L23)</f>
        <v>12630037</v>
      </c>
      <c r="D45" s="52">
        <f>IF(A45="","",'DATA PENDIENTES'!J23)</f>
        <v>984993</v>
      </c>
      <c r="E45" s="52">
        <f>IF(A45="","",'DATA PENDIENTES'!D23)</f>
        <v>600</v>
      </c>
      <c r="F45" s="52" t="str">
        <f>IF(A45="","",'DATA PENDIENTES'!E23)</f>
        <v>UND</v>
      </c>
      <c r="G45" s="52">
        <f>IF(A45="","",'DATA PENDIENTES'!F23)</f>
        <v>0</v>
      </c>
      <c r="H45" s="52">
        <f>IF(A45="","",'DATA PENDIENTES'!G23)</f>
        <v>600</v>
      </c>
      <c r="I45" s="53">
        <f>IF(A45="","",'DATA PENDIENTES'!H23)</f>
        <v>5128.09</v>
      </c>
      <c r="J45" s="53">
        <f t="shared" si="1"/>
        <v>0</v>
      </c>
      <c r="K45" s="52" t="str">
        <f>IF(A45="","",'DATA PENDIENTES'!I23)</f>
        <v>VOLVO GROUP COLOMBIA S A S</v>
      </c>
      <c r="L45" s="52" t="str">
        <f>IF(A45="","",'DATA PENDIENTES'!K23)</f>
        <v>CRISTHIAN BENITEZ</v>
      </c>
      <c r="M45" s="79">
        <f>IF(A45="","",'DATA PENDIENTES'!M23)</f>
        <v>46118</v>
      </c>
      <c r="N45" s="79">
        <f>IF(A45="","",'DATA PENDIENTES'!N23)</f>
        <v>46108</v>
      </c>
      <c r="O45" s="52">
        <f t="shared" si="2"/>
        <v>11</v>
      </c>
      <c r="P45" s="52" t="str">
        <f t="shared" si="3"/>
        <v>PENDIENTE</v>
      </c>
      <c r="Q45" s="80">
        <f t="shared" si="4"/>
        <v>0</v>
      </c>
      <c r="R45" s="52" t="str">
        <f t="shared" si="5"/>
        <v>ALERTA</v>
      </c>
      <c r="S45" s="52" t="str">
        <f t="shared" si="6"/>
        <v>2-URGENTE</v>
      </c>
      <c r="T45" s="53">
        <f>IF(A45="","",'DATA PENDIENTES'!O23)</f>
        <v>584602.3</v>
      </c>
    </row>
    <row r="46" ht="15.75" customHeight="1">
      <c r="A46" s="47" t="str">
        <f>IF('DATA PENDIENTES'!B24="","",'DATA PENDIENTES'!B24)</f>
        <v>SU115941</v>
      </c>
      <c r="B46" s="47" t="str">
        <f>IF(A46="","",'DATA PENDIENTES'!C24)</f>
        <v>MANGUERA DE REFRIGERACION TURBO</v>
      </c>
      <c r="C46" s="47">
        <f>IF(A46="","",'DATA PENDIENTES'!L24)</f>
        <v>12630038</v>
      </c>
      <c r="D46" s="47">
        <f>IF(A46="","",'DATA PENDIENTES'!J24)</f>
        <v>425940</v>
      </c>
      <c r="E46" s="47">
        <f>IF(A46="","",'DATA PENDIENTES'!D24)</f>
        <v>100</v>
      </c>
      <c r="F46" s="47" t="str">
        <f>IF(A46="","",'DATA PENDIENTES'!E24)</f>
        <v>UND</v>
      </c>
      <c r="G46" s="47">
        <f>IF(A46="","",'DATA PENDIENTES'!F24)</f>
        <v>0</v>
      </c>
      <c r="H46" s="47">
        <f>IF(A46="","",'DATA PENDIENTES'!G24)</f>
        <v>100</v>
      </c>
      <c r="I46" s="48">
        <f>IF(A46="","",'DATA PENDIENTES'!H24)</f>
        <v>36035.22</v>
      </c>
      <c r="J46" s="48">
        <f t="shared" si="1"/>
        <v>0</v>
      </c>
      <c r="K46" s="47" t="str">
        <f>IF(A46="","",'DATA PENDIENTES'!I24)</f>
        <v>VOLVO GROUP COLOMBIA S A S</v>
      </c>
      <c r="L46" s="47" t="str">
        <f>IF(A46="","",'DATA PENDIENTES'!K24)</f>
        <v>CRISTHIAN BENITEZ</v>
      </c>
      <c r="M46" s="76">
        <f>IF(A46="","",'DATA PENDIENTES'!M24)</f>
        <v>46118</v>
      </c>
      <c r="N46" s="76">
        <f>IF(A46="","",'DATA PENDIENTES'!N24)</f>
        <v>46108</v>
      </c>
      <c r="O46" s="47">
        <f t="shared" si="2"/>
        <v>11</v>
      </c>
      <c r="P46" s="47" t="str">
        <f t="shared" si="3"/>
        <v>PENDIENTE</v>
      </c>
      <c r="Q46" s="77">
        <f t="shared" si="4"/>
        <v>0</v>
      </c>
      <c r="R46" s="47" t="str">
        <f t="shared" si="5"/>
        <v>ALERTA</v>
      </c>
      <c r="S46" s="47" t="str">
        <f t="shared" si="6"/>
        <v>2-URGENTE</v>
      </c>
      <c r="T46" s="48">
        <f>IF(A46="","",'DATA PENDIENTES'!O24)</f>
        <v>684669.2</v>
      </c>
    </row>
    <row r="47" ht="15.75" customHeight="1">
      <c r="A47" s="52" t="str">
        <f>IF('DATA PENDIENTES'!B143="","",'DATA PENDIENTES'!B143)</f>
        <v>SU112988</v>
      </c>
      <c r="B47" s="52" t="str">
        <f>IF(A47="","",'DATA PENDIENTES'!C143)</f>
        <v>TANQUE DE EXPANSIÓN</v>
      </c>
      <c r="C47" s="52">
        <f>IF(A47="","",'DATA PENDIENTES'!L143)</f>
        <v>12630042</v>
      </c>
      <c r="D47" s="52" t="str">
        <f>IF(A47="","",'DATA PENDIENTES'!J143)</f>
        <v>DT8020005</v>
      </c>
      <c r="E47" s="52">
        <f>IF(A47="","",'DATA PENDIENTES'!D143)</f>
        <v>60</v>
      </c>
      <c r="F47" s="52" t="str">
        <f>IF(A47="","",'DATA PENDIENTES'!E143)</f>
        <v>UND</v>
      </c>
      <c r="G47" s="52">
        <f>IF(A47="","",'DATA PENDIENTES'!F143)</f>
        <v>22</v>
      </c>
      <c r="H47" s="52">
        <f>IF(A47="","",'DATA PENDIENTES'!G143)</f>
        <v>38</v>
      </c>
      <c r="I47" s="53">
        <f>IF(A47="","",'DATA PENDIENTES'!H143)</f>
        <v>410000</v>
      </c>
      <c r="J47" s="53">
        <f t="shared" si="1"/>
        <v>0</v>
      </c>
      <c r="K47" s="52" t="str">
        <f>IF(A47="","",'DATA PENDIENTES'!I143)</f>
        <v>MAQUITECNICOS IMPORTADORES SAS</v>
      </c>
      <c r="L47" s="52" t="str">
        <f>IF(A47="","",'DATA PENDIENTES'!K143)</f>
        <v>CRISTHIAN BENITEZ</v>
      </c>
      <c r="M47" s="79">
        <f>IF(A47="","",'DATA PENDIENTES'!M143)</f>
        <v>46172</v>
      </c>
      <c r="N47" s="79">
        <f>IF(A47="","",'DATA PENDIENTES'!N143)</f>
        <v>46173</v>
      </c>
      <c r="O47" s="52">
        <f t="shared" si="2"/>
        <v>0</v>
      </c>
      <c r="P47" s="52" t="str">
        <f t="shared" si="3"/>
        <v>PENDIENTE</v>
      </c>
      <c r="Q47" s="80">
        <f t="shared" si="4"/>
        <v>0.3666666667</v>
      </c>
      <c r="R47" s="52" t="str">
        <f t="shared" si="5"/>
        <v>OK</v>
      </c>
      <c r="S47" s="52" t="str">
        <f t="shared" si="6"/>
        <v>3-NORMAL</v>
      </c>
      <c r="T47" s="53">
        <f>IF(A47="","",'DATA PENDIENTES'!O143)</f>
        <v>4674000</v>
      </c>
    </row>
    <row r="48" ht="15.75" customHeight="1">
      <c r="A48" s="52" t="str">
        <f>IF('DATA PENDIENTES'!B151="","",'DATA PENDIENTES'!B151)</f>
        <v>SU114827</v>
      </c>
      <c r="B48" s="52" t="str">
        <f>IF(A48="","",'DATA PENDIENTES'!C151)</f>
        <v>ALTERNADOR</v>
      </c>
      <c r="C48" s="52">
        <f>IF(A48="","",'DATA PENDIENTES'!L151)</f>
        <v>13210008</v>
      </c>
      <c r="D48" s="52" t="str">
        <f>IF(A48="","",'DATA PENDIENTES'!J151)</f>
        <v>DT1115-2.21049</v>
      </c>
      <c r="E48" s="52">
        <f>IF(A48="","",'DATA PENDIENTES'!D151)</f>
        <v>231</v>
      </c>
      <c r="F48" s="52" t="str">
        <f>IF(A48="","",'DATA PENDIENTES'!E151)</f>
        <v>UND</v>
      </c>
      <c r="G48" s="52">
        <f>IF(A48="","",'DATA PENDIENTES'!F151)</f>
        <v>147</v>
      </c>
      <c r="H48" s="52">
        <f>IF(A48="","",'DATA PENDIENTES'!G151)</f>
        <v>84</v>
      </c>
      <c r="I48" s="53">
        <f>IF(A48="","",'DATA PENDIENTES'!H151)</f>
        <v>1250000</v>
      </c>
      <c r="J48" s="53">
        <f t="shared" si="1"/>
        <v>0</v>
      </c>
      <c r="K48" s="52" t="str">
        <f>IF(A48="","",'DATA PENDIENTES'!I151)</f>
        <v>INNOVATEQ S. A.S</v>
      </c>
      <c r="L48" s="52" t="str">
        <f>IF(A48="","",'DATA PENDIENTES'!K151)</f>
        <v>CRISTHIAN BENITEZ</v>
      </c>
      <c r="M48" s="79">
        <f>IF(A48="","",'DATA PENDIENTES'!M151)</f>
        <v>46387</v>
      </c>
      <c r="N48" s="79">
        <f>IF(A48="","",'DATA PENDIENTES'!N151)</f>
        <v>46387</v>
      </c>
      <c r="O48" s="52">
        <f t="shared" si="2"/>
        <v>0</v>
      </c>
      <c r="P48" s="52" t="str">
        <f t="shared" si="3"/>
        <v>PENDIENTE</v>
      </c>
      <c r="Q48" s="80">
        <f t="shared" si="4"/>
        <v>0.6363636364</v>
      </c>
      <c r="R48" s="52" t="str">
        <f t="shared" si="5"/>
        <v>OK</v>
      </c>
      <c r="S48" s="52" t="str">
        <f t="shared" si="6"/>
        <v>3-NORMAL</v>
      </c>
      <c r="T48" s="53">
        <f>IF(A48="","",'DATA PENDIENTES'!O151)</f>
        <v>54862500</v>
      </c>
    </row>
    <row r="49" ht="15.75" customHeight="1">
      <c r="A49" s="52" t="str">
        <f>IF('DATA PENDIENTES'!B145="","",'DATA PENDIENTES'!B145)</f>
        <v>SU115945</v>
      </c>
      <c r="B49" s="52" t="str">
        <f>IF(A49="","",'DATA PENDIENTES'!C145)</f>
        <v>SOPORTE MOTOR</v>
      </c>
      <c r="C49" s="52">
        <f>IF(A49="","",'DATA PENDIENTES'!L145)</f>
        <v>16500020</v>
      </c>
      <c r="D49" s="52">
        <f>IF(A49="","",'DATA PENDIENTES'!J145)</f>
        <v>70301773</v>
      </c>
      <c r="E49" s="52">
        <f>IF(A49="","",'DATA PENDIENTES'!D145)</f>
        <v>4</v>
      </c>
      <c r="F49" s="52" t="str">
        <f>IF(A49="","",'DATA PENDIENTES'!E145)</f>
        <v>UND</v>
      </c>
      <c r="G49" s="52">
        <f>IF(A49="","",'DATA PENDIENTES'!F145)</f>
        <v>0</v>
      </c>
      <c r="H49" s="52">
        <f>IF(A49="","",'DATA PENDIENTES'!G145)</f>
        <v>4</v>
      </c>
      <c r="I49" s="53">
        <f>IF(A49="","",'DATA PENDIENTES'!H145)</f>
        <v>590000</v>
      </c>
      <c r="J49" s="53">
        <f t="shared" si="1"/>
        <v>0</v>
      </c>
      <c r="K49" s="52" t="str">
        <f>IF(A49="","",'DATA PENDIENTES'!I145)</f>
        <v>MAQUITECNICOS IMPORTADORES SAS</v>
      </c>
      <c r="L49" s="52" t="str">
        <f>IF(A49="","",'DATA PENDIENTES'!K145)</f>
        <v>CRISTHIAN BENITEZ</v>
      </c>
      <c r="M49" s="79">
        <f>IF(A49="","",'DATA PENDIENTES'!M145)</f>
        <v>46119</v>
      </c>
      <c r="N49" s="79">
        <f>IF(A49="","",'DATA PENDIENTES'!N145)</f>
        <v>46119</v>
      </c>
      <c r="O49" s="52">
        <f t="shared" si="2"/>
        <v>0</v>
      </c>
      <c r="P49" s="52" t="str">
        <f t="shared" si="3"/>
        <v>PENDIENTE</v>
      </c>
      <c r="Q49" s="80">
        <f t="shared" si="4"/>
        <v>0</v>
      </c>
      <c r="R49" s="52" t="str">
        <f t="shared" si="5"/>
        <v>OK</v>
      </c>
      <c r="S49" s="52" t="str">
        <f t="shared" si="6"/>
        <v>3-NORMAL</v>
      </c>
      <c r="T49" s="53">
        <f>IF(A49="","",'DATA PENDIENTES'!O145)</f>
        <v>448400</v>
      </c>
    </row>
    <row r="50" ht="15.75" customHeight="1">
      <c r="A50" s="47" t="str">
        <f>IF('DATA PENDIENTES'!B146="","",'DATA PENDIENTES'!B146)</f>
        <v>SU115945</v>
      </c>
      <c r="B50" s="47" t="str">
        <f>IF(A50="","",'DATA PENDIENTES'!C146)</f>
        <v>SOPORTE MOTOR</v>
      </c>
      <c r="C50" s="47">
        <f>IF(A50="","",'DATA PENDIENTES'!L146)</f>
        <v>16500020</v>
      </c>
      <c r="D50" s="47">
        <f>IF(A50="","",'DATA PENDIENTES'!J146)</f>
        <v>70301773</v>
      </c>
      <c r="E50" s="47">
        <f>IF(A50="","",'DATA PENDIENTES'!D146)</f>
        <v>3</v>
      </c>
      <c r="F50" s="47" t="str">
        <f>IF(A50="","",'DATA PENDIENTES'!E146)</f>
        <v>UND</v>
      </c>
      <c r="G50" s="47">
        <f>IF(A50="","",'DATA PENDIENTES'!F146)</f>
        <v>0</v>
      </c>
      <c r="H50" s="47">
        <f>IF(A50="","",'DATA PENDIENTES'!G146)</f>
        <v>3</v>
      </c>
      <c r="I50" s="48">
        <f>IF(A50="","",'DATA PENDIENTES'!H146)</f>
        <v>590000</v>
      </c>
      <c r="J50" s="48">
        <f t="shared" si="1"/>
        <v>0</v>
      </c>
      <c r="K50" s="47" t="str">
        <f>IF(A50="","",'DATA PENDIENTES'!I146)</f>
        <v>MAQUITECNICOS IMPORTADORES SAS</v>
      </c>
      <c r="L50" s="47" t="str">
        <f>IF(A50="","",'DATA PENDIENTES'!K146)</f>
        <v>CRISTHIAN BENITEZ</v>
      </c>
      <c r="M50" s="76">
        <f>IF(A50="","",'DATA PENDIENTES'!M146)</f>
        <v>46119</v>
      </c>
      <c r="N50" s="76">
        <f>IF(A50="","",'DATA PENDIENTES'!N146)</f>
        <v>46113</v>
      </c>
      <c r="O50" s="47">
        <f t="shared" si="2"/>
        <v>6</v>
      </c>
      <c r="P50" s="47" t="str">
        <f t="shared" si="3"/>
        <v>PENDIENTE</v>
      </c>
      <c r="Q50" s="77">
        <f t="shared" si="4"/>
        <v>0</v>
      </c>
      <c r="R50" s="47" t="str">
        <f t="shared" si="5"/>
        <v>OK</v>
      </c>
      <c r="S50" s="47" t="str">
        <f t="shared" si="6"/>
        <v>3-NORMAL</v>
      </c>
      <c r="T50" s="48">
        <f>IF(A50="","",'DATA PENDIENTES'!O146)</f>
        <v>336300</v>
      </c>
    </row>
    <row r="51" ht="15.75" customHeight="1">
      <c r="A51" s="52" t="str">
        <f>IF('DATA PENDIENTES'!B247="","",'DATA PENDIENTES'!B247)</f>
        <v>SU115858</v>
      </c>
      <c r="B51" s="52" t="str">
        <f>IF(A51="","",'DATA PENDIENTES'!C247)</f>
        <v>BISAGRA TAPA DE INSPECCION ARTICULACION</v>
      </c>
      <c r="C51" s="52">
        <f>IF(A51="","",'DATA PENDIENTES'!L247)</f>
        <v>17741001</v>
      </c>
      <c r="D51" s="52">
        <f>IF(A51="","",'DATA PENDIENTES'!J247)</f>
        <v>5034</v>
      </c>
      <c r="E51" s="52">
        <f>IF(A51="","",'DATA PENDIENTES'!D247)</f>
        <v>2</v>
      </c>
      <c r="F51" s="52" t="str">
        <f>IF(A51="","",'DATA PENDIENTES'!E247)</f>
        <v>UND</v>
      </c>
      <c r="G51" s="52">
        <f>IF(A51="","",'DATA PENDIENTES'!F247)</f>
        <v>1</v>
      </c>
      <c r="H51" s="52">
        <f>IF(A51="","",'DATA PENDIENTES'!G247)</f>
        <v>1</v>
      </c>
      <c r="I51" s="53">
        <f>IF(A51="","",'DATA PENDIENTES'!H247)</f>
        <v>148027</v>
      </c>
      <c r="J51" s="53">
        <f t="shared" si="1"/>
        <v>0</v>
      </c>
      <c r="K51" s="52" t="str">
        <f>IF(A51="","",'DATA PENDIENTES'!I247)</f>
        <v>COMERCIALIZADORA DE AUTOPARTES E INDUSTRIAL UNIVERSAL SAS</v>
      </c>
      <c r="L51" s="52" t="str">
        <f>IF(A51="","",'DATA PENDIENTES'!K247)</f>
        <v>CRISTHIAN BENITEZ</v>
      </c>
      <c r="M51" s="79">
        <f>IF(A51="","",'DATA PENDIENTES'!M247)</f>
        <v>46134</v>
      </c>
      <c r="N51" s="79">
        <f>IF(A51="","",'DATA PENDIENTES'!N247)</f>
        <v>46113</v>
      </c>
      <c r="O51" s="52">
        <f t="shared" si="2"/>
        <v>6</v>
      </c>
      <c r="P51" s="52" t="str">
        <f t="shared" si="3"/>
        <v>PENDIENTE</v>
      </c>
      <c r="Q51" s="80">
        <f t="shared" si="4"/>
        <v>0.5</v>
      </c>
      <c r="R51" s="52" t="str">
        <f t="shared" si="5"/>
        <v>OK</v>
      </c>
      <c r="S51" s="52" t="str">
        <f t="shared" si="6"/>
        <v>3-NORMAL</v>
      </c>
      <c r="T51" s="53">
        <f>IF(A51="","",'DATA PENDIENTES'!O247)</f>
        <v>56250.26</v>
      </c>
    </row>
    <row r="52" ht="15.75" customHeight="1">
      <c r="A52" s="52" t="str">
        <f>IF('DATA PENDIENTES'!B25="","",'DATA PENDIENTES'!B25)</f>
        <v>SU115941</v>
      </c>
      <c r="B52" s="52" t="str">
        <f>IF(A52="","",'DATA PENDIENTES'!C25)</f>
        <v>EMPAQUE TAPA VALVULAS</v>
      </c>
      <c r="C52" s="52">
        <f>IF(A52="","",'DATA PENDIENTES'!L25)</f>
        <v>21100001</v>
      </c>
      <c r="D52" s="52">
        <f>IF(A52="","",'DATA PENDIENTES'!J25)</f>
        <v>21123014</v>
      </c>
      <c r="E52" s="52">
        <f>IF(A52="","",'DATA PENDIENTES'!D25)</f>
        <v>15</v>
      </c>
      <c r="F52" s="52" t="str">
        <f>IF(A52="","",'DATA PENDIENTES'!E25)</f>
        <v>UND</v>
      </c>
      <c r="G52" s="52">
        <f>IF(A52="","",'DATA PENDIENTES'!F25)</f>
        <v>0</v>
      </c>
      <c r="H52" s="52">
        <f>IF(A52="","",'DATA PENDIENTES'!G25)</f>
        <v>15</v>
      </c>
      <c r="I52" s="53">
        <f>IF(A52="","",'DATA PENDIENTES'!H25)</f>
        <v>239495.6</v>
      </c>
      <c r="J52" s="53">
        <f t="shared" si="1"/>
        <v>0</v>
      </c>
      <c r="K52" s="52" t="str">
        <f>IF(A52="","",'DATA PENDIENTES'!I25)</f>
        <v>VOLVO GROUP COLOMBIA S A S</v>
      </c>
      <c r="L52" s="52" t="str">
        <f>IF(A52="","",'DATA PENDIENTES'!K25)</f>
        <v>CRISTHIAN BENITEZ</v>
      </c>
      <c r="M52" s="79">
        <f>IF(A52="","",'DATA PENDIENTES'!M25)</f>
        <v>46118</v>
      </c>
      <c r="N52" s="79">
        <f>IF(A52="","",'DATA PENDIENTES'!N25)</f>
        <v>46108</v>
      </c>
      <c r="O52" s="52">
        <f t="shared" si="2"/>
        <v>11</v>
      </c>
      <c r="P52" s="52" t="str">
        <f t="shared" si="3"/>
        <v>PENDIENTE</v>
      </c>
      <c r="Q52" s="80">
        <f t="shared" si="4"/>
        <v>0</v>
      </c>
      <c r="R52" s="52" t="str">
        <f t="shared" si="5"/>
        <v>ALERTA</v>
      </c>
      <c r="S52" s="52" t="str">
        <f t="shared" si="6"/>
        <v>2-URGENTE</v>
      </c>
      <c r="T52" s="53">
        <f>IF(A52="","",'DATA PENDIENTES'!O25)</f>
        <v>682562.5</v>
      </c>
    </row>
    <row r="53" ht="15.75" customHeight="1">
      <c r="A53" s="47" t="str">
        <f>IF('DATA PENDIENTES'!B26="","",'DATA PENDIENTES'!B26)</f>
        <v>SU115941</v>
      </c>
      <c r="B53" s="47" t="str">
        <f>IF(A53="","",'DATA PENDIENTES'!C26)</f>
        <v>CASQUILLO DE TAPA VALVULAS</v>
      </c>
      <c r="C53" s="47">
        <f>IF(A53="","",'DATA PENDIENTES'!L26)</f>
        <v>21100002</v>
      </c>
      <c r="D53" s="47">
        <f>IF(A53="","",'DATA PENDIENTES'!J26)</f>
        <v>3964604</v>
      </c>
      <c r="E53" s="47">
        <f>IF(A53="","",'DATA PENDIENTES'!D26)</f>
        <v>200</v>
      </c>
      <c r="F53" s="47" t="str">
        <f>IF(A53="","",'DATA PENDIENTES'!E26)</f>
        <v>UND</v>
      </c>
      <c r="G53" s="47">
        <f>IF(A53="","",'DATA PENDIENTES'!F26)</f>
        <v>0</v>
      </c>
      <c r="H53" s="47">
        <f>IF(A53="","",'DATA PENDIENTES'!G26)</f>
        <v>200</v>
      </c>
      <c r="I53" s="48">
        <f>IF(A53="","",'DATA PENDIENTES'!H26)</f>
        <v>4841.66</v>
      </c>
      <c r="J53" s="48">
        <f t="shared" si="1"/>
        <v>0</v>
      </c>
      <c r="K53" s="47" t="str">
        <f>IF(A53="","",'DATA PENDIENTES'!I26)</f>
        <v>VOLVO GROUP COLOMBIA S A S</v>
      </c>
      <c r="L53" s="47" t="str">
        <f>IF(A53="","",'DATA PENDIENTES'!K26)</f>
        <v>CRISTHIAN BENITEZ</v>
      </c>
      <c r="M53" s="76">
        <f>IF(A53="","",'DATA PENDIENTES'!M26)</f>
        <v>46118</v>
      </c>
      <c r="N53" s="76">
        <f>IF(A53="","",'DATA PENDIENTES'!N26)</f>
        <v>46108</v>
      </c>
      <c r="O53" s="47">
        <f t="shared" si="2"/>
        <v>11</v>
      </c>
      <c r="P53" s="47" t="str">
        <f t="shared" si="3"/>
        <v>PENDIENTE</v>
      </c>
      <c r="Q53" s="77">
        <f t="shared" si="4"/>
        <v>0</v>
      </c>
      <c r="R53" s="47" t="str">
        <f t="shared" si="5"/>
        <v>ALERTA</v>
      </c>
      <c r="S53" s="47" t="str">
        <f t="shared" si="6"/>
        <v>2-URGENTE</v>
      </c>
      <c r="T53" s="48">
        <f>IF(A53="","",'DATA PENDIENTES'!O26)</f>
        <v>183983.1</v>
      </c>
    </row>
    <row r="54" ht="15.75" customHeight="1">
      <c r="A54" s="52" t="str">
        <f>IF('DATA PENDIENTES'!B27="","",'DATA PENDIENTES'!B27)</f>
        <v>SU115941</v>
      </c>
      <c r="B54" s="52" t="str">
        <f>IF(A54="","",'DATA PENDIENTES'!C27)</f>
        <v>ARANDELA DE COBRE Ø24 A Ø29 MM</v>
      </c>
      <c r="C54" s="52">
        <f>IF(A54="","",'DATA PENDIENTES'!L27)</f>
        <v>21701111</v>
      </c>
      <c r="D54" s="52">
        <f>IF(A54="","",'DATA PENDIENTES'!J27)</f>
        <v>949329</v>
      </c>
      <c r="E54" s="52">
        <f>IF(A54="","",'DATA PENDIENTES'!D27)</f>
        <v>200</v>
      </c>
      <c r="F54" s="52" t="str">
        <f>IF(A54="","",'DATA PENDIENTES'!E27)</f>
        <v>UND</v>
      </c>
      <c r="G54" s="52">
        <f>IF(A54="","",'DATA PENDIENTES'!F27)</f>
        <v>0</v>
      </c>
      <c r="H54" s="52">
        <f>IF(A54="","",'DATA PENDIENTES'!G27)</f>
        <v>200</v>
      </c>
      <c r="I54" s="53">
        <f>IF(A54="","",'DATA PENDIENTES'!H27)</f>
        <v>1801.76</v>
      </c>
      <c r="J54" s="53">
        <f t="shared" si="1"/>
        <v>0</v>
      </c>
      <c r="K54" s="52" t="str">
        <f>IF(A54="","",'DATA PENDIENTES'!I27)</f>
        <v>VOLVO GROUP COLOMBIA S A S</v>
      </c>
      <c r="L54" s="52" t="str">
        <f>IF(A54="","",'DATA PENDIENTES'!K27)</f>
        <v>CRISTHIAN BENITEZ</v>
      </c>
      <c r="M54" s="79">
        <f>IF(A54="","",'DATA PENDIENTES'!M27)</f>
        <v>46118</v>
      </c>
      <c r="N54" s="79">
        <f>IF(A54="","",'DATA PENDIENTES'!N27)</f>
        <v>46108</v>
      </c>
      <c r="O54" s="52">
        <f t="shared" si="2"/>
        <v>11</v>
      </c>
      <c r="P54" s="52" t="str">
        <f t="shared" si="3"/>
        <v>PENDIENTE</v>
      </c>
      <c r="Q54" s="80">
        <f t="shared" si="4"/>
        <v>0</v>
      </c>
      <c r="R54" s="52" t="str">
        <f t="shared" si="5"/>
        <v>ALERTA</v>
      </c>
      <c r="S54" s="52" t="str">
        <f t="shared" si="6"/>
        <v>2-URGENTE</v>
      </c>
      <c r="T54" s="53">
        <f>IF(A54="","",'DATA PENDIENTES'!O27)</f>
        <v>68466.88</v>
      </c>
    </row>
    <row r="55" ht="15.75" customHeight="1">
      <c r="A55" s="47" t="str">
        <f>IF('DATA PENDIENTES'!B28="","",'DATA PENDIENTES'!B28)</f>
        <v>SU115941</v>
      </c>
      <c r="B55" s="47" t="str">
        <f>IF(A55="","",'DATA PENDIENTES'!C28)</f>
        <v>ARANDELA DE COBRE Ø24 A Ø31 MM</v>
      </c>
      <c r="C55" s="47">
        <f>IF(A55="","",'DATA PENDIENTES'!L28)</f>
        <v>21701112</v>
      </c>
      <c r="D55" s="47">
        <f>IF(A55="","",'DATA PENDIENTES'!J28)</f>
        <v>18813</v>
      </c>
      <c r="E55" s="47">
        <f>IF(A55="","",'DATA PENDIENTES'!D28)</f>
        <v>100</v>
      </c>
      <c r="F55" s="47" t="str">
        <f>IF(A55="","",'DATA PENDIENTES'!E28)</f>
        <v>UND</v>
      </c>
      <c r="G55" s="47">
        <f>IF(A55="","",'DATA PENDIENTES'!F28)</f>
        <v>0</v>
      </c>
      <c r="H55" s="47">
        <f>IF(A55="","",'DATA PENDIENTES'!G28)</f>
        <v>100</v>
      </c>
      <c r="I55" s="48">
        <f>IF(A55="","",'DATA PENDIENTES'!H28)</f>
        <v>3658.96</v>
      </c>
      <c r="J55" s="48">
        <f t="shared" si="1"/>
        <v>0</v>
      </c>
      <c r="K55" s="47" t="str">
        <f>IF(A55="","",'DATA PENDIENTES'!I28)</f>
        <v>VOLVO GROUP COLOMBIA S A S</v>
      </c>
      <c r="L55" s="47" t="str">
        <f>IF(A55="","",'DATA PENDIENTES'!K28)</f>
        <v>CRISTHIAN BENITEZ</v>
      </c>
      <c r="M55" s="76">
        <f>IF(A55="","",'DATA PENDIENTES'!M28)</f>
        <v>46118</v>
      </c>
      <c r="N55" s="76">
        <f>IF(A55="","",'DATA PENDIENTES'!N28)</f>
        <v>46108</v>
      </c>
      <c r="O55" s="47">
        <f t="shared" si="2"/>
        <v>11</v>
      </c>
      <c r="P55" s="47" t="str">
        <f t="shared" si="3"/>
        <v>PENDIENTE</v>
      </c>
      <c r="Q55" s="77">
        <f t="shared" si="4"/>
        <v>0</v>
      </c>
      <c r="R55" s="47" t="str">
        <f t="shared" si="5"/>
        <v>ALERTA</v>
      </c>
      <c r="S55" s="47" t="str">
        <f t="shared" si="6"/>
        <v>2-URGENTE</v>
      </c>
      <c r="T55" s="48">
        <f>IF(A55="","",'DATA PENDIENTES'!O28)</f>
        <v>69520.24</v>
      </c>
    </row>
    <row r="56" ht="15.75" customHeight="1">
      <c r="A56" s="47" t="str">
        <f>IF('DATA PENDIENTES'!B36="","",'DATA PENDIENTES'!B36)</f>
        <v>SU115941</v>
      </c>
      <c r="B56" s="47" t="str">
        <f>IF(A56="","",'DATA PENDIENTES'!C36)</f>
        <v>FILTRO DE AIRE MOTOR</v>
      </c>
      <c r="C56" s="47">
        <f>IF(A56="","",'DATA PENDIENTES'!L36)</f>
        <v>25601002</v>
      </c>
      <c r="D56" s="47">
        <f>IF(A56="","",'DATA PENDIENTES'!J36)</f>
        <v>1544449</v>
      </c>
      <c r="E56" s="47">
        <f>IF(A56="","",'DATA PENDIENTES'!D36)</f>
        <v>25</v>
      </c>
      <c r="F56" s="47" t="str">
        <f>IF(A56="","",'DATA PENDIENTES'!E36)</f>
        <v>UND</v>
      </c>
      <c r="G56" s="47">
        <f>IF(A56="","",'DATA PENDIENTES'!F36)</f>
        <v>0</v>
      </c>
      <c r="H56" s="47">
        <f>IF(A56="","",'DATA PENDIENTES'!G36)</f>
        <v>25</v>
      </c>
      <c r="I56" s="48">
        <f>IF(A56="","",'DATA PENDIENTES'!H36)</f>
        <v>263334.3</v>
      </c>
      <c r="J56" s="48">
        <f t="shared" si="1"/>
        <v>0</v>
      </c>
      <c r="K56" s="47" t="str">
        <f>IF(A56="","",'DATA PENDIENTES'!I36)</f>
        <v>VOLVO GROUP COLOMBIA S A S</v>
      </c>
      <c r="L56" s="47" t="str">
        <f>IF(A56="","",'DATA PENDIENTES'!K36)</f>
        <v>CRISTHIAN BENITEZ</v>
      </c>
      <c r="M56" s="76">
        <f>IF(A56="","",'DATA PENDIENTES'!M36)</f>
        <v>46118</v>
      </c>
      <c r="N56" s="76">
        <f>IF(A56="","",'DATA PENDIENTES'!N36)</f>
        <v>46108</v>
      </c>
      <c r="O56" s="47">
        <f t="shared" si="2"/>
        <v>11</v>
      </c>
      <c r="P56" s="47" t="str">
        <f t="shared" si="3"/>
        <v>PENDIENTE</v>
      </c>
      <c r="Q56" s="77">
        <f t="shared" si="4"/>
        <v>0</v>
      </c>
      <c r="R56" s="47" t="str">
        <f t="shared" si="5"/>
        <v>ALERTA</v>
      </c>
      <c r="S56" s="47" t="str">
        <f t="shared" si="6"/>
        <v>2-URGENTE</v>
      </c>
      <c r="T56" s="48">
        <f>IF(A56="","",'DATA PENDIENTES'!O36)</f>
        <v>1250838</v>
      </c>
    </row>
    <row r="57" ht="15.75" customHeight="1">
      <c r="A57" s="47" t="str">
        <f>IF('DATA PENDIENTES'!B38="","",'DATA PENDIENTES'!B38)</f>
        <v>SU115941</v>
      </c>
      <c r="B57" s="47" t="str">
        <f>IF(A57="","",'DATA PENDIENTES'!C38)</f>
        <v>MANGUERA EN S ENFRIADOR DE CAJA</v>
      </c>
      <c r="C57" s="47">
        <f>IF(A57="","",'DATA PENDIENTES'!L38)</f>
        <v>26301270</v>
      </c>
      <c r="D57" s="47">
        <f>IF(A57="","",'DATA PENDIENTES'!J38)</f>
        <v>22129842</v>
      </c>
      <c r="E57" s="47">
        <f>IF(A57="","",'DATA PENDIENTES'!D38)</f>
        <v>40</v>
      </c>
      <c r="F57" s="47" t="str">
        <f>IF(A57="","",'DATA PENDIENTES'!E38)</f>
        <v>UND</v>
      </c>
      <c r="G57" s="47">
        <f>IF(A57="","",'DATA PENDIENTES'!F38)</f>
        <v>0</v>
      </c>
      <c r="H57" s="47">
        <f>IF(A57="","",'DATA PENDIENTES'!G38)</f>
        <v>40</v>
      </c>
      <c r="I57" s="48">
        <f>IF(A57="","",'DATA PENDIENTES'!H38)</f>
        <v>127509.2</v>
      </c>
      <c r="J57" s="48">
        <f t="shared" si="1"/>
        <v>0</v>
      </c>
      <c r="K57" s="47" t="str">
        <f>IF(A57="","",'DATA PENDIENTES'!I38)</f>
        <v>VOLVO GROUP COLOMBIA S A S</v>
      </c>
      <c r="L57" s="47" t="str">
        <f>IF(A57="","",'DATA PENDIENTES'!K38)</f>
        <v>CRISTHIAN BENITEZ</v>
      </c>
      <c r="M57" s="76">
        <f>IF(A57="","",'DATA PENDIENTES'!M38)</f>
        <v>46118</v>
      </c>
      <c r="N57" s="76">
        <f>IF(A57="","",'DATA PENDIENTES'!N38)</f>
        <v>46108</v>
      </c>
      <c r="O57" s="47">
        <f t="shared" si="2"/>
        <v>11</v>
      </c>
      <c r="P57" s="47" t="str">
        <f t="shared" si="3"/>
        <v>PENDIENTE</v>
      </c>
      <c r="Q57" s="77">
        <f t="shared" si="4"/>
        <v>0</v>
      </c>
      <c r="R57" s="47" t="str">
        <f t="shared" si="5"/>
        <v>ALERTA</v>
      </c>
      <c r="S57" s="47" t="str">
        <f t="shared" si="6"/>
        <v>2-URGENTE</v>
      </c>
      <c r="T57" s="48">
        <f>IF(A57="","",'DATA PENDIENTES'!O38)</f>
        <v>969070.2</v>
      </c>
    </row>
    <row r="58" ht="15.75" customHeight="1">
      <c r="A58" s="52" t="str">
        <f>IF('DATA PENDIENTES'!B39="","",'DATA PENDIENTES'!B39)</f>
        <v>SU115941</v>
      </c>
      <c r="B58" s="52" t="str">
        <f>IF(A58="","",'DATA PENDIENTES'!C39)</f>
        <v>MANGUERA RECTA ENFRIADOR DE CAJA</v>
      </c>
      <c r="C58" s="52">
        <f>IF(A58="","",'DATA PENDIENTES'!L39)</f>
        <v>26301271</v>
      </c>
      <c r="D58" s="52">
        <f>IF(A58="","",'DATA PENDIENTES'!J39)</f>
        <v>22144024</v>
      </c>
      <c r="E58" s="52">
        <f>IF(A58="","",'DATA PENDIENTES'!D39)</f>
        <v>40</v>
      </c>
      <c r="F58" s="52" t="str">
        <f>IF(A58="","",'DATA PENDIENTES'!E39)</f>
        <v>UND</v>
      </c>
      <c r="G58" s="52">
        <f>IF(A58="","",'DATA PENDIENTES'!F39)</f>
        <v>0</v>
      </c>
      <c r="H58" s="52">
        <f>IF(A58="","",'DATA PENDIENTES'!G39)</f>
        <v>40</v>
      </c>
      <c r="I58" s="53">
        <f>IF(A58="","",'DATA PENDIENTES'!H39)</f>
        <v>63754.62</v>
      </c>
      <c r="J58" s="53">
        <f t="shared" si="1"/>
        <v>0</v>
      </c>
      <c r="K58" s="52" t="str">
        <f>IF(A58="","",'DATA PENDIENTES'!I39)</f>
        <v>VOLVO GROUP COLOMBIA S A S</v>
      </c>
      <c r="L58" s="52" t="str">
        <f>IF(A58="","",'DATA PENDIENTES'!K39)</f>
        <v>CRISTHIAN BENITEZ</v>
      </c>
      <c r="M58" s="79">
        <f>IF(A58="","",'DATA PENDIENTES'!M39)</f>
        <v>46118</v>
      </c>
      <c r="N58" s="79">
        <f>IF(A58="","",'DATA PENDIENTES'!N39)</f>
        <v>46108</v>
      </c>
      <c r="O58" s="52">
        <f t="shared" si="2"/>
        <v>11</v>
      </c>
      <c r="P58" s="52" t="str">
        <f t="shared" si="3"/>
        <v>PENDIENTE</v>
      </c>
      <c r="Q58" s="80">
        <f t="shared" si="4"/>
        <v>0</v>
      </c>
      <c r="R58" s="52" t="str">
        <f t="shared" si="5"/>
        <v>ALERTA</v>
      </c>
      <c r="S58" s="52" t="str">
        <f t="shared" si="6"/>
        <v>2-URGENTE</v>
      </c>
      <c r="T58" s="53">
        <f>IF(A58="","",'DATA PENDIENTES'!O39)</f>
        <v>484535.1</v>
      </c>
    </row>
    <row r="59" ht="15.75" customHeight="1">
      <c r="A59" s="52" t="str">
        <f>IF('DATA PENDIENTES'!B129="","",'DATA PENDIENTES'!B129)</f>
        <v>SU115799</v>
      </c>
      <c r="B59" s="52" t="str">
        <f>IF(A59="","",'DATA PENDIENTES'!C129)</f>
        <v>CABLE DE BATERIAS</v>
      </c>
      <c r="C59" s="52">
        <f>IF(A59="","",'DATA PENDIENTES'!L129)</f>
        <v>30110006</v>
      </c>
      <c r="D59" s="52" t="str">
        <f>IF(A59="","",'DATA PENDIENTES'!J129)</f>
        <v/>
      </c>
      <c r="E59" s="52">
        <f>IF(A59="","",'DATA PENDIENTES'!D129)</f>
        <v>2</v>
      </c>
      <c r="F59" s="52" t="str">
        <f>IF(A59="","",'DATA PENDIENTES'!E129)</f>
        <v>UND</v>
      </c>
      <c r="G59" s="52">
        <f>IF(A59="","",'DATA PENDIENTES'!F129)</f>
        <v>0</v>
      </c>
      <c r="H59" s="52">
        <f>IF(A59="","",'DATA PENDIENTES'!G129)</f>
        <v>2</v>
      </c>
      <c r="I59" s="53">
        <f>IF(A59="","",'DATA PENDIENTES'!H129)</f>
        <v>110000</v>
      </c>
      <c r="J59" s="53">
        <f t="shared" si="1"/>
        <v>0</v>
      </c>
      <c r="K59" s="52" t="str">
        <f>IF(A59="","",'DATA PENDIENTES'!I129)</f>
        <v>SMIDT SUMINISTRO MANTENIMIENTO INDUSTRIAL DE TRANSPORTE SAS</v>
      </c>
      <c r="L59" s="52" t="str">
        <f>IF(A59="","",'DATA PENDIENTES'!K129)</f>
        <v>CRISTHIAN BENITEZ</v>
      </c>
      <c r="M59" s="79">
        <f>IF(A59="","",'DATA PENDIENTES'!M129)</f>
        <v>46101</v>
      </c>
      <c r="N59" s="79">
        <f>IF(A59="","",'DATA PENDIENTES'!N129)</f>
        <v>46099</v>
      </c>
      <c r="O59" s="52">
        <f t="shared" si="2"/>
        <v>20</v>
      </c>
      <c r="P59" s="52" t="str">
        <f t="shared" si="3"/>
        <v>PENDIENTE</v>
      </c>
      <c r="Q59" s="80">
        <f t="shared" si="4"/>
        <v>0</v>
      </c>
      <c r="R59" s="52" t="str">
        <f t="shared" si="5"/>
        <v>ALERTA</v>
      </c>
      <c r="S59" s="52" t="str">
        <f t="shared" si="6"/>
        <v>2-URGENTE</v>
      </c>
      <c r="T59" s="53">
        <f>IF(A59="","",'DATA PENDIENTES'!O129)</f>
        <v>41800</v>
      </c>
    </row>
    <row r="60" ht="15.75" customHeight="1">
      <c r="A60" s="52" t="str">
        <f>IF('DATA PENDIENTES'!B261="","",'DATA PENDIENTES'!B261)</f>
        <v>SU115503</v>
      </c>
      <c r="B60" s="52" t="str">
        <f>IF(A60="","",'DATA PENDIENTES'!C261)</f>
        <v>BATERIA 8D ÓPTIMA YELLOW</v>
      </c>
      <c r="C60" s="52">
        <f>IF(A60="","",'DATA PENDIENTES'!L261)</f>
        <v>30110008</v>
      </c>
      <c r="D60" s="52" t="str">
        <f>IF(A60="","",'DATA PENDIENTES'!J261)</f>
        <v/>
      </c>
      <c r="E60" s="52">
        <f>IF(A60="","",'DATA PENDIENTES'!D261)</f>
        <v>220</v>
      </c>
      <c r="F60" s="52" t="str">
        <f>IF(A60="","",'DATA PENDIENTES'!E261)</f>
        <v>UND</v>
      </c>
      <c r="G60" s="52">
        <f>IF(A60="","",'DATA PENDIENTES'!F261)</f>
        <v>0</v>
      </c>
      <c r="H60" s="52">
        <f>IF(A60="","",'DATA PENDIENTES'!G261)</f>
        <v>220</v>
      </c>
      <c r="I60" s="53">
        <f>IF(A60="","",'DATA PENDIENTES'!H261)</f>
        <v>1290000</v>
      </c>
      <c r="J60" s="53">
        <f t="shared" si="1"/>
        <v>0</v>
      </c>
      <c r="K60" s="52" t="str">
        <f>IF(A60="","",'DATA PENDIENTES'!I261)</f>
        <v>COEXITO S.A.S.</v>
      </c>
      <c r="L60" s="52" t="str">
        <f>IF(A60="","",'DATA PENDIENTES'!K261)</f>
        <v>CRISTHIAN BENITEZ</v>
      </c>
      <c r="M60" s="79">
        <f>IF(A60="","",'DATA PENDIENTES'!M261)</f>
        <v>46477</v>
      </c>
      <c r="N60" s="79">
        <f>IF(A60="","",'DATA PENDIENTES'!N261)</f>
        <v>46418</v>
      </c>
      <c r="O60" s="52">
        <f t="shared" si="2"/>
        <v>0</v>
      </c>
      <c r="P60" s="52" t="str">
        <f t="shared" si="3"/>
        <v>PENDIENTE</v>
      </c>
      <c r="Q60" s="80">
        <f t="shared" si="4"/>
        <v>0</v>
      </c>
      <c r="R60" s="52" t="str">
        <f t="shared" si="5"/>
        <v>OK</v>
      </c>
      <c r="S60" s="52" t="str">
        <f t="shared" si="6"/>
        <v>3-NORMAL</v>
      </c>
      <c r="T60" s="53">
        <f>IF(A60="","",'DATA PENDIENTES'!O261)</f>
        <v>53922000</v>
      </c>
    </row>
    <row r="61" ht="15.75" customHeight="1">
      <c r="A61" s="47" t="str">
        <f>IF('DATA PENDIENTES'!B142="","",'DATA PENDIENTES'!B142)</f>
        <v>SU115912</v>
      </c>
      <c r="B61" s="47" t="str">
        <f>IF(A61="","",'DATA PENDIENTES'!C142)</f>
        <v>DIODO IN5408 PUERTAS</v>
      </c>
      <c r="C61" s="47">
        <f>IF(A61="","",'DATA PENDIENTES'!L142)</f>
        <v>30500068</v>
      </c>
      <c r="D61" s="47" t="str">
        <f>IF(A61="","",'DATA PENDIENTES'!J142)</f>
        <v>INIBXE08</v>
      </c>
      <c r="E61" s="47">
        <f>IF(A61="","",'DATA PENDIENTES'!D142)</f>
        <v>500</v>
      </c>
      <c r="F61" s="47" t="str">
        <f>IF(A61="","",'DATA PENDIENTES'!E142)</f>
        <v>UND</v>
      </c>
      <c r="G61" s="47">
        <f>IF(A61="","",'DATA PENDIENTES'!F142)</f>
        <v>0</v>
      </c>
      <c r="H61" s="47">
        <f>IF(A61="","",'DATA PENDIENTES'!G142)</f>
        <v>500</v>
      </c>
      <c r="I61" s="48">
        <f>IF(A61="","",'DATA PENDIENTES'!H142)</f>
        <v>380</v>
      </c>
      <c r="J61" s="48">
        <f t="shared" si="1"/>
        <v>0</v>
      </c>
      <c r="K61" s="47" t="str">
        <f>IF(A61="","",'DATA PENDIENTES'!I142)</f>
        <v>MASMOVIL SAS</v>
      </c>
      <c r="L61" s="47" t="str">
        <f>IF(A61="","",'DATA PENDIENTES'!K142)</f>
        <v>CRISTHIAN BENITEZ</v>
      </c>
      <c r="M61" s="76">
        <f>IF(A61="","",'DATA PENDIENTES'!M142)</f>
        <v>46119</v>
      </c>
      <c r="N61" s="76">
        <f>IF(A61="","",'DATA PENDIENTES'!N142)</f>
        <v>46107</v>
      </c>
      <c r="O61" s="47">
        <f t="shared" si="2"/>
        <v>12</v>
      </c>
      <c r="P61" s="47" t="str">
        <f t="shared" si="3"/>
        <v>PENDIENTE</v>
      </c>
      <c r="Q61" s="77">
        <f t="shared" si="4"/>
        <v>0</v>
      </c>
      <c r="R61" s="47" t="str">
        <f t="shared" si="5"/>
        <v>ALERTA</v>
      </c>
      <c r="S61" s="47" t="str">
        <f t="shared" si="6"/>
        <v>2-URGENTE</v>
      </c>
      <c r="T61" s="48">
        <f>IF(A61="","",'DATA PENDIENTES'!O142)</f>
        <v>36100</v>
      </c>
    </row>
    <row r="62" ht="15.75" customHeight="1">
      <c r="A62" s="47" t="str">
        <f>IF('DATA PENDIENTES'!B130="","",'DATA PENDIENTES'!B130)</f>
        <v>SU115883</v>
      </c>
      <c r="B62" s="47" t="str">
        <f>IF(A62="","",'DATA PENDIENTES'!C130)</f>
        <v>TERMINAL BARRILETE 1/0 *5/16</v>
      </c>
      <c r="C62" s="47">
        <f>IF(A62="","",'DATA PENDIENTES'!L130)</f>
        <v>30500080</v>
      </c>
      <c r="D62" s="47" t="str">
        <f>IF(A62="","",'DATA PENDIENTES'!J130)</f>
        <v/>
      </c>
      <c r="E62" s="47">
        <f>IF(A62="","",'DATA PENDIENTES'!D130)</f>
        <v>2</v>
      </c>
      <c r="F62" s="47" t="str">
        <f>IF(A62="","",'DATA PENDIENTES'!E130)</f>
        <v>UND</v>
      </c>
      <c r="G62" s="47">
        <f>IF(A62="","",'DATA PENDIENTES'!F130)</f>
        <v>0</v>
      </c>
      <c r="H62" s="47">
        <f>IF(A62="","",'DATA PENDIENTES'!G130)</f>
        <v>2</v>
      </c>
      <c r="I62" s="48">
        <f>IF(A62="","",'DATA PENDIENTES'!H130)</f>
        <v>9000</v>
      </c>
      <c r="J62" s="48">
        <f t="shared" si="1"/>
        <v>0</v>
      </c>
      <c r="K62" s="47" t="str">
        <f>IF(A62="","",'DATA PENDIENTES'!I130)</f>
        <v>SMIDT SUMINISTRO MANTENIMIENTO INDUSTRIAL DE TRANSPORTE SAS</v>
      </c>
      <c r="L62" s="47" t="str">
        <f>IF(A62="","",'DATA PENDIENTES'!K130)</f>
        <v>CRISTHIAN BENITEZ</v>
      </c>
      <c r="M62" s="76">
        <f>IF(A62="","",'DATA PENDIENTES'!M130)</f>
        <v>46113</v>
      </c>
      <c r="N62" s="76">
        <f>IF(A62="","",'DATA PENDIENTES'!N130)</f>
        <v>46113</v>
      </c>
      <c r="O62" s="47">
        <f t="shared" si="2"/>
        <v>6</v>
      </c>
      <c r="P62" s="47" t="str">
        <f t="shared" si="3"/>
        <v>PENDIENTE</v>
      </c>
      <c r="Q62" s="77">
        <f t="shared" si="4"/>
        <v>0</v>
      </c>
      <c r="R62" s="47" t="str">
        <f t="shared" si="5"/>
        <v>OK</v>
      </c>
      <c r="S62" s="47" t="str">
        <f t="shared" si="6"/>
        <v>3-NORMAL</v>
      </c>
      <c r="T62" s="48">
        <f>IF(A62="","",'DATA PENDIENTES'!O130)</f>
        <v>3420</v>
      </c>
    </row>
    <row r="63" ht="15.75" customHeight="1">
      <c r="A63" s="52" t="str">
        <f>IF('DATA PENDIENTES'!B243="","",'DATA PENDIENTES'!B243)</f>
        <v>SU115872</v>
      </c>
      <c r="B63" s="52" t="str">
        <f>IF(A63="","",'DATA PENDIENTES'!C243)</f>
        <v>ELIMINADOR DE EMPAQUE</v>
      </c>
      <c r="C63" s="52">
        <f>IF(A63="","",'DATA PENDIENTES'!L243)</f>
        <v>51110004</v>
      </c>
      <c r="D63" s="52" t="str">
        <f>IF(A63="","",'DATA PENDIENTES'!J243)</f>
        <v>COMP001</v>
      </c>
      <c r="E63" s="52">
        <f>IF(A63="","",'DATA PENDIENTES'!D243)</f>
        <v>5</v>
      </c>
      <c r="F63" s="52" t="str">
        <f>IF(A63="","",'DATA PENDIENTES'!E243)</f>
        <v>UND</v>
      </c>
      <c r="G63" s="52">
        <f>IF(A63="","",'DATA PENDIENTES'!F243)</f>
        <v>0</v>
      </c>
      <c r="H63" s="52">
        <f>IF(A63="","",'DATA PENDIENTES'!G243)</f>
        <v>5</v>
      </c>
      <c r="I63" s="53">
        <f>IF(A63="","",'DATA PENDIENTES'!H243)</f>
        <v>69000</v>
      </c>
      <c r="J63" s="53">
        <f t="shared" si="1"/>
        <v>0</v>
      </c>
      <c r="K63" s="52" t="str">
        <f>IF(A63="","",'DATA PENDIENTES'!I243)</f>
        <v>COMERCIALIZADORA INTERNACIONAL ATR REPRESENTACIONES S.A</v>
      </c>
      <c r="L63" s="52" t="str">
        <f>IF(A63="","",'DATA PENDIENTES'!K243)</f>
        <v>CRISTHIAN BENITEZ</v>
      </c>
      <c r="M63" s="79">
        <f>IF(A63="","",'DATA PENDIENTES'!M243)</f>
        <v>46113</v>
      </c>
      <c r="N63" s="79">
        <f>IF(A63="","",'DATA PENDIENTES'!N243)</f>
        <v>46113</v>
      </c>
      <c r="O63" s="52">
        <f t="shared" si="2"/>
        <v>6</v>
      </c>
      <c r="P63" s="52" t="str">
        <f t="shared" si="3"/>
        <v>PENDIENTE</v>
      </c>
      <c r="Q63" s="80">
        <f t="shared" si="4"/>
        <v>0</v>
      </c>
      <c r="R63" s="52" t="str">
        <f t="shared" si="5"/>
        <v>OK</v>
      </c>
      <c r="S63" s="52" t="str">
        <f t="shared" si="6"/>
        <v>3-NORMAL</v>
      </c>
      <c r="T63" s="53">
        <f>IF(A63="","",'DATA PENDIENTES'!O243)</f>
        <v>65550</v>
      </c>
    </row>
    <row r="64" ht="15.75" customHeight="1">
      <c r="A64" s="47" t="str">
        <f>IF('DATA PENDIENTES'!B40="","",'DATA PENDIENTES'!B40)</f>
        <v>SU115941</v>
      </c>
      <c r="B64" s="47" t="str">
        <f>IF(A64="","",'DATA PENDIENTES'!C40)</f>
        <v>FILTRO SECADOR</v>
      </c>
      <c r="C64" s="47">
        <f>IF(A64="","",'DATA PENDIENTES'!L40)</f>
        <v>56102003</v>
      </c>
      <c r="D64" s="47">
        <f>IF(A64="","",'DATA PENDIENTES'!J40)</f>
        <v>20773824</v>
      </c>
      <c r="E64" s="47">
        <f>IF(A64="","",'DATA PENDIENTES'!D40)</f>
        <v>50</v>
      </c>
      <c r="F64" s="47" t="str">
        <f>IF(A64="","",'DATA PENDIENTES'!E40)</f>
        <v>UND</v>
      </c>
      <c r="G64" s="47">
        <f>IF(A64="","",'DATA PENDIENTES'!F40)</f>
        <v>0</v>
      </c>
      <c r="H64" s="47">
        <f>IF(A64="","",'DATA PENDIENTES'!G40)</f>
        <v>50</v>
      </c>
      <c r="I64" s="48">
        <f>IF(A64="","",'DATA PENDIENTES'!H40)</f>
        <v>365896.1</v>
      </c>
      <c r="J64" s="48">
        <f t="shared" si="1"/>
        <v>0</v>
      </c>
      <c r="K64" s="47" t="str">
        <f>IF(A64="","",'DATA PENDIENTES'!I40)</f>
        <v>VOLVO GROUP COLOMBIA S A S</v>
      </c>
      <c r="L64" s="47" t="str">
        <f>IF(A64="","",'DATA PENDIENTES'!K40)</f>
        <v>CRISTHIAN BENITEZ</v>
      </c>
      <c r="M64" s="76">
        <f>IF(A64="","",'DATA PENDIENTES'!M40)</f>
        <v>46118</v>
      </c>
      <c r="N64" s="76">
        <f>IF(A64="","",'DATA PENDIENTES'!N40)</f>
        <v>46108</v>
      </c>
      <c r="O64" s="47">
        <f t="shared" si="2"/>
        <v>11</v>
      </c>
      <c r="P64" s="47" t="str">
        <f t="shared" si="3"/>
        <v>PENDIENTE</v>
      </c>
      <c r="Q64" s="77">
        <f t="shared" si="4"/>
        <v>0</v>
      </c>
      <c r="R64" s="47" t="str">
        <f t="shared" si="5"/>
        <v>ALERTA</v>
      </c>
      <c r="S64" s="47" t="str">
        <f t="shared" si="6"/>
        <v>2-URGENTE</v>
      </c>
      <c r="T64" s="48">
        <f>IF(A64="","",'DATA PENDIENTES'!O40)</f>
        <v>3476013</v>
      </c>
    </row>
    <row r="65" ht="15.75" customHeight="1">
      <c r="A65" s="47" t="str">
        <f>IF('DATA PENDIENTES'!B180="","",'DATA PENDIENTES'!B180)</f>
        <v>SU115886</v>
      </c>
      <c r="B65" s="47" t="str">
        <f>IF(A65="","",'DATA PENDIENTES'!C180)</f>
        <v>DIAFRAGMA CAMARA DE FRENO TIPO 24</v>
      </c>
      <c r="C65" s="47">
        <f>IF(A65="","",'DATA PENDIENTES'!L180)</f>
        <v>56103157</v>
      </c>
      <c r="D65" s="47" t="str">
        <f>IF(A65="","",'DATA PENDIENTES'!J180)</f>
        <v/>
      </c>
      <c r="E65" s="47">
        <f>IF(A65="","",'DATA PENDIENTES'!D180)</f>
        <v>8</v>
      </c>
      <c r="F65" s="47" t="str">
        <f>IF(A65="","",'DATA PENDIENTES'!E180)</f>
        <v>UND</v>
      </c>
      <c r="G65" s="47">
        <f>IF(A65="","",'DATA PENDIENTES'!F180)</f>
        <v>0</v>
      </c>
      <c r="H65" s="47">
        <f>IF(A65="","",'DATA PENDIENTES'!G180)</f>
        <v>8</v>
      </c>
      <c r="I65" s="48">
        <f>IF(A65="","",'DATA PENDIENTES'!H180)</f>
        <v>52000</v>
      </c>
      <c r="J65" s="48">
        <f t="shared" si="1"/>
        <v>0</v>
      </c>
      <c r="K65" s="47" t="str">
        <f>IF(A65="","",'DATA PENDIENTES'!I180)</f>
        <v>GRUPO EMPRESARIAL PINEDA SAS</v>
      </c>
      <c r="L65" s="47" t="str">
        <f>IF(A65="","",'DATA PENDIENTES'!K180)</f>
        <v>CRISTHIAN BENITEZ</v>
      </c>
      <c r="M65" s="76">
        <f>IF(A65="","",'DATA PENDIENTES'!M180)</f>
        <v>46113</v>
      </c>
      <c r="N65" s="76">
        <f>IF(A65="","",'DATA PENDIENTES'!N180)</f>
        <v>46113</v>
      </c>
      <c r="O65" s="47">
        <f t="shared" si="2"/>
        <v>6</v>
      </c>
      <c r="P65" s="47" t="str">
        <f t="shared" si="3"/>
        <v>PENDIENTE</v>
      </c>
      <c r="Q65" s="77">
        <f t="shared" si="4"/>
        <v>0</v>
      </c>
      <c r="R65" s="47" t="str">
        <f t="shared" si="5"/>
        <v>OK</v>
      </c>
      <c r="S65" s="47" t="str">
        <f t="shared" si="6"/>
        <v>3-NORMAL</v>
      </c>
      <c r="T65" s="48">
        <f>IF(A65="","",'DATA PENDIENTES'!O180)</f>
        <v>79040</v>
      </c>
    </row>
    <row r="66" ht="15.75" customHeight="1">
      <c r="A66" s="52" t="str">
        <f>IF('DATA PENDIENTES'!B9="","",'DATA PENDIENTES'!B9)</f>
        <v>SU115845</v>
      </c>
      <c r="B66" s="52" t="str">
        <f>IF(A66="","",'DATA PENDIENTES'!C9)</f>
        <v>TUERCA DE SUJECION FUELLE NEUMATICO</v>
      </c>
      <c r="C66" s="52">
        <f>IF(A66="","",'DATA PENDIENTES'!L9)</f>
        <v>72601008</v>
      </c>
      <c r="D66" s="52">
        <f>IF(A66="","",'DATA PENDIENTES'!J9)</f>
        <v>990943</v>
      </c>
      <c r="E66" s="52">
        <f>IF(A66="","",'DATA PENDIENTES'!D9)</f>
        <v>2</v>
      </c>
      <c r="F66" s="52" t="str">
        <f>IF(A66="","",'DATA PENDIENTES'!E9)</f>
        <v>UND</v>
      </c>
      <c r="G66" s="52">
        <f>IF(A66="","",'DATA PENDIENTES'!F9)</f>
        <v>0</v>
      </c>
      <c r="H66" s="52">
        <f>IF(A66="","",'DATA PENDIENTES'!G9)</f>
        <v>2</v>
      </c>
      <c r="I66" s="53">
        <f>IF(A66="","",'DATA PENDIENTES'!H9)</f>
        <v>6417.9</v>
      </c>
      <c r="J66" s="53">
        <f t="shared" si="1"/>
        <v>0</v>
      </c>
      <c r="K66" s="52" t="str">
        <f>IF(A66="","",'DATA PENDIENTES'!I9)</f>
        <v>VOLVO GROUP COLOMBIA S A S</v>
      </c>
      <c r="L66" s="52" t="str">
        <f>IF(A66="","",'DATA PENDIENTES'!K9)</f>
        <v>CRISTHIAN BENITEZ</v>
      </c>
      <c r="M66" s="79">
        <f>IF(A66="","",'DATA PENDIENTES'!M9)</f>
        <v>46106</v>
      </c>
      <c r="N66" s="79">
        <f>IF(A66="","",'DATA PENDIENTES'!N9)</f>
        <v>46106</v>
      </c>
      <c r="O66" s="52">
        <f t="shared" si="2"/>
        <v>13</v>
      </c>
      <c r="P66" s="52" t="str">
        <f t="shared" si="3"/>
        <v>PENDIENTE</v>
      </c>
      <c r="Q66" s="80">
        <f t="shared" si="4"/>
        <v>0</v>
      </c>
      <c r="R66" s="52" t="str">
        <f t="shared" si="5"/>
        <v>ALERTA</v>
      </c>
      <c r="S66" s="52" t="str">
        <f t="shared" si="6"/>
        <v>2-URGENTE</v>
      </c>
      <c r="T66" s="53">
        <f>IF(A66="","",'DATA PENDIENTES'!O9)</f>
        <v>2438.802</v>
      </c>
    </row>
    <row r="67" ht="15.75" customHeight="1">
      <c r="A67" s="47" t="str">
        <f>IF('DATA PENDIENTES'!B100="","",'DATA PENDIENTES'!B100)</f>
        <v>SU115857</v>
      </c>
      <c r="B67" s="47" t="str">
        <f>IF(A67="","",'DATA PENDIENTES'!C100)</f>
        <v>VASTAGO PARA REPARACIÓN LLANTAS DIAMETRO 6MM (1/4")</v>
      </c>
      <c r="C67" s="47">
        <f>IF(A67="","",'DATA PENDIENTES'!L100)</f>
        <v>77100026</v>
      </c>
      <c r="D67" s="47">
        <f>IF(A67="","",'DATA PENDIENTES'!J100)</f>
        <v>1482</v>
      </c>
      <c r="E67" s="47">
        <f>IF(A67="","",'DATA PENDIENTES'!D100)</f>
        <v>20</v>
      </c>
      <c r="F67" s="47" t="str">
        <f>IF(A67="","",'DATA PENDIENTES'!E100)</f>
        <v>UND</v>
      </c>
      <c r="G67" s="47">
        <f>IF(A67="","",'DATA PENDIENTES'!F100)</f>
        <v>0</v>
      </c>
      <c r="H67" s="47">
        <f>IF(A67="","",'DATA PENDIENTES'!G100)</f>
        <v>20</v>
      </c>
      <c r="I67" s="48">
        <f>IF(A67="","",'DATA PENDIENTES'!H100)</f>
        <v>2470</v>
      </c>
      <c r="J67" s="48">
        <f t="shared" si="1"/>
        <v>0</v>
      </c>
      <c r="K67" s="47" t="str">
        <f>IF(A67="","",'DATA PENDIENTES'!I100)</f>
        <v>SUMILOGISTICA S.A.S.</v>
      </c>
      <c r="L67" s="47" t="str">
        <f>IF(A67="","",'DATA PENDIENTES'!K100)</f>
        <v>CRISTHIAN BENITEZ</v>
      </c>
      <c r="M67" s="76">
        <f>IF(A67="","",'DATA PENDIENTES'!M100)</f>
        <v>46119</v>
      </c>
      <c r="N67" s="76">
        <f>IF(A67="","",'DATA PENDIENTES'!N100)</f>
        <v>46113</v>
      </c>
      <c r="O67" s="47">
        <f t="shared" si="2"/>
        <v>6</v>
      </c>
      <c r="P67" s="47" t="str">
        <f t="shared" si="3"/>
        <v>PENDIENTE</v>
      </c>
      <c r="Q67" s="77">
        <f t="shared" si="4"/>
        <v>0</v>
      </c>
      <c r="R67" s="47" t="str">
        <f t="shared" si="5"/>
        <v>OK</v>
      </c>
      <c r="S67" s="47" t="str">
        <f t="shared" si="6"/>
        <v>3-NORMAL</v>
      </c>
      <c r="T67" s="48">
        <f>IF(A67="","",'DATA PENDIENTES'!O100)</f>
        <v>9386</v>
      </c>
    </row>
    <row r="68" ht="15.75" customHeight="1">
      <c r="A68" s="47" t="str">
        <f>IF('DATA PENDIENTES'!B98="","",'DATA PENDIENTES'!B98)</f>
        <v>SU115857</v>
      </c>
      <c r="B68" s="47" t="str">
        <f>IF(A68="","",'DATA PENDIENTES'!C98)</f>
        <v>VASTAGO PARA REPARACIÓN LLANTAS DIAMETRO 8MM (5/16")</v>
      </c>
      <c r="C68" s="47">
        <f>IF(A68="","",'DATA PENDIENTES'!L98)</f>
        <v>77100027</v>
      </c>
      <c r="D68" s="47">
        <f>IF(A68="","",'DATA PENDIENTES'!J98)</f>
        <v>1483</v>
      </c>
      <c r="E68" s="47">
        <f>IF(A68="","",'DATA PENDIENTES'!D98)</f>
        <v>20</v>
      </c>
      <c r="F68" s="47" t="str">
        <f>IF(A68="","",'DATA PENDIENTES'!E98)</f>
        <v>UND</v>
      </c>
      <c r="G68" s="47">
        <f>IF(A68="","",'DATA PENDIENTES'!F98)</f>
        <v>0</v>
      </c>
      <c r="H68" s="47">
        <f>IF(A68="","",'DATA PENDIENTES'!G98)</f>
        <v>20</v>
      </c>
      <c r="I68" s="48">
        <f>IF(A68="","",'DATA PENDIENTES'!H98)</f>
        <v>2470</v>
      </c>
      <c r="J68" s="48">
        <f t="shared" si="1"/>
        <v>0</v>
      </c>
      <c r="K68" s="47" t="str">
        <f>IF(A68="","",'DATA PENDIENTES'!I98)</f>
        <v>SUMILOGISTICA S.A.S.</v>
      </c>
      <c r="L68" s="47" t="str">
        <f>IF(A68="","",'DATA PENDIENTES'!K98)</f>
        <v>CRISTHIAN BENITEZ</v>
      </c>
      <c r="M68" s="76">
        <f>IF(A68="","",'DATA PENDIENTES'!M98)</f>
        <v>46119</v>
      </c>
      <c r="N68" s="76">
        <f>IF(A68="","",'DATA PENDIENTES'!N98)</f>
        <v>46113</v>
      </c>
      <c r="O68" s="47">
        <f t="shared" si="2"/>
        <v>6</v>
      </c>
      <c r="P68" s="47" t="str">
        <f t="shared" si="3"/>
        <v>PENDIENTE</v>
      </c>
      <c r="Q68" s="77">
        <f t="shared" si="4"/>
        <v>0</v>
      </c>
      <c r="R68" s="47" t="str">
        <f t="shared" si="5"/>
        <v>OK</v>
      </c>
      <c r="S68" s="47" t="str">
        <f t="shared" si="6"/>
        <v>3-NORMAL</v>
      </c>
      <c r="T68" s="48">
        <f>IF(A68="","",'DATA PENDIENTES'!O98)</f>
        <v>9386</v>
      </c>
    </row>
    <row r="69" ht="15.75" customHeight="1">
      <c r="A69" s="52" t="str">
        <f>IF('DATA PENDIENTES'!B149="","",'DATA PENDIENTES'!B149)</f>
        <v>SU115530</v>
      </c>
      <c r="B69" s="52" t="str">
        <f>IF(A69="","",'DATA PENDIENTES'!C149)</f>
        <v>LLANTA NUEVA RADIAL 295/80-R22.5</v>
      </c>
      <c r="C69" s="52">
        <f>IF(A69="","",'DATA PENDIENTES'!L149)</f>
        <v>77101008</v>
      </c>
      <c r="D69" s="52" t="str">
        <f>IF(A69="","",'DATA PENDIENTES'!J149)</f>
        <v>295/80-R22.5 Michelin</v>
      </c>
      <c r="E69" s="52">
        <f>IF(A69="","",'DATA PENDIENTES'!D149)</f>
        <v>624</v>
      </c>
      <c r="F69" s="52" t="str">
        <f>IF(A69="","",'DATA PENDIENTES'!E149)</f>
        <v>UND</v>
      </c>
      <c r="G69" s="52">
        <f>IF(A69="","",'DATA PENDIENTES'!F149)</f>
        <v>118</v>
      </c>
      <c r="H69" s="52">
        <f>IF(A69="","",'DATA PENDIENTES'!G149)</f>
        <v>506</v>
      </c>
      <c r="I69" s="53">
        <f>IF(A69="","",'DATA PENDIENTES'!H149)</f>
        <v>1978513</v>
      </c>
      <c r="J69" s="53">
        <f t="shared" si="1"/>
        <v>0</v>
      </c>
      <c r="K69" s="52" t="str">
        <f>IF(A69="","",'DATA PENDIENTES'!I149)</f>
        <v>LLANTAS REPUESTOS Y SERVICIO SAS</v>
      </c>
      <c r="L69" s="52" t="str">
        <f>IF(A69="","",'DATA PENDIENTES'!K149)</f>
        <v>CRISTHIAN BENITEZ</v>
      </c>
      <c r="M69" s="79">
        <f>IF(A69="","",'DATA PENDIENTES'!M149)</f>
        <v>46472</v>
      </c>
      <c r="N69" s="79">
        <f>IF(A69="","",'DATA PENDIENTES'!N149)</f>
        <v>46069</v>
      </c>
      <c r="O69" s="52">
        <f t="shared" si="2"/>
        <v>50</v>
      </c>
      <c r="P69" s="52" t="str">
        <f t="shared" si="3"/>
        <v>PENDIENTE</v>
      </c>
      <c r="Q69" s="80">
        <f t="shared" si="4"/>
        <v>0.1891025641</v>
      </c>
      <c r="R69" s="52" t="str">
        <f t="shared" si="5"/>
        <v>CRITICO</v>
      </c>
      <c r="S69" s="52" t="str">
        <f t="shared" si="6"/>
        <v>1-CRITICO</v>
      </c>
      <c r="T69" s="53">
        <f>IF(A69="","",'DATA PENDIENTES'!O149)</f>
        <v>235000000</v>
      </c>
    </row>
    <row r="70" ht="15.75" customHeight="1">
      <c r="A70" s="52" t="str">
        <f>IF('DATA PENDIENTES'!B95="","",'DATA PENDIENTES'!B95)</f>
        <v>SU115857</v>
      </c>
      <c r="B70" s="52" t="str">
        <f>IF(A70="","",'DATA PENDIENTES'!C95)</f>
        <v>RAC 12 PARCHE LLANTA RAD 115x70 MM VIPAL</v>
      </c>
      <c r="C70" s="52">
        <f>IF(A70="","",'DATA PENDIENTES'!L95)</f>
        <v>77101010</v>
      </c>
      <c r="D70" s="52">
        <f>IF(A70="","",'DATA PENDIENTES'!J95)</f>
        <v>574</v>
      </c>
      <c r="E70" s="52">
        <f>IF(A70="","",'DATA PENDIENTES'!D95)</f>
        <v>20</v>
      </c>
      <c r="F70" s="52" t="str">
        <f>IF(A70="","",'DATA PENDIENTES'!E95)</f>
        <v>UND</v>
      </c>
      <c r="G70" s="52">
        <f>IF(A70="","",'DATA PENDIENTES'!F95)</f>
        <v>0</v>
      </c>
      <c r="H70" s="52">
        <f>IF(A70="","",'DATA PENDIENTES'!G95)</f>
        <v>20</v>
      </c>
      <c r="I70" s="53">
        <f>IF(A70="","",'DATA PENDIENTES'!H95)</f>
        <v>5382</v>
      </c>
      <c r="J70" s="53">
        <f t="shared" si="1"/>
        <v>0</v>
      </c>
      <c r="K70" s="52" t="str">
        <f>IF(A70="","",'DATA PENDIENTES'!I95)</f>
        <v>SUMILOGISTICA S.A.S.</v>
      </c>
      <c r="L70" s="52" t="str">
        <f>IF(A70="","",'DATA PENDIENTES'!K95)</f>
        <v>CRISTHIAN BENITEZ</v>
      </c>
      <c r="M70" s="79">
        <f>IF(A70="","",'DATA PENDIENTES'!M95)</f>
        <v>46119</v>
      </c>
      <c r="N70" s="79">
        <f>IF(A70="","",'DATA PENDIENTES'!N95)</f>
        <v>46113</v>
      </c>
      <c r="O70" s="52">
        <f t="shared" si="2"/>
        <v>6</v>
      </c>
      <c r="P70" s="52" t="str">
        <f t="shared" si="3"/>
        <v>PENDIENTE</v>
      </c>
      <c r="Q70" s="80">
        <f t="shared" si="4"/>
        <v>0</v>
      </c>
      <c r="R70" s="52" t="str">
        <f t="shared" si="5"/>
        <v>OK</v>
      </c>
      <c r="S70" s="52" t="str">
        <f t="shared" si="6"/>
        <v>3-NORMAL</v>
      </c>
      <c r="T70" s="53">
        <f>IF(A70="","",'DATA PENDIENTES'!O95)</f>
        <v>20451.6</v>
      </c>
    </row>
    <row r="71" ht="15.75" customHeight="1">
      <c r="A71" s="52" t="str">
        <f>IF('DATA PENDIENTES'!B109="","",'DATA PENDIENTES'!B109)</f>
        <v>SU115857</v>
      </c>
      <c r="B71" s="52" t="str">
        <f>IF(A71="","",'DATA PENDIENTES'!C109)</f>
        <v>PASTA MONTAJE/DESMONTAJE 3.63 KL</v>
      </c>
      <c r="C71" s="52">
        <f>IF(A71="","",'DATA PENDIENTES'!L109)</f>
        <v>77101022</v>
      </c>
      <c r="D71" s="52">
        <f>IF(A71="","",'DATA PENDIENTES'!J109)</f>
        <v>1320</v>
      </c>
      <c r="E71" s="52">
        <f>IF(A71="","",'DATA PENDIENTES'!D109)</f>
        <v>3</v>
      </c>
      <c r="F71" s="52" t="str">
        <f>IF(A71="","",'DATA PENDIENTES'!E109)</f>
        <v>UND</v>
      </c>
      <c r="G71" s="52">
        <f>IF(A71="","",'DATA PENDIENTES'!F109)</f>
        <v>0</v>
      </c>
      <c r="H71" s="52">
        <f>IF(A71="","",'DATA PENDIENTES'!G109)</f>
        <v>3</v>
      </c>
      <c r="I71" s="53">
        <f>IF(A71="","",'DATA PENDIENTES'!H109)</f>
        <v>63000</v>
      </c>
      <c r="J71" s="53">
        <f t="shared" si="1"/>
        <v>0</v>
      </c>
      <c r="K71" s="52" t="str">
        <f>IF(A71="","",'DATA PENDIENTES'!I109)</f>
        <v>SUMILOGISTICA S.A.S.</v>
      </c>
      <c r="L71" s="52" t="str">
        <f>IF(A71="","",'DATA PENDIENTES'!K109)</f>
        <v>CRISTHIAN BENITEZ</v>
      </c>
      <c r="M71" s="79">
        <f>IF(A71="","",'DATA PENDIENTES'!M109)</f>
        <v>46119</v>
      </c>
      <c r="N71" s="79">
        <f>IF(A71="","",'DATA PENDIENTES'!N109)</f>
        <v>46113</v>
      </c>
      <c r="O71" s="52">
        <f t="shared" si="2"/>
        <v>6</v>
      </c>
      <c r="P71" s="52" t="str">
        <f t="shared" si="3"/>
        <v>PENDIENTE</v>
      </c>
      <c r="Q71" s="80">
        <f t="shared" si="4"/>
        <v>0</v>
      </c>
      <c r="R71" s="52" t="str">
        <f t="shared" si="5"/>
        <v>OK</v>
      </c>
      <c r="S71" s="52" t="str">
        <f t="shared" si="6"/>
        <v>3-NORMAL</v>
      </c>
      <c r="T71" s="53">
        <f>IF(A71="","",'DATA PENDIENTES'!O109)</f>
        <v>35910</v>
      </c>
    </row>
    <row r="72" ht="15.75" customHeight="1">
      <c r="A72" s="47" t="str">
        <f>IF('DATA PENDIENTES'!B106="","",'DATA PENDIENTES'!B106)</f>
        <v>SU115857</v>
      </c>
      <c r="B72" s="47" t="str">
        <f>IF(A72="","",'DATA PENDIENTES'!C106)</f>
        <v>GUSANILLO PARA VALVULA NORMAL</v>
      </c>
      <c r="C72" s="47">
        <f>IF(A72="","",'DATA PENDIENTES'!L106)</f>
        <v>77101023</v>
      </c>
      <c r="D72" s="47">
        <f>IF(A72="","",'DATA PENDIENTES'!J106)</f>
        <v>1321</v>
      </c>
      <c r="E72" s="47">
        <f>IF(A72="","",'DATA PENDIENTES'!D106)</f>
        <v>100</v>
      </c>
      <c r="F72" s="47" t="str">
        <f>IF(A72="","",'DATA PENDIENTES'!E106)</f>
        <v>UND</v>
      </c>
      <c r="G72" s="47">
        <f>IF(A72="","",'DATA PENDIENTES'!F106)</f>
        <v>0</v>
      </c>
      <c r="H72" s="47">
        <f>IF(A72="","",'DATA PENDIENTES'!G106)</f>
        <v>100</v>
      </c>
      <c r="I72" s="48">
        <f>IF(A72="","",'DATA PENDIENTES'!H106)</f>
        <v>132</v>
      </c>
      <c r="J72" s="48">
        <f t="shared" si="1"/>
        <v>0</v>
      </c>
      <c r="K72" s="47" t="str">
        <f>IF(A72="","",'DATA PENDIENTES'!I106)</f>
        <v>SUMILOGISTICA S.A.S.</v>
      </c>
      <c r="L72" s="47" t="str">
        <f>IF(A72="","",'DATA PENDIENTES'!K106)</f>
        <v>CRISTHIAN BENITEZ</v>
      </c>
      <c r="M72" s="76">
        <f>IF(A72="","",'DATA PENDIENTES'!M106)</f>
        <v>46119</v>
      </c>
      <c r="N72" s="76">
        <f>IF(A72="","",'DATA PENDIENTES'!N106)</f>
        <v>46113</v>
      </c>
      <c r="O72" s="47">
        <f t="shared" si="2"/>
        <v>6</v>
      </c>
      <c r="P72" s="47" t="str">
        <f t="shared" si="3"/>
        <v>PENDIENTE</v>
      </c>
      <c r="Q72" s="77">
        <f t="shared" si="4"/>
        <v>0</v>
      </c>
      <c r="R72" s="47" t="str">
        <f t="shared" si="5"/>
        <v>OK</v>
      </c>
      <c r="S72" s="47" t="str">
        <f t="shared" si="6"/>
        <v>3-NORMAL</v>
      </c>
      <c r="T72" s="48">
        <f>IF(A72="","",'DATA PENDIENTES'!O106)</f>
        <v>2508</v>
      </c>
    </row>
    <row r="73" ht="15.75" customHeight="1">
      <c r="A73" s="47" t="str">
        <f>IF('DATA PENDIENTES'!B150="","",'DATA PENDIENTES'!B150)</f>
        <v>SU115530</v>
      </c>
      <c r="B73" s="47" t="str">
        <f>IF(A73="","",'DATA PENDIENTES'!C150)</f>
        <v>LLANTA NUEVA RADIAL 295/80-R22.5 CONTINENTAL</v>
      </c>
      <c r="C73" s="47">
        <f>IF(A73="","",'DATA PENDIENTES'!L150)</f>
        <v>77101031</v>
      </c>
      <c r="D73" s="47" t="str">
        <f>IF(A73="","",'DATA PENDIENTES'!J150)</f>
        <v/>
      </c>
      <c r="E73" s="47">
        <f>IF(A73="","",'DATA PENDIENTES'!D150)</f>
        <v>24</v>
      </c>
      <c r="F73" s="47" t="str">
        <f>IF(A73="","",'DATA PENDIENTES'!E150)</f>
        <v>UND</v>
      </c>
      <c r="G73" s="47">
        <f>IF(A73="","",'DATA PENDIENTES'!F150)</f>
        <v>22</v>
      </c>
      <c r="H73" s="47">
        <f>IF(A73="","",'DATA PENDIENTES'!G150)</f>
        <v>2</v>
      </c>
      <c r="I73" s="48">
        <f>IF(A73="","",'DATA PENDIENTES'!H150)</f>
        <v>1561667</v>
      </c>
      <c r="J73" s="48">
        <f t="shared" si="1"/>
        <v>0</v>
      </c>
      <c r="K73" s="47" t="str">
        <f>IF(A73="","",'DATA PENDIENTES'!I150)</f>
        <v>LLANTAS REPUESTOS Y SERVICIO SAS</v>
      </c>
      <c r="L73" s="47" t="str">
        <f>IF(A73="","",'DATA PENDIENTES'!K150)</f>
        <v>CRISTHIAN BENITEZ</v>
      </c>
      <c r="M73" s="76">
        <f>IF(A73="","",'DATA PENDIENTES'!M150)</f>
        <v>46472</v>
      </c>
      <c r="N73" s="76">
        <f>IF(A73="","",'DATA PENDIENTES'!N150)</f>
        <v>46069</v>
      </c>
      <c r="O73" s="47">
        <f t="shared" si="2"/>
        <v>50</v>
      </c>
      <c r="P73" s="47" t="str">
        <f t="shared" si="3"/>
        <v>CASI COMPLETO</v>
      </c>
      <c r="Q73" s="77">
        <f t="shared" si="4"/>
        <v>0.9166666667</v>
      </c>
      <c r="R73" s="47" t="str">
        <f t="shared" si="5"/>
        <v>CRITICO</v>
      </c>
      <c r="S73" s="47" t="str">
        <f t="shared" si="6"/>
        <v>1-CRITICO</v>
      </c>
      <c r="T73" s="48">
        <f>IF(A73="","",'DATA PENDIENTES'!O150)</f>
        <v>7121202</v>
      </c>
    </row>
    <row r="74" ht="15.75" customHeight="1">
      <c r="A74" s="52" t="str">
        <f>IF('DATA PENDIENTES'!B101="","",'DATA PENDIENTES'!B101)</f>
        <v>SU115857</v>
      </c>
      <c r="B74" s="52" t="str">
        <f>IF(A74="","",'DATA PENDIENTES'!C101)</f>
        <v>AMARRE PLASTICO DE 30 CM</v>
      </c>
      <c r="C74" s="52">
        <f>IF(A74="","",'DATA PENDIENTES'!L101)</f>
        <v>80110008</v>
      </c>
      <c r="D74" s="52">
        <f>IF(A74="","",'DATA PENDIENTES'!J101)</f>
        <v>1912</v>
      </c>
      <c r="E74" s="52">
        <f>IF(A74="","",'DATA PENDIENTES'!D101)</f>
        <v>2000</v>
      </c>
      <c r="F74" s="52" t="str">
        <f>IF(A74="","",'DATA PENDIENTES'!E101)</f>
        <v>UND</v>
      </c>
      <c r="G74" s="52">
        <f>IF(A74="","",'DATA PENDIENTES'!F101)</f>
        <v>0</v>
      </c>
      <c r="H74" s="52">
        <f>IF(A74="","",'DATA PENDIENTES'!G101)</f>
        <v>2000</v>
      </c>
      <c r="I74" s="53">
        <f>IF(A74="","",'DATA PENDIENTES'!H101)</f>
        <v>93</v>
      </c>
      <c r="J74" s="53">
        <f t="shared" si="1"/>
        <v>0</v>
      </c>
      <c r="K74" s="52" t="str">
        <f>IF(A74="","",'DATA PENDIENTES'!I101)</f>
        <v>SUMILOGISTICA S.A.S.</v>
      </c>
      <c r="L74" s="52" t="str">
        <f>IF(A74="","",'DATA PENDIENTES'!K101)</f>
        <v>CRISTHIAN BENITEZ</v>
      </c>
      <c r="M74" s="79">
        <f>IF(A74="","",'DATA PENDIENTES'!M101)</f>
        <v>46119</v>
      </c>
      <c r="N74" s="79">
        <f>IF(A74="","",'DATA PENDIENTES'!N101)</f>
        <v>46113</v>
      </c>
      <c r="O74" s="52">
        <f t="shared" si="2"/>
        <v>6</v>
      </c>
      <c r="P74" s="52" t="str">
        <f t="shared" si="3"/>
        <v>PENDIENTE</v>
      </c>
      <c r="Q74" s="80">
        <f t="shared" si="4"/>
        <v>0</v>
      </c>
      <c r="R74" s="52" t="str">
        <f t="shared" si="5"/>
        <v>OK</v>
      </c>
      <c r="S74" s="52" t="str">
        <f t="shared" si="6"/>
        <v>3-NORMAL</v>
      </c>
      <c r="T74" s="53">
        <f>IF(A74="","",'DATA PENDIENTES'!O101)</f>
        <v>35340</v>
      </c>
    </row>
    <row r="75" ht="15.75" customHeight="1">
      <c r="A75" s="52" t="str">
        <f>IF('DATA PENDIENTES'!B99="","",'DATA PENDIENTES'!B99)</f>
        <v>SU115857</v>
      </c>
      <c r="B75" s="52" t="str">
        <f>IF(A75="","",'DATA PENDIENTES'!C99)</f>
        <v>AMARRE PLASTICO DE 55 CM</v>
      </c>
      <c r="C75" s="52">
        <f>IF(A75="","",'DATA PENDIENTES'!L99)</f>
        <v>80110009</v>
      </c>
      <c r="D75" s="52">
        <f>IF(A75="","",'DATA PENDIENTES'!J99)</f>
        <v>1908</v>
      </c>
      <c r="E75" s="52">
        <f>IF(A75="","",'DATA PENDIENTES'!D99)</f>
        <v>2000</v>
      </c>
      <c r="F75" s="52" t="str">
        <f>IF(A75="","",'DATA PENDIENTES'!E99)</f>
        <v>UND</v>
      </c>
      <c r="G75" s="52">
        <f>IF(A75="","",'DATA PENDIENTES'!F99)</f>
        <v>0</v>
      </c>
      <c r="H75" s="52">
        <f>IF(A75="","",'DATA PENDIENTES'!G99)</f>
        <v>2000</v>
      </c>
      <c r="I75" s="53">
        <f>IF(A75="","",'DATA PENDIENTES'!H99)</f>
        <v>347</v>
      </c>
      <c r="J75" s="53">
        <f t="shared" si="1"/>
        <v>0</v>
      </c>
      <c r="K75" s="52" t="str">
        <f>IF(A75="","",'DATA PENDIENTES'!I99)</f>
        <v>SUMILOGISTICA S.A.S.</v>
      </c>
      <c r="L75" s="52" t="str">
        <f>IF(A75="","",'DATA PENDIENTES'!K99)</f>
        <v>CRISTHIAN BENITEZ</v>
      </c>
      <c r="M75" s="79">
        <f>IF(A75="","",'DATA PENDIENTES'!M99)</f>
        <v>46119</v>
      </c>
      <c r="N75" s="79">
        <f>IF(A75="","",'DATA PENDIENTES'!N99)</f>
        <v>46113</v>
      </c>
      <c r="O75" s="52">
        <f t="shared" si="2"/>
        <v>6</v>
      </c>
      <c r="P75" s="52" t="str">
        <f t="shared" si="3"/>
        <v>PENDIENTE</v>
      </c>
      <c r="Q75" s="80">
        <f t="shared" si="4"/>
        <v>0</v>
      </c>
      <c r="R75" s="52" t="str">
        <f t="shared" si="5"/>
        <v>OK</v>
      </c>
      <c r="S75" s="52" t="str">
        <f t="shared" si="6"/>
        <v>3-NORMAL</v>
      </c>
      <c r="T75" s="53">
        <f>IF(A75="","",'DATA PENDIENTES'!O99)</f>
        <v>131860</v>
      </c>
    </row>
    <row r="76" ht="15.75" customHeight="1">
      <c r="A76" s="52" t="str">
        <f>IF('DATA PENDIENTES'!B73="","",'DATA PENDIENTES'!B73)</f>
        <v>SU115136</v>
      </c>
      <c r="B76" s="52" t="str">
        <f>IF(A76="","",'DATA PENDIENTES'!C73)</f>
        <v>ARANDELA PLANA 3/16" ZINCADA</v>
      </c>
      <c r="C76" s="52">
        <f>IF(A76="","",'DATA PENDIENTES'!L73)</f>
        <v>80110010</v>
      </c>
      <c r="D76" s="52">
        <f>IF(A76="","",'DATA PENDIENTES'!J73)</f>
        <v>734</v>
      </c>
      <c r="E76" s="52">
        <f>IF(A76="","",'DATA PENDIENTES'!D73)</f>
        <v>1200</v>
      </c>
      <c r="F76" s="52" t="str">
        <f>IF(A76="","",'DATA PENDIENTES'!E73)</f>
        <v>UND</v>
      </c>
      <c r="G76" s="52">
        <f>IF(A76="","",'DATA PENDIENTES'!F73)</f>
        <v>600</v>
      </c>
      <c r="H76" s="52">
        <f>IF(A76="","",'DATA PENDIENTES'!G73)</f>
        <v>600</v>
      </c>
      <c r="I76" s="53">
        <f>IF(A76="","",'DATA PENDIENTES'!H73)</f>
        <v>23</v>
      </c>
      <c r="J76" s="53">
        <f t="shared" si="1"/>
        <v>0</v>
      </c>
      <c r="K76" s="52" t="str">
        <f>IF(A76="","",'DATA PENDIENTES'!I73)</f>
        <v>SUMILOGISTICA S.A.S.</v>
      </c>
      <c r="L76" s="52" t="str">
        <f>IF(A76="","",'DATA PENDIENTES'!K73)</f>
        <v>CRISTHIAN BENITEZ</v>
      </c>
      <c r="M76" s="79">
        <f>IF(A76="","",'DATA PENDIENTES'!M73)</f>
        <v>46142</v>
      </c>
      <c r="N76" s="79">
        <f>IF(A76="","",'DATA PENDIENTES'!N73)</f>
        <v>46142</v>
      </c>
      <c r="O76" s="52">
        <f t="shared" si="2"/>
        <v>0</v>
      </c>
      <c r="P76" s="52" t="str">
        <f t="shared" si="3"/>
        <v>PENDIENTE</v>
      </c>
      <c r="Q76" s="80">
        <f t="shared" si="4"/>
        <v>0.5</v>
      </c>
      <c r="R76" s="52" t="str">
        <f t="shared" si="5"/>
        <v>OK</v>
      </c>
      <c r="S76" s="52" t="str">
        <f t="shared" si="6"/>
        <v>3-NORMAL</v>
      </c>
      <c r="T76" s="53">
        <f>IF(A76="","",'DATA PENDIENTES'!O73)</f>
        <v>5244</v>
      </c>
    </row>
    <row r="77" ht="15.75" customHeight="1">
      <c r="A77" s="52" t="str">
        <f>IF('DATA PENDIENTES'!B103="","",'DATA PENDIENTES'!B103)</f>
        <v>SU115857</v>
      </c>
      <c r="B77" s="52" t="str">
        <f>IF(A77="","",'DATA PENDIENTES'!C103)</f>
        <v>BROCA DE 1/8" H.S.S</v>
      </c>
      <c r="C77" s="52">
        <f>IF(A77="","",'DATA PENDIENTES'!L103)</f>
        <v>80110016</v>
      </c>
      <c r="D77" s="52">
        <f>IF(A77="","",'DATA PENDIENTES'!J103)</f>
        <v>510</v>
      </c>
      <c r="E77" s="52">
        <f>IF(A77="","",'DATA PENDIENTES'!D103)</f>
        <v>30</v>
      </c>
      <c r="F77" s="52" t="str">
        <f>IF(A77="","",'DATA PENDIENTES'!E103)</f>
        <v>UND</v>
      </c>
      <c r="G77" s="52">
        <f>IF(A77="","",'DATA PENDIENTES'!F103)</f>
        <v>0</v>
      </c>
      <c r="H77" s="52">
        <f>IF(A77="","",'DATA PENDIENTES'!G103)</f>
        <v>30</v>
      </c>
      <c r="I77" s="53">
        <f>IF(A77="","",'DATA PENDIENTES'!H103)</f>
        <v>2100</v>
      </c>
      <c r="J77" s="53">
        <f t="shared" si="1"/>
        <v>0</v>
      </c>
      <c r="K77" s="52" t="str">
        <f>IF(A77="","",'DATA PENDIENTES'!I103)</f>
        <v>SUMILOGISTICA S.A.S.</v>
      </c>
      <c r="L77" s="52" t="str">
        <f>IF(A77="","",'DATA PENDIENTES'!K103)</f>
        <v>CRISTHIAN BENITEZ</v>
      </c>
      <c r="M77" s="79">
        <f>IF(A77="","",'DATA PENDIENTES'!M103)</f>
        <v>46119</v>
      </c>
      <c r="N77" s="79">
        <f>IF(A77="","",'DATA PENDIENTES'!N103)</f>
        <v>46113</v>
      </c>
      <c r="O77" s="52">
        <f t="shared" si="2"/>
        <v>6</v>
      </c>
      <c r="P77" s="52" t="str">
        <f t="shared" si="3"/>
        <v>PENDIENTE</v>
      </c>
      <c r="Q77" s="80">
        <f t="shared" si="4"/>
        <v>0</v>
      </c>
      <c r="R77" s="52" t="str">
        <f t="shared" si="5"/>
        <v>OK</v>
      </c>
      <c r="S77" s="52" t="str">
        <f t="shared" si="6"/>
        <v>3-NORMAL</v>
      </c>
      <c r="T77" s="53">
        <f>IF(A77="","",'DATA PENDIENTES'!O103)</f>
        <v>11970</v>
      </c>
    </row>
    <row r="78" ht="15.75" customHeight="1">
      <c r="A78" s="47" t="str">
        <f>IF('DATA PENDIENTES'!B104="","",'DATA PENDIENTES'!B104)</f>
        <v>SU115857</v>
      </c>
      <c r="B78" s="47" t="str">
        <f>IF(A78="","",'DATA PENDIENTES'!C104)</f>
        <v>BROCA DE 9/64" H.S.S</v>
      </c>
      <c r="C78" s="47">
        <f>IF(A78="","",'DATA PENDIENTES'!L104)</f>
        <v>80110020</v>
      </c>
      <c r="D78" s="47">
        <f>IF(A78="","",'DATA PENDIENTES'!J104)</f>
        <v>321</v>
      </c>
      <c r="E78" s="47">
        <f>IF(A78="","",'DATA PENDIENTES'!D104)</f>
        <v>100</v>
      </c>
      <c r="F78" s="47" t="str">
        <f>IF(A78="","",'DATA PENDIENTES'!E104)</f>
        <v>UND</v>
      </c>
      <c r="G78" s="47">
        <f>IF(A78="","",'DATA PENDIENTES'!F104)</f>
        <v>0</v>
      </c>
      <c r="H78" s="47">
        <f>IF(A78="","",'DATA PENDIENTES'!G104)</f>
        <v>100</v>
      </c>
      <c r="I78" s="48">
        <f>IF(A78="","",'DATA PENDIENTES'!H104)</f>
        <v>2888</v>
      </c>
      <c r="J78" s="48">
        <f t="shared" si="1"/>
        <v>0</v>
      </c>
      <c r="K78" s="47" t="str">
        <f>IF(A78="","",'DATA PENDIENTES'!I104)</f>
        <v>SUMILOGISTICA S.A.S.</v>
      </c>
      <c r="L78" s="47" t="str">
        <f>IF(A78="","",'DATA PENDIENTES'!K104)</f>
        <v>CRISTHIAN BENITEZ</v>
      </c>
      <c r="M78" s="76">
        <f>IF(A78="","",'DATA PENDIENTES'!M104)</f>
        <v>46119</v>
      </c>
      <c r="N78" s="76">
        <f>IF(A78="","",'DATA PENDIENTES'!N104)</f>
        <v>46113</v>
      </c>
      <c r="O78" s="47">
        <f t="shared" si="2"/>
        <v>6</v>
      </c>
      <c r="P78" s="47" t="str">
        <f t="shared" si="3"/>
        <v>PENDIENTE</v>
      </c>
      <c r="Q78" s="77">
        <f t="shared" si="4"/>
        <v>0</v>
      </c>
      <c r="R78" s="47" t="str">
        <f t="shared" si="5"/>
        <v>OK</v>
      </c>
      <c r="S78" s="47" t="str">
        <f t="shared" si="6"/>
        <v>3-NORMAL</v>
      </c>
      <c r="T78" s="48">
        <f>IF(A78="","",'DATA PENDIENTES'!O104)</f>
        <v>54872</v>
      </c>
    </row>
    <row r="79" ht="15.75" customHeight="1">
      <c r="A79" s="52" t="str">
        <f>IF('DATA PENDIENTES'!B155="","",'DATA PENDIENTES'!B155)</f>
        <v>SU115870</v>
      </c>
      <c r="B79" s="52" t="str">
        <f>IF(A79="","",'DATA PENDIENTES'!C155)</f>
        <v>CALCOMANIA SALIDA DE EMERGENCIA</v>
      </c>
      <c r="C79" s="52">
        <f>IF(A79="","",'DATA PENDIENTES'!L155)</f>
        <v>80110021</v>
      </c>
      <c r="D79" s="52" t="str">
        <f>IF(A79="","",'DATA PENDIENTES'!J155)</f>
        <v>CA1044</v>
      </c>
      <c r="E79" s="52">
        <f>IF(A79="","",'DATA PENDIENTES'!D155)</f>
        <v>10</v>
      </c>
      <c r="F79" s="52" t="str">
        <f>IF(A79="","",'DATA PENDIENTES'!E155)</f>
        <v>UND</v>
      </c>
      <c r="G79" s="52">
        <f>IF(A79="","",'DATA PENDIENTES'!F155)</f>
        <v>0</v>
      </c>
      <c r="H79" s="52">
        <f>IF(A79="","",'DATA PENDIENTES'!G155)</f>
        <v>10</v>
      </c>
      <c r="I79" s="53">
        <f>IF(A79="","",'DATA PENDIENTES'!H155)</f>
        <v>1800</v>
      </c>
      <c r="J79" s="53">
        <f t="shared" si="1"/>
        <v>0</v>
      </c>
      <c r="K79" s="52" t="str">
        <f>IF(A79="","",'DATA PENDIENTES'!I155)</f>
        <v>INDUSTRIAS GRAFICAS Y TERMOPLASTICAS SAS</v>
      </c>
      <c r="L79" s="52" t="str">
        <f>IF(A79="","",'DATA PENDIENTES'!K155)</f>
        <v>CRISTHIAN BENITEZ</v>
      </c>
      <c r="M79" s="79">
        <f>IF(A79="","",'DATA PENDIENTES'!M155)</f>
        <v>46116</v>
      </c>
      <c r="N79" s="79">
        <f>IF(A79="","",'DATA PENDIENTES'!N155)</f>
        <v>46113</v>
      </c>
      <c r="O79" s="52">
        <f t="shared" si="2"/>
        <v>6</v>
      </c>
      <c r="P79" s="52" t="str">
        <f t="shared" si="3"/>
        <v>PENDIENTE</v>
      </c>
      <c r="Q79" s="80">
        <f t="shared" si="4"/>
        <v>0</v>
      </c>
      <c r="R79" s="52" t="str">
        <f t="shared" si="5"/>
        <v>OK</v>
      </c>
      <c r="S79" s="52" t="str">
        <f t="shared" si="6"/>
        <v>3-NORMAL</v>
      </c>
      <c r="T79" s="53">
        <f>IF(A79="","",'DATA PENDIENTES'!O155)</f>
        <v>3420</v>
      </c>
    </row>
    <row r="80" ht="15.75" customHeight="1">
      <c r="A80" s="47" t="str">
        <f>IF('DATA PENDIENTES'!B74="","",'DATA PENDIENTES'!B74)</f>
        <v>SU115136</v>
      </c>
      <c r="B80" s="47" t="str">
        <f>IF(A80="","",'DATA PENDIENTES'!C74)</f>
        <v>CINTA AISLANTE NEGRA</v>
      </c>
      <c r="C80" s="47">
        <f>IF(A80="","",'DATA PENDIENTES'!L74)</f>
        <v>80110025</v>
      </c>
      <c r="D80" s="47">
        <f>IF(A80="","",'DATA PENDIENTES'!J74)</f>
        <v>325</v>
      </c>
      <c r="E80" s="47">
        <f>IF(A80="","",'DATA PENDIENTES'!D74)</f>
        <v>80</v>
      </c>
      <c r="F80" s="47" t="str">
        <f>IF(A80="","",'DATA PENDIENTES'!E74)</f>
        <v>RLL</v>
      </c>
      <c r="G80" s="47">
        <f>IF(A80="","",'DATA PENDIENTES'!F74)</f>
        <v>40</v>
      </c>
      <c r="H80" s="47">
        <f>IF(A80="","",'DATA PENDIENTES'!G74)</f>
        <v>40</v>
      </c>
      <c r="I80" s="48">
        <f>IF(A80="","",'DATA PENDIENTES'!H74)</f>
        <v>5292</v>
      </c>
      <c r="J80" s="48">
        <f t="shared" si="1"/>
        <v>0</v>
      </c>
      <c r="K80" s="47" t="str">
        <f>IF(A80="","",'DATA PENDIENTES'!I74)</f>
        <v>SUMILOGISTICA S.A.S.</v>
      </c>
      <c r="L80" s="47" t="str">
        <f>IF(A80="","",'DATA PENDIENTES'!K74)</f>
        <v>CRISTHIAN BENITEZ</v>
      </c>
      <c r="M80" s="76">
        <f>IF(A80="","",'DATA PENDIENTES'!M74)</f>
        <v>46142</v>
      </c>
      <c r="N80" s="76">
        <f>IF(A80="","",'DATA PENDIENTES'!N74)</f>
        <v>46142</v>
      </c>
      <c r="O80" s="47">
        <f t="shared" si="2"/>
        <v>0</v>
      </c>
      <c r="P80" s="47" t="str">
        <f t="shared" si="3"/>
        <v>PENDIENTE</v>
      </c>
      <c r="Q80" s="77">
        <f t="shared" si="4"/>
        <v>0.5</v>
      </c>
      <c r="R80" s="47" t="str">
        <f t="shared" si="5"/>
        <v>OK</v>
      </c>
      <c r="S80" s="47" t="str">
        <f t="shared" si="6"/>
        <v>3-NORMAL</v>
      </c>
      <c r="T80" s="48">
        <f>IF(A80="","",'DATA PENDIENTES'!O74)</f>
        <v>80438.4</v>
      </c>
    </row>
    <row r="81" ht="15.75" customHeight="1">
      <c r="A81" s="52" t="str">
        <f>IF('DATA PENDIENTES'!B75="","",'DATA PENDIENTES'!B75)</f>
        <v>SU115136</v>
      </c>
      <c r="B81" s="52" t="str">
        <f>IF(A81="","",'DATA PENDIENTES'!C75)</f>
        <v>CINTA INSONORIZANTE DE 25 MM</v>
      </c>
      <c r="C81" s="52">
        <f>IF(A81="","",'DATA PENDIENTES'!L75)</f>
        <v>80110028</v>
      </c>
      <c r="D81" s="52">
        <f>IF(A81="","",'DATA PENDIENTES'!J75)</f>
        <v>2462</v>
      </c>
      <c r="E81" s="52">
        <f>IF(A81="","",'DATA PENDIENTES'!D75)</f>
        <v>400</v>
      </c>
      <c r="F81" s="52" t="str">
        <f>IF(A81="","",'DATA PENDIENTES'!E75)</f>
        <v>M</v>
      </c>
      <c r="G81" s="52">
        <f>IF(A81="","",'DATA PENDIENTES'!F75)</f>
        <v>100</v>
      </c>
      <c r="H81" s="52">
        <f>IF(A81="","",'DATA PENDIENTES'!G75)</f>
        <v>300</v>
      </c>
      <c r="I81" s="53">
        <f>IF(A81="","",'DATA PENDIENTES'!H75)</f>
        <v>4692</v>
      </c>
      <c r="J81" s="53">
        <f t="shared" si="1"/>
        <v>0</v>
      </c>
      <c r="K81" s="52" t="str">
        <f>IF(A81="","",'DATA PENDIENTES'!I75)</f>
        <v>SUMILOGISTICA S.A.S.</v>
      </c>
      <c r="L81" s="52" t="str">
        <f>IF(A81="","",'DATA PENDIENTES'!K75)</f>
        <v>CRISTHIAN BENITEZ</v>
      </c>
      <c r="M81" s="79">
        <f>IF(A81="","",'DATA PENDIENTES'!M75)</f>
        <v>46142</v>
      </c>
      <c r="N81" s="79">
        <f>IF(A81="","",'DATA PENDIENTES'!N75)</f>
        <v>46142</v>
      </c>
      <c r="O81" s="52">
        <f t="shared" si="2"/>
        <v>0</v>
      </c>
      <c r="P81" s="52" t="str">
        <f t="shared" si="3"/>
        <v>PENDIENTE</v>
      </c>
      <c r="Q81" s="80">
        <f t="shared" si="4"/>
        <v>0.25</v>
      </c>
      <c r="R81" s="52" t="str">
        <f t="shared" si="5"/>
        <v>OK</v>
      </c>
      <c r="S81" s="52" t="str">
        <f t="shared" si="6"/>
        <v>3-NORMAL</v>
      </c>
      <c r="T81" s="53">
        <f>IF(A81="","",'DATA PENDIENTES'!O75)</f>
        <v>356592</v>
      </c>
    </row>
    <row r="82" ht="15.75" customHeight="1">
      <c r="A82" s="47" t="str">
        <f>IF('DATA PENDIENTES'!B248="","",'DATA PENDIENTES'!B248)</f>
        <v>SU115858</v>
      </c>
      <c r="B82" s="47" t="str">
        <f>IF(A82="","",'DATA PENDIENTES'!C248)</f>
        <v>ESPEJO RETROVISOR EXTERNO DERECHO</v>
      </c>
      <c r="C82" s="47">
        <f>IF(A82="","",'DATA PENDIENTES'!L248)</f>
        <v>80110042</v>
      </c>
      <c r="D82" s="47">
        <f>IF(A82="","",'DATA PENDIENTES'!J248)</f>
        <v>11289820</v>
      </c>
      <c r="E82" s="47">
        <f>IF(A82="","",'DATA PENDIENTES'!D248)</f>
        <v>15</v>
      </c>
      <c r="F82" s="47" t="str">
        <f>IF(A82="","",'DATA PENDIENTES'!E248)</f>
        <v>UND</v>
      </c>
      <c r="G82" s="47">
        <f>IF(A82="","",'DATA PENDIENTES'!F248)</f>
        <v>0</v>
      </c>
      <c r="H82" s="47">
        <f>IF(A82="","",'DATA PENDIENTES'!G248)</f>
        <v>15</v>
      </c>
      <c r="I82" s="48">
        <f>IF(A82="","",'DATA PENDIENTES'!H248)</f>
        <v>47361</v>
      </c>
      <c r="J82" s="48">
        <f t="shared" si="1"/>
        <v>0</v>
      </c>
      <c r="K82" s="47" t="str">
        <f>IF(A82="","",'DATA PENDIENTES'!I248)</f>
        <v>COMERCIALIZADORA DE AUTOPARTES E INDUSTRIAL UNIVERSAL SAS</v>
      </c>
      <c r="L82" s="47" t="str">
        <f>IF(A82="","",'DATA PENDIENTES'!K248)</f>
        <v>CRISTHIAN BENITEZ</v>
      </c>
      <c r="M82" s="76">
        <f>IF(A82="","",'DATA PENDIENTES'!M248)</f>
        <v>46134</v>
      </c>
      <c r="N82" s="76">
        <f>IF(A82="","",'DATA PENDIENTES'!N248)</f>
        <v>46113</v>
      </c>
      <c r="O82" s="47">
        <f t="shared" si="2"/>
        <v>6</v>
      </c>
      <c r="P82" s="47" t="str">
        <f t="shared" si="3"/>
        <v>PENDIENTE</v>
      </c>
      <c r="Q82" s="77">
        <f t="shared" si="4"/>
        <v>0</v>
      </c>
      <c r="R82" s="47" t="str">
        <f t="shared" si="5"/>
        <v>OK</v>
      </c>
      <c r="S82" s="47" t="str">
        <f t="shared" si="6"/>
        <v>3-NORMAL</v>
      </c>
      <c r="T82" s="48">
        <f>IF(A82="","",'DATA PENDIENTES'!O248)</f>
        <v>134978.9</v>
      </c>
    </row>
    <row r="83" ht="15.75" customHeight="1">
      <c r="A83" s="47" t="str">
        <f>IF('DATA PENDIENTES'!B70="","",'DATA PENDIENTES'!B70)</f>
        <v>SU115070</v>
      </c>
      <c r="B83" s="47" t="str">
        <f>IF(A83="","",'DATA PENDIENTES'!C70)</f>
        <v>PUNTAS P3</v>
      </c>
      <c r="C83" s="47">
        <f>IF(A83="","",'DATA PENDIENTES'!L70)</f>
        <v>80110080</v>
      </c>
      <c r="D83" s="47">
        <f>IF(A83="","",'DATA PENDIENTES'!J70)</f>
        <v>875</v>
      </c>
      <c r="E83" s="47">
        <f>IF(A83="","",'DATA PENDIENTES'!D70)</f>
        <v>50</v>
      </c>
      <c r="F83" s="47" t="str">
        <f>IF(A83="","",'DATA PENDIENTES'!E70)</f>
        <v>UND</v>
      </c>
      <c r="G83" s="47">
        <f>IF(A83="","",'DATA PENDIENTES'!F70)</f>
        <v>34</v>
      </c>
      <c r="H83" s="47">
        <f>IF(A83="","",'DATA PENDIENTES'!G70)</f>
        <v>16</v>
      </c>
      <c r="I83" s="48">
        <f>IF(A83="","",'DATA PENDIENTES'!H70)</f>
        <v>4347</v>
      </c>
      <c r="J83" s="48">
        <f t="shared" si="1"/>
        <v>0</v>
      </c>
      <c r="K83" s="47" t="str">
        <f>IF(A83="","",'DATA PENDIENTES'!I70)</f>
        <v>SUMILOGISTICA S.A.S.</v>
      </c>
      <c r="L83" s="47" t="str">
        <f>IF(A83="","",'DATA PENDIENTES'!K70)</f>
        <v>CRISTHIAN BENITEZ</v>
      </c>
      <c r="M83" s="76">
        <f>IF(A83="","",'DATA PENDIENTES'!M70)</f>
        <v>46021</v>
      </c>
      <c r="N83" s="76">
        <f>IF(A83="","",'DATA PENDIENTES'!N70)</f>
        <v>46021</v>
      </c>
      <c r="O83" s="47">
        <f t="shared" si="2"/>
        <v>98</v>
      </c>
      <c r="P83" s="47" t="str">
        <f t="shared" si="3"/>
        <v>PENDIENTE</v>
      </c>
      <c r="Q83" s="77">
        <f t="shared" si="4"/>
        <v>0.68</v>
      </c>
      <c r="R83" s="47" t="str">
        <f t="shared" si="5"/>
        <v>CRITICO</v>
      </c>
      <c r="S83" s="47" t="str">
        <f t="shared" si="6"/>
        <v>1-CRITICO</v>
      </c>
      <c r="T83" s="48">
        <f>IF(A83="","",'DATA PENDIENTES'!O70)</f>
        <v>41296.5</v>
      </c>
    </row>
    <row r="84" ht="15.75" customHeight="1">
      <c r="A84" s="52" t="str">
        <f>IF('DATA PENDIENTES'!B249="","",'DATA PENDIENTES'!B249)</f>
        <v>SU115858</v>
      </c>
      <c r="B84" s="52" t="str">
        <f>IF(A84="","",'DATA PENDIENTES'!C249)</f>
        <v>REMACHES 3/16"*15/16"</v>
      </c>
      <c r="C84" s="52">
        <f>IF(A84="","",'DATA PENDIENTES'!L249)</f>
        <v>80110088</v>
      </c>
      <c r="D84" s="52" t="str">
        <f>IF(A84="","",'DATA PENDIENTES'!J249)</f>
        <v/>
      </c>
      <c r="E84" s="52">
        <f>IF(A84="","",'DATA PENDIENTES'!D249)</f>
        <v>10000</v>
      </c>
      <c r="F84" s="52" t="str">
        <f>IF(A84="","",'DATA PENDIENTES'!E249)</f>
        <v>UND</v>
      </c>
      <c r="G84" s="52">
        <f>IF(A84="","",'DATA PENDIENTES'!F249)</f>
        <v>0</v>
      </c>
      <c r="H84" s="52">
        <f>IF(A84="","",'DATA PENDIENTES'!G249)</f>
        <v>10000</v>
      </c>
      <c r="I84" s="53">
        <f>IF(A84="","",'DATA PENDIENTES'!H249)</f>
        <v>110</v>
      </c>
      <c r="J84" s="53">
        <f t="shared" si="1"/>
        <v>0</v>
      </c>
      <c r="K84" s="52" t="str">
        <f>IF(A84="","",'DATA PENDIENTES'!I249)</f>
        <v>COMERCIALIZADORA DE AUTOPARTES E INDUSTRIAL UNIVERSAL SAS</v>
      </c>
      <c r="L84" s="52" t="str">
        <f>IF(A84="","",'DATA PENDIENTES'!K249)</f>
        <v>CRISTHIAN BENITEZ</v>
      </c>
      <c r="M84" s="79">
        <f>IF(A84="","",'DATA PENDIENTES'!M249)</f>
        <v>46134</v>
      </c>
      <c r="N84" s="79">
        <f>IF(A84="","",'DATA PENDIENTES'!N249)</f>
        <v>46113</v>
      </c>
      <c r="O84" s="52">
        <f t="shared" si="2"/>
        <v>6</v>
      </c>
      <c r="P84" s="52" t="str">
        <f t="shared" si="3"/>
        <v>PENDIENTE</v>
      </c>
      <c r="Q84" s="80">
        <f t="shared" si="4"/>
        <v>0</v>
      </c>
      <c r="R84" s="52" t="str">
        <f t="shared" si="5"/>
        <v>OK</v>
      </c>
      <c r="S84" s="52" t="str">
        <f t="shared" si="6"/>
        <v>3-NORMAL</v>
      </c>
      <c r="T84" s="53">
        <f>IF(A84="","",'DATA PENDIENTES'!O249)</f>
        <v>209000</v>
      </c>
    </row>
    <row r="85" ht="15.75" customHeight="1">
      <c r="A85" s="47" t="str">
        <f>IF('DATA PENDIENTES'!B250="","",'DATA PENDIENTES'!B250)</f>
        <v>SU115858</v>
      </c>
      <c r="B85" s="47" t="str">
        <f>IF(A85="","",'DATA PENDIENTES'!C250)</f>
        <v>SOPORTE FIJACION PASAMANO (VOLCANES)</v>
      </c>
      <c r="C85" s="47">
        <f>IF(A85="","",'DATA PENDIENTES'!L250)</f>
        <v>80110094</v>
      </c>
      <c r="D85" s="47">
        <f>IF(A85="","",'DATA PENDIENTES'!J250)</f>
        <v>11373795</v>
      </c>
      <c r="E85" s="47">
        <f>IF(A85="","",'DATA PENDIENTES'!D250)</f>
        <v>133</v>
      </c>
      <c r="F85" s="47" t="str">
        <f>IF(A85="","",'DATA PENDIENTES'!E250)</f>
        <v>UND</v>
      </c>
      <c r="G85" s="47">
        <f>IF(A85="","",'DATA PENDIENTES'!F250)</f>
        <v>10</v>
      </c>
      <c r="H85" s="47">
        <f>IF(A85="","",'DATA PENDIENTES'!G250)</f>
        <v>123</v>
      </c>
      <c r="I85" s="48">
        <f>IF(A85="","",'DATA PENDIENTES'!H250)</f>
        <v>33200</v>
      </c>
      <c r="J85" s="48">
        <f t="shared" si="1"/>
        <v>0</v>
      </c>
      <c r="K85" s="47" t="str">
        <f>IF(A85="","",'DATA PENDIENTES'!I250)</f>
        <v>COMERCIALIZADORA DE AUTOPARTES E INDUSTRIAL UNIVERSAL SAS</v>
      </c>
      <c r="L85" s="47" t="str">
        <f>IF(A85="","",'DATA PENDIENTES'!K250)</f>
        <v>CRISTHIAN BENITEZ</v>
      </c>
      <c r="M85" s="76">
        <f>IF(A85="","",'DATA PENDIENTES'!M250)</f>
        <v>46134</v>
      </c>
      <c r="N85" s="76">
        <f>IF(A85="","",'DATA PENDIENTES'!N250)</f>
        <v>46113</v>
      </c>
      <c r="O85" s="47">
        <f t="shared" si="2"/>
        <v>6</v>
      </c>
      <c r="P85" s="47" t="str">
        <f t="shared" si="3"/>
        <v>PENDIENTE</v>
      </c>
      <c r="Q85" s="77">
        <f t="shared" si="4"/>
        <v>0.07518796992</v>
      </c>
      <c r="R85" s="47" t="str">
        <f t="shared" si="5"/>
        <v>OK</v>
      </c>
      <c r="S85" s="47" t="str">
        <f t="shared" si="6"/>
        <v>3-NORMAL</v>
      </c>
      <c r="T85" s="48">
        <f>IF(A85="","",'DATA PENDIENTES'!O250)</f>
        <v>838964</v>
      </c>
    </row>
    <row r="86" ht="15.75" customHeight="1">
      <c r="A86" s="52" t="str">
        <f>IF('DATA PENDIENTES'!B121="","",'DATA PENDIENTES'!B121)</f>
        <v>SU115554</v>
      </c>
      <c r="B86" s="52" t="str">
        <f>IF(A86="","",'DATA PENDIENTES'!C121)</f>
        <v>SOPORTE PASAMANOS</v>
      </c>
      <c r="C86" s="52">
        <f>IF(A86="","",'DATA PENDIENTES'!L121)</f>
        <v>80110097</v>
      </c>
      <c r="D86" s="52" t="str">
        <f>IF(A86="","",'DATA PENDIENTES'!J121)</f>
        <v/>
      </c>
      <c r="E86" s="52">
        <f>IF(A86="","",'DATA PENDIENTES'!D121)</f>
        <v>52</v>
      </c>
      <c r="F86" s="52" t="str">
        <f>IF(A86="","",'DATA PENDIENTES'!E121)</f>
        <v>UND</v>
      </c>
      <c r="G86" s="52">
        <f>IF(A86="","",'DATA PENDIENTES'!F121)</f>
        <v>14</v>
      </c>
      <c r="H86" s="52">
        <f>IF(A86="","",'DATA PENDIENTES'!G121)</f>
        <v>38</v>
      </c>
      <c r="I86" s="53">
        <f>IF(A86="","",'DATA PENDIENTES'!H121)</f>
        <v>4500</v>
      </c>
      <c r="J86" s="53">
        <f t="shared" si="1"/>
        <v>0</v>
      </c>
      <c r="K86" s="52" t="str">
        <f>IF(A86="","",'DATA PENDIENTES'!I121)</f>
        <v>SOLUCIONES INTEGRALES PARA CARROCERIAS SOCIEDAD POR ACCIONES SIMPLIFICADA</v>
      </c>
      <c r="L86" s="52" t="str">
        <f>IF(A86="","",'DATA PENDIENTES'!K121)</f>
        <v>CRISTHIAN BENITEZ</v>
      </c>
      <c r="M86" s="79">
        <f>IF(A86="","",'DATA PENDIENTES'!M121)</f>
        <v>46085</v>
      </c>
      <c r="N86" s="79">
        <f>IF(A86="","",'DATA PENDIENTES'!N121)</f>
        <v>46085</v>
      </c>
      <c r="O86" s="52">
        <f t="shared" si="2"/>
        <v>34</v>
      </c>
      <c r="P86" s="52" t="str">
        <f t="shared" si="3"/>
        <v>PENDIENTE</v>
      </c>
      <c r="Q86" s="80">
        <f t="shared" si="4"/>
        <v>0.2692307692</v>
      </c>
      <c r="R86" s="52" t="str">
        <f t="shared" si="5"/>
        <v>CRITICO</v>
      </c>
      <c r="S86" s="52" t="str">
        <f t="shared" si="6"/>
        <v>1-CRITICO</v>
      </c>
      <c r="T86" s="53">
        <f>IF(A86="","",'DATA PENDIENTES'!O121)</f>
        <v>44460</v>
      </c>
    </row>
    <row r="87" ht="15.75" customHeight="1">
      <c r="A87" s="52" t="str">
        <f>IF('DATA PENDIENTES'!B251="","",'DATA PENDIENTES'!B251)</f>
        <v>SU115858</v>
      </c>
      <c r="B87" s="52" t="str">
        <f>IF(A87="","",'DATA PENDIENTES'!C251)</f>
        <v>UNION PLASTICA T PARA PASAMANOS CORTA</v>
      </c>
      <c r="C87" s="52">
        <f>IF(A87="","",'DATA PENDIENTES'!L251)</f>
        <v>80110111</v>
      </c>
      <c r="D87" s="52">
        <f>IF(A87="","",'DATA PENDIENTES'!J251)</f>
        <v>11373791</v>
      </c>
      <c r="E87" s="52">
        <f>IF(A87="","",'DATA PENDIENTES'!D251)</f>
        <v>220</v>
      </c>
      <c r="F87" s="52" t="str">
        <f>IF(A87="","",'DATA PENDIENTES'!E251)</f>
        <v>UND</v>
      </c>
      <c r="G87" s="52">
        <f>IF(A87="","",'DATA PENDIENTES'!F251)</f>
        <v>0</v>
      </c>
      <c r="H87" s="52">
        <f>IF(A87="","",'DATA PENDIENTES'!G251)</f>
        <v>220</v>
      </c>
      <c r="I87" s="53">
        <f>IF(A87="","",'DATA PENDIENTES'!H251)</f>
        <v>3650</v>
      </c>
      <c r="J87" s="53">
        <f t="shared" si="1"/>
        <v>0</v>
      </c>
      <c r="K87" s="52" t="str">
        <f>IF(A87="","",'DATA PENDIENTES'!I251)</f>
        <v>COMERCIALIZADORA DE AUTOPARTES E INDUSTRIAL UNIVERSAL SAS</v>
      </c>
      <c r="L87" s="52" t="str">
        <f>IF(A87="","",'DATA PENDIENTES'!K251)</f>
        <v>CRISTHIAN BENITEZ</v>
      </c>
      <c r="M87" s="79">
        <f>IF(A87="","",'DATA PENDIENTES'!M251)</f>
        <v>46134</v>
      </c>
      <c r="N87" s="79">
        <f>IF(A87="","",'DATA PENDIENTES'!N251)</f>
        <v>46113</v>
      </c>
      <c r="O87" s="52">
        <f t="shared" si="2"/>
        <v>6</v>
      </c>
      <c r="P87" s="52" t="str">
        <f t="shared" si="3"/>
        <v>PENDIENTE</v>
      </c>
      <c r="Q87" s="80">
        <f t="shared" si="4"/>
        <v>0</v>
      </c>
      <c r="R87" s="52" t="str">
        <f t="shared" si="5"/>
        <v>OK</v>
      </c>
      <c r="S87" s="52" t="str">
        <f t="shared" si="6"/>
        <v>3-NORMAL</v>
      </c>
      <c r="T87" s="53">
        <f>IF(A87="","",'DATA PENDIENTES'!O251)</f>
        <v>152570</v>
      </c>
    </row>
    <row r="88" ht="15.75" customHeight="1">
      <c r="A88" s="47" t="str">
        <f>IF('DATA PENDIENTES'!B76="","",'DATA PENDIENTES'!B76)</f>
        <v>SU115136</v>
      </c>
      <c r="B88" s="47" t="str">
        <f>IF(A88="","",'DATA PENDIENTES'!C76)</f>
        <v>BROCHA 2"</v>
      </c>
      <c r="C88" s="47">
        <f>IF(A88="","",'DATA PENDIENTES'!L76)</f>
        <v>80110114</v>
      </c>
      <c r="D88" s="47">
        <f>IF(A88="","",'DATA PENDIENTES'!J76)</f>
        <v>354</v>
      </c>
      <c r="E88" s="47">
        <f>IF(A88="","",'DATA PENDIENTES'!D76)</f>
        <v>135</v>
      </c>
      <c r="F88" s="47" t="str">
        <f>IF(A88="","",'DATA PENDIENTES'!E76)</f>
        <v>UND</v>
      </c>
      <c r="G88" s="47">
        <f>IF(A88="","",'DATA PENDIENTES'!F76)</f>
        <v>45</v>
      </c>
      <c r="H88" s="47">
        <f>IF(A88="","",'DATA PENDIENTES'!G76)</f>
        <v>90</v>
      </c>
      <c r="I88" s="48">
        <f>IF(A88="","",'DATA PENDIENTES'!H76)</f>
        <v>3956</v>
      </c>
      <c r="J88" s="48">
        <f t="shared" si="1"/>
        <v>0</v>
      </c>
      <c r="K88" s="47" t="str">
        <f>IF(A88="","",'DATA PENDIENTES'!I76)</f>
        <v>SUMILOGISTICA S.A.S.</v>
      </c>
      <c r="L88" s="47" t="str">
        <f>IF(A88="","",'DATA PENDIENTES'!K76)</f>
        <v>CRISTHIAN BENITEZ</v>
      </c>
      <c r="M88" s="76">
        <f>IF(A88="","",'DATA PENDIENTES'!M76)</f>
        <v>46142</v>
      </c>
      <c r="N88" s="76">
        <f>IF(A88="","",'DATA PENDIENTES'!N76)</f>
        <v>46142</v>
      </c>
      <c r="O88" s="47">
        <f t="shared" si="2"/>
        <v>0</v>
      </c>
      <c r="P88" s="47" t="str">
        <f t="shared" si="3"/>
        <v>PENDIENTE</v>
      </c>
      <c r="Q88" s="77">
        <f t="shared" si="4"/>
        <v>0.3333333333</v>
      </c>
      <c r="R88" s="47" t="str">
        <f t="shared" si="5"/>
        <v>OK</v>
      </c>
      <c r="S88" s="47" t="str">
        <f t="shared" si="6"/>
        <v>3-NORMAL</v>
      </c>
      <c r="T88" s="48">
        <f>IF(A88="","",'DATA PENDIENTES'!O76)</f>
        <v>101471.4</v>
      </c>
    </row>
    <row r="89" ht="15.75" customHeight="1">
      <c r="A89" s="52" t="str">
        <f>IF('DATA PENDIENTES'!B59="","",'DATA PENDIENTES'!B59)</f>
        <v>SU115924</v>
      </c>
      <c r="B89" s="52" t="str">
        <f>IF(A89="","",'DATA PENDIENTES'!C59)</f>
        <v>BOOSTER DE PUERTA DE SERVICIO</v>
      </c>
      <c r="C89" s="52">
        <f>IF(A89="","",'DATA PENDIENTES'!L59)</f>
        <v>80110118</v>
      </c>
      <c r="D89" s="52">
        <f>IF(A89="","",'DATA PENDIENTES'!J59)</f>
        <v>26246687</v>
      </c>
      <c r="E89" s="52">
        <f>IF(A89="","",'DATA PENDIENTES'!D59)</f>
        <v>1</v>
      </c>
      <c r="F89" s="52" t="str">
        <f>IF(A89="","",'DATA PENDIENTES'!E59)</f>
        <v>UND</v>
      </c>
      <c r="G89" s="52">
        <f>IF(A89="","",'DATA PENDIENTES'!F59)</f>
        <v>0</v>
      </c>
      <c r="H89" s="52">
        <f>IF(A89="","",'DATA PENDIENTES'!G59)</f>
        <v>1</v>
      </c>
      <c r="I89" s="53">
        <f>IF(A89="","",'DATA PENDIENTES'!H59)</f>
        <v>321023.9</v>
      </c>
      <c r="J89" s="53">
        <f t="shared" si="1"/>
        <v>0</v>
      </c>
      <c r="K89" s="52" t="str">
        <f>IF(A89="","",'DATA PENDIENTES'!I59)</f>
        <v>SUPERPOLO S.A.S</v>
      </c>
      <c r="L89" s="52" t="str">
        <f>IF(A89="","",'DATA PENDIENTES'!K59)</f>
        <v>CRISTHIAN BENITEZ</v>
      </c>
      <c r="M89" s="79">
        <f>IF(A89="","",'DATA PENDIENTES'!M59)</f>
        <v>46121</v>
      </c>
      <c r="N89" s="79">
        <f>IF(A89="","",'DATA PENDIENTES'!N59)</f>
        <v>46113</v>
      </c>
      <c r="O89" s="52">
        <f t="shared" si="2"/>
        <v>6</v>
      </c>
      <c r="P89" s="52" t="str">
        <f t="shared" si="3"/>
        <v>PENDIENTE</v>
      </c>
      <c r="Q89" s="80">
        <f t="shared" si="4"/>
        <v>0</v>
      </c>
      <c r="R89" s="52" t="str">
        <f t="shared" si="5"/>
        <v>OK</v>
      </c>
      <c r="S89" s="52" t="str">
        <f t="shared" si="6"/>
        <v>3-NORMAL</v>
      </c>
      <c r="T89" s="53">
        <f>IF(A89="","",'DATA PENDIENTES'!O59)</f>
        <v>60994.54</v>
      </c>
    </row>
    <row r="90" ht="15.75" customHeight="1">
      <c r="A90" s="52" t="str">
        <f>IF('DATA PENDIENTES'!B105="","",'DATA PENDIENTES'!B105)</f>
        <v>SU115857</v>
      </c>
      <c r="B90" s="52" t="str">
        <f>IF(A90="","",'DATA PENDIENTES'!C105)</f>
        <v>TORNILLO AVELLANADO M8*3/4"</v>
      </c>
      <c r="C90" s="52">
        <f>IF(A90="","",'DATA PENDIENTES'!L105)</f>
        <v>80110120</v>
      </c>
      <c r="D90" s="52">
        <f>IF(A90="","",'DATA PENDIENTES'!J105)</f>
        <v>2428</v>
      </c>
      <c r="E90" s="52">
        <f>IF(A90="","",'DATA PENDIENTES'!D105)</f>
        <v>1000</v>
      </c>
      <c r="F90" s="52" t="str">
        <f>IF(A90="","",'DATA PENDIENTES'!E105)</f>
        <v>UND</v>
      </c>
      <c r="G90" s="52">
        <f>IF(A90="","",'DATA PENDIENTES'!F105)</f>
        <v>0</v>
      </c>
      <c r="H90" s="52">
        <f>IF(A90="","",'DATA PENDIENTES'!G105)</f>
        <v>1000</v>
      </c>
      <c r="I90" s="53">
        <f>IF(A90="","",'DATA PENDIENTES'!H105)</f>
        <v>95</v>
      </c>
      <c r="J90" s="53">
        <f t="shared" si="1"/>
        <v>0</v>
      </c>
      <c r="K90" s="52" t="str">
        <f>IF(A90="","",'DATA PENDIENTES'!I105)</f>
        <v>SUMILOGISTICA S.A.S.</v>
      </c>
      <c r="L90" s="52" t="str">
        <f>IF(A90="","",'DATA PENDIENTES'!K105)</f>
        <v>CRISTHIAN BENITEZ</v>
      </c>
      <c r="M90" s="79">
        <f>IF(A90="","",'DATA PENDIENTES'!M105)</f>
        <v>46119</v>
      </c>
      <c r="N90" s="79">
        <f>IF(A90="","",'DATA PENDIENTES'!N105)</f>
        <v>46113</v>
      </c>
      <c r="O90" s="52">
        <f t="shared" si="2"/>
        <v>6</v>
      </c>
      <c r="P90" s="52" t="str">
        <f t="shared" si="3"/>
        <v>PENDIENTE</v>
      </c>
      <c r="Q90" s="80">
        <f t="shared" si="4"/>
        <v>0</v>
      </c>
      <c r="R90" s="52" t="str">
        <f t="shared" si="5"/>
        <v>OK</v>
      </c>
      <c r="S90" s="52" t="str">
        <f t="shared" si="6"/>
        <v>3-NORMAL</v>
      </c>
      <c r="T90" s="53">
        <f>IF(A90="","",'DATA PENDIENTES'!O105)</f>
        <v>18050</v>
      </c>
    </row>
    <row r="91" ht="15.75" customHeight="1">
      <c r="A91" s="52" t="str">
        <f>IF('DATA PENDIENTES'!B257="","",'DATA PENDIENTES'!B257)</f>
        <v>SU115919</v>
      </c>
      <c r="B91" s="52" t="str">
        <f>IF(A91="","",'DATA PENDIENTES'!C257)</f>
        <v>ACABAMIENTO CONDUCTO LATERAL DERECHO</v>
      </c>
      <c r="C91" s="52">
        <f>IF(A91="","",'DATA PENDIENTES'!L257)</f>
        <v>80110123</v>
      </c>
      <c r="D91" s="52" t="str">
        <f>IF(A91="","",'DATA PENDIENTES'!J257)</f>
        <v>CTP3694</v>
      </c>
      <c r="E91" s="52">
        <f>IF(A91="","",'DATA PENDIENTES'!D257)</f>
        <v>1</v>
      </c>
      <c r="F91" s="52" t="str">
        <f>IF(A91="","",'DATA PENDIENTES'!E257)</f>
        <v>UND</v>
      </c>
      <c r="G91" s="52">
        <f>IF(A91="","",'DATA PENDIENTES'!F257)</f>
        <v>0</v>
      </c>
      <c r="H91" s="52">
        <f>IF(A91="","",'DATA PENDIENTES'!G257)</f>
        <v>1</v>
      </c>
      <c r="I91" s="53">
        <f>IF(A91="","",'DATA PENDIENTES'!H257)</f>
        <v>33573</v>
      </c>
      <c r="J91" s="53">
        <f t="shared" si="1"/>
        <v>0</v>
      </c>
      <c r="K91" s="52" t="str">
        <f>IF(A91="","",'DATA PENDIENTES'!I257)</f>
        <v>COMERCIALIZADORA DE AUTOPARTES E INDUSTRIAL UNIVERSAL SAS</v>
      </c>
      <c r="L91" s="52" t="str">
        <f>IF(A91="","",'DATA PENDIENTES'!K257)</f>
        <v>CRISTHIAN BENITEZ</v>
      </c>
      <c r="M91" s="79">
        <f>IF(A91="","",'DATA PENDIENTES'!M257)</f>
        <v>46119</v>
      </c>
      <c r="N91" s="79">
        <f>IF(A91="","",'DATA PENDIENTES'!N257)</f>
        <v>46113</v>
      </c>
      <c r="O91" s="52">
        <f t="shared" si="2"/>
        <v>6</v>
      </c>
      <c r="P91" s="52" t="str">
        <f t="shared" si="3"/>
        <v>PENDIENTE</v>
      </c>
      <c r="Q91" s="80">
        <f t="shared" si="4"/>
        <v>0</v>
      </c>
      <c r="R91" s="52" t="str">
        <f t="shared" si="5"/>
        <v>OK</v>
      </c>
      <c r="S91" s="52" t="str">
        <f t="shared" si="6"/>
        <v>3-NORMAL</v>
      </c>
      <c r="T91" s="53">
        <f>IF(A91="","",'DATA PENDIENTES'!O257)</f>
        <v>6378.87</v>
      </c>
    </row>
    <row r="92" ht="15.75" customHeight="1">
      <c r="A92" s="52" t="str">
        <f>IF('DATA PENDIENTES'!B77="","",'DATA PENDIENTES'!B77)</f>
        <v>SU115136</v>
      </c>
      <c r="B92" s="52" t="str">
        <f>IF(A92="","",'DATA PENDIENTES'!C77)</f>
        <v>TORNILLO HEXAGONAL 3/8"*1"</v>
      </c>
      <c r="C92" s="52">
        <f>IF(A92="","",'DATA PENDIENTES'!L77)</f>
        <v>80110130</v>
      </c>
      <c r="D92" s="52">
        <f>IF(A92="","",'DATA PENDIENTES'!J77)</f>
        <v>2432</v>
      </c>
      <c r="E92" s="52">
        <f>IF(A92="","",'DATA PENDIENTES'!D77)</f>
        <v>1200</v>
      </c>
      <c r="F92" s="52" t="str">
        <f>IF(A92="","",'DATA PENDIENTES'!E77)</f>
        <v>UND</v>
      </c>
      <c r="G92" s="52">
        <f>IF(A92="","",'DATA PENDIENTES'!F77)</f>
        <v>1000</v>
      </c>
      <c r="H92" s="52">
        <f>IF(A92="","",'DATA PENDIENTES'!G77)</f>
        <v>200</v>
      </c>
      <c r="I92" s="53">
        <f>IF(A92="","",'DATA PENDIENTES'!H77)</f>
        <v>473</v>
      </c>
      <c r="J92" s="53">
        <f t="shared" si="1"/>
        <v>0</v>
      </c>
      <c r="K92" s="52" t="str">
        <f>IF(A92="","",'DATA PENDIENTES'!I77)</f>
        <v>SUMILOGISTICA S.A.S.</v>
      </c>
      <c r="L92" s="52" t="str">
        <f>IF(A92="","",'DATA PENDIENTES'!K77)</f>
        <v>CRISTHIAN BENITEZ</v>
      </c>
      <c r="M92" s="79">
        <f>IF(A92="","",'DATA PENDIENTES'!M77)</f>
        <v>46142</v>
      </c>
      <c r="N92" s="79">
        <f>IF(A92="","",'DATA PENDIENTES'!N77)</f>
        <v>46142</v>
      </c>
      <c r="O92" s="52">
        <f t="shared" si="2"/>
        <v>0</v>
      </c>
      <c r="P92" s="52" t="str">
        <f t="shared" si="3"/>
        <v>PENDIENTE</v>
      </c>
      <c r="Q92" s="80">
        <f t="shared" si="4"/>
        <v>0.8333333333</v>
      </c>
      <c r="R92" s="52" t="str">
        <f t="shared" si="5"/>
        <v>OK</v>
      </c>
      <c r="S92" s="52" t="str">
        <f t="shared" si="6"/>
        <v>3-NORMAL</v>
      </c>
      <c r="T92" s="53">
        <f>IF(A92="","",'DATA PENDIENTES'!O77)</f>
        <v>107844</v>
      </c>
    </row>
    <row r="93" ht="15.75" customHeight="1">
      <c r="A93" s="47" t="str">
        <f>IF('DATA PENDIENTES'!B60="","",'DATA PENDIENTES'!B60)</f>
        <v>SU114738</v>
      </c>
      <c r="B93" s="47" t="str">
        <f>IF(A93="","",'DATA PENDIENTES'!C60)</f>
        <v>TORNILLO AVELLANADO M8*1"</v>
      </c>
      <c r="C93" s="47">
        <f>IF(A93="","",'DATA PENDIENTES'!L60)</f>
        <v>80110133</v>
      </c>
      <c r="D93" s="47">
        <f>IF(A93="","",'DATA PENDIENTES'!J60)</f>
        <v>1495</v>
      </c>
      <c r="E93" s="47">
        <f>IF(A93="","",'DATA PENDIENTES'!D60)</f>
        <v>600</v>
      </c>
      <c r="F93" s="47" t="str">
        <f>IF(A93="","",'DATA PENDIENTES'!E60)</f>
        <v>UND</v>
      </c>
      <c r="G93" s="47">
        <f>IF(A93="","",'DATA PENDIENTES'!F60)</f>
        <v>0</v>
      </c>
      <c r="H93" s="47">
        <f>IF(A93="","",'DATA PENDIENTES'!G60)</f>
        <v>600</v>
      </c>
      <c r="I93" s="48">
        <f>IF(A93="","",'DATA PENDIENTES'!H60)</f>
        <v>40</v>
      </c>
      <c r="J93" s="48">
        <f t="shared" si="1"/>
        <v>0</v>
      </c>
      <c r="K93" s="47" t="str">
        <f>IF(A93="","",'DATA PENDIENTES'!I60)</f>
        <v>SUMILOGISTICA S.A.S.</v>
      </c>
      <c r="L93" s="47" t="str">
        <f>IF(A93="","",'DATA PENDIENTES'!K60)</f>
        <v>CRISTHIAN BENITEZ</v>
      </c>
      <c r="M93" s="76">
        <f>IF(A93="","",'DATA PENDIENTES'!M60)</f>
        <v>45992</v>
      </c>
      <c r="N93" s="76">
        <f>IF(A93="","",'DATA PENDIENTES'!N60)</f>
        <v>45992</v>
      </c>
      <c r="O93" s="47">
        <f t="shared" si="2"/>
        <v>127</v>
      </c>
      <c r="P93" s="47" t="str">
        <f t="shared" si="3"/>
        <v>PENDIENTE</v>
      </c>
      <c r="Q93" s="77">
        <f t="shared" si="4"/>
        <v>0</v>
      </c>
      <c r="R93" s="47" t="str">
        <f t="shared" si="5"/>
        <v>CRITICO</v>
      </c>
      <c r="S93" s="47" t="str">
        <f t="shared" si="6"/>
        <v>1-CRITICO</v>
      </c>
      <c r="T93" s="48">
        <f>IF(A93="","",'DATA PENDIENTES'!O60)</f>
        <v>4560</v>
      </c>
    </row>
    <row r="94" ht="15.75" customHeight="1">
      <c r="A94" s="47" t="str">
        <f>IF('DATA PENDIENTES'!B78="","",'DATA PENDIENTES'!B78)</f>
        <v>SU115136</v>
      </c>
      <c r="B94" s="47" t="str">
        <f>IF(A94="","",'DATA PENDIENTES'!C78)</f>
        <v>TORNILLO AVELLANADO M8*1"</v>
      </c>
      <c r="C94" s="47">
        <f>IF(A94="","",'DATA PENDIENTES'!L78)</f>
        <v>80110133</v>
      </c>
      <c r="D94" s="47">
        <f>IF(A94="","",'DATA PENDIENTES'!J78)</f>
        <v>1495</v>
      </c>
      <c r="E94" s="47">
        <f>IF(A94="","",'DATA PENDIENTES'!D78)</f>
        <v>2400</v>
      </c>
      <c r="F94" s="47" t="str">
        <f>IF(A94="","",'DATA PENDIENTES'!E78)</f>
        <v>UND</v>
      </c>
      <c r="G94" s="47">
        <f>IF(A94="","",'DATA PENDIENTES'!F78)</f>
        <v>1200</v>
      </c>
      <c r="H94" s="47">
        <f>IF(A94="","",'DATA PENDIENTES'!G78)</f>
        <v>1200</v>
      </c>
      <c r="I94" s="48">
        <f>IF(A94="","",'DATA PENDIENTES'!H78)</f>
        <v>40</v>
      </c>
      <c r="J94" s="48">
        <f t="shared" si="1"/>
        <v>0</v>
      </c>
      <c r="K94" s="47" t="str">
        <f>IF(A94="","",'DATA PENDIENTES'!I78)</f>
        <v>SUMILOGISTICA S.A.S.</v>
      </c>
      <c r="L94" s="47" t="str">
        <f>IF(A94="","",'DATA PENDIENTES'!K78)</f>
        <v>CRISTHIAN BENITEZ</v>
      </c>
      <c r="M94" s="76">
        <f>IF(A94="","",'DATA PENDIENTES'!M78)</f>
        <v>46142</v>
      </c>
      <c r="N94" s="76">
        <f>IF(A94="","",'DATA PENDIENTES'!N78)</f>
        <v>46142</v>
      </c>
      <c r="O94" s="47">
        <f t="shared" si="2"/>
        <v>0</v>
      </c>
      <c r="P94" s="47" t="str">
        <f t="shared" si="3"/>
        <v>PENDIENTE</v>
      </c>
      <c r="Q94" s="77">
        <f t="shared" si="4"/>
        <v>0.5</v>
      </c>
      <c r="R94" s="47" t="str">
        <f t="shared" si="5"/>
        <v>OK</v>
      </c>
      <c r="S94" s="47" t="str">
        <f t="shared" si="6"/>
        <v>3-NORMAL</v>
      </c>
      <c r="T94" s="48">
        <f>IF(A94="","",'DATA PENDIENTES'!O78)</f>
        <v>18240</v>
      </c>
    </row>
    <row r="95" ht="15.75" customHeight="1">
      <c r="A95" s="52" t="str">
        <f>IF('DATA PENDIENTES'!B267="","",'DATA PENDIENTES'!B267)</f>
        <v>SU115888</v>
      </c>
      <c r="B95" s="52" t="str">
        <f>IF(A95="","",'DATA PENDIENTES'!C267)</f>
        <v>CIERRE PLASTICO PEQUEÑO MANIJA</v>
      </c>
      <c r="C95" s="52">
        <f>IF(A95="","",'DATA PENDIENTES'!L267)</f>
        <v>80110150</v>
      </c>
      <c r="D95" s="52" t="str">
        <f>IF(A95="","",'DATA PENDIENTES'!J267)</f>
        <v/>
      </c>
      <c r="E95" s="52">
        <f>IF(A95="","",'DATA PENDIENTES'!D267)</f>
        <v>60</v>
      </c>
      <c r="F95" s="52" t="str">
        <f>IF(A95="","",'DATA PENDIENTES'!E267)</f>
        <v>UND</v>
      </c>
      <c r="G95" s="52">
        <f>IF(A95="","",'DATA PENDIENTES'!F267)</f>
        <v>0</v>
      </c>
      <c r="H95" s="52">
        <f>IF(A95="","",'DATA PENDIENTES'!G267)</f>
        <v>60</v>
      </c>
      <c r="I95" s="53">
        <f>IF(A95="","",'DATA PENDIENTES'!H267)</f>
        <v>5100</v>
      </c>
      <c r="J95" s="53">
        <f t="shared" si="1"/>
        <v>0</v>
      </c>
      <c r="K95" s="52" t="str">
        <f>IF(A95="","",'DATA PENDIENTES'!I267)</f>
        <v>AREVALO MURIEL CRISTHIAN CAMILO</v>
      </c>
      <c r="L95" s="52" t="str">
        <f>IF(A95="","",'DATA PENDIENTES'!K267)</f>
        <v>CRISTHIAN BENITEZ</v>
      </c>
      <c r="M95" s="79">
        <f>IF(A95="","",'DATA PENDIENTES'!M267)</f>
        <v>46113</v>
      </c>
      <c r="N95" s="79">
        <f>IF(A95="","",'DATA PENDIENTES'!N267)</f>
        <v>46113</v>
      </c>
      <c r="O95" s="52">
        <f t="shared" si="2"/>
        <v>6</v>
      </c>
      <c r="P95" s="52" t="str">
        <f t="shared" si="3"/>
        <v>PENDIENTE</v>
      </c>
      <c r="Q95" s="80">
        <f t="shared" si="4"/>
        <v>0</v>
      </c>
      <c r="R95" s="52" t="str">
        <f t="shared" si="5"/>
        <v>OK</v>
      </c>
      <c r="S95" s="52" t="str">
        <f t="shared" si="6"/>
        <v>3-NORMAL</v>
      </c>
      <c r="T95" s="53">
        <f>IF(A95="","",'DATA PENDIENTES'!O267)</f>
        <v>58140</v>
      </c>
    </row>
    <row r="96" ht="15.75" customHeight="1">
      <c r="A96" s="52" t="str">
        <f>IF('DATA PENDIENTES'!B79="","",'DATA PENDIENTES'!B79)</f>
        <v>SU115136</v>
      </c>
      <c r="B96" s="52" t="str">
        <f>IF(A96="","",'DATA PENDIENTES'!C79)</f>
        <v>ARANDELA PLANA 3/8"</v>
      </c>
      <c r="C96" s="52">
        <f>IF(A96="","",'DATA PENDIENTES'!L79)</f>
        <v>80110240</v>
      </c>
      <c r="D96" s="52">
        <f>IF(A96="","",'DATA PENDIENTES'!J79)</f>
        <v>1857</v>
      </c>
      <c r="E96" s="52">
        <f>IF(A96="","",'DATA PENDIENTES'!D79)</f>
        <v>1200</v>
      </c>
      <c r="F96" s="52" t="str">
        <f>IF(A96="","",'DATA PENDIENTES'!E79)</f>
        <v>UND</v>
      </c>
      <c r="G96" s="52">
        <f>IF(A96="","",'DATA PENDIENTES'!F79)</f>
        <v>600</v>
      </c>
      <c r="H96" s="52">
        <f>IF(A96="","",'DATA PENDIENTES'!G79)</f>
        <v>600</v>
      </c>
      <c r="I96" s="53">
        <f>IF(A96="","",'DATA PENDIENTES'!H79)</f>
        <v>138</v>
      </c>
      <c r="J96" s="53">
        <f t="shared" si="1"/>
        <v>0</v>
      </c>
      <c r="K96" s="52" t="str">
        <f>IF(A96="","",'DATA PENDIENTES'!I79)</f>
        <v>SUMILOGISTICA S.A.S.</v>
      </c>
      <c r="L96" s="52" t="str">
        <f>IF(A96="","",'DATA PENDIENTES'!K79)</f>
        <v>CRISTHIAN BENITEZ</v>
      </c>
      <c r="M96" s="79">
        <f>IF(A96="","",'DATA PENDIENTES'!M79)</f>
        <v>46142</v>
      </c>
      <c r="N96" s="79">
        <f>IF(A96="","",'DATA PENDIENTES'!N79)</f>
        <v>46142</v>
      </c>
      <c r="O96" s="52">
        <f t="shared" si="2"/>
        <v>0</v>
      </c>
      <c r="P96" s="52" t="str">
        <f t="shared" si="3"/>
        <v>PENDIENTE</v>
      </c>
      <c r="Q96" s="80">
        <f t="shared" si="4"/>
        <v>0.5</v>
      </c>
      <c r="R96" s="52" t="str">
        <f t="shared" si="5"/>
        <v>OK</v>
      </c>
      <c r="S96" s="52" t="str">
        <f t="shared" si="6"/>
        <v>3-NORMAL</v>
      </c>
      <c r="T96" s="53">
        <f>IF(A96="","",'DATA PENDIENTES'!O79)</f>
        <v>31464</v>
      </c>
    </row>
    <row r="97" ht="15.75" customHeight="1">
      <c r="A97" s="47" t="str">
        <f>IF('DATA PENDIENTES'!B80="","",'DATA PENDIENTES'!B80)</f>
        <v>SU115136</v>
      </c>
      <c r="B97" s="47" t="str">
        <f>IF(A97="","",'DATA PENDIENTES'!C80)</f>
        <v>GUAZA 3/8</v>
      </c>
      <c r="C97" s="47">
        <f>IF(A97="","",'DATA PENDIENTES'!L80)</f>
        <v>80110241</v>
      </c>
      <c r="D97" s="47">
        <f>IF(A97="","",'DATA PENDIENTES'!J80)</f>
        <v>2465</v>
      </c>
      <c r="E97" s="47">
        <f>IF(A97="","",'DATA PENDIENTES'!D80)</f>
        <v>1800</v>
      </c>
      <c r="F97" s="47" t="str">
        <f>IF(A97="","",'DATA PENDIENTES'!E80)</f>
        <v>UND</v>
      </c>
      <c r="G97" s="47">
        <f>IF(A97="","",'DATA PENDIENTES'!F80)</f>
        <v>1200</v>
      </c>
      <c r="H97" s="47">
        <f>IF(A97="","",'DATA PENDIENTES'!G80)</f>
        <v>600</v>
      </c>
      <c r="I97" s="48">
        <f>IF(A97="","",'DATA PENDIENTES'!H80)</f>
        <v>53</v>
      </c>
      <c r="J97" s="48">
        <f t="shared" si="1"/>
        <v>0</v>
      </c>
      <c r="K97" s="47" t="str">
        <f>IF(A97="","",'DATA PENDIENTES'!I80)</f>
        <v>SUMILOGISTICA S.A.S.</v>
      </c>
      <c r="L97" s="47" t="str">
        <f>IF(A97="","",'DATA PENDIENTES'!K80)</f>
        <v>CRISTHIAN BENITEZ</v>
      </c>
      <c r="M97" s="76">
        <f>IF(A97="","",'DATA PENDIENTES'!M80)</f>
        <v>46142</v>
      </c>
      <c r="N97" s="76">
        <f>IF(A97="","",'DATA PENDIENTES'!N80)</f>
        <v>46142</v>
      </c>
      <c r="O97" s="47">
        <f t="shared" si="2"/>
        <v>0</v>
      </c>
      <c r="P97" s="47" t="str">
        <f t="shared" si="3"/>
        <v>PENDIENTE</v>
      </c>
      <c r="Q97" s="77">
        <f t="shared" si="4"/>
        <v>0.6666666667</v>
      </c>
      <c r="R97" s="47" t="str">
        <f t="shared" si="5"/>
        <v>OK</v>
      </c>
      <c r="S97" s="47" t="str">
        <f t="shared" si="6"/>
        <v>3-NORMAL</v>
      </c>
      <c r="T97" s="48">
        <f>IF(A97="","",'DATA PENDIENTES'!O80)</f>
        <v>18126</v>
      </c>
    </row>
    <row r="98" ht="15.75" customHeight="1">
      <c r="A98" s="52" t="str">
        <f>IF('DATA PENDIENTES'!B123="","",'DATA PENDIENTES'!B123)</f>
        <v>SU115880</v>
      </c>
      <c r="B98" s="52" t="str">
        <f>IF(A98="","",'DATA PENDIENTES'!C123)</f>
        <v>UNION PLASTICA</v>
      </c>
      <c r="C98" s="52">
        <f>IF(A98="","",'DATA PENDIENTES'!L123)</f>
        <v>80110242</v>
      </c>
      <c r="D98" s="52" t="str">
        <f>IF(A98="","",'DATA PENDIENTES'!J123)</f>
        <v/>
      </c>
      <c r="E98" s="52">
        <f>IF(A98="","",'DATA PENDIENTES'!D123)</f>
        <v>110</v>
      </c>
      <c r="F98" s="52" t="str">
        <f>IF(A98="","",'DATA PENDIENTES'!E123)</f>
        <v>UND</v>
      </c>
      <c r="G98" s="52">
        <f>IF(A98="","",'DATA PENDIENTES'!F123)</f>
        <v>95</v>
      </c>
      <c r="H98" s="52">
        <f>IF(A98="","",'DATA PENDIENTES'!G123)</f>
        <v>15</v>
      </c>
      <c r="I98" s="53">
        <f>IF(A98="","",'DATA PENDIENTES'!H123)</f>
        <v>2700</v>
      </c>
      <c r="J98" s="53">
        <f t="shared" si="1"/>
        <v>0</v>
      </c>
      <c r="K98" s="52" t="str">
        <f>IF(A98="","",'DATA PENDIENTES'!I123)</f>
        <v>SOLUCIONES INTEGRALES PARA CARROCERIAS SOCIEDAD POR ACCIONES SIMPLIFICADA</v>
      </c>
      <c r="L98" s="52" t="str">
        <f>IF(A98="","",'DATA PENDIENTES'!K123)</f>
        <v>CRISTHIAN BENITEZ</v>
      </c>
      <c r="M98" s="79">
        <f>IF(A98="","",'DATA PENDIENTES'!M123)</f>
        <v>46113</v>
      </c>
      <c r="N98" s="79">
        <f>IF(A98="","",'DATA PENDIENTES'!N123)</f>
        <v>46113</v>
      </c>
      <c r="O98" s="52">
        <f t="shared" si="2"/>
        <v>6</v>
      </c>
      <c r="P98" s="52" t="str">
        <f t="shared" si="3"/>
        <v>PENDIENTE</v>
      </c>
      <c r="Q98" s="80">
        <f t="shared" si="4"/>
        <v>0.8636363636</v>
      </c>
      <c r="R98" s="52" t="str">
        <f t="shared" si="5"/>
        <v>OK</v>
      </c>
      <c r="S98" s="52" t="str">
        <f t="shared" si="6"/>
        <v>3-NORMAL</v>
      </c>
      <c r="T98" s="53">
        <f>IF(A98="","",'DATA PENDIENTES'!O123)</f>
        <v>56430</v>
      </c>
    </row>
    <row r="99" ht="15.75" customHeight="1">
      <c r="A99" s="47" t="str">
        <f>IF('DATA PENDIENTES'!B156="","",'DATA PENDIENTES'!B156)</f>
        <v>SU115870</v>
      </c>
      <c r="B99" s="47" t="str">
        <f>IF(A99="","",'DATA PENDIENTES'!C156)</f>
        <v>ACRILICO SILLA DE USO PRIORITARIO VERTICAL</v>
      </c>
      <c r="C99" s="47">
        <f>IF(A99="","",'DATA PENDIENTES'!L156)</f>
        <v>80110250</v>
      </c>
      <c r="D99" s="47" t="str">
        <f>IF(A99="","",'DATA PENDIENTES'!J156)</f>
        <v>CA1045</v>
      </c>
      <c r="E99" s="47">
        <f>IF(A99="","",'DATA PENDIENTES'!D156)</f>
        <v>3</v>
      </c>
      <c r="F99" s="47" t="str">
        <f>IF(A99="","",'DATA PENDIENTES'!E156)</f>
        <v>UND</v>
      </c>
      <c r="G99" s="47">
        <f>IF(A99="","",'DATA PENDIENTES'!F156)</f>
        <v>0</v>
      </c>
      <c r="H99" s="47">
        <f>IF(A99="","",'DATA PENDIENTES'!G156)</f>
        <v>3</v>
      </c>
      <c r="I99" s="48">
        <f>IF(A99="","",'DATA PENDIENTES'!H156)</f>
        <v>10000</v>
      </c>
      <c r="J99" s="48">
        <f t="shared" si="1"/>
        <v>0</v>
      </c>
      <c r="K99" s="47" t="str">
        <f>IF(A99="","",'DATA PENDIENTES'!I156)</f>
        <v>INDUSTRIAS GRAFICAS Y TERMOPLASTICAS SAS</v>
      </c>
      <c r="L99" s="47" t="str">
        <f>IF(A99="","",'DATA PENDIENTES'!K156)</f>
        <v>CRISTHIAN BENITEZ</v>
      </c>
      <c r="M99" s="76">
        <f>IF(A99="","",'DATA PENDIENTES'!M156)</f>
        <v>46116</v>
      </c>
      <c r="N99" s="76">
        <f>IF(A99="","",'DATA PENDIENTES'!N156)</f>
        <v>46113</v>
      </c>
      <c r="O99" s="47">
        <f t="shared" si="2"/>
        <v>6</v>
      </c>
      <c r="P99" s="47" t="str">
        <f t="shared" si="3"/>
        <v>PENDIENTE</v>
      </c>
      <c r="Q99" s="77">
        <f t="shared" si="4"/>
        <v>0</v>
      </c>
      <c r="R99" s="47" t="str">
        <f t="shared" si="5"/>
        <v>OK</v>
      </c>
      <c r="S99" s="47" t="str">
        <f t="shared" si="6"/>
        <v>3-NORMAL</v>
      </c>
      <c r="T99" s="48">
        <f>IF(A99="","",'DATA PENDIENTES'!O156)</f>
        <v>5700</v>
      </c>
    </row>
    <row r="100" ht="15.75" customHeight="1">
      <c r="A100" s="52" t="str">
        <f>IF('DATA PENDIENTES'!B157="","",'DATA PENDIENTES'!B157)</f>
        <v>SU115870</v>
      </c>
      <c r="B100" s="52" t="str">
        <f>IF(A100="","",'DATA PENDIENTES'!C157)</f>
        <v>ACRILICO NO PARARSE EN LA FRANJA AMARILLA</v>
      </c>
      <c r="C100" s="52">
        <f>IF(A100="","",'DATA PENDIENTES'!L157)</f>
        <v>80110251</v>
      </c>
      <c r="D100" s="52" t="str">
        <f>IF(A100="","",'DATA PENDIENTES'!J157)</f>
        <v>CA1046</v>
      </c>
      <c r="E100" s="52">
        <f>IF(A100="","",'DATA PENDIENTES'!D157)</f>
        <v>3</v>
      </c>
      <c r="F100" s="52" t="str">
        <f>IF(A100="","",'DATA PENDIENTES'!E157)</f>
        <v>UND</v>
      </c>
      <c r="G100" s="52">
        <f>IF(A100="","",'DATA PENDIENTES'!F157)</f>
        <v>0</v>
      </c>
      <c r="H100" s="52">
        <f>IF(A100="","",'DATA PENDIENTES'!G157)</f>
        <v>3</v>
      </c>
      <c r="I100" s="53">
        <f>IF(A100="","",'DATA PENDIENTES'!H157)</f>
        <v>3100</v>
      </c>
      <c r="J100" s="53">
        <f t="shared" si="1"/>
        <v>0</v>
      </c>
      <c r="K100" s="52" t="str">
        <f>IF(A100="","",'DATA PENDIENTES'!I157)</f>
        <v>INDUSTRIAS GRAFICAS Y TERMOPLASTICAS SAS</v>
      </c>
      <c r="L100" s="52" t="str">
        <f>IF(A100="","",'DATA PENDIENTES'!K157)</f>
        <v>CRISTHIAN BENITEZ</v>
      </c>
      <c r="M100" s="79">
        <f>IF(A100="","",'DATA PENDIENTES'!M157)</f>
        <v>46116</v>
      </c>
      <c r="N100" s="79">
        <f>IF(A100="","",'DATA PENDIENTES'!N157)</f>
        <v>46113</v>
      </c>
      <c r="O100" s="52">
        <f t="shared" si="2"/>
        <v>6</v>
      </c>
      <c r="P100" s="52" t="str">
        <f t="shared" si="3"/>
        <v>PENDIENTE</v>
      </c>
      <c r="Q100" s="80">
        <f t="shared" si="4"/>
        <v>0</v>
      </c>
      <c r="R100" s="52" t="str">
        <f t="shared" si="5"/>
        <v>OK</v>
      </c>
      <c r="S100" s="52" t="str">
        <f t="shared" si="6"/>
        <v>3-NORMAL</v>
      </c>
      <c r="T100" s="53">
        <f>IF(A100="","",'DATA PENDIENTES'!O157)</f>
        <v>1767</v>
      </c>
    </row>
    <row r="101" ht="15.75" customHeight="1">
      <c r="A101" s="47" t="str">
        <f>IF('DATA PENDIENTES'!B158="","",'DATA PENDIENTES'!B158)</f>
        <v>SU115870</v>
      </c>
      <c r="B101" s="47" t="str">
        <f>IF(A101="","",'DATA PENDIENTES'!C158)</f>
        <v>ACRILICO SOBREPESO PUERTAS DE SERVICIO</v>
      </c>
      <c r="C101" s="47">
        <f>IF(A101="","",'DATA PENDIENTES'!L158)</f>
        <v>80110253</v>
      </c>
      <c r="D101" s="47" t="str">
        <f>IF(A101="","",'DATA PENDIENTES'!J158)</f>
        <v>CA1047</v>
      </c>
      <c r="E101" s="47">
        <f>IF(A101="","",'DATA PENDIENTES'!D158)</f>
        <v>30</v>
      </c>
      <c r="F101" s="47" t="str">
        <f>IF(A101="","",'DATA PENDIENTES'!E158)</f>
        <v>UND</v>
      </c>
      <c r="G101" s="47">
        <f>IF(A101="","",'DATA PENDIENTES'!F158)</f>
        <v>0</v>
      </c>
      <c r="H101" s="47">
        <f>IF(A101="","",'DATA PENDIENTES'!G158)</f>
        <v>30</v>
      </c>
      <c r="I101" s="48">
        <f>IF(A101="","",'DATA PENDIENTES'!H158)</f>
        <v>3100</v>
      </c>
      <c r="J101" s="48">
        <f t="shared" si="1"/>
        <v>0</v>
      </c>
      <c r="K101" s="47" t="str">
        <f>IF(A101="","",'DATA PENDIENTES'!I158)</f>
        <v>INDUSTRIAS GRAFICAS Y TERMOPLASTICAS SAS</v>
      </c>
      <c r="L101" s="47" t="str">
        <f>IF(A101="","",'DATA PENDIENTES'!K158)</f>
        <v>CRISTHIAN BENITEZ</v>
      </c>
      <c r="M101" s="76">
        <f>IF(A101="","",'DATA PENDIENTES'!M158)</f>
        <v>46116</v>
      </c>
      <c r="N101" s="76">
        <f>IF(A101="","",'DATA PENDIENTES'!N158)</f>
        <v>46113</v>
      </c>
      <c r="O101" s="47">
        <f t="shared" si="2"/>
        <v>6</v>
      </c>
      <c r="P101" s="47" t="str">
        <f t="shared" si="3"/>
        <v>PENDIENTE</v>
      </c>
      <c r="Q101" s="77">
        <f t="shared" si="4"/>
        <v>0</v>
      </c>
      <c r="R101" s="47" t="str">
        <f t="shared" si="5"/>
        <v>OK</v>
      </c>
      <c r="S101" s="47" t="str">
        <f t="shared" si="6"/>
        <v>3-NORMAL</v>
      </c>
      <c r="T101" s="48">
        <f>IF(A101="","",'DATA PENDIENTES'!O158)</f>
        <v>17670</v>
      </c>
    </row>
    <row r="102" ht="15.75" customHeight="1">
      <c r="A102" s="52" t="str">
        <f>IF('DATA PENDIENTES'!B159="","",'DATA PENDIENTES'!B159)</f>
        <v>SU115870</v>
      </c>
      <c r="B102" s="52" t="str">
        <f>IF(A102="","",'DATA PENDIENTES'!C159)</f>
        <v>ACRILICO SEGURIDAD VEHICULO EN MARCA CON PUERTAS CERRADAS</v>
      </c>
      <c r="C102" s="52">
        <f>IF(A102="","",'DATA PENDIENTES'!L159)</f>
        <v>80110254</v>
      </c>
      <c r="D102" s="52" t="str">
        <f>IF(A102="","",'DATA PENDIENTES'!J159)</f>
        <v>CA1049</v>
      </c>
      <c r="E102" s="52">
        <f>IF(A102="","",'DATA PENDIENTES'!D159)</f>
        <v>2</v>
      </c>
      <c r="F102" s="52" t="str">
        <f>IF(A102="","",'DATA PENDIENTES'!E159)</f>
        <v>UND</v>
      </c>
      <c r="G102" s="52">
        <f>IF(A102="","",'DATA PENDIENTES'!F159)</f>
        <v>0</v>
      </c>
      <c r="H102" s="52">
        <f>IF(A102="","",'DATA PENDIENTES'!G159)</f>
        <v>2</v>
      </c>
      <c r="I102" s="53">
        <f>IF(A102="","",'DATA PENDIENTES'!H159)</f>
        <v>4500</v>
      </c>
      <c r="J102" s="53">
        <f t="shared" si="1"/>
        <v>0</v>
      </c>
      <c r="K102" s="52" t="str">
        <f>IF(A102="","",'DATA PENDIENTES'!I159)</f>
        <v>INDUSTRIAS GRAFICAS Y TERMOPLASTICAS SAS</v>
      </c>
      <c r="L102" s="52" t="str">
        <f>IF(A102="","",'DATA PENDIENTES'!K159)</f>
        <v>CRISTHIAN BENITEZ</v>
      </c>
      <c r="M102" s="79">
        <f>IF(A102="","",'DATA PENDIENTES'!M159)</f>
        <v>46116</v>
      </c>
      <c r="N102" s="79">
        <f>IF(A102="","",'DATA PENDIENTES'!N159)</f>
        <v>46113</v>
      </c>
      <c r="O102" s="52">
        <f t="shared" si="2"/>
        <v>6</v>
      </c>
      <c r="P102" s="52" t="str">
        <f t="shared" si="3"/>
        <v>PENDIENTE</v>
      </c>
      <c r="Q102" s="80">
        <f t="shared" si="4"/>
        <v>0</v>
      </c>
      <c r="R102" s="52" t="str">
        <f t="shared" si="5"/>
        <v>OK</v>
      </c>
      <c r="S102" s="52" t="str">
        <f t="shared" si="6"/>
        <v>3-NORMAL</v>
      </c>
      <c r="T102" s="53">
        <f>IF(A102="","",'DATA PENDIENTES'!O159)</f>
        <v>1710</v>
      </c>
    </row>
    <row r="103" ht="15.75" customHeight="1">
      <c r="A103" s="47" t="str">
        <f>IF('DATA PENDIENTES'!B160="","",'DATA PENDIENTES'!B160)</f>
        <v>SU115870</v>
      </c>
      <c r="B103" s="47" t="str">
        <f>IF(A103="","",'DATA PENDIENTES'!C160)</f>
        <v>ACRILICO DISPOSITIVOS DE SEGURIDAD</v>
      </c>
      <c r="C103" s="47">
        <f>IF(A103="","",'DATA PENDIENTES'!L160)</f>
        <v>80110255</v>
      </c>
      <c r="D103" s="47" t="str">
        <f>IF(A103="","",'DATA PENDIENTES'!J160)</f>
        <v>CA1050</v>
      </c>
      <c r="E103" s="47">
        <f>IF(A103="","",'DATA PENDIENTES'!D160)</f>
        <v>10</v>
      </c>
      <c r="F103" s="47" t="str">
        <f>IF(A103="","",'DATA PENDIENTES'!E160)</f>
        <v>UND</v>
      </c>
      <c r="G103" s="47">
        <f>IF(A103="","",'DATA PENDIENTES'!F160)</f>
        <v>0</v>
      </c>
      <c r="H103" s="47">
        <f>IF(A103="","",'DATA PENDIENTES'!G160)</f>
        <v>10</v>
      </c>
      <c r="I103" s="48">
        <f>IF(A103="","",'DATA PENDIENTES'!H160)</f>
        <v>17800</v>
      </c>
      <c r="J103" s="48">
        <f t="shared" si="1"/>
        <v>0</v>
      </c>
      <c r="K103" s="47" t="str">
        <f>IF(A103="","",'DATA PENDIENTES'!I160)</f>
        <v>INDUSTRIAS GRAFICAS Y TERMOPLASTICAS SAS</v>
      </c>
      <c r="L103" s="47" t="str">
        <f>IF(A103="","",'DATA PENDIENTES'!K160)</f>
        <v>CRISTHIAN BENITEZ</v>
      </c>
      <c r="M103" s="76">
        <f>IF(A103="","",'DATA PENDIENTES'!M160)</f>
        <v>46116</v>
      </c>
      <c r="N103" s="76">
        <f>IF(A103="","",'DATA PENDIENTES'!N160)</f>
        <v>46113</v>
      </c>
      <c r="O103" s="47">
        <f t="shared" si="2"/>
        <v>6</v>
      </c>
      <c r="P103" s="47" t="str">
        <f t="shared" si="3"/>
        <v>PENDIENTE</v>
      </c>
      <c r="Q103" s="77">
        <f t="shared" si="4"/>
        <v>0</v>
      </c>
      <c r="R103" s="47" t="str">
        <f t="shared" si="5"/>
        <v>OK</v>
      </c>
      <c r="S103" s="47" t="str">
        <f t="shared" si="6"/>
        <v>3-NORMAL</v>
      </c>
      <c r="T103" s="48">
        <f>IF(A103="","",'DATA PENDIENTES'!O160)</f>
        <v>33820</v>
      </c>
    </row>
    <row r="104" ht="15.75" customHeight="1">
      <c r="A104" s="52" t="str">
        <f>IF('DATA PENDIENTES'!B161="","",'DATA PENDIENTES'!B161)</f>
        <v>SU115870</v>
      </c>
      <c r="B104" s="52" t="str">
        <f>IF(A104="","",'DATA PENDIENTES'!C161)</f>
        <v>ACRILICO SILLA DE USO PRIORITARIO HORIZONTAL</v>
      </c>
      <c r="C104" s="52">
        <f>IF(A104="","",'DATA PENDIENTES'!L161)</f>
        <v>80110257</v>
      </c>
      <c r="D104" s="52" t="str">
        <f>IF(A104="","",'DATA PENDIENTES'!J161)</f>
        <v>CA1052</v>
      </c>
      <c r="E104" s="52">
        <f>IF(A104="","",'DATA PENDIENTES'!D161)</f>
        <v>3</v>
      </c>
      <c r="F104" s="52" t="str">
        <f>IF(A104="","",'DATA PENDIENTES'!E161)</f>
        <v>UND</v>
      </c>
      <c r="G104" s="52">
        <f>IF(A104="","",'DATA PENDIENTES'!F161)</f>
        <v>0</v>
      </c>
      <c r="H104" s="52">
        <f>IF(A104="","",'DATA PENDIENTES'!G161)</f>
        <v>3</v>
      </c>
      <c r="I104" s="53">
        <f>IF(A104="","",'DATA PENDIENTES'!H161)</f>
        <v>10000</v>
      </c>
      <c r="J104" s="53">
        <f t="shared" si="1"/>
        <v>0</v>
      </c>
      <c r="K104" s="52" t="str">
        <f>IF(A104="","",'DATA PENDIENTES'!I161)</f>
        <v>INDUSTRIAS GRAFICAS Y TERMOPLASTICAS SAS</v>
      </c>
      <c r="L104" s="52" t="str">
        <f>IF(A104="","",'DATA PENDIENTES'!K161)</f>
        <v>CRISTHIAN BENITEZ</v>
      </c>
      <c r="M104" s="79">
        <f>IF(A104="","",'DATA PENDIENTES'!M161)</f>
        <v>46116</v>
      </c>
      <c r="N104" s="79">
        <f>IF(A104="","",'DATA PENDIENTES'!N161)</f>
        <v>46113</v>
      </c>
      <c r="O104" s="52">
        <f t="shared" si="2"/>
        <v>6</v>
      </c>
      <c r="P104" s="52" t="str">
        <f t="shared" si="3"/>
        <v>PENDIENTE</v>
      </c>
      <c r="Q104" s="80">
        <f t="shared" si="4"/>
        <v>0</v>
      </c>
      <c r="R104" s="52" t="str">
        <f t="shared" si="5"/>
        <v>OK</v>
      </c>
      <c r="S104" s="52" t="str">
        <f t="shared" si="6"/>
        <v>3-NORMAL</v>
      </c>
      <c r="T104" s="53">
        <f>IF(A104="","",'DATA PENDIENTES'!O161)</f>
        <v>5700</v>
      </c>
    </row>
    <row r="105" ht="15.75" customHeight="1">
      <c r="A105" s="47" t="str">
        <f>IF('DATA PENDIENTES'!B162="","",'DATA PENDIENTES'!B162)</f>
        <v>SU115870</v>
      </c>
      <c r="B105" s="47" t="str">
        <f>IF(A105="","",'DATA PENDIENTES'!C162)</f>
        <v>ACRILICO NO COLOQUE LAS MANOS</v>
      </c>
      <c r="C105" s="47">
        <f>IF(A105="","",'DATA PENDIENTES'!L162)</f>
        <v>80110258</v>
      </c>
      <c r="D105" s="47" t="str">
        <f>IF(A105="","",'DATA PENDIENTES'!J162)</f>
        <v>CA1054</v>
      </c>
      <c r="E105" s="47">
        <f>IF(A105="","",'DATA PENDIENTES'!D162)</f>
        <v>20</v>
      </c>
      <c r="F105" s="47" t="str">
        <f>IF(A105="","",'DATA PENDIENTES'!E162)</f>
        <v>UND</v>
      </c>
      <c r="G105" s="47">
        <f>IF(A105="","",'DATA PENDIENTES'!F162)</f>
        <v>0</v>
      </c>
      <c r="H105" s="47">
        <f>IF(A105="","",'DATA PENDIENTES'!G162)</f>
        <v>20</v>
      </c>
      <c r="I105" s="48">
        <f>IF(A105="","",'DATA PENDIENTES'!H162)</f>
        <v>9000</v>
      </c>
      <c r="J105" s="48">
        <f t="shared" si="1"/>
        <v>0</v>
      </c>
      <c r="K105" s="47" t="str">
        <f>IF(A105="","",'DATA PENDIENTES'!I162)</f>
        <v>INDUSTRIAS GRAFICAS Y TERMOPLASTICAS SAS</v>
      </c>
      <c r="L105" s="47" t="str">
        <f>IF(A105="","",'DATA PENDIENTES'!K162)</f>
        <v>CRISTHIAN BENITEZ</v>
      </c>
      <c r="M105" s="76">
        <f>IF(A105="","",'DATA PENDIENTES'!M162)</f>
        <v>46116</v>
      </c>
      <c r="N105" s="76">
        <f>IF(A105="","",'DATA PENDIENTES'!N162)</f>
        <v>46113</v>
      </c>
      <c r="O105" s="47">
        <f t="shared" si="2"/>
        <v>6</v>
      </c>
      <c r="P105" s="47" t="str">
        <f t="shared" si="3"/>
        <v>PENDIENTE</v>
      </c>
      <c r="Q105" s="77">
        <f t="shared" si="4"/>
        <v>0</v>
      </c>
      <c r="R105" s="47" t="str">
        <f t="shared" si="5"/>
        <v>OK</v>
      </c>
      <c r="S105" s="47" t="str">
        <f t="shared" si="6"/>
        <v>3-NORMAL</v>
      </c>
      <c r="T105" s="48">
        <f>IF(A105="","",'DATA PENDIENTES'!O162)</f>
        <v>34200</v>
      </c>
    </row>
    <row r="106" ht="15.75" customHeight="1">
      <c r="A106" s="52" t="str">
        <f>IF('DATA PENDIENTES'!B163="","",'DATA PENDIENTES'!B163)</f>
        <v>SU115870</v>
      </c>
      <c r="B106" s="52" t="str">
        <f>IF(A106="","",'DATA PENDIENTES'!C163)</f>
        <v>ACRILICO NO OBSTRUYA</v>
      </c>
      <c r="C106" s="52">
        <f>IF(A106="","",'DATA PENDIENTES'!L163)</f>
        <v>80110259</v>
      </c>
      <c r="D106" s="52" t="str">
        <f>IF(A106="","",'DATA PENDIENTES'!J163)</f>
        <v>CA1055</v>
      </c>
      <c r="E106" s="52">
        <f>IF(A106="","",'DATA PENDIENTES'!D163)</f>
        <v>20</v>
      </c>
      <c r="F106" s="52" t="str">
        <f>IF(A106="","",'DATA PENDIENTES'!E163)</f>
        <v>UND</v>
      </c>
      <c r="G106" s="52">
        <f>IF(A106="","",'DATA PENDIENTES'!F163)</f>
        <v>0</v>
      </c>
      <c r="H106" s="52">
        <f>IF(A106="","",'DATA PENDIENTES'!G163)</f>
        <v>20</v>
      </c>
      <c r="I106" s="53">
        <f>IF(A106="","",'DATA PENDIENTES'!H163)</f>
        <v>9000</v>
      </c>
      <c r="J106" s="53">
        <f t="shared" si="1"/>
        <v>0</v>
      </c>
      <c r="K106" s="52" t="str">
        <f>IF(A106="","",'DATA PENDIENTES'!I163)</f>
        <v>INDUSTRIAS GRAFICAS Y TERMOPLASTICAS SAS</v>
      </c>
      <c r="L106" s="52" t="str">
        <f>IF(A106="","",'DATA PENDIENTES'!K163)</f>
        <v>CRISTHIAN BENITEZ</v>
      </c>
      <c r="M106" s="79">
        <f>IF(A106="","",'DATA PENDIENTES'!M163)</f>
        <v>46116</v>
      </c>
      <c r="N106" s="79">
        <f>IF(A106="","",'DATA PENDIENTES'!N163)</f>
        <v>46113</v>
      </c>
      <c r="O106" s="52">
        <f t="shared" si="2"/>
        <v>6</v>
      </c>
      <c r="P106" s="52" t="str">
        <f t="shared" si="3"/>
        <v>PENDIENTE</v>
      </c>
      <c r="Q106" s="80">
        <f t="shared" si="4"/>
        <v>0</v>
      </c>
      <c r="R106" s="52" t="str">
        <f t="shared" si="5"/>
        <v>OK</v>
      </c>
      <c r="S106" s="52" t="str">
        <f t="shared" si="6"/>
        <v>3-NORMAL</v>
      </c>
      <c r="T106" s="53">
        <f>IF(A106="","",'DATA PENDIENTES'!O163)</f>
        <v>34200</v>
      </c>
    </row>
    <row r="107" ht="15.75" customHeight="1">
      <c r="A107" s="47" t="str">
        <f>IF('DATA PENDIENTES'!B164="","",'DATA PENDIENTES'!B164)</f>
        <v>SU115870</v>
      </c>
      <c r="B107" s="47" t="str">
        <f>IF(A107="","",'DATA PENDIENTES'!C164)</f>
        <v>ACRILICO ATENCION DEJE LIBRE REGION DE PLATAFORMA</v>
      </c>
      <c r="C107" s="47">
        <f>IF(A107="","",'DATA PENDIENTES'!L164)</f>
        <v>80110260</v>
      </c>
      <c r="D107" s="47" t="str">
        <f>IF(A107="","",'DATA PENDIENTES'!J164)</f>
        <v>CA1056</v>
      </c>
      <c r="E107" s="47">
        <f>IF(A107="","",'DATA PENDIENTES'!D164)</f>
        <v>4</v>
      </c>
      <c r="F107" s="47" t="str">
        <f>IF(A107="","",'DATA PENDIENTES'!E164)</f>
        <v>UND</v>
      </c>
      <c r="G107" s="47">
        <f>IF(A107="","",'DATA PENDIENTES'!F164)</f>
        <v>0</v>
      </c>
      <c r="H107" s="47">
        <f>IF(A107="","",'DATA PENDIENTES'!G164)</f>
        <v>4</v>
      </c>
      <c r="I107" s="48">
        <f>IF(A107="","",'DATA PENDIENTES'!H164)</f>
        <v>7500</v>
      </c>
      <c r="J107" s="48">
        <f t="shared" si="1"/>
        <v>0</v>
      </c>
      <c r="K107" s="47" t="str">
        <f>IF(A107="","",'DATA PENDIENTES'!I164)</f>
        <v>INDUSTRIAS GRAFICAS Y TERMOPLASTICAS SAS</v>
      </c>
      <c r="L107" s="47" t="str">
        <f>IF(A107="","",'DATA PENDIENTES'!K164)</f>
        <v>CRISTHIAN BENITEZ</v>
      </c>
      <c r="M107" s="76">
        <f>IF(A107="","",'DATA PENDIENTES'!M164)</f>
        <v>46116</v>
      </c>
      <c r="N107" s="76">
        <f>IF(A107="","",'DATA PENDIENTES'!N164)</f>
        <v>46113</v>
      </c>
      <c r="O107" s="47">
        <f t="shared" si="2"/>
        <v>6</v>
      </c>
      <c r="P107" s="47" t="str">
        <f t="shared" si="3"/>
        <v>PENDIENTE</v>
      </c>
      <c r="Q107" s="77">
        <f t="shared" si="4"/>
        <v>0</v>
      </c>
      <c r="R107" s="47" t="str">
        <f t="shared" si="5"/>
        <v>OK</v>
      </c>
      <c r="S107" s="47" t="str">
        <f t="shared" si="6"/>
        <v>3-NORMAL</v>
      </c>
      <c r="T107" s="48">
        <f>IF(A107="","",'DATA PENDIENTES'!O164)</f>
        <v>5700</v>
      </c>
    </row>
    <row r="108" ht="15.75" customHeight="1">
      <c r="A108" s="52" t="str">
        <f>IF('DATA PENDIENTES'!B165="","",'DATA PENDIENTES'!B165)</f>
        <v>SU115870</v>
      </c>
      <c r="B108" s="52" t="str">
        <f>IF(A108="","",'DATA PENDIENTES'!C165)</f>
        <v>ACRILICO NO SE SIENTE EN ESTA ZONA</v>
      </c>
      <c r="C108" s="52">
        <f>IF(A108="","",'DATA PENDIENTES'!L165)</f>
        <v>80110261</v>
      </c>
      <c r="D108" s="52" t="str">
        <f>IF(A108="","",'DATA PENDIENTES'!J165)</f>
        <v>CA1057</v>
      </c>
      <c r="E108" s="52">
        <f>IF(A108="","",'DATA PENDIENTES'!D165)</f>
        <v>2</v>
      </c>
      <c r="F108" s="52" t="str">
        <f>IF(A108="","",'DATA PENDIENTES'!E165)</f>
        <v>UND</v>
      </c>
      <c r="G108" s="52">
        <f>IF(A108="","",'DATA PENDIENTES'!F165)</f>
        <v>0</v>
      </c>
      <c r="H108" s="52">
        <f>IF(A108="","",'DATA PENDIENTES'!G165)</f>
        <v>2</v>
      </c>
      <c r="I108" s="53">
        <f>IF(A108="","",'DATA PENDIENTES'!H165)</f>
        <v>9000</v>
      </c>
      <c r="J108" s="53">
        <f t="shared" si="1"/>
        <v>0</v>
      </c>
      <c r="K108" s="52" t="str">
        <f>IF(A108="","",'DATA PENDIENTES'!I165)</f>
        <v>INDUSTRIAS GRAFICAS Y TERMOPLASTICAS SAS</v>
      </c>
      <c r="L108" s="52" t="str">
        <f>IF(A108="","",'DATA PENDIENTES'!K165)</f>
        <v>CRISTHIAN BENITEZ</v>
      </c>
      <c r="M108" s="79">
        <f>IF(A108="","",'DATA PENDIENTES'!M165)</f>
        <v>46116</v>
      </c>
      <c r="N108" s="79">
        <f>IF(A108="","",'DATA PENDIENTES'!N165)</f>
        <v>46113</v>
      </c>
      <c r="O108" s="52">
        <f t="shared" si="2"/>
        <v>6</v>
      </c>
      <c r="P108" s="52" t="str">
        <f t="shared" si="3"/>
        <v>PENDIENTE</v>
      </c>
      <c r="Q108" s="80">
        <f t="shared" si="4"/>
        <v>0</v>
      </c>
      <c r="R108" s="52" t="str">
        <f t="shared" si="5"/>
        <v>OK</v>
      </c>
      <c r="S108" s="52" t="str">
        <f t="shared" si="6"/>
        <v>3-NORMAL</v>
      </c>
      <c r="T108" s="53">
        <f>IF(A108="","",'DATA PENDIENTES'!O165)</f>
        <v>3420</v>
      </c>
    </row>
    <row r="109" ht="15.75" customHeight="1">
      <c r="A109" s="47" t="str">
        <f>IF('DATA PENDIENTES'!B252="","",'DATA PENDIENTES'!B252)</f>
        <v>SU115858</v>
      </c>
      <c r="B109" s="47" t="str">
        <f>IF(A109="","",'DATA PENDIENTES'!C252)</f>
        <v>BOTON DE ELEVACION SILLA DE OPERADOR</v>
      </c>
      <c r="C109" s="47">
        <f>IF(A109="","",'DATA PENDIENTES'!L252)</f>
        <v>80110263</v>
      </c>
      <c r="D109" s="47" t="str">
        <f>IF(A109="","",'DATA PENDIENTES'!J252)</f>
        <v/>
      </c>
      <c r="E109" s="47">
        <f>IF(A109="","",'DATA PENDIENTES'!D252)</f>
        <v>1</v>
      </c>
      <c r="F109" s="47" t="str">
        <f>IF(A109="","",'DATA PENDIENTES'!E252)</f>
        <v>UND</v>
      </c>
      <c r="G109" s="47">
        <f>IF(A109="","",'DATA PENDIENTES'!F252)</f>
        <v>0</v>
      </c>
      <c r="H109" s="47">
        <f>IF(A109="","",'DATA PENDIENTES'!G252)</f>
        <v>1</v>
      </c>
      <c r="I109" s="48">
        <f>IF(A109="","",'DATA PENDIENTES'!H252)</f>
        <v>91067</v>
      </c>
      <c r="J109" s="48">
        <f t="shared" si="1"/>
        <v>0</v>
      </c>
      <c r="K109" s="47" t="str">
        <f>IF(A109="","",'DATA PENDIENTES'!I252)</f>
        <v>COMERCIALIZADORA DE AUTOPARTES E INDUSTRIAL UNIVERSAL SAS</v>
      </c>
      <c r="L109" s="47" t="str">
        <f>IF(A109="","",'DATA PENDIENTES'!K252)</f>
        <v>CRISTHIAN BENITEZ</v>
      </c>
      <c r="M109" s="76">
        <f>IF(A109="","",'DATA PENDIENTES'!M252)</f>
        <v>46134</v>
      </c>
      <c r="N109" s="76">
        <f>IF(A109="","",'DATA PENDIENTES'!N252)</f>
        <v>46113</v>
      </c>
      <c r="O109" s="47">
        <f t="shared" si="2"/>
        <v>6</v>
      </c>
      <c r="P109" s="47" t="str">
        <f t="shared" si="3"/>
        <v>PENDIENTE</v>
      </c>
      <c r="Q109" s="77">
        <f t="shared" si="4"/>
        <v>0</v>
      </c>
      <c r="R109" s="47" t="str">
        <f t="shared" si="5"/>
        <v>OK</v>
      </c>
      <c r="S109" s="47" t="str">
        <f t="shared" si="6"/>
        <v>3-NORMAL</v>
      </c>
      <c r="T109" s="48">
        <f>IF(A109="","",'DATA PENDIENTES'!O252)</f>
        <v>17302.73</v>
      </c>
    </row>
    <row r="110" ht="15.75" customHeight="1">
      <c r="A110" s="47" t="str">
        <f>IF('DATA PENDIENTES'!B58="","",'DATA PENDIENTES'!B58)</f>
        <v>SU115560</v>
      </c>
      <c r="B110" s="47" t="str">
        <f>IF(A110="","",'DATA PENDIENTES'!C58)</f>
        <v>CANTONERA PUERTA DE SERVICIO IZQUIERDA</v>
      </c>
      <c r="C110" s="47">
        <f>IF(A110="","",'DATA PENDIENTES'!L58)</f>
        <v>80110264</v>
      </c>
      <c r="D110" s="47">
        <f>IF(A110="","",'DATA PENDIENTES'!J58)</f>
        <v>11431971</v>
      </c>
      <c r="E110" s="47">
        <f>IF(A110="","",'DATA PENDIENTES'!D58)</f>
        <v>3</v>
      </c>
      <c r="F110" s="47" t="str">
        <f>IF(A110="","",'DATA PENDIENTES'!E58)</f>
        <v>UND</v>
      </c>
      <c r="G110" s="47">
        <f>IF(A110="","",'DATA PENDIENTES'!F58)</f>
        <v>0</v>
      </c>
      <c r="H110" s="47">
        <f>IF(A110="","",'DATA PENDIENTES'!G58)</f>
        <v>3</v>
      </c>
      <c r="I110" s="48">
        <f>IF(A110="","",'DATA PENDIENTES'!H58)</f>
        <v>28487</v>
      </c>
      <c r="J110" s="48">
        <f t="shared" si="1"/>
        <v>0</v>
      </c>
      <c r="K110" s="47" t="str">
        <f>IF(A110="","",'DATA PENDIENTES'!I58)</f>
        <v>SUPERPOLO S.A.S</v>
      </c>
      <c r="L110" s="47" t="str">
        <f>IF(A110="","",'DATA PENDIENTES'!K58)</f>
        <v>CRISTHIAN BENITEZ</v>
      </c>
      <c r="M110" s="76">
        <f>IF(A110="","",'DATA PENDIENTES'!M58)</f>
        <v>46079</v>
      </c>
      <c r="N110" s="76">
        <f>IF(A110="","",'DATA PENDIENTES'!N58)</f>
        <v>46072</v>
      </c>
      <c r="O110" s="47">
        <f t="shared" si="2"/>
        <v>47</v>
      </c>
      <c r="P110" s="47" t="str">
        <f t="shared" si="3"/>
        <v>PENDIENTE</v>
      </c>
      <c r="Q110" s="77">
        <f t="shared" si="4"/>
        <v>0</v>
      </c>
      <c r="R110" s="47" t="str">
        <f t="shared" si="5"/>
        <v>CRITICO</v>
      </c>
      <c r="S110" s="47" t="str">
        <f t="shared" si="6"/>
        <v>1-CRITICO</v>
      </c>
      <c r="T110" s="48">
        <f>IF(A110="","",'DATA PENDIENTES'!O58)</f>
        <v>16237.59</v>
      </c>
    </row>
    <row r="111" ht="15.75" customHeight="1">
      <c r="A111" s="47" t="str">
        <f>IF('DATA PENDIENTES'!B124="","",'DATA PENDIENTES'!B124)</f>
        <v>SU115880</v>
      </c>
      <c r="B111" s="47" t="str">
        <f>IF(A111="","",'DATA PENDIENTES'!C124)</f>
        <v>PERFIL DE ALUMINIO 3/4 (ANGULO RANURADO)</v>
      </c>
      <c r="C111" s="47">
        <f>IF(A111="","",'DATA PENDIENTES'!L124)</f>
        <v>80110284</v>
      </c>
      <c r="D111" s="47" t="str">
        <f>IF(A111="","",'DATA PENDIENTES'!J124)</f>
        <v>SCV369</v>
      </c>
      <c r="E111" s="47">
        <f>IF(A111="","",'DATA PENDIENTES'!D124)</f>
        <v>12</v>
      </c>
      <c r="F111" s="47" t="str">
        <f>IF(A111="","",'DATA PENDIENTES'!E124)</f>
        <v>M</v>
      </c>
      <c r="G111" s="47">
        <f>IF(A111="","",'DATA PENDIENTES'!F124)</f>
        <v>0</v>
      </c>
      <c r="H111" s="47">
        <f>IF(A111="","",'DATA PENDIENTES'!G124)</f>
        <v>12</v>
      </c>
      <c r="I111" s="48">
        <f>IF(A111="","",'DATA PENDIENTES'!H124)</f>
        <v>4500</v>
      </c>
      <c r="J111" s="48">
        <f t="shared" si="1"/>
        <v>0</v>
      </c>
      <c r="K111" s="47" t="str">
        <f>IF(A111="","",'DATA PENDIENTES'!I124)</f>
        <v>SOLUCIONES INTEGRALES PARA CARROCERIAS SOCIEDAD POR ACCIONES SIMPLIFICADA</v>
      </c>
      <c r="L111" s="47" t="str">
        <f>IF(A111="","",'DATA PENDIENTES'!K124)</f>
        <v>CRISTHIAN BENITEZ</v>
      </c>
      <c r="M111" s="76">
        <f>IF(A111="","",'DATA PENDIENTES'!M124)</f>
        <v>46113</v>
      </c>
      <c r="N111" s="76">
        <f>IF(A111="","",'DATA PENDIENTES'!N124)</f>
        <v>46113</v>
      </c>
      <c r="O111" s="47">
        <f t="shared" si="2"/>
        <v>6</v>
      </c>
      <c r="P111" s="47" t="str">
        <f t="shared" si="3"/>
        <v>PENDIENTE</v>
      </c>
      <c r="Q111" s="77">
        <f t="shared" si="4"/>
        <v>0</v>
      </c>
      <c r="R111" s="47" t="str">
        <f t="shared" si="5"/>
        <v>OK</v>
      </c>
      <c r="S111" s="47" t="str">
        <f t="shared" si="6"/>
        <v>3-NORMAL</v>
      </c>
      <c r="T111" s="48">
        <f>IF(A111="","",'DATA PENDIENTES'!O124)</f>
        <v>10260</v>
      </c>
    </row>
    <row r="112" ht="15.75" customHeight="1">
      <c r="A112" s="52" t="str">
        <f>IF('DATA PENDIENTES'!B49="","",'DATA PENDIENTES'!B49)</f>
        <v>SU115551</v>
      </c>
      <c r="B112" s="52" t="str">
        <f>IF(A112="","",'DATA PENDIENTES'!C49)</f>
        <v>TORNILLO TRILOBULAR M8*25</v>
      </c>
      <c r="C112" s="52">
        <f>IF(A112="","",'DATA PENDIENTES'!L49)</f>
        <v>80110286</v>
      </c>
      <c r="D112" s="52" t="str">
        <f>IF(A112="","",'DATA PENDIENTES'!J49)</f>
        <v/>
      </c>
      <c r="E112" s="52">
        <f>IF(A112="","",'DATA PENDIENTES'!D49)</f>
        <v>200</v>
      </c>
      <c r="F112" s="52" t="str">
        <f>IF(A112="","",'DATA PENDIENTES'!E49)</f>
        <v>UND</v>
      </c>
      <c r="G112" s="52">
        <f>IF(A112="","",'DATA PENDIENTES'!F49)</f>
        <v>0</v>
      </c>
      <c r="H112" s="52">
        <f>IF(A112="","",'DATA PENDIENTES'!G49)</f>
        <v>200</v>
      </c>
      <c r="I112" s="53">
        <f>IF(A112="","",'DATA PENDIENTES'!H49)</f>
        <v>700</v>
      </c>
      <c r="J112" s="53">
        <f t="shared" si="1"/>
        <v>0</v>
      </c>
      <c r="K112" s="52" t="str">
        <f>IF(A112="","",'DATA PENDIENTES'!I49)</f>
        <v>TORNOHIMEC SAS</v>
      </c>
      <c r="L112" s="52" t="str">
        <f>IF(A112="","",'DATA PENDIENTES'!K49)</f>
        <v>CRISTHIAN BENITEZ</v>
      </c>
      <c r="M112" s="79">
        <f>IF(A112="","",'DATA PENDIENTES'!M49)</f>
        <v>46085</v>
      </c>
      <c r="N112" s="79">
        <f>IF(A112="","",'DATA PENDIENTES'!N49)</f>
        <v>46085</v>
      </c>
      <c r="O112" s="52">
        <f t="shared" si="2"/>
        <v>34</v>
      </c>
      <c r="P112" s="52" t="str">
        <f t="shared" si="3"/>
        <v>PENDIENTE</v>
      </c>
      <c r="Q112" s="80">
        <f t="shared" si="4"/>
        <v>0</v>
      </c>
      <c r="R112" s="52" t="str">
        <f t="shared" si="5"/>
        <v>CRITICO</v>
      </c>
      <c r="S112" s="52" t="str">
        <f t="shared" si="6"/>
        <v>1-CRITICO</v>
      </c>
      <c r="T112" s="53">
        <f>IF(A112="","",'DATA PENDIENTES'!O49)</f>
        <v>26600</v>
      </c>
    </row>
    <row r="113" ht="15.75" customHeight="1">
      <c r="A113" s="47" t="str">
        <f>IF('DATA PENDIENTES'!B50="","",'DATA PENDIENTES'!B50)</f>
        <v>SU115882</v>
      </c>
      <c r="B113" s="47" t="str">
        <f>IF(A113="","",'DATA PENDIENTES'!C50)</f>
        <v>TORNILLO TRILOBULAR M8*25</v>
      </c>
      <c r="C113" s="47">
        <f>IF(A113="","",'DATA PENDIENTES'!L50)</f>
        <v>80110286</v>
      </c>
      <c r="D113" s="47" t="str">
        <f>IF(A113="","",'DATA PENDIENTES'!J50)</f>
        <v/>
      </c>
      <c r="E113" s="47">
        <f>IF(A113="","",'DATA PENDIENTES'!D50)</f>
        <v>100</v>
      </c>
      <c r="F113" s="47" t="str">
        <f>IF(A113="","",'DATA PENDIENTES'!E50)</f>
        <v>UND</v>
      </c>
      <c r="G113" s="47">
        <f>IF(A113="","",'DATA PENDIENTES'!F50)</f>
        <v>0</v>
      </c>
      <c r="H113" s="47">
        <f>IF(A113="","",'DATA PENDIENTES'!G50)</f>
        <v>100</v>
      </c>
      <c r="I113" s="48">
        <f>IF(A113="","",'DATA PENDIENTES'!H50)</f>
        <v>700</v>
      </c>
      <c r="J113" s="48">
        <f t="shared" si="1"/>
        <v>0</v>
      </c>
      <c r="K113" s="47" t="str">
        <f>IF(A113="","",'DATA PENDIENTES'!I50)</f>
        <v>TORNOHIMEC SAS</v>
      </c>
      <c r="L113" s="47" t="str">
        <f>IF(A113="","",'DATA PENDIENTES'!K50)</f>
        <v>CRISTHIAN BENITEZ</v>
      </c>
      <c r="M113" s="76">
        <f>IF(A113="","",'DATA PENDIENTES'!M50)</f>
        <v>46113</v>
      </c>
      <c r="N113" s="76">
        <f>IF(A113="","",'DATA PENDIENTES'!N50)</f>
        <v>46113</v>
      </c>
      <c r="O113" s="47">
        <f t="shared" si="2"/>
        <v>6</v>
      </c>
      <c r="P113" s="47" t="str">
        <f t="shared" si="3"/>
        <v>PENDIENTE</v>
      </c>
      <c r="Q113" s="77">
        <f t="shared" si="4"/>
        <v>0</v>
      </c>
      <c r="R113" s="47" t="str">
        <f t="shared" si="5"/>
        <v>OK</v>
      </c>
      <c r="S113" s="47" t="str">
        <f t="shared" si="6"/>
        <v>3-NORMAL</v>
      </c>
      <c r="T113" s="48">
        <f>IF(A113="","",'DATA PENDIENTES'!O50)</f>
        <v>13300</v>
      </c>
    </row>
    <row r="114" ht="15.75" customHeight="1">
      <c r="A114" s="47" t="str">
        <f>IF('DATA PENDIENTES'!B166="","",'DATA PENDIENTES'!B166)</f>
        <v>SU115870</v>
      </c>
      <c r="B114" s="47" t="str">
        <f>IF(A114="","",'DATA PENDIENTES'!C166)</f>
        <v>ACRILICO LUZ DE CORTESIA</v>
      </c>
      <c r="C114" s="47">
        <f>IF(A114="","",'DATA PENDIENTES'!L166)</f>
        <v>80110300</v>
      </c>
      <c r="D114" s="47" t="str">
        <f>IF(A114="","",'DATA PENDIENTES'!J166)</f>
        <v/>
      </c>
      <c r="E114" s="47">
        <f>IF(A114="","",'DATA PENDIENTES'!D166)</f>
        <v>60</v>
      </c>
      <c r="F114" s="47" t="str">
        <f>IF(A114="","",'DATA PENDIENTES'!E166)</f>
        <v>M</v>
      </c>
      <c r="G114" s="47">
        <f>IF(A114="","",'DATA PENDIENTES'!F166)</f>
        <v>0</v>
      </c>
      <c r="H114" s="47">
        <f>IF(A114="","",'DATA PENDIENTES'!G166)</f>
        <v>60</v>
      </c>
      <c r="I114" s="48">
        <f>IF(A114="","",'DATA PENDIENTES'!H166)</f>
        <v>7291</v>
      </c>
      <c r="J114" s="48">
        <f t="shared" si="1"/>
        <v>0</v>
      </c>
      <c r="K114" s="47" t="str">
        <f>IF(A114="","",'DATA PENDIENTES'!I166)</f>
        <v>INDUSTRIAS GRAFICAS Y TERMOPLASTICAS SAS</v>
      </c>
      <c r="L114" s="47" t="str">
        <f>IF(A114="","",'DATA PENDIENTES'!K166)</f>
        <v>CRISTHIAN BENITEZ</v>
      </c>
      <c r="M114" s="76">
        <f>IF(A114="","",'DATA PENDIENTES'!M166)</f>
        <v>46116</v>
      </c>
      <c r="N114" s="76">
        <f>IF(A114="","",'DATA PENDIENTES'!N166)</f>
        <v>46113</v>
      </c>
      <c r="O114" s="47">
        <f t="shared" si="2"/>
        <v>6</v>
      </c>
      <c r="P114" s="47" t="str">
        <f t="shared" si="3"/>
        <v>PENDIENTE</v>
      </c>
      <c r="Q114" s="77">
        <f t="shared" si="4"/>
        <v>0</v>
      </c>
      <c r="R114" s="47" t="str">
        <f t="shared" si="5"/>
        <v>OK</v>
      </c>
      <c r="S114" s="47" t="str">
        <f t="shared" si="6"/>
        <v>3-NORMAL</v>
      </c>
      <c r="T114" s="48">
        <f>IF(A114="","",'DATA PENDIENTES'!O166)</f>
        <v>83117.4</v>
      </c>
    </row>
    <row r="115" ht="15.75" customHeight="1">
      <c r="A115" s="52" t="str">
        <f>IF('DATA PENDIENTES'!B125="","",'DATA PENDIENTES'!B125)</f>
        <v>SU115880</v>
      </c>
      <c r="B115" s="52" t="str">
        <f>IF(A115="","",'DATA PENDIENTES'!C125)</f>
        <v>BROCA ACERO RAPIDO HSS 013 7/32"</v>
      </c>
      <c r="C115" s="52">
        <f>IF(A115="","",'DATA PENDIENTES'!L125)</f>
        <v>80110301</v>
      </c>
      <c r="D115" s="52" t="str">
        <f>IF(A115="","",'DATA PENDIENTES'!J125)</f>
        <v/>
      </c>
      <c r="E115" s="52">
        <f>IF(A115="","",'DATA PENDIENTES'!D125)</f>
        <v>50</v>
      </c>
      <c r="F115" s="52" t="str">
        <f>IF(A115="","",'DATA PENDIENTES'!E125)</f>
        <v>UND</v>
      </c>
      <c r="G115" s="52">
        <f>IF(A115="","",'DATA PENDIENTES'!F125)</f>
        <v>26</v>
      </c>
      <c r="H115" s="52">
        <f>IF(A115="","",'DATA PENDIENTES'!G125)</f>
        <v>24</v>
      </c>
      <c r="I115" s="53">
        <f>IF(A115="","",'DATA PENDIENTES'!H125)</f>
        <v>3850</v>
      </c>
      <c r="J115" s="53">
        <f t="shared" si="1"/>
        <v>0</v>
      </c>
      <c r="K115" s="52" t="str">
        <f>IF(A115="","",'DATA PENDIENTES'!I125)</f>
        <v>SOLUCIONES INTEGRALES PARA CARROCERIAS SOCIEDAD POR ACCIONES SIMPLIFICADA</v>
      </c>
      <c r="L115" s="52" t="str">
        <f>IF(A115="","",'DATA PENDIENTES'!K125)</f>
        <v>CRISTHIAN BENITEZ</v>
      </c>
      <c r="M115" s="79">
        <f>IF(A115="","",'DATA PENDIENTES'!M125)</f>
        <v>46113</v>
      </c>
      <c r="N115" s="79">
        <f>IF(A115="","",'DATA PENDIENTES'!N125)</f>
        <v>46113</v>
      </c>
      <c r="O115" s="52">
        <f t="shared" si="2"/>
        <v>6</v>
      </c>
      <c r="P115" s="52" t="str">
        <f t="shared" si="3"/>
        <v>PENDIENTE</v>
      </c>
      <c r="Q115" s="80">
        <f t="shared" si="4"/>
        <v>0.52</v>
      </c>
      <c r="R115" s="52" t="str">
        <f t="shared" si="5"/>
        <v>OK</v>
      </c>
      <c r="S115" s="52" t="str">
        <f t="shared" si="6"/>
        <v>3-NORMAL</v>
      </c>
      <c r="T115" s="53">
        <f>IF(A115="","",'DATA PENDIENTES'!O125)</f>
        <v>36575</v>
      </c>
    </row>
    <row r="116" ht="15.75" customHeight="1">
      <c r="A116" s="52" t="str">
        <f>IF('DATA PENDIENTES'!B181="","",'DATA PENDIENTES'!B181)</f>
        <v>SU115351</v>
      </c>
      <c r="B116" s="52" t="str">
        <f>IF(A116="","",'DATA PENDIENTES'!C181)</f>
        <v>SIKA NEGRA 600ML</v>
      </c>
      <c r="C116" s="52">
        <f>IF(A116="","",'DATA PENDIENTES'!L181)</f>
        <v>80120023</v>
      </c>
      <c r="D116" s="52" t="str">
        <f>IF(A116="","",'DATA PENDIENTES'!J181)</f>
        <v/>
      </c>
      <c r="E116" s="52">
        <f>IF(A116="","",'DATA PENDIENTES'!D181)</f>
        <v>1320</v>
      </c>
      <c r="F116" s="52" t="str">
        <f>IF(A116="","",'DATA PENDIENTES'!E181)</f>
        <v>UND</v>
      </c>
      <c r="G116" s="52">
        <f>IF(A116="","",'DATA PENDIENTES'!F181)</f>
        <v>220</v>
      </c>
      <c r="H116" s="52">
        <f>IF(A116="","",'DATA PENDIENTES'!G181)</f>
        <v>1100</v>
      </c>
      <c r="I116" s="53">
        <f>IF(A116="","",'DATA PENDIENTES'!H181)</f>
        <v>29000</v>
      </c>
      <c r="J116" s="53">
        <f t="shared" si="1"/>
        <v>0</v>
      </c>
      <c r="K116" s="52" t="str">
        <f>IF(A116="","",'DATA PENDIENTES'!I181)</f>
        <v>GLOBAL VIDRIO SAS</v>
      </c>
      <c r="L116" s="52" t="str">
        <f>IF(A116="","",'DATA PENDIENTES'!K181)</f>
        <v>CRISTHIAN BENITEZ</v>
      </c>
      <c r="M116" s="79">
        <f>IF(A116="","",'DATA PENDIENTES'!M181)</f>
        <v>46477</v>
      </c>
      <c r="N116" s="79">
        <f>IF(A116="","",'DATA PENDIENTES'!N181)</f>
        <v>46477</v>
      </c>
      <c r="O116" s="52">
        <f t="shared" si="2"/>
        <v>0</v>
      </c>
      <c r="P116" s="52" t="str">
        <f t="shared" si="3"/>
        <v>PENDIENTE</v>
      </c>
      <c r="Q116" s="80">
        <f t="shared" si="4"/>
        <v>0.1666666667</v>
      </c>
      <c r="R116" s="52" t="str">
        <f t="shared" si="5"/>
        <v>OK</v>
      </c>
      <c r="S116" s="52" t="str">
        <f t="shared" si="6"/>
        <v>3-NORMAL</v>
      </c>
      <c r="T116" s="53">
        <f>IF(A116="","",'DATA PENDIENTES'!O181)</f>
        <v>7273200</v>
      </c>
    </row>
    <row r="117" ht="15.75" customHeight="1">
      <c r="A117" s="47" t="str">
        <f>IF('DATA PENDIENTES'!B94="","",'DATA PENDIENTES'!B94)</f>
        <v>SU115857</v>
      </c>
      <c r="B117" s="47" t="str">
        <f>IF(A117="","",'DATA PENDIENTES'!C94)</f>
        <v>URETANO GRIS 600 ML</v>
      </c>
      <c r="C117" s="47">
        <f>IF(A117="","",'DATA PENDIENTES'!L94)</f>
        <v>80120027</v>
      </c>
      <c r="D117" s="47">
        <f>IF(A117="","",'DATA PENDIENTES'!J94)</f>
        <v>1595</v>
      </c>
      <c r="E117" s="47">
        <f>IF(A117="","",'DATA PENDIENTES'!D94)</f>
        <v>3</v>
      </c>
      <c r="F117" s="47" t="str">
        <f>IF(A117="","",'DATA PENDIENTES'!E94)</f>
        <v>UND</v>
      </c>
      <c r="G117" s="47">
        <f>IF(A117="","",'DATA PENDIENTES'!F94)</f>
        <v>0</v>
      </c>
      <c r="H117" s="47">
        <f>IF(A117="","",'DATA PENDIENTES'!G94)</f>
        <v>3</v>
      </c>
      <c r="I117" s="48">
        <f>IF(A117="","",'DATA PENDIENTES'!H94)</f>
        <v>49875</v>
      </c>
      <c r="J117" s="48">
        <f t="shared" si="1"/>
        <v>0</v>
      </c>
      <c r="K117" s="47" t="str">
        <f>IF(A117="","",'DATA PENDIENTES'!I94)</f>
        <v>SUMILOGISTICA S.A.S.</v>
      </c>
      <c r="L117" s="47" t="str">
        <f>IF(A117="","",'DATA PENDIENTES'!K94)</f>
        <v>CRISTHIAN BENITEZ</v>
      </c>
      <c r="M117" s="76">
        <f>IF(A117="","",'DATA PENDIENTES'!M94)</f>
        <v>46119</v>
      </c>
      <c r="N117" s="76">
        <f>IF(A117="","",'DATA PENDIENTES'!N94)</f>
        <v>46113</v>
      </c>
      <c r="O117" s="47">
        <f t="shared" si="2"/>
        <v>6</v>
      </c>
      <c r="P117" s="47" t="str">
        <f t="shared" si="3"/>
        <v>PENDIENTE</v>
      </c>
      <c r="Q117" s="77">
        <f t="shared" si="4"/>
        <v>0</v>
      </c>
      <c r="R117" s="47" t="str">
        <f t="shared" si="5"/>
        <v>OK</v>
      </c>
      <c r="S117" s="47" t="str">
        <f t="shared" si="6"/>
        <v>3-NORMAL</v>
      </c>
      <c r="T117" s="48">
        <f>IF(A117="","",'DATA PENDIENTES'!O94)</f>
        <v>28428.75</v>
      </c>
    </row>
    <row r="118" ht="15.75" customHeight="1">
      <c r="A118" s="47" t="str">
        <f>IF('DATA PENDIENTES'!B182="","",'DATA PENDIENTES'!B182)</f>
        <v>SU115940</v>
      </c>
      <c r="B118" s="47" t="str">
        <f>IF(A118="","",'DATA PENDIENTES'!C182)</f>
        <v>VIDRIO CORREDERA PASAJEROS 383*468 MM</v>
      </c>
      <c r="C118" s="47">
        <f>IF(A118="","",'DATA PENDIENTES'!L182)</f>
        <v>80120028</v>
      </c>
      <c r="D118" s="47">
        <f>IF(A118="","",'DATA PENDIENTES'!J182)</f>
        <v>11269336</v>
      </c>
      <c r="E118" s="47">
        <f>IF(A118="","",'DATA PENDIENTES'!D182)</f>
        <v>1</v>
      </c>
      <c r="F118" s="47" t="str">
        <f>IF(A118="","",'DATA PENDIENTES'!E182)</f>
        <v>UND</v>
      </c>
      <c r="G118" s="47">
        <f>IF(A118="","",'DATA PENDIENTES'!F182)</f>
        <v>0</v>
      </c>
      <c r="H118" s="47">
        <f>IF(A118="","",'DATA PENDIENTES'!G182)</f>
        <v>1</v>
      </c>
      <c r="I118" s="48">
        <f>IF(A118="","",'DATA PENDIENTES'!H182)</f>
        <v>20020</v>
      </c>
      <c r="J118" s="48">
        <f t="shared" si="1"/>
        <v>0</v>
      </c>
      <c r="K118" s="47" t="str">
        <f>IF(A118="","",'DATA PENDIENTES'!I182)</f>
        <v>GLOBAL VIDRIO SAS</v>
      </c>
      <c r="L118" s="47" t="str">
        <f>IF(A118="","",'DATA PENDIENTES'!K182)</f>
        <v>CRISTHIAN BENITEZ</v>
      </c>
      <c r="M118" s="76">
        <f>IF(A118="","",'DATA PENDIENTES'!M182)</f>
        <v>46388</v>
      </c>
      <c r="N118" s="76">
        <f>IF(A118="","",'DATA PENDIENTES'!N182)</f>
        <v>46446</v>
      </c>
      <c r="O118" s="47">
        <f t="shared" si="2"/>
        <v>0</v>
      </c>
      <c r="P118" s="47" t="str">
        <f t="shared" si="3"/>
        <v>PENDIENTE</v>
      </c>
      <c r="Q118" s="77">
        <f t="shared" si="4"/>
        <v>0</v>
      </c>
      <c r="R118" s="47" t="str">
        <f t="shared" si="5"/>
        <v>OK</v>
      </c>
      <c r="S118" s="47" t="str">
        <f t="shared" si="6"/>
        <v>3-NORMAL</v>
      </c>
      <c r="T118" s="48">
        <f>IF(A118="","",'DATA PENDIENTES'!O182)</f>
        <v>3803.8</v>
      </c>
    </row>
    <row r="119" ht="15.75" customHeight="1">
      <c r="A119" s="52" t="str">
        <f>IF('DATA PENDIENTES'!B183="","",'DATA PENDIENTES'!B183)</f>
        <v>SU115940</v>
      </c>
      <c r="B119" s="52" t="str">
        <f>IF(A119="","",'DATA PENDIENTES'!C183)</f>
        <v>VIDRIO CORREDERA PASAJEROS 383*498 MM</v>
      </c>
      <c r="C119" s="52">
        <f>IF(A119="","",'DATA PENDIENTES'!L183)</f>
        <v>80120029</v>
      </c>
      <c r="D119" s="52">
        <f>IF(A119="","",'DATA PENDIENTES'!J183)</f>
        <v>11270095</v>
      </c>
      <c r="E119" s="52">
        <f>IF(A119="","",'DATA PENDIENTES'!D183)</f>
        <v>3</v>
      </c>
      <c r="F119" s="52" t="str">
        <f>IF(A119="","",'DATA PENDIENTES'!E183)</f>
        <v>UND</v>
      </c>
      <c r="G119" s="52">
        <f>IF(A119="","",'DATA PENDIENTES'!F183)</f>
        <v>0</v>
      </c>
      <c r="H119" s="52">
        <f>IF(A119="","",'DATA PENDIENTES'!G183)</f>
        <v>3</v>
      </c>
      <c r="I119" s="53">
        <f>IF(A119="","",'DATA PENDIENTES'!H183)</f>
        <v>23240</v>
      </c>
      <c r="J119" s="53">
        <f t="shared" si="1"/>
        <v>0</v>
      </c>
      <c r="K119" s="52" t="str">
        <f>IF(A119="","",'DATA PENDIENTES'!I183)</f>
        <v>GLOBAL VIDRIO SAS</v>
      </c>
      <c r="L119" s="52" t="str">
        <f>IF(A119="","",'DATA PENDIENTES'!K183)</f>
        <v>CRISTHIAN BENITEZ</v>
      </c>
      <c r="M119" s="79">
        <f>IF(A119="","",'DATA PENDIENTES'!M183)</f>
        <v>46388</v>
      </c>
      <c r="N119" s="79">
        <f>IF(A119="","",'DATA PENDIENTES'!N183)</f>
        <v>46446</v>
      </c>
      <c r="O119" s="52">
        <f t="shared" si="2"/>
        <v>0</v>
      </c>
      <c r="P119" s="52" t="str">
        <f t="shared" si="3"/>
        <v>PENDIENTE</v>
      </c>
      <c r="Q119" s="80">
        <f t="shared" si="4"/>
        <v>0</v>
      </c>
      <c r="R119" s="52" t="str">
        <f t="shared" si="5"/>
        <v>OK</v>
      </c>
      <c r="S119" s="52" t="str">
        <f t="shared" si="6"/>
        <v>3-NORMAL</v>
      </c>
      <c r="T119" s="53">
        <f>IF(A119="","",'DATA PENDIENTES'!O183)</f>
        <v>13246.8</v>
      </c>
    </row>
    <row r="120" ht="15.75" customHeight="1">
      <c r="A120" s="47" t="str">
        <f>IF('DATA PENDIENTES'!B184="","",'DATA PENDIENTES'!B184)</f>
        <v>SU115940</v>
      </c>
      <c r="B120" s="47" t="str">
        <f>IF(A120="","",'DATA PENDIENTES'!C184)</f>
        <v>VIDRIO CORREDERA PASAJEROS 383*689 MM</v>
      </c>
      <c r="C120" s="47">
        <f>IF(A120="","",'DATA PENDIENTES'!L184)</f>
        <v>80120030</v>
      </c>
      <c r="D120" s="47">
        <f>IF(A120="","",'DATA PENDIENTES'!J184)</f>
        <v>11267504</v>
      </c>
      <c r="E120" s="47">
        <f>IF(A120="","",'DATA PENDIENTES'!D184)</f>
        <v>33</v>
      </c>
      <c r="F120" s="47" t="str">
        <f>IF(A120="","",'DATA PENDIENTES'!E184)</f>
        <v>UND</v>
      </c>
      <c r="G120" s="47">
        <f>IF(A120="","",'DATA PENDIENTES'!F184)</f>
        <v>0</v>
      </c>
      <c r="H120" s="47">
        <f>IF(A120="","",'DATA PENDIENTES'!G184)</f>
        <v>33</v>
      </c>
      <c r="I120" s="48">
        <f>IF(A120="","",'DATA PENDIENTES'!H184)</f>
        <v>32773</v>
      </c>
      <c r="J120" s="48">
        <f t="shared" si="1"/>
        <v>0</v>
      </c>
      <c r="K120" s="47" t="str">
        <f>IF(A120="","",'DATA PENDIENTES'!I184)</f>
        <v>GLOBAL VIDRIO SAS</v>
      </c>
      <c r="L120" s="47" t="str">
        <f>IF(A120="","",'DATA PENDIENTES'!K184)</f>
        <v>CRISTHIAN BENITEZ</v>
      </c>
      <c r="M120" s="76">
        <f>IF(A120="","",'DATA PENDIENTES'!M184)</f>
        <v>46388</v>
      </c>
      <c r="N120" s="76">
        <f>IF(A120="","",'DATA PENDIENTES'!N184)</f>
        <v>46446</v>
      </c>
      <c r="O120" s="47">
        <f t="shared" si="2"/>
        <v>0</v>
      </c>
      <c r="P120" s="47" t="str">
        <f t="shared" si="3"/>
        <v>PENDIENTE</v>
      </c>
      <c r="Q120" s="77">
        <f t="shared" si="4"/>
        <v>0</v>
      </c>
      <c r="R120" s="47" t="str">
        <f t="shared" si="5"/>
        <v>OK</v>
      </c>
      <c r="S120" s="47" t="str">
        <f t="shared" si="6"/>
        <v>3-NORMAL</v>
      </c>
      <c r="T120" s="48">
        <f>IF(A120="","",'DATA PENDIENTES'!O184)</f>
        <v>205486.7</v>
      </c>
    </row>
    <row r="121" ht="15.75" customHeight="1">
      <c r="A121" s="52" t="str">
        <f>IF('DATA PENDIENTES'!B185="","",'DATA PENDIENTES'!B185)</f>
        <v>SU115940</v>
      </c>
      <c r="B121" s="52" t="str">
        <f>IF(A121="","",'DATA PENDIENTES'!C185)</f>
        <v>VIDRIO DE LA PUERTA DE EMERGENCIA TRASERA 878*838 MM</v>
      </c>
      <c r="C121" s="52">
        <f>IF(A121="","",'DATA PENDIENTES'!L185)</f>
        <v>80120031</v>
      </c>
      <c r="D121" s="52">
        <f>IF(A121="","",'DATA PENDIENTES'!J185)</f>
        <v>11299634</v>
      </c>
      <c r="E121" s="52">
        <f>IF(A121="","",'DATA PENDIENTES'!D185)</f>
        <v>19</v>
      </c>
      <c r="F121" s="52" t="str">
        <f>IF(A121="","",'DATA PENDIENTES'!E185)</f>
        <v>UND</v>
      </c>
      <c r="G121" s="52">
        <f>IF(A121="","",'DATA PENDIENTES'!F185)</f>
        <v>0</v>
      </c>
      <c r="H121" s="52">
        <f>IF(A121="","",'DATA PENDIENTES'!G185)</f>
        <v>19</v>
      </c>
      <c r="I121" s="53">
        <f>IF(A121="","",'DATA PENDIENTES'!H185)</f>
        <v>102852</v>
      </c>
      <c r="J121" s="53">
        <f t="shared" si="1"/>
        <v>0</v>
      </c>
      <c r="K121" s="52" t="str">
        <f>IF(A121="","",'DATA PENDIENTES'!I185)</f>
        <v>GLOBAL VIDRIO SAS</v>
      </c>
      <c r="L121" s="52" t="str">
        <f>IF(A121="","",'DATA PENDIENTES'!K185)</f>
        <v>CRISTHIAN BENITEZ</v>
      </c>
      <c r="M121" s="79">
        <f>IF(A121="","",'DATA PENDIENTES'!M185)</f>
        <v>46388</v>
      </c>
      <c r="N121" s="79">
        <f>IF(A121="","",'DATA PENDIENTES'!N185)</f>
        <v>46446</v>
      </c>
      <c r="O121" s="52">
        <f t="shared" si="2"/>
        <v>0</v>
      </c>
      <c r="P121" s="52" t="str">
        <f t="shared" si="3"/>
        <v>PENDIENTE</v>
      </c>
      <c r="Q121" s="80">
        <f t="shared" si="4"/>
        <v>0</v>
      </c>
      <c r="R121" s="52" t="str">
        <f t="shared" si="5"/>
        <v>OK</v>
      </c>
      <c r="S121" s="52" t="str">
        <f t="shared" si="6"/>
        <v>3-NORMAL</v>
      </c>
      <c r="T121" s="53">
        <f>IF(A121="","",'DATA PENDIENTES'!O185)</f>
        <v>371295.7</v>
      </c>
    </row>
    <row r="122" ht="15.75" customHeight="1">
      <c r="A122" s="47" t="str">
        <f>IF('DATA PENDIENTES'!B186="","",'DATA PENDIENTES'!B186)</f>
        <v>SU115940</v>
      </c>
      <c r="B122" s="47" t="str">
        <f>IF(A122="","",'DATA PENDIENTES'!C186)</f>
        <v>VIDRIO FIJO PUERTA EMERGENCIA 878*1463 MM</v>
      </c>
      <c r="C122" s="47">
        <f>IF(A122="","",'DATA PENDIENTES'!L186)</f>
        <v>80120032</v>
      </c>
      <c r="D122" s="47">
        <f>IF(A122="","",'DATA PENDIENTES'!J186)</f>
        <v>11297956</v>
      </c>
      <c r="E122" s="47">
        <f>IF(A122="","",'DATA PENDIENTES'!D186)</f>
        <v>12</v>
      </c>
      <c r="F122" s="47" t="str">
        <f>IF(A122="","",'DATA PENDIENTES'!E186)</f>
        <v>UND</v>
      </c>
      <c r="G122" s="47">
        <f>IF(A122="","",'DATA PENDIENTES'!F186)</f>
        <v>0</v>
      </c>
      <c r="H122" s="47">
        <f>IF(A122="","",'DATA PENDIENTES'!G186)</f>
        <v>12</v>
      </c>
      <c r="I122" s="48">
        <f>IF(A122="","",'DATA PENDIENTES'!H186)</f>
        <v>297770</v>
      </c>
      <c r="J122" s="48">
        <f t="shared" si="1"/>
        <v>0</v>
      </c>
      <c r="K122" s="47" t="str">
        <f>IF(A122="","",'DATA PENDIENTES'!I186)</f>
        <v>GLOBAL VIDRIO SAS</v>
      </c>
      <c r="L122" s="47" t="str">
        <f>IF(A122="","",'DATA PENDIENTES'!K186)</f>
        <v>CRISTHIAN BENITEZ</v>
      </c>
      <c r="M122" s="76">
        <f>IF(A122="","",'DATA PENDIENTES'!M186)</f>
        <v>46388</v>
      </c>
      <c r="N122" s="76">
        <f>IF(A122="","",'DATA PENDIENTES'!N186)</f>
        <v>46446</v>
      </c>
      <c r="O122" s="47">
        <f t="shared" si="2"/>
        <v>0</v>
      </c>
      <c r="P122" s="47" t="str">
        <f t="shared" si="3"/>
        <v>PENDIENTE</v>
      </c>
      <c r="Q122" s="77">
        <f t="shared" si="4"/>
        <v>0</v>
      </c>
      <c r="R122" s="47" t="str">
        <f t="shared" si="5"/>
        <v>OK</v>
      </c>
      <c r="S122" s="47" t="str">
        <f t="shared" si="6"/>
        <v>3-NORMAL</v>
      </c>
      <c r="T122" s="48">
        <f>IF(A122="","",'DATA PENDIENTES'!O186)</f>
        <v>678915.6</v>
      </c>
    </row>
    <row r="123" ht="15.75" customHeight="1">
      <c r="A123" s="52" t="str">
        <f>IF('DATA PENDIENTES'!B187="","",'DATA PENDIENTES'!B187)</f>
        <v>SU115940</v>
      </c>
      <c r="B123" s="52" t="str">
        <f>IF(A123="","",'DATA PENDIENTES'!C187)</f>
        <v>VIDRIO MOVIL PUERTA EMERGENCIA 376*860 MM</v>
      </c>
      <c r="C123" s="52">
        <f>IF(A123="","",'DATA PENDIENTES'!L187)</f>
        <v>80120033</v>
      </c>
      <c r="D123" s="52">
        <f>IF(A123="","",'DATA PENDIENTES'!J187)</f>
        <v>11298041</v>
      </c>
      <c r="E123" s="52">
        <f>IF(A123="","",'DATA PENDIENTES'!D187)</f>
        <v>9</v>
      </c>
      <c r="F123" s="52" t="str">
        <f>IF(A123="","",'DATA PENDIENTES'!E187)</f>
        <v>UND</v>
      </c>
      <c r="G123" s="52">
        <f>IF(A123="","",'DATA PENDIENTES'!F187)</f>
        <v>0</v>
      </c>
      <c r="H123" s="52">
        <f>IF(A123="","",'DATA PENDIENTES'!G187)</f>
        <v>9</v>
      </c>
      <c r="I123" s="53">
        <f>IF(A123="","",'DATA PENDIENTES'!H187)</f>
        <v>34834</v>
      </c>
      <c r="J123" s="53">
        <f t="shared" si="1"/>
        <v>0</v>
      </c>
      <c r="K123" s="52" t="str">
        <f>IF(A123="","",'DATA PENDIENTES'!I187)</f>
        <v>GLOBAL VIDRIO SAS</v>
      </c>
      <c r="L123" s="52" t="str">
        <f>IF(A123="","",'DATA PENDIENTES'!K187)</f>
        <v>CRISTHIAN BENITEZ</v>
      </c>
      <c r="M123" s="79">
        <f>IF(A123="","",'DATA PENDIENTES'!M187)</f>
        <v>46388</v>
      </c>
      <c r="N123" s="79">
        <f>IF(A123="","",'DATA PENDIENTES'!N187)</f>
        <v>46446</v>
      </c>
      <c r="O123" s="52">
        <f t="shared" si="2"/>
        <v>0</v>
      </c>
      <c r="P123" s="52" t="str">
        <f t="shared" si="3"/>
        <v>PENDIENTE</v>
      </c>
      <c r="Q123" s="80">
        <f t="shared" si="4"/>
        <v>0</v>
      </c>
      <c r="R123" s="52" t="str">
        <f t="shared" si="5"/>
        <v>OK</v>
      </c>
      <c r="S123" s="52" t="str">
        <f t="shared" si="6"/>
        <v>3-NORMAL</v>
      </c>
      <c r="T123" s="53">
        <f>IF(A123="","",'DATA PENDIENTES'!O187)</f>
        <v>59566.14</v>
      </c>
    </row>
    <row r="124" ht="15.75" customHeight="1">
      <c r="A124" s="47" t="str">
        <f>IF('DATA PENDIENTES'!B188="","",'DATA PENDIENTES'!B188)</f>
        <v>SU115940</v>
      </c>
      <c r="B124" s="47" t="str">
        <f>IF(A124="","",'DATA PENDIENTES'!C188)</f>
        <v>VIDRIO MOVIL TRASERO VENTANA CONDUCTOR 468*922 MM</v>
      </c>
      <c r="C124" s="47">
        <f>IF(A124="","",'DATA PENDIENTES'!L188)</f>
        <v>80120034</v>
      </c>
      <c r="D124" s="47">
        <f>IF(A124="","",'DATA PENDIENTES'!J188)</f>
        <v>11298204</v>
      </c>
      <c r="E124" s="47">
        <f>IF(A124="","",'DATA PENDIENTES'!D188)</f>
        <v>5</v>
      </c>
      <c r="F124" s="47" t="str">
        <f>IF(A124="","",'DATA PENDIENTES'!E188)</f>
        <v>UND</v>
      </c>
      <c r="G124" s="47">
        <f>IF(A124="","",'DATA PENDIENTES'!F188)</f>
        <v>0</v>
      </c>
      <c r="H124" s="47">
        <f>IF(A124="","",'DATA PENDIENTES'!G188)</f>
        <v>5</v>
      </c>
      <c r="I124" s="48">
        <f>IF(A124="","",'DATA PENDIENTES'!H188)</f>
        <v>46993</v>
      </c>
      <c r="J124" s="48">
        <f t="shared" si="1"/>
        <v>0</v>
      </c>
      <c r="K124" s="47" t="str">
        <f>IF(A124="","",'DATA PENDIENTES'!I188)</f>
        <v>GLOBAL VIDRIO SAS</v>
      </c>
      <c r="L124" s="47" t="str">
        <f>IF(A124="","",'DATA PENDIENTES'!K188)</f>
        <v>CRISTHIAN BENITEZ</v>
      </c>
      <c r="M124" s="76">
        <f>IF(A124="","",'DATA PENDIENTES'!M188)</f>
        <v>46388</v>
      </c>
      <c r="N124" s="76">
        <f>IF(A124="","",'DATA PENDIENTES'!N188)</f>
        <v>46446</v>
      </c>
      <c r="O124" s="47">
        <f t="shared" si="2"/>
        <v>0</v>
      </c>
      <c r="P124" s="47" t="str">
        <f t="shared" si="3"/>
        <v>PENDIENTE</v>
      </c>
      <c r="Q124" s="77">
        <f t="shared" si="4"/>
        <v>0</v>
      </c>
      <c r="R124" s="47" t="str">
        <f t="shared" si="5"/>
        <v>OK</v>
      </c>
      <c r="S124" s="47" t="str">
        <f t="shared" si="6"/>
        <v>3-NORMAL</v>
      </c>
      <c r="T124" s="48">
        <f>IF(A124="","",'DATA PENDIENTES'!O188)</f>
        <v>44643.35</v>
      </c>
    </row>
    <row r="125" ht="15.75" customHeight="1">
      <c r="A125" s="52" t="str">
        <f>IF('DATA PENDIENTES'!B189="","",'DATA PENDIENTES'!B189)</f>
        <v>SU115940</v>
      </c>
      <c r="B125" s="52" t="str">
        <f>IF(A125="","",'DATA PENDIENTES'!C189)</f>
        <v>VIDRIO MOVIL TRASERO VENTANA CONDUCTOR 468*923</v>
      </c>
      <c r="C125" s="52">
        <f>IF(A125="","",'DATA PENDIENTES'!L189)</f>
        <v>80120035</v>
      </c>
      <c r="D125" s="52">
        <f>IF(A125="","",'DATA PENDIENTES'!J189)</f>
        <v>11298206</v>
      </c>
      <c r="E125" s="52">
        <f>IF(A125="","",'DATA PENDIENTES'!D189)</f>
        <v>14</v>
      </c>
      <c r="F125" s="52" t="str">
        <f>IF(A125="","",'DATA PENDIENTES'!E189)</f>
        <v>UND</v>
      </c>
      <c r="G125" s="52">
        <f>IF(A125="","",'DATA PENDIENTES'!F189)</f>
        <v>0</v>
      </c>
      <c r="H125" s="52">
        <f>IF(A125="","",'DATA PENDIENTES'!G189)</f>
        <v>14</v>
      </c>
      <c r="I125" s="53">
        <f>IF(A125="","",'DATA PENDIENTES'!H189)</f>
        <v>50135</v>
      </c>
      <c r="J125" s="53">
        <f t="shared" si="1"/>
        <v>0</v>
      </c>
      <c r="K125" s="52" t="str">
        <f>IF(A125="","",'DATA PENDIENTES'!I189)</f>
        <v>GLOBAL VIDRIO SAS</v>
      </c>
      <c r="L125" s="52" t="str">
        <f>IF(A125="","",'DATA PENDIENTES'!K189)</f>
        <v>CRISTHIAN BENITEZ</v>
      </c>
      <c r="M125" s="79">
        <f>IF(A125="","",'DATA PENDIENTES'!M189)</f>
        <v>46388</v>
      </c>
      <c r="N125" s="79">
        <f>IF(A125="","",'DATA PENDIENTES'!N189)</f>
        <v>46446</v>
      </c>
      <c r="O125" s="52">
        <f t="shared" si="2"/>
        <v>0</v>
      </c>
      <c r="P125" s="52" t="str">
        <f t="shared" si="3"/>
        <v>PENDIENTE</v>
      </c>
      <c r="Q125" s="80">
        <f t="shared" si="4"/>
        <v>0</v>
      </c>
      <c r="R125" s="52" t="str">
        <f t="shared" si="5"/>
        <v>OK</v>
      </c>
      <c r="S125" s="52" t="str">
        <f t="shared" si="6"/>
        <v>3-NORMAL</v>
      </c>
      <c r="T125" s="53">
        <f>IF(A125="","",'DATA PENDIENTES'!O189)</f>
        <v>133359.1</v>
      </c>
    </row>
    <row r="126" ht="15.75" customHeight="1">
      <c r="A126" s="47" t="str">
        <f>IF('DATA PENDIENTES'!B190="","",'DATA PENDIENTES'!B190)</f>
        <v>SU115940</v>
      </c>
      <c r="B126" s="47" t="str">
        <f>IF(A126="","",'DATA PENDIENTES'!C190)</f>
        <v>VIDRIO MOVIL VENTANA CONDUCTOR 319*860 MM</v>
      </c>
      <c r="C126" s="47">
        <f>IF(A126="","",'DATA PENDIENTES'!L190)</f>
        <v>80120036</v>
      </c>
      <c r="D126" s="47">
        <f>IF(A126="","",'DATA PENDIENTES'!J190)</f>
        <v>11298042</v>
      </c>
      <c r="E126" s="47">
        <f>IF(A126="","",'DATA PENDIENTES'!D190)</f>
        <v>5</v>
      </c>
      <c r="F126" s="47" t="str">
        <f>IF(A126="","",'DATA PENDIENTES'!E190)</f>
        <v>UND</v>
      </c>
      <c r="G126" s="47">
        <f>IF(A126="","",'DATA PENDIENTES'!F190)</f>
        <v>0</v>
      </c>
      <c r="H126" s="47">
        <f>IF(A126="","",'DATA PENDIENTES'!G190)</f>
        <v>5</v>
      </c>
      <c r="I126" s="48">
        <f>IF(A126="","",'DATA PENDIENTES'!H190)</f>
        <v>33450</v>
      </c>
      <c r="J126" s="48">
        <f t="shared" si="1"/>
        <v>0</v>
      </c>
      <c r="K126" s="47" t="str">
        <f>IF(A126="","",'DATA PENDIENTES'!I190)</f>
        <v>GLOBAL VIDRIO SAS</v>
      </c>
      <c r="L126" s="47" t="str">
        <f>IF(A126="","",'DATA PENDIENTES'!K190)</f>
        <v>CRISTHIAN BENITEZ</v>
      </c>
      <c r="M126" s="76">
        <f>IF(A126="","",'DATA PENDIENTES'!M190)</f>
        <v>46388</v>
      </c>
      <c r="N126" s="76">
        <f>IF(A126="","",'DATA PENDIENTES'!N190)</f>
        <v>46446</v>
      </c>
      <c r="O126" s="47">
        <f t="shared" si="2"/>
        <v>0</v>
      </c>
      <c r="P126" s="47" t="str">
        <f t="shared" si="3"/>
        <v>PENDIENTE</v>
      </c>
      <c r="Q126" s="77">
        <f t="shared" si="4"/>
        <v>0</v>
      </c>
      <c r="R126" s="47" t="str">
        <f t="shared" si="5"/>
        <v>OK</v>
      </c>
      <c r="S126" s="47" t="str">
        <f t="shared" si="6"/>
        <v>3-NORMAL</v>
      </c>
      <c r="T126" s="48">
        <f>IF(A126="","",'DATA PENDIENTES'!O190)</f>
        <v>31777.5</v>
      </c>
    </row>
    <row r="127" ht="15.75" customHeight="1">
      <c r="A127" s="52" t="str">
        <f>IF('DATA PENDIENTES'!B191="","",'DATA PENDIENTES'!B191)</f>
        <v>SU115940</v>
      </c>
      <c r="B127" s="52" t="str">
        <f>IF(A127="","",'DATA PENDIENTES'!C191)</f>
        <v>VIDRIO PARABRISA LADO DERECHO 1123*1326 MM</v>
      </c>
      <c r="C127" s="52">
        <f>IF(A127="","",'DATA PENDIENTES'!L191)</f>
        <v>80120037</v>
      </c>
      <c r="D127" s="52">
        <f>IF(A127="","",'DATA PENDIENTES'!J191)</f>
        <v>11299631</v>
      </c>
      <c r="E127" s="52">
        <f>IF(A127="","",'DATA PENDIENTES'!D191)</f>
        <v>19</v>
      </c>
      <c r="F127" s="52" t="str">
        <f>IF(A127="","",'DATA PENDIENTES'!E191)</f>
        <v>UND</v>
      </c>
      <c r="G127" s="52">
        <f>IF(A127="","",'DATA PENDIENTES'!F191)</f>
        <v>0</v>
      </c>
      <c r="H127" s="52">
        <f>IF(A127="","",'DATA PENDIENTES'!G191)</f>
        <v>19</v>
      </c>
      <c r="I127" s="53">
        <f>IF(A127="","",'DATA PENDIENTES'!H191)</f>
        <v>516705</v>
      </c>
      <c r="J127" s="53">
        <f t="shared" si="1"/>
        <v>0</v>
      </c>
      <c r="K127" s="52" t="str">
        <f>IF(A127="","",'DATA PENDIENTES'!I191)</f>
        <v>GLOBAL VIDRIO SAS</v>
      </c>
      <c r="L127" s="52" t="str">
        <f>IF(A127="","",'DATA PENDIENTES'!K191)</f>
        <v>CRISTHIAN BENITEZ</v>
      </c>
      <c r="M127" s="79">
        <f>IF(A127="","",'DATA PENDIENTES'!M191)</f>
        <v>46388</v>
      </c>
      <c r="N127" s="79">
        <f>IF(A127="","",'DATA PENDIENTES'!N191)</f>
        <v>46446</v>
      </c>
      <c r="O127" s="52">
        <f t="shared" si="2"/>
        <v>0</v>
      </c>
      <c r="P127" s="52" t="str">
        <f t="shared" si="3"/>
        <v>PENDIENTE</v>
      </c>
      <c r="Q127" s="80">
        <f t="shared" si="4"/>
        <v>0</v>
      </c>
      <c r="R127" s="52" t="str">
        <f t="shared" si="5"/>
        <v>OK</v>
      </c>
      <c r="S127" s="52" t="str">
        <f t="shared" si="6"/>
        <v>3-NORMAL</v>
      </c>
      <c r="T127" s="53">
        <f>IF(A127="","",'DATA PENDIENTES'!O191)</f>
        <v>1865305</v>
      </c>
    </row>
    <row r="128" ht="15.75" customHeight="1">
      <c r="A128" s="52" t="str">
        <f>IF('DATA PENDIENTES'!B255="","",'DATA PENDIENTES'!B255)</f>
        <v>SU115902</v>
      </c>
      <c r="B128" s="52" t="str">
        <f>IF(A128="","",'DATA PENDIENTES'!C255)</f>
        <v>VIDRIO PARABRISA LADO DERECHO 1123*1326 MM</v>
      </c>
      <c r="C128" s="52">
        <f>IF(A128="","",'DATA PENDIENTES'!L255)</f>
        <v>80120037</v>
      </c>
      <c r="D128" s="52" t="str">
        <f>IF(A128="","",'DATA PENDIENTES'!J255)</f>
        <v>CTP3232</v>
      </c>
      <c r="E128" s="52">
        <f>IF(A128="","",'DATA PENDIENTES'!D255)</f>
        <v>1</v>
      </c>
      <c r="F128" s="52" t="str">
        <f>IF(A128="","",'DATA PENDIENTES'!E255)</f>
        <v>UND</v>
      </c>
      <c r="G128" s="52">
        <f>IF(A128="","",'DATA PENDIENTES'!F255)</f>
        <v>0</v>
      </c>
      <c r="H128" s="52">
        <f>IF(A128="","",'DATA PENDIENTES'!G255)</f>
        <v>1</v>
      </c>
      <c r="I128" s="53">
        <f>IF(A128="","",'DATA PENDIENTES'!H255)</f>
        <v>528000</v>
      </c>
      <c r="J128" s="53">
        <f t="shared" si="1"/>
        <v>0</v>
      </c>
      <c r="K128" s="52" t="str">
        <f>IF(A128="","",'DATA PENDIENTES'!I255)</f>
        <v>COMERCIALIZADORA DE AUTOPARTES E INDUSTRIAL UNIVERSAL SAS</v>
      </c>
      <c r="L128" s="52" t="str">
        <f>IF(A128="","",'DATA PENDIENTES'!K255)</f>
        <v>CRISTHIAN BENITEZ</v>
      </c>
      <c r="M128" s="79">
        <f>IF(A128="","",'DATA PENDIENTES'!M255)</f>
        <v>46113</v>
      </c>
      <c r="N128" s="79">
        <f>IF(A128="","",'DATA PENDIENTES'!N255)</f>
        <v>46109</v>
      </c>
      <c r="O128" s="52">
        <f t="shared" si="2"/>
        <v>10</v>
      </c>
      <c r="P128" s="52" t="str">
        <f t="shared" si="3"/>
        <v>PENDIENTE</v>
      </c>
      <c r="Q128" s="80">
        <f t="shared" si="4"/>
        <v>0</v>
      </c>
      <c r="R128" s="52" t="str">
        <f t="shared" si="5"/>
        <v>ALERTA</v>
      </c>
      <c r="S128" s="52" t="str">
        <f t="shared" si="6"/>
        <v>2-URGENTE</v>
      </c>
      <c r="T128" s="53">
        <f>IF(A128="","",'DATA PENDIENTES'!O255)</f>
        <v>100320</v>
      </c>
    </row>
    <row r="129" ht="15.75" customHeight="1">
      <c r="A129" s="47" t="str">
        <f>IF('DATA PENDIENTES'!B192="","",'DATA PENDIENTES'!B192)</f>
        <v>SU115940</v>
      </c>
      <c r="B129" s="47" t="str">
        <f>IF(A129="","",'DATA PENDIENTES'!C192)</f>
        <v>VIDRIO PARABRISA LADO IZQUIERDO 1123*1326 MM</v>
      </c>
      <c r="C129" s="47">
        <f>IF(A129="","",'DATA PENDIENTES'!L192)</f>
        <v>80120038</v>
      </c>
      <c r="D129" s="47">
        <f>IF(A129="","",'DATA PENDIENTES'!J192)</f>
        <v>11299632</v>
      </c>
      <c r="E129" s="47">
        <f>IF(A129="","",'DATA PENDIENTES'!D192)</f>
        <v>13</v>
      </c>
      <c r="F129" s="47" t="str">
        <f>IF(A129="","",'DATA PENDIENTES'!E192)</f>
        <v>UND</v>
      </c>
      <c r="G129" s="47">
        <f>IF(A129="","",'DATA PENDIENTES'!F192)</f>
        <v>0</v>
      </c>
      <c r="H129" s="47">
        <f>IF(A129="","",'DATA PENDIENTES'!G192)</f>
        <v>13</v>
      </c>
      <c r="I129" s="48">
        <f>IF(A129="","",'DATA PENDIENTES'!H192)</f>
        <v>516705</v>
      </c>
      <c r="J129" s="48">
        <f t="shared" si="1"/>
        <v>0</v>
      </c>
      <c r="K129" s="47" t="str">
        <f>IF(A129="","",'DATA PENDIENTES'!I192)</f>
        <v>GLOBAL VIDRIO SAS</v>
      </c>
      <c r="L129" s="47" t="str">
        <f>IF(A129="","",'DATA PENDIENTES'!K192)</f>
        <v>CRISTHIAN BENITEZ</v>
      </c>
      <c r="M129" s="76">
        <f>IF(A129="","",'DATA PENDIENTES'!M192)</f>
        <v>46388</v>
      </c>
      <c r="N129" s="76">
        <f>IF(A129="","",'DATA PENDIENTES'!N192)</f>
        <v>46446</v>
      </c>
      <c r="O129" s="47">
        <f t="shared" si="2"/>
        <v>0</v>
      </c>
      <c r="P129" s="47" t="str">
        <f t="shared" si="3"/>
        <v>PENDIENTE</v>
      </c>
      <c r="Q129" s="77">
        <f t="shared" si="4"/>
        <v>0</v>
      </c>
      <c r="R129" s="47" t="str">
        <f t="shared" si="5"/>
        <v>OK</v>
      </c>
      <c r="S129" s="47" t="str">
        <f t="shared" si="6"/>
        <v>3-NORMAL</v>
      </c>
      <c r="T129" s="48">
        <f>IF(A129="","",'DATA PENDIENTES'!O192)</f>
        <v>1276261</v>
      </c>
    </row>
    <row r="130" ht="15.75" customHeight="1">
      <c r="A130" s="47" t="str">
        <f>IF('DATA PENDIENTES'!B256="","",'DATA PENDIENTES'!B256)</f>
        <v>SU115902</v>
      </c>
      <c r="B130" s="47" t="str">
        <f>IF(A130="","",'DATA PENDIENTES'!C256)</f>
        <v>VIDRIO PARABRISA LADO IZQUIERDO 1123*1326 MM</v>
      </c>
      <c r="C130" s="47">
        <f>IF(A130="","",'DATA PENDIENTES'!L256)</f>
        <v>80120038</v>
      </c>
      <c r="D130" s="47" t="str">
        <f>IF(A130="","",'DATA PENDIENTES'!J256)</f>
        <v>CTP3233</v>
      </c>
      <c r="E130" s="47">
        <f>IF(A130="","",'DATA PENDIENTES'!D256)</f>
        <v>2</v>
      </c>
      <c r="F130" s="47" t="str">
        <f>IF(A130="","",'DATA PENDIENTES'!E256)</f>
        <v>UND</v>
      </c>
      <c r="G130" s="47">
        <f>IF(A130="","",'DATA PENDIENTES'!F256)</f>
        <v>0</v>
      </c>
      <c r="H130" s="47">
        <f>IF(A130="","",'DATA PENDIENTES'!G256)</f>
        <v>2</v>
      </c>
      <c r="I130" s="48">
        <f>IF(A130="","",'DATA PENDIENTES'!H256)</f>
        <v>516705</v>
      </c>
      <c r="J130" s="48">
        <f t="shared" si="1"/>
        <v>0</v>
      </c>
      <c r="K130" s="47" t="str">
        <f>IF(A130="","",'DATA PENDIENTES'!I256)</f>
        <v>COMERCIALIZADORA DE AUTOPARTES E INDUSTRIAL UNIVERSAL SAS</v>
      </c>
      <c r="L130" s="47" t="str">
        <f>IF(A130="","",'DATA PENDIENTES'!K256)</f>
        <v>CRISTHIAN BENITEZ</v>
      </c>
      <c r="M130" s="76">
        <f>IF(A130="","",'DATA PENDIENTES'!M256)</f>
        <v>46113</v>
      </c>
      <c r="N130" s="76">
        <f>IF(A130="","",'DATA PENDIENTES'!N256)</f>
        <v>46109</v>
      </c>
      <c r="O130" s="47">
        <f t="shared" si="2"/>
        <v>10</v>
      </c>
      <c r="P130" s="47" t="str">
        <f t="shared" si="3"/>
        <v>PENDIENTE</v>
      </c>
      <c r="Q130" s="77">
        <f t="shared" si="4"/>
        <v>0</v>
      </c>
      <c r="R130" s="47" t="str">
        <f t="shared" si="5"/>
        <v>ALERTA</v>
      </c>
      <c r="S130" s="47" t="str">
        <f t="shared" si="6"/>
        <v>2-URGENTE</v>
      </c>
      <c r="T130" s="48">
        <f>IF(A130="","",'DATA PENDIENTES'!O256)</f>
        <v>196347.9</v>
      </c>
    </row>
    <row r="131" ht="15.75" customHeight="1">
      <c r="A131" s="52" t="str">
        <f>IF('DATA PENDIENTES'!B193="","",'DATA PENDIENTES'!B193)</f>
        <v>SU115940</v>
      </c>
      <c r="B131" s="52" t="str">
        <f>IF(A131="","",'DATA PENDIENTES'!C193)</f>
        <v>VIDRIO PEGADO COMPARTIMIENTO PASAJEROS 1050*706 MM</v>
      </c>
      <c r="C131" s="52">
        <f>IF(A131="","",'DATA PENDIENTES'!L193)</f>
        <v>80120039</v>
      </c>
      <c r="D131" s="52">
        <f>IF(A131="","",'DATA PENDIENTES'!J193)</f>
        <v>11297998</v>
      </c>
      <c r="E131" s="52">
        <f>IF(A131="","",'DATA PENDIENTES'!D193)</f>
        <v>3</v>
      </c>
      <c r="F131" s="52" t="str">
        <f>IF(A131="","",'DATA PENDIENTES'!E193)</f>
        <v>UND</v>
      </c>
      <c r="G131" s="52">
        <f>IF(A131="","",'DATA PENDIENTES'!F193)</f>
        <v>0</v>
      </c>
      <c r="H131" s="52">
        <f>IF(A131="","",'DATA PENDIENTES'!G193)</f>
        <v>3</v>
      </c>
      <c r="I131" s="53">
        <f>IF(A131="","",'DATA PENDIENTES'!H193)</f>
        <v>96039</v>
      </c>
      <c r="J131" s="53">
        <f t="shared" si="1"/>
        <v>0</v>
      </c>
      <c r="K131" s="52" t="str">
        <f>IF(A131="","",'DATA PENDIENTES'!I193)</f>
        <v>GLOBAL VIDRIO SAS</v>
      </c>
      <c r="L131" s="52" t="str">
        <f>IF(A131="","",'DATA PENDIENTES'!K193)</f>
        <v>CRISTHIAN BENITEZ</v>
      </c>
      <c r="M131" s="79">
        <f>IF(A131="","",'DATA PENDIENTES'!M193)</f>
        <v>46388</v>
      </c>
      <c r="N131" s="79">
        <f>IF(A131="","",'DATA PENDIENTES'!N193)</f>
        <v>46446</v>
      </c>
      <c r="O131" s="52">
        <f t="shared" si="2"/>
        <v>0</v>
      </c>
      <c r="P131" s="52" t="str">
        <f t="shared" si="3"/>
        <v>PENDIENTE</v>
      </c>
      <c r="Q131" s="80">
        <f t="shared" si="4"/>
        <v>0</v>
      </c>
      <c r="R131" s="52" t="str">
        <f t="shared" si="5"/>
        <v>OK</v>
      </c>
      <c r="S131" s="52" t="str">
        <f t="shared" si="6"/>
        <v>3-NORMAL</v>
      </c>
      <c r="T131" s="53">
        <f>IF(A131="","",'DATA PENDIENTES'!O193)</f>
        <v>54742.23</v>
      </c>
    </row>
    <row r="132" ht="15.75" customHeight="1">
      <c r="A132" s="47" t="str">
        <f>IF('DATA PENDIENTES'!B194="","",'DATA PENDIENTES'!B194)</f>
        <v>SU115940</v>
      </c>
      <c r="B132" s="47" t="str">
        <f>IF(A132="","",'DATA PENDIENTES'!C194)</f>
        <v>VIDRIO PEGADO COMPARTIMIENTO PASAJEROS 1188*1697 MM</v>
      </c>
      <c r="C132" s="47">
        <f>IF(A132="","",'DATA PENDIENTES'!L194)</f>
        <v>80120040</v>
      </c>
      <c r="D132" s="47">
        <f>IF(A132="","",'DATA PENDIENTES'!J194)</f>
        <v>11298201</v>
      </c>
      <c r="E132" s="47">
        <f>IF(A132="","",'DATA PENDIENTES'!D194)</f>
        <v>16</v>
      </c>
      <c r="F132" s="47" t="str">
        <f>IF(A132="","",'DATA PENDIENTES'!E194)</f>
        <v>UND</v>
      </c>
      <c r="G132" s="47">
        <f>IF(A132="","",'DATA PENDIENTES'!F194)</f>
        <v>0</v>
      </c>
      <c r="H132" s="47">
        <f>IF(A132="","",'DATA PENDIENTES'!G194)</f>
        <v>16</v>
      </c>
      <c r="I132" s="48">
        <f>IF(A132="","",'DATA PENDIENTES'!H194)</f>
        <v>489852</v>
      </c>
      <c r="J132" s="48">
        <f t="shared" si="1"/>
        <v>0</v>
      </c>
      <c r="K132" s="47" t="str">
        <f>IF(A132="","",'DATA PENDIENTES'!I194)</f>
        <v>GLOBAL VIDRIO SAS</v>
      </c>
      <c r="L132" s="47" t="str">
        <f>IF(A132="","",'DATA PENDIENTES'!K194)</f>
        <v>CRISTHIAN BENITEZ</v>
      </c>
      <c r="M132" s="76">
        <f>IF(A132="","",'DATA PENDIENTES'!M194)</f>
        <v>46388</v>
      </c>
      <c r="N132" s="76">
        <f>IF(A132="","",'DATA PENDIENTES'!N194)</f>
        <v>46446</v>
      </c>
      <c r="O132" s="47">
        <f t="shared" si="2"/>
        <v>0</v>
      </c>
      <c r="P132" s="47" t="str">
        <f t="shared" si="3"/>
        <v>PENDIENTE</v>
      </c>
      <c r="Q132" s="77">
        <f t="shared" si="4"/>
        <v>0</v>
      </c>
      <c r="R132" s="47" t="str">
        <f t="shared" si="5"/>
        <v>OK</v>
      </c>
      <c r="S132" s="47" t="str">
        <f t="shared" si="6"/>
        <v>3-NORMAL</v>
      </c>
      <c r="T132" s="48">
        <f>IF(A132="","",'DATA PENDIENTES'!O194)</f>
        <v>1489150</v>
      </c>
    </row>
    <row r="133" ht="15.75" customHeight="1">
      <c r="A133" s="52" t="str">
        <f>IF('DATA PENDIENTES'!B195="","",'DATA PENDIENTES'!B195)</f>
        <v>SU115940</v>
      </c>
      <c r="B133" s="52" t="str">
        <f>IF(A133="","",'DATA PENDIENTES'!C195)</f>
        <v>VIDRIO PEGADO COMPARTIMIENTO PASAJEROS 1449*1080 MM</v>
      </c>
      <c r="C133" s="52">
        <f>IF(A133="","",'DATA PENDIENTES'!L195)</f>
        <v>80120041</v>
      </c>
      <c r="D133" s="52">
        <f>IF(A133="","",'DATA PENDIENTES'!J195)</f>
        <v>11258814</v>
      </c>
      <c r="E133" s="52">
        <f>IF(A133="","",'DATA PENDIENTES'!D195)</f>
        <v>12</v>
      </c>
      <c r="F133" s="52" t="str">
        <f>IF(A133="","",'DATA PENDIENTES'!E195)</f>
        <v>UND</v>
      </c>
      <c r="G133" s="52">
        <f>IF(A133="","",'DATA PENDIENTES'!F195)</f>
        <v>0</v>
      </c>
      <c r="H133" s="52">
        <f>IF(A133="","",'DATA PENDIENTES'!G195)</f>
        <v>12</v>
      </c>
      <c r="I133" s="53">
        <f>IF(A133="","",'DATA PENDIENTES'!H195)</f>
        <v>390512.6</v>
      </c>
      <c r="J133" s="53">
        <f t="shared" si="1"/>
        <v>0</v>
      </c>
      <c r="K133" s="52" t="str">
        <f>IF(A133="","",'DATA PENDIENTES'!I195)</f>
        <v>GLOBAL VIDRIO SAS</v>
      </c>
      <c r="L133" s="52" t="str">
        <f>IF(A133="","",'DATA PENDIENTES'!K195)</f>
        <v>CRISTHIAN BENITEZ</v>
      </c>
      <c r="M133" s="79">
        <f>IF(A133="","",'DATA PENDIENTES'!M195)</f>
        <v>46388</v>
      </c>
      <c r="N133" s="79">
        <f>IF(A133="","",'DATA PENDIENTES'!N195)</f>
        <v>46446</v>
      </c>
      <c r="O133" s="52">
        <f t="shared" si="2"/>
        <v>0</v>
      </c>
      <c r="P133" s="52" t="str">
        <f t="shared" si="3"/>
        <v>PENDIENTE</v>
      </c>
      <c r="Q133" s="80">
        <f t="shared" si="4"/>
        <v>0</v>
      </c>
      <c r="R133" s="52" t="str">
        <f t="shared" si="5"/>
        <v>OK</v>
      </c>
      <c r="S133" s="52" t="str">
        <f t="shared" si="6"/>
        <v>3-NORMAL</v>
      </c>
      <c r="T133" s="53">
        <f>IF(A133="","",'DATA PENDIENTES'!O195)</f>
        <v>890368.8</v>
      </c>
    </row>
    <row r="134" ht="15.75" customHeight="1">
      <c r="A134" s="47" t="str">
        <f>IF('DATA PENDIENTES'!B196="","",'DATA PENDIENTES'!B196)</f>
        <v>SU115940</v>
      </c>
      <c r="B134" s="47" t="str">
        <f>IF(A134="","",'DATA PENDIENTES'!C196)</f>
        <v>VIDRIO PEGADO COMPARTIMIENTO PASAJEROS 1536*619 MM</v>
      </c>
      <c r="C134" s="47">
        <f>IF(A134="","",'DATA PENDIENTES'!L196)</f>
        <v>80120042</v>
      </c>
      <c r="D134" s="47">
        <f>IF(A134="","",'DATA PENDIENTES'!J196)</f>
        <v>11298043</v>
      </c>
      <c r="E134" s="47">
        <f>IF(A134="","",'DATA PENDIENTES'!D196)</f>
        <v>13</v>
      </c>
      <c r="F134" s="47" t="str">
        <f>IF(A134="","",'DATA PENDIENTES'!E196)</f>
        <v>UND</v>
      </c>
      <c r="G134" s="47">
        <f>IF(A134="","",'DATA PENDIENTES'!F196)</f>
        <v>0</v>
      </c>
      <c r="H134" s="47">
        <f>IF(A134="","",'DATA PENDIENTES'!G196)</f>
        <v>13</v>
      </c>
      <c r="I134" s="48">
        <f>IF(A134="","",'DATA PENDIENTES'!H196)</f>
        <v>129042</v>
      </c>
      <c r="J134" s="48">
        <f t="shared" si="1"/>
        <v>0</v>
      </c>
      <c r="K134" s="47" t="str">
        <f>IF(A134="","",'DATA PENDIENTES'!I196)</f>
        <v>GLOBAL VIDRIO SAS</v>
      </c>
      <c r="L134" s="47" t="str">
        <f>IF(A134="","",'DATA PENDIENTES'!K196)</f>
        <v>CRISTHIAN BENITEZ</v>
      </c>
      <c r="M134" s="76">
        <f>IF(A134="","",'DATA PENDIENTES'!M196)</f>
        <v>46388</v>
      </c>
      <c r="N134" s="76">
        <f>IF(A134="","",'DATA PENDIENTES'!N196)</f>
        <v>46446</v>
      </c>
      <c r="O134" s="47">
        <f t="shared" si="2"/>
        <v>0</v>
      </c>
      <c r="P134" s="47" t="str">
        <f t="shared" si="3"/>
        <v>PENDIENTE</v>
      </c>
      <c r="Q134" s="77">
        <f t="shared" si="4"/>
        <v>0</v>
      </c>
      <c r="R134" s="47" t="str">
        <f t="shared" si="5"/>
        <v>OK</v>
      </c>
      <c r="S134" s="47" t="str">
        <f t="shared" si="6"/>
        <v>3-NORMAL</v>
      </c>
      <c r="T134" s="48">
        <f>IF(A134="","",'DATA PENDIENTES'!O196)</f>
        <v>318733.7</v>
      </c>
    </row>
    <row r="135" ht="15.75" customHeight="1">
      <c r="A135" s="52" t="str">
        <f>IF('DATA PENDIENTES'!B197="","",'DATA PENDIENTES'!B197)</f>
        <v>SU115940</v>
      </c>
      <c r="B135" s="52" t="str">
        <f>IF(A135="","",'DATA PENDIENTES'!C197)</f>
        <v>VIDRIO PEGADO COMPARTIMIENTO PASAJEROS 1723*998 MM</v>
      </c>
      <c r="C135" s="52">
        <f>IF(A135="","",'DATA PENDIENTES'!L197)</f>
        <v>80120043</v>
      </c>
      <c r="D135" s="52">
        <f>IF(A135="","",'DATA PENDIENTES'!J197)</f>
        <v>11297959</v>
      </c>
      <c r="E135" s="52">
        <f>IF(A135="","",'DATA PENDIENTES'!D197)</f>
        <v>13</v>
      </c>
      <c r="F135" s="52" t="str">
        <f>IF(A135="","",'DATA PENDIENTES'!E197)</f>
        <v>UND</v>
      </c>
      <c r="G135" s="52">
        <f>IF(A135="","",'DATA PENDIENTES'!F197)</f>
        <v>0</v>
      </c>
      <c r="H135" s="52">
        <f>IF(A135="","",'DATA PENDIENTES'!G197)</f>
        <v>13</v>
      </c>
      <c r="I135" s="53">
        <f>IF(A135="","",'DATA PENDIENTES'!H197)</f>
        <v>230859</v>
      </c>
      <c r="J135" s="53">
        <f t="shared" si="1"/>
        <v>0</v>
      </c>
      <c r="K135" s="52" t="str">
        <f>IF(A135="","",'DATA PENDIENTES'!I197)</f>
        <v>GLOBAL VIDRIO SAS</v>
      </c>
      <c r="L135" s="52" t="str">
        <f>IF(A135="","",'DATA PENDIENTES'!K197)</f>
        <v>CRISTHIAN BENITEZ</v>
      </c>
      <c r="M135" s="79">
        <f>IF(A135="","",'DATA PENDIENTES'!M197)</f>
        <v>46388</v>
      </c>
      <c r="N135" s="79">
        <f>IF(A135="","",'DATA PENDIENTES'!N197)</f>
        <v>46446</v>
      </c>
      <c r="O135" s="52">
        <f t="shared" si="2"/>
        <v>0</v>
      </c>
      <c r="P135" s="52" t="str">
        <f t="shared" si="3"/>
        <v>PENDIENTE</v>
      </c>
      <c r="Q135" s="80">
        <f t="shared" si="4"/>
        <v>0</v>
      </c>
      <c r="R135" s="52" t="str">
        <f t="shared" si="5"/>
        <v>OK</v>
      </c>
      <c r="S135" s="52" t="str">
        <f t="shared" si="6"/>
        <v>3-NORMAL</v>
      </c>
      <c r="T135" s="53">
        <f>IF(A135="","",'DATA PENDIENTES'!O197)</f>
        <v>570221.7</v>
      </c>
    </row>
    <row r="136" ht="15.75" customHeight="1">
      <c r="A136" s="47" t="str">
        <f>IF('DATA PENDIENTES'!B198="","",'DATA PENDIENTES'!B198)</f>
        <v>SU115940</v>
      </c>
      <c r="B136" s="47" t="str">
        <f>IF(A136="","",'DATA PENDIENTES'!C198)</f>
        <v>VIDRIO PEGADO COMPARTIMIENTO PASAJEROS 472*1080 MM</v>
      </c>
      <c r="C136" s="47">
        <f>IF(A136="","",'DATA PENDIENTES'!L198)</f>
        <v>80120044</v>
      </c>
      <c r="D136" s="47">
        <f>IF(A136="","",'DATA PENDIENTES'!J198)</f>
        <v>11259822</v>
      </c>
      <c r="E136" s="47">
        <f>IF(A136="","",'DATA PENDIENTES'!D198)</f>
        <v>4</v>
      </c>
      <c r="F136" s="47" t="str">
        <f>IF(A136="","",'DATA PENDIENTES'!E198)</f>
        <v>UND</v>
      </c>
      <c r="G136" s="47">
        <f>IF(A136="","",'DATA PENDIENTES'!F198)</f>
        <v>0</v>
      </c>
      <c r="H136" s="47">
        <f>IF(A136="","",'DATA PENDIENTES'!G198)</f>
        <v>4</v>
      </c>
      <c r="I136" s="48">
        <f>IF(A136="","",'DATA PENDIENTES'!H198)</f>
        <v>65027</v>
      </c>
      <c r="J136" s="48">
        <f t="shared" si="1"/>
        <v>0</v>
      </c>
      <c r="K136" s="47" t="str">
        <f>IF(A136="","",'DATA PENDIENTES'!I198)</f>
        <v>GLOBAL VIDRIO SAS</v>
      </c>
      <c r="L136" s="47" t="str">
        <f>IF(A136="","",'DATA PENDIENTES'!K198)</f>
        <v>CRISTHIAN BENITEZ</v>
      </c>
      <c r="M136" s="76">
        <f>IF(A136="","",'DATA PENDIENTES'!M198)</f>
        <v>46388</v>
      </c>
      <c r="N136" s="76">
        <f>IF(A136="","",'DATA PENDIENTES'!N198)</f>
        <v>46446</v>
      </c>
      <c r="O136" s="47">
        <f t="shared" si="2"/>
        <v>0</v>
      </c>
      <c r="P136" s="47" t="str">
        <f t="shared" si="3"/>
        <v>PENDIENTE</v>
      </c>
      <c r="Q136" s="77">
        <f t="shared" si="4"/>
        <v>0</v>
      </c>
      <c r="R136" s="47" t="str">
        <f t="shared" si="5"/>
        <v>OK</v>
      </c>
      <c r="S136" s="47" t="str">
        <f t="shared" si="6"/>
        <v>3-NORMAL</v>
      </c>
      <c r="T136" s="48">
        <f>IF(A136="","",'DATA PENDIENTES'!O198)</f>
        <v>49420.52</v>
      </c>
    </row>
    <row r="137" ht="15.75" customHeight="1">
      <c r="A137" s="52" t="str">
        <f>IF('DATA PENDIENTES'!B199="","",'DATA PENDIENTES'!B199)</f>
        <v>SU115940</v>
      </c>
      <c r="B137" s="52" t="str">
        <f>IF(A137="","",'DATA PENDIENTES'!C199)</f>
        <v>VIDRIO PEGADO COMPARTIMIENTO PASAJEROS 548*1080 MM</v>
      </c>
      <c r="C137" s="52">
        <f>IF(A137="","",'DATA PENDIENTES'!L199)</f>
        <v>80120045</v>
      </c>
      <c r="D137" s="52">
        <f>IF(A137="","",'DATA PENDIENTES'!J199)</f>
        <v>11258817</v>
      </c>
      <c r="E137" s="52">
        <f>IF(A137="","",'DATA PENDIENTES'!D199)</f>
        <v>2</v>
      </c>
      <c r="F137" s="52" t="str">
        <f>IF(A137="","",'DATA PENDIENTES'!E199)</f>
        <v>UND</v>
      </c>
      <c r="G137" s="52">
        <f>IF(A137="","",'DATA PENDIENTES'!F199)</f>
        <v>0</v>
      </c>
      <c r="H137" s="52">
        <f>IF(A137="","",'DATA PENDIENTES'!G199)</f>
        <v>2</v>
      </c>
      <c r="I137" s="53">
        <f>IF(A137="","",'DATA PENDIENTES'!H199)</f>
        <v>75736</v>
      </c>
      <c r="J137" s="53">
        <f t="shared" si="1"/>
        <v>0</v>
      </c>
      <c r="K137" s="52" t="str">
        <f>IF(A137="","",'DATA PENDIENTES'!I199)</f>
        <v>GLOBAL VIDRIO SAS</v>
      </c>
      <c r="L137" s="52" t="str">
        <f>IF(A137="","",'DATA PENDIENTES'!K199)</f>
        <v>CRISTHIAN BENITEZ</v>
      </c>
      <c r="M137" s="79">
        <f>IF(A137="","",'DATA PENDIENTES'!M199)</f>
        <v>46388</v>
      </c>
      <c r="N137" s="79">
        <f>IF(A137="","",'DATA PENDIENTES'!N199)</f>
        <v>46446</v>
      </c>
      <c r="O137" s="52">
        <f t="shared" si="2"/>
        <v>0</v>
      </c>
      <c r="P137" s="52" t="str">
        <f t="shared" si="3"/>
        <v>PENDIENTE</v>
      </c>
      <c r="Q137" s="80">
        <f t="shared" si="4"/>
        <v>0</v>
      </c>
      <c r="R137" s="52" t="str">
        <f t="shared" si="5"/>
        <v>OK</v>
      </c>
      <c r="S137" s="52" t="str">
        <f t="shared" si="6"/>
        <v>3-NORMAL</v>
      </c>
      <c r="T137" s="53">
        <f>IF(A137="","",'DATA PENDIENTES'!O199)</f>
        <v>28779.68</v>
      </c>
    </row>
    <row r="138" ht="15.75" customHeight="1">
      <c r="A138" s="47" t="str">
        <f>IF('DATA PENDIENTES'!B200="","",'DATA PENDIENTES'!B200)</f>
        <v>SU115940</v>
      </c>
      <c r="B138" s="47" t="str">
        <f>IF(A138="","",'DATA PENDIENTES'!C200)</f>
        <v>VIDRIO PEGADO COMPARTIMIENTO PASAJEROS 565*1080 MM</v>
      </c>
      <c r="C138" s="47">
        <f>IF(A138="","",'DATA PENDIENTES'!L200)</f>
        <v>80120046</v>
      </c>
      <c r="D138" s="47">
        <f>IF(A138="","",'DATA PENDIENTES'!J200)</f>
        <v>11258816</v>
      </c>
      <c r="E138" s="47">
        <f>IF(A138="","",'DATA PENDIENTES'!D200)</f>
        <v>6</v>
      </c>
      <c r="F138" s="47" t="str">
        <f>IF(A138="","",'DATA PENDIENTES'!E200)</f>
        <v>UND</v>
      </c>
      <c r="G138" s="47">
        <f>IF(A138="","",'DATA PENDIENTES'!F200)</f>
        <v>0</v>
      </c>
      <c r="H138" s="47">
        <f>IF(A138="","",'DATA PENDIENTES'!G200)</f>
        <v>6</v>
      </c>
      <c r="I138" s="48">
        <f>IF(A138="","",'DATA PENDIENTES'!H200)</f>
        <v>80084.03</v>
      </c>
      <c r="J138" s="48">
        <f t="shared" si="1"/>
        <v>0</v>
      </c>
      <c r="K138" s="47" t="str">
        <f>IF(A138="","",'DATA PENDIENTES'!I200)</f>
        <v>GLOBAL VIDRIO SAS</v>
      </c>
      <c r="L138" s="47" t="str">
        <f>IF(A138="","",'DATA PENDIENTES'!K200)</f>
        <v>CRISTHIAN BENITEZ</v>
      </c>
      <c r="M138" s="76">
        <f>IF(A138="","",'DATA PENDIENTES'!M200)</f>
        <v>46388</v>
      </c>
      <c r="N138" s="76">
        <f>IF(A138="","",'DATA PENDIENTES'!N200)</f>
        <v>46446</v>
      </c>
      <c r="O138" s="47">
        <f t="shared" si="2"/>
        <v>0</v>
      </c>
      <c r="P138" s="47" t="str">
        <f t="shared" si="3"/>
        <v>PENDIENTE</v>
      </c>
      <c r="Q138" s="77">
        <f t="shared" si="4"/>
        <v>0</v>
      </c>
      <c r="R138" s="47" t="str">
        <f t="shared" si="5"/>
        <v>OK</v>
      </c>
      <c r="S138" s="47" t="str">
        <f t="shared" si="6"/>
        <v>3-NORMAL</v>
      </c>
      <c r="T138" s="48">
        <f>IF(A138="","",'DATA PENDIENTES'!O200)</f>
        <v>91295.79</v>
      </c>
    </row>
    <row r="139" ht="15.75" customHeight="1">
      <c r="A139" s="52" t="str">
        <f>IF('DATA PENDIENTES'!B201="","",'DATA PENDIENTES'!B201)</f>
        <v>SU115940</v>
      </c>
      <c r="B139" s="52" t="str">
        <f>IF(A139="","",'DATA PENDIENTES'!C201)</f>
        <v>VIDRIO PEGADO COMPARTIMIENTO PASAJEROS 567*1080 MM</v>
      </c>
      <c r="C139" s="52">
        <f>IF(A139="","",'DATA PENDIENTES'!L201)</f>
        <v>80120047</v>
      </c>
      <c r="D139" s="52">
        <f>IF(A139="","",'DATA PENDIENTES'!J201)</f>
        <v>11259824</v>
      </c>
      <c r="E139" s="52">
        <f>IF(A139="","",'DATA PENDIENTES'!D201)</f>
        <v>5</v>
      </c>
      <c r="F139" s="52" t="str">
        <f>IF(A139="","",'DATA PENDIENTES'!E201)</f>
        <v>UND</v>
      </c>
      <c r="G139" s="52">
        <f>IF(A139="","",'DATA PENDIENTES'!F201)</f>
        <v>0</v>
      </c>
      <c r="H139" s="52">
        <f>IF(A139="","",'DATA PENDIENTES'!G201)</f>
        <v>5</v>
      </c>
      <c r="I139" s="53">
        <f>IF(A139="","",'DATA PENDIENTES'!H201)</f>
        <v>83659</v>
      </c>
      <c r="J139" s="53">
        <f t="shared" si="1"/>
        <v>0</v>
      </c>
      <c r="K139" s="52" t="str">
        <f>IF(A139="","",'DATA PENDIENTES'!I201)</f>
        <v>GLOBAL VIDRIO SAS</v>
      </c>
      <c r="L139" s="52" t="str">
        <f>IF(A139="","",'DATA PENDIENTES'!K201)</f>
        <v>CRISTHIAN BENITEZ</v>
      </c>
      <c r="M139" s="79">
        <f>IF(A139="","",'DATA PENDIENTES'!M201)</f>
        <v>46388</v>
      </c>
      <c r="N139" s="79">
        <f>IF(A139="","",'DATA PENDIENTES'!N201)</f>
        <v>46446</v>
      </c>
      <c r="O139" s="52">
        <f t="shared" si="2"/>
        <v>0</v>
      </c>
      <c r="P139" s="52" t="str">
        <f t="shared" si="3"/>
        <v>PENDIENTE</v>
      </c>
      <c r="Q139" s="80">
        <f t="shared" si="4"/>
        <v>0</v>
      </c>
      <c r="R139" s="52" t="str">
        <f t="shared" si="5"/>
        <v>OK</v>
      </c>
      <c r="S139" s="52" t="str">
        <f t="shared" si="6"/>
        <v>3-NORMAL</v>
      </c>
      <c r="T139" s="53">
        <f>IF(A139="","",'DATA PENDIENTES'!O201)</f>
        <v>79476.05</v>
      </c>
    </row>
    <row r="140" ht="15.75" customHeight="1">
      <c r="A140" s="47" t="str">
        <f>IF('DATA PENDIENTES'!B202="","",'DATA PENDIENTES'!B202)</f>
        <v>SU115940</v>
      </c>
      <c r="B140" s="47" t="str">
        <f>IF(A140="","",'DATA PENDIENTES'!C202)</f>
        <v>VIDRIO PEGADO COMPARTIMIENTO PASAJEROS 585*1080 MM</v>
      </c>
      <c r="C140" s="47">
        <f>IF(A140="","",'DATA PENDIENTES'!L202)</f>
        <v>80120048</v>
      </c>
      <c r="D140" s="47">
        <f>IF(A140="","",'DATA PENDIENTES'!J202)</f>
        <v>11259821</v>
      </c>
      <c r="E140" s="47">
        <f>IF(A140="","",'DATA PENDIENTES'!D202)</f>
        <v>3</v>
      </c>
      <c r="F140" s="47" t="str">
        <f>IF(A140="","",'DATA PENDIENTES'!E202)</f>
        <v>UND</v>
      </c>
      <c r="G140" s="47">
        <f>IF(A140="","",'DATA PENDIENTES'!F202)</f>
        <v>0</v>
      </c>
      <c r="H140" s="47">
        <f>IF(A140="","",'DATA PENDIENTES'!G202)</f>
        <v>3</v>
      </c>
      <c r="I140" s="48">
        <f>IF(A140="","",'DATA PENDIENTES'!H202)</f>
        <v>79585</v>
      </c>
      <c r="J140" s="48">
        <f t="shared" si="1"/>
        <v>0</v>
      </c>
      <c r="K140" s="47" t="str">
        <f>IF(A140="","",'DATA PENDIENTES'!I202)</f>
        <v>GLOBAL VIDRIO SAS</v>
      </c>
      <c r="L140" s="47" t="str">
        <f>IF(A140="","",'DATA PENDIENTES'!K202)</f>
        <v>CRISTHIAN BENITEZ</v>
      </c>
      <c r="M140" s="76">
        <f>IF(A140="","",'DATA PENDIENTES'!M202)</f>
        <v>46388</v>
      </c>
      <c r="N140" s="76">
        <f>IF(A140="","",'DATA PENDIENTES'!N202)</f>
        <v>46446</v>
      </c>
      <c r="O140" s="47">
        <f t="shared" si="2"/>
        <v>0</v>
      </c>
      <c r="P140" s="47" t="str">
        <f t="shared" si="3"/>
        <v>PENDIENTE</v>
      </c>
      <c r="Q140" s="77">
        <f t="shared" si="4"/>
        <v>0</v>
      </c>
      <c r="R140" s="47" t="str">
        <f t="shared" si="5"/>
        <v>OK</v>
      </c>
      <c r="S140" s="47" t="str">
        <f t="shared" si="6"/>
        <v>3-NORMAL</v>
      </c>
      <c r="T140" s="48">
        <f>IF(A140="","",'DATA PENDIENTES'!O202)</f>
        <v>45363.45</v>
      </c>
    </row>
    <row r="141" ht="15.75" customHeight="1">
      <c r="A141" s="52" t="str">
        <f>IF('DATA PENDIENTES'!B203="","",'DATA PENDIENTES'!B203)</f>
        <v>SU115940</v>
      </c>
      <c r="B141" s="52" t="str">
        <f>IF(A141="","",'DATA PENDIENTES'!C203)</f>
        <v>VIDRIO PEGADO COMPARTIMIENTO PASAJEROS 586*1080 MM</v>
      </c>
      <c r="C141" s="52">
        <f>IF(A141="","",'DATA PENDIENTES'!L203)</f>
        <v>80120049</v>
      </c>
      <c r="D141" s="52">
        <f>IF(A141="","",'DATA PENDIENTES'!J203)</f>
        <v>11258818</v>
      </c>
      <c r="E141" s="52">
        <f>IF(A141="","",'DATA PENDIENTES'!D203)</f>
        <v>3</v>
      </c>
      <c r="F141" s="52" t="str">
        <f>IF(A141="","",'DATA PENDIENTES'!E203)</f>
        <v>UND</v>
      </c>
      <c r="G141" s="52">
        <f>IF(A141="","",'DATA PENDIENTES'!F203)</f>
        <v>0</v>
      </c>
      <c r="H141" s="52">
        <f>IF(A141="","",'DATA PENDIENTES'!G203)</f>
        <v>3</v>
      </c>
      <c r="I141" s="53">
        <f>IF(A141="","",'DATA PENDIENTES'!H203)</f>
        <v>75736</v>
      </c>
      <c r="J141" s="53">
        <f t="shared" si="1"/>
        <v>0</v>
      </c>
      <c r="K141" s="52" t="str">
        <f>IF(A141="","",'DATA PENDIENTES'!I203)</f>
        <v>GLOBAL VIDRIO SAS</v>
      </c>
      <c r="L141" s="52" t="str">
        <f>IF(A141="","",'DATA PENDIENTES'!K203)</f>
        <v>CRISTHIAN BENITEZ</v>
      </c>
      <c r="M141" s="79">
        <f>IF(A141="","",'DATA PENDIENTES'!M203)</f>
        <v>46388</v>
      </c>
      <c r="N141" s="79">
        <f>IF(A141="","",'DATA PENDIENTES'!N203)</f>
        <v>46446</v>
      </c>
      <c r="O141" s="52">
        <f t="shared" si="2"/>
        <v>0</v>
      </c>
      <c r="P141" s="52" t="str">
        <f t="shared" si="3"/>
        <v>PENDIENTE</v>
      </c>
      <c r="Q141" s="80">
        <f t="shared" si="4"/>
        <v>0</v>
      </c>
      <c r="R141" s="52" t="str">
        <f t="shared" si="5"/>
        <v>OK</v>
      </c>
      <c r="S141" s="52" t="str">
        <f t="shared" si="6"/>
        <v>3-NORMAL</v>
      </c>
      <c r="T141" s="53">
        <f>IF(A141="","",'DATA PENDIENTES'!O203)</f>
        <v>43169.52</v>
      </c>
    </row>
    <row r="142" ht="15.75" customHeight="1">
      <c r="A142" s="47" t="str">
        <f>IF('DATA PENDIENTES'!B204="","",'DATA PENDIENTES'!B204)</f>
        <v>SU115940</v>
      </c>
      <c r="B142" s="47" t="str">
        <f>IF(A142="","",'DATA PENDIENTES'!C204)</f>
        <v>VIDRIO PEGADO COMPARTIMIENTO PASAJEROS 619*1008 MM</v>
      </c>
      <c r="C142" s="47">
        <f>IF(A142="","",'DATA PENDIENTES'!L204)</f>
        <v>80120050</v>
      </c>
      <c r="D142" s="47">
        <f>IF(A142="","",'DATA PENDIENTES'!J204)</f>
        <v>11269256</v>
      </c>
      <c r="E142" s="47">
        <f>IF(A142="","",'DATA PENDIENTES'!D204)</f>
        <v>3</v>
      </c>
      <c r="F142" s="47" t="str">
        <f>IF(A142="","",'DATA PENDIENTES'!E204)</f>
        <v>UND</v>
      </c>
      <c r="G142" s="47">
        <f>IF(A142="","",'DATA PENDIENTES'!F204)</f>
        <v>0</v>
      </c>
      <c r="H142" s="47">
        <f>IF(A142="","",'DATA PENDIENTES'!G204)</f>
        <v>3</v>
      </c>
      <c r="I142" s="48">
        <f>IF(A142="","",'DATA PENDIENTES'!H204)</f>
        <v>83865</v>
      </c>
      <c r="J142" s="48">
        <f t="shared" si="1"/>
        <v>0</v>
      </c>
      <c r="K142" s="47" t="str">
        <f>IF(A142="","",'DATA PENDIENTES'!I204)</f>
        <v>GLOBAL VIDRIO SAS</v>
      </c>
      <c r="L142" s="47" t="str">
        <f>IF(A142="","",'DATA PENDIENTES'!K204)</f>
        <v>CRISTHIAN BENITEZ</v>
      </c>
      <c r="M142" s="76">
        <f>IF(A142="","",'DATA PENDIENTES'!M204)</f>
        <v>46388</v>
      </c>
      <c r="N142" s="76">
        <f>IF(A142="","",'DATA PENDIENTES'!N204)</f>
        <v>46446</v>
      </c>
      <c r="O142" s="47">
        <f t="shared" si="2"/>
        <v>0</v>
      </c>
      <c r="P142" s="47" t="str">
        <f t="shared" si="3"/>
        <v>PENDIENTE</v>
      </c>
      <c r="Q142" s="77">
        <f t="shared" si="4"/>
        <v>0</v>
      </c>
      <c r="R142" s="47" t="str">
        <f t="shared" si="5"/>
        <v>OK</v>
      </c>
      <c r="S142" s="47" t="str">
        <f t="shared" si="6"/>
        <v>3-NORMAL</v>
      </c>
      <c r="T142" s="48">
        <f>IF(A142="","",'DATA PENDIENTES'!O204)</f>
        <v>47803.05</v>
      </c>
    </row>
    <row r="143" ht="15.75" customHeight="1">
      <c r="A143" s="52" t="str">
        <f>IF('DATA PENDIENTES'!B205="","",'DATA PENDIENTES'!B205)</f>
        <v>SU115940</v>
      </c>
      <c r="B143" s="52" t="str">
        <f>IF(A143="","",'DATA PENDIENTES'!C205)</f>
        <v>VIDRIO PEGADO COMPARTIMIENTO PASAJEROS 619*145 MM</v>
      </c>
      <c r="C143" s="52">
        <f>IF(A143="","",'DATA PENDIENTES'!L205)</f>
        <v>80120051</v>
      </c>
      <c r="D143" s="52">
        <f>IF(A143="","",'DATA PENDIENTES'!J205)</f>
        <v>11267500</v>
      </c>
      <c r="E143" s="52">
        <f>IF(A143="","",'DATA PENDIENTES'!D205)</f>
        <v>69</v>
      </c>
      <c r="F143" s="52" t="str">
        <f>IF(A143="","",'DATA PENDIENTES'!E205)</f>
        <v>UND</v>
      </c>
      <c r="G143" s="52">
        <f>IF(A143="","",'DATA PENDIENTES'!F205)</f>
        <v>0</v>
      </c>
      <c r="H143" s="52">
        <f>IF(A143="","",'DATA PENDIENTES'!G205)</f>
        <v>69</v>
      </c>
      <c r="I143" s="53">
        <f>IF(A143="","",'DATA PENDIENTES'!H205)</f>
        <v>132708</v>
      </c>
      <c r="J143" s="53">
        <f t="shared" si="1"/>
        <v>0</v>
      </c>
      <c r="K143" s="52" t="str">
        <f>IF(A143="","",'DATA PENDIENTES'!I205)</f>
        <v>GLOBAL VIDRIO SAS</v>
      </c>
      <c r="L143" s="52" t="str">
        <f>IF(A143="","",'DATA PENDIENTES'!K205)</f>
        <v>CRISTHIAN BENITEZ</v>
      </c>
      <c r="M143" s="79">
        <f>IF(A143="","",'DATA PENDIENTES'!M205)</f>
        <v>46388</v>
      </c>
      <c r="N143" s="79">
        <f>IF(A143="","",'DATA PENDIENTES'!N205)</f>
        <v>46446</v>
      </c>
      <c r="O143" s="52">
        <f t="shared" si="2"/>
        <v>0</v>
      </c>
      <c r="P143" s="52" t="str">
        <f t="shared" si="3"/>
        <v>PENDIENTE</v>
      </c>
      <c r="Q143" s="80">
        <f t="shared" si="4"/>
        <v>0</v>
      </c>
      <c r="R143" s="52" t="str">
        <f t="shared" si="5"/>
        <v>OK</v>
      </c>
      <c r="S143" s="52" t="str">
        <f t="shared" si="6"/>
        <v>3-NORMAL</v>
      </c>
      <c r="T143" s="53">
        <f>IF(A143="","",'DATA PENDIENTES'!O205)</f>
        <v>1739802</v>
      </c>
    </row>
    <row r="144" ht="15.75" customHeight="1">
      <c r="A144" s="52" t="str">
        <f>IF('DATA PENDIENTES'!B259="","",'DATA PENDIENTES'!B259)</f>
        <v>SU115955</v>
      </c>
      <c r="B144" s="52" t="str">
        <f>IF(A144="","",'DATA PENDIENTES'!C259)</f>
        <v>VIDRIO PEGADO COMPARTIMIENTO PASAJEROS 619*145 MM</v>
      </c>
      <c r="C144" s="52">
        <f>IF(A144="","",'DATA PENDIENTES'!L259)</f>
        <v>80120051</v>
      </c>
      <c r="D144" s="52" t="str">
        <f>IF(A144="","",'DATA PENDIENTES'!J259)</f>
        <v>CTP3302</v>
      </c>
      <c r="E144" s="52">
        <f>IF(A144="","",'DATA PENDIENTES'!D259)</f>
        <v>1</v>
      </c>
      <c r="F144" s="52" t="str">
        <f>IF(A144="","",'DATA PENDIENTES'!E259)</f>
        <v>UND</v>
      </c>
      <c r="G144" s="52">
        <f>IF(A144="","",'DATA PENDIENTES'!F259)</f>
        <v>0</v>
      </c>
      <c r="H144" s="52">
        <f>IF(A144="","",'DATA PENDIENTES'!G259)</f>
        <v>1</v>
      </c>
      <c r="I144" s="53">
        <f>IF(A144="","",'DATA PENDIENTES'!H259)</f>
        <v>132951</v>
      </c>
      <c r="J144" s="53">
        <f t="shared" si="1"/>
        <v>0</v>
      </c>
      <c r="K144" s="52" t="str">
        <f>IF(A144="","",'DATA PENDIENTES'!I259)</f>
        <v>COMERCIALIZADORA DE AUTOPARTES E INDUSTRIAL UNIVERSAL SAS</v>
      </c>
      <c r="L144" s="52" t="str">
        <f>IF(A144="","",'DATA PENDIENTES'!K259)</f>
        <v>CRISTHIAN BENITEZ</v>
      </c>
      <c r="M144" s="79">
        <f>IF(A144="","",'DATA PENDIENTES'!M259)</f>
        <v>46122</v>
      </c>
      <c r="N144" s="79">
        <f>IF(A144="","",'DATA PENDIENTES'!N259)</f>
        <v>46120</v>
      </c>
      <c r="O144" s="52">
        <f t="shared" si="2"/>
        <v>0</v>
      </c>
      <c r="P144" s="52" t="str">
        <f t="shared" si="3"/>
        <v>PENDIENTE</v>
      </c>
      <c r="Q144" s="80">
        <f t="shared" si="4"/>
        <v>0</v>
      </c>
      <c r="R144" s="52" t="str">
        <f t="shared" si="5"/>
        <v>OK</v>
      </c>
      <c r="S144" s="52" t="str">
        <f t="shared" si="6"/>
        <v>3-NORMAL</v>
      </c>
      <c r="T144" s="53">
        <f>IF(A144="","",'DATA PENDIENTES'!O259)</f>
        <v>25260.69</v>
      </c>
    </row>
    <row r="145" ht="15.75" customHeight="1">
      <c r="A145" s="47" t="str">
        <f>IF('DATA PENDIENTES'!B206="","",'DATA PENDIENTES'!B206)</f>
        <v>SU115940</v>
      </c>
      <c r="B145" s="47" t="str">
        <f>IF(A145="","",'DATA PENDIENTES'!C206)</f>
        <v>VIDRIO PEGADO COMPARTIMIENTO PASAJEROS 670*1080 MM</v>
      </c>
      <c r="C145" s="47">
        <f>IF(A145="","",'DATA PENDIENTES'!L206)</f>
        <v>80120052</v>
      </c>
      <c r="D145" s="47">
        <f>IF(A145="","",'DATA PENDIENTES'!J206)</f>
        <v>11258819</v>
      </c>
      <c r="E145" s="47">
        <f>IF(A145="","",'DATA PENDIENTES'!D206)</f>
        <v>2</v>
      </c>
      <c r="F145" s="47" t="str">
        <f>IF(A145="","",'DATA PENDIENTES'!E206)</f>
        <v>UND</v>
      </c>
      <c r="G145" s="47">
        <f>IF(A145="","",'DATA PENDIENTES'!F206)</f>
        <v>0</v>
      </c>
      <c r="H145" s="47">
        <f>IF(A145="","",'DATA PENDIENTES'!G206)</f>
        <v>2</v>
      </c>
      <c r="I145" s="48">
        <f>IF(A145="","",'DATA PENDIENTES'!H206)</f>
        <v>135675</v>
      </c>
      <c r="J145" s="48">
        <f t="shared" si="1"/>
        <v>0</v>
      </c>
      <c r="K145" s="47" t="str">
        <f>IF(A145="","",'DATA PENDIENTES'!I206)</f>
        <v>GLOBAL VIDRIO SAS</v>
      </c>
      <c r="L145" s="47" t="str">
        <f>IF(A145="","",'DATA PENDIENTES'!K206)</f>
        <v>CRISTHIAN BENITEZ</v>
      </c>
      <c r="M145" s="76">
        <f>IF(A145="","",'DATA PENDIENTES'!M206)</f>
        <v>46388</v>
      </c>
      <c r="N145" s="76">
        <f>IF(A145="","",'DATA PENDIENTES'!N206)</f>
        <v>46446</v>
      </c>
      <c r="O145" s="47">
        <f t="shared" si="2"/>
        <v>0</v>
      </c>
      <c r="P145" s="47" t="str">
        <f t="shared" si="3"/>
        <v>PENDIENTE</v>
      </c>
      <c r="Q145" s="77">
        <f t="shared" si="4"/>
        <v>0</v>
      </c>
      <c r="R145" s="47" t="str">
        <f t="shared" si="5"/>
        <v>OK</v>
      </c>
      <c r="S145" s="47" t="str">
        <f t="shared" si="6"/>
        <v>3-NORMAL</v>
      </c>
      <c r="T145" s="48">
        <f>IF(A145="","",'DATA PENDIENTES'!O206)</f>
        <v>51556.5</v>
      </c>
    </row>
    <row r="146" ht="15.75" customHeight="1">
      <c r="A146" s="52" t="str">
        <f>IF('DATA PENDIENTES'!B207="","",'DATA PENDIENTES'!B207)</f>
        <v>SU115940</v>
      </c>
      <c r="B146" s="52" t="str">
        <f>IF(A146="","",'DATA PENDIENTES'!C207)</f>
        <v>VIDRIO RUTERO 2209*351 MM</v>
      </c>
      <c r="C146" s="52">
        <f>IF(A146="","",'DATA PENDIENTES'!L207)</f>
        <v>80120053</v>
      </c>
      <c r="D146" s="52">
        <f>IF(A146="","",'DATA PENDIENTES'!J207)</f>
        <v>11289120</v>
      </c>
      <c r="E146" s="52">
        <f>IF(A146="","",'DATA PENDIENTES'!D207)</f>
        <v>6</v>
      </c>
      <c r="F146" s="52" t="str">
        <f>IF(A146="","",'DATA PENDIENTES'!E207)</f>
        <v>UND</v>
      </c>
      <c r="G146" s="52">
        <f>IF(A146="","",'DATA PENDIENTES'!F207)</f>
        <v>0</v>
      </c>
      <c r="H146" s="52">
        <f>IF(A146="","",'DATA PENDIENTES'!G207)</f>
        <v>6</v>
      </c>
      <c r="I146" s="53">
        <f>IF(A146="","",'DATA PENDIENTES'!H207)</f>
        <v>251848</v>
      </c>
      <c r="J146" s="53">
        <f t="shared" si="1"/>
        <v>0</v>
      </c>
      <c r="K146" s="52" t="str">
        <f>IF(A146="","",'DATA PENDIENTES'!I207)</f>
        <v>GLOBAL VIDRIO SAS</v>
      </c>
      <c r="L146" s="52" t="str">
        <f>IF(A146="","",'DATA PENDIENTES'!K207)</f>
        <v>CRISTHIAN BENITEZ</v>
      </c>
      <c r="M146" s="79">
        <f>IF(A146="","",'DATA PENDIENTES'!M207)</f>
        <v>46388</v>
      </c>
      <c r="N146" s="79">
        <f>IF(A146="","",'DATA PENDIENTES'!N207)</f>
        <v>46446</v>
      </c>
      <c r="O146" s="52">
        <f t="shared" si="2"/>
        <v>0</v>
      </c>
      <c r="P146" s="52" t="str">
        <f t="shared" si="3"/>
        <v>PENDIENTE</v>
      </c>
      <c r="Q146" s="80">
        <f t="shared" si="4"/>
        <v>0</v>
      </c>
      <c r="R146" s="52" t="str">
        <f t="shared" si="5"/>
        <v>OK</v>
      </c>
      <c r="S146" s="52" t="str">
        <f t="shared" si="6"/>
        <v>3-NORMAL</v>
      </c>
      <c r="T146" s="53">
        <f>IF(A146="","",'DATA PENDIENTES'!O207)</f>
        <v>287106.7</v>
      </c>
    </row>
    <row r="147" ht="15.75" customHeight="1">
      <c r="A147" s="47" t="str">
        <f>IF('DATA PENDIENTES'!B208="","",'DATA PENDIENTES'!B208)</f>
        <v>SU115940</v>
      </c>
      <c r="B147" s="47" t="str">
        <f>IF(A147="","",'DATA PENDIENTES'!C208)</f>
        <v>VIDRIO TIPO LAGRIMA 1179*705 MM</v>
      </c>
      <c r="C147" s="47">
        <f>IF(A147="","",'DATA PENDIENTES'!L208)</f>
        <v>80120054</v>
      </c>
      <c r="D147" s="47">
        <f>IF(A147="","",'DATA PENDIENTES'!J208)</f>
        <v>11297995</v>
      </c>
      <c r="E147" s="47">
        <f>IF(A147="","",'DATA PENDIENTES'!D208)</f>
        <v>17</v>
      </c>
      <c r="F147" s="47" t="str">
        <f>IF(A147="","",'DATA PENDIENTES'!E208)</f>
        <v>UND</v>
      </c>
      <c r="G147" s="47">
        <f>IF(A147="","",'DATA PENDIENTES'!F208)</f>
        <v>0</v>
      </c>
      <c r="H147" s="47">
        <f>IF(A147="","",'DATA PENDIENTES'!G208)</f>
        <v>17</v>
      </c>
      <c r="I147" s="48">
        <f>IF(A147="","",'DATA PENDIENTES'!H208)</f>
        <v>269600</v>
      </c>
      <c r="J147" s="48">
        <f t="shared" si="1"/>
        <v>0</v>
      </c>
      <c r="K147" s="47" t="str">
        <f>IF(A147="","",'DATA PENDIENTES'!I208)</f>
        <v>GLOBAL VIDRIO SAS</v>
      </c>
      <c r="L147" s="47" t="str">
        <f>IF(A147="","",'DATA PENDIENTES'!K208)</f>
        <v>CRISTHIAN BENITEZ</v>
      </c>
      <c r="M147" s="76">
        <f>IF(A147="","",'DATA PENDIENTES'!M208)</f>
        <v>46388</v>
      </c>
      <c r="N147" s="76">
        <f>IF(A147="","",'DATA PENDIENTES'!N208)</f>
        <v>46446</v>
      </c>
      <c r="O147" s="47">
        <f t="shared" si="2"/>
        <v>0</v>
      </c>
      <c r="P147" s="47" t="str">
        <f t="shared" si="3"/>
        <v>PENDIENTE</v>
      </c>
      <c r="Q147" s="77">
        <f t="shared" si="4"/>
        <v>0</v>
      </c>
      <c r="R147" s="47" t="str">
        <f t="shared" si="5"/>
        <v>OK</v>
      </c>
      <c r="S147" s="47" t="str">
        <f t="shared" si="6"/>
        <v>3-NORMAL</v>
      </c>
      <c r="T147" s="48">
        <f>IF(A147="","",'DATA PENDIENTES'!O208)</f>
        <v>870808</v>
      </c>
    </row>
    <row r="148" ht="15.75" customHeight="1">
      <c r="A148" s="52" t="str">
        <f>IF('DATA PENDIENTES'!B63="","",'DATA PENDIENTES'!B63)</f>
        <v>SU115064</v>
      </c>
      <c r="B148" s="52" t="str">
        <f>IF(A148="","",'DATA PENDIENTES'!C63)</f>
        <v>CINTA 3M DE ENMASCARADO 2"</v>
      </c>
      <c r="C148" s="52">
        <f>IF(A148="","",'DATA PENDIENTES'!L63)</f>
        <v>80120055</v>
      </c>
      <c r="D148" s="52">
        <f>IF(A148="","",'DATA PENDIENTES'!J63)</f>
        <v>88</v>
      </c>
      <c r="E148" s="52">
        <f>IF(A148="","",'DATA PENDIENTES'!D63)</f>
        <v>450</v>
      </c>
      <c r="F148" s="52" t="str">
        <f>IF(A148="","",'DATA PENDIENTES'!E63)</f>
        <v>RLL</v>
      </c>
      <c r="G148" s="52">
        <f>IF(A148="","",'DATA PENDIENTES'!F63)</f>
        <v>300</v>
      </c>
      <c r="H148" s="52">
        <f>IF(A148="","",'DATA PENDIENTES'!G63)</f>
        <v>150</v>
      </c>
      <c r="I148" s="53">
        <f>IF(A148="","",'DATA PENDIENTES'!H63)</f>
        <v>15855</v>
      </c>
      <c r="J148" s="53">
        <f t="shared" si="1"/>
        <v>0</v>
      </c>
      <c r="K148" s="52" t="str">
        <f>IF(A148="","",'DATA PENDIENTES'!I63)</f>
        <v>SUMILOGISTICA S.A.S.</v>
      </c>
      <c r="L148" s="52" t="str">
        <f>IF(A148="","",'DATA PENDIENTES'!K63)</f>
        <v>CRISTHIAN BENITEZ</v>
      </c>
      <c r="M148" s="79">
        <f>IF(A148="","",'DATA PENDIENTES'!M63)</f>
        <v>46265</v>
      </c>
      <c r="N148" s="79">
        <f>IF(A148="","",'DATA PENDIENTES'!N63)</f>
        <v>46142</v>
      </c>
      <c r="O148" s="52">
        <f t="shared" si="2"/>
        <v>0</v>
      </c>
      <c r="P148" s="52" t="str">
        <f t="shared" si="3"/>
        <v>PENDIENTE</v>
      </c>
      <c r="Q148" s="80">
        <f t="shared" si="4"/>
        <v>0.6666666667</v>
      </c>
      <c r="R148" s="52" t="str">
        <f t="shared" si="5"/>
        <v>OK</v>
      </c>
      <c r="S148" s="52" t="str">
        <f t="shared" si="6"/>
        <v>3-NORMAL</v>
      </c>
      <c r="T148" s="53">
        <f>IF(A148="","",'DATA PENDIENTES'!O63)</f>
        <v>1355603</v>
      </c>
    </row>
    <row r="149" ht="15.75" customHeight="1">
      <c r="A149" s="52" t="str">
        <f>IF('DATA PENDIENTES'!B81="","",'DATA PENDIENTES'!B81)</f>
        <v>SU115136</v>
      </c>
      <c r="B149" s="52" t="str">
        <f>IF(A149="","",'DATA PENDIENTES'!C81)</f>
        <v>DISCO DE ASPIRACIÓN 3M LIMPIA HK 6" P80</v>
      </c>
      <c r="C149" s="52">
        <f>IF(A149="","",'DATA PENDIENTES'!L81)</f>
        <v>80120057</v>
      </c>
      <c r="D149" s="52">
        <f>IF(A149="","",'DATA PENDIENTES'!J81)</f>
        <v>99</v>
      </c>
      <c r="E149" s="52">
        <f>IF(A149="","",'DATA PENDIENTES'!D81)</f>
        <v>960</v>
      </c>
      <c r="F149" s="52" t="str">
        <f>IF(A149="","",'DATA PENDIENTES'!E81)</f>
        <v>UND</v>
      </c>
      <c r="G149" s="52">
        <f>IF(A149="","",'DATA PENDIENTES'!F81)</f>
        <v>670</v>
      </c>
      <c r="H149" s="52">
        <f>IF(A149="","",'DATA PENDIENTES'!G81)</f>
        <v>290</v>
      </c>
      <c r="I149" s="53">
        <f>IF(A149="","",'DATA PENDIENTES'!H81)</f>
        <v>3255</v>
      </c>
      <c r="J149" s="53">
        <f t="shared" si="1"/>
        <v>0</v>
      </c>
      <c r="K149" s="52" t="str">
        <f>IF(A149="","",'DATA PENDIENTES'!I81)</f>
        <v>SUMILOGISTICA S.A.S.</v>
      </c>
      <c r="L149" s="52" t="str">
        <f>IF(A149="","",'DATA PENDIENTES'!K81)</f>
        <v>CRISTHIAN BENITEZ</v>
      </c>
      <c r="M149" s="79">
        <f>IF(A149="","",'DATA PENDIENTES'!M81)</f>
        <v>46142</v>
      </c>
      <c r="N149" s="79">
        <f>IF(A149="","",'DATA PENDIENTES'!N81)</f>
        <v>46142</v>
      </c>
      <c r="O149" s="52">
        <f t="shared" si="2"/>
        <v>0</v>
      </c>
      <c r="P149" s="52" t="str">
        <f t="shared" si="3"/>
        <v>PENDIENTE</v>
      </c>
      <c r="Q149" s="80">
        <f t="shared" si="4"/>
        <v>0.6979166667</v>
      </c>
      <c r="R149" s="52" t="str">
        <f t="shared" si="5"/>
        <v>OK</v>
      </c>
      <c r="S149" s="52" t="str">
        <f t="shared" si="6"/>
        <v>3-NORMAL</v>
      </c>
      <c r="T149" s="53">
        <f>IF(A149="","",'DATA PENDIENTES'!O81)</f>
        <v>593712</v>
      </c>
    </row>
    <row r="150" ht="15.75" customHeight="1">
      <c r="A150" s="47" t="str">
        <f>IF('DATA PENDIENTES'!B64="","",'DATA PENDIENTES'!B64)</f>
        <v>SU115064</v>
      </c>
      <c r="B150" s="47" t="str">
        <f>IF(A150="","",'DATA PENDIENTES'!C64)</f>
        <v>PALATAL RESINA 5346 B 10003</v>
      </c>
      <c r="C150" s="47">
        <f>IF(A150="","",'DATA PENDIENTES'!L64)</f>
        <v>80120059</v>
      </c>
      <c r="D150" s="47">
        <f>IF(A150="","",'DATA PENDIENTES'!J64)</f>
        <v>194</v>
      </c>
      <c r="E150" s="47">
        <f>IF(A150="","",'DATA PENDIENTES'!D64)</f>
        <v>30</v>
      </c>
      <c r="F150" s="47" t="str">
        <f>IF(A150="","",'DATA PENDIENTES'!E64)</f>
        <v>KG</v>
      </c>
      <c r="G150" s="47">
        <f>IF(A150="","",'DATA PENDIENTES'!F64)</f>
        <v>12</v>
      </c>
      <c r="H150" s="47">
        <f>IF(A150="","",'DATA PENDIENTES'!G64)</f>
        <v>18</v>
      </c>
      <c r="I150" s="48">
        <f>IF(A150="","",'DATA PENDIENTES'!H64)</f>
        <v>19272</v>
      </c>
      <c r="J150" s="48">
        <f t="shared" si="1"/>
        <v>0</v>
      </c>
      <c r="K150" s="47" t="str">
        <f>IF(A150="","",'DATA PENDIENTES'!I64)</f>
        <v>SUMILOGISTICA S.A.S.</v>
      </c>
      <c r="L150" s="47" t="str">
        <f>IF(A150="","",'DATA PENDIENTES'!K64)</f>
        <v>CRISTHIAN BENITEZ</v>
      </c>
      <c r="M150" s="76">
        <f>IF(A150="","",'DATA PENDIENTES'!M64)</f>
        <v>46265</v>
      </c>
      <c r="N150" s="76">
        <f>IF(A150="","",'DATA PENDIENTES'!N64)</f>
        <v>46142</v>
      </c>
      <c r="O150" s="47">
        <f t="shared" si="2"/>
        <v>0</v>
      </c>
      <c r="P150" s="47" t="str">
        <f t="shared" si="3"/>
        <v>PENDIENTE</v>
      </c>
      <c r="Q150" s="77">
        <f t="shared" si="4"/>
        <v>0.4</v>
      </c>
      <c r="R150" s="47" t="str">
        <f t="shared" si="5"/>
        <v>OK</v>
      </c>
      <c r="S150" s="47" t="str">
        <f t="shared" si="6"/>
        <v>3-NORMAL</v>
      </c>
      <c r="T150" s="48">
        <f>IF(A150="","",'DATA PENDIENTES'!O64)</f>
        <v>109850.4</v>
      </c>
    </row>
    <row r="151" ht="15.75" customHeight="1">
      <c r="A151" s="47" t="str">
        <f>IF('DATA PENDIENTES'!B260="","",'DATA PENDIENTES'!B260)</f>
        <v>SU115955</v>
      </c>
      <c r="B151" s="47" t="str">
        <f>IF(A151="","",'DATA PENDIENTES'!C260)</f>
        <v>PALATAL RESINA 5346 B 10003</v>
      </c>
      <c r="C151" s="47">
        <f>IF(A151="","",'DATA PENDIENTES'!L260)</f>
        <v>80120059</v>
      </c>
      <c r="D151" s="47" t="str">
        <f>IF(A151="","",'DATA PENDIENTES'!J260)</f>
        <v/>
      </c>
      <c r="E151" s="47">
        <f>IF(A151="","",'DATA PENDIENTES'!D260)</f>
        <v>4</v>
      </c>
      <c r="F151" s="47" t="str">
        <f>IF(A151="","",'DATA PENDIENTES'!E260)</f>
        <v>KG</v>
      </c>
      <c r="G151" s="47">
        <f>IF(A151="","",'DATA PENDIENTES'!F260)</f>
        <v>0</v>
      </c>
      <c r="H151" s="47">
        <f>IF(A151="","",'DATA PENDIENTES'!G260)</f>
        <v>4</v>
      </c>
      <c r="I151" s="48">
        <f>IF(A151="","",'DATA PENDIENTES'!H260)</f>
        <v>18890</v>
      </c>
      <c r="J151" s="48">
        <f t="shared" si="1"/>
        <v>0</v>
      </c>
      <c r="K151" s="47" t="str">
        <f>IF(A151="","",'DATA PENDIENTES'!I260)</f>
        <v>COMERCIALIZADORA DE AUTOPARTES E INDUSTRIAL UNIVERSAL SAS</v>
      </c>
      <c r="L151" s="47" t="str">
        <f>IF(A151="","",'DATA PENDIENTES'!K260)</f>
        <v>CRISTHIAN BENITEZ</v>
      </c>
      <c r="M151" s="76">
        <f>IF(A151="","",'DATA PENDIENTES'!M260)</f>
        <v>46122</v>
      </c>
      <c r="N151" s="76">
        <f>IF(A151="","",'DATA PENDIENTES'!N260)</f>
        <v>46113</v>
      </c>
      <c r="O151" s="47">
        <f t="shared" si="2"/>
        <v>6</v>
      </c>
      <c r="P151" s="47" t="str">
        <f t="shared" si="3"/>
        <v>PENDIENTE</v>
      </c>
      <c r="Q151" s="77">
        <f t="shared" si="4"/>
        <v>0</v>
      </c>
      <c r="R151" s="47" t="str">
        <f t="shared" si="5"/>
        <v>OK</v>
      </c>
      <c r="S151" s="47" t="str">
        <f t="shared" si="6"/>
        <v>3-NORMAL</v>
      </c>
      <c r="T151" s="48">
        <f>IF(A151="","",'DATA PENDIENTES'!O260)</f>
        <v>14356.4</v>
      </c>
    </row>
    <row r="152" ht="15.75" customHeight="1">
      <c r="A152" s="47" t="str">
        <f>IF('DATA PENDIENTES'!B82="","",'DATA PENDIENTES'!B82)</f>
        <v>SU115136</v>
      </c>
      <c r="B152" s="47" t="str">
        <f>IF(A152="","",'DATA PENDIENTES'!C82)</f>
        <v>THINNER CORRIENTE</v>
      </c>
      <c r="C152" s="47">
        <f>IF(A152="","",'DATA PENDIENTES'!L82)</f>
        <v>80120061</v>
      </c>
      <c r="D152" s="47">
        <f>IF(A152="","",'DATA PENDIENTES'!J82)</f>
        <v>2379</v>
      </c>
      <c r="E152" s="47">
        <f>IF(A152="","",'DATA PENDIENTES'!D82)</f>
        <v>110</v>
      </c>
      <c r="F152" s="47" t="str">
        <f>IF(A152="","",'DATA PENDIENTES'!E82)</f>
        <v>GL</v>
      </c>
      <c r="G152" s="47">
        <f>IF(A152="","",'DATA PENDIENTES'!F82)</f>
        <v>55</v>
      </c>
      <c r="H152" s="47">
        <f>IF(A152="","",'DATA PENDIENTES'!G82)</f>
        <v>55</v>
      </c>
      <c r="I152" s="48">
        <f>IF(A152="","",'DATA PENDIENTES'!H82)</f>
        <v>19950</v>
      </c>
      <c r="J152" s="48">
        <f t="shared" si="1"/>
        <v>0</v>
      </c>
      <c r="K152" s="47" t="str">
        <f>IF(A152="","",'DATA PENDIENTES'!I82)</f>
        <v>SUMILOGISTICA S.A.S.</v>
      </c>
      <c r="L152" s="47" t="str">
        <f>IF(A152="","",'DATA PENDIENTES'!K82)</f>
        <v>CRISTHIAN BENITEZ</v>
      </c>
      <c r="M152" s="76">
        <f>IF(A152="","",'DATA PENDIENTES'!M82)</f>
        <v>46142</v>
      </c>
      <c r="N152" s="76">
        <f>IF(A152="","",'DATA PENDIENTES'!N82)</f>
        <v>46142</v>
      </c>
      <c r="O152" s="47">
        <f t="shared" si="2"/>
        <v>0</v>
      </c>
      <c r="P152" s="47" t="str">
        <f t="shared" si="3"/>
        <v>PENDIENTE</v>
      </c>
      <c r="Q152" s="77">
        <f t="shared" si="4"/>
        <v>0.5</v>
      </c>
      <c r="R152" s="47" t="str">
        <f t="shared" si="5"/>
        <v>OK</v>
      </c>
      <c r="S152" s="47" t="str">
        <f t="shared" si="6"/>
        <v>3-NORMAL</v>
      </c>
      <c r="T152" s="48">
        <f>IF(A152="","",'DATA PENDIENTES'!O82)</f>
        <v>416955</v>
      </c>
    </row>
    <row r="153" ht="15.75" customHeight="1">
      <c r="A153" s="47" t="str">
        <f>IF('DATA PENDIENTES'!B234="","",'DATA PENDIENTES'!B234)</f>
        <v>SU115871</v>
      </c>
      <c r="B153" s="47" t="str">
        <f>IF(A153="","",'DATA PENDIENTES'!C234)</f>
        <v>VASO 3M COLAPSIBE PPS MEDIANO</v>
      </c>
      <c r="C153" s="47">
        <f>IF(A153="","",'DATA PENDIENTES'!L234)</f>
        <v>80120063</v>
      </c>
      <c r="D153" s="47" t="str">
        <f>IF(A153="","",'DATA PENDIENTES'!J234)</f>
        <v/>
      </c>
      <c r="E153" s="47">
        <f>IF(A153="","",'DATA PENDIENTES'!D234)</f>
        <v>100</v>
      </c>
      <c r="F153" s="47" t="str">
        <f>IF(A153="","",'DATA PENDIENTES'!E234)</f>
        <v>UND</v>
      </c>
      <c r="G153" s="47">
        <f>IF(A153="","",'DATA PENDIENTES'!F234)</f>
        <v>0</v>
      </c>
      <c r="H153" s="47">
        <f>IF(A153="","",'DATA PENDIENTES'!G234)</f>
        <v>100</v>
      </c>
      <c r="I153" s="48">
        <f>IF(A153="","",'DATA PENDIENTES'!H234)</f>
        <v>6810.3</v>
      </c>
      <c r="J153" s="48">
        <f t="shared" si="1"/>
        <v>0</v>
      </c>
      <c r="K153" s="47" t="str">
        <f>IF(A153="","",'DATA PENDIENTES'!I234)</f>
        <v>EMPAQUETADURAS Y EMPAQUES S.A.</v>
      </c>
      <c r="L153" s="47" t="str">
        <f>IF(A153="","",'DATA PENDIENTES'!K234)</f>
        <v>CRISTHIAN BENITEZ</v>
      </c>
      <c r="M153" s="76">
        <f>IF(A153="","",'DATA PENDIENTES'!M234)</f>
        <v>46113</v>
      </c>
      <c r="N153" s="76">
        <f>IF(A153="","",'DATA PENDIENTES'!N234)</f>
        <v>46113</v>
      </c>
      <c r="O153" s="47">
        <f t="shared" si="2"/>
        <v>6</v>
      </c>
      <c r="P153" s="47" t="str">
        <f t="shared" si="3"/>
        <v>PENDIENTE</v>
      </c>
      <c r="Q153" s="77">
        <f t="shared" si="4"/>
        <v>0</v>
      </c>
      <c r="R153" s="47" t="str">
        <f t="shared" si="5"/>
        <v>OK</v>
      </c>
      <c r="S153" s="47" t="str">
        <f t="shared" si="6"/>
        <v>3-NORMAL</v>
      </c>
      <c r="T153" s="48">
        <f>IF(A153="","",'DATA PENDIENTES'!O234)</f>
        <v>129395.7</v>
      </c>
    </row>
    <row r="154" ht="15.75" customHeight="1">
      <c r="A154" s="47" t="str">
        <f>IF('DATA PENDIENTES'!B236="","",'DATA PENDIENTES'!B236)</f>
        <v>SU115953</v>
      </c>
      <c r="B154" s="47" t="str">
        <f>IF(A154="","",'DATA PENDIENTES'!C236)</f>
        <v>LIMPIADOR DESENGRASANTE INDUSTRIAL</v>
      </c>
      <c r="C154" s="47">
        <f>IF(A154="","",'DATA PENDIENTES'!L236)</f>
        <v>80120064</v>
      </c>
      <c r="D154" s="47" t="str">
        <f>IF(A154="","",'DATA PENDIENTES'!J236)</f>
        <v/>
      </c>
      <c r="E154" s="47">
        <f>IF(A154="","",'DATA PENDIENTES'!D236)</f>
        <v>5</v>
      </c>
      <c r="F154" s="47" t="str">
        <f>IF(A154="","",'DATA PENDIENTES'!E236)</f>
        <v>GL</v>
      </c>
      <c r="G154" s="47">
        <f>IF(A154="","",'DATA PENDIENTES'!F236)</f>
        <v>0</v>
      </c>
      <c r="H154" s="47">
        <f>IF(A154="","",'DATA PENDIENTES'!G236)</f>
        <v>5</v>
      </c>
      <c r="I154" s="48">
        <f>IF(A154="","",'DATA PENDIENTES'!H236)</f>
        <v>56835</v>
      </c>
      <c r="J154" s="48">
        <f t="shared" si="1"/>
        <v>0</v>
      </c>
      <c r="K154" s="47" t="str">
        <f>IF(A154="","",'DATA PENDIENTES'!I236)</f>
        <v>EMPAQUETADURAS Y EMPAQUES S.A.</v>
      </c>
      <c r="L154" s="47" t="str">
        <f>IF(A154="","",'DATA PENDIENTES'!K236)</f>
        <v>CRISTHIAN BENITEZ</v>
      </c>
      <c r="M154" s="76">
        <f>IF(A154="","",'DATA PENDIENTES'!M236)</f>
        <v>46122</v>
      </c>
      <c r="N154" s="76">
        <f>IF(A154="","",'DATA PENDIENTES'!N236)</f>
        <v>46119</v>
      </c>
      <c r="O154" s="47">
        <f t="shared" si="2"/>
        <v>0</v>
      </c>
      <c r="P154" s="47" t="str">
        <f t="shared" si="3"/>
        <v>PENDIENTE</v>
      </c>
      <c r="Q154" s="77">
        <f t="shared" si="4"/>
        <v>0</v>
      </c>
      <c r="R154" s="47" t="str">
        <f t="shared" si="5"/>
        <v>OK</v>
      </c>
      <c r="S154" s="47" t="str">
        <f t="shared" si="6"/>
        <v>3-NORMAL</v>
      </c>
      <c r="T154" s="48">
        <f>IF(A154="","",'DATA PENDIENTES'!O236)</f>
        <v>53993.25</v>
      </c>
    </row>
    <row r="155" ht="15.75" customHeight="1">
      <c r="A155" s="52" t="str">
        <f>IF('DATA PENDIENTES'!B209="","",'DATA PENDIENTES'!B209)</f>
        <v>SU115940</v>
      </c>
      <c r="B155" s="52" t="str">
        <f>IF(A155="","",'DATA PENDIENTES'!C209)</f>
        <v>VIDRIO SUPERIOR DE PUERTA DE SERVICIO 990*549 MM</v>
      </c>
      <c r="C155" s="52">
        <f>IF(A155="","",'DATA PENDIENTES'!L209)</f>
        <v>80120066</v>
      </c>
      <c r="D155" s="52">
        <f>IF(A155="","",'DATA PENDIENTES'!J209)</f>
        <v>11342120</v>
      </c>
      <c r="E155" s="52">
        <f>IF(A155="","",'DATA PENDIENTES'!D209)</f>
        <v>122</v>
      </c>
      <c r="F155" s="52" t="str">
        <f>IF(A155="","",'DATA PENDIENTES'!E209)</f>
        <v>UND</v>
      </c>
      <c r="G155" s="52">
        <f>IF(A155="","",'DATA PENDIENTES'!F209)</f>
        <v>0</v>
      </c>
      <c r="H155" s="52">
        <f>IF(A155="","",'DATA PENDIENTES'!G209)</f>
        <v>122</v>
      </c>
      <c r="I155" s="53">
        <f>IF(A155="","",'DATA PENDIENTES'!H209)</f>
        <v>82202</v>
      </c>
      <c r="J155" s="53">
        <f t="shared" si="1"/>
        <v>0</v>
      </c>
      <c r="K155" s="52" t="str">
        <f>IF(A155="","",'DATA PENDIENTES'!I209)</f>
        <v>GLOBAL VIDRIO SAS</v>
      </c>
      <c r="L155" s="52" t="str">
        <f>IF(A155="","",'DATA PENDIENTES'!K209)</f>
        <v>CRISTHIAN BENITEZ</v>
      </c>
      <c r="M155" s="79">
        <f>IF(A155="","",'DATA PENDIENTES'!M209)</f>
        <v>46388</v>
      </c>
      <c r="N155" s="79">
        <f>IF(A155="","",'DATA PENDIENTES'!N209)</f>
        <v>46446</v>
      </c>
      <c r="O155" s="52">
        <f t="shared" si="2"/>
        <v>0</v>
      </c>
      <c r="P155" s="52" t="str">
        <f t="shared" si="3"/>
        <v>PENDIENTE</v>
      </c>
      <c r="Q155" s="80">
        <f t="shared" si="4"/>
        <v>0</v>
      </c>
      <c r="R155" s="52" t="str">
        <f t="shared" si="5"/>
        <v>OK</v>
      </c>
      <c r="S155" s="52" t="str">
        <f t="shared" si="6"/>
        <v>3-NORMAL</v>
      </c>
      <c r="T155" s="53">
        <f>IF(A155="","",'DATA PENDIENTES'!O209)</f>
        <v>1905442</v>
      </c>
    </row>
    <row r="156" ht="15.75" customHeight="1">
      <c r="A156" s="47" t="str">
        <f>IF('DATA PENDIENTES'!B210="","",'DATA PENDIENTES'!B210)</f>
        <v>SU115940</v>
      </c>
      <c r="B156" s="47" t="str">
        <f>IF(A156="","",'DATA PENDIENTES'!C210)</f>
        <v>VIDRIO MOVIL VENTANA COMPARTIMIENTO PASAJEROS 639*383 MM</v>
      </c>
      <c r="C156" s="47">
        <f>IF(A156="","",'DATA PENDIENTES'!L210)</f>
        <v>80120067</v>
      </c>
      <c r="D156" s="47">
        <f>IF(A156="","",'DATA PENDIENTES'!J210)</f>
        <v>11340193</v>
      </c>
      <c r="E156" s="47">
        <f>IF(A156="","",'DATA PENDIENTES'!D210)</f>
        <v>2</v>
      </c>
      <c r="F156" s="47" t="str">
        <f>IF(A156="","",'DATA PENDIENTES'!E210)</f>
        <v>UND</v>
      </c>
      <c r="G156" s="47">
        <f>IF(A156="","",'DATA PENDIENTES'!F210)</f>
        <v>0</v>
      </c>
      <c r="H156" s="47">
        <f>IF(A156="","",'DATA PENDIENTES'!G210)</f>
        <v>2</v>
      </c>
      <c r="I156" s="48">
        <f>IF(A156="","",'DATA PENDIENTES'!H210)</f>
        <v>27850</v>
      </c>
      <c r="J156" s="48">
        <f t="shared" si="1"/>
        <v>0</v>
      </c>
      <c r="K156" s="47" t="str">
        <f>IF(A156="","",'DATA PENDIENTES'!I210)</f>
        <v>GLOBAL VIDRIO SAS</v>
      </c>
      <c r="L156" s="47" t="str">
        <f>IF(A156="","",'DATA PENDIENTES'!K210)</f>
        <v>CRISTHIAN BENITEZ</v>
      </c>
      <c r="M156" s="76">
        <f>IF(A156="","",'DATA PENDIENTES'!M210)</f>
        <v>46388</v>
      </c>
      <c r="N156" s="76">
        <f>IF(A156="","",'DATA PENDIENTES'!N210)</f>
        <v>46446</v>
      </c>
      <c r="O156" s="47">
        <f t="shared" si="2"/>
        <v>0</v>
      </c>
      <c r="P156" s="47" t="str">
        <f t="shared" si="3"/>
        <v>PENDIENTE</v>
      </c>
      <c r="Q156" s="77">
        <f t="shared" si="4"/>
        <v>0</v>
      </c>
      <c r="R156" s="47" t="str">
        <f t="shared" si="5"/>
        <v>OK</v>
      </c>
      <c r="S156" s="47" t="str">
        <f t="shared" si="6"/>
        <v>3-NORMAL</v>
      </c>
      <c r="T156" s="48">
        <f>IF(A156="","",'DATA PENDIENTES'!O210)</f>
        <v>10583</v>
      </c>
    </row>
    <row r="157" ht="15.75" customHeight="1">
      <c r="A157" s="52" t="str">
        <f>IF('DATA PENDIENTES'!B211="","",'DATA PENDIENTES'!B211)</f>
        <v>SU115940</v>
      </c>
      <c r="B157" s="52" t="str">
        <f>IF(A157="","",'DATA PENDIENTES'!C211)</f>
        <v>VIDRIO PEGADO COMPARTIMIENTO PASAJEROS 480*1080 MM</v>
      </c>
      <c r="C157" s="52">
        <f>IF(A157="","",'DATA PENDIENTES'!L211)</f>
        <v>80120068</v>
      </c>
      <c r="D157" s="52">
        <f>IF(A157="","",'DATA PENDIENTES'!J211)</f>
        <v>11341561</v>
      </c>
      <c r="E157" s="52">
        <f>IF(A157="","",'DATA PENDIENTES'!D211)</f>
        <v>3</v>
      </c>
      <c r="F157" s="52" t="str">
        <f>IF(A157="","",'DATA PENDIENTES'!E211)</f>
        <v>UND</v>
      </c>
      <c r="G157" s="52">
        <f>IF(A157="","",'DATA PENDIENTES'!F211)</f>
        <v>0</v>
      </c>
      <c r="H157" s="52">
        <f>IF(A157="","",'DATA PENDIENTES'!G211)</f>
        <v>3</v>
      </c>
      <c r="I157" s="53">
        <f>IF(A157="","",'DATA PENDIENTES'!H211)</f>
        <v>72249</v>
      </c>
      <c r="J157" s="53">
        <f t="shared" si="1"/>
        <v>0</v>
      </c>
      <c r="K157" s="52" t="str">
        <f>IF(A157="","",'DATA PENDIENTES'!I211)</f>
        <v>GLOBAL VIDRIO SAS</v>
      </c>
      <c r="L157" s="52" t="str">
        <f>IF(A157="","",'DATA PENDIENTES'!K211)</f>
        <v>CRISTHIAN BENITEZ</v>
      </c>
      <c r="M157" s="79">
        <f>IF(A157="","",'DATA PENDIENTES'!M211)</f>
        <v>46388</v>
      </c>
      <c r="N157" s="79">
        <f>IF(A157="","",'DATA PENDIENTES'!N211)</f>
        <v>46446</v>
      </c>
      <c r="O157" s="52">
        <f t="shared" si="2"/>
        <v>0</v>
      </c>
      <c r="P157" s="52" t="str">
        <f t="shared" si="3"/>
        <v>PENDIENTE</v>
      </c>
      <c r="Q157" s="80">
        <f t="shared" si="4"/>
        <v>0</v>
      </c>
      <c r="R157" s="52" t="str">
        <f t="shared" si="5"/>
        <v>OK</v>
      </c>
      <c r="S157" s="52" t="str">
        <f t="shared" si="6"/>
        <v>3-NORMAL</v>
      </c>
      <c r="T157" s="53">
        <f>IF(A157="","",'DATA PENDIENTES'!O211)</f>
        <v>41181.93</v>
      </c>
    </row>
    <row r="158" ht="15.75" customHeight="1">
      <c r="A158" s="47" t="str">
        <f>IF('DATA PENDIENTES'!B212="","",'DATA PENDIENTES'!B212)</f>
        <v>SU115940</v>
      </c>
      <c r="B158" s="47" t="str">
        <f>IF(A158="","",'DATA PENDIENTES'!C212)</f>
        <v>VIDRIO PEGADO COMPARTIMIENTO PASAJEROS 803*1080 MM</v>
      </c>
      <c r="C158" s="47">
        <f>IF(A158="","",'DATA PENDIENTES'!L212)</f>
        <v>80120069</v>
      </c>
      <c r="D158" s="47">
        <f>IF(A158="","",'DATA PENDIENTES'!J212)</f>
        <v>11341546</v>
      </c>
      <c r="E158" s="47">
        <f>IF(A158="","",'DATA PENDIENTES'!D212)</f>
        <v>2</v>
      </c>
      <c r="F158" s="47" t="str">
        <f>IF(A158="","",'DATA PENDIENTES'!E212)</f>
        <v>UND</v>
      </c>
      <c r="G158" s="47">
        <f>IF(A158="","",'DATA PENDIENTES'!F212)</f>
        <v>0</v>
      </c>
      <c r="H158" s="47">
        <f>IF(A158="","",'DATA PENDIENTES'!G212)</f>
        <v>2</v>
      </c>
      <c r="I158" s="48">
        <f>IF(A158="","",'DATA PENDIENTES'!H212)</f>
        <v>129924</v>
      </c>
      <c r="J158" s="48">
        <f t="shared" si="1"/>
        <v>0</v>
      </c>
      <c r="K158" s="47" t="str">
        <f>IF(A158="","",'DATA PENDIENTES'!I212)</f>
        <v>GLOBAL VIDRIO SAS</v>
      </c>
      <c r="L158" s="47" t="str">
        <f>IF(A158="","",'DATA PENDIENTES'!K212)</f>
        <v>CRISTHIAN BENITEZ</v>
      </c>
      <c r="M158" s="76">
        <f>IF(A158="","",'DATA PENDIENTES'!M212)</f>
        <v>46388</v>
      </c>
      <c r="N158" s="76">
        <f>IF(A158="","",'DATA PENDIENTES'!N212)</f>
        <v>46446</v>
      </c>
      <c r="O158" s="47">
        <f t="shared" si="2"/>
        <v>0</v>
      </c>
      <c r="P158" s="47" t="str">
        <f t="shared" si="3"/>
        <v>PENDIENTE</v>
      </c>
      <c r="Q158" s="77">
        <f t="shared" si="4"/>
        <v>0</v>
      </c>
      <c r="R158" s="47" t="str">
        <f t="shared" si="5"/>
        <v>OK</v>
      </c>
      <c r="S158" s="47" t="str">
        <f t="shared" si="6"/>
        <v>3-NORMAL</v>
      </c>
      <c r="T158" s="48">
        <f>IF(A158="","",'DATA PENDIENTES'!O212)</f>
        <v>49371.12</v>
      </c>
    </row>
    <row r="159" ht="15.75" customHeight="1">
      <c r="A159" s="52" t="str">
        <f>IF('DATA PENDIENTES'!B213="","",'DATA PENDIENTES'!B213)</f>
        <v>SU115940</v>
      </c>
      <c r="B159" s="52" t="str">
        <f>IF(A159="","",'DATA PENDIENTES'!C213)</f>
        <v>VIDRIO PEGADO COMPARTIMIENTO PASAJEROS 575*1080 MM</v>
      </c>
      <c r="C159" s="52">
        <f>IF(A159="","",'DATA PENDIENTES'!L213)</f>
        <v>80120070</v>
      </c>
      <c r="D159" s="52">
        <f>IF(A159="","",'DATA PENDIENTES'!J213)</f>
        <v>11341547</v>
      </c>
      <c r="E159" s="52">
        <f>IF(A159="","",'DATA PENDIENTES'!D213)</f>
        <v>4</v>
      </c>
      <c r="F159" s="52" t="str">
        <f>IF(A159="","",'DATA PENDIENTES'!E213)</f>
        <v>UND</v>
      </c>
      <c r="G159" s="52">
        <f>IF(A159="","",'DATA PENDIENTES'!F213)</f>
        <v>0</v>
      </c>
      <c r="H159" s="52">
        <f>IF(A159="","",'DATA PENDIENTES'!G213)</f>
        <v>4</v>
      </c>
      <c r="I159" s="53">
        <f>IF(A159="","",'DATA PENDIENTES'!H213)</f>
        <v>82538</v>
      </c>
      <c r="J159" s="53">
        <f t="shared" si="1"/>
        <v>0</v>
      </c>
      <c r="K159" s="52" t="str">
        <f>IF(A159="","",'DATA PENDIENTES'!I213)</f>
        <v>GLOBAL VIDRIO SAS</v>
      </c>
      <c r="L159" s="52" t="str">
        <f>IF(A159="","",'DATA PENDIENTES'!K213)</f>
        <v>CRISTHIAN BENITEZ</v>
      </c>
      <c r="M159" s="79">
        <f>IF(A159="","",'DATA PENDIENTES'!M213)</f>
        <v>46388</v>
      </c>
      <c r="N159" s="79">
        <f>IF(A159="","",'DATA PENDIENTES'!N213)</f>
        <v>46446</v>
      </c>
      <c r="O159" s="52">
        <f t="shared" si="2"/>
        <v>0</v>
      </c>
      <c r="P159" s="52" t="str">
        <f t="shared" si="3"/>
        <v>PENDIENTE</v>
      </c>
      <c r="Q159" s="80">
        <f t="shared" si="4"/>
        <v>0</v>
      </c>
      <c r="R159" s="52" t="str">
        <f t="shared" si="5"/>
        <v>OK</v>
      </c>
      <c r="S159" s="52" t="str">
        <f t="shared" si="6"/>
        <v>3-NORMAL</v>
      </c>
      <c r="T159" s="53">
        <f>IF(A159="","",'DATA PENDIENTES'!O213)</f>
        <v>62728.88</v>
      </c>
    </row>
    <row r="160" ht="15.75" customHeight="1">
      <c r="A160" s="47" t="str">
        <f>IF('DATA PENDIENTES'!B214="","",'DATA PENDIENTES'!B214)</f>
        <v>SU115940</v>
      </c>
      <c r="B160" s="47" t="str">
        <f>IF(A160="","",'DATA PENDIENTES'!C214)</f>
        <v>VIDRIO PEGADO COMPARTIMIENTO PASAJEROS 1115*1080 MM</v>
      </c>
      <c r="C160" s="47">
        <f>IF(A160="","",'DATA PENDIENTES'!L214)</f>
        <v>80120071</v>
      </c>
      <c r="D160" s="47">
        <f>IF(A160="","",'DATA PENDIENTES'!J214)</f>
        <v>11341654</v>
      </c>
      <c r="E160" s="47">
        <f>IF(A160="","",'DATA PENDIENTES'!D214)</f>
        <v>2</v>
      </c>
      <c r="F160" s="47" t="str">
        <f>IF(A160="","",'DATA PENDIENTES'!E214)</f>
        <v>UND</v>
      </c>
      <c r="G160" s="47">
        <f>IF(A160="","",'DATA PENDIENTES'!F214)</f>
        <v>0</v>
      </c>
      <c r="H160" s="47">
        <f>IF(A160="","",'DATA PENDIENTES'!G214)</f>
        <v>2</v>
      </c>
      <c r="I160" s="48">
        <f>IF(A160="","",'DATA PENDIENTES'!H214)</f>
        <v>300771</v>
      </c>
      <c r="J160" s="48">
        <f t="shared" si="1"/>
        <v>0</v>
      </c>
      <c r="K160" s="47" t="str">
        <f>IF(A160="","",'DATA PENDIENTES'!I214)</f>
        <v>GLOBAL VIDRIO SAS</v>
      </c>
      <c r="L160" s="47" t="str">
        <f>IF(A160="","",'DATA PENDIENTES'!K214)</f>
        <v>CRISTHIAN BENITEZ</v>
      </c>
      <c r="M160" s="76">
        <f>IF(A160="","",'DATA PENDIENTES'!M214)</f>
        <v>46388</v>
      </c>
      <c r="N160" s="76">
        <f>IF(A160="","",'DATA PENDIENTES'!N214)</f>
        <v>46446</v>
      </c>
      <c r="O160" s="47">
        <f t="shared" si="2"/>
        <v>0</v>
      </c>
      <c r="P160" s="47" t="str">
        <f t="shared" si="3"/>
        <v>PENDIENTE</v>
      </c>
      <c r="Q160" s="77">
        <f t="shared" si="4"/>
        <v>0</v>
      </c>
      <c r="R160" s="47" t="str">
        <f t="shared" si="5"/>
        <v>OK</v>
      </c>
      <c r="S160" s="47" t="str">
        <f t="shared" si="6"/>
        <v>3-NORMAL</v>
      </c>
      <c r="T160" s="48">
        <f>IF(A160="","",'DATA PENDIENTES'!O214)</f>
        <v>114293</v>
      </c>
    </row>
    <row r="161" ht="15.75" customHeight="1">
      <c r="A161" s="52" t="str">
        <f>IF('DATA PENDIENTES'!B215="","",'DATA PENDIENTES'!B215)</f>
        <v>SU115940</v>
      </c>
      <c r="B161" s="52" t="str">
        <f>IF(A161="","",'DATA PENDIENTES'!C215)</f>
        <v>VIDRIO PEGADO COMPARTIMIENTO PASAJEROS 1550*619 MM</v>
      </c>
      <c r="C161" s="52">
        <f>IF(A161="","",'DATA PENDIENTES'!L215)</f>
        <v>80120072</v>
      </c>
      <c r="D161" s="52">
        <f>IF(A161="","",'DATA PENDIENTES'!J215)</f>
        <v>11341258</v>
      </c>
      <c r="E161" s="52">
        <f>IF(A161="","",'DATA PENDIENTES'!D215)</f>
        <v>6</v>
      </c>
      <c r="F161" s="52" t="str">
        <f>IF(A161="","",'DATA PENDIENTES'!E215)</f>
        <v>UND</v>
      </c>
      <c r="G161" s="52">
        <f>IF(A161="","",'DATA PENDIENTES'!F215)</f>
        <v>0</v>
      </c>
      <c r="H161" s="52">
        <f>IF(A161="","",'DATA PENDIENTES'!G215)</f>
        <v>6</v>
      </c>
      <c r="I161" s="53">
        <f>IF(A161="","",'DATA PENDIENTES'!H215)</f>
        <v>128571</v>
      </c>
      <c r="J161" s="53">
        <f t="shared" si="1"/>
        <v>0</v>
      </c>
      <c r="K161" s="52" t="str">
        <f>IF(A161="","",'DATA PENDIENTES'!I215)</f>
        <v>GLOBAL VIDRIO SAS</v>
      </c>
      <c r="L161" s="52" t="str">
        <f>IF(A161="","",'DATA PENDIENTES'!K215)</f>
        <v>CRISTHIAN BENITEZ</v>
      </c>
      <c r="M161" s="79">
        <f>IF(A161="","",'DATA PENDIENTES'!M215)</f>
        <v>46388</v>
      </c>
      <c r="N161" s="79">
        <f>IF(A161="","",'DATA PENDIENTES'!N215)</f>
        <v>46446</v>
      </c>
      <c r="O161" s="52">
        <f t="shared" si="2"/>
        <v>0</v>
      </c>
      <c r="P161" s="52" t="str">
        <f t="shared" si="3"/>
        <v>PENDIENTE</v>
      </c>
      <c r="Q161" s="80">
        <f t="shared" si="4"/>
        <v>0</v>
      </c>
      <c r="R161" s="52" t="str">
        <f t="shared" si="5"/>
        <v>OK</v>
      </c>
      <c r="S161" s="52" t="str">
        <f t="shared" si="6"/>
        <v>3-NORMAL</v>
      </c>
      <c r="T161" s="53">
        <f>IF(A161="","",'DATA PENDIENTES'!O215)</f>
        <v>146570.9</v>
      </c>
    </row>
    <row r="162" ht="15.75" customHeight="1">
      <c r="A162" s="47" t="str">
        <f>IF('DATA PENDIENTES'!B216="","",'DATA PENDIENTES'!B216)</f>
        <v>SU115940</v>
      </c>
      <c r="B162" s="47" t="str">
        <f>IF(A162="","",'DATA PENDIENTES'!C216)</f>
        <v>VIDRIO MOVIL VENTANA COMPARTIMIENTO PASAJEROS 739*383 MM</v>
      </c>
      <c r="C162" s="47">
        <f>IF(A162="","",'DATA PENDIENTES'!L216)</f>
        <v>80120073</v>
      </c>
      <c r="D162" s="47">
        <f>IF(A162="","",'DATA PENDIENTES'!J216)</f>
        <v>11341259</v>
      </c>
      <c r="E162" s="47">
        <f>IF(A162="","",'DATA PENDIENTES'!D216)</f>
        <v>7</v>
      </c>
      <c r="F162" s="47" t="str">
        <f>IF(A162="","",'DATA PENDIENTES'!E216)</f>
        <v>UND</v>
      </c>
      <c r="G162" s="47">
        <f>IF(A162="","",'DATA PENDIENTES'!F216)</f>
        <v>0</v>
      </c>
      <c r="H162" s="47">
        <f>IF(A162="","",'DATA PENDIENTES'!G216)</f>
        <v>7</v>
      </c>
      <c r="I162" s="48">
        <f>IF(A162="","",'DATA PENDIENTES'!H216)</f>
        <v>33613</v>
      </c>
      <c r="J162" s="48">
        <f t="shared" si="1"/>
        <v>0</v>
      </c>
      <c r="K162" s="47" t="str">
        <f>IF(A162="","",'DATA PENDIENTES'!I216)</f>
        <v>GLOBAL VIDRIO SAS</v>
      </c>
      <c r="L162" s="47" t="str">
        <f>IF(A162="","",'DATA PENDIENTES'!K216)</f>
        <v>CRISTHIAN BENITEZ</v>
      </c>
      <c r="M162" s="76">
        <f>IF(A162="","",'DATA PENDIENTES'!M216)</f>
        <v>46388</v>
      </c>
      <c r="N162" s="76">
        <f>IF(A162="","",'DATA PENDIENTES'!N216)</f>
        <v>46446</v>
      </c>
      <c r="O162" s="47">
        <f t="shared" si="2"/>
        <v>0</v>
      </c>
      <c r="P162" s="47" t="str">
        <f t="shared" si="3"/>
        <v>PENDIENTE</v>
      </c>
      <c r="Q162" s="77">
        <f t="shared" si="4"/>
        <v>0</v>
      </c>
      <c r="R162" s="47" t="str">
        <f t="shared" si="5"/>
        <v>OK</v>
      </c>
      <c r="S162" s="47" t="str">
        <f t="shared" si="6"/>
        <v>3-NORMAL</v>
      </c>
      <c r="T162" s="48">
        <f>IF(A162="","",'DATA PENDIENTES'!O216)</f>
        <v>44705.29</v>
      </c>
    </row>
    <row r="163" ht="15.75" customHeight="1">
      <c r="A163" s="52" t="str">
        <f>IF('DATA PENDIENTES'!B217="","",'DATA PENDIENTES'!B217)</f>
        <v>SU115940</v>
      </c>
      <c r="B163" s="52" t="str">
        <f>IF(A163="","",'DATA PENDIENTES'!C217)</f>
        <v>VIDRIO PEGADO COMPARTIMIENTO PASAJEROS 876*1080 MM</v>
      </c>
      <c r="C163" s="52">
        <f>IF(A163="","",'DATA PENDIENTES'!L217)</f>
        <v>80120074</v>
      </c>
      <c r="D163" s="52">
        <f>IF(A163="","",'DATA PENDIENTES'!J217)</f>
        <v>11341548</v>
      </c>
      <c r="E163" s="52">
        <f>IF(A163="","",'DATA PENDIENTES'!D217)</f>
        <v>2</v>
      </c>
      <c r="F163" s="52" t="str">
        <f>IF(A163="","",'DATA PENDIENTES'!E217)</f>
        <v>UND</v>
      </c>
      <c r="G163" s="52">
        <f>IF(A163="","",'DATA PENDIENTES'!F217)</f>
        <v>0</v>
      </c>
      <c r="H163" s="52">
        <f>IF(A163="","",'DATA PENDIENTES'!G217)</f>
        <v>2</v>
      </c>
      <c r="I163" s="53">
        <f>IF(A163="","",'DATA PENDIENTES'!H217)</f>
        <v>128342</v>
      </c>
      <c r="J163" s="53">
        <f t="shared" si="1"/>
        <v>0</v>
      </c>
      <c r="K163" s="52" t="str">
        <f>IF(A163="","",'DATA PENDIENTES'!I217)</f>
        <v>GLOBAL VIDRIO SAS</v>
      </c>
      <c r="L163" s="52" t="str">
        <f>IF(A163="","",'DATA PENDIENTES'!K217)</f>
        <v>CRISTHIAN BENITEZ</v>
      </c>
      <c r="M163" s="79">
        <f>IF(A163="","",'DATA PENDIENTES'!M217)</f>
        <v>46388</v>
      </c>
      <c r="N163" s="79">
        <f>IF(A163="","",'DATA PENDIENTES'!N217)</f>
        <v>46446</v>
      </c>
      <c r="O163" s="52">
        <f t="shared" si="2"/>
        <v>0</v>
      </c>
      <c r="P163" s="52" t="str">
        <f t="shared" si="3"/>
        <v>PENDIENTE</v>
      </c>
      <c r="Q163" s="80">
        <f t="shared" si="4"/>
        <v>0</v>
      </c>
      <c r="R163" s="52" t="str">
        <f t="shared" si="5"/>
        <v>OK</v>
      </c>
      <c r="S163" s="52" t="str">
        <f t="shared" si="6"/>
        <v>3-NORMAL</v>
      </c>
      <c r="T163" s="53">
        <f>IF(A163="","",'DATA PENDIENTES'!O217)</f>
        <v>48769.96</v>
      </c>
    </row>
    <row r="164" ht="15.75" customHeight="1">
      <c r="A164" s="47" t="str">
        <f>IF('DATA PENDIENTES'!B218="","",'DATA PENDIENTES'!B218)</f>
        <v>SU115940</v>
      </c>
      <c r="B164" s="47" t="str">
        <f>IF(A164="","",'DATA PENDIENTES'!C218)</f>
        <v>VIDRIO PEGADO COMPARTIMIENTO PASAJEROS 1450*1408 MM</v>
      </c>
      <c r="C164" s="47">
        <f>IF(A164="","",'DATA PENDIENTES'!L218)</f>
        <v>80120075</v>
      </c>
      <c r="D164" s="47">
        <f>IF(A164="","",'DATA PENDIENTES'!J218)</f>
        <v>11341540</v>
      </c>
      <c r="E164" s="47">
        <f>IF(A164="","",'DATA PENDIENTES'!D218)</f>
        <v>8</v>
      </c>
      <c r="F164" s="47" t="str">
        <f>IF(A164="","",'DATA PENDIENTES'!E218)</f>
        <v>UND</v>
      </c>
      <c r="G164" s="47">
        <f>IF(A164="","",'DATA PENDIENTES'!F218)</f>
        <v>0</v>
      </c>
      <c r="H164" s="47">
        <f>IF(A164="","",'DATA PENDIENTES'!G218)</f>
        <v>8</v>
      </c>
      <c r="I164" s="48">
        <f>IF(A164="","",'DATA PENDIENTES'!H218)</f>
        <v>469791</v>
      </c>
      <c r="J164" s="48">
        <f t="shared" si="1"/>
        <v>0</v>
      </c>
      <c r="K164" s="47" t="str">
        <f>IF(A164="","",'DATA PENDIENTES'!I218)</f>
        <v>GLOBAL VIDRIO SAS</v>
      </c>
      <c r="L164" s="47" t="str">
        <f>IF(A164="","",'DATA PENDIENTES'!K218)</f>
        <v>CRISTHIAN BENITEZ</v>
      </c>
      <c r="M164" s="76">
        <f>IF(A164="","",'DATA PENDIENTES'!M218)</f>
        <v>46388</v>
      </c>
      <c r="N164" s="76">
        <f>IF(A164="","",'DATA PENDIENTES'!N218)</f>
        <v>46446</v>
      </c>
      <c r="O164" s="47">
        <f t="shared" si="2"/>
        <v>0</v>
      </c>
      <c r="P164" s="47" t="str">
        <f t="shared" si="3"/>
        <v>PENDIENTE</v>
      </c>
      <c r="Q164" s="77">
        <f t="shared" si="4"/>
        <v>0</v>
      </c>
      <c r="R164" s="47" t="str">
        <f t="shared" si="5"/>
        <v>OK</v>
      </c>
      <c r="S164" s="47" t="str">
        <f t="shared" si="6"/>
        <v>3-NORMAL</v>
      </c>
      <c r="T164" s="48">
        <f>IF(A164="","",'DATA PENDIENTES'!O218)</f>
        <v>714082.3</v>
      </c>
    </row>
    <row r="165" ht="15.75" customHeight="1">
      <c r="A165" s="52" t="str">
        <f>IF('DATA PENDIENTES'!B219="","",'DATA PENDIENTES'!B219)</f>
        <v>SU115940</v>
      </c>
      <c r="B165" s="52" t="str">
        <f>IF(A165="","",'DATA PENDIENTES'!C219)</f>
        <v>VIDRIO PEGADO COMPARTIMIENTO PASAJEROS 1005*1169 MM</v>
      </c>
      <c r="C165" s="52">
        <f>IF(A165="","",'DATA PENDIENTES'!L219)</f>
        <v>80120076</v>
      </c>
      <c r="D165" s="52">
        <f>IF(A165="","",'DATA PENDIENTES'!J219)</f>
        <v>11341543</v>
      </c>
      <c r="E165" s="52">
        <f>IF(A165="","",'DATA PENDIENTES'!D219)</f>
        <v>8</v>
      </c>
      <c r="F165" s="52" t="str">
        <f>IF(A165="","",'DATA PENDIENTES'!E219)</f>
        <v>UND</v>
      </c>
      <c r="G165" s="52">
        <f>IF(A165="","",'DATA PENDIENTES'!F219)</f>
        <v>0</v>
      </c>
      <c r="H165" s="52">
        <f>IF(A165="","",'DATA PENDIENTES'!G219)</f>
        <v>8</v>
      </c>
      <c r="I165" s="53">
        <f>IF(A165="","",'DATA PENDIENTES'!H219)</f>
        <v>296387</v>
      </c>
      <c r="J165" s="53">
        <f t="shared" si="1"/>
        <v>0</v>
      </c>
      <c r="K165" s="52" t="str">
        <f>IF(A165="","",'DATA PENDIENTES'!I219)</f>
        <v>GLOBAL VIDRIO SAS</v>
      </c>
      <c r="L165" s="52" t="str">
        <f>IF(A165="","",'DATA PENDIENTES'!K219)</f>
        <v>CRISTHIAN BENITEZ</v>
      </c>
      <c r="M165" s="79">
        <f>IF(A165="","",'DATA PENDIENTES'!M219)</f>
        <v>46388</v>
      </c>
      <c r="N165" s="79">
        <f>IF(A165="","",'DATA PENDIENTES'!N219)</f>
        <v>46446</v>
      </c>
      <c r="O165" s="52">
        <f t="shared" si="2"/>
        <v>0</v>
      </c>
      <c r="P165" s="52" t="str">
        <f t="shared" si="3"/>
        <v>PENDIENTE</v>
      </c>
      <c r="Q165" s="80">
        <f t="shared" si="4"/>
        <v>0</v>
      </c>
      <c r="R165" s="52" t="str">
        <f t="shared" si="5"/>
        <v>OK</v>
      </c>
      <c r="S165" s="52" t="str">
        <f t="shared" si="6"/>
        <v>3-NORMAL</v>
      </c>
      <c r="T165" s="53">
        <f>IF(A165="","",'DATA PENDIENTES'!O219)</f>
        <v>450508.2</v>
      </c>
    </row>
    <row r="166" ht="15.75" customHeight="1">
      <c r="A166" s="47" t="str">
        <f>IF('DATA PENDIENTES'!B220="","",'DATA PENDIENTES'!B220)</f>
        <v>SU115940</v>
      </c>
      <c r="B166" s="47" t="str">
        <f>IF(A166="","",'DATA PENDIENTES'!C220)</f>
        <v>VIDRIO DE LA PUERTA 664*549 MM</v>
      </c>
      <c r="C166" s="47">
        <f>IF(A166="","",'DATA PENDIENTES'!L220)</f>
        <v>80120077</v>
      </c>
      <c r="D166" s="47">
        <f>IF(A166="","",'DATA PENDIENTES'!J220)</f>
        <v>11334379</v>
      </c>
      <c r="E166" s="47">
        <f>IF(A166="","",'DATA PENDIENTES'!D220)</f>
        <v>91</v>
      </c>
      <c r="F166" s="47" t="str">
        <f>IF(A166="","",'DATA PENDIENTES'!E220)</f>
        <v>UND</v>
      </c>
      <c r="G166" s="47">
        <f>IF(A166="","",'DATA PENDIENTES'!F220)</f>
        <v>0</v>
      </c>
      <c r="H166" s="47">
        <f>IF(A166="","",'DATA PENDIENTES'!G220)</f>
        <v>91</v>
      </c>
      <c r="I166" s="48">
        <f>IF(A166="","",'DATA PENDIENTES'!H220)</f>
        <v>56994</v>
      </c>
      <c r="J166" s="48">
        <f t="shared" si="1"/>
        <v>0</v>
      </c>
      <c r="K166" s="47" t="str">
        <f>IF(A166="","",'DATA PENDIENTES'!I220)</f>
        <v>GLOBAL VIDRIO SAS</v>
      </c>
      <c r="L166" s="47" t="str">
        <f>IF(A166="","",'DATA PENDIENTES'!K220)</f>
        <v>CRISTHIAN BENITEZ</v>
      </c>
      <c r="M166" s="76">
        <f>IF(A166="","",'DATA PENDIENTES'!M220)</f>
        <v>46388</v>
      </c>
      <c r="N166" s="76">
        <f>IF(A166="","",'DATA PENDIENTES'!N220)</f>
        <v>46446</v>
      </c>
      <c r="O166" s="47">
        <f t="shared" si="2"/>
        <v>0</v>
      </c>
      <c r="P166" s="47" t="str">
        <f t="shared" si="3"/>
        <v>PENDIENTE</v>
      </c>
      <c r="Q166" s="77">
        <f t="shared" si="4"/>
        <v>0</v>
      </c>
      <c r="R166" s="47" t="str">
        <f t="shared" si="5"/>
        <v>OK</v>
      </c>
      <c r="S166" s="47" t="str">
        <f t="shared" si="6"/>
        <v>3-NORMAL</v>
      </c>
      <c r="T166" s="48">
        <f>IF(A166="","",'DATA PENDIENTES'!O220)</f>
        <v>985426.3</v>
      </c>
    </row>
    <row r="167" ht="15.75" customHeight="1">
      <c r="A167" s="52" t="str">
        <f>IF('DATA PENDIENTES'!B221="","",'DATA PENDIENTES'!B221)</f>
        <v>SU115940</v>
      </c>
      <c r="B167" s="52" t="str">
        <f>IF(A167="","",'DATA PENDIENTES'!C221)</f>
        <v>VIDRIO VIGIA 2146*792 MM</v>
      </c>
      <c r="C167" s="52">
        <f>IF(A167="","",'DATA PENDIENTES'!L221)</f>
        <v>80120078</v>
      </c>
      <c r="D167" s="52">
        <f>IF(A167="","",'DATA PENDIENTES'!J221)</f>
        <v>11343110</v>
      </c>
      <c r="E167" s="52">
        <f>IF(A167="","",'DATA PENDIENTES'!D221)</f>
        <v>22</v>
      </c>
      <c r="F167" s="52" t="str">
        <f>IF(A167="","",'DATA PENDIENTES'!E221)</f>
        <v>UND</v>
      </c>
      <c r="G167" s="52">
        <f>IF(A167="","",'DATA PENDIENTES'!F221)</f>
        <v>0</v>
      </c>
      <c r="H167" s="52">
        <f>IF(A167="","",'DATA PENDIENTES'!G221)</f>
        <v>22</v>
      </c>
      <c r="I167" s="53">
        <f>IF(A167="","",'DATA PENDIENTES'!H221)</f>
        <v>397301</v>
      </c>
      <c r="J167" s="53">
        <f t="shared" si="1"/>
        <v>0</v>
      </c>
      <c r="K167" s="52" t="str">
        <f>IF(A167="","",'DATA PENDIENTES'!I221)</f>
        <v>GLOBAL VIDRIO SAS</v>
      </c>
      <c r="L167" s="52" t="str">
        <f>IF(A167="","",'DATA PENDIENTES'!K221)</f>
        <v>CRISTHIAN BENITEZ</v>
      </c>
      <c r="M167" s="79">
        <f>IF(A167="","",'DATA PENDIENTES'!M221)</f>
        <v>46388</v>
      </c>
      <c r="N167" s="79">
        <f>IF(A167="","",'DATA PENDIENTES'!N221)</f>
        <v>46446</v>
      </c>
      <c r="O167" s="52">
        <f t="shared" si="2"/>
        <v>0</v>
      </c>
      <c r="P167" s="52" t="str">
        <f t="shared" si="3"/>
        <v>PENDIENTE</v>
      </c>
      <c r="Q167" s="80">
        <f t="shared" si="4"/>
        <v>0</v>
      </c>
      <c r="R167" s="52" t="str">
        <f t="shared" si="5"/>
        <v>OK</v>
      </c>
      <c r="S167" s="52" t="str">
        <f t="shared" si="6"/>
        <v>3-NORMAL</v>
      </c>
      <c r="T167" s="53">
        <f>IF(A167="","",'DATA PENDIENTES'!O221)</f>
        <v>1660718</v>
      </c>
    </row>
    <row r="168" ht="15.75" customHeight="1">
      <c r="A168" s="47" t="str">
        <f>IF('DATA PENDIENTES'!B92="","",'DATA PENDIENTES'!B92)</f>
        <v>SU115575</v>
      </c>
      <c r="B168" s="47" t="str">
        <f>IF(A168="","",'DATA PENDIENTES'!C92)</f>
        <v>ESPATULA 3"</v>
      </c>
      <c r="C168" s="47">
        <f>IF(A168="","",'DATA PENDIENTES'!L92)</f>
        <v>80120090</v>
      </c>
      <c r="D168" s="47">
        <f>IF(A168="","",'DATA PENDIENTES'!J92)</f>
        <v>106</v>
      </c>
      <c r="E168" s="47">
        <f>IF(A168="","",'DATA PENDIENTES'!D92)</f>
        <v>8</v>
      </c>
      <c r="F168" s="47" t="str">
        <f>IF(A168="","",'DATA PENDIENTES'!E92)</f>
        <v>UND</v>
      </c>
      <c r="G168" s="47">
        <f>IF(A168="","",'DATA PENDIENTES'!F92)</f>
        <v>0</v>
      </c>
      <c r="H168" s="47">
        <f>IF(A168="","",'DATA PENDIENTES'!G92)</f>
        <v>8</v>
      </c>
      <c r="I168" s="48">
        <f>IF(A168="","",'DATA PENDIENTES'!H92)</f>
        <v>4154</v>
      </c>
      <c r="J168" s="48">
        <f t="shared" si="1"/>
        <v>0</v>
      </c>
      <c r="K168" s="47" t="str">
        <f>IF(A168="","",'DATA PENDIENTES'!I92)</f>
        <v>SUMILOGISTICA S.A.S.</v>
      </c>
      <c r="L168" s="47" t="str">
        <f>IF(A168="","",'DATA PENDIENTES'!K92)</f>
        <v>CRISTHIAN BENITEZ</v>
      </c>
      <c r="M168" s="76">
        <f>IF(A168="","",'DATA PENDIENTES'!M92)</f>
        <v>46083</v>
      </c>
      <c r="N168" s="76">
        <f>IF(A168="","",'DATA PENDIENTES'!N92)</f>
        <v>46085</v>
      </c>
      <c r="O168" s="47">
        <f t="shared" si="2"/>
        <v>34</v>
      </c>
      <c r="P168" s="47" t="str">
        <f t="shared" si="3"/>
        <v>PENDIENTE</v>
      </c>
      <c r="Q168" s="77">
        <f t="shared" si="4"/>
        <v>0</v>
      </c>
      <c r="R168" s="47" t="str">
        <f t="shared" si="5"/>
        <v>CRITICO</v>
      </c>
      <c r="S168" s="47" t="str">
        <f t="shared" si="6"/>
        <v>1-CRITICO</v>
      </c>
      <c r="T168" s="48">
        <f>IF(A168="","",'DATA PENDIENTES'!O92)</f>
        <v>6314.08</v>
      </c>
    </row>
    <row r="169" ht="15.75" customHeight="1">
      <c r="A169" s="52" t="str">
        <f>IF('DATA PENDIENTES'!B69="","",'DATA PENDIENTES'!B69)</f>
        <v>SU115064</v>
      </c>
      <c r="B169" s="52" t="str">
        <f>IF(A169="","",'DATA PENDIENTES'!C69)</f>
        <v>ESPATULA PLASTICA PLANA</v>
      </c>
      <c r="C169" s="52">
        <f>IF(A169="","",'DATA PENDIENTES'!L69)</f>
        <v>80120091</v>
      </c>
      <c r="D169" s="52">
        <f>IF(A169="","",'DATA PENDIENTES'!J69)</f>
        <v>107</v>
      </c>
      <c r="E169" s="52">
        <f>IF(A169="","",'DATA PENDIENTES'!D69)</f>
        <v>160</v>
      </c>
      <c r="F169" s="52" t="str">
        <f>IF(A169="","",'DATA PENDIENTES'!E69)</f>
        <v>UND</v>
      </c>
      <c r="G169" s="52">
        <f>IF(A169="","",'DATA PENDIENTES'!F69)</f>
        <v>120</v>
      </c>
      <c r="H169" s="52">
        <f>IF(A169="","",'DATA PENDIENTES'!G69)</f>
        <v>40</v>
      </c>
      <c r="I169" s="53">
        <f>IF(A169="","",'DATA PENDIENTES'!H69)</f>
        <v>577.5</v>
      </c>
      <c r="J169" s="53">
        <f t="shared" si="1"/>
        <v>0</v>
      </c>
      <c r="K169" s="52" t="str">
        <f>IF(A169="","",'DATA PENDIENTES'!I69)</f>
        <v>SUMILOGISTICA S.A.S.</v>
      </c>
      <c r="L169" s="52" t="str">
        <f>IF(A169="","",'DATA PENDIENTES'!K69)</f>
        <v>CRISTHIAN BENITEZ</v>
      </c>
      <c r="M169" s="79">
        <f>IF(A169="","",'DATA PENDIENTES'!M69)</f>
        <v>46265</v>
      </c>
      <c r="N169" s="79">
        <f>IF(A169="","",'DATA PENDIENTES'!N69)</f>
        <v>46142</v>
      </c>
      <c r="O169" s="52">
        <f t="shared" si="2"/>
        <v>0</v>
      </c>
      <c r="P169" s="52" t="str">
        <f t="shared" si="3"/>
        <v>PENDIENTE</v>
      </c>
      <c r="Q169" s="80">
        <f t="shared" si="4"/>
        <v>0.75</v>
      </c>
      <c r="R169" s="52" t="str">
        <f t="shared" si="5"/>
        <v>OK</v>
      </c>
      <c r="S169" s="52" t="str">
        <f t="shared" si="6"/>
        <v>3-NORMAL</v>
      </c>
      <c r="T169" s="53">
        <f>IF(A169="","",'DATA PENDIENTES'!O69)</f>
        <v>17556</v>
      </c>
    </row>
    <row r="170" ht="15.75" customHeight="1">
      <c r="A170" s="52" t="str">
        <f>IF('DATA PENDIENTES'!B83="","",'DATA PENDIENTES'!B83)</f>
        <v>SU115136</v>
      </c>
      <c r="B170" s="52" t="str">
        <f>IF(A170="","",'DATA PENDIENTES'!C83)</f>
        <v>HOJA PARA SEGUETA</v>
      </c>
      <c r="C170" s="52">
        <f>IF(A170="","",'DATA PENDIENTES'!L83)</f>
        <v>80120094</v>
      </c>
      <c r="D170" s="52">
        <f>IF(A170="","",'DATA PENDIENTES'!J83)</f>
        <v>407</v>
      </c>
      <c r="E170" s="52">
        <f>IF(A170="","",'DATA PENDIENTES'!D83)</f>
        <v>12</v>
      </c>
      <c r="F170" s="52" t="str">
        <f>IF(A170="","",'DATA PENDIENTES'!E83)</f>
        <v>UND</v>
      </c>
      <c r="G170" s="52">
        <f>IF(A170="","",'DATA PENDIENTES'!F83)</f>
        <v>6</v>
      </c>
      <c r="H170" s="52">
        <f>IF(A170="","",'DATA PENDIENTES'!G83)</f>
        <v>6</v>
      </c>
      <c r="I170" s="53">
        <f>IF(A170="","",'DATA PENDIENTES'!H83)</f>
        <v>3833</v>
      </c>
      <c r="J170" s="53">
        <f t="shared" si="1"/>
        <v>0</v>
      </c>
      <c r="K170" s="52" t="str">
        <f>IF(A170="","",'DATA PENDIENTES'!I83)</f>
        <v>SUMILOGISTICA S.A.S.</v>
      </c>
      <c r="L170" s="52" t="str">
        <f>IF(A170="","",'DATA PENDIENTES'!K83)</f>
        <v>CRISTHIAN BENITEZ</v>
      </c>
      <c r="M170" s="79">
        <f>IF(A170="","",'DATA PENDIENTES'!M83)</f>
        <v>46142</v>
      </c>
      <c r="N170" s="79">
        <f>IF(A170="","",'DATA PENDIENTES'!N83)</f>
        <v>46142</v>
      </c>
      <c r="O170" s="52">
        <f t="shared" si="2"/>
        <v>0</v>
      </c>
      <c r="P170" s="52" t="str">
        <f t="shared" si="3"/>
        <v>PENDIENTE</v>
      </c>
      <c r="Q170" s="80">
        <f t="shared" si="4"/>
        <v>0.5</v>
      </c>
      <c r="R170" s="52" t="str">
        <f t="shared" si="5"/>
        <v>OK</v>
      </c>
      <c r="S170" s="52" t="str">
        <f t="shared" si="6"/>
        <v>3-NORMAL</v>
      </c>
      <c r="T170" s="53">
        <f>IF(A170="","",'DATA PENDIENTES'!O83)</f>
        <v>8739.24</v>
      </c>
    </row>
    <row r="171" ht="15.75" customHeight="1">
      <c r="A171" s="52" t="str">
        <f>IF('DATA PENDIENTES'!B167="","",'DATA PENDIENTES'!B167)</f>
        <v>SU115870</v>
      </c>
      <c r="B171" s="52" t="str">
        <f>IF(A171="","",'DATA PENDIENTES'!C167)</f>
        <v>LOGO TRANSMILENIO LATERAL</v>
      </c>
      <c r="C171" s="52">
        <f>IF(A171="","",'DATA PENDIENTES'!L167)</f>
        <v>80120095</v>
      </c>
      <c r="D171" s="52" t="str">
        <f>IF(A171="","",'DATA PENDIENTES'!J167)</f>
        <v>CA1036</v>
      </c>
      <c r="E171" s="52">
        <f>IF(A171="","",'DATA PENDIENTES'!D167)</f>
        <v>50</v>
      </c>
      <c r="F171" s="52" t="str">
        <f>IF(A171="","",'DATA PENDIENTES'!E167)</f>
        <v>UND</v>
      </c>
      <c r="G171" s="52">
        <f>IF(A171="","",'DATA PENDIENTES'!F167)</f>
        <v>0</v>
      </c>
      <c r="H171" s="52">
        <f>IF(A171="","",'DATA PENDIENTES'!G167)</f>
        <v>50</v>
      </c>
      <c r="I171" s="53">
        <f>IF(A171="","",'DATA PENDIENTES'!H167)</f>
        <v>13590</v>
      </c>
      <c r="J171" s="53">
        <f t="shared" si="1"/>
        <v>0</v>
      </c>
      <c r="K171" s="52" t="str">
        <f>IF(A171="","",'DATA PENDIENTES'!I167)</f>
        <v>INDUSTRIAS GRAFICAS Y TERMOPLASTICAS SAS</v>
      </c>
      <c r="L171" s="52" t="str">
        <f>IF(A171="","",'DATA PENDIENTES'!K167)</f>
        <v>CRISTHIAN BENITEZ</v>
      </c>
      <c r="M171" s="79">
        <f>IF(A171="","",'DATA PENDIENTES'!M167)</f>
        <v>46116</v>
      </c>
      <c r="N171" s="79">
        <f>IF(A171="","",'DATA PENDIENTES'!N167)</f>
        <v>46113</v>
      </c>
      <c r="O171" s="52">
        <f t="shared" si="2"/>
        <v>6</v>
      </c>
      <c r="P171" s="52" t="str">
        <f t="shared" si="3"/>
        <v>PENDIENTE</v>
      </c>
      <c r="Q171" s="80">
        <f t="shared" si="4"/>
        <v>0</v>
      </c>
      <c r="R171" s="52" t="str">
        <f t="shared" si="5"/>
        <v>OK</v>
      </c>
      <c r="S171" s="52" t="str">
        <f t="shared" si="6"/>
        <v>3-NORMAL</v>
      </c>
      <c r="T171" s="53">
        <f>IF(A171="","",'DATA PENDIENTES'!O167)</f>
        <v>129105</v>
      </c>
    </row>
    <row r="172" ht="15.75" customHeight="1">
      <c r="A172" s="47" t="str">
        <f>IF('DATA PENDIENTES'!B168="","",'DATA PENDIENTES'!B168)</f>
        <v>SU115870</v>
      </c>
      <c r="B172" s="47" t="str">
        <f>IF(A172="","",'DATA PENDIENTES'!C168)</f>
        <v>AVISOS LATERALES NUMERO 1</v>
      </c>
      <c r="C172" s="47">
        <f>IF(A172="","",'DATA PENDIENTES'!L168)</f>
        <v>80120103</v>
      </c>
      <c r="D172" s="47" t="str">
        <f>IF(A172="","",'DATA PENDIENTES'!J168)</f>
        <v>CA1003</v>
      </c>
      <c r="E172" s="47">
        <f>IF(A172="","",'DATA PENDIENTES'!D168)</f>
        <v>12</v>
      </c>
      <c r="F172" s="47" t="str">
        <f>IF(A172="","",'DATA PENDIENTES'!E168)</f>
        <v>UND</v>
      </c>
      <c r="G172" s="47">
        <f>IF(A172="","",'DATA PENDIENTES'!F168)</f>
        <v>0</v>
      </c>
      <c r="H172" s="47">
        <f>IF(A172="","",'DATA PENDIENTES'!G168)</f>
        <v>12</v>
      </c>
      <c r="I172" s="48">
        <f>IF(A172="","",'DATA PENDIENTES'!H168)</f>
        <v>1500</v>
      </c>
      <c r="J172" s="48">
        <f t="shared" si="1"/>
        <v>0</v>
      </c>
      <c r="K172" s="47" t="str">
        <f>IF(A172="","",'DATA PENDIENTES'!I168)</f>
        <v>INDUSTRIAS GRAFICAS Y TERMOPLASTICAS SAS</v>
      </c>
      <c r="L172" s="47" t="str">
        <f>IF(A172="","",'DATA PENDIENTES'!K168)</f>
        <v>CRISTHIAN BENITEZ</v>
      </c>
      <c r="M172" s="76">
        <f>IF(A172="","",'DATA PENDIENTES'!M168)</f>
        <v>46116</v>
      </c>
      <c r="N172" s="76">
        <f>IF(A172="","",'DATA PENDIENTES'!N168)</f>
        <v>46113</v>
      </c>
      <c r="O172" s="47">
        <f t="shared" si="2"/>
        <v>6</v>
      </c>
      <c r="P172" s="47" t="str">
        <f t="shared" si="3"/>
        <v>PENDIENTE</v>
      </c>
      <c r="Q172" s="77">
        <f t="shared" si="4"/>
        <v>0</v>
      </c>
      <c r="R172" s="47" t="str">
        <f t="shared" si="5"/>
        <v>OK</v>
      </c>
      <c r="S172" s="47" t="str">
        <f t="shared" si="6"/>
        <v>3-NORMAL</v>
      </c>
      <c r="T172" s="48">
        <f>IF(A172="","",'DATA PENDIENTES'!O168)</f>
        <v>3420</v>
      </c>
    </row>
    <row r="173" ht="15.75" customHeight="1">
      <c r="A173" s="47" t="str">
        <f>IF('DATA PENDIENTES'!B222="","",'DATA PENDIENTES'!B222)</f>
        <v>SU115940</v>
      </c>
      <c r="B173" s="47" t="str">
        <f>IF(A173="","",'DATA PENDIENTES'!C222)</f>
        <v>VIDRIO TIPO LAGRIMA</v>
      </c>
      <c r="C173" s="47">
        <f>IF(A173="","",'DATA PENDIENTES'!L222)</f>
        <v>80120109</v>
      </c>
      <c r="D173" s="47">
        <f>IF(A173="","",'DATA PENDIENTES'!J222)</f>
        <v>11397220</v>
      </c>
      <c r="E173" s="47">
        <f>IF(A173="","",'DATA PENDIENTES'!D222)</f>
        <v>4</v>
      </c>
      <c r="F173" s="47" t="str">
        <f>IF(A173="","",'DATA PENDIENTES'!E222)</f>
        <v>UND</v>
      </c>
      <c r="G173" s="47">
        <f>IF(A173="","",'DATA PENDIENTES'!F222)</f>
        <v>0</v>
      </c>
      <c r="H173" s="47">
        <f>IF(A173="","",'DATA PENDIENTES'!G222)</f>
        <v>4</v>
      </c>
      <c r="I173" s="48">
        <f>IF(A173="","",'DATA PENDIENTES'!H222)</f>
        <v>166647</v>
      </c>
      <c r="J173" s="48">
        <f t="shared" si="1"/>
        <v>0</v>
      </c>
      <c r="K173" s="47" t="str">
        <f>IF(A173="","",'DATA PENDIENTES'!I222)</f>
        <v>GLOBAL VIDRIO SAS</v>
      </c>
      <c r="L173" s="47" t="str">
        <f>IF(A173="","",'DATA PENDIENTES'!K222)</f>
        <v>CRISTHIAN BENITEZ</v>
      </c>
      <c r="M173" s="76">
        <f>IF(A173="","",'DATA PENDIENTES'!M222)</f>
        <v>46388</v>
      </c>
      <c r="N173" s="76">
        <f>IF(A173="","",'DATA PENDIENTES'!N222)</f>
        <v>46446</v>
      </c>
      <c r="O173" s="47">
        <f t="shared" si="2"/>
        <v>0</v>
      </c>
      <c r="P173" s="47" t="str">
        <f t="shared" si="3"/>
        <v>PENDIENTE</v>
      </c>
      <c r="Q173" s="77">
        <f t="shared" si="4"/>
        <v>0</v>
      </c>
      <c r="R173" s="47" t="str">
        <f t="shared" si="5"/>
        <v>OK</v>
      </c>
      <c r="S173" s="47" t="str">
        <f t="shared" si="6"/>
        <v>3-NORMAL</v>
      </c>
      <c r="T173" s="48">
        <f>IF(A173="","",'DATA PENDIENTES'!O222)</f>
        <v>126651.7</v>
      </c>
    </row>
    <row r="174" ht="15.75" customHeight="1">
      <c r="A174" s="52" t="str">
        <f>IF('DATA PENDIENTES'!B67="","",'DATA PENDIENTES'!B67)</f>
        <v>SU115064</v>
      </c>
      <c r="B174" s="52" t="str">
        <f>IF(A174="","",'DATA PENDIENTES'!C67)</f>
        <v>PAPEL KRAFT BEIGE 18"X230</v>
      </c>
      <c r="C174" s="52">
        <f>IF(A174="","",'DATA PENDIENTES'!L67)</f>
        <v>80120112</v>
      </c>
      <c r="D174" s="52">
        <f>IF(A174="","",'DATA PENDIENTES'!J67)</f>
        <v>156</v>
      </c>
      <c r="E174" s="52">
        <f>IF(A174="","",'DATA PENDIENTES'!D67)</f>
        <v>4</v>
      </c>
      <c r="F174" s="52" t="str">
        <f>IF(A174="","",'DATA PENDIENTES'!E67)</f>
        <v>RLL</v>
      </c>
      <c r="G174" s="52">
        <f>IF(A174="","",'DATA PENDIENTES'!F67)</f>
        <v>0</v>
      </c>
      <c r="H174" s="52">
        <f>IF(A174="","",'DATA PENDIENTES'!G67)</f>
        <v>4</v>
      </c>
      <c r="I174" s="53">
        <f>IF(A174="","",'DATA PENDIENTES'!H67)</f>
        <v>45957.45</v>
      </c>
      <c r="J174" s="53">
        <f t="shared" si="1"/>
        <v>0</v>
      </c>
      <c r="K174" s="52" t="str">
        <f>IF(A174="","",'DATA PENDIENTES'!I67)</f>
        <v>SUMILOGISTICA S.A.S.</v>
      </c>
      <c r="L174" s="52" t="str">
        <f>IF(A174="","",'DATA PENDIENTES'!K67)</f>
        <v>CRISTHIAN BENITEZ</v>
      </c>
      <c r="M174" s="79">
        <f>IF(A174="","",'DATA PENDIENTES'!M67)</f>
        <v>46265</v>
      </c>
      <c r="N174" s="79">
        <f>IF(A174="","",'DATA PENDIENTES'!N67)</f>
        <v>46142</v>
      </c>
      <c r="O174" s="52">
        <f t="shared" si="2"/>
        <v>0</v>
      </c>
      <c r="P174" s="52" t="str">
        <f t="shared" si="3"/>
        <v>PENDIENTE</v>
      </c>
      <c r="Q174" s="80">
        <f t="shared" si="4"/>
        <v>0</v>
      </c>
      <c r="R174" s="52" t="str">
        <f t="shared" si="5"/>
        <v>OK</v>
      </c>
      <c r="S174" s="52" t="str">
        <f t="shared" si="6"/>
        <v>3-NORMAL</v>
      </c>
      <c r="T174" s="53">
        <f>IF(A174="","",'DATA PENDIENTES'!O67)</f>
        <v>34927.66</v>
      </c>
    </row>
    <row r="175" ht="15.75" customHeight="1">
      <c r="A175" s="52" t="str">
        <f>IF('DATA PENDIENTES'!B223="","",'DATA PENDIENTES'!B223)</f>
        <v>SU115940</v>
      </c>
      <c r="B175" s="52" t="str">
        <f>IF(A175="","",'DATA PENDIENTES'!C223)</f>
        <v>VIDRIO PEGADO COMPARTIMIENTO PASAJEROS 1350*619 MM</v>
      </c>
      <c r="C175" s="52">
        <f>IF(A175="","",'DATA PENDIENTES'!L223)</f>
        <v>80120116</v>
      </c>
      <c r="D175" s="52">
        <f>IF(A175="","",'DATA PENDIENTES'!J223)</f>
        <v>11340190</v>
      </c>
      <c r="E175" s="52">
        <f>IF(A175="","",'DATA PENDIENTES'!D223)</f>
        <v>1</v>
      </c>
      <c r="F175" s="52" t="str">
        <f>IF(A175="","",'DATA PENDIENTES'!E223)</f>
        <v>UND</v>
      </c>
      <c r="G175" s="52">
        <f>IF(A175="","",'DATA PENDIENTES'!F223)</f>
        <v>0</v>
      </c>
      <c r="H175" s="52">
        <f>IF(A175="","",'DATA PENDIENTES'!G223)</f>
        <v>1</v>
      </c>
      <c r="I175" s="53">
        <f>IF(A175="","",'DATA PENDIENTES'!H223)</f>
        <v>114131</v>
      </c>
      <c r="J175" s="53">
        <f t="shared" si="1"/>
        <v>0</v>
      </c>
      <c r="K175" s="52" t="str">
        <f>IF(A175="","",'DATA PENDIENTES'!I223)</f>
        <v>GLOBAL VIDRIO SAS</v>
      </c>
      <c r="L175" s="52" t="str">
        <f>IF(A175="","",'DATA PENDIENTES'!K223)</f>
        <v>CRISTHIAN BENITEZ</v>
      </c>
      <c r="M175" s="79">
        <f>IF(A175="","",'DATA PENDIENTES'!M223)</f>
        <v>46388</v>
      </c>
      <c r="N175" s="79">
        <f>IF(A175="","",'DATA PENDIENTES'!N223)</f>
        <v>46446</v>
      </c>
      <c r="O175" s="52">
        <f t="shared" si="2"/>
        <v>0</v>
      </c>
      <c r="P175" s="52" t="str">
        <f t="shared" si="3"/>
        <v>PENDIENTE</v>
      </c>
      <c r="Q175" s="80">
        <f t="shared" si="4"/>
        <v>0</v>
      </c>
      <c r="R175" s="52" t="str">
        <f t="shared" si="5"/>
        <v>OK</v>
      </c>
      <c r="S175" s="52" t="str">
        <f t="shared" si="6"/>
        <v>3-NORMAL</v>
      </c>
      <c r="T175" s="53">
        <f>IF(A175="","",'DATA PENDIENTES'!O223)</f>
        <v>21684.89</v>
      </c>
    </row>
    <row r="176" ht="15.75" customHeight="1">
      <c r="A176" s="52" t="str">
        <f>IF('DATA PENDIENTES'!B169="","",'DATA PENDIENTES'!B169)</f>
        <v>SU115870</v>
      </c>
      <c r="B176" s="52" t="str">
        <f>IF(A176="","",'DATA PENDIENTES'!C169)</f>
        <v>AVISOS LATERALES NUMERO 4</v>
      </c>
      <c r="C176" s="52">
        <f>IF(A176="","",'DATA PENDIENTES'!L169)</f>
        <v>80120124</v>
      </c>
      <c r="D176" s="52" t="str">
        <f>IF(A176="","",'DATA PENDIENTES'!J169)</f>
        <v>CA1006</v>
      </c>
      <c r="E176" s="52">
        <f>IF(A176="","",'DATA PENDIENTES'!D169)</f>
        <v>8</v>
      </c>
      <c r="F176" s="52" t="str">
        <f>IF(A176="","",'DATA PENDIENTES'!E169)</f>
        <v>UND</v>
      </c>
      <c r="G176" s="52">
        <f>IF(A176="","",'DATA PENDIENTES'!F169)</f>
        <v>0</v>
      </c>
      <c r="H176" s="52">
        <f>IF(A176="","",'DATA PENDIENTES'!G169)</f>
        <v>8</v>
      </c>
      <c r="I176" s="53">
        <f>IF(A176="","",'DATA PENDIENTES'!H169)</f>
        <v>1500</v>
      </c>
      <c r="J176" s="53">
        <f t="shared" si="1"/>
        <v>0</v>
      </c>
      <c r="K176" s="52" t="str">
        <f>IF(A176="","",'DATA PENDIENTES'!I169)</f>
        <v>INDUSTRIAS GRAFICAS Y TERMOPLASTICAS SAS</v>
      </c>
      <c r="L176" s="52" t="str">
        <f>IF(A176="","",'DATA PENDIENTES'!K169)</f>
        <v>CRISTHIAN BENITEZ</v>
      </c>
      <c r="M176" s="79">
        <f>IF(A176="","",'DATA PENDIENTES'!M169)</f>
        <v>46116</v>
      </c>
      <c r="N176" s="79">
        <f>IF(A176="","",'DATA PENDIENTES'!N169)</f>
        <v>46113</v>
      </c>
      <c r="O176" s="52">
        <f t="shared" si="2"/>
        <v>6</v>
      </c>
      <c r="P176" s="52" t="str">
        <f t="shared" si="3"/>
        <v>PENDIENTE</v>
      </c>
      <c r="Q176" s="80">
        <f t="shared" si="4"/>
        <v>0</v>
      </c>
      <c r="R176" s="52" t="str">
        <f t="shared" si="5"/>
        <v>OK</v>
      </c>
      <c r="S176" s="52" t="str">
        <f t="shared" si="6"/>
        <v>3-NORMAL</v>
      </c>
      <c r="T176" s="53">
        <f>IF(A176="","",'DATA PENDIENTES'!O169)</f>
        <v>2280</v>
      </c>
    </row>
    <row r="177" ht="15.75" customHeight="1">
      <c r="A177" s="47" t="str">
        <f>IF('DATA PENDIENTES'!B170="","",'DATA PENDIENTES'!B170)</f>
        <v>SU115870</v>
      </c>
      <c r="B177" s="47" t="str">
        <f>IF(A177="","",'DATA PENDIENTES'!C170)</f>
        <v>AVISOS LETRA U PERSIANA</v>
      </c>
      <c r="C177" s="47">
        <f>IF(A177="","",'DATA PENDIENTES'!L170)</f>
        <v>80120130</v>
      </c>
      <c r="D177" s="47" t="str">
        <f>IF(A177="","",'DATA PENDIENTES'!J170)</f>
        <v>CA1022</v>
      </c>
      <c r="E177" s="47">
        <f>IF(A177="","",'DATA PENDIENTES'!D170)</f>
        <v>5</v>
      </c>
      <c r="F177" s="47" t="str">
        <f>IF(A177="","",'DATA PENDIENTES'!E170)</f>
        <v>UND</v>
      </c>
      <c r="G177" s="47">
        <f>IF(A177="","",'DATA PENDIENTES'!F170)</f>
        <v>0</v>
      </c>
      <c r="H177" s="47">
        <f>IF(A177="","",'DATA PENDIENTES'!G170)</f>
        <v>5</v>
      </c>
      <c r="I177" s="48">
        <f>IF(A177="","",'DATA PENDIENTES'!H170)</f>
        <v>1000</v>
      </c>
      <c r="J177" s="48">
        <f t="shared" si="1"/>
        <v>0</v>
      </c>
      <c r="K177" s="47" t="str">
        <f>IF(A177="","",'DATA PENDIENTES'!I170)</f>
        <v>INDUSTRIAS GRAFICAS Y TERMOPLASTICAS SAS</v>
      </c>
      <c r="L177" s="47" t="str">
        <f>IF(A177="","",'DATA PENDIENTES'!K170)</f>
        <v>CRISTHIAN BENITEZ</v>
      </c>
      <c r="M177" s="76">
        <f>IF(A177="","",'DATA PENDIENTES'!M170)</f>
        <v>46116</v>
      </c>
      <c r="N177" s="76">
        <f>IF(A177="","",'DATA PENDIENTES'!N170)</f>
        <v>46113</v>
      </c>
      <c r="O177" s="47">
        <f t="shared" si="2"/>
        <v>6</v>
      </c>
      <c r="P177" s="47" t="str">
        <f t="shared" si="3"/>
        <v>PENDIENTE</v>
      </c>
      <c r="Q177" s="77">
        <f t="shared" si="4"/>
        <v>0</v>
      </c>
      <c r="R177" s="47" t="str">
        <f t="shared" si="5"/>
        <v>OK</v>
      </c>
      <c r="S177" s="47" t="str">
        <f t="shared" si="6"/>
        <v>3-NORMAL</v>
      </c>
      <c r="T177" s="48">
        <f>IF(A177="","",'DATA PENDIENTES'!O170)</f>
        <v>950</v>
      </c>
    </row>
    <row r="178" ht="15.75" customHeight="1">
      <c r="A178" s="52" t="str">
        <f>IF('DATA PENDIENTES'!B171="","",'DATA PENDIENTES'!B171)</f>
        <v>SU115870</v>
      </c>
      <c r="B178" s="52" t="str">
        <f>IF(A178="","",'DATA PENDIENTES'!C171)</f>
        <v>AVISOS PERSIANA NUMERO 1</v>
      </c>
      <c r="C178" s="52">
        <f>IF(A178="","",'DATA PENDIENTES'!L171)</f>
        <v>80120132</v>
      </c>
      <c r="D178" s="52" t="str">
        <f>IF(A178="","",'DATA PENDIENTES'!J171)</f>
        <v>CA1024</v>
      </c>
      <c r="E178" s="52">
        <f>IF(A178="","",'DATA PENDIENTES'!D171)</f>
        <v>5</v>
      </c>
      <c r="F178" s="52" t="str">
        <f>IF(A178="","",'DATA PENDIENTES'!E171)</f>
        <v>UND</v>
      </c>
      <c r="G178" s="52">
        <f>IF(A178="","",'DATA PENDIENTES'!F171)</f>
        <v>0</v>
      </c>
      <c r="H178" s="52">
        <f>IF(A178="","",'DATA PENDIENTES'!G171)</f>
        <v>5</v>
      </c>
      <c r="I178" s="53">
        <f>IF(A178="","",'DATA PENDIENTES'!H171)</f>
        <v>1000</v>
      </c>
      <c r="J178" s="53">
        <f t="shared" si="1"/>
        <v>0</v>
      </c>
      <c r="K178" s="52" t="str">
        <f>IF(A178="","",'DATA PENDIENTES'!I171)</f>
        <v>INDUSTRIAS GRAFICAS Y TERMOPLASTICAS SAS</v>
      </c>
      <c r="L178" s="52" t="str">
        <f>IF(A178="","",'DATA PENDIENTES'!K171)</f>
        <v>CRISTHIAN BENITEZ</v>
      </c>
      <c r="M178" s="79">
        <f>IF(A178="","",'DATA PENDIENTES'!M171)</f>
        <v>46116</v>
      </c>
      <c r="N178" s="79">
        <f>IF(A178="","",'DATA PENDIENTES'!N171)</f>
        <v>46113</v>
      </c>
      <c r="O178" s="52">
        <f t="shared" si="2"/>
        <v>6</v>
      </c>
      <c r="P178" s="52" t="str">
        <f t="shared" si="3"/>
        <v>PENDIENTE</v>
      </c>
      <c r="Q178" s="80">
        <f t="shared" si="4"/>
        <v>0</v>
      </c>
      <c r="R178" s="52" t="str">
        <f t="shared" si="5"/>
        <v>OK</v>
      </c>
      <c r="S178" s="52" t="str">
        <f t="shared" si="6"/>
        <v>3-NORMAL</v>
      </c>
      <c r="T178" s="53">
        <f>IF(A178="","",'DATA PENDIENTES'!O171)</f>
        <v>950</v>
      </c>
    </row>
    <row r="179" ht="15.75" customHeight="1">
      <c r="A179" s="47" t="str">
        <f>IF('DATA PENDIENTES'!B172="","",'DATA PENDIENTES'!B172)</f>
        <v>SU115870</v>
      </c>
      <c r="B179" s="47" t="str">
        <f>IF(A179="","",'DATA PENDIENTES'!C172)</f>
        <v>AVISOS PERSIANA NUMERO 3</v>
      </c>
      <c r="C179" s="47">
        <f>IF(A179="","",'DATA PENDIENTES'!L172)</f>
        <v>80120134</v>
      </c>
      <c r="D179" s="47" t="str">
        <f>IF(A179="","",'DATA PENDIENTES'!J172)</f>
        <v>CA1026</v>
      </c>
      <c r="E179" s="47">
        <f>IF(A179="","",'DATA PENDIENTES'!D172)</f>
        <v>5</v>
      </c>
      <c r="F179" s="47" t="str">
        <f>IF(A179="","",'DATA PENDIENTES'!E172)</f>
        <v>UND</v>
      </c>
      <c r="G179" s="47">
        <f>IF(A179="","",'DATA PENDIENTES'!F172)</f>
        <v>0</v>
      </c>
      <c r="H179" s="47">
        <f>IF(A179="","",'DATA PENDIENTES'!G172)</f>
        <v>5</v>
      </c>
      <c r="I179" s="48">
        <f>IF(A179="","",'DATA PENDIENTES'!H172)</f>
        <v>1000</v>
      </c>
      <c r="J179" s="48">
        <f t="shared" si="1"/>
        <v>0</v>
      </c>
      <c r="K179" s="47" t="str">
        <f>IF(A179="","",'DATA PENDIENTES'!I172)</f>
        <v>INDUSTRIAS GRAFICAS Y TERMOPLASTICAS SAS</v>
      </c>
      <c r="L179" s="47" t="str">
        <f>IF(A179="","",'DATA PENDIENTES'!K172)</f>
        <v>CRISTHIAN BENITEZ</v>
      </c>
      <c r="M179" s="76">
        <f>IF(A179="","",'DATA PENDIENTES'!M172)</f>
        <v>46116</v>
      </c>
      <c r="N179" s="76">
        <f>IF(A179="","",'DATA PENDIENTES'!N172)</f>
        <v>46113</v>
      </c>
      <c r="O179" s="47">
        <f t="shared" si="2"/>
        <v>6</v>
      </c>
      <c r="P179" s="47" t="str">
        <f t="shared" si="3"/>
        <v>PENDIENTE</v>
      </c>
      <c r="Q179" s="77">
        <f t="shared" si="4"/>
        <v>0</v>
      </c>
      <c r="R179" s="47" t="str">
        <f t="shared" si="5"/>
        <v>OK</v>
      </c>
      <c r="S179" s="47" t="str">
        <f t="shared" si="6"/>
        <v>3-NORMAL</v>
      </c>
      <c r="T179" s="48">
        <f>IF(A179="","",'DATA PENDIENTES'!O172)</f>
        <v>950</v>
      </c>
    </row>
    <row r="180" ht="15.75" customHeight="1">
      <c r="A180" s="52" t="str">
        <f>IF('DATA PENDIENTES'!B173="","",'DATA PENDIENTES'!B173)</f>
        <v>SU115870</v>
      </c>
      <c r="B180" s="52" t="str">
        <f>IF(A180="","",'DATA PENDIENTES'!C173)</f>
        <v>AVISOS PERSIANA NUMERO 4</v>
      </c>
      <c r="C180" s="52">
        <f>IF(A180="","",'DATA PENDIENTES'!L173)</f>
        <v>80120135</v>
      </c>
      <c r="D180" s="52" t="str">
        <f>IF(A180="","",'DATA PENDIENTES'!J173)</f>
        <v>CA1027</v>
      </c>
      <c r="E180" s="52">
        <f>IF(A180="","",'DATA PENDIENTES'!D173)</f>
        <v>5</v>
      </c>
      <c r="F180" s="52" t="str">
        <f>IF(A180="","",'DATA PENDIENTES'!E173)</f>
        <v>UND</v>
      </c>
      <c r="G180" s="52">
        <f>IF(A180="","",'DATA PENDIENTES'!F173)</f>
        <v>0</v>
      </c>
      <c r="H180" s="52">
        <f>IF(A180="","",'DATA PENDIENTES'!G173)</f>
        <v>5</v>
      </c>
      <c r="I180" s="53">
        <f>IF(A180="","",'DATA PENDIENTES'!H173)</f>
        <v>1000</v>
      </c>
      <c r="J180" s="53">
        <f t="shared" si="1"/>
        <v>0</v>
      </c>
      <c r="K180" s="52" t="str">
        <f>IF(A180="","",'DATA PENDIENTES'!I173)</f>
        <v>INDUSTRIAS GRAFICAS Y TERMOPLASTICAS SAS</v>
      </c>
      <c r="L180" s="52" t="str">
        <f>IF(A180="","",'DATA PENDIENTES'!K173)</f>
        <v>CRISTHIAN BENITEZ</v>
      </c>
      <c r="M180" s="79">
        <f>IF(A180="","",'DATA PENDIENTES'!M173)</f>
        <v>46116</v>
      </c>
      <c r="N180" s="79">
        <f>IF(A180="","",'DATA PENDIENTES'!N173)</f>
        <v>46113</v>
      </c>
      <c r="O180" s="52">
        <f t="shared" si="2"/>
        <v>6</v>
      </c>
      <c r="P180" s="52" t="str">
        <f t="shared" si="3"/>
        <v>PENDIENTE</v>
      </c>
      <c r="Q180" s="80">
        <f t="shared" si="4"/>
        <v>0</v>
      </c>
      <c r="R180" s="52" t="str">
        <f t="shared" si="5"/>
        <v>OK</v>
      </c>
      <c r="S180" s="52" t="str">
        <f t="shared" si="6"/>
        <v>3-NORMAL</v>
      </c>
      <c r="T180" s="53">
        <f>IF(A180="","",'DATA PENDIENTES'!O173)</f>
        <v>950</v>
      </c>
    </row>
    <row r="181" ht="15.75" customHeight="1">
      <c r="A181" s="47" t="str">
        <f>IF('DATA PENDIENTES'!B174="","",'DATA PENDIENTES'!B174)</f>
        <v>SU115870</v>
      </c>
      <c r="B181" s="47" t="str">
        <f>IF(A181="","",'DATA PENDIENTES'!C174)</f>
        <v>AVISOS TRANSMILENIO LATERALES TAPA MOTOR</v>
      </c>
      <c r="C181" s="47">
        <f>IF(A181="","",'DATA PENDIENTES'!L174)</f>
        <v>80120150</v>
      </c>
      <c r="D181" s="47" t="str">
        <f>IF(A181="","",'DATA PENDIENTES'!J174)</f>
        <v>CA1033</v>
      </c>
      <c r="E181" s="47">
        <f>IF(A181="","",'DATA PENDIENTES'!D174)</f>
        <v>10</v>
      </c>
      <c r="F181" s="47" t="str">
        <f>IF(A181="","",'DATA PENDIENTES'!E174)</f>
        <v>UND</v>
      </c>
      <c r="G181" s="47">
        <f>IF(A181="","",'DATA PENDIENTES'!F174)</f>
        <v>0</v>
      </c>
      <c r="H181" s="47">
        <f>IF(A181="","",'DATA PENDIENTES'!G174)</f>
        <v>10</v>
      </c>
      <c r="I181" s="48">
        <f>IF(A181="","",'DATA PENDIENTES'!H174)</f>
        <v>8000</v>
      </c>
      <c r="J181" s="48">
        <f t="shared" si="1"/>
        <v>0</v>
      </c>
      <c r="K181" s="47" t="str">
        <f>IF(A181="","",'DATA PENDIENTES'!I174)</f>
        <v>INDUSTRIAS GRAFICAS Y TERMOPLASTICAS SAS</v>
      </c>
      <c r="L181" s="47" t="str">
        <f>IF(A181="","",'DATA PENDIENTES'!K174)</f>
        <v>CRISTHIAN BENITEZ</v>
      </c>
      <c r="M181" s="76">
        <f>IF(A181="","",'DATA PENDIENTES'!M174)</f>
        <v>46116</v>
      </c>
      <c r="N181" s="76">
        <f>IF(A181="","",'DATA PENDIENTES'!N174)</f>
        <v>46113</v>
      </c>
      <c r="O181" s="47">
        <f t="shared" si="2"/>
        <v>6</v>
      </c>
      <c r="P181" s="47" t="str">
        <f t="shared" si="3"/>
        <v>PENDIENTE</v>
      </c>
      <c r="Q181" s="77">
        <f t="shared" si="4"/>
        <v>0</v>
      </c>
      <c r="R181" s="47" t="str">
        <f t="shared" si="5"/>
        <v>OK</v>
      </c>
      <c r="S181" s="47" t="str">
        <f t="shared" si="6"/>
        <v>3-NORMAL</v>
      </c>
      <c r="T181" s="48">
        <f>IF(A181="","",'DATA PENDIENTES'!O174)</f>
        <v>15200</v>
      </c>
    </row>
    <row r="182" ht="15.75" customHeight="1">
      <c r="A182" s="47" t="str">
        <f>IF('DATA PENDIENTES'!B152="","",'DATA PENDIENTES'!B152)</f>
        <v>SU115797</v>
      </c>
      <c r="B182" s="47" t="str">
        <f>IF(A182="","",'DATA PENDIENTES'!C152)</f>
        <v>PLACA TECHO</v>
      </c>
      <c r="C182" s="47">
        <f>IF(A182="","",'DATA PENDIENTES'!L152)</f>
        <v>80120153</v>
      </c>
      <c r="D182" s="47" t="str">
        <f>IF(A182="","",'DATA PENDIENTES'!J152)</f>
        <v>CA1037</v>
      </c>
      <c r="E182" s="47">
        <f>IF(A182="","",'DATA PENDIENTES'!D152)</f>
        <v>1</v>
      </c>
      <c r="F182" s="47" t="str">
        <f>IF(A182="","",'DATA PENDIENTES'!E152)</f>
        <v>UND</v>
      </c>
      <c r="G182" s="47">
        <f>IF(A182="","",'DATA PENDIENTES'!F152)</f>
        <v>0</v>
      </c>
      <c r="H182" s="47">
        <f>IF(A182="","",'DATA PENDIENTES'!G152)</f>
        <v>1</v>
      </c>
      <c r="I182" s="48">
        <f>IF(A182="","",'DATA PENDIENTES'!H152)</f>
        <v>18000</v>
      </c>
      <c r="J182" s="48">
        <f t="shared" si="1"/>
        <v>0</v>
      </c>
      <c r="K182" s="47" t="str">
        <f>IF(A182="","",'DATA PENDIENTES'!I152)</f>
        <v>INDUSTRIAS GRAFICAS Y TERMOPLASTICAS SAS</v>
      </c>
      <c r="L182" s="47" t="str">
        <f>IF(A182="","",'DATA PENDIENTES'!K152)</f>
        <v>CRISTHIAN BENITEZ</v>
      </c>
      <c r="M182" s="76">
        <f>IF(A182="","",'DATA PENDIENTES'!M152)</f>
        <v>46101</v>
      </c>
      <c r="N182" s="76">
        <f>IF(A182="","",'DATA PENDIENTES'!N152)</f>
        <v>46098</v>
      </c>
      <c r="O182" s="47">
        <f t="shared" si="2"/>
        <v>21</v>
      </c>
      <c r="P182" s="47" t="str">
        <f t="shared" si="3"/>
        <v>PENDIENTE</v>
      </c>
      <c r="Q182" s="77">
        <f t="shared" si="4"/>
        <v>0</v>
      </c>
      <c r="R182" s="47" t="str">
        <f t="shared" si="5"/>
        <v>ALERTA</v>
      </c>
      <c r="S182" s="47" t="str">
        <f t="shared" si="6"/>
        <v>2-URGENTE</v>
      </c>
      <c r="T182" s="48">
        <f>IF(A182="","",'DATA PENDIENTES'!O152)</f>
        <v>3420</v>
      </c>
    </row>
    <row r="183" ht="15.75" customHeight="1">
      <c r="A183" s="52" t="str">
        <f>IF('DATA PENDIENTES'!B153="","",'DATA PENDIENTES'!B153)</f>
        <v>SU115797</v>
      </c>
      <c r="B183" s="52" t="str">
        <f>IF(A183="","",'DATA PENDIENTES'!C153)</f>
        <v>PLACA TECHO</v>
      </c>
      <c r="C183" s="52">
        <f>IF(A183="","",'DATA PENDIENTES'!L153)</f>
        <v>80120153</v>
      </c>
      <c r="D183" s="52" t="str">
        <f>IF(A183="","",'DATA PENDIENTES'!J153)</f>
        <v>CA1037</v>
      </c>
      <c r="E183" s="52">
        <f>IF(A183="","",'DATA PENDIENTES'!D153)</f>
        <v>7</v>
      </c>
      <c r="F183" s="52" t="str">
        <f>IF(A183="","",'DATA PENDIENTES'!E153)</f>
        <v>UND</v>
      </c>
      <c r="G183" s="52">
        <f>IF(A183="","",'DATA PENDIENTES'!F153)</f>
        <v>0</v>
      </c>
      <c r="H183" s="52">
        <f>IF(A183="","",'DATA PENDIENTES'!G153)</f>
        <v>7</v>
      </c>
      <c r="I183" s="53">
        <f>IF(A183="","",'DATA PENDIENTES'!H153)</f>
        <v>18000</v>
      </c>
      <c r="J183" s="53">
        <f t="shared" si="1"/>
        <v>0</v>
      </c>
      <c r="K183" s="52" t="str">
        <f>IF(A183="","",'DATA PENDIENTES'!I153)</f>
        <v>INDUSTRIAS GRAFICAS Y TERMOPLASTICAS SAS</v>
      </c>
      <c r="L183" s="52" t="str">
        <f>IF(A183="","",'DATA PENDIENTES'!K153)</f>
        <v>CRISTHIAN BENITEZ</v>
      </c>
      <c r="M183" s="79">
        <f>IF(A183="","",'DATA PENDIENTES'!M153)</f>
        <v>46101</v>
      </c>
      <c r="N183" s="79">
        <f>IF(A183="","",'DATA PENDIENTES'!N153)</f>
        <v>46097</v>
      </c>
      <c r="O183" s="52">
        <f t="shared" si="2"/>
        <v>22</v>
      </c>
      <c r="P183" s="52" t="str">
        <f t="shared" si="3"/>
        <v>PENDIENTE</v>
      </c>
      <c r="Q183" s="80">
        <f t="shared" si="4"/>
        <v>0</v>
      </c>
      <c r="R183" s="52" t="str">
        <f t="shared" si="5"/>
        <v>ALERTA</v>
      </c>
      <c r="S183" s="52" t="str">
        <f t="shared" si="6"/>
        <v>2-URGENTE</v>
      </c>
      <c r="T183" s="53">
        <f>IF(A183="","",'DATA PENDIENTES'!O153)</f>
        <v>23940</v>
      </c>
    </row>
    <row r="184" ht="15.75" customHeight="1">
      <c r="A184" s="47" t="str">
        <f>IF('DATA PENDIENTES'!B154="","",'DATA PENDIENTES'!B154)</f>
        <v>SU115797</v>
      </c>
      <c r="B184" s="47" t="str">
        <f>IF(A184="","",'DATA PENDIENTES'!C154)</f>
        <v>PLACA LATERAL</v>
      </c>
      <c r="C184" s="47">
        <f>IF(A184="","",'DATA PENDIENTES'!L154)</f>
        <v>80120161</v>
      </c>
      <c r="D184" s="47" t="str">
        <f>IF(A184="","",'DATA PENDIENTES'!J154)</f>
        <v>CA1035</v>
      </c>
      <c r="E184" s="47">
        <f>IF(A184="","",'DATA PENDIENTES'!D154)</f>
        <v>4</v>
      </c>
      <c r="F184" s="47" t="str">
        <f>IF(A184="","",'DATA PENDIENTES'!E154)</f>
        <v>UND</v>
      </c>
      <c r="G184" s="47">
        <f>IF(A184="","",'DATA PENDIENTES'!F154)</f>
        <v>0</v>
      </c>
      <c r="H184" s="47">
        <f>IF(A184="","",'DATA PENDIENTES'!G154)</f>
        <v>4</v>
      </c>
      <c r="I184" s="48">
        <f>IF(A184="","",'DATA PENDIENTES'!H154)</f>
        <v>13000</v>
      </c>
      <c r="J184" s="48">
        <f t="shared" si="1"/>
        <v>0</v>
      </c>
      <c r="K184" s="47" t="str">
        <f>IF(A184="","",'DATA PENDIENTES'!I154)</f>
        <v>INDUSTRIAS GRAFICAS Y TERMOPLASTICAS SAS</v>
      </c>
      <c r="L184" s="47" t="str">
        <f>IF(A184="","",'DATA PENDIENTES'!K154)</f>
        <v>CRISTHIAN BENITEZ</v>
      </c>
      <c r="M184" s="76">
        <f>IF(A184="","",'DATA PENDIENTES'!M154)</f>
        <v>46101</v>
      </c>
      <c r="N184" s="76">
        <f>IF(A184="","",'DATA PENDIENTES'!N154)</f>
        <v>46097</v>
      </c>
      <c r="O184" s="47">
        <f t="shared" si="2"/>
        <v>22</v>
      </c>
      <c r="P184" s="47" t="str">
        <f t="shared" si="3"/>
        <v>PENDIENTE</v>
      </c>
      <c r="Q184" s="77">
        <f t="shared" si="4"/>
        <v>0</v>
      </c>
      <c r="R184" s="47" t="str">
        <f t="shared" si="5"/>
        <v>ALERTA</v>
      </c>
      <c r="S184" s="47" t="str">
        <f t="shared" si="6"/>
        <v>2-URGENTE</v>
      </c>
      <c r="T184" s="48">
        <f>IF(A184="","",'DATA PENDIENTES'!O154)</f>
        <v>9880</v>
      </c>
    </row>
    <row r="185" ht="15.75" customHeight="1">
      <c r="A185" s="52" t="str">
        <f>IF('DATA PENDIENTES'!B177="","",'DATA PENDIENTES'!B177)</f>
        <v>SU115915</v>
      </c>
      <c r="B185" s="52" t="str">
        <f>IF(A185="","",'DATA PENDIENTES'!C177)</f>
        <v>PLACA LATERAL</v>
      </c>
      <c r="C185" s="52">
        <f>IF(A185="","",'DATA PENDIENTES'!L177)</f>
        <v>80120161</v>
      </c>
      <c r="D185" s="52" t="str">
        <f>IF(A185="","",'DATA PENDIENTES'!J177)</f>
        <v>CA1035</v>
      </c>
      <c r="E185" s="52">
        <f>IF(A185="","",'DATA PENDIENTES'!D177)</f>
        <v>1</v>
      </c>
      <c r="F185" s="52" t="str">
        <f>IF(A185="","",'DATA PENDIENTES'!E177)</f>
        <v>UND</v>
      </c>
      <c r="G185" s="52">
        <f>IF(A185="","",'DATA PENDIENTES'!F177)</f>
        <v>0</v>
      </c>
      <c r="H185" s="52">
        <f>IF(A185="","",'DATA PENDIENTES'!G177)</f>
        <v>1</v>
      </c>
      <c r="I185" s="53">
        <f>IF(A185="","",'DATA PENDIENTES'!H177)</f>
        <v>13000</v>
      </c>
      <c r="J185" s="53">
        <f t="shared" si="1"/>
        <v>0</v>
      </c>
      <c r="K185" s="52" t="str">
        <f>IF(A185="","",'DATA PENDIENTES'!I177)</f>
        <v>INDUSTRIAS GRAFICAS Y TERMOPLASTICAS SAS</v>
      </c>
      <c r="L185" s="52" t="str">
        <f>IF(A185="","",'DATA PENDIENTES'!K177)</f>
        <v>CRISTHIAN BENITEZ</v>
      </c>
      <c r="M185" s="79">
        <f>IF(A185="","",'DATA PENDIENTES'!M177)</f>
        <v>46116</v>
      </c>
      <c r="N185" s="79">
        <f>IF(A185="","",'DATA PENDIENTES'!N177)</f>
        <v>46107</v>
      </c>
      <c r="O185" s="52">
        <f t="shared" si="2"/>
        <v>12</v>
      </c>
      <c r="P185" s="52" t="str">
        <f t="shared" si="3"/>
        <v>PENDIENTE</v>
      </c>
      <c r="Q185" s="80">
        <f t="shared" si="4"/>
        <v>0</v>
      </c>
      <c r="R185" s="52" t="str">
        <f t="shared" si="5"/>
        <v>ALERTA</v>
      </c>
      <c r="S185" s="52" t="str">
        <f t="shared" si="6"/>
        <v>2-URGENTE</v>
      </c>
      <c r="T185" s="53">
        <f>IF(A185="","",'DATA PENDIENTES'!O177)</f>
        <v>2470</v>
      </c>
    </row>
    <row r="186" ht="15.75" customHeight="1">
      <c r="A186" s="47" t="str">
        <f>IF('DATA PENDIENTES'!B228="","",'DATA PENDIENTES'!B228)</f>
        <v>SU115873</v>
      </c>
      <c r="B186" s="47" t="str">
        <f>IF(A186="","",'DATA PENDIENTES'!C228)</f>
        <v>BROCA 5/32</v>
      </c>
      <c r="C186" s="47">
        <f>IF(A186="","",'DATA PENDIENTES'!L228)</f>
        <v>80120167</v>
      </c>
      <c r="D186" s="47" t="str">
        <f>IF(A186="","",'DATA PENDIENTES'!J228)</f>
        <v/>
      </c>
      <c r="E186" s="47">
        <f>IF(A186="","",'DATA PENDIENTES'!D228)</f>
        <v>20</v>
      </c>
      <c r="F186" s="47" t="str">
        <f>IF(A186="","",'DATA PENDIENTES'!E228)</f>
        <v>UND</v>
      </c>
      <c r="G186" s="47">
        <f>IF(A186="","",'DATA PENDIENTES'!F228)</f>
        <v>0</v>
      </c>
      <c r="H186" s="47">
        <f>IF(A186="","",'DATA PENDIENTES'!G228)</f>
        <v>20</v>
      </c>
      <c r="I186" s="48">
        <f>IF(A186="","",'DATA PENDIENTES'!H228)</f>
        <v>2500</v>
      </c>
      <c r="J186" s="48">
        <f t="shared" si="1"/>
        <v>0</v>
      </c>
      <c r="K186" s="47" t="str">
        <f>IF(A186="","",'DATA PENDIENTES'!I228)</f>
        <v>FERRETERIA LUIS PENAGOS SAS</v>
      </c>
      <c r="L186" s="47" t="str">
        <f>IF(A186="","",'DATA PENDIENTES'!K228)</f>
        <v>CRISTHIAN BENITEZ</v>
      </c>
      <c r="M186" s="76">
        <f>IF(A186="","",'DATA PENDIENTES'!M228)</f>
        <v>46113</v>
      </c>
      <c r="N186" s="76">
        <f>IF(A186="","",'DATA PENDIENTES'!N228)</f>
        <v>46113</v>
      </c>
      <c r="O186" s="47">
        <f t="shared" si="2"/>
        <v>6</v>
      </c>
      <c r="P186" s="47" t="str">
        <f t="shared" si="3"/>
        <v>PENDIENTE</v>
      </c>
      <c r="Q186" s="77">
        <f t="shared" si="4"/>
        <v>0</v>
      </c>
      <c r="R186" s="47" t="str">
        <f t="shared" si="5"/>
        <v>OK</v>
      </c>
      <c r="S186" s="47" t="str">
        <f t="shared" si="6"/>
        <v>3-NORMAL</v>
      </c>
      <c r="T186" s="48">
        <f>IF(A186="","",'DATA PENDIENTES'!O228)</f>
        <v>9500</v>
      </c>
    </row>
    <row r="187" ht="15.75" customHeight="1">
      <c r="A187" s="47" t="str">
        <f>IF('DATA PENDIENTES'!B84="","",'DATA PENDIENTES'!B84)</f>
        <v>SU115136</v>
      </c>
      <c r="B187" s="47" t="str">
        <f>IF(A187="","",'DATA PENDIENTES'!C84)</f>
        <v>DISOLVENTE VARSOL</v>
      </c>
      <c r="C187" s="47">
        <f>IF(A187="","",'DATA PENDIENTES'!L84)</f>
        <v>80120177</v>
      </c>
      <c r="D187" s="47">
        <f>IF(A187="","",'DATA PENDIENTES'!J84)</f>
        <v>2381</v>
      </c>
      <c r="E187" s="47">
        <f>IF(A187="","",'DATA PENDIENTES'!D84)</f>
        <v>440</v>
      </c>
      <c r="F187" s="47" t="str">
        <f>IF(A187="","",'DATA PENDIENTES'!E84)</f>
        <v>GL</v>
      </c>
      <c r="G187" s="47">
        <f>IF(A187="","",'DATA PENDIENTES'!F84)</f>
        <v>330</v>
      </c>
      <c r="H187" s="47">
        <f>IF(A187="","",'DATA PENDIENTES'!G84)</f>
        <v>110</v>
      </c>
      <c r="I187" s="48">
        <f>IF(A187="","",'DATA PENDIENTES'!H84)</f>
        <v>23625</v>
      </c>
      <c r="J187" s="48">
        <f t="shared" si="1"/>
        <v>0</v>
      </c>
      <c r="K187" s="47" t="str">
        <f>IF(A187="","",'DATA PENDIENTES'!I84)</f>
        <v>SUMILOGISTICA S.A.S.</v>
      </c>
      <c r="L187" s="47" t="str">
        <f>IF(A187="","",'DATA PENDIENTES'!K84)</f>
        <v>CRISTHIAN BENITEZ</v>
      </c>
      <c r="M187" s="76">
        <f>IF(A187="","",'DATA PENDIENTES'!M84)</f>
        <v>46142</v>
      </c>
      <c r="N187" s="76">
        <f>IF(A187="","",'DATA PENDIENTES'!N84)</f>
        <v>46142</v>
      </c>
      <c r="O187" s="47">
        <f t="shared" si="2"/>
        <v>0</v>
      </c>
      <c r="P187" s="47" t="str">
        <f t="shared" si="3"/>
        <v>PENDIENTE</v>
      </c>
      <c r="Q187" s="77">
        <f t="shared" si="4"/>
        <v>0.75</v>
      </c>
      <c r="R187" s="47" t="str">
        <f t="shared" si="5"/>
        <v>OK</v>
      </c>
      <c r="S187" s="47" t="str">
        <f t="shared" si="6"/>
        <v>3-NORMAL</v>
      </c>
      <c r="T187" s="48">
        <f>IF(A187="","",'DATA PENDIENTES'!O84)</f>
        <v>1975050</v>
      </c>
    </row>
    <row r="188" ht="15.75" customHeight="1">
      <c r="A188" s="47" t="str">
        <f>IF('DATA PENDIENTES'!B230="","",'DATA PENDIENTES'!B230)</f>
        <v>SU115874</v>
      </c>
      <c r="B188" s="47" t="str">
        <f>IF(A188="","",'DATA PENDIENTES'!C230)</f>
        <v>THINNER ACRILICO</v>
      </c>
      <c r="C188" s="47">
        <f>IF(A188="","",'DATA PENDIENTES'!L230)</f>
        <v>80120183</v>
      </c>
      <c r="D188" s="47" t="str">
        <f>IF(A188="","",'DATA PENDIENTES'!J230)</f>
        <v/>
      </c>
      <c r="E188" s="47">
        <f>IF(A188="","",'DATA PENDIENTES'!D230)</f>
        <v>2</v>
      </c>
      <c r="F188" s="47" t="str">
        <f>IF(A188="","",'DATA PENDIENTES'!E230)</f>
        <v>GL</v>
      </c>
      <c r="G188" s="47">
        <f>IF(A188="","",'DATA PENDIENTES'!F230)</f>
        <v>0</v>
      </c>
      <c r="H188" s="47">
        <f>IF(A188="","",'DATA PENDIENTES'!G230)</f>
        <v>2</v>
      </c>
      <c r="I188" s="48">
        <f>IF(A188="","",'DATA PENDIENTES'!H230)</f>
        <v>59635</v>
      </c>
      <c r="J188" s="48">
        <f t="shared" si="1"/>
        <v>0</v>
      </c>
      <c r="K188" s="47" t="str">
        <f>IF(A188="","",'DATA PENDIENTES'!I230)</f>
        <v>ESFERA COLOR S.A.S</v>
      </c>
      <c r="L188" s="47" t="str">
        <f>IF(A188="","",'DATA PENDIENTES'!K230)</f>
        <v>CRISTHIAN BENITEZ</v>
      </c>
      <c r="M188" s="76">
        <f>IF(A188="","",'DATA PENDIENTES'!M230)</f>
        <v>46113</v>
      </c>
      <c r="N188" s="76">
        <f>IF(A188="","",'DATA PENDIENTES'!N230)</f>
        <v>46113</v>
      </c>
      <c r="O188" s="47">
        <f t="shared" si="2"/>
        <v>6</v>
      </c>
      <c r="P188" s="47" t="str">
        <f t="shared" si="3"/>
        <v>PENDIENTE</v>
      </c>
      <c r="Q188" s="77">
        <f t="shared" si="4"/>
        <v>0</v>
      </c>
      <c r="R188" s="47" t="str">
        <f t="shared" si="5"/>
        <v>OK</v>
      </c>
      <c r="S188" s="47" t="str">
        <f t="shared" si="6"/>
        <v>3-NORMAL</v>
      </c>
      <c r="T188" s="48">
        <f>IF(A188="","",'DATA PENDIENTES'!O230)</f>
        <v>22661.3</v>
      </c>
    </row>
    <row r="189" ht="15.75" customHeight="1">
      <c r="A189" s="52" t="str">
        <f>IF('DATA PENDIENTES'!B235="","",'DATA PENDIENTES'!B235)</f>
        <v>SU115871</v>
      </c>
      <c r="B189" s="52" t="str">
        <f>IF(A189="","",'DATA PENDIENTES'!C235)</f>
        <v>WYPALL GRASAS Y ACEITES</v>
      </c>
      <c r="C189" s="52">
        <f>IF(A189="","",'DATA PENDIENTES'!L235)</f>
        <v>80120188</v>
      </c>
      <c r="D189" s="52" t="str">
        <f>IF(A189="","",'DATA PENDIENTES'!J235)</f>
        <v/>
      </c>
      <c r="E189" s="52">
        <f>IF(A189="","",'DATA PENDIENTES'!D235)</f>
        <v>3585</v>
      </c>
      <c r="F189" s="52" t="str">
        <f>IF(A189="","",'DATA PENDIENTES'!E235)</f>
        <v>UND</v>
      </c>
      <c r="G189" s="52">
        <f>IF(A189="","",'DATA PENDIENTES'!F235)</f>
        <v>0</v>
      </c>
      <c r="H189" s="52">
        <f>IF(A189="","",'DATA PENDIENTES'!G235)</f>
        <v>3585</v>
      </c>
      <c r="I189" s="53">
        <f>IF(A189="","",'DATA PENDIENTES'!H235)</f>
        <v>407</v>
      </c>
      <c r="J189" s="53">
        <f t="shared" si="1"/>
        <v>0</v>
      </c>
      <c r="K189" s="52" t="str">
        <f>IF(A189="","",'DATA PENDIENTES'!I235)</f>
        <v>EMPAQUETADURAS Y EMPAQUES S.A.</v>
      </c>
      <c r="L189" s="52" t="str">
        <f>IF(A189="","",'DATA PENDIENTES'!K235)</f>
        <v>CRISTHIAN BENITEZ</v>
      </c>
      <c r="M189" s="79">
        <f>IF(A189="","",'DATA PENDIENTES'!M235)</f>
        <v>46113</v>
      </c>
      <c r="N189" s="79">
        <f>IF(A189="","",'DATA PENDIENTES'!N235)</f>
        <v>46113</v>
      </c>
      <c r="O189" s="52">
        <f t="shared" si="2"/>
        <v>6</v>
      </c>
      <c r="P189" s="52" t="str">
        <f t="shared" si="3"/>
        <v>PENDIENTE</v>
      </c>
      <c r="Q189" s="80">
        <f t="shared" si="4"/>
        <v>0</v>
      </c>
      <c r="R189" s="52" t="str">
        <f t="shared" si="5"/>
        <v>OK</v>
      </c>
      <c r="S189" s="52" t="str">
        <f t="shared" si="6"/>
        <v>3-NORMAL</v>
      </c>
      <c r="T189" s="53">
        <f>IF(A189="","",'DATA PENDIENTES'!O235)</f>
        <v>277228.1</v>
      </c>
    </row>
    <row r="190" ht="15.75" customHeight="1">
      <c r="A190" s="47" t="str">
        <f>IF('DATA PENDIENTES'!B108="","",'DATA PENDIENTES'!B108)</f>
        <v>SU115857</v>
      </c>
      <c r="B190" s="47" t="str">
        <f>IF(A190="","",'DATA PENDIENTES'!C108)</f>
        <v>PEGANTE BOXER MEGASPRAY CANECA X 5 GALONES</v>
      </c>
      <c r="C190" s="47">
        <f>IF(A190="","",'DATA PENDIENTES'!L108)</f>
        <v>80130009</v>
      </c>
      <c r="D190" s="47" t="str">
        <f>IF(A190="","",'DATA PENDIENTES'!J108)</f>
        <v>LCSPE0158</v>
      </c>
      <c r="E190" s="47">
        <f>IF(A190="","",'DATA PENDIENTES'!D108)</f>
        <v>2</v>
      </c>
      <c r="F190" s="47" t="str">
        <f>IF(A190="","",'DATA PENDIENTES'!E108)</f>
        <v>UND</v>
      </c>
      <c r="G190" s="47">
        <f>IF(A190="","",'DATA PENDIENTES'!F108)</f>
        <v>0</v>
      </c>
      <c r="H190" s="47">
        <f>IF(A190="","",'DATA PENDIENTES'!G108)</f>
        <v>2</v>
      </c>
      <c r="I190" s="48">
        <f>IF(A190="","",'DATA PENDIENTES'!H108)</f>
        <v>335986</v>
      </c>
      <c r="J190" s="48">
        <f t="shared" si="1"/>
        <v>0</v>
      </c>
      <c r="K190" s="47" t="str">
        <f>IF(A190="","",'DATA PENDIENTES'!I108)</f>
        <v>SUMILOGISTICA S.A.S.</v>
      </c>
      <c r="L190" s="47" t="str">
        <f>IF(A190="","",'DATA PENDIENTES'!K108)</f>
        <v>CRISTHIAN BENITEZ</v>
      </c>
      <c r="M190" s="76">
        <f>IF(A190="","",'DATA PENDIENTES'!M108)</f>
        <v>46119</v>
      </c>
      <c r="N190" s="76">
        <f>IF(A190="","",'DATA PENDIENTES'!N108)</f>
        <v>46113</v>
      </c>
      <c r="O190" s="47">
        <f t="shared" si="2"/>
        <v>6</v>
      </c>
      <c r="P190" s="47" t="str">
        <f t="shared" si="3"/>
        <v>PENDIENTE</v>
      </c>
      <c r="Q190" s="77">
        <f t="shared" si="4"/>
        <v>0</v>
      </c>
      <c r="R190" s="47" t="str">
        <f t="shared" si="5"/>
        <v>OK</v>
      </c>
      <c r="S190" s="47" t="str">
        <f t="shared" si="6"/>
        <v>3-NORMAL</v>
      </c>
      <c r="T190" s="48">
        <f>IF(A190="","",'DATA PENDIENTES'!O108)</f>
        <v>127674.7</v>
      </c>
    </row>
    <row r="191" ht="15.75" customHeight="1">
      <c r="A191" s="47" t="str">
        <f>IF('DATA PENDIENTES'!B46="","",'DATA PENDIENTES'!B46)</f>
        <v>SU115877</v>
      </c>
      <c r="B191" s="47" t="str">
        <f>IF(A191="","",'DATA PENDIENTES'!C46)</f>
        <v>PERFIL PLASTICO AMARILLO</v>
      </c>
      <c r="C191" s="47">
        <f>IF(A191="","",'DATA PENDIENTES'!L46)</f>
        <v>80130010</v>
      </c>
      <c r="D191" s="47" t="str">
        <f>IF(A191="","",'DATA PENDIENTES'!J46)</f>
        <v/>
      </c>
      <c r="E191" s="47">
        <f>IF(A191="","",'DATA PENDIENTES'!D46)</f>
        <v>90</v>
      </c>
      <c r="F191" s="47" t="str">
        <f>IF(A191="","",'DATA PENDIENTES'!E46)</f>
        <v>M</v>
      </c>
      <c r="G191" s="47">
        <f>IF(A191="","",'DATA PENDIENTES'!F46)</f>
        <v>0</v>
      </c>
      <c r="H191" s="47">
        <f>IF(A191="","",'DATA PENDIENTES'!G46)</f>
        <v>90</v>
      </c>
      <c r="I191" s="48">
        <f>IF(A191="","",'DATA PENDIENTES'!H46)</f>
        <v>4700</v>
      </c>
      <c r="J191" s="48">
        <f t="shared" si="1"/>
        <v>0</v>
      </c>
      <c r="K191" s="47" t="str">
        <f>IF(A191="","",'DATA PENDIENTES'!I46)</f>
        <v>UNIVERSAL DE PARTES Y REPUESTOS SAS</v>
      </c>
      <c r="L191" s="47" t="str">
        <f>IF(A191="","",'DATA PENDIENTES'!K46)</f>
        <v>CRISTHIAN BENITEZ</v>
      </c>
      <c r="M191" s="76">
        <f>IF(A191="","",'DATA PENDIENTES'!M46)</f>
        <v>46113</v>
      </c>
      <c r="N191" s="76">
        <f>IF(A191="","",'DATA PENDIENTES'!N46)</f>
        <v>46113</v>
      </c>
      <c r="O191" s="47">
        <f t="shared" si="2"/>
        <v>6</v>
      </c>
      <c r="P191" s="47" t="str">
        <f t="shared" si="3"/>
        <v>PENDIENTE</v>
      </c>
      <c r="Q191" s="77">
        <f t="shared" si="4"/>
        <v>0</v>
      </c>
      <c r="R191" s="47" t="str">
        <f t="shared" si="5"/>
        <v>OK</v>
      </c>
      <c r="S191" s="47" t="str">
        <f t="shared" si="6"/>
        <v>3-NORMAL</v>
      </c>
      <c r="T191" s="48">
        <f>IF(A191="","",'DATA PENDIENTES'!O46)</f>
        <v>80370</v>
      </c>
    </row>
    <row r="192" ht="15.75" customHeight="1">
      <c r="A192" s="52" t="str">
        <f>IF('DATA PENDIENTES'!B85="","",'DATA PENDIENTES'!B85)</f>
        <v>SU115136</v>
      </c>
      <c r="B192" s="52" t="str">
        <f>IF(A192="","",'DATA PENDIENTES'!C85)</f>
        <v>TORNILLO LAMINA M10*3/4</v>
      </c>
      <c r="C192" s="52">
        <f>IF(A192="","",'DATA PENDIENTES'!L85)</f>
        <v>80130014</v>
      </c>
      <c r="D192" s="52">
        <f>IF(A192="","",'DATA PENDIENTES'!J85)</f>
        <v>2305</v>
      </c>
      <c r="E192" s="52">
        <f>IF(A192="","",'DATA PENDIENTES'!D85)</f>
        <v>3000</v>
      </c>
      <c r="F192" s="52" t="str">
        <f>IF(A192="","",'DATA PENDIENTES'!E85)</f>
        <v>UND</v>
      </c>
      <c r="G192" s="52">
        <f>IF(A192="","",'DATA PENDIENTES'!F85)</f>
        <v>1000</v>
      </c>
      <c r="H192" s="52">
        <f>IF(A192="","",'DATA PENDIENTES'!G85)</f>
        <v>2000</v>
      </c>
      <c r="I192" s="53">
        <f>IF(A192="","",'DATA PENDIENTES'!H85)</f>
        <v>65</v>
      </c>
      <c r="J192" s="53">
        <f t="shared" si="1"/>
        <v>0</v>
      </c>
      <c r="K192" s="52" t="str">
        <f>IF(A192="","",'DATA PENDIENTES'!I85)</f>
        <v>SUMILOGISTICA S.A.S.</v>
      </c>
      <c r="L192" s="52" t="str">
        <f>IF(A192="","",'DATA PENDIENTES'!K85)</f>
        <v>CRISTHIAN BENITEZ</v>
      </c>
      <c r="M192" s="79">
        <f>IF(A192="","",'DATA PENDIENTES'!M85)</f>
        <v>46142</v>
      </c>
      <c r="N192" s="79">
        <f>IF(A192="","",'DATA PENDIENTES'!N85)</f>
        <v>46142</v>
      </c>
      <c r="O192" s="52">
        <f t="shared" si="2"/>
        <v>0</v>
      </c>
      <c r="P192" s="52" t="str">
        <f t="shared" si="3"/>
        <v>PENDIENTE</v>
      </c>
      <c r="Q192" s="80">
        <f t="shared" si="4"/>
        <v>0.3333333333</v>
      </c>
      <c r="R192" s="52" t="str">
        <f t="shared" si="5"/>
        <v>OK</v>
      </c>
      <c r="S192" s="52" t="str">
        <f t="shared" si="6"/>
        <v>3-NORMAL</v>
      </c>
      <c r="T192" s="53">
        <f>IF(A192="","",'DATA PENDIENTES'!O85)</f>
        <v>37050</v>
      </c>
    </row>
    <row r="193" ht="15.75" customHeight="1">
      <c r="A193" s="52" t="str">
        <f>IF('DATA PENDIENTES'!B51="","",'DATA PENDIENTES'!B51)</f>
        <v>SU115882</v>
      </c>
      <c r="B193" s="52" t="str">
        <f>IF(A193="","",'DATA PENDIENTES'!C51)</f>
        <v>JUEGO PERFIL TAPA MOTOR</v>
      </c>
      <c r="C193" s="52">
        <f>IF(A193="","",'DATA PENDIENTES'!L51)</f>
        <v>80130020</v>
      </c>
      <c r="D193" s="52" t="str">
        <f>IF(A193="","",'DATA PENDIENTES'!J51)</f>
        <v/>
      </c>
      <c r="E193" s="52">
        <f>IF(A193="","",'DATA PENDIENTES'!D51)</f>
        <v>3</v>
      </c>
      <c r="F193" s="52" t="str">
        <f>IF(A193="","",'DATA PENDIENTES'!E51)</f>
        <v>UND</v>
      </c>
      <c r="G193" s="52">
        <f>IF(A193="","",'DATA PENDIENTES'!F51)</f>
        <v>0</v>
      </c>
      <c r="H193" s="52">
        <f>IF(A193="","",'DATA PENDIENTES'!G51)</f>
        <v>3</v>
      </c>
      <c r="I193" s="53">
        <f>IF(A193="","",'DATA PENDIENTES'!H51)</f>
        <v>220000</v>
      </c>
      <c r="J193" s="53">
        <f t="shared" si="1"/>
        <v>0</v>
      </c>
      <c r="K193" s="52" t="str">
        <f>IF(A193="","",'DATA PENDIENTES'!I51)</f>
        <v>TORNOHIMEC SAS</v>
      </c>
      <c r="L193" s="52" t="str">
        <f>IF(A193="","",'DATA PENDIENTES'!K51)</f>
        <v>CRISTHIAN BENITEZ</v>
      </c>
      <c r="M193" s="79">
        <f>IF(A193="","",'DATA PENDIENTES'!M51)</f>
        <v>46113</v>
      </c>
      <c r="N193" s="79">
        <f>IF(A193="","",'DATA PENDIENTES'!N51)</f>
        <v>46113</v>
      </c>
      <c r="O193" s="52">
        <f t="shared" si="2"/>
        <v>6</v>
      </c>
      <c r="P193" s="52" t="str">
        <f t="shared" si="3"/>
        <v>PENDIENTE</v>
      </c>
      <c r="Q193" s="80">
        <f t="shared" si="4"/>
        <v>0</v>
      </c>
      <c r="R193" s="52" t="str">
        <f t="shared" si="5"/>
        <v>OK</v>
      </c>
      <c r="S193" s="52" t="str">
        <f t="shared" si="6"/>
        <v>3-NORMAL</v>
      </c>
      <c r="T193" s="53">
        <f>IF(A193="","",'DATA PENDIENTES'!O51)</f>
        <v>125400</v>
      </c>
    </row>
    <row r="194" ht="15.75" customHeight="1">
      <c r="A194" s="47" t="str">
        <f>IF('DATA PENDIENTES'!B126="","",'DATA PENDIENTES'!B126)</f>
        <v>SU115880</v>
      </c>
      <c r="B194" s="47" t="str">
        <f>IF(A194="","",'DATA PENDIENTES'!C126)</f>
        <v>PRENSACABLE CILINDRICO (PERRO) 1/8 GALVANIZADO PARA GUAYA DE 1/16"</v>
      </c>
      <c r="C194" s="47">
        <f>IF(A194="","",'DATA PENDIENTES'!L126)</f>
        <v>80130246</v>
      </c>
      <c r="D194" s="47" t="str">
        <f>IF(A194="","",'DATA PENDIENTES'!J126)</f>
        <v>CB008</v>
      </c>
      <c r="E194" s="47">
        <f>IF(A194="","",'DATA PENDIENTES'!D126)</f>
        <v>20</v>
      </c>
      <c r="F194" s="47" t="str">
        <f>IF(A194="","",'DATA PENDIENTES'!E126)</f>
        <v>UND</v>
      </c>
      <c r="G194" s="47">
        <f>IF(A194="","",'DATA PENDIENTES'!F126)</f>
        <v>0</v>
      </c>
      <c r="H194" s="47">
        <f>IF(A194="","",'DATA PENDIENTES'!G126)</f>
        <v>20</v>
      </c>
      <c r="I194" s="48">
        <f>IF(A194="","",'DATA PENDIENTES'!H126)</f>
        <v>2285</v>
      </c>
      <c r="J194" s="48">
        <f t="shared" si="1"/>
        <v>0</v>
      </c>
      <c r="K194" s="47" t="str">
        <f>IF(A194="","",'DATA PENDIENTES'!I126)</f>
        <v>SOLUCIONES INTEGRALES PARA CARROCERIAS SOCIEDAD POR ACCIONES SIMPLIFICADA</v>
      </c>
      <c r="L194" s="47" t="str">
        <f>IF(A194="","",'DATA PENDIENTES'!K126)</f>
        <v>CRISTHIAN BENITEZ</v>
      </c>
      <c r="M194" s="76">
        <f>IF(A194="","",'DATA PENDIENTES'!M126)</f>
        <v>46113</v>
      </c>
      <c r="N194" s="76">
        <f>IF(A194="","",'DATA PENDIENTES'!N126)</f>
        <v>46113</v>
      </c>
      <c r="O194" s="47">
        <f t="shared" si="2"/>
        <v>6</v>
      </c>
      <c r="P194" s="47" t="str">
        <f t="shared" si="3"/>
        <v>PENDIENTE</v>
      </c>
      <c r="Q194" s="77">
        <f t="shared" si="4"/>
        <v>0</v>
      </c>
      <c r="R194" s="47" t="str">
        <f t="shared" si="5"/>
        <v>OK</v>
      </c>
      <c r="S194" s="47" t="str">
        <f t="shared" si="6"/>
        <v>3-NORMAL</v>
      </c>
      <c r="T194" s="48">
        <f>IF(A194="","",'DATA PENDIENTES'!O126)</f>
        <v>8683</v>
      </c>
    </row>
    <row r="195" ht="15.75" customHeight="1">
      <c r="A195" s="47" t="str">
        <f>IF('DATA PENDIENTES'!B86="","",'DATA PENDIENTES'!B86)</f>
        <v>SU115136</v>
      </c>
      <c r="B195" s="47" t="str">
        <f>IF(A195="","",'DATA PENDIENTES'!C86)</f>
        <v>DISCO DE ASPIRACIÓN 3M LIMPIA HK 6" P320</v>
      </c>
      <c r="C195" s="47">
        <f>IF(A195="","",'DATA PENDIENTES'!L86)</f>
        <v>80130248</v>
      </c>
      <c r="D195" s="47">
        <f>IF(A195="","",'DATA PENDIENTES'!J86)</f>
        <v>97</v>
      </c>
      <c r="E195" s="47">
        <f>IF(A195="","",'DATA PENDIENTES'!D86)</f>
        <v>900</v>
      </c>
      <c r="F195" s="47" t="str">
        <f>IF(A195="","",'DATA PENDIENTES'!E86)</f>
        <v>UND</v>
      </c>
      <c r="G195" s="47">
        <f>IF(A195="","",'DATA PENDIENTES'!F86)</f>
        <v>650</v>
      </c>
      <c r="H195" s="47">
        <f>IF(A195="","",'DATA PENDIENTES'!G86)</f>
        <v>250</v>
      </c>
      <c r="I195" s="48">
        <f>IF(A195="","",'DATA PENDIENTES'!H86)</f>
        <v>3255</v>
      </c>
      <c r="J195" s="48">
        <f t="shared" si="1"/>
        <v>0</v>
      </c>
      <c r="K195" s="47" t="str">
        <f>IF(A195="","",'DATA PENDIENTES'!I86)</f>
        <v>SUMILOGISTICA S.A.S.</v>
      </c>
      <c r="L195" s="47" t="str">
        <f>IF(A195="","",'DATA PENDIENTES'!K86)</f>
        <v>CRISTHIAN BENITEZ</v>
      </c>
      <c r="M195" s="76">
        <f>IF(A195="","",'DATA PENDIENTES'!M86)</f>
        <v>46142</v>
      </c>
      <c r="N195" s="76">
        <f>IF(A195="","",'DATA PENDIENTES'!N86)</f>
        <v>46142</v>
      </c>
      <c r="O195" s="47">
        <f t="shared" si="2"/>
        <v>0</v>
      </c>
      <c r="P195" s="47" t="str">
        <f t="shared" si="3"/>
        <v>PENDIENTE</v>
      </c>
      <c r="Q195" s="77">
        <f t="shared" si="4"/>
        <v>0.7222222222</v>
      </c>
      <c r="R195" s="47" t="str">
        <f t="shared" si="5"/>
        <v>OK</v>
      </c>
      <c r="S195" s="47" t="str">
        <f t="shared" si="6"/>
        <v>3-NORMAL</v>
      </c>
      <c r="T195" s="48">
        <f>IF(A195="","",'DATA PENDIENTES'!O86)</f>
        <v>556605</v>
      </c>
    </row>
    <row r="196" ht="15.75" customHeight="1">
      <c r="A196" s="52" t="str">
        <f>IF('DATA PENDIENTES'!B225="","",'DATA PENDIENTES'!B225)</f>
        <v>SU115664</v>
      </c>
      <c r="B196" s="52" t="str">
        <f>IF(A196="","",'DATA PENDIENTES'!C225)</f>
        <v>LAMINA PROTECTOR FILTRO DE PARTICULAS</v>
      </c>
      <c r="C196" s="52">
        <f>IF(A196="","",'DATA PENDIENTES'!L225)</f>
        <v>80130276</v>
      </c>
      <c r="D196" s="52" t="str">
        <f>IF(A196="","",'DATA PENDIENTES'!J225)</f>
        <v>SERSOMU004</v>
      </c>
      <c r="E196" s="52">
        <f>IF(A196="","",'DATA PENDIENTES'!D225)</f>
        <v>2</v>
      </c>
      <c r="F196" s="52" t="str">
        <f>IF(A196="","",'DATA PENDIENTES'!E225)</f>
        <v>UND</v>
      </c>
      <c r="G196" s="52">
        <f>IF(A196="","",'DATA PENDIENTES'!F225)</f>
        <v>1</v>
      </c>
      <c r="H196" s="52">
        <f>IF(A196="","",'DATA PENDIENTES'!G225)</f>
        <v>1</v>
      </c>
      <c r="I196" s="53">
        <f>IF(A196="","",'DATA PENDIENTES'!H225)</f>
        <v>420800</v>
      </c>
      <c r="J196" s="53">
        <f t="shared" si="1"/>
        <v>0</v>
      </c>
      <c r="K196" s="52" t="str">
        <f>IF(A196="","",'DATA PENDIENTES'!I225)</f>
        <v>GLOBAL GREEN AMERICAS COLOMBIA SAS</v>
      </c>
      <c r="L196" s="52" t="str">
        <f>IF(A196="","",'DATA PENDIENTES'!K225)</f>
        <v>CRISTHIAN BENITEZ</v>
      </c>
      <c r="M196" s="79">
        <f>IF(A196="","",'DATA PENDIENTES'!M225)</f>
        <v>46087</v>
      </c>
      <c r="N196" s="79">
        <f>IF(A196="","",'DATA PENDIENTES'!N225)</f>
        <v>46085</v>
      </c>
      <c r="O196" s="52">
        <f t="shared" si="2"/>
        <v>34</v>
      </c>
      <c r="P196" s="52" t="str">
        <f t="shared" si="3"/>
        <v>PENDIENTE</v>
      </c>
      <c r="Q196" s="80">
        <f t="shared" si="4"/>
        <v>0.5</v>
      </c>
      <c r="R196" s="52" t="str">
        <f t="shared" si="5"/>
        <v>CRITICO</v>
      </c>
      <c r="S196" s="52" t="str">
        <f t="shared" si="6"/>
        <v>1-CRITICO</v>
      </c>
      <c r="T196" s="53">
        <f>IF(A196="","",'DATA PENDIENTES'!O225)</f>
        <v>159904</v>
      </c>
    </row>
    <row r="197" ht="15.75" customHeight="1">
      <c r="A197" s="47" t="str">
        <f>IF('DATA PENDIENTES'!B68="","",'DATA PENDIENTES'!B68)</f>
        <v>SU115064</v>
      </c>
      <c r="B197" s="47" t="str">
        <f>IF(A197="","",'DATA PENDIENTES'!C68)</f>
        <v>POLIETILENO DE 60CM A 1,20</v>
      </c>
      <c r="C197" s="47">
        <f>IF(A197="","",'DATA PENDIENTES'!L68)</f>
        <v>80130277</v>
      </c>
      <c r="D197" s="47">
        <f>IF(A197="","",'DATA PENDIENTES'!J68)</f>
        <v>2511</v>
      </c>
      <c r="E197" s="47">
        <f>IF(A197="","",'DATA PENDIENTES'!D68)</f>
        <v>14000</v>
      </c>
      <c r="F197" s="47" t="str">
        <f>IF(A197="","",'DATA PENDIENTES'!E68)</f>
        <v>M</v>
      </c>
      <c r="G197" s="47">
        <f>IF(A197="","",'DATA PENDIENTES'!F68)</f>
        <v>7000</v>
      </c>
      <c r="H197" s="47">
        <f>IF(A197="","",'DATA PENDIENTES'!G68)</f>
        <v>7000</v>
      </c>
      <c r="I197" s="48">
        <f>IF(A197="","",'DATA PENDIENTES'!H68)</f>
        <v>148.05</v>
      </c>
      <c r="J197" s="48">
        <f t="shared" si="1"/>
        <v>0</v>
      </c>
      <c r="K197" s="47" t="str">
        <f>IF(A197="","",'DATA PENDIENTES'!I68)</f>
        <v>SUMILOGISTICA S.A.S.</v>
      </c>
      <c r="L197" s="47" t="str">
        <f>IF(A197="","",'DATA PENDIENTES'!K68)</f>
        <v>CRISTHIAN BENITEZ</v>
      </c>
      <c r="M197" s="76">
        <f>IF(A197="","",'DATA PENDIENTES'!M68)</f>
        <v>46265</v>
      </c>
      <c r="N197" s="76">
        <f>IF(A197="","",'DATA PENDIENTES'!N68)</f>
        <v>46142</v>
      </c>
      <c r="O197" s="47">
        <f t="shared" si="2"/>
        <v>0</v>
      </c>
      <c r="P197" s="47" t="str">
        <f t="shared" si="3"/>
        <v>PENDIENTE</v>
      </c>
      <c r="Q197" s="77">
        <f t="shared" si="4"/>
        <v>0.5</v>
      </c>
      <c r="R197" s="47" t="str">
        <f t="shared" si="5"/>
        <v>OK</v>
      </c>
      <c r="S197" s="47" t="str">
        <f t="shared" si="6"/>
        <v>3-NORMAL</v>
      </c>
      <c r="T197" s="48">
        <f>IF(A197="","",'DATA PENDIENTES'!O68)</f>
        <v>393813</v>
      </c>
    </row>
    <row r="198" ht="15.75" customHeight="1">
      <c r="A198" s="47" t="str">
        <f>IF('DATA PENDIENTES'!B52="","",'DATA PENDIENTES'!B52)</f>
        <v>SU115921</v>
      </c>
      <c r="B198" s="47" t="str">
        <f>IF(A198="","",'DATA PENDIENTES'!C52)</f>
        <v>LAMINA GALVANIZADA CALIBRE 14 1,22*2,44</v>
      </c>
      <c r="C198" s="47">
        <f>IF(A198="","",'DATA PENDIENTES'!L52)</f>
        <v>80130298</v>
      </c>
      <c r="D198" s="47" t="str">
        <f>IF(A198="","",'DATA PENDIENTES'!J52)</f>
        <v/>
      </c>
      <c r="E198" s="47">
        <f>IF(A198="","",'DATA PENDIENTES'!D52)</f>
        <v>1</v>
      </c>
      <c r="F198" s="47" t="str">
        <f>IF(A198="","",'DATA PENDIENTES'!E52)</f>
        <v>UND</v>
      </c>
      <c r="G198" s="47">
        <f>IF(A198="","",'DATA PENDIENTES'!F52)</f>
        <v>0</v>
      </c>
      <c r="H198" s="47">
        <f>IF(A198="","",'DATA PENDIENTES'!G52)</f>
        <v>1</v>
      </c>
      <c r="I198" s="48">
        <f>IF(A198="","",'DATA PENDIENTES'!H52)</f>
        <v>340000</v>
      </c>
      <c r="J198" s="48">
        <f t="shared" si="1"/>
        <v>0</v>
      </c>
      <c r="K198" s="47" t="str">
        <f>IF(A198="","",'DATA PENDIENTES'!I52)</f>
        <v>TORNOHIMEC SAS</v>
      </c>
      <c r="L198" s="47" t="str">
        <f>IF(A198="","",'DATA PENDIENTES'!K52)</f>
        <v>CRISTHIAN BENITEZ</v>
      </c>
      <c r="M198" s="76">
        <f>IF(A198="","",'DATA PENDIENTES'!M52)</f>
        <v>46119</v>
      </c>
      <c r="N198" s="76">
        <f>IF(A198="","",'DATA PENDIENTES'!N52)</f>
        <v>46113</v>
      </c>
      <c r="O198" s="47">
        <f t="shared" si="2"/>
        <v>6</v>
      </c>
      <c r="P198" s="47" t="str">
        <f t="shared" si="3"/>
        <v>PENDIENTE</v>
      </c>
      <c r="Q198" s="77">
        <f t="shared" si="4"/>
        <v>0</v>
      </c>
      <c r="R198" s="47" t="str">
        <f t="shared" si="5"/>
        <v>OK</v>
      </c>
      <c r="S198" s="47" t="str">
        <f t="shared" si="6"/>
        <v>3-NORMAL</v>
      </c>
      <c r="T198" s="48">
        <f>IF(A198="","",'DATA PENDIENTES'!O52)</f>
        <v>64600</v>
      </c>
    </row>
    <row r="199" ht="15.75" customHeight="1">
      <c r="A199" s="52" t="str">
        <f>IF('DATA PENDIENTES'!B175="","",'DATA PENDIENTES'!B175)</f>
        <v>SU115870</v>
      </c>
      <c r="B199" s="52" t="str">
        <f>IF(A199="","",'DATA PENDIENTES'!C175)</f>
        <v>COBERTURA ARBOL PUERTA DERECHA</v>
      </c>
      <c r="C199" s="52">
        <f>IF(A199="","",'DATA PENDIENTES'!L175)</f>
        <v>80140015</v>
      </c>
      <c r="D199" s="52" t="str">
        <f>IF(A199="","",'DATA PENDIENTES'!J175)</f>
        <v/>
      </c>
      <c r="E199" s="52">
        <f>IF(A199="","",'DATA PENDIENTES'!D175)</f>
        <v>18</v>
      </c>
      <c r="F199" s="52" t="str">
        <f>IF(A199="","",'DATA PENDIENTES'!E175)</f>
        <v>UND</v>
      </c>
      <c r="G199" s="52">
        <f>IF(A199="","",'DATA PENDIENTES'!F175)</f>
        <v>0</v>
      </c>
      <c r="H199" s="52">
        <f>IF(A199="","",'DATA PENDIENTES'!G175)</f>
        <v>18</v>
      </c>
      <c r="I199" s="53">
        <f>IF(A199="","",'DATA PENDIENTES'!H175)</f>
        <v>90000</v>
      </c>
      <c r="J199" s="53">
        <f t="shared" si="1"/>
        <v>0</v>
      </c>
      <c r="K199" s="52" t="str">
        <f>IF(A199="","",'DATA PENDIENTES'!I175)</f>
        <v>INDUSTRIAS GRAFICAS Y TERMOPLASTICAS SAS</v>
      </c>
      <c r="L199" s="52" t="str">
        <f>IF(A199="","",'DATA PENDIENTES'!K175)</f>
        <v>CRISTHIAN BENITEZ</v>
      </c>
      <c r="M199" s="79">
        <f>IF(A199="","",'DATA PENDIENTES'!M175)</f>
        <v>46116</v>
      </c>
      <c r="N199" s="79">
        <f>IF(A199="","",'DATA PENDIENTES'!N175)</f>
        <v>46113</v>
      </c>
      <c r="O199" s="52">
        <f t="shared" si="2"/>
        <v>6</v>
      </c>
      <c r="P199" s="52" t="str">
        <f t="shared" si="3"/>
        <v>PENDIENTE</v>
      </c>
      <c r="Q199" s="80">
        <f t="shared" si="4"/>
        <v>0</v>
      </c>
      <c r="R199" s="52" t="str">
        <f t="shared" si="5"/>
        <v>OK</v>
      </c>
      <c r="S199" s="52" t="str">
        <f t="shared" si="6"/>
        <v>3-NORMAL</v>
      </c>
      <c r="T199" s="53">
        <f>IF(A199="","",'DATA PENDIENTES'!O175)</f>
        <v>307800</v>
      </c>
    </row>
    <row r="200" ht="15.75" customHeight="1">
      <c r="A200" s="47" t="str">
        <f>IF('DATA PENDIENTES'!B176="","",'DATA PENDIENTES'!B176)</f>
        <v>SU115870</v>
      </c>
      <c r="B200" s="47" t="str">
        <f>IF(A200="","",'DATA PENDIENTES'!C176)</f>
        <v>COBERTURA ARBOL PUERTA IZQUIERDA</v>
      </c>
      <c r="C200" s="47">
        <f>IF(A200="","",'DATA PENDIENTES'!L176)</f>
        <v>80140016</v>
      </c>
      <c r="D200" s="47" t="str">
        <f>IF(A200="","",'DATA PENDIENTES'!J176)</f>
        <v/>
      </c>
      <c r="E200" s="47">
        <f>IF(A200="","",'DATA PENDIENTES'!D176)</f>
        <v>18</v>
      </c>
      <c r="F200" s="47" t="str">
        <f>IF(A200="","",'DATA PENDIENTES'!E176)</f>
        <v>UND</v>
      </c>
      <c r="G200" s="47">
        <f>IF(A200="","",'DATA PENDIENTES'!F176)</f>
        <v>0</v>
      </c>
      <c r="H200" s="47">
        <f>IF(A200="","",'DATA PENDIENTES'!G176)</f>
        <v>18</v>
      </c>
      <c r="I200" s="48">
        <f>IF(A200="","",'DATA PENDIENTES'!H176)</f>
        <v>90000</v>
      </c>
      <c r="J200" s="48">
        <f t="shared" si="1"/>
        <v>0</v>
      </c>
      <c r="K200" s="47" t="str">
        <f>IF(A200="","",'DATA PENDIENTES'!I176)</f>
        <v>INDUSTRIAS GRAFICAS Y TERMOPLASTICAS SAS</v>
      </c>
      <c r="L200" s="47" t="str">
        <f>IF(A200="","",'DATA PENDIENTES'!K176)</f>
        <v>CRISTHIAN BENITEZ</v>
      </c>
      <c r="M200" s="76">
        <f>IF(A200="","",'DATA PENDIENTES'!M176)</f>
        <v>46116</v>
      </c>
      <c r="N200" s="76">
        <f>IF(A200="","",'DATA PENDIENTES'!N176)</f>
        <v>46113</v>
      </c>
      <c r="O200" s="47">
        <f t="shared" si="2"/>
        <v>6</v>
      </c>
      <c r="P200" s="47" t="str">
        <f t="shared" si="3"/>
        <v>PENDIENTE</v>
      </c>
      <c r="Q200" s="77">
        <f t="shared" si="4"/>
        <v>0</v>
      </c>
      <c r="R200" s="47" t="str">
        <f t="shared" si="5"/>
        <v>OK</v>
      </c>
      <c r="S200" s="47" t="str">
        <f t="shared" si="6"/>
        <v>3-NORMAL</v>
      </c>
      <c r="T200" s="48">
        <f>IF(A200="","",'DATA PENDIENTES'!O176)</f>
        <v>307800</v>
      </c>
    </row>
    <row r="201" ht="15.75" customHeight="1">
      <c r="A201" s="52" t="str">
        <f>IF('DATA PENDIENTES'!B107="","",'DATA PENDIENTES'!B107)</f>
        <v>SU115857</v>
      </c>
      <c r="B201" s="52" t="str">
        <f>IF(A201="","",'DATA PENDIENTES'!C107)</f>
        <v>RACOR UNION RECTO 8 MM PLASTICO</v>
      </c>
      <c r="C201" s="52">
        <f>IF(A201="","",'DATA PENDIENTES'!L107)</f>
        <v>80140028</v>
      </c>
      <c r="D201" s="52">
        <f>IF(A201="","",'DATA PENDIENTES'!J107)</f>
        <v>2404</v>
      </c>
      <c r="E201" s="52">
        <f>IF(A201="","",'DATA PENDIENTES'!D107)</f>
        <v>30</v>
      </c>
      <c r="F201" s="52" t="str">
        <f>IF(A201="","",'DATA PENDIENTES'!E107)</f>
        <v>UND</v>
      </c>
      <c r="G201" s="52">
        <f>IF(A201="","",'DATA PENDIENTES'!F107)</f>
        <v>0</v>
      </c>
      <c r="H201" s="52">
        <f>IF(A201="","",'DATA PENDIENTES'!G107)</f>
        <v>30</v>
      </c>
      <c r="I201" s="53">
        <f>IF(A201="","",'DATA PENDIENTES'!H107)</f>
        <v>15988</v>
      </c>
      <c r="J201" s="53">
        <f t="shared" si="1"/>
        <v>0</v>
      </c>
      <c r="K201" s="52" t="str">
        <f>IF(A201="","",'DATA PENDIENTES'!I107)</f>
        <v>SUMILOGISTICA S.A.S.</v>
      </c>
      <c r="L201" s="52" t="str">
        <f>IF(A201="","",'DATA PENDIENTES'!K107)</f>
        <v>CRISTHIAN BENITEZ</v>
      </c>
      <c r="M201" s="79">
        <f>IF(A201="","",'DATA PENDIENTES'!M107)</f>
        <v>46119</v>
      </c>
      <c r="N201" s="79">
        <f>IF(A201="","",'DATA PENDIENTES'!N107)</f>
        <v>46113</v>
      </c>
      <c r="O201" s="52">
        <f t="shared" si="2"/>
        <v>6</v>
      </c>
      <c r="P201" s="52" t="str">
        <f t="shared" si="3"/>
        <v>PENDIENTE</v>
      </c>
      <c r="Q201" s="80">
        <f t="shared" si="4"/>
        <v>0</v>
      </c>
      <c r="R201" s="52" t="str">
        <f t="shared" si="5"/>
        <v>OK</v>
      </c>
      <c r="S201" s="52" t="str">
        <f t="shared" si="6"/>
        <v>3-NORMAL</v>
      </c>
      <c r="T201" s="53">
        <f>IF(A201="","",'DATA PENDIENTES'!O107)</f>
        <v>91131.6</v>
      </c>
    </row>
    <row r="202" ht="15.75" customHeight="1">
      <c r="A202" s="52" t="str">
        <f>IF('DATA PENDIENTES'!B245="","",'DATA PENDIENTES'!B245)</f>
        <v>SU115742</v>
      </c>
      <c r="B202" s="52" t="str">
        <f>IF(A202="","",'DATA PENDIENTES'!C245)</f>
        <v>SENSOR DE PELO</v>
      </c>
      <c r="C202" s="52">
        <f>IF(A202="","",'DATA PENDIENTES'!L245)</f>
        <v>80140031</v>
      </c>
      <c r="D202" s="52">
        <f>IF(A202="","",'DATA PENDIENTES'!J245)</f>
        <v>11464691</v>
      </c>
      <c r="E202" s="52">
        <f>IF(A202="","",'DATA PENDIENTES'!D245)</f>
        <v>5</v>
      </c>
      <c r="F202" s="52" t="str">
        <f>IF(A202="","",'DATA PENDIENTES'!E245)</f>
        <v>UND</v>
      </c>
      <c r="G202" s="52">
        <f>IF(A202="","",'DATA PENDIENTES'!F245)</f>
        <v>4</v>
      </c>
      <c r="H202" s="52">
        <f>IF(A202="","",'DATA PENDIENTES'!G245)</f>
        <v>1</v>
      </c>
      <c r="I202" s="53">
        <f>IF(A202="","",'DATA PENDIENTES'!H245)</f>
        <v>95000</v>
      </c>
      <c r="J202" s="53">
        <f t="shared" si="1"/>
        <v>0</v>
      </c>
      <c r="K202" s="52" t="str">
        <f>IF(A202="","",'DATA PENDIENTES'!I245)</f>
        <v>COMERCIALIZADORA DE AUTOPARTES E INDUSTRIAL UNIVERSAL SAS</v>
      </c>
      <c r="L202" s="52" t="str">
        <f>IF(A202="","",'DATA PENDIENTES'!K245)</f>
        <v>CRISTHIAN BENITEZ</v>
      </c>
      <c r="M202" s="79">
        <f>IF(A202="","",'DATA PENDIENTES'!M245)</f>
        <v>46098</v>
      </c>
      <c r="N202" s="79">
        <f>IF(A202="","",'DATA PENDIENTES'!N245)</f>
        <v>46093</v>
      </c>
      <c r="O202" s="52">
        <f t="shared" si="2"/>
        <v>26</v>
      </c>
      <c r="P202" s="52" t="str">
        <f t="shared" si="3"/>
        <v>PENDIENTE</v>
      </c>
      <c r="Q202" s="80">
        <f t="shared" si="4"/>
        <v>0.8</v>
      </c>
      <c r="R202" s="52" t="str">
        <f t="shared" si="5"/>
        <v>ALERTA</v>
      </c>
      <c r="S202" s="52" t="str">
        <f t="shared" si="6"/>
        <v>2-URGENTE</v>
      </c>
      <c r="T202" s="53">
        <f>IF(A202="","",'DATA PENDIENTES'!O245)</f>
        <v>90250</v>
      </c>
    </row>
    <row r="203" ht="15.75" customHeight="1">
      <c r="A203" s="52" t="str">
        <f>IF('DATA PENDIENTES'!B127="","",'DATA PENDIENTES'!B127)</f>
        <v>SU115880</v>
      </c>
      <c r="B203" s="52" t="str">
        <f>IF(A203="","",'DATA PENDIENTES'!C127)</f>
        <v>BUJES DE TEFLON PUERTAS</v>
      </c>
      <c r="C203" s="52">
        <f>IF(A203="","",'DATA PENDIENTES'!L127)</f>
        <v>80140049</v>
      </c>
      <c r="D203" s="52" t="str">
        <f>IF(A203="","",'DATA PENDIENTES'!J127)</f>
        <v/>
      </c>
      <c r="E203" s="52">
        <f>IF(A203="","",'DATA PENDIENTES'!D127)</f>
        <v>200</v>
      </c>
      <c r="F203" s="52" t="str">
        <f>IF(A203="","",'DATA PENDIENTES'!E127)</f>
        <v>UND</v>
      </c>
      <c r="G203" s="52">
        <f>IF(A203="","",'DATA PENDIENTES'!F127)</f>
        <v>50</v>
      </c>
      <c r="H203" s="52">
        <f>IF(A203="","",'DATA PENDIENTES'!G127)</f>
        <v>150</v>
      </c>
      <c r="I203" s="53">
        <f>IF(A203="","",'DATA PENDIENTES'!H127)</f>
        <v>14650</v>
      </c>
      <c r="J203" s="53">
        <f t="shared" si="1"/>
        <v>0</v>
      </c>
      <c r="K203" s="52" t="str">
        <f>IF(A203="","",'DATA PENDIENTES'!I127)</f>
        <v>SOLUCIONES INTEGRALES PARA CARROCERIAS SOCIEDAD POR ACCIONES SIMPLIFICADA</v>
      </c>
      <c r="L203" s="52" t="str">
        <f>IF(A203="","",'DATA PENDIENTES'!K127)</f>
        <v>CRISTHIAN BENITEZ</v>
      </c>
      <c r="M203" s="79">
        <f>IF(A203="","",'DATA PENDIENTES'!M127)</f>
        <v>46113</v>
      </c>
      <c r="N203" s="79">
        <f>IF(A203="","",'DATA PENDIENTES'!N127)</f>
        <v>46113</v>
      </c>
      <c r="O203" s="52">
        <f t="shared" si="2"/>
        <v>6</v>
      </c>
      <c r="P203" s="52" t="str">
        <f t="shared" si="3"/>
        <v>PENDIENTE</v>
      </c>
      <c r="Q203" s="80">
        <f t="shared" si="4"/>
        <v>0.25</v>
      </c>
      <c r="R203" s="52" t="str">
        <f t="shared" si="5"/>
        <v>OK</v>
      </c>
      <c r="S203" s="52" t="str">
        <f t="shared" si="6"/>
        <v>3-NORMAL</v>
      </c>
      <c r="T203" s="53">
        <f>IF(A203="","",'DATA PENDIENTES'!O127)</f>
        <v>556700</v>
      </c>
    </row>
    <row r="204" ht="15.75" customHeight="1">
      <c r="A204" s="47" t="str">
        <f>IF('DATA PENDIENTES'!B224="","",'DATA PENDIENTES'!B224)</f>
        <v>SU115469</v>
      </c>
      <c r="B204" s="47" t="str">
        <f>IF(A204="","",'DATA PENDIENTES'!C224)</f>
        <v>CABLE VIDEO (35MTS) CÁMARA REVERSA</v>
      </c>
      <c r="C204" s="47">
        <f>IF(A204="","",'DATA PENDIENTES'!L224)</f>
        <v>80150030</v>
      </c>
      <c r="D204" s="47" t="str">
        <f>IF(A204="","",'DATA PENDIENTES'!J224)</f>
        <v/>
      </c>
      <c r="E204" s="47">
        <f>IF(A204="","",'DATA PENDIENTES'!D224)</f>
        <v>5</v>
      </c>
      <c r="F204" s="47" t="str">
        <f>IF(A204="","",'DATA PENDIENTES'!E224)</f>
        <v>UND</v>
      </c>
      <c r="G204" s="47">
        <f>IF(A204="","",'DATA PENDIENTES'!F224)</f>
        <v>4</v>
      </c>
      <c r="H204" s="47">
        <f>IF(A204="","",'DATA PENDIENTES'!G224)</f>
        <v>1</v>
      </c>
      <c r="I204" s="48">
        <f>IF(A204="","",'DATA PENDIENTES'!H224)</f>
        <v>99000</v>
      </c>
      <c r="J204" s="48">
        <f t="shared" si="1"/>
        <v>0</v>
      </c>
      <c r="K204" s="47" t="str">
        <f>IF(A204="","",'DATA PENDIENTES'!I224)</f>
        <v>GLOBAL GREEN AMERICAS COLOMBIA SAS</v>
      </c>
      <c r="L204" s="47" t="str">
        <f>IF(A204="","",'DATA PENDIENTES'!K224)</f>
        <v>CRISTHIAN BENITEZ</v>
      </c>
      <c r="M204" s="76">
        <f>IF(A204="","",'DATA PENDIENTES'!M224)</f>
        <v>46070</v>
      </c>
      <c r="N204" s="76">
        <f>IF(A204="","",'DATA PENDIENTES'!N224)</f>
        <v>46063</v>
      </c>
      <c r="O204" s="47">
        <f t="shared" si="2"/>
        <v>56</v>
      </c>
      <c r="P204" s="47" t="str">
        <f t="shared" si="3"/>
        <v>PENDIENTE</v>
      </c>
      <c r="Q204" s="77">
        <f t="shared" si="4"/>
        <v>0.8</v>
      </c>
      <c r="R204" s="47" t="str">
        <f t="shared" si="5"/>
        <v>CRITICO</v>
      </c>
      <c r="S204" s="47" t="str">
        <f t="shared" si="6"/>
        <v>1-CRITICO</v>
      </c>
      <c r="T204" s="48">
        <f>IF(A204="","",'DATA PENDIENTES'!O224)</f>
        <v>94050</v>
      </c>
    </row>
    <row r="205" ht="15.75" customHeight="1">
      <c r="A205" s="52" t="str">
        <f>IF('DATA PENDIENTES'!B227="","",'DATA PENDIENTES'!B227)</f>
        <v>SU115884</v>
      </c>
      <c r="B205" s="52" t="str">
        <f>IF(A205="","",'DATA PENDIENTES'!C227)</f>
        <v>CABLE VIDEO (30MTS) CÁMARA REVERSA</v>
      </c>
      <c r="C205" s="52">
        <f>IF(A205="","",'DATA PENDIENTES'!L227)</f>
        <v>80150031</v>
      </c>
      <c r="D205" s="52" t="str">
        <f>IF(A205="","",'DATA PENDIENTES'!J227)</f>
        <v/>
      </c>
      <c r="E205" s="52">
        <f>IF(A205="","",'DATA PENDIENTES'!D227)</f>
        <v>2</v>
      </c>
      <c r="F205" s="52" t="str">
        <f>IF(A205="","",'DATA PENDIENTES'!E227)</f>
        <v>UND</v>
      </c>
      <c r="G205" s="52">
        <f>IF(A205="","",'DATA PENDIENTES'!F227)</f>
        <v>0</v>
      </c>
      <c r="H205" s="52">
        <f>IF(A205="","",'DATA PENDIENTES'!G227)</f>
        <v>2</v>
      </c>
      <c r="I205" s="53">
        <f>IF(A205="","",'DATA PENDIENTES'!H227)</f>
        <v>84160</v>
      </c>
      <c r="J205" s="53">
        <f t="shared" si="1"/>
        <v>0</v>
      </c>
      <c r="K205" s="52" t="str">
        <f>IF(A205="","",'DATA PENDIENTES'!I227)</f>
        <v>GLOBAL GREEN AMERICAS COLOMBIA SAS</v>
      </c>
      <c r="L205" s="52" t="str">
        <f>IF(A205="","",'DATA PENDIENTES'!K227)</f>
        <v>CRISTHIAN BENITEZ</v>
      </c>
      <c r="M205" s="79">
        <f>IF(A205="","",'DATA PENDIENTES'!M227)</f>
        <v>46113</v>
      </c>
      <c r="N205" s="79">
        <f>IF(A205="","",'DATA PENDIENTES'!N227)</f>
        <v>46113</v>
      </c>
      <c r="O205" s="52">
        <f t="shared" si="2"/>
        <v>6</v>
      </c>
      <c r="P205" s="52" t="str">
        <f t="shared" si="3"/>
        <v>PENDIENTE</v>
      </c>
      <c r="Q205" s="80">
        <f t="shared" si="4"/>
        <v>0</v>
      </c>
      <c r="R205" s="52" t="str">
        <f t="shared" si="5"/>
        <v>OK</v>
      </c>
      <c r="S205" s="52" t="str">
        <f t="shared" si="6"/>
        <v>3-NORMAL</v>
      </c>
      <c r="T205" s="53">
        <f>IF(A205="","",'DATA PENDIENTES'!O227)</f>
        <v>31980.8</v>
      </c>
    </row>
    <row r="206" ht="15.75" customHeight="1">
      <c r="A206" s="47" t="str">
        <f>IF('DATA PENDIENTES'!B244="","",'DATA PENDIENTES'!B244)</f>
        <v>SU115628</v>
      </c>
      <c r="B206" s="47" t="str">
        <f>IF(A206="","",'DATA PENDIENTES'!C244)</f>
        <v>LAMPARA LUZ LED SANFONA</v>
      </c>
      <c r="C206" s="47">
        <f>IF(A206="","",'DATA PENDIENTES'!L244)</f>
        <v>80150035</v>
      </c>
      <c r="D206" s="47">
        <f>IF(A206="","",'DATA PENDIENTES'!J244)</f>
        <v>10732586</v>
      </c>
      <c r="E206" s="47">
        <f>IF(A206="","",'DATA PENDIENTES'!D244)</f>
        <v>2</v>
      </c>
      <c r="F206" s="47" t="str">
        <f>IF(A206="","",'DATA PENDIENTES'!E244)</f>
        <v>UND</v>
      </c>
      <c r="G206" s="47">
        <f>IF(A206="","",'DATA PENDIENTES'!F244)</f>
        <v>0</v>
      </c>
      <c r="H206" s="47">
        <f>IF(A206="","",'DATA PENDIENTES'!G244)</f>
        <v>2</v>
      </c>
      <c r="I206" s="48">
        <f>IF(A206="","",'DATA PENDIENTES'!H244)</f>
        <v>238319</v>
      </c>
      <c r="J206" s="48">
        <f t="shared" si="1"/>
        <v>0</v>
      </c>
      <c r="K206" s="47" t="str">
        <f>IF(A206="","",'DATA PENDIENTES'!I244)</f>
        <v>COMERCIALIZADORA DE AUTOPARTES E INDUSTRIAL UNIVERSAL SAS</v>
      </c>
      <c r="L206" s="47" t="str">
        <f>IF(A206="","",'DATA PENDIENTES'!K244)</f>
        <v>CRISTHIAN BENITEZ</v>
      </c>
      <c r="M206" s="76">
        <f>IF(A206="","",'DATA PENDIENTES'!M244)</f>
        <v>46080</v>
      </c>
      <c r="N206" s="76">
        <f>IF(A206="","",'DATA PENDIENTES'!N244)</f>
        <v>46081</v>
      </c>
      <c r="O206" s="47">
        <f t="shared" si="2"/>
        <v>38</v>
      </c>
      <c r="P206" s="47" t="str">
        <f t="shared" si="3"/>
        <v>PENDIENTE</v>
      </c>
      <c r="Q206" s="77">
        <f t="shared" si="4"/>
        <v>0</v>
      </c>
      <c r="R206" s="47" t="str">
        <f t="shared" si="5"/>
        <v>CRITICO</v>
      </c>
      <c r="S206" s="47" t="str">
        <f t="shared" si="6"/>
        <v>1-CRITICO</v>
      </c>
      <c r="T206" s="48">
        <f>IF(A206="","",'DATA PENDIENTES'!O244)</f>
        <v>90561.22</v>
      </c>
    </row>
    <row r="207" ht="15.75" customHeight="1">
      <c r="A207" s="47" t="str">
        <f>IF('DATA PENDIENTES'!B122="","",'DATA PENDIENTES'!B122)</f>
        <v>SU115554</v>
      </c>
      <c r="B207" s="47" t="str">
        <f>IF(A207="","",'DATA PENDIENTES'!C122)</f>
        <v>TERMINAL MACHO 8 MM*6,3 MM</v>
      </c>
      <c r="C207" s="47">
        <f>IF(A207="","",'DATA PENDIENTES'!L122)</f>
        <v>80150064</v>
      </c>
      <c r="D207" s="47" t="str">
        <f>IF(A207="","",'DATA PENDIENTES'!J122)</f>
        <v/>
      </c>
      <c r="E207" s="47">
        <f>IF(A207="","",'DATA PENDIENTES'!D122)</f>
        <v>800</v>
      </c>
      <c r="F207" s="47" t="str">
        <f>IF(A207="","",'DATA PENDIENTES'!E122)</f>
        <v>UND</v>
      </c>
      <c r="G207" s="47">
        <f>IF(A207="","",'DATA PENDIENTES'!F122)</f>
        <v>0</v>
      </c>
      <c r="H207" s="47">
        <f>IF(A207="","",'DATA PENDIENTES'!G122)</f>
        <v>800</v>
      </c>
      <c r="I207" s="48">
        <f>IF(A207="","",'DATA PENDIENTES'!H122)</f>
        <v>127</v>
      </c>
      <c r="J207" s="48">
        <f t="shared" si="1"/>
        <v>0</v>
      </c>
      <c r="K207" s="47" t="str">
        <f>IF(A207="","",'DATA PENDIENTES'!I122)</f>
        <v>SOLUCIONES INTEGRALES PARA CARROCERIAS SOCIEDAD POR ACCIONES SIMPLIFICADA</v>
      </c>
      <c r="L207" s="47" t="str">
        <f>IF(A207="","",'DATA PENDIENTES'!K122)</f>
        <v>CRISTHIAN BENITEZ</v>
      </c>
      <c r="M207" s="76">
        <f>IF(A207="","",'DATA PENDIENTES'!M122)</f>
        <v>46085</v>
      </c>
      <c r="N207" s="76">
        <f>IF(A207="","",'DATA PENDIENTES'!N122)</f>
        <v>46085</v>
      </c>
      <c r="O207" s="47">
        <f t="shared" si="2"/>
        <v>34</v>
      </c>
      <c r="P207" s="47" t="str">
        <f t="shared" si="3"/>
        <v>PENDIENTE</v>
      </c>
      <c r="Q207" s="77">
        <f t="shared" si="4"/>
        <v>0</v>
      </c>
      <c r="R207" s="47" t="str">
        <f t="shared" si="5"/>
        <v>CRITICO</v>
      </c>
      <c r="S207" s="47" t="str">
        <f t="shared" si="6"/>
        <v>1-CRITICO</v>
      </c>
      <c r="T207" s="48">
        <f>IF(A207="","",'DATA PENDIENTES'!O122)</f>
        <v>19304</v>
      </c>
    </row>
    <row r="208" ht="15.75" customHeight="1">
      <c r="A208" s="47" t="str">
        <f>IF('DATA PENDIENTES'!B102="","",'DATA PENDIENTES'!B102)</f>
        <v>SU115857</v>
      </c>
      <c r="B208" s="47" t="str">
        <f>IF(A208="","",'DATA PENDIENTES'!C102)</f>
        <v>AMARRE PLASTICO DE 15 CM</v>
      </c>
      <c r="C208" s="47">
        <f>IF(A208="","",'DATA PENDIENTES'!L102)</f>
        <v>80150067</v>
      </c>
      <c r="D208" s="47">
        <f>IF(A208="","",'DATA PENDIENTES'!J102)</f>
        <v>2230</v>
      </c>
      <c r="E208" s="47">
        <f>IF(A208="","",'DATA PENDIENTES'!D102)</f>
        <v>500</v>
      </c>
      <c r="F208" s="47" t="str">
        <f>IF(A208="","",'DATA PENDIENTES'!E102)</f>
        <v>UND</v>
      </c>
      <c r="G208" s="47">
        <f>IF(A208="","",'DATA PENDIENTES'!F102)</f>
        <v>0</v>
      </c>
      <c r="H208" s="47">
        <f>IF(A208="","",'DATA PENDIENTES'!G102)</f>
        <v>500</v>
      </c>
      <c r="I208" s="48">
        <f>IF(A208="","",'DATA PENDIENTES'!H102)</f>
        <v>68</v>
      </c>
      <c r="J208" s="48">
        <f t="shared" si="1"/>
        <v>0</v>
      </c>
      <c r="K208" s="47" t="str">
        <f>IF(A208="","",'DATA PENDIENTES'!I102)</f>
        <v>SUMILOGISTICA S.A.S.</v>
      </c>
      <c r="L208" s="47" t="str">
        <f>IF(A208="","",'DATA PENDIENTES'!K102)</f>
        <v>CRISTHIAN BENITEZ</v>
      </c>
      <c r="M208" s="76">
        <f>IF(A208="","",'DATA PENDIENTES'!M102)</f>
        <v>46119</v>
      </c>
      <c r="N208" s="76">
        <f>IF(A208="","",'DATA PENDIENTES'!N102)</f>
        <v>46113</v>
      </c>
      <c r="O208" s="47">
        <f t="shared" si="2"/>
        <v>6</v>
      </c>
      <c r="P208" s="47" t="str">
        <f t="shared" si="3"/>
        <v>PENDIENTE</v>
      </c>
      <c r="Q208" s="77">
        <f t="shared" si="4"/>
        <v>0</v>
      </c>
      <c r="R208" s="47" t="str">
        <f t="shared" si="5"/>
        <v>OK</v>
      </c>
      <c r="S208" s="47" t="str">
        <f t="shared" si="6"/>
        <v>3-NORMAL</v>
      </c>
      <c r="T208" s="48">
        <f>IF(A208="","",'DATA PENDIENTES'!O102)</f>
        <v>6460</v>
      </c>
    </row>
    <row r="209" ht="15.75" customHeight="1">
      <c r="A209" s="52" t="str">
        <f>IF('DATA PENDIENTES'!B131="","",'DATA PENDIENTES'!B131)</f>
        <v>SU115883</v>
      </c>
      <c r="B209" s="52" t="str">
        <f>IF(A209="","",'DATA PENDIENTES'!C131)</f>
        <v>CORAZA DE 1/4"</v>
      </c>
      <c r="C209" s="52">
        <f>IF(A209="","",'DATA PENDIENTES'!L131)</f>
        <v>80150075</v>
      </c>
      <c r="D209" s="52" t="str">
        <f>IF(A209="","",'DATA PENDIENTES'!J131)</f>
        <v/>
      </c>
      <c r="E209" s="52">
        <f>IF(A209="","",'DATA PENDIENTES'!D131)</f>
        <v>50</v>
      </c>
      <c r="F209" s="52" t="str">
        <f>IF(A209="","",'DATA PENDIENTES'!E131)</f>
        <v>M</v>
      </c>
      <c r="G209" s="52">
        <f>IF(A209="","",'DATA PENDIENTES'!F131)</f>
        <v>0</v>
      </c>
      <c r="H209" s="52">
        <f>IF(A209="","",'DATA PENDIENTES'!G131)</f>
        <v>50</v>
      </c>
      <c r="I209" s="53">
        <f>IF(A209="","",'DATA PENDIENTES'!H131)</f>
        <v>800</v>
      </c>
      <c r="J209" s="53">
        <f t="shared" si="1"/>
        <v>0</v>
      </c>
      <c r="K209" s="52" t="str">
        <f>IF(A209="","",'DATA PENDIENTES'!I131)</f>
        <v>SMIDT SUMINISTRO MANTENIMIENTO INDUSTRIAL DE TRANSPORTE SAS</v>
      </c>
      <c r="L209" s="52" t="str">
        <f>IF(A209="","",'DATA PENDIENTES'!K131)</f>
        <v>CRISTHIAN BENITEZ</v>
      </c>
      <c r="M209" s="79">
        <f>IF(A209="","",'DATA PENDIENTES'!M131)</f>
        <v>46113</v>
      </c>
      <c r="N209" s="79">
        <f>IF(A209="","",'DATA PENDIENTES'!N131)</f>
        <v>46113</v>
      </c>
      <c r="O209" s="52">
        <f t="shared" si="2"/>
        <v>6</v>
      </c>
      <c r="P209" s="52" t="str">
        <f t="shared" si="3"/>
        <v>PENDIENTE</v>
      </c>
      <c r="Q209" s="80">
        <f t="shared" si="4"/>
        <v>0</v>
      </c>
      <c r="R209" s="52" t="str">
        <f t="shared" si="5"/>
        <v>OK</v>
      </c>
      <c r="S209" s="52" t="str">
        <f t="shared" si="6"/>
        <v>3-NORMAL</v>
      </c>
      <c r="T209" s="53">
        <f>IF(A209="","",'DATA PENDIENTES'!O131)</f>
        <v>7600</v>
      </c>
    </row>
    <row r="210" ht="15.75" customHeight="1">
      <c r="A210" s="47" t="str">
        <f>IF('DATA PENDIENTES'!B48="","",'DATA PENDIENTES'!B48)</f>
        <v>SU115916</v>
      </c>
      <c r="B210" s="47" t="str">
        <f>IF(A210="","",'DATA PENDIENTES'!C48)</f>
        <v>CORAZA DE 3/4"</v>
      </c>
      <c r="C210" s="47">
        <f>IF(A210="","",'DATA PENDIENTES'!L48)</f>
        <v>80150077</v>
      </c>
      <c r="D210" s="47">
        <f>IF(A210="","",'DATA PENDIENTES'!J48)</f>
        <v>2242</v>
      </c>
      <c r="E210" s="47">
        <f>IF(A210="","",'DATA PENDIENTES'!D48)</f>
        <v>60</v>
      </c>
      <c r="F210" s="47" t="str">
        <f>IF(A210="","",'DATA PENDIENTES'!E48)</f>
        <v>M</v>
      </c>
      <c r="G210" s="47">
        <f>IF(A210="","",'DATA PENDIENTES'!F48)</f>
        <v>0</v>
      </c>
      <c r="H210" s="47">
        <f>IF(A210="","",'DATA PENDIENTES'!G48)</f>
        <v>60</v>
      </c>
      <c r="I210" s="48">
        <f>IF(A210="","",'DATA PENDIENTES'!H48)</f>
        <v>1540</v>
      </c>
      <c r="J210" s="48">
        <f t="shared" si="1"/>
        <v>0</v>
      </c>
      <c r="K210" s="47" t="str">
        <f>IF(A210="","",'DATA PENDIENTES'!I48)</f>
        <v>UNIVERSAL DE PARTES Y REPUESTOS SAS</v>
      </c>
      <c r="L210" s="47" t="str">
        <f>IF(A210="","",'DATA PENDIENTES'!K48)</f>
        <v>CRISTHIAN BENITEZ</v>
      </c>
      <c r="M210" s="76">
        <f>IF(A210="","",'DATA PENDIENTES'!M48)</f>
        <v>46116</v>
      </c>
      <c r="N210" s="76">
        <f>IF(A210="","",'DATA PENDIENTES'!N48)</f>
        <v>46108</v>
      </c>
      <c r="O210" s="47">
        <f t="shared" si="2"/>
        <v>11</v>
      </c>
      <c r="P210" s="47" t="str">
        <f t="shared" si="3"/>
        <v>PENDIENTE</v>
      </c>
      <c r="Q210" s="77">
        <f t="shared" si="4"/>
        <v>0</v>
      </c>
      <c r="R210" s="47" t="str">
        <f t="shared" si="5"/>
        <v>ALERTA</v>
      </c>
      <c r="S210" s="47" t="str">
        <f t="shared" si="6"/>
        <v>2-URGENTE</v>
      </c>
      <c r="T210" s="48">
        <f>IF(A210="","",'DATA PENDIENTES'!O48)</f>
        <v>17556</v>
      </c>
    </row>
    <row r="211" ht="15.75" customHeight="1">
      <c r="A211" s="52" t="str">
        <f>IF('DATA PENDIENTES'!B87="","",'DATA PENDIENTES'!B87)</f>
        <v>SU115136</v>
      </c>
      <c r="B211" s="52" t="str">
        <f>IF(A211="","",'DATA PENDIENTES'!C87)</f>
        <v>CORAZA DE 3/4"</v>
      </c>
      <c r="C211" s="52">
        <f>IF(A211="","",'DATA PENDIENTES'!L87)</f>
        <v>80150077</v>
      </c>
      <c r="D211" s="52">
        <f>IF(A211="","",'DATA PENDIENTES'!J87)</f>
        <v>2242</v>
      </c>
      <c r="E211" s="52">
        <f>IF(A211="","",'DATA PENDIENTES'!D87)</f>
        <v>600</v>
      </c>
      <c r="F211" s="52" t="str">
        <f>IF(A211="","",'DATA PENDIENTES'!E87)</f>
        <v>M</v>
      </c>
      <c r="G211" s="52">
        <f>IF(A211="","",'DATA PENDIENTES'!F87)</f>
        <v>450</v>
      </c>
      <c r="H211" s="52">
        <f>IF(A211="","",'DATA PENDIENTES'!G87)</f>
        <v>150</v>
      </c>
      <c r="I211" s="53">
        <f>IF(A211="","",'DATA PENDIENTES'!H87)</f>
        <v>1547</v>
      </c>
      <c r="J211" s="53">
        <f t="shared" si="1"/>
        <v>0</v>
      </c>
      <c r="K211" s="52" t="str">
        <f>IF(A211="","",'DATA PENDIENTES'!I87)</f>
        <v>SUMILOGISTICA S.A.S.</v>
      </c>
      <c r="L211" s="52" t="str">
        <f>IF(A211="","",'DATA PENDIENTES'!K87)</f>
        <v>CRISTHIAN BENITEZ</v>
      </c>
      <c r="M211" s="79">
        <f>IF(A211="","",'DATA PENDIENTES'!M87)</f>
        <v>46142</v>
      </c>
      <c r="N211" s="79">
        <f>IF(A211="","",'DATA PENDIENTES'!N87)</f>
        <v>46142</v>
      </c>
      <c r="O211" s="52">
        <f t="shared" si="2"/>
        <v>0</v>
      </c>
      <c r="P211" s="52" t="str">
        <f t="shared" si="3"/>
        <v>PENDIENTE</v>
      </c>
      <c r="Q211" s="80">
        <f t="shared" si="4"/>
        <v>0.75</v>
      </c>
      <c r="R211" s="52" t="str">
        <f t="shared" si="5"/>
        <v>OK</v>
      </c>
      <c r="S211" s="52" t="str">
        <f t="shared" si="6"/>
        <v>3-NORMAL</v>
      </c>
      <c r="T211" s="53">
        <f>IF(A211="","",'DATA PENDIENTES'!O87)</f>
        <v>176358</v>
      </c>
    </row>
    <row r="212" ht="15.75" customHeight="1">
      <c r="A212" s="47" t="str">
        <f>IF('DATA PENDIENTES'!B88="","",'DATA PENDIENTES'!B88)</f>
        <v>SU115136</v>
      </c>
      <c r="B212" s="47" t="str">
        <f>IF(A212="","",'DATA PENDIENTES'!C88)</f>
        <v>TORNILLO ARANDELADO AUTOPERFORANTE M8*1 1/2"</v>
      </c>
      <c r="C212" s="47">
        <f>IF(A212="","",'DATA PENDIENTES'!L88)</f>
        <v>80150114</v>
      </c>
      <c r="D212" s="47">
        <f>IF(A212="","",'DATA PENDIENTES'!J88)</f>
        <v>2473</v>
      </c>
      <c r="E212" s="47">
        <f>IF(A212="","",'DATA PENDIENTES'!D88)</f>
        <v>1500</v>
      </c>
      <c r="F212" s="47" t="str">
        <f>IF(A212="","",'DATA PENDIENTES'!E88)</f>
        <v>UND</v>
      </c>
      <c r="G212" s="47">
        <f>IF(A212="","",'DATA PENDIENTES'!F88)</f>
        <v>0</v>
      </c>
      <c r="H212" s="47">
        <f>IF(A212="","",'DATA PENDIENTES'!G88)</f>
        <v>1500</v>
      </c>
      <c r="I212" s="48">
        <f>IF(A212="","",'DATA PENDIENTES'!H88)</f>
        <v>81</v>
      </c>
      <c r="J212" s="48">
        <f t="shared" si="1"/>
        <v>0</v>
      </c>
      <c r="K212" s="47" t="str">
        <f>IF(A212="","",'DATA PENDIENTES'!I88)</f>
        <v>SUMILOGISTICA S.A.S.</v>
      </c>
      <c r="L212" s="47" t="str">
        <f>IF(A212="","",'DATA PENDIENTES'!K88)</f>
        <v>CRISTHIAN BENITEZ</v>
      </c>
      <c r="M212" s="76">
        <f>IF(A212="","",'DATA PENDIENTES'!M88)</f>
        <v>46142</v>
      </c>
      <c r="N212" s="76">
        <f>IF(A212="","",'DATA PENDIENTES'!N88)</f>
        <v>46142</v>
      </c>
      <c r="O212" s="47">
        <f t="shared" si="2"/>
        <v>0</v>
      </c>
      <c r="P212" s="47" t="str">
        <f t="shared" si="3"/>
        <v>PENDIENTE</v>
      </c>
      <c r="Q212" s="77">
        <f t="shared" si="4"/>
        <v>0</v>
      </c>
      <c r="R212" s="47" t="str">
        <f t="shared" si="5"/>
        <v>OK</v>
      </c>
      <c r="S212" s="47" t="str">
        <f t="shared" si="6"/>
        <v>3-NORMAL</v>
      </c>
      <c r="T212" s="48">
        <f>IF(A212="","",'DATA PENDIENTES'!O88)</f>
        <v>23085</v>
      </c>
    </row>
    <row r="213" ht="15.75" customHeight="1">
      <c r="A213" s="52" t="str">
        <f>IF('DATA PENDIENTES'!B89="","",'DATA PENDIENTES'!B89)</f>
        <v>SU115136</v>
      </c>
      <c r="B213" s="52" t="str">
        <f>IF(A213="","",'DATA PENDIENTES'!C89)</f>
        <v>TORNILLO AVELLANADO M14*1 1/2"</v>
      </c>
      <c r="C213" s="52">
        <f>IF(A213="","",'DATA PENDIENTES'!L89)</f>
        <v>80150118</v>
      </c>
      <c r="D213" s="52">
        <f>IF(A213="","",'DATA PENDIENTES'!J89)</f>
        <v>2477</v>
      </c>
      <c r="E213" s="52">
        <f>IF(A213="","",'DATA PENDIENTES'!D89)</f>
        <v>100</v>
      </c>
      <c r="F213" s="52" t="str">
        <f>IF(A213="","",'DATA PENDIENTES'!E89)</f>
        <v>UND</v>
      </c>
      <c r="G213" s="52">
        <f>IF(A213="","",'DATA PENDIENTES'!F89)</f>
        <v>0</v>
      </c>
      <c r="H213" s="52">
        <f>IF(A213="","",'DATA PENDIENTES'!G89)</f>
        <v>100</v>
      </c>
      <c r="I213" s="53">
        <f>IF(A213="","",'DATA PENDIENTES'!H89)</f>
        <v>133</v>
      </c>
      <c r="J213" s="53">
        <f t="shared" si="1"/>
        <v>0</v>
      </c>
      <c r="K213" s="52" t="str">
        <f>IF(A213="","",'DATA PENDIENTES'!I89)</f>
        <v>SUMILOGISTICA S.A.S.</v>
      </c>
      <c r="L213" s="52" t="str">
        <f>IF(A213="","",'DATA PENDIENTES'!K89)</f>
        <v>CRISTHIAN BENITEZ</v>
      </c>
      <c r="M213" s="79">
        <f>IF(A213="","",'DATA PENDIENTES'!M89)</f>
        <v>46142</v>
      </c>
      <c r="N213" s="79">
        <f>IF(A213="","",'DATA PENDIENTES'!N89)</f>
        <v>46142</v>
      </c>
      <c r="O213" s="52">
        <f t="shared" si="2"/>
        <v>0</v>
      </c>
      <c r="P213" s="52" t="str">
        <f t="shared" si="3"/>
        <v>PENDIENTE</v>
      </c>
      <c r="Q213" s="80">
        <f t="shared" si="4"/>
        <v>0</v>
      </c>
      <c r="R213" s="52" t="str">
        <f t="shared" si="5"/>
        <v>OK</v>
      </c>
      <c r="S213" s="52" t="str">
        <f t="shared" si="6"/>
        <v>3-NORMAL</v>
      </c>
      <c r="T213" s="53">
        <f>IF(A213="","",'DATA PENDIENTES'!O89)</f>
        <v>2527</v>
      </c>
    </row>
    <row r="214" ht="15.75" customHeight="1">
      <c r="A214" s="47" t="str">
        <f>IF('DATA PENDIENTES'!B90="","",'DATA PENDIENTES'!B90)</f>
        <v>SU115136</v>
      </c>
      <c r="B214" s="47" t="str">
        <f>IF(A214="","",'DATA PENDIENTES'!C90)</f>
        <v>TORNILLO CABEZA DE GARBANZO M10*1"</v>
      </c>
      <c r="C214" s="47">
        <f>IF(A214="","",'DATA PENDIENTES'!L90)</f>
        <v>80150119</v>
      </c>
      <c r="D214" s="47">
        <f>IF(A214="","",'DATA PENDIENTES'!J90)</f>
        <v>2478</v>
      </c>
      <c r="E214" s="47">
        <f>IF(A214="","",'DATA PENDIENTES'!D90)</f>
        <v>2800</v>
      </c>
      <c r="F214" s="47" t="str">
        <f>IF(A214="","",'DATA PENDIENTES'!E90)</f>
        <v>UND</v>
      </c>
      <c r="G214" s="47">
        <f>IF(A214="","",'DATA PENDIENTES'!F90)</f>
        <v>1000</v>
      </c>
      <c r="H214" s="47">
        <f>IF(A214="","",'DATA PENDIENTES'!G90)</f>
        <v>1800</v>
      </c>
      <c r="I214" s="48">
        <f>IF(A214="","",'DATA PENDIENTES'!H90)</f>
        <v>66</v>
      </c>
      <c r="J214" s="48">
        <f t="shared" si="1"/>
        <v>0</v>
      </c>
      <c r="K214" s="47" t="str">
        <f>IF(A214="","",'DATA PENDIENTES'!I90)</f>
        <v>SUMILOGISTICA S.A.S.</v>
      </c>
      <c r="L214" s="47" t="str">
        <f>IF(A214="","",'DATA PENDIENTES'!K90)</f>
        <v>CRISTHIAN BENITEZ</v>
      </c>
      <c r="M214" s="76">
        <f>IF(A214="","",'DATA PENDIENTES'!M90)</f>
        <v>46142</v>
      </c>
      <c r="N214" s="76">
        <f>IF(A214="","",'DATA PENDIENTES'!N90)</f>
        <v>46142</v>
      </c>
      <c r="O214" s="47">
        <f t="shared" si="2"/>
        <v>0</v>
      </c>
      <c r="P214" s="47" t="str">
        <f t="shared" si="3"/>
        <v>PENDIENTE</v>
      </c>
      <c r="Q214" s="77">
        <f t="shared" si="4"/>
        <v>0.3571428571</v>
      </c>
      <c r="R214" s="47" t="str">
        <f t="shared" si="5"/>
        <v>OK</v>
      </c>
      <c r="S214" s="47" t="str">
        <f t="shared" si="6"/>
        <v>3-NORMAL</v>
      </c>
      <c r="T214" s="48">
        <f>IF(A214="","",'DATA PENDIENTES'!O90)</f>
        <v>35112</v>
      </c>
    </row>
    <row r="215" ht="15.75" customHeight="1">
      <c r="A215" s="52" t="str">
        <f>IF('DATA PENDIENTES'!B91="","",'DATA PENDIENTES'!B91)</f>
        <v>SU115136</v>
      </c>
      <c r="B215" s="52" t="str">
        <f>IF(A215="","",'DATA PENDIENTES'!C91)</f>
        <v>TORNILLO CABEZA DE GARBANZO M10*1/2"</v>
      </c>
      <c r="C215" s="52">
        <f>IF(A215="","",'DATA PENDIENTES'!L91)</f>
        <v>80150120</v>
      </c>
      <c r="D215" s="52">
        <f>IF(A215="","",'DATA PENDIENTES'!J91)</f>
        <v>2479</v>
      </c>
      <c r="E215" s="52">
        <f>IF(A215="","",'DATA PENDIENTES'!D91)</f>
        <v>300</v>
      </c>
      <c r="F215" s="52" t="str">
        <f>IF(A215="","",'DATA PENDIENTES'!E91)</f>
        <v>UND</v>
      </c>
      <c r="G215" s="52">
        <f>IF(A215="","",'DATA PENDIENTES'!F91)</f>
        <v>150</v>
      </c>
      <c r="H215" s="52">
        <f>IF(A215="","",'DATA PENDIENTES'!G91)</f>
        <v>150</v>
      </c>
      <c r="I215" s="53">
        <f>IF(A215="","",'DATA PENDIENTES'!H91)</f>
        <v>63</v>
      </c>
      <c r="J215" s="53">
        <f t="shared" si="1"/>
        <v>0</v>
      </c>
      <c r="K215" s="52" t="str">
        <f>IF(A215="","",'DATA PENDIENTES'!I91)</f>
        <v>SUMILOGISTICA S.A.S.</v>
      </c>
      <c r="L215" s="52" t="str">
        <f>IF(A215="","",'DATA PENDIENTES'!K91)</f>
        <v>CRISTHIAN BENITEZ</v>
      </c>
      <c r="M215" s="79">
        <f>IF(A215="","",'DATA PENDIENTES'!M91)</f>
        <v>46142</v>
      </c>
      <c r="N215" s="79">
        <f>IF(A215="","",'DATA PENDIENTES'!N91)</f>
        <v>46142</v>
      </c>
      <c r="O215" s="52">
        <f t="shared" si="2"/>
        <v>0</v>
      </c>
      <c r="P215" s="52" t="str">
        <f t="shared" si="3"/>
        <v>PENDIENTE</v>
      </c>
      <c r="Q215" s="80">
        <f t="shared" si="4"/>
        <v>0.5</v>
      </c>
      <c r="R215" s="52" t="str">
        <f t="shared" si="5"/>
        <v>OK</v>
      </c>
      <c r="S215" s="52" t="str">
        <f t="shared" si="6"/>
        <v>3-NORMAL</v>
      </c>
      <c r="T215" s="53">
        <f>IF(A215="","",'DATA PENDIENTES'!O91)</f>
        <v>3591</v>
      </c>
    </row>
    <row r="216" ht="15.75" customHeight="1">
      <c r="A216" s="52" t="str">
        <f>IF('DATA PENDIENTES'!B97="","",'DATA PENDIENTES'!B97)</f>
        <v>SU115857</v>
      </c>
      <c r="B216" s="52" t="str">
        <f>IF(A216="","",'DATA PENDIENTES'!C97)</f>
        <v>TEFLON LIQUIDO 567</v>
      </c>
      <c r="C216" s="52">
        <f>IF(A216="","",'DATA PENDIENTES'!L97)</f>
        <v>80150121</v>
      </c>
      <c r="D216" s="52">
        <f>IF(A216="","",'DATA PENDIENTES'!J97)</f>
        <v>953</v>
      </c>
      <c r="E216" s="52">
        <f>IF(A216="","",'DATA PENDIENTES'!D97)</f>
        <v>3</v>
      </c>
      <c r="F216" s="52" t="str">
        <f>IF(A216="","",'DATA PENDIENTES'!E97)</f>
        <v>UND</v>
      </c>
      <c r="G216" s="52">
        <f>IF(A216="","",'DATA PENDIENTES'!F97)</f>
        <v>0</v>
      </c>
      <c r="H216" s="52">
        <f>IF(A216="","",'DATA PENDIENTES'!G97)</f>
        <v>3</v>
      </c>
      <c r="I216" s="53">
        <f>IF(A216="","",'DATA PENDIENTES'!H97)</f>
        <v>55612</v>
      </c>
      <c r="J216" s="53">
        <f t="shared" si="1"/>
        <v>0</v>
      </c>
      <c r="K216" s="52" t="str">
        <f>IF(A216="","",'DATA PENDIENTES'!I97)</f>
        <v>SUMILOGISTICA S.A.S.</v>
      </c>
      <c r="L216" s="52" t="str">
        <f>IF(A216="","",'DATA PENDIENTES'!K97)</f>
        <v>CRISTHIAN BENITEZ</v>
      </c>
      <c r="M216" s="79">
        <f>IF(A216="","",'DATA PENDIENTES'!M97)</f>
        <v>46119</v>
      </c>
      <c r="N216" s="79">
        <f>IF(A216="","",'DATA PENDIENTES'!N97)</f>
        <v>46113</v>
      </c>
      <c r="O216" s="52">
        <f t="shared" si="2"/>
        <v>6</v>
      </c>
      <c r="P216" s="52" t="str">
        <f t="shared" si="3"/>
        <v>PENDIENTE</v>
      </c>
      <c r="Q216" s="80">
        <f t="shared" si="4"/>
        <v>0</v>
      </c>
      <c r="R216" s="52" t="str">
        <f t="shared" si="5"/>
        <v>OK</v>
      </c>
      <c r="S216" s="52" t="str">
        <f t="shared" si="6"/>
        <v>3-NORMAL</v>
      </c>
      <c r="T216" s="53">
        <f>IF(A216="","",'DATA PENDIENTES'!O97)</f>
        <v>31698.84</v>
      </c>
    </row>
    <row r="217" ht="15.75" customHeight="1">
      <c r="A217" s="52" t="str">
        <f>IF('DATA PENDIENTES'!B93="","",'DATA PENDIENTES'!B93)</f>
        <v>SU115857</v>
      </c>
      <c r="B217" s="52" t="str">
        <f>IF(A217="","",'DATA PENDIENTES'!C93)</f>
        <v>TORNILLO AUTOPERFORANTE M10*3/4"</v>
      </c>
      <c r="C217" s="52">
        <f>IF(A217="","",'DATA PENDIENTES'!L93)</f>
        <v>80150122</v>
      </c>
      <c r="D217" s="52">
        <f>IF(A217="","",'DATA PENDIENTES'!J93)</f>
        <v>2483</v>
      </c>
      <c r="E217" s="52">
        <f>IF(A217="","",'DATA PENDIENTES'!D93)</f>
        <v>300</v>
      </c>
      <c r="F217" s="52" t="str">
        <f>IF(A217="","",'DATA PENDIENTES'!E93)</f>
        <v>UND</v>
      </c>
      <c r="G217" s="52">
        <f>IF(A217="","",'DATA PENDIENTES'!F93)</f>
        <v>0</v>
      </c>
      <c r="H217" s="52">
        <f>IF(A217="","",'DATA PENDIENTES'!G93)</f>
        <v>300</v>
      </c>
      <c r="I217" s="53">
        <f>IF(A217="","",'DATA PENDIENTES'!H93)</f>
        <v>133</v>
      </c>
      <c r="J217" s="53">
        <f t="shared" si="1"/>
        <v>0</v>
      </c>
      <c r="K217" s="52" t="str">
        <f>IF(A217="","",'DATA PENDIENTES'!I93)</f>
        <v>SUMILOGISTICA S.A.S.</v>
      </c>
      <c r="L217" s="52" t="str">
        <f>IF(A217="","",'DATA PENDIENTES'!K93)</f>
        <v>CRISTHIAN BENITEZ</v>
      </c>
      <c r="M217" s="79">
        <f>IF(A217="","",'DATA PENDIENTES'!M93)</f>
        <v>46119</v>
      </c>
      <c r="N217" s="79">
        <f>IF(A217="","",'DATA PENDIENTES'!N93)</f>
        <v>46113</v>
      </c>
      <c r="O217" s="52">
        <f t="shared" si="2"/>
        <v>6</v>
      </c>
      <c r="P217" s="52" t="str">
        <f t="shared" si="3"/>
        <v>PENDIENTE</v>
      </c>
      <c r="Q217" s="80">
        <f t="shared" si="4"/>
        <v>0</v>
      </c>
      <c r="R217" s="52" t="str">
        <f t="shared" si="5"/>
        <v>OK</v>
      </c>
      <c r="S217" s="52" t="str">
        <f t="shared" si="6"/>
        <v>3-NORMAL</v>
      </c>
      <c r="T217" s="53">
        <f>IF(A217="","",'DATA PENDIENTES'!O93)</f>
        <v>7581</v>
      </c>
    </row>
    <row r="218" ht="15.75" customHeight="1">
      <c r="A218" s="47" t="str">
        <f>IF('DATA PENDIENTES'!B262="","",'DATA PENDIENTES'!B262)</f>
        <v>SU115914</v>
      </c>
      <c r="B218" s="47" t="str">
        <f>IF(A218="","",'DATA PENDIENTES'!C262)</f>
        <v>CABLE CALIBRE 18 AWG MULTIFILAR TIPO AUTOMOTRIZ ROJO</v>
      </c>
      <c r="C218" s="47">
        <f>IF(A218="","",'DATA PENDIENTES'!L262)</f>
        <v>80150148</v>
      </c>
      <c r="D218" s="47" t="str">
        <f>IF(A218="","",'DATA PENDIENTES'!J262)</f>
        <v/>
      </c>
      <c r="E218" s="47">
        <f>IF(A218="","",'DATA PENDIENTES'!D262)</f>
        <v>100</v>
      </c>
      <c r="F218" s="47" t="str">
        <f>IF(A218="","",'DATA PENDIENTES'!E262)</f>
        <v>M</v>
      </c>
      <c r="G218" s="47">
        <f>IF(A218="","",'DATA PENDIENTES'!F262)</f>
        <v>0</v>
      </c>
      <c r="H218" s="47">
        <f>IF(A218="","",'DATA PENDIENTES'!G262)</f>
        <v>100</v>
      </c>
      <c r="I218" s="48">
        <f>IF(A218="","",'DATA PENDIENTES'!H262)</f>
        <v>2700</v>
      </c>
      <c r="J218" s="48">
        <f t="shared" si="1"/>
        <v>0</v>
      </c>
      <c r="K218" s="47" t="str">
        <f>IF(A218="","",'DATA PENDIENTES'!I262)</f>
        <v>AUTOTRONICA MASTER SAS</v>
      </c>
      <c r="L218" s="47" t="str">
        <f>IF(A218="","",'DATA PENDIENTES'!K262)</f>
        <v>CRISTHIAN BENITEZ</v>
      </c>
      <c r="M218" s="76">
        <f>IF(A218="","",'DATA PENDIENTES'!M262)</f>
        <v>46119</v>
      </c>
      <c r="N218" s="76">
        <f>IF(A218="","",'DATA PENDIENTES'!N262)</f>
        <v>46113</v>
      </c>
      <c r="O218" s="47">
        <f t="shared" si="2"/>
        <v>6</v>
      </c>
      <c r="P218" s="47" t="str">
        <f t="shared" si="3"/>
        <v>PENDIENTE</v>
      </c>
      <c r="Q218" s="77">
        <f t="shared" si="4"/>
        <v>0</v>
      </c>
      <c r="R218" s="47" t="str">
        <f t="shared" si="5"/>
        <v>OK</v>
      </c>
      <c r="S218" s="47" t="str">
        <f t="shared" si="6"/>
        <v>3-NORMAL</v>
      </c>
      <c r="T218" s="48">
        <f>IF(A218="","",'DATA PENDIENTES'!O262)</f>
        <v>51300</v>
      </c>
    </row>
    <row r="219" ht="15.75" customHeight="1">
      <c r="A219" s="52" t="str">
        <f>IF('DATA PENDIENTES'!B263="","",'DATA PENDIENTES'!B263)</f>
        <v>SU115914</v>
      </c>
      <c r="B219" s="52" t="str">
        <f>IF(A219="","",'DATA PENDIENTES'!C263)</f>
        <v>TERMINAL MACHO PLANO 1/4</v>
      </c>
      <c r="C219" s="52">
        <f>IF(A219="","",'DATA PENDIENTES'!L263)</f>
        <v>80150154</v>
      </c>
      <c r="D219" s="52" t="str">
        <f>IF(A219="","",'DATA PENDIENTES'!J263)</f>
        <v/>
      </c>
      <c r="E219" s="52">
        <f>IF(A219="","",'DATA PENDIENTES'!D263)</f>
        <v>1000</v>
      </c>
      <c r="F219" s="52" t="str">
        <f>IF(A219="","",'DATA PENDIENTES'!E263)</f>
        <v>UND</v>
      </c>
      <c r="G219" s="52">
        <f>IF(A219="","",'DATA PENDIENTES'!F263)</f>
        <v>0</v>
      </c>
      <c r="H219" s="52">
        <f>IF(A219="","",'DATA PENDIENTES'!G263)</f>
        <v>1000</v>
      </c>
      <c r="I219" s="53">
        <f>IF(A219="","",'DATA PENDIENTES'!H263)</f>
        <v>310</v>
      </c>
      <c r="J219" s="53">
        <f t="shared" si="1"/>
        <v>0</v>
      </c>
      <c r="K219" s="52" t="str">
        <f>IF(A219="","",'DATA PENDIENTES'!I263)</f>
        <v>AUTOTRONICA MASTER SAS</v>
      </c>
      <c r="L219" s="52" t="str">
        <f>IF(A219="","",'DATA PENDIENTES'!K263)</f>
        <v>CRISTHIAN BENITEZ</v>
      </c>
      <c r="M219" s="79">
        <f>IF(A219="","",'DATA PENDIENTES'!M263)</f>
        <v>46119</v>
      </c>
      <c r="N219" s="79">
        <f>IF(A219="","",'DATA PENDIENTES'!N263)</f>
        <v>46107</v>
      </c>
      <c r="O219" s="52">
        <f t="shared" si="2"/>
        <v>12</v>
      </c>
      <c r="P219" s="52" t="str">
        <f t="shared" si="3"/>
        <v>PENDIENTE</v>
      </c>
      <c r="Q219" s="80">
        <f t="shared" si="4"/>
        <v>0</v>
      </c>
      <c r="R219" s="52" t="str">
        <f t="shared" si="5"/>
        <v>ALERTA</v>
      </c>
      <c r="S219" s="52" t="str">
        <f t="shared" si="6"/>
        <v>2-URGENTE</v>
      </c>
      <c r="T219" s="53">
        <f>IF(A219="","",'DATA PENDIENTES'!O263)</f>
        <v>58900</v>
      </c>
    </row>
    <row r="220" ht="15.75" customHeight="1">
      <c r="A220" s="47" t="str">
        <f>IF('DATA PENDIENTES'!B258="","",'DATA PENDIENTES'!B258)</f>
        <v>SU115919</v>
      </c>
      <c r="B220" s="47" t="str">
        <f>IF(A220="","",'DATA PENDIENTES'!C258)</f>
        <v>TORNILLO TOR 30 AVELLANADO # 14 * 2" GOLOSO</v>
      </c>
      <c r="C220" s="47">
        <f>IF(A220="","",'DATA PENDIENTES'!L258)</f>
        <v>80170205</v>
      </c>
      <c r="D220" s="47" t="str">
        <f>IF(A220="","",'DATA PENDIENTES'!J258)</f>
        <v/>
      </c>
      <c r="E220" s="47">
        <f>IF(A220="","",'DATA PENDIENTES'!D258)</f>
        <v>500</v>
      </c>
      <c r="F220" s="47" t="str">
        <f>IF(A220="","",'DATA PENDIENTES'!E258)</f>
        <v>UND</v>
      </c>
      <c r="G220" s="47">
        <f>IF(A220="","",'DATA PENDIENTES'!F258)</f>
        <v>0</v>
      </c>
      <c r="H220" s="47">
        <f>IF(A220="","",'DATA PENDIENTES'!G258)</f>
        <v>500</v>
      </c>
      <c r="I220" s="48">
        <f>IF(A220="","",'DATA PENDIENTES'!H258)</f>
        <v>120</v>
      </c>
      <c r="J220" s="48">
        <f t="shared" si="1"/>
        <v>0</v>
      </c>
      <c r="K220" s="47" t="str">
        <f>IF(A220="","",'DATA PENDIENTES'!I258)</f>
        <v>COMERCIALIZADORA DE AUTOPARTES E INDUSTRIAL UNIVERSAL SAS</v>
      </c>
      <c r="L220" s="47" t="str">
        <f>IF(A220="","",'DATA PENDIENTES'!K258)</f>
        <v>CRISTHIAN BENITEZ</v>
      </c>
      <c r="M220" s="76">
        <f>IF(A220="","",'DATA PENDIENTES'!M258)</f>
        <v>46119</v>
      </c>
      <c r="N220" s="76">
        <f>IF(A220="","",'DATA PENDIENTES'!N258)</f>
        <v>46113</v>
      </c>
      <c r="O220" s="47">
        <f t="shared" si="2"/>
        <v>6</v>
      </c>
      <c r="P220" s="47" t="str">
        <f t="shared" si="3"/>
        <v>PENDIENTE</v>
      </c>
      <c r="Q220" s="77">
        <f t="shared" si="4"/>
        <v>0</v>
      </c>
      <c r="R220" s="47" t="str">
        <f t="shared" si="5"/>
        <v>OK</v>
      </c>
      <c r="S220" s="47" t="str">
        <f t="shared" si="6"/>
        <v>3-NORMAL</v>
      </c>
      <c r="T220" s="48">
        <f>IF(A220="","",'DATA PENDIENTES'!O258)</f>
        <v>11400</v>
      </c>
    </row>
    <row r="221" ht="15.75" customHeight="1">
      <c r="A221" s="52" t="str">
        <f>IF('DATA PENDIENTES'!B253="","",'DATA PENDIENTES'!B253)</f>
        <v>SU115858</v>
      </c>
      <c r="B221" s="52" t="str">
        <f>IF(A221="","",'DATA PENDIENTES'!C253)</f>
        <v>RODAMIENTO SUPERIOR PUERTA DE SERVICIO</v>
      </c>
      <c r="C221" s="52">
        <f>IF(A221="","",'DATA PENDIENTES'!L253)</f>
        <v>80200057</v>
      </c>
      <c r="D221" s="52" t="str">
        <f>IF(A221="","",'DATA PENDIENTES'!J253)</f>
        <v>CTP4913</v>
      </c>
      <c r="E221" s="52">
        <f>IF(A221="","",'DATA PENDIENTES'!D253)</f>
        <v>200</v>
      </c>
      <c r="F221" s="52" t="str">
        <f>IF(A221="","",'DATA PENDIENTES'!E253)</f>
        <v>UND</v>
      </c>
      <c r="G221" s="52">
        <f>IF(A221="","",'DATA PENDIENTES'!F253)</f>
        <v>84</v>
      </c>
      <c r="H221" s="52">
        <f>IF(A221="","",'DATA PENDIENTES'!G253)</f>
        <v>116</v>
      </c>
      <c r="I221" s="53">
        <f>IF(A221="","",'DATA PENDIENTES'!H253)</f>
        <v>17500</v>
      </c>
      <c r="J221" s="53">
        <f t="shared" si="1"/>
        <v>0</v>
      </c>
      <c r="K221" s="52" t="str">
        <f>IF(A221="","",'DATA PENDIENTES'!I253)</f>
        <v>COMERCIALIZADORA DE AUTOPARTES E INDUSTRIAL UNIVERSAL SAS</v>
      </c>
      <c r="L221" s="52" t="str">
        <f>IF(A221="","",'DATA PENDIENTES'!K253)</f>
        <v>CRISTHIAN BENITEZ</v>
      </c>
      <c r="M221" s="79">
        <f>IF(A221="","",'DATA PENDIENTES'!M253)</f>
        <v>46134</v>
      </c>
      <c r="N221" s="79">
        <f>IF(A221="","",'DATA PENDIENTES'!N253)</f>
        <v>46113</v>
      </c>
      <c r="O221" s="52">
        <f t="shared" si="2"/>
        <v>6</v>
      </c>
      <c r="P221" s="52" t="str">
        <f t="shared" si="3"/>
        <v>PENDIENTE</v>
      </c>
      <c r="Q221" s="80">
        <f t="shared" si="4"/>
        <v>0.42</v>
      </c>
      <c r="R221" s="52" t="str">
        <f t="shared" si="5"/>
        <v>OK</v>
      </c>
      <c r="S221" s="52" t="str">
        <f t="shared" si="6"/>
        <v>3-NORMAL</v>
      </c>
      <c r="T221" s="53">
        <f>IF(A221="","",'DATA PENDIENTES'!O253)</f>
        <v>665000</v>
      </c>
    </row>
    <row r="222" ht="15.75" customHeight="1">
      <c r="A222" s="47" t="str">
        <f>IF('DATA PENDIENTES'!B128="","",'DATA PENDIENTES'!B128)</f>
        <v>SU115880</v>
      </c>
      <c r="B222" s="47" t="str">
        <f>IF(A222="","",'DATA PENDIENTES'!C128)</f>
        <v>ROTULA DE PUERTA DE EMERGENCIA</v>
      </c>
      <c r="C222" s="47">
        <f>IF(A222="","",'DATA PENDIENTES'!L128)</f>
        <v>80200058</v>
      </c>
      <c r="D222" s="47" t="str">
        <f>IF(A222="","",'DATA PENDIENTES'!J128)</f>
        <v>CTP1507</v>
      </c>
      <c r="E222" s="47">
        <f>IF(A222="","",'DATA PENDIENTES'!D128)</f>
        <v>20</v>
      </c>
      <c r="F222" s="47" t="str">
        <f>IF(A222="","",'DATA PENDIENTES'!E128)</f>
        <v>UND</v>
      </c>
      <c r="G222" s="47">
        <f>IF(A222="","",'DATA PENDIENTES'!F128)</f>
        <v>1</v>
      </c>
      <c r="H222" s="47">
        <f>IF(A222="","",'DATA PENDIENTES'!G128)</f>
        <v>19</v>
      </c>
      <c r="I222" s="48">
        <f>IF(A222="","",'DATA PENDIENTES'!H128)</f>
        <v>26777</v>
      </c>
      <c r="J222" s="48">
        <f t="shared" si="1"/>
        <v>0</v>
      </c>
      <c r="K222" s="47" t="str">
        <f>IF(A222="","",'DATA PENDIENTES'!I128)</f>
        <v>SOLUCIONES INTEGRALES PARA CARROCERIAS SOCIEDAD POR ACCIONES SIMPLIFICADA</v>
      </c>
      <c r="L222" s="47" t="str">
        <f>IF(A222="","",'DATA PENDIENTES'!K128)</f>
        <v>CRISTHIAN BENITEZ</v>
      </c>
      <c r="M222" s="76">
        <f>IF(A222="","",'DATA PENDIENTES'!M128)</f>
        <v>46113</v>
      </c>
      <c r="N222" s="76">
        <f>IF(A222="","",'DATA PENDIENTES'!N128)</f>
        <v>46113</v>
      </c>
      <c r="O222" s="47">
        <f t="shared" si="2"/>
        <v>6</v>
      </c>
      <c r="P222" s="47" t="str">
        <f t="shared" si="3"/>
        <v>PENDIENTE</v>
      </c>
      <c r="Q222" s="77">
        <f t="shared" si="4"/>
        <v>0.05</v>
      </c>
      <c r="R222" s="47" t="str">
        <f t="shared" si="5"/>
        <v>OK</v>
      </c>
      <c r="S222" s="47" t="str">
        <f t="shared" si="6"/>
        <v>3-NORMAL</v>
      </c>
      <c r="T222" s="48">
        <f>IF(A222="","",'DATA PENDIENTES'!O128)</f>
        <v>101752.6</v>
      </c>
    </row>
    <row r="223" ht="15.75" customHeight="1">
      <c r="A223" s="52" t="str">
        <f>IF('DATA PENDIENTES'!B137="","",'DATA PENDIENTES'!B137)</f>
        <v>SU115885</v>
      </c>
      <c r="B223" s="52" t="str">
        <f>IF(A223="","",'DATA PENDIENTES'!C137)</f>
        <v>PROTECTOR PET PARA MULTIPLEX</v>
      </c>
      <c r="C223" s="52">
        <f>IF(A223="","",'DATA PENDIENTES'!L137)</f>
        <v>80200068</v>
      </c>
      <c r="D223" s="52" t="str">
        <f>IF(A223="","",'DATA PENDIENTES'!J137)</f>
        <v>RMS001</v>
      </c>
      <c r="E223" s="52">
        <f>IF(A223="","",'DATA PENDIENTES'!D137)</f>
        <v>50</v>
      </c>
      <c r="F223" s="52" t="str">
        <f>IF(A223="","",'DATA PENDIENTES'!E137)</f>
        <v>UND</v>
      </c>
      <c r="G223" s="52">
        <f>IF(A223="","",'DATA PENDIENTES'!F137)</f>
        <v>0</v>
      </c>
      <c r="H223" s="52">
        <f>IF(A223="","",'DATA PENDIENTES'!G137)</f>
        <v>50</v>
      </c>
      <c r="I223" s="53">
        <f>IF(A223="","",'DATA PENDIENTES'!H137)</f>
        <v>22000</v>
      </c>
      <c r="J223" s="53">
        <f t="shared" si="1"/>
        <v>0</v>
      </c>
      <c r="K223" s="52" t="str">
        <f>IF(A223="","",'DATA PENDIENTES'!I137)</f>
        <v>REPUESTOS MANTENIMIENTO SERVICIOS SAS</v>
      </c>
      <c r="L223" s="52" t="str">
        <f>IF(A223="","",'DATA PENDIENTES'!K137)</f>
        <v>CRISTHIAN BENITEZ</v>
      </c>
      <c r="M223" s="79">
        <f>IF(A223="","",'DATA PENDIENTES'!M137)</f>
        <v>46113</v>
      </c>
      <c r="N223" s="79">
        <f>IF(A223="","",'DATA PENDIENTES'!N137)</f>
        <v>46113</v>
      </c>
      <c r="O223" s="52">
        <f t="shared" si="2"/>
        <v>6</v>
      </c>
      <c r="P223" s="52" t="str">
        <f t="shared" si="3"/>
        <v>PENDIENTE</v>
      </c>
      <c r="Q223" s="80">
        <f t="shared" si="4"/>
        <v>0</v>
      </c>
      <c r="R223" s="52" t="str">
        <f t="shared" si="5"/>
        <v>OK</v>
      </c>
      <c r="S223" s="52" t="str">
        <f t="shared" si="6"/>
        <v>3-NORMAL</v>
      </c>
      <c r="T223" s="53">
        <f>IF(A223="","",'DATA PENDIENTES'!O137)</f>
        <v>209000</v>
      </c>
    </row>
    <row r="224" ht="15.75" customHeight="1">
      <c r="A224" s="52" t="str">
        <f>IF('DATA PENDIENTES'!B35="","",'DATA PENDIENTES'!B35)</f>
        <v>SU115941</v>
      </c>
      <c r="B224" s="52" t="str">
        <f>IF(A224="","",'DATA PENDIENTES'!C35)</f>
        <v>JUEGO DE FILTRO ADBLUE</v>
      </c>
      <c r="C224" s="52">
        <f>IF(A224="","",'DATA PENDIENTES'!L35)</f>
        <v>254010201</v>
      </c>
      <c r="D224" s="52">
        <f>IF(A224="","",'DATA PENDIENTES'!J35)</f>
        <v>21333097</v>
      </c>
      <c r="E224" s="52">
        <f>IF(A224="","",'DATA PENDIENTES'!D35)</f>
        <v>20</v>
      </c>
      <c r="F224" s="52" t="str">
        <f>IF(A224="","",'DATA PENDIENTES'!E35)</f>
        <v>UND</v>
      </c>
      <c r="G224" s="52">
        <f>IF(A224="","",'DATA PENDIENTES'!F35)</f>
        <v>0</v>
      </c>
      <c r="H224" s="52">
        <f>IF(A224="","",'DATA PENDIENTES'!G35)</f>
        <v>20</v>
      </c>
      <c r="I224" s="53">
        <f>IF(A224="","",'DATA PENDIENTES'!H35)</f>
        <v>196807.7</v>
      </c>
      <c r="J224" s="53">
        <f t="shared" si="1"/>
        <v>0</v>
      </c>
      <c r="K224" s="52" t="str">
        <f>IF(A224="","",'DATA PENDIENTES'!I35)</f>
        <v>VOLVO GROUP COLOMBIA S A S</v>
      </c>
      <c r="L224" s="52" t="str">
        <f>IF(A224="","",'DATA PENDIENTES'!K35)</f>
        <v>CRISTHIAN BENITEZ</v>
      </c>
      <c r="M224" s="79">
        <f>IF(A224="","",'DATA PENDIENTES'!M35)</f>
        <v>46118</v>
      </c>
      <c r="N224" s="79">
        <f>IF(A224="","",'DATA PENDIENTES'!N35)</f>
        <v>46108</v>
      </c>
      <c r="O224" s="52">
        <f t="shared" si="2"/>
        <v>11</v>
      </c>
      <c r="P224" s="52" t="str">
        <f t="shared" si="3"/>
        <v>PENDIENTE</v>
      </c>
      <c r="Q224" s="80">
        <f t="shared" si="4"/>
        <v>0</v>
      </c>
      <c r="R224" s="52" t="str">
        <f t="shared" si="5"/>
        <v>ALERTA</v>
      </c>
      <c r="S224" s="52" t="str">
        <f t="shared" si="6"/>
        <v>2-URGENTE</v>
      </c>
      <c r="T224" s="53">
        <f>IF(A224="","",'DATA PENDIENTES'!O35)</f>
        <v>747869.4</v>
      </c>
    </row>
    <row r="225" ht="15.75" customHeight="1">
      <c r="A225" s="47" t="str">
        <f>IF('DATA PENDIENTES'!B144="","",'DATA PENDIENTES'!B144)</f>
        <v>SU115863</v>
      </c>
      <c r="B225" s="47" t="str">
        <f>IF(A225="","",'DATA PENDIENTES'!C144)</f>
        <v>TOPE VENTANA</v>
      </c>
      <c r="C225" s="47">
        <f>IF(A225="","",'DATA PENDIENTES'!L144)</f>
        <v>801200116</v>
      </c>
      <c r="D225" s="47" t="str">
        <f>IF(A225="","",'DATA PENDIENTES'!J144)</f>
        <v>MQ001</v>
      </c>
      <c r="E225" s="47">
        <f>IF(A225="","",'DATA PENDIENTES'!D144)</f>
        <v>150</v>
      </c>
      <c r="F225" s="47" t="str">
        <f>IF(A225="","",'DATA PENDIENTES'!E144)</f>
        <v>UND</v>
      </c>
      <c r="G225" s="47">
        <f>IF(A225="","",'DATA PENDIENTES'!F144)</f>
        <v>34</v>
      </c>
      <c r="H225" s="47">
        <f>IF(A225="","",'DATA PENDIENTES'!G144)</f>
        <v>116</v>
      </c>
      <c r="I225" s="48">
        <f>IF(A225="","",'DATA PENDIENTES'!H144)</f>
        <v>3616</v>
      </c>
      <c r="J225" s="48">
        <f t="shared" si="1"/>
        <v>0</v>
      </c>
      <c r="K225" s="47" t="str">
        <f>IF(A225="","",'DATA PENDIENTES'!I144)</f>
        <v>MAQUITECNICOS IMPORTADORES SAS</v>
      </c>
      <c r="L225" s="47" t="str">
        <f>IF(A225="","",'DATA PENDIENTES'!K144)</f>
        <v>CRISTHIAN BENITEZ</v>
      </c>
      <c r="M225" s="76">
        <f>IF(A225="","",'DATA PENDIENTES'!M144)</f>
        <v>46121</v>
      </c>
      <c r="N225" s="76">
        <f>IF(A225="","",'DATA PENDIENTES'!N144)</f>
        <v>46113</v>
      </c>
      <c r="O225" s="47">
        <f t="shared" si="2"/>
        <v>6</v>
      </c>
      <c r="P225" s="47" t="str">
        <f t="shared" si="3"/>
        <v>PENDIENTE</v>
      </c>
      <c r="Q225" s="77">
        <f t="shared" si="4"/>
        <v>0.2266666667</v>
      </c>
      <c r="R225" s="47" t="str">
        <f t="shared" si="5"/>
        <v>OK</v>
      </c>
      <c r="S225" s="47" t="str">
        <f t="shared" si="6"/>
        <v>3-NORMAL</v>
      </c>
      <c r="T225" s="48">
        <f>IF(A225="","",'DATA PENDIENTES'!O144)</f>
        <v>103056</v>
      </c>
    </row>
    <row r="226" ht="15.75" customHeight="1">
      <c r="A226" s="47" t="str">
        <f>IF('DATA PENDIENTES'!B96="","",'DATA PENDIENTES'!B96)</f>
        <v>SU115857</v>
      </c>
      <c r="B226" s="47" t="str">
        <f>IF(A226="","",'DATA PENDIENTES'!C96)</f>
        <v>ALAMBRE MIG PARA SOLDAR DIAMETRO 0,35*15 KG</v>
      </c>
      <c r="C226" s="47">
        <f>IF(A226="","",'DATA PENDIENTES'!L96)</f>
        <v>801200122</v>
      </c>
      <c r="D226" s="47">
        <f>IF(A226="","",'DATA PENDIENTES'!J96)</f>
        <v>310</v>
      </c>
      <c r="E226" s="47">
        <f>IF(A226="","",'DATA PENDIENTES'!D96)</f>
        <v>1</v>
      </c>
      <c r="F226" s="47" t="str">
        <f>IF(A226="","",'DATA PENDIENTES'!E96)</f>
        <v>RLL</v>
      </c>
      <c r="G226" s="47">
        <f>IF(A226="","",'DATA PENDIENTES'!F96)</f>
        <v>0</v>
      </c>
      <c r="H226" s="47">
        <f>IF(A226="","",'DATA PENDIENTES'!G96)</f>
        <v>1</v>
      </c>
      <c r="I226" s="48">
        <f>IF(A226="","",'DATA PENDIENTES'!H96)</f>
        <v>173250</v>
      </c>
      <c r="J226" s="48">
        <f t="shared" si="1"/>
        <v>0</v>
      </c>
      <c r="K226" s="47" t="str">
        <f>IF(A226="","",'DATA PENDIENTES'!I96)</f>
        <v>SUMILOGISTICA S.A.S.</v>
      </c>
      <c r="L226" s="47" t="str">
        <f>IF(A226="","",'DATA PENDIENTES'!K96)</f>
        <v>CRISTHIAN BENITEZ</v>
      </c>
      <c r="M226" s="76">
        <f>IF(A226="","",'DATA PENDIENTES'!M96)</f>
        <v>46119</v>
      </c>
      <c r="N226" s="76">
        <f>IF(A226="","",'DATA PENDIENTES'!N96)</f>
        <v>46113</v>
      </c>
      <c r="O226" s="47">
        <f t="shared" si="2"/>
        <v>6</v>
      </c>
      <c r="P226" s="47" t="str">
        <f t="shared" si="3"/>
        <v>PENDIENTE</v>
      </c>
      <c r="Q226" s="77">
        <f t="shared" si="4"/>
        <v>0</v>
      </c>
      <c r="R226" s="47" t="str">
        <f t="shared" si="5"/>
        <v>OK</v>
      </c>
      <c r="S226" s="47" t="str">
        <f t="shared" si="6"/>
        <v>3-NORMAL</v>
      </c>
      <c r="T226" s="48">
        <f>IF(A226="","",'DATA PENDIENTES'!O96)</f>
        <v>32917.5</v>
      </c>
    </row>
    <row r="227" ht="15.75" customHeight="1">
      <c r="A227" s="47" t="str">
        <f>IF('DATA PENDIENTES'!B62="","",'DATA PENDIENTES'!B62)</f>
        <v>SU115064</v>
      </c>
      <c r="B227" s="47" t="str">
        <f>IF(A227="","",'DATA PENDIENTES'!C62)</f>
        <v>POLIURETANO GRIS CLARO INTERIORES</v>
      </c>
      <c r="C227" s="47">
        <f>IF(A227="","",'DATA PENDIENTES'!L62)</f>
        <v>801200129</v>
      </c>
      <c r="D227" s="47">
        <f>IF(A227="","",'DATA PENDIENTES'!J62)</f>
        <v>2490</v>
      </c>
      <c r="E227" s="47">
        <f>IF(A227="","",'DATA PENDIENTES'!D62)</f>
        <v>43200</v>
      </c>
      <c r="F227" s="47" t="str">
        <f>IF(A227="","",'DATA PENDIENTES'!E62)</f>
        <v>GR</v>
      </c>
      <c r="G227" s="47">
        <f>IF(A227="","",'DATA PENDIENTES'!F62)</f>
        <v>32400</v>
      </c>
      <c r="H227" s="47">
        <f>IF(A227="","",'DATA PENDIENTES'!G62)</f>
        <v>10800</v>
      </c>
      <c r="I227" s="48">
        <f>IF(A227="","",'DATA PENDIENTES'!H62)</f>
        <v>87.15</v>
      </c>
      <c r="J227" s="48">
        <f t="shared" si="1"/>
        <v>0</v>
      </c>
      <c r="K227" s="47" t="str">
        <f>IF(A227="","",'DATA PENDIENTES'!I62)</f>
        <v>SUMILOGISTICA S.A.S.</v>
      </c>
      <c r="L227" s="47" t="str">
        <f>IF(A227="","",'DATA PENDIENTES'!K62)</f>
        <v>CRISTHIAN BENITEZ</v>
      </c>
      <c r="M227" s="76">
        <f>IF(A227="","",'DATA PENDIENTES'!M62)</f>
        <v>46265</v>
      </c>
      <c r="N227" s="76">
        <f>IF(A227="","",'DATA PENDIENTES'!N62)</f>
        <v>46142</v>
      </c>
      <c r="O227" s="47">
        <f t="shared" si="2"/>
        <v>0</v>
      </c>
      <c r="P227" s="47" t="str">
        <f t="shared" si="3"/>
        <v>PENDIENTE</v>
      </c>
      <c r="Q227" s="77">
        <f t="shared" si="4"/>
        <v>0.75</v>
      </c>
      <c r="R227" s="47" t="str">
        <f t="shared" si="5"/>
        <v>OK</v>
      </c>
      <c r="S227" s="47" t="str">
        <f t="shared" si="6"/>
        <v>3-NORMAL</v>
      </c>
      <c r="T227" s="48">
        <f>IF(A227="","",'DATA PENDIENTES'!O62)</f>
        <v>715327.2</v>
      </c>
    </row>
    <row r="228" ht="15.75" customHeight="1">
      <c r="A228" s="47" t="str">
        <f>IF('DATA PENDIENTES'!B246="","",'DATA PENDIENTES'!B246)</f>
        <v>SU115773</v>
      </c>
      <c r="B228" s="47" t="str">
        <f>IF(A228="","",'DATA PENDIENTES'!C246)</f>
        <v>TOPE DE SILLA OPERADOR</v>
      </c>
      <c r="C228" s="47">
        <f>IF(A228="","",'DATA PENDIENTES'!L246)</f>
        <v>801702009</v>
      </c>
      <c r="D228" s="47" t="str">
        <f>IF(A228="","",'DATA PENDIENTES'!J246)</f>
        <v>CTP1223</v>
      </c>
      <c r="E228" s="47">
        <f>IF(A228="","",'DATA PENDIENTES'!D246)</f>
        <v>3</v>
      </c>
      <c r="F228" s="47" t="str">
        <f>IF(A228="","",'DATA PENDIENTES'!E246)</f>
        <v>UND</v>
      </c>
      <c r="G228" s="47">
        <f>IF(A228="","",'DATA PENDIENTES'!F246)</f>
        <v>1</v>
      </c>
      <c r="H228" s="47">
        <f>IF(A228="","",'DATA PENDIENTES'!G246)</f>
        <v>2</v>
      </c>
      <c r="I228" s="48">
        <f>IF(A228="","",'DATA PENDIENTES'!H246)</f>
        <v>3120</v>
      </c>
      <c r="J228" s="48">
        <f t="shared" si="1"/>
        <v>0</v>
      </c>
      <c r="K228" s="47" t="str">
        <f>IF(A228="","",'DATA PENDIENTES'!I246)</f>
        <v>COMERCIALIZADORA DE AUTOPARTES E INDUSTRIAL UNIVERSAL SAS</v>
      </c>
      <c r="L228" s="47" t="str">
        <f>IF(A228="","",'DATA PENDIENTES'!K246)</f>
        <v>CRISTHIAN BENITEZ</v>
      </c>
      <c r="M228" s="76">
        <f>IF(A228="","",'DATA PENDIENTES'!M246)</f>
        <v>46101</v>
      </c>
      <c r="N228" s="76">
        <f>IF(A228="","",'DATA PENDIENTES'!N246)</f>
        <v>46098</v>
      </c>
      <c r="O228" s="47">
        <f t="shared" si="2"/>
        <v>21</v>
      </c>
      <c r="P228" s="47" t="str">
        <f t="shared" si="3"/>
        <v>PENDIENTE</v>
      </c>
      <c r="Q228" s="77">
        <f t="shared" si="4"/>
        <v>0.3333333333</v>
      </c>
      <c r="R228" s="47" t="str">
        <f t="shared" si="5"/>
        <v>ALERTA</v>
      </c>
      <c r="S228" s="47" t="str">
        <f t="shared" si="6"/>
        <v>2-URGENTE</v>
      </c>
      <c r="T228" s="48">
        <f>IF(A228="","",'DATA PENDIENTES'!O246)</f>
        <v>1778.4</v>
      </c>
    </row>
    <row r="229" ht="15.75" customHeight="1">
      <c r="A229" s="52" t="str">
        <f>IF('DATA PENDIENTES'!B47="","",'DATA PENDIENTES'!B47)</f>
        <v>SU115877</v>
      </c>
      <c r="B229" s="52" t="str">
        <f>IF(A229="","",'DATA PENDIENTES'!C47)</f>
        <v>ALMA (LAMINA) CAUCHO REDONDO ARTICULACIÓN</v>
      </c>
      <c r="C229" s="52">
        <f>IF(A229="","",'DATA PENDIENTES'!L47)</f>
        <v>801702026</v>
      </c>
      <c r="D229" s="52" t="str">
        <f>IF(A229="","",'DATA PENDIENTES'!J47)</f>
        <v/>
      </c>
      <c r="E229" s="52">
        <f>IF(A229="","",'DATA PENDIENTES'!D47)</f>
        <v>25</v>
      </c>
      <c r="F229" s="52" t="str">
        <f>IF(A229="","",'DATA PENDIENTES'!E47)</f>
        <v>UND</v>
      </c>
      <c r="G229" s="52">
        <f>IF(A229="","",'DATA PENDIENTES'!F47)</f>
        <v>12</v>
      </c>
      <c r="H229" s="52">
        <f>IF(A229="","",'DATA PENDIENTES'!G47)</f>
        <v>13</v>
      </c>
      <c r="I229" s="53">
        <f>IF(A229="","",'DATA PENDIENTES'!H47)</f>
        <v>22000</v>
      </c>
      <c r="J229" s="53">
        <f t="shared" si="1"/>
        <v>0</v>
      </c>
      <c r="K229" s="52" t="str">
        <f>IF(A229="","",'DATA PENDIENTES'!I47)</f>
        <v>UNIVERSAL DE PARTES Y REPUESTOS SAS</v>
      </c>
      <c r="L229" s="52" t="str">
        <f>IF(A229="","",'DATA PENDIENTES'!K47)</f>
        <v>CRISTHIAN BENITEZ</v>
      </c>
      <c r="M229" s="79">
        <f>IF(A229="","",'DATA PENDIENTES'!M47)</f>
        <v>46113</v>
      </c>
      <c r="N229" s="79">
        <f>IF(A229="","",'DATA PENDIENTES'!N47)</f>
        <v>46113</v>
      </c>
      <c r="O229" s="52">
        <f t="shared" si="2"/>
        <v>6</v>
      </c>
      <c r="P229" s="52" t="str">
        <f t="shared" si="3"/>
        <v>PENDIENTE</v>
      </c>
      <c r="Q229" s="80">
        <f t="shared" si="4"/>
        <v>0.48</v>
      </c>
      <c r="R229" s="52" t="str">
        <f t="shared" si="5"/>
        <v>OK</v>
      </c>
      <c r="S229" s="52" t="str">
        <f t="shared" si="6"/>
        <v>3-NORMAL</v>
      </c>
      <c r="T229" s="53">
        <f>IF(A229="","",'DATA PENDIENTES'!O47)</f>
        <v>104500</v>
      </c>
    </row>
    <row r="230" ht="15.75" customHeight="1">
      <c r="A230" s="47" t="str">
        <f>IF('DATA PENDIENTES'!B268="","",'DATA PENDIENTES'!B268)</f>
        <v/>
      </c>
      <c r="B230" s="47" t="str">
        <f>IF(A230="","",'DATA PENDIENTES'!C268)</f>
        <v/>
      </c>
      <c r="C230" s="47" t="str">
        <f>IF(A230="","",'DATA PENDIENTES'!L268)</f>
        <v/>
      </c>
      <c r="D230" s="47" t="str">
        <f>IF(A230="","",'DATA PENDIENTES'!J268)</f>
        <v/>
      </c>
      <c r="E230" s="47" t="str">
        <f>IF(A230="","",'DATA PENDIENTES'!D268)</f>
        <v/>
      </c>
      <c r="F230" s="47" t="str">
        <f>IF(A230="","",'DATA PENDIENTES'!E268)</f>
        <v/>
      </c>
      <c r="G230" s="47" t="str">
        <f>IF(A230="","",'DATA PENDIENTES'!F268)</f>
        <v/>
      </c>
      <c r="H230" s="47" t="str">
        <f>IF(A230="","",'DATA PENDIENTES'!G268)</f>
        <v/>
      </c>
      <c r="I230" s="48" t="str">
        <f>IF(A230="","",'DATA PENDIENTES'!H268)</f>
        <v/>
      </c>
      <c r="J230" s="48" t="str">
        <f t="shared" si="1"/>
        <v/>
      </c>
      <c r="K230" s="47" t="str">
        <f>IF(A230="","",'DATA PENDIENTES'!I268)</f>
        <v/>
      </c>
      <c r="L230" s="47" t="str">
        <f>IF(A230="","",'DATA PENDIENTES'!K268)</f>
        <v/>
      </c>
      <c r="M230" s="47" t="str">
        <f>IF(A230="","",'DATA PENDIENTES'!M268)</f>
        <v/>
      </c>
      <c r="N230" s="47" t="str">
        <f>IF(A230="","",'DATA PENDIENTES'!N268)</f>
        <v/>
      </c>
      <c r="O230" s="47" t="str">
        <f t="shared" si="2"/>
        <v/>
      </c>
      <c r="P230" s="47" t="str">
        <f t="shared" si="3"/>
        <v/>
      </c>
      <c r="Q230" s="77" t="str">
        <f t="shared" si="4"/>
        <v/>
      </c>
      <c r="R230" s="47" t="str">
        <f t="shared" si="5"/>
        <v/>
      </c>
      <c r="S230" s="47" t="str">
        <f t="shared" si="6"/>
        <v/>
      </c>
      <c r="T230" s="48" t="str">
        <f>IF(A230="","",'DATA PENDIENTES'!O268)</f>
        <v/>
      </c>
    </row>
    <row r="231" ht="15.75" customHeight="1">
      <c r="A231" s="52" t="str">
        <f>IF('DATA PENDIENTES'!B269="","",'DATA PENDIENTES'!B269)</f>
        <v/>
      </c>
      <c r="B231" s="52" t="str">
        <f>IF(A231="","",'DATA PENDIENTES'!C269)</f>
        <v/>
      </c>
      <c r="C231" s="52" t="str">
        <f>IF(A231="","",'DATA PENDIENTES'!L269)</f>
        <v/>
      </c>
      <c r="D231" s="52" t="str">
        <f>IF(A231="","",'DATA PENDIENTES'!J269)</f>
        <v/>
      </c>
      <c r="E231" s="52" t="str">
        <f>IF(A231="","",'DATA PENDIENTES'!D269)</f>
        <v/>
      </c>
      <c r="F231" s="52" t="str">
        <f>IF(A231="","",'DATA PENDIENTES'!E269)</f>
        <v/>
      </c>
      <c r="G231" s="52" t="str">
        <f>IF(A231="","",'DATA PENDIENTES'!F269)</f>
        <v/>
      </c>
      <c r="H231" s="52" t="str">
        <f>IF(A231="","",'DATA PENDIENTES'!G269)</f>
        <v/>
      </c>
      <c r="I231" s="53" t="str">
        <f>IF(A231="","",'DATA PENDIENTES'!H269)</f>
        <v/>
      </c>
      <c r="J231" s="53" t="str">
        <f t="shared" si="1"/>
        <v/>
      </c>
      <c r="K231" s="52" t="str">
        <f>IF(A231="","",'DATA PENDIENTES'!I269)</f>
        <v/>
      </c>
      <c r="L231" s="52" t="str">
        <f>IF(A231="","",'DATA PENDIENTES'!K269)</f>
        <v/>
      </c>
      <c r="M231" s="52" t="str">
        <f>IF(A231="","",'DATA PENDIENTES'!M269)</f>
        <v/>
      </c>
      <c r="N231" s="52" t="str">
        <f>IF(A231="","",'DATA PENDIENTES'!N269)</f>
        <v/>
      </c>
      <c r="O231" s="52" t="str">
        <f t="shared" si="2"/>
        <v/>
      </c>
      <c r="P231" s="52" t="str">
        <f t="shared" si="3"/>
        <v/>
      </c>
      <c r="Q231" s="80" t="str">
        <f t="shared" si="4"/>
        <v/>
      </c>
      <c r="R231" s="52" t="str">
        <f t="shared" si="5"/>
        <v/>
      </c>
      <c r="S231" s="52" t="str">
        <f t="shared" si="6"/>
        <v/>
      </c>
      <c r="T231" s="53" t="str">
        <f>IF(A231="","",'DATA PENDIENTES'!O269)</f>
        <v/>
      </c>
    </row>
    <row r="232" ht="15.75" customHeight="1">
      <c r="A232" s="47" t="str">
        <f>IF('DATA PENDIENTES'!B270="","",'DATA PENDIENTES'!B270)</f>
        <v/>
      </c>
      <c r="B232" s="47" t="str">
        <f>IF(A232="","",'DATA PENDIENTES'!C270)</f>
        <v/>
      </c>
      <c r="C232" s="47" t="str">
        <f>IF(A232="","",'DATA PENDIENTES'!L270)</f>
        <v/>
      </c>
      <c r="D232" s="47" t="str">
        <f>IF(A232="","",'DATA PENDIENTES'!J270)</f>
        <v/>
      </c>
      <c r="E232" s="47" t="str">
        <f>IF(A232="","",'DATA PENDIENTES'!D270)</f>
        <v/>
      </c>
      <c r="F232" s="47" t="str">
        <f>IF(A232="","",'DATA PENDIENTES'!E270)</f>
        <v/>
      </c>
      <c r="G232" s="47" t="str">
        <f>IF(A232="","",'DATA PENDIENTES'!F270)</f>
        <v/>
      </c>
      <c r="H232" s="47" t="str">
        <f>IF(A232="","",'DATA PENDIENTES'!G270)</f>
        <v/>
      </c>
      <c r="I232" s="48" t="str">
        <f>IF(A232="","",'DATA PENDIENTES'!H270)</f>
        <v/>
      </c>
      <c r="J232" s="48" t="str">
        <f t="shared" si="1"/>
        <v/>
      </c>
      <c r="K232" s="47" t="str">
        <f>IF(A232="","",'DATA PENDIENTES'!I270)</f>
        <v/>
      </c>
      <c r="L232" s="47" t="str">
        <f>IF(A232="","",'DATA PENDIENTES'!K270)</f>
        <v/>
      </c>
      <c r="M232" s="47" t="str">
        <f>IF(A232="","",'DATA PENDIENTES'!M270)</f>
        <v/>
      </c>
      <c r="N232" s="47" t="str">
        <f>IF(A232="","",'DATA PENDIENTES'!N270)</f>
        <v/>
      </c>
      <c r="O232" s="47" t="str">
        <f t="shared" si="2"/>
        <v/>
      </c>
      <c r="P232" s="47" t="str">
        <f t="shared" si="3"/>
        <v/>
      </c>
      <c r="Q232" s="77" t="str">
        <f t="shared" si="4"/>
        <v/>
      </c>
      <c r="R232" s="47" t="str">
        <f t="shared" si="5"/>
        <v/>
      </c>
      <c r="S232" s="47" t="str">
        <f t="shared" si="6"/>
        <v/>
      </c>
      <c r="T232" s="48" t="str">
        <f>IF(A232="","",'DATA PENDIENTES'!O270)</f>
        <v/>
      </c>
    </row>
    <row r="233" ht="15.75" customHeight="1">
      <c r="A233" s="52" t="str">
        <f>IF('DATA PENDIENTES'!B271="","",'DATA PENDIENTES'!B271)</f>
        <v/>
      </c>
      <c r="B233" s="52" t="str">
        <f>IF(A233="","",'DATA PENDIENTES'!C271)</f>
        <v/>
      </c>
      <c r="C233" s="52" t="str">
        <f>IF(A233="","",'DATA PENDIENTES'!L271)</f>
        <v/>
      </c>
      <c r="D233" s="52" t="str">
        <f>IF(A233="","",'DATA PENDIENTES'!J271)</f>
        <v/>
      </c>
      <c r="E233" s="52" t="str">
        <f>IF(A233="","",'DATA PENDIENTES'!D271)</f>
        <v/>
      </c>
      <c r="F233" s="52" t="str">
        <f>IF(A233="","",'DATA PENDIENTES'!E271)</f>
        <v/>
      </c>
      <c r="G233" s="52" t="str">
        <f>IF(A233="","",'DATA PENDIENTES'!F271)</f>
        <v/>
      </c>
      <c r="H233" s="52" t="str">
        <f>IF(A233="","",'DATA PENDIENTES'!G271)</f>
        <v/>
      </c>
      <c r="I233" s="53" t="str">
        <f>IF(A233="","",'DATA PENDIENTES'!H271)</f>
        <v/>
      </c>
      <c r="J233" s="53" t="str">
        <f t="shared" si="1"/>
        <v/>
      </c>
      <c r="K233" s="52" t="str">
        <f>IF(A233="","",'DATA PENDIENTES'!I271)</f>
        <v/>
      </c>
      <c r="L233" s="52" t="str">
        <f>IF(A233="","",'DATA PENDIENTES'!K271)</f>
        <v/>
      </c>
      <c r="M233" s="52" t="str">
        <f>IF(A233="","",'DATA PENDIENTES'!M271)</f>
        <v/>
      </c>
      <c r="N233" s="52" t="str">
        <f>IF(A233="","",'DATA PENDIENTES'!N271)</f>
        <v/>
      </c>
      <c r="O233" s="52" t="str">
        <f t="shared" si="2"/>
        <v/>
      </c>
      <c r="P233" s="52" t="str">
        <f t="shared" si="3"/>
        <v/>
      </c>
      <c r="Q233" s="80" t="str">
        <f t="shared" si="4"/>
        <v/>
      </c>
      <c r="R233" s="52" t="str">
        <f t="shared" si="5"/>
        <v/>
      </c>
      <c r="S233" s="52" t="str">
        <f t="shared" si="6"/>
        <v/>
      </c>
      <c r="T233" s="53" t="str">
        <f>IF(A233="","",'DATA PENDIENTES'!O271)</f>
        <v/>
      </c>
    </row>
    <row r="234" ht="15.75" customHeight="1">
      <c r="A234" s="47" t="str">
        <f>IF('DATA PENDIENTES'!B272="","",'DATA PENDIENTES'!B272)</f>
        <v/>
      </c>
      <c r="B234" s="47" t="str">
        <f>IF(A234="","",'DATA PENDIENTES'!C272)</f>
        <v/>
      </c>
      <c r="C234" s="47" t="str">
        <f>IF(A234="","",'DATA PENDIENTES'!L272)</f>
        <v/>
      </c>
      <c r="D234" s="47" t="str">
        <f>IF(A234="","",'DATA PENDIENTES'!J272)</f>
        <v/>
      </c>
      <c r="E234" s="47" t="str">
        <f>IF(A234="","",'DATA PENDIENTES'!D272)</f>
        <v/>
      </c>
      <c r="F234" s="47" t="str">
        <f>IF(A234="","",'DATA PENDIENTES'!E272)</f>
        <v/>
      </c>
      <c r="G234" s="47" t="str">
        <f>IF(A234="","",'DATA PENDIENTES'!F272)</f>
        <v/>
      </c>
      <c r="H234" s="47" t="str">
        <f>IF(A234="","",'DATA PENDIENTES'!G272)</f>
        <v/>
      </c>
      <c r="I234" s="48" t="str">
        <f>IF(A234="","",'DATA PENDIENTES'!H272)</f>
        <v/>
      </c>
      <c r="J234" s="48" t="str">
        <f t="shared" si="1"/>
        <v/>
      </c>
      <c r="K234" s="47" t="str">
        <f>IF(A234="","",'DATA PENDIENTES'!I272)</f>
        <v/>
      </c>
      <c r="L234" s="47" t="str">
        <f>IF(A234="","",'DATA PENDIENTES'!K272)</f>
        <v/>
      </c>
      <c r="M234" s="47" t="str">
        <f>IF(A234="","",'DATA PENDIENTES'!M272)</f>
        <v/>
      </c>
      <c r="N234" s="47" t="str">
        <f>IF(A234="","",'DATA PENDIENTES'!N272)</f>
        <v/>
      </c>
      <c r="O234" s="47" t="str">
        <f t="shared" si="2"/>
        <v/>
      </c>
      <c r="P234" s="47" t="str">
        <f t="shared" si="3"/>
        <v/>
      </c>
      <c r="Q234" s="77" t="str">
        <f t="shared" si="4"/>
        <v/>
      </c>
      <c r="R234" s="47" t="str">
        <f t="shared" si="5"/>
        <v/>
      </c>
      <c r="S234" s="47" t="str">
        <f t="shared" si="6"/>
        <v/>
      </c>
      <c r="T234" s="48" t="str">
        <f>IF(A234="","",'DATA PENDIENTES'!O272)</f>
        <v/>
      </c>
    </row>
    <row r="235" ht="15.75" customHeight="1">
      <c r="A235" s="52" t="str">
        <f>IF('DATA PENDIENTES'!B273="","",'DATA PENDIENTES'!B273)</f>
        <v/>
      </c>
      <c r="B235" s="52" t="str">
        <f>IF(A235="","",'DATA PENDIENTES'!C273)</f>
        <v/>
      </c>
      <c r="C235" s="52" t="str">
        <f>IF(A235="","",'DATA PENDIENTES'!L273)</f>
        <v/>
      </c>
      <c r="D235" s="52" t="str">
        <f>IF(A235="","",'DATA PENDIENTES'!J273)</f>
        <v/>
      </c>
      <c r="E235" s="52" t="str">
        <f>IF(A235="","",'DATA PENDIENTES'!D273)</f>
        <v/>
      </c>
      <c r="F235" s="52" t="str">
        <f>IF(A235="","",'DATA PENDIENTES'!E273)</f>
        <v/>
      </c>
      <c r="G235" s="52" t="str">
        <f>IF(A235="","",'DATA PENDIENTES'!F273)</f>
        <v/>
      </c>
      <c r="H235" s="52" t="str">
        <f>IF(A235="","",'DATA PENDIENTES'!G273)</f>
        <v/>
      </c>
      <c r="I235" s="53" t="str">
        <f>IF(A235="","",'DATA PENDIENTES'!H273)</f>
        <v/>
      </c>
      <c r="J235" s="53" t="str">
        <f t="shared" si="1"/>
        <v/>
      </c>
      <c r="K235" s="52" t="str">
        <f>IF(A235="","",'DATA PENDIENTES'!I273)</f>
        <v/>
      </c>
      <c r="L235" s="52" t="str">
        <f>IF(A235="","",'DATA PENDIENTES'!K273)</f>
        <v/>
      </c>
      <c r="M235" s="52" t="str">
        <f>IF(A235="","",'DATA PENDIENTES'!M273)</f>
        <v/>
      </c>
      <c r="N235" s="52" t="str">
        <f>IF(A235="","",'DATA PENDIENTES'!N273)</f>
        <v/>
      </c>
      <c r="O235" s="52" t="str">
        <f t="shared" si="2"/>
        <v/>
      </c>
      <c r="P235" s="52" t="str">
        <f t="shared" si="3"/>
        <v/>
      </c>
      <c r="Q235" s="80" t="str">
        <f t="shared" si="4"/>
        <v/>
      </c>
      <c r="R235" s="52" t="str">
        <f t="shared" si="5"/>
        <v/>
      </c>
      <c r="S235" s="52" t="str">
        <f t="shared" si="6"/>
        <v/>
      </c>
      <c r="T235" s="53" t="str">
        <f>IF(A235="","",'DATA PENDIENTES'!O273)</f>
        <v/>
      </c>
    </row>
    <row r="236" ht="15.75" customHeight="1">
      <c r="A236" s="47" t="str">
        <f>IF('DATA PENDIENTES'!B274="","",'DATA PENDIENTES'!B274)</f>
        <v/>
      </c>
      <c r="B236" s="47" t="str">
        <f>IF(A236="","",'DATA PENDIENTES'!C274)</f>
        <v/>
      </c>
      <c r="C236" s="47" t="str">
        <f>IF(A236="","",'DATA PENDIENTES'!L274)</f>
        <v/>
      </c>
      <c r="D236" s="47" t="str">
        <f>IF(A236="","",'DATA PENDIENTES'!J274)</f>
        <v/>
      </c>
      <c r="E236" s="47" t="str">
        <f>IF(A236="","",'DATA PENDIENTES'!D274)</f>
        <v/>
      </c>
      <c r="F236" s="47" t="str">
        <f>IF(A236="","",'DATA PENDIENTES'!E274)</f>
        <v/>
      </c>
      <c r="G236" s="47" t="str">
        <f>IF(A236="","",'DATA PENDIENTES'!F274)</f>
        <v/>
      </c>
      <c r="H236" s="47" t="str">
        <f>IF(A236="","",'DATA PENDIENTES'!G274)</f>
        <v/>
      </c>
      <c r="I236" s="48" t="str">
        <f>IF(A236="","",'DATA PENDIENTES'!H274)</f>
        <v/>
      </c>
      <c r="J236" s="48" t="str">
        <f t="shared" si="1"/>
        <v/>
      </c>
      <c r="K236" s="47" t="str">
        <f>IF(A236="","",'DATA PENDIENTES'!I274)</f>
        <v/>
      </c>
      <c r="L236" s="47" t="str">
        <f>IF(A236="","",'DATA PENDIENTES'!K274)</f>
        <v/>
      </c>
      <c r="M236" s="47" t="str">
        <f>IF(A236="","",'DATA PENDIENTES'!M274)</f>
        <v/>
      </c>
      <c r="N236" s="47" t="str">
        <f>IF(A236="","",'DATA PENDIENTES'!N274)</f>
        <v/>
      </c>
      <c r="O236" s="47" t="str">
        <f t="shared" si="2"/>
        <v/>
      </c>
      <c r="P236" s="47" t="str">
        <f t="shared" si="3"/>
        <v/>
      </c>
      <c r="Q236" s="77" t="str">
        <f t="shared" si="4"/>
        <v/>
      </c>
      <c r="R236" s="47" t="str">
        <f t="shared" si="5"/>
        <v/>
      </c>
      <c r="S236" s="47" t="str">
        <f t="shared" si="6"/>
        <v/>
      </c>
      <c r="T236" s="48" t="str">
        <f>IF(A236="","",'DATA PENDIENTES'!O274)</f>
        <v/>
      </c>
    </row>
    <row r="237" ht="15.75" customHeight="1">
      <c r="A237" s="52" t="str">
        <f>IF('DATA PENDIENTES'!B275="","",'DATA PENDIENTES'!B275)</f>
        <v/>
      </c>
      <c r="B237" s="52" t="str">
        <f>IF(A237="","",'DATA PENDIENTES'!C275)</f>
        <v/>
      </c>
      <c r="C237" s="52" t="str">
        <f>IF(A237="","",'DATA PENDIENTES'!L275)</f>
        <v/>
      </c>
      <c r="D237" s="52" t="str">
        <f>IF(A237="","",'DATA PENDIENTES'!J275)</f>
        <v/>
      </c>
      <c r="E237" s="52" t="str">
        <f>IF(A237="","",'DATA PENDIENTES'!D275)</f>
        <v/>
      </c>
      <c r="F237" s="52" t="str">
        <f>IF(A237="","",'DATA PENDIENTES'!E275)</f>
        <v/>
      </c>
      <c r="G237" s="52" t="str">
        <f>IF(A237="","",'DATA PENDIENTES'!F275)</f>
        <v/>
      </c>
      <c r="H237" s="52" t="str">
        <f>IF(A237="","",'DATA PENDIENTES'!G275)</f>
        <v/>
      </c>
      <c r="I237" s="53" t="str">
        <f>IF(A237="","",'DATA PENDIENTES'!H275)</f>
        <v/>
      </c>
      <c r="J237" s="53" t="str">
        <f t="shared" si="1"/>
        <v/>
      </c>
      <c r="K237" s="52" t="str">
        <f>IF(A237="","",'DATA PENDIENTES'!I275)</f>
        <v/>
      </c>
      <c r="L237" s="52" t="str">
        <f>IF(A237="","",'DATA PENDIENTES'!K275)</f>
        <v/>
      </c>
      <c r="M237" s="52" t="str">
        <f>IF(A237="","",'DATA PENDIENTES'!M275)</f>
        <v/>
      </c>
      <c r="N237" s="52" t="str">
        <f>IF(A237="","",'DATA PENDIENTES'!N275)</f>
        <v/>
      </c>
      <c r="O237" s="52" t="str">
        <f t="shared" si="2"/>
        <v/>
      </c>
      <c r="P237" s="52" t="str">
        <f t="shared" si="3"/>
        <v/>
      </c>
      <c r="Q237" s="80" t="str">
        <f t="shared" si="4"/>
        <v/>
      </c>
      <c r="R237" s="52" t="str">
        <f t="shared" si="5"/>
        <v/>
      </c>
      <c r="S237" s="52" t="str">
        <f t="shared" si="6"/>
        <v/>
      </c>
      <c r="T237" s="53" t="str">
        <f>IF(A237="","",'DATA PENDIENTES'!O275)</f>
        <v/>
      </c>
    </row>
    <row r="238" ht="15.75" customHeight="1">
      <c r="A238" s="47" t="str">
        <f>IF('DATA PENDIENTES'!B276="","",'DATA PENDIENTES'!B276)</f>
        <v/>
      </c>
      <c r="B238" s="47" t="str">
        <f>IF(A238="","",'DATA PENDIENTES'!C276)</f>
        <v/>
      </c>
      <c r="C238" s="47" t="str">
        <f>IF(A238="","",'DATA PENDIENTES'!L276)</f>
        <v/>
      </c>
      <c r="D238" s="47" t="str">
        <f>IF(A238="","",'DATA PENDIENTES'!J276)</f>
        <v/>
      </c>
      <c r="E238" s="47" t="str">
        <f>IF(A238="","",'DATA PENDIENTES'!D276)</f>
        <v/>
      </c>
      <c r="F238" s="47" t="str">
        <f>IF(A238="","",'DATA PENDIENTES'!E276)</f>
        <v/>
      </c>
      <c r="G238" s="47" t="str">
        <f>IF(A238="","",'DATA PENDIENTES'!F276)</f>
        <v/>
      </c>
      <c r="H238" s="47" t="str">
        <f>IF(A238="","",'DATA PENDIENTES'!G276)</f>
        <v/>
      </c>
      <c r="I238" s="48" t="str">
        <f>IF(A238="","",'DATA PENDIENTES'!H276)</f>
        <v/>
      </c>
      <c r="J238" s="48" t="str">
        <f t="shared" si="1"/>
        <v/>
      </c>
      <c r="K238" s="47" t="str">
        <f>IF(A238="","",'DATA PENDIENTES'!I276)</f>
        <v/>
      </c>
      <c r="L238" s="47" t="str">
        <f>IF(A238="","",'DATA PENDIENTES'!K276)</f>
        <v/>
      </c>
      <c r="M238" s="47" t="str">
        <f>IF(A238="","",'DATA PENDIENTES'!M276)</f>
        <v/>
      </c>
      <c r="N238" s="47" t="str">
        <f>IF(A238="","",'DATA PENDIENTES'!N276)</f>
        <v/>
      </c>
      <c r="O238" s="47" t="str">
        <f t="shared" si="2"/>
        <v/>
      </c>
      <c r="P238" s="47" t="str">
        <f t="shared" si="3"/>
        <v/>
      </c>
      <c r="Q238" s="77" t="str">
        <f t="shared" si="4"/>
        <v/>
      </c>
      <c r="R238" s="47" t="str">
        <f t="shared" si="5"/>
        <v/>
      </c>
      <c r="S238" s="47" t="str">
        <f t="shared" si="6"/>
        <v/>
      </c>
      <c r="T238" s="48" t="str">
        <f>IF(A238="","",'DATA PENDIENTES'!O276)</f>
        <v/>
      </c>
    </row>
    <row r="239" ht="15.75" customHeight="1">
      <c r="A239" s="52" t="str">
        <f>IF('DATA PENDIENTES'!B277="","",'DATA PENDIENTES'!B277)</f>
        <v/>
      </c>
      <c r="B239" s="52" t="str">
        <f>IF(A239="","",'DATA PENDIENTES'!C277)</f>
        <v/>
      </c>
      <c r="C239" s="52" t="str">
        <f>IF(A239="","",'DATA PENDIENTES'!L277)</f>
        <v/>
      </c>
      <c r="D239" s="52" t="str">
        <f>IF(A239="","",'DATA PENDIENTES'!J277)</f>
        <v/>
      </c>
      <c r="E239" s="52" t="str">
        <f>IF(A239="","",'DATA PENDIENTES'!D277)</f>
        <v/>
      </c>
      <c r="F239" s="52" t="str">
        <f>IF(A239="","",'DATA PENDIENTES'!E277)</f>
        <v/>
      </c>
      <c r="G239" s="52" t="str">
        <f>IF(A239="","",'DATA PENDIENTES'!F277)</f>
        <v/>
      </c>
      <c r="H239" s="52" t="str">
        <f>IF(A239="","",'DATA PENDIENTES'!G277)</f>
        <v/>
      </c>
      <c r="I239" s="53" t="str">
        <f>IF(A239="","",'DATA PENDIENTES'!H277)</f>
        <v/>
      </c>
      <c r="J239" s="53" t="str">
        <f t="shared" si="1"/>
        <v/>
      </c>
      <c r="K239" s="52" t="str">
        <f>IF(A239="","",'DATA PENDIENTES'!I277)</f>
        <v/>
      </c>
      <c r="L239" s="52" t="str">
        <f>IF(A239="","",'DATA PENDIENTES'!K277)</f>
        <v/>
      </c>
      <c r="M239" s="52" t="str">
        <f>IF(A239="","",'DATA PENDIENTES'!M277)</f>
        <v/>
      </c>
      <c r="N239" s="52" t="str">
        <f>IF(A239="","",'DATA PENDIENTES'!N277)</f>
        <v/>
      </c>
      <c r="O239" s="52" t="str">
        <f t="shared" si="2"/>
        <v/>
      </c>
      <c r="P239" s="52" t="str">
        <f t="shared" si="3"/>
        <v/>
      </c>
      <c r="Q239" s="80" t="str">
        <f t="shared" si="4"/>
        <v/>
      </c>
      <c r="R239" s="52" t="str">
        <f t="shared" si="5"/>
        <v/>
      </c>
      <c r="S239" s="52" t="str">
        <f t="shared" si="6"/>
        <v/>
      </c>
      <c r="T239" s="53" t="str">
        <f>IF(A239="","",'DATA PENDIENTES'!O277)</f>
        <v/>
      </c>
    </row>
    <row r="240" ht="15.75" customHeight="1">
      <c r="A240" s="47" t="str">
        <f>IF('DATA PENDIENTES'!B278="","",'DATA PENDIENTES'!B278)</f>
        <v/>
      </c>
      <c r="B240" s="47" t="str">
        <f>IF(A240="","",'DATA PENDIENTES'!C278)</f>
        <v/>
      </c>
      <c r="C240" s="47" t="str">
        <f>IF(A240="","",'DATA PENDIENTES'!L278)</f>
        <v/>
      </c>
      <c r="D240" s="47" t="str">
        <f>IF(A240="","",'DATA PENDIENTES'!J278)</f>
        <v/>
      </c>
      <c r="E240" s="47" t="str">
        <f>IF(A240="","",'DATA PENDIENTES'!D278)</f>
        <v/>
      </c>
      <c r="F240" s="47" t="str">
        <f>IF(A240="","",'DATA PENDIENTES'!E278)</f>
        <v/>
      </c>
      <c r="G240" s="47" t="str">
        <f>IF(A240="","",'DATA PENDIENTES'!F278)</f>
        <v/>
      </c>
      <c r="H240" s="47" t="str">
        <f>IF(A240="","",'DATA PENDIENTES'!G278)</f>
        <v/>
      </c>
      <c r="I240" s="48" t="str">
        <f>IF(A240="","",'DATA PENDIENTES'!H278)</f>
        <v/>
      </c>
      <c r="J240" s="48" t="str">
        <f t="shared" si="1"/>
        <v/>
      </c>
      <c r="K240" s="47" t="str">
        <f>IF(A240="","",'DATA PENDIENTES'!I278)</f>
        <v/>
      </c>
      <c r="L240" s="47" t="str">
        <f>IF(A240="","",'DATA PENDIENTES'!K278)</f>
        <v/>
      </c>
      <c r="M240" s="47" t="str">
        <f>IF(A240="","",'DATA PENDIENTES'!M278)</f>
        <v/>
      </c>
      <c r="N240" s="47" t="str">
        <f>IF(A240="","",'DATA PENDIENTES'!N278)</f>
        <v/>
      </c>
      <c r="O240" s="47" t="str">
        <f t="shared" si="2"/>
        <v/>
      </c>
      <c r="P240" s="47" t="str">
        <f t="shared" si="3"/>
        <v/>
      </c>
      <c r="Q240" s="77" t="str">
        <f t="shared" si="4"/>
        <v/>
      </c>
      <c r="R240" s="47" t="str">
        <f t="shared" si="5"/>
        <v/>
      </c>
      <c r="S240" s="47" t="str">
        <f t="shared" si="6"/>
        <v/>
      </c>
      <c r="T240" s="48" t="str">
        <f>IF(A240="","",'DATA PENDIENTES'!O278)</f>
        <v/>
      </c>
    </row>
    <row r="241" ht="15.75" customHeight="1">
      <c r="A241" s="52" t="str">
        <f>IF('DATA PENDIENTES'!B279="","",'DATA PENDIENTES'!B279)</f>
        <v/>
      </c>
      <c r="B241" s="52" t="str">
        <f>IF(A241="","",'DATA PENDIENTES'!C279)</f>
        <v/>
      </c>
      <c r="C241" s="52" t="str">
        <f>IF(A241="","",'DATA PENDIENTES'!L279)</f>
        <v/>
      </c>
      <c r="D241" s="52" t="str">
        <f>IF(A241="","",'DATA PENDIENTES'!J279)</f>
        <v/>
      </c>
      <c r="E241" s="52" t="str">
        <f>IF(A241="","",'DATA PENDIENTES'!D279)</f>
        <v/>
      </c>
      <c r="F241" s="52" t="str">
        <f>IF(A241="","",'DATA PENDIENTES'!E279)</f>
        <v/>
      </c>
      <c r="G241" s="52" t="str">
        <f>IF(A241="","",'DATA PENDIENTES'!F279)</f>
        <v/>
      </c>
      <c r="H241" s="52" t="str">
        <f>IF(A241="","",'DATA PENDIENTES'!G279)</f>
        <v/>
      </c>
      <c r="I241" s="53" t="str">
        <f>IF(A241="","",'DATA PENDIENTES'!H279)</f>
        <v/>
      </c>
      <c r="J241" s="53" t="str">
        <f t="shared" si="1"/>
        <v/>
      </c>
      <c r="K241" s="52" t="str">
        <f>IF(A241="","",'DATA PENDIENTES'!I279)</f>
        <v/>
      </c>
      <c r="L241" s="52" t="str">
        <f>IF(A241="","",'DATA PENDIENTES'!K279)</f>
        <v/>
      </c>
      <c r="M241" s="52" t="str">
        <f>IF(A241="","",'DATA PENDIENTES'!M279)</f>
        <v/>
      </c>
      <c r="N241" s="52" t="str">
        <f>IF(A241="","",'DATA PENDIENTES'!N279)</f>
        <v/>
      </c>
      <c r="O241" s="52" t="str">
        <f t="shared" si="2"/>
        <v/>
      </c>
      <c r="P241" s="52" t="str">
        <f t="shared" si="3"/>
        <v/>
      </c>
      <c r="Q241" s="80" t="str">
        <f t="shared" si="4"/>
        <v/>
      </c>
      <c r="R241" s="52" t="str">
        <f t="shared" si="5"/>
        <v/>
      </c>
      <c r="S241" s="52" t="str">
        <f t="shared" si="6"/>
        <v/>
      </c>
      <c r="T241" s="53" t="str">
        <f>IF(A241="","",'DATA PENDIENTES'!O279)</f>
        <v/>
      </c>
    </row>
    <row r="242" ht="15.75" customHeight="1">
      <c r="A242" s="47" t="str">
        <f>IF('DATA PENDIENTES'!B280="","",'DATA PENDIENTES'!B280)</f>
        <v/>
      </c>
      <c r="B242" s="47" t="str">
        <f>IF(A242="","",'DATA PENDIENTES'!C280)</f>
        <v/>
      </c>
      <c r="C242" s="47" t="str">
        <f>IF(A242="","",'DATA PENDIENTES'!L280)</f>
        <v/>
      </c>
      <c r="D242" s="47" t="str">
        <f>IF(A242="","",'DATA PENDIENTES'!J280)</f>
        <v/>
      </c>
      <c r="E242" s="47" t="str">
        <f>IF(A242="","",'DATA PENDIENTES'!D280)</f>
        <v/>
      </c>
      <c r="F242" s="47" t="str">
        <f>IF(A242="","",'DATA PENDIENTES'!E280)</f>
        <v/>
      </c>
      <c r="G242" s="47" t="str">
        <f>IF(A242="","",'DATA PENDIENTES'!F280)</f>
        <v/>
      </c>
      <c r="H242" s="47" t="str">
        <f>IF(A242="","",'DATA PENDIENTES'!G280)</f>
        <v/>
      </c>
      <c r="I242" s="48" t="str">
        <f>IF(A242="","",'DATA PENDIENTES'!H280)</f>
        <v/>
      </c>
      <c r="J242" s="48" t="str">
        <f t="shared" si="1"/>
        <v/>
      </c>
      <c r="K242" s="47" t="str">
        <f>IF(A242="","",'DATA PENDIENTES'!I280)</f>
        <v/>
      </c>
      <c r="L242" s="47" t="str">
        <f>IF(A242="","",'DATA PENDIENTES'!K280)</f>
        <v/>
      </c>
      <c r="M242" s="47" t="str">
        <f>IF(A242="","",'DATA PENDIENTES'!M280)</f>
        <v/>
      </c>
      <c r="N242" s="47" t="str">
        <f>IF(A242="","",'DATA PENDIENTES'!N280)</f>
        <v/>
      </c>
      <c r="O242" s="47" t="str">
        <f t="shared" si="2"/>
        <v/>
      </c>
      <c r="P242" s="47" t="str">
        <f t="shared" si="3"/>
        <v/>
      </c>
      <c r="Q242" s="77" t="str">
        <f t="shared" si="4"/>
        <v/>
      </c>
      <c r="R242" s="47" t="str">
        <f t="shared" si="5"/>
        <v/>
      </c>
      <c r="S242" s="47" t="str">
        <f t="shared" si="6"/>
        <v/>
      </c>
      <c r="T242" s="48" t="str">
        <f>IF(A242="","",'DATA PENDIENTES'!O280)</f>
        <v/>
      </c>
    </row>
    <row r="243" ht="15.75" customHeight="1">
      <c r="A243" s="52" t="str">
        <f>IF('DATA PENDIENTES'!B281="","",'DATA PENDIENTES'!B281)</f>
        <v/>
      </c>
      <c r="B243" s="52" t="str">
        <f>IF(A243="","",'DATA PENDIENTES'!C281)</f>
        <v/>
      </c>
      <c r="C243" s="52" t="str">
        <f>IF(A243="","",'DATA PENDIENTES'!L281)</f>
        <v/>
      </c>
      <c r="D243" s="52" t="str">
        <f>IF(A243="","",'DATA PENDIENTES'!J281)</f>
        <v/>
      </c>
      <c r="E243" s="52" t="str">
        <f>IF(A243="","",'DATA PENDIENTES'!D281)</f>
        <v/>
      </c>
      <c r="F243" s="52" t="str">
        <f>IF(A243="","",'DATA PENDIENTES'!E281)</f>
        <v/>
      </c>
      <c r="G243" s="52" t="str">
        <f>IF(A243="","",'DATA PENDIENTES'!F281)</f>
        <v/>
      </c>
      <c r="H243" s="52" t="str">
        <f>IF(A243="","",'DATA PENDIENTES'!G281)</f>
        <v/>
      </c>
      <c r="I243" s="53" t="str">
        <f>IF(A243="","",'DATA PENDIENTES'!H281)</f>
        <v/>
      </c>
      <c r="J243" s="53" t="str">
        <f t="shared" si="1"/>
        <v/>
      </c>
      <c r="K243" s="52" t="str">
        <f>IF(A243="","",'DATA PENDIENTES'!I281)</f>
        <v/>
      </c>
      <c r="L243" s="52" t="str">
        <f>IF(A243="","",'DATA PENDIENTES'!K281)</f>
        <v/>
      </c>
      <c r="M243" s="52" t="str">
        <f>IF(A243="","",'DATA PENDIENTES'!M281)</f>
        <v/>
      </c>
      <c r="N243" s="52" t="str">
        <f>IF(A243="","",'DATA PENDIENTES'!N281)</f>
        <v/>
      </c>
      <c r="O243" s="52" t="str">
        <f t="shared" si="2"/>
        <v/>
      </c>
      <c r="P243" s="52" t="str">
        <f t="shared" si="3"/>
        <v/>
      </c>
      <c r="Q243" s="80" t="str">
        <f t="shared" si="4"/>
        <v/>
      </c>
      <c r="R243" s="52" t="str">
        <f t="shared" si="5"/>
        <v/>
      </c>
      <c r="S243" s="52" t="str">
        <f t="shared" si="6"/>
        <v/>
      </c>
      <c r="T243" s="53" t="str">
        <f>IF(A243="","",'DATA PENDIENTES'!O281)</f>
        <v/>
      </c>
    </row>
    <row r="244" ht="15.75" customHeight="1">
      <c r="A244" s="47" t="str">
        <f>IF('DATA PENDIENTES'!B282="","",'DATA PENDIENTES'!B282)</f>
        <v/>
      </c>
      <c r="B244" s="47" t="str">
        <f>IF(A244="","",'DATA PENDIENTES'!C282)</f>
        <v/>
      </c>
      <c r="C244" s="47" t="str">
        <f>IF(A244="","",'DATA PENDIENTES'!L282)</f>
        <v/>
      </c>
      <c r="D244" s="47" t="str">
        <f>IF(A244="","",'DATA PENDIENTES'!J282)</f>
        <v/>
      </c>
      <c r="E244" s="47" t="str">
        <f>IF(A244="","",'DATA PENDIENTES'!D282)</f>
        <v/>
      </c>
      <c r="F244" s="47" t="str">
        <f>IF(A244="","",'DATA PENDIENTES'!E282)</f>
        <v/>
      </c>
      <c r="G244" s="47" t="str">
        <f>IF(A244="","",'DATA PENDIENTES'!F282)</f>
        <v/>
      </c>
      <c r="H244" s="47" t="str">
        <f>IF(A244="","",'DATA PENDIENTES'!G282)</f>
        <v/>
      </c>
      <c r="I244" s="48" t="str">
        <f>IF(A244="","",'DATA PENDIENTES'!H282)</f>
        <v/>
      </c>
      <c r="J244" s="48" t="str">
        <f t="shared" si="1"/>
        <v/>
      </c>
      <c r="K244" s="47" t="str">
        <f>IF(A244="","",'DATA PENDIENTES'!I282)</f>
        <v/>
      </c>
      <c r="L244" s="47" t="str">
        <f>IF(A244="","",'DATA PENDIENTES'!K282)</f>
        <v/>
      </c>
      <c r="M244" s="47" t="str">
        <f>IF(A244="","",'DATA PENDIENTES'!M282)</f>
        <v/>
      </c>
      <c r="N244" s="47" t="str">
        <f>IF(A244="","",'DATA PENDIENTES'!N282)</f>
        <v/>
      </c>
      <c r="O244" s="47" t="str">
        <f t="shared" si="2"/>
        <v/>
      </c>
      <c r="P244" s="47" t="str">
        <f t="shared" si="3"/>
        <v/>
      </c>
      <c r="Q244" s="77" t="str">
        <f t="shared" si="4"/>
        <v/>
      </c>
      <c r="R244" s="47" t="str">
        <f t="shared" si="5"/>
        <v/>
      </c>
      <c r="S244" s="47" t="str">
        <f t="shared" si="6"/>
        <v/>
      </c>
      <c r="T244" s="48" t="str">
        <f>IF(A244="","",'DATA PENDIENTES'!O282)</f>
        <v/>
      </c>
    </row>
    <row r="245" ht="15.75" customHeight="1">
      <c r="A245" s="52" t="str">
        <f>IF('DATA PENDIENTES'!B283="","",'DATA PENDIENTES'!B283)</f>
        <v/>
      </c>
      <c r="B245" s="52" t="str">
        <f>IF(A245="","",'DATA PENDIENTES'!C283)</f>
        <v/>
      </c>
      <c r="C245" s="52" t="str">
        <f>IF(A245="","",'DATA PENDIENTES'!L283)</f>
        <v/>
      </c>
      <c r="D245" s="52" t="str">
        <f>IF(A245="","",'DATA PENDIENTES'!J283)</f>
        <v/>
      </c>
      <c r="E245" s="52" t="str">
        <f>IF(A245="","",'DATA PENDIENTES'!D283)</f>
        <v/>
      </c>
      <c r="F245" s="52" t="str">
        <f>IF(A245="","",'DATA PENDIENTES'!E283)</f>
        <v/>
      </c>
      <c r="G245" s="52" t="str">
        <f>IF(A245="","",'DATA PENDIENTES'!F283)</f>
        <v/>
      </c>
      <c r="H245" s="52" t="str">
        <f>IF(A245="","",'DATA PENDIENTES'!G283)</f>
        <v/>
      </c>
      <c r="I245" s="53" t="str">
        <f>IF(A245="","",'DATA PENDIENTES'!H283)</f>
        <v/>
      </c>
      <c r="J245" s="53" t="str">
        <f t="shared" si="1"/>
        <v/>
      </c>
      <c r="K245" s="52" t="str">
        <f>IF(A245="","",'DATA PENDIENTES'!I283)</f>
        <v/>
      </c>
      <c r="L245" s="52" t="str">
        <f>IF(A245="","",'DATA PENDIENTES'!K283)</f>
        <v/>
      </c>
      <c r="M245" s="52" t="str">
        <f>IF(A245="","",'DATA PENDIENTES'!M283)</f>
        <v/>
      </c>
      <c r="N245" s="52" t="str">
        <f>IF(A245="","",'DATA PENDIENTES'!N283)</f>
        <v/>
      </c>
      <c r="O245" s="52" t="str">
        <f t="shared" si="2"/>
        <v/>
      </c>
      <c r="P245" s="52" t="str">
        <f t="shared" si="3"/>
        <v/>
      </c>
      <c r="Q245" s="80" t="str">
        <f t="shared" si="4"/>
        <v/>
      </c>
      <c r="R245" s="52" t="str">
        <f t="shared" si="5"/>
        <v/>
      </c>
      <c r="S245" s="52" t="str">
        <f t="shared" si="6"/>
        <v/>
      </c>
      <c r="T245" s="53" t="str">
        <f>IF(A245="","",'DATA PENDIENTES'!O283)</f>
        <v/>
      </c>
    </row>
    <row r="246" ht="15.75" customHeight="1">
      <c r="A246" s="47" t="str">
        <f>IF('DATA PENDIENTES'!B284="","",'DATA PENDIENTES'!B284)</f>
        <v/>
      </c>
      <c r="B246" s="47" t="str">
        <f>IF(A246="","",'DATA PENDIENTES'!C284)</f>
        <v/>
      </c>
      <c r="C246" s="47" t="str">
        <f>IF(A246="","",'DATA PENDIENTES'!L284)</f>
        <v/>
      </c>
      <c r="D246" s="47" t="str">
        <f>IF(A246="","",'DATA PENDIENTES'!J284)</f>
        <v/>
      </c>
      <c r="E246" s="47" t="str">
        <f>IF(A246="","",'DATA PENDIENTES'!D284)</f>
        <v/>
      </c>
      <c r="F246" s="47" t="str">
        <f>IF(A246="","",'DATA PENDIENTES'!E284)</f>
        <v/>
      </c>
      <c r="G246" s="47" t="str">
        <f>IF(A246="","",'DATA PENDIENTES'!F284)</f>
        <v/>
      </c>
      <c r="H246" s="47" t="str">
        <f>IF(A246="","",'DATA PENDIENTES'!G284)</f>
        <v/>
      </c>
      <c r="I246" s="48" t="str">
        <f>IF(A246="","",'DATA PENDIENTES'!H284)</f>
        <v/>
      </c>
      <c r="J246" s="48" t="str">
        <f t="shared" si="1"/>
        <v/>
      </c>
      <c r="K246" s="47" t="str">
        <f>IF(A246="","",'DATA PENDIENTES'!I284)</f>
        <v/>
      </c>
      <c r="L246" s="47" t="str">
        <f>IF(A246="","",'DATA PENDIENTES'!K284)</f>
        <v/>
      </c>
      <c r="M246" s="47" t="str">
        <f>IF(A246="","",'DATA PENDIENTES'!M284)</f>
        <v/>
      </c>
      <c r="N246" s="47" t="str">
        <f>IF(A246="","",'DATA PENDIENTES'!N284)</f>
        <v/>
      </c>
      <c r="O246" s="47" t="str">
        <f t="shared" si="2"/>
        <v/>
      </c>
      <c r="P246" s="47" t="str">
        <f t="shared" si="3"/>
        <v/>
      </c>
      <c r="Q246" s="77" t="str">
        <f t="shared" si="4"/>
        <v/>
      </c>
      <c r="R246" s="47" t="str">
        <f t="shared" si="5"/>
        <v/>
      </c>
      <c r="S246" s="47" t="str">
        <f t="shared" si="6"/>
        <v/>
      </c>
      <c r="T246" s="48" t="str">
        <f>IF(A246="","",'DATA PENDIENTES'!O284)</f>
        <v/>
      </c>
    </row>
    <row r="247" ht="15.75" customHeight="1">
      <c r="A247" s="52" t="str">
        <f>IF('DATA PENDIENTES'!B285="","",'DATA PENDIENTES'!B285)</f>
        <v/>
      </c>
      <c r="B247" s="52" t="str">
        <f>IF(A247="","",'DATA PENDIENTES'!C285)</f>
        <v/>
      </c>
      <c r="C247" s="52" t="str">
        <f>IF(A247="","",'DATA PENDIENTES'!L285)</f>
        <v/>
      </c>
      <c r="D247" s="52" t="str">
        <f>IF(A247="","",'DATA PENDIENTES'!J285)</f>
        <v/>
      </c>
      <c r="E247" s="52" t="str">
        <f>IF(A247="","",'DATA PENDIENTES'!D285)</f>
        <v/>
      </c>
      <c r="F247" s="52" t="str">
        <f>IF(A247="","",'DATA PENDIENTES'!E285)</f>
        <v/>
      </c>
      <c r="G247" s="52" t="str">
        <f>IF(A247="","",'DATA PENDIENTES'!F285)</f>
        <v/>
      </c>
      <c r="H247" s="52" t="str">
        <f>IF(A247="","",'DATA PENDIENTES'!G285)</f>
        <v/>
      </c>
      <c r="I247" s="53" t="str">
        <f>IF(A247="","",'DATA PENDIENTES'!H285)</f>
        <v/>
      </c>
      <c r="J247" s="53" t="str">
        <f t="shared" si="1"/>
        <v/>
      </c>
      <c r="K247" s="52" t="str">
        <f>IF(A247="","",'DATA PENDIENTES'!I285)</f>
        <v/>
      </c>
      <c r="L247" s="52" t="str">
        <f>IF(A247="","",'DATA PENDIENTES'!K285)</f>
        <v/>
      </c>
      <c r="M247" s="52" t="str">
        <f>IF(A247="","",'DATA PENDIENTES'!M285)</f>
        <v/>
      </c>
      <c r="N247" s="52" t="str">
        <f>IF(A247="","",'DATA PENDIENTES'!N285)</f>
        <v/>
      </c>
      <c r="O247" s="52" t="str">
        <f t="shared" si="2"/>
        <v/>
      </c>
      <c r="P247" s="52" t="str">
        <f t="shared" si="3"/>
        <v/>
      </c>
      <c r="Q247" s="80" t="str">
        <f t="shared" si="4"/>
        <v/>
      </c>
      <c r="R247" s="52" t="str">
        <f t="shared" si="5"/>
        <v/>
      </c>
      <c r="S247" s="52" t="str">
        <f t="shared" si="6"/>
        <v/>
      </c>
      <c r="T247" s="53" t="str">
        <f>IF(A247="","",'DATA PENDIENTES'!O285)</f>
        <v/>
      </c>
    </row>
    <row r="248" ht="15.75" customHeight="1">
      <c r="A248" s="47" t="str">
        <f>IF('DATA PENDIENTES'!B286="","",'DATA PENDIENTES'!B286)</f>
        <v/>
      </c>
      <c r="B248" s="47" t="str">
        <f>IF(A248="","",'DATA PENDIENTES'!C286)</f>
        <v/>
      </c>
      <c r="C248" s="47" t="str">
        <f>IF(A248="","",'DATA PENDIENTES'!L286)</f>
        <v/>
      </c>
      <c r="D248" s="47" t="str">
        <f>IF(A248="","",'DATA PENDIENTES'!J286)</f>
        <v/>
      </c>
      <c r="E248" s="47" t="str">
        <f>IF(A248="","",'DATA PENDIENTES'!D286)</f>
        <v/>
      </c>
      <c r="F248" s="47" t="str">
        <f>IF(A248="","",'DATA PENDIENTES'!E286)</f>
        <v/>
      </c>
      <c r="G248" s="47" t="str">
        <f>IF(A248="","",'DATA PENDIENTES'!F286)</f>
        <v/>
      </c>
      <c r="H248" s="47" t="str">
        <f>IF(A248="","",'DATA PENDIENTES'!G286)</f>
        <v/>
      </c>
      <c r="I248" s="48" t="str">
        <f>IF(A248="","",'DATA PENDIENTES'!H286)</f>
        <v/>
      </c>
      <c r="J248" s="48" t="str">
        <f t="shared" si="1"/>
        <v/>
      </c>
      <c r="K248" s="47" t="str">
        <f>IF(A248="","",'DATA PENDIENTES'!I286)</f>
        <v/>
      </c>
      <c r="L248" s="47" t="str">
        <f>IF(A248="","",'DATA PENDIENTES'!K286)</f>
        <v/>
      </c>
      <c r="M248" s="47" t="str">
        <f>IF(A248="","",'DATA PENDIENTES'!M286)</f>
        <v/>
      </c>
      <c r="N248" s="47" t="str">
        <f>IF(A248="","",'DATA PENDIENTES'!N286)</f>
        <v/>
      </c>
      <c r="O248" s="47" t="str">
        <f t="shared" si="2"/>
        <v/>
      </c>
      <c r="P248" s="47" t="str">
        <f t="shared" si="3"/>
        <v/>
      </c>
      <c r="Q248" s="77" t="str">
        <f t="shared" si="4"/>
        <v/>
      </c>
      <c r="R248" s="47" t="str">
        <f t="shared" si="5"/>
        <v/>
      </c>
      <c r="S248" s="47" t="str">
        <f t="shared" si="6"/>
        <v/>
      </c>
      <c r="T248" s="48" t="str">
        <f>IF(A248="","",'DATA PENDIENTES'!O286)</f>
        <v/>
      </c>
    </row>
    <row r="249" ht="15.75" customHeight="1">
      <c r="A249" s="52" t="str">
        <f>IF('DATA PENDIENTES'!B287="","",'DATA PENDIENTES'!B287)</f>
        <v/>
      </c>
      <c r="B249" s="52" t="str">
        <f>IF(A249="","",'DATA PENDIENTES'!C287)</f>
        <v/>
      </c>
      <c r="C249" s="52" t="str">
        <f>IF(A249="","",'DATA PENDIENTES'!L287)</f>
        <v/>
      </c>
      <c r="D249" s="52" t="str">
        <f>IF(A249="","",'DATA PENDIENTES'!J287)</f>
        <v/>
      </c>
      <c r="E249" s="52" t="str">
        <f>IF(A249="","",'DATA PENDIENTES'!D287)</f>
        <v/>
      </c>
      <c r="F249" s="52" t="str">
        <f>IF(A249="","",'DATA PENDIENTES'!E287)</f>
        <v/>
      </c>
      <c r="G249" s="52" t="str">
        <f>IF(A249="","",'DATA PENDIENTES'!F287)</f>
        <v/>
      </c>
      <c r="H249" s="52" t="str">
        <f>IF(A249="","",'DATA PENDIENTES'!G287)</f>
        <v/>
      </c>
      <c r="I249" s="53" t="str">
        <f>IF(A249="","",'DATA PENDIENTES'!H287)</f>
        <v/>
      </c>
      <c r="J249" s="53" t="str">
        <f t="shared" si="1"/>
        <v/>
      </c>
      <c r="K249" s="52" t="str">
        <f>IF(A249="","",'DATA PENDIENTES'!I287)</f>
        <v/>
      </c>
      <c r="L249" s="52" t="str">
        <f>IF(A249="","",'DATA PENDIENTES'!K287)</f>
        <v/>
      </c>
      <c r="M249" s="52" t="str">
        <f>IF(A249="","",'DATA PENDIENTES'!M287)</f>
        <v/>
      </c>
      <c r="N249" s="52" t="str">
        <f>IF(A249="","",'DATA PENDIENTES'!N287)</f>
        <v/>
      </c>
      <c r="O249" s="52" t="str">
        <f t="shared" si="2"/>
        <v/>
      </c>
      <c r="P249" s="52" t="str">
        <f t="shared" si="3"/>
        <v/>
      </c>
      <c r="Q249" s="80" t="str">
        <f t="shared" si="4"/>
        <v/>
      </c>
      <c r="R249" s="52" t="str">
        <f t="shared" si="5"/>
        <v/>
      </c>
      <c r="S249" s="52" t="str">
        <f t="shared" si="6"/>
        <v/>
      </c>
      <c r="T249" s="53" t="str">
        <f>IF(A249="","",'DATA PENDIENTES'!O287)</f>
        <v/>
      </c>
    </row>
    <row r="250" ht="15.75" customHeight="1">
      <c r="A250" s="47" t="str">
        <f>IF('DATA PENDIENTES'!B288="","",'DATA PENDIENTES'!B288)</f>
        <v/>
      </c>
      <c r="B250" s="47" t="str">
        <f>IF(A250="","",'DATA PENDIENTES'!C288)</f>
        <v/>
      </c>
      <c r="C250" s="47" t="str">
        <f>IF(A250="","",'DATA PENDIENTES'!L288)</f>
        <v/>
      </c>
      <c r="D250" s="47" t="str">
        <f>IF(A250="","",'DATA PENDIENTES'!J288)</f>
        <v/>
      </c>
      <c r="E250" s="47" t="str">
        <f>IF(A250="","",'DATA PENDIENTES'!D288)</f>
        <v/>
      </c>
      <c r="F250" s="47" t="str">
        <f>IF(A250="","",'DATA PENDIENTES'!E288)</f>
        <v/>
      </c>
      <c r="G250" s="47" t="str">
        <f>IF(A250="","",'DATA PENDIENTES'!F288)</f>
        <v/>
      </c>
      <c r="H250" s="47" t="str">
        <f>IF(A250="","",'DATA PENDIENTES'!G288)</f>
        <v/>
      </c>
      <c r="I250" s="48" t="str">
        <f>IF(A250="","",'DATA PENDIENTES'!H288)</f>
        <v/>
      </c>
      <c r="J250" s="48" t="str">
        <f t="shared" si="1"/>
        <v/>
      </c>
      <c r="K250" s="47" t="str">
        <f>IF(A250="","",'DATA PENDIENTES'!I288)</f>
        <v/>
      </c>
      <c r="L250" s="47" t="str">
        <f>IF(A250="","",'DATA PENDIENTES'!K288)</f>
        <v/>
      </c>
      <c r="M250" s="47" t="str">
        <f>IF(A250="","",'DATA PENDIENTES'!M288)</f>
        <v/>
      </c>
      <c r="N250" s="47" t="str">
        <f>IF(A250="","",'DATA PENDIENTES'!N288)</f>
        <v/>
      </c>
      <c r="O250" s="47" t="str">
        <f t="shared" si="2"/>
        <v/>
      </c>
      <c r="P250" s="47" t="str">
        <f t="shared" si="3"/>
        <v/>
      </c>
      <c r="Q250" s="77" t="str">
        <f t="shared" si="4"/>
        <v/>
      </c>
      <c r="R250" s="47" t="str">
        <f t="shared" si="5"/>
        <v/>
      </c>
      <c r="S250" s="47" t="str">
        <f t="shared" si="6"/>
        <v/>
      </c>
      <c r="T250" s="48" t="str">
        <f>IF(A250="","",'DATA PENDIENTES'!O288)</f>
        <v/>
      </c>
    </row>
    <row r="251" ht="15.75" customHeight="1">
      <c r="A251" s="52" t="str">
        <f>IF('DATA PENDIENTES'!B289="","",'DATA PENDIENTES'!B289)</f>
        <v/>
      </c>
      <c r="B251" s="52" t="str">
        <f>IF(A251="","",'DATA PENDIENTES'!C289)</f>
        <v/>
      </c>
      <c r="C251" s="52" t="str">
        <f>IF(A251="","",'DATA PENDIENTES'!L289)</f>
        <v/>
      </c>
      <c r="D251" s="52" t="str">
        <f>IF(A251="","",'DATA PENDIENTES'!J289)</f>
        <v/>
      </c>
      <c r="E251" s="52" t="str">
        <f>IF(A251="","",'DATA PENDIENTES'!D289)</f>
        <v/>
      </c>
      <c r="F251" s="52" t="str">
        <f>IF(A251="","",'DATA PENDIENTES'!E289)</f>
        <v/>
      </c>
      <c r="G251" s="52" t="str">
        <f>IF(A251="","",'DATA PENDIENTES'!F289)</f>
        <v/>
      </c>
      <c r="H251" s="52" t="str">
        <f>IF(A251="","",'DATA PENDIENTES'!G289)</f>
        <v/>
      </c>
      <c r="I251" s="53" t="str">
        <f>IF(A251="","",'DATA PENDIENTES'!H289)</f>
        <v/>
      </c>
      <c r="J251" s="53" t="str">
        <f t="shared" si="1"/>
        <v/>
      </c>
      <c r="K251" s="52" t="str">
        <f>IF(A251="","",'DATA PENDIENTES'!I289)</f>
        <v/>
      </c>
      <c r="L251" s="52" t="str">
        <f>IF(A251="","",'DATA PENDIENTES'!K289)</f>
        <v/>
      </c>
      <c r="M251" s="52" t="str">
        <f>IF(A251="","",'DATA PENDIENTES'!M289)</f>
        <v/>
      </c>
      <c r="N251" s="52" t="str">
        <f>IF(A251="","",'DATA PENDIENTES'!N289)</f>
        <v/>
      </c>
      <c r="O251" s="52" t="str">
        <f t="shared" si="2"/>
        <v/>
      </c>
      <c r="P251" s="52" t="str">
        <f t="shared" si="3"/>
        <v/>
      </c>
      <c r="Q251" s="80" t="str">
        <f t="shared" si="4"/>
        <v/>
      </c>
      <c r="R251" s="52" t="str">
        <f t="shared" si="5"/>
        <v/>
      </c>
      <c r="S251" s="52" t="str">
        <f t="shared" si="6"/>
        <v/>
      </c>
      <c r="T251" s="53" t="str">
        <f>IF(A251="","",'DATA PENDIENTES'!O289)</f>
        <v/>
      </c>
    </row>
    <row r="252" ht="15.75" customHeight="1">
      <c r="A252" s="47" t="str">
        <f>IF('DATA PENDIENTES'!B290="","",'DATA PENDIENTES'!B290)</f>
        <v/>
      </c>
      <c r="B252" s="47" t="str">
        <f>IF(A252="","",'DATA PENDIENTES'!C290)</f>
        <v/>
      </c>
      <c r="C252" s="47" t="str">
        <f>IF(A252="","",'DATA PENDIENTES'!L290)</f>
        <v/>
      </c>
      <c r="D252" s="47" t="str">
        <f>IF(A252="","",'DATA PENDIENTES'!J290)</f>
        <v/>
      </c>
      <c r="E252" s="47" t="str">
        <f>IF(A252="","",'DATA PENDIENTES'!D290)</f>
        <v/>
      </c>
      <c r="F252" s="47" t="str">
        <f>IF(A252="","",'DATA PENDIENTES'!E290)</f>
        <v/>
      </c>
      <c r="G252" s="47" t="str">
        <f>IF(A252="","",'DATA PENDIENTES'!F290)</f>
        <v/>
      </c>
      <c r="H252" s="47" t="str">
        <f>IF(A252="","",'DATA PENDIENTES'!G290)</f>
        <v/>
      </c>
      <c r="I252" s="48" t="str">
        <f>IF(A252="","",'DATA PENDIENTES'!H290)</f>
        <v/>
      </c>
      <c r="J252" s="48" t="str">
        <f t="shared" si="1"/>
        <v/>
      </c>
      <c r="K252" s="47" t="str">
        <f>IF(A252="","",'DATA PENDIENTES'!I290)</f>
        <v/>
      </c>
      <c r="L252" s="47" t="str">
        <f>IF(A252="","",'DATA PENDIENTES'!K290)</f>
        <v/>
      </c>
      <c r="M252" s="47" t="str">
        <f>IF(A252="","",'DATA PENDIENTES'!M290)</f>
        <v/>
      </c>
      <c r="N252" s="47" t="str">
        <f>IF(A252="","",'DATA PENDIENTES'!N290)</f>
        <v/>
      </c>
      <c r="O252" s="47" t="str">
        <f t="shared" si="2"/>
        <v/>
      </c>
      <c r="P252" s="47" t="str">
        <f t="shared" si="3"/>
        <v/>
      </c>
      <c r="Q252" s="77" t="str">
        <f t="shared" si="4"/>
        <v/>
      </c>
      <c r="R252" s="47" t="str">
        <f t="shared" si="5"/>
        <v/>
      </c>
      <c r="S252" s="47" t="str">
        <f t="shared" si="6"/>
        <v/>
      </c>
      <c r="T252" s="48" t="str">
        <f>IF(A252="","",'DATA PENDIENTES'!O290)</f>
        <v/>
      </c>
    </row>
    <row r="253" ht="15.75" customHeight="1">
      <c r="A253" s="52" t="str">
        <f>IF('DATA PENDIENTES'!B291="","",'DATA PENDIENTES'!B291)</f>
        <v/>
      </c>
      <c r="B253" s="52" t="str">
        <f>IF(A253="","",'DATA PENDIENTES'!C291)</f>
        <v/>
      </c>
      <c r="C253" s="52" t="str">
        <f>IF(A253="","",'DATA PENDIENTES'!L291)</f>
        <v/>
      </c>
      <c r="D253" s="52" t="str">
        <f>IF(A253="","",'DATA PENDIENTES'!J291)</f>
        <v/>
      </c>
      <c r="E253" s="52" t="str">
        <f>IF(A253="","",'DATA PENDIENTES'!D291)</f>
        <v/>
      </c>
      <c r="F253" s="52" t="str">
        <f>IF(A253="","",'DATA PENDIENTES'!E291)</f>
        <v/>
      </c>
      <c r="G253" s="52" t="str">
        <f>IF(A253="","",'DATA PENDIENTES'!F291)</f>
        <v/>
      </c>
      <c r="H253" s="52" t="str">
        <f>IF(A253="","",'DATA PENDIENTES'!G291)</f>
        <v/>
      </c>
      <c r="I253" s="53" t="str">
        <f>IF(A253="","",'DATA PENDIENTES'!H291)</f>
        <v/>
      </c>
      <c r="J253" s="53" t="str">
        <f t="shared" si="1"/>
        <v/>
      </c>
      <c r="K253" s="52" t="str">
        <f>IF(A253="","",'DATA PENDIENTES'!I291)</f>
        <v/>
      </c>
      <c r="L253" s="52" t="str">
        <f>IF(A253="","",'DATA PENDIENTES'!K291)</f>
        <v/>
      </c>
      <c r="M253" s="52" t="str">
        <f>IF(A253="","",'DATA PENDIENTES'!M291)</f>
        <v/>
      </c>
      <c r="N253" s="52" t="str">
        <f>IF(A253="","",'DATA PENDIENTES'!N291)</f>
        <v/>
      </c>
      <c r="O253" s="52" t="str">
        <f t="shared" si="2"/>
        <v/>
      </c>
      <c r="P253" s="52" t="str">
        <f t="shared" si="3"/>
        <v/>
      </c>
      <c r="Q253" s="80" t="str">
        <f t="shared" si="4"/>
        <v/>
      </c>
      <c r="R253" s="52" t="str">
        <f t="shared" si="5"/>
        <v/>
      </c>
      <c r="S253" s="52" t="str">
        <f t="shared" si="6"/>
        <v/>
      </c>
      <c r="T253" s="53" t="str">
        <f>IF(A253="","",'DATA PENDIENTES'!O291)</f>
        <v/>
      </c>
    </row>
    <row r="254" ht="15.75" customHeight="1">
      <c r="A254" s="47" t="str">
        <f>IF('DATA PENDIENTES'!B292="","",'DATA PENDIENTES'!B292)</f>
        <v/>
      </c>
      <c r="B254" s="47" t="str">
        <f>IF(A254="","",'DATA PENDIENTES'!C292)</f>
        <v/>
      </c>
      <c r="C254" s="47" t="str">
        <f>IF(A254="","",'DATA PENDIENTES'!L292)</f>
        <v/>
      </c>
      <c r="D254" s="47" t="str">
        <f>IF(A254="","",'DATA PENDIENTES'!J292)</f>
        <v/>
      </c>
      <c r="E254" s="47" t="str">
        <f>IF(A254="","",'DATA PENDIENTES'!D292)</f>
        <v/>
      </c>
      <c r="F254" s="47" t="str">
        <f>IF(A254="","",'DATA PENDIENTES'!E292)</f>
        <v/>
      </c>
      <c r="G254" s="47" t="str">
        <f>IF(A254="","",'DATA PENDIENTES'!F292)</f>
        <v/>
      </c>
      <c r="H254" s="47" t="str">
        <f>IF(A254="","",'DATA PENDIENTES'!G292)</f>
        <v/>
      </c>
      <c r="I254" s="48" t="str">
        <f>IF(A254="","",'DATA PENDIENTES'!H292)</f>
        <v/>
      </c>
      <c r="J254" s="48" t="str">
        <f t="shared" si="1"/>
        <v/>
      </c>
      <c r="K254" s="47" t="str">
        <f>IF(A254="","",'DATA PENDIENTES'!I292)</f>
        <v/>
      </c>
      <c r="L254" s="47" t="str">
        <f>IF(A254="","",'DATA PENDIENTES'!K292)</f>
        <v/>
      </c>
      <c r="M254" s="47" t="str">
        <f>IF(A254="","",'DATA PENDIENTES'!M292)</f>
        <v/>
      </c>
      <c r="N254" s="47" t="str">
        <f>IF(A254="","",'DATA PENDIENTES'!N292)</f>
        <v/>
      </c>
      <c r="O254" s="47" t="str">
        <f t="shared" si="2"/>
        <v/>
      </c>
      <c r="P254" s="47" t="str">
        <f t="shared" si="3"/>
        <v/>
      </c>
      <c r="Q254" s="77" t="str">
        <f t="shared" si="4"/>
        <v/>
      </c>
      <c r="R254" s="47" t="str">
        <f t="shared" si="5"/>
        <v/>
      </c>
      <c r="S254" s="47" t="str">
        <f t="shared" si="6"/>
        <v/>
      </c>
      <c r="T254" s="48" t="str">
        <f>IF(A254="","",'DATA PENDIENTES'!O292)</f>
        <v/>
      </c>
    </row>
    <row r="255" ht="15.75" customHeight="1">
      <c r="A255" s="52" t="str">
        <f>IF('DATA PENDIENTES'!B293="","",'DATA PENDIENTES'!B293)</f>
        <v/>
      </c>
      <c r="B255" s="52" t="str">
        <f>IF(A255="","",'DATA PENDIENTES'!C293)</f>
        <v/>
      </c>
      <c r="C255" s="52" t="str">
        <f>IF(A255="","",'DATA PENDIENTES'!L293)</f>
        <v/>
      </c>
      <c r="D255" s="52" t="str">
        <f>IF(A255="","",'DATA PENDIENTES'!J293)</f>
        <v/>
      </c>
      <c r="E255" s="52" t="str">
        <f>IF(A255="","",'DATA PENDIENTES'!D293)</f>
        <v/>
      </c>
      <c r="F255" s="52" t="str">
        <f>IF(A255="","",'DATA PENDIENTES'!E293)</f>
        <v/>
      </c>
      <c r="G255" s="52" t="str">
        <f>IF(A255="","",'DATA PENDIENTES'!F293)</f>
        <v/>
      </c>
      <c r="H255" s="52" t="str">
        <f>IF(A255="","",'DATA PENDIENTES'!G293)</f>
        <v/>
      </c>
      <c r="I255" s="53" t="str">
        <f>IF(A255="","",'DATA PENDIENTES'!H293)</f>
        <v/>
      </c>
      <c r="J255" s="53" t="str">
        <f t="shared" si="1"/>
        <v/>
      </c>
      <c r="K255" s="52" t="str">
        <f>IF(A255="","",'DATA PENDIENTES'!I293)</f>
        <v/>
      </c>
      <c r="L255" s="52" t="str">
        <f>IF(A255="","",'DATA PENDIENTES'!K293)</f>
        <v/>
      </c>
      <c r="M255" s="52" t="str">
        <f>IF(A255="","",'DATA PENDIENTES'!M293)</f>
        <v/>
      </c>
      <c r="N255" s="52" t="str">
        <f>IF(A255="","",'DATA PENDIENTES'!N293)</f>
        <v/>
      </c>
      <c r="O255" s="52" t="str">
        <f t="shared" si="2"/>
        <v/>
      </c>
      <c r="P255" s="52" t="str">
        <f t="shared" si="3"/>
        <v/>
      </c>
      <c r="Q255" s="80" t="str">
        <f t="shared" si="4"/>
        <v/>
      </c>
      <c r="R255" s="52" t="str">
        <f t="shared" si="5"/>
        <v/>
      </c>
      <c r="S255" s="52" t="str">
        <f t="shared" si="6"/>
        <v/>
      </c>
      <c r="T255" s="53" t="str">
        <f>IF(A255="","",'DATA PENDIENTES'!O293)</f>
        <v/>
      </c>
    </row>
    <row r="256" ht="15.75" customHeight="1">
      <c r="A256" s="47" t="str">
        <f>IF('DATA PENDIENTES'!B294="","",'DATA PENDIENTES'!B294)</f>
        <v/>
      </c>
      <c r="B256" s="47" t="str">
        <f>IF(A256="","",'DATA PENDIENTES'!C294)</f>
        <v/>
      </c>
      <c r="C256" s="47" t="str">
        <f>IF(A256="","",'DATA PENDIENTES'!L294)</f>
        <v/>
      </c>
      <c r="D256" s="47" t="str">
        <f>IF(A256="","",'DATA PENDIENTES'!J294)</f>
        <v/>
      </c>
      <c r="E256" s="47" t="str">
        <f>IF(A256="","",'DATA PENDIENTES'!D294)</f>
        <v/>
      </c>
      <c r="F256" s="47" t="str">
        <f>IF(A256="","",'DATA PENDIENTES'!E294)</f>
        <v/>
      </c>
      <c r="G256" s="47" t="str">
        <f>IF(A256="","",'DATA PENDIENTES'!F294)</f>
        <v/>
      </c>
      <c r="H256" s="47" t="str">
        <f>IF(A256="","",'DATA PENDIENTES'!G294)</f>
        <v/>
      </c>
      <c r="I256" s="48" t="str">
        <f>IF(A256="","",'DATA PENDIENTES'!H294)</f>
        <v/>
      </c>
      <c r="J256" s="48" t="str">
        <f t="shared" si="1"/>
        <v/>
      </c>
      <c r="K256" s="47" t="str">
        <f>IF(A256="","",'DATA PENDIENTES'!I294)</f>
        <v/>
      </c>
      <c r="L256" s="47" t="str">
        <f>IF(A256="","",'DATA PENDIENTES'!K294)</f>
        <v/>
      </c>
      <c r="M256" s="47" t="str">
        <f>IF(A256="","",'DATA PENDIENTES'!M294)</f>
        <v/>
      </c>
      <c r="N256" s="47" t="str">
        <f>IF(A256="","",'DATA PENDIENTES'!N294)</f>
        <v/>
      </c>
      <c r="O256" s="47" t="str">
        <f t="shared" si="2"/>
        <v/>
      </c>
      <c r="P256" s="47" t="str">
        <f t="shared" si="3"/>
        <v/>
      </c>
      <c r="Q256" s="77" t="str">
        <f t="shared" si="4"/>
        <v/>
      </c>
      <c r="R256" s="47" t="str">
        <f t="shared" si="5"/>
        <v/>
      </c>
      <c r="S256" s="47" t="str">
        <f t="shared" si="6"/>
        <v/>
      </c>
      <c r="T256" s="48" t="str">
        <f>IF(A256="","",'DATA PENDIENTES'!O294)</f>
        <v/>
      </c>
    </row>
    <row r="257" ht="15.75" customHeight="1">
      <c r="A257" s="52" t="str">
        <f>IF('DATA PENDIENTES'!B295="","",'DATA PENDIENTES'!B295)</f>
        <v/>
      </c>
      <c r="B257" s="52" t="str">
        <f>IF(A257="","",'DATA PENDIENTES'!C295)</f>
        <v/>
      </c>
      <c r="C257" s="52" t="str">
        <f>IF(A257="","",'DATA PENDIENTES'!L295)</f>
        <v/>
      </c>
      <c r="D257" s="52" t="str">
        <f>IF(A257="","",'DATA PENDIENTES'!J295)</f>
        <v/>
      </c>
      <c r="E257" s="52" t="str">
        <f>IF(A257="","",'DATA PENDIENTES'!D295)</f>
        <v/>
      </c>
      <c r="F257" s="52" t="str">
        <f>IF(A257="","",'DATA PENDIENTES'!E295)</f>
        <v/>
      </c>
      <c r="G257" s="52" t="str">
        <f>IF(A257="","",'DATA PENDIENTES'!F295)</f>
        <v/>
      </c>
      <c r="H257" s="52" t="str">
        <f>IF(A257="","",'DATA PENDIENTES'!G295)</f>
        <v/>
      </c>
      <c r="I257" s="53" t="str">
        <f>IF(A257="","",'DATA PENDIENTES'!H295)</f>
        <v/>
      </c>
      <c r="J257" s="53" t="str">
        <f t="shared" si="1"/>
        <v/>
      </c>
      <c r="K257" s="52" t="str">
        <f>IF(A257="","",'DATA PENDIENTES'!I295)</f>
        <v/>
      </c>
      <c r="L257" s="52" t="str">
        <f>IF(A257="","",'DATA PENDIENTES'!K295)</f>
        <v/>
      </c>
      <c r="M257" s="52" t="str">
        <f>IF(A257="","",'DATA PENDIENTES'!M295)</f>
        <v/>
      </c>
      <c r="N257" s="52" t="str">
        <f>IF(A257="","",'DATA PENDIENTES'!N295)</f>
        <v/>
      </c>
      <c r="O257" s="52" t="str">
        <f t="shared" si="2"/>
        <v/>
      </c>
      <c r="P257" s="52" t="str">
        <f t="shared" si="3"/>
        <v/>
      </c>
      <c r="Q257" s="80" t="str">
        <f t="shared" si="4"/>
        <v/>
      </c>
      <c r="R257" s="52" t="str">
        <f t="shared" si="5"/>
        <v/>
      </c>
      <c r="S257" s="52" t="str">
        <f t="shared" si="6"/>
        <v/>
      </c>
      <c r="T257" s="53" t="str">
        <f>IF(A257="","",'DATA PENDIENTES'!O295)</f>
        <v/>
      </c>
    </row>
    <row r="258" ht="15.75" customHeight="1">
      <c r="A258" s="47" t="str">
        <f>IF('DATA PENDIENTES'!B296="","",'DATA PENDIENTES'!B296)</f>
        <v/>
      </c>
      <c r="B258" s="47" t="str">
        <f>IF(A258="","",'DATA PENDIENTES'!C296)</f>
        <v/>
      </c>
      <c r="C258" s="47" t="str">
        <f>IF(A258="","",'DATA PENDIENTES'!L296)</f>
        <v/>
      </c>
      <c r="D258" s="47" t="str">
        <f>IF(A258="","",'DATA PENDIENTES'!J296)</f>
        <v/>
      </c>
      <c r="E258" s="47" t="str">
        <f>IF(A258="","",'DATA PENDIENTES'!D296)</f>
        <v/>
      </c>
      <c r="F258" s="47" t="str">
        <f>IF(A258="","",'DATA PENDIENTES'!E296)</f>
        <v/>
      </c>
      <c r="G258" s="47" t="str">
        <f>IF(A258="","",'DATA PENDIENTES'!F296)</f>
        <v/>
      </c>
      <c r="H258" s="47" t="str">
        <f>IF(A258="","",'DATA PENDIENTES'!G296)</f>
        <v/>
      </c>
      <c r="I258" s="48" t="str">
        <f>IF(A258="","",'DATA PENDIENTES'!H296)</f>
        <v/>
      </c>
      <c r="J258" s="48" t="str">
        <f t="shared" si="1"/>
        <v/>
      </c>
      <c r="K258" s="47" t="str">
        <f>IF(A258="","",'DATA PENDIENTES'!I296)</f>
        <v/>
      </c>
      <c r="L258" s="47" t="str">
        <f>IF(A258="","",'DATA PENDIENTES'!K296)</f>
        <v/>
      </c>
      <c r="M258" s="47" t="str">
        <f>IF(A258="","",'DATA PENDIENTES'!M296)</f>
        <v/>
      </c>
      <c r="N258" s="47" t="str">
        <f>IF(A258="","",'DATA PENDIENTES'!N296)</f>
        <v/>
      </c>
      <c r="O258" s="47" t="str">
        <f t="shared" si="2"/>
        <v/>
      </c>
      <c r="P258" s="47" t="str">
        <f t="shared" si="3"/>
        <v/>
      </c>
      <c r="Q258" s="77" t="str">
        <f t="shared" si="4"/>
        <v/>
      </c>
      <c r="R258" s="47" t="str">
        <f t="shared" si="5"/>
        <v/>
      </c>
      <c r="S258" s="47" t="str">
        <f t="shared" si="6"/>
        <v/>
      </c>
      <c r="T258" s="48" t="str">
        <f>IF(A258="","",'DATA PENDIENTES'!O296)</f>
        <v/>
      </c>
    </row>
    <row r="259" ht="15.75" customHeight="1">
      <c r="A259" s="52" t="str">
        <f>IF('DATA PENDIENTES'!B297="","",'DATA PENDIENTES'!B297)</f>
        <v/>
      </c>
      <c r="B259" s="52" t="str">
        <f>IF(A259="","",'DATA PENDIENTES'!C297)</f>
        <v/>
      </c>
      <c r="C259" s="52" t="str">
        <f>IF(A259="","",'DATA PENDIENTES'!L297)</f>
        <v/>
      </c>
      <c r="D259" s="52" t="str">
        <f>IF(A259="","",'DATA PENDIENTES'!J297)</f>
        <v/>
      </c>
      <c r="E259" s="52" t="str">
        <f>IF(A259="","",'DATA PENDIENTES'!D297)</f>
        <v/>
      </c>
      <c r="F259" s="52" t="str">
        <f>IF(A259="","",'DATA PENDIENTES'!E297)</f>
        <v/>
      </c>
      <c r="G259" s="52" t="str">
        <f>IF(A259="","",'DATA PENDIENTES'!F297)</f>
        <v/>
      </c>
      <c r="H259" s="52" t="str">
        <f>IF(A259="","",'DATA PENDIENTES'!G297)</f>
        <v/>
      </c>
      <c r="I259" s="53" t="str">
        <f>IF(A259="","",'DATA PENDIENTES'!H297)</f>
        <v/>
      </c>
      <c r="J259" s="53" t="str">
        <f t="shared" si="1"/>
        <v/>
      </c>
      <c r="K259" s="52" t="str">
        <f>IF(A259="","",'DATA PENDIENTES'!I297)</f>
        <v/>
      </c>
      <c r="L259" s="52" t="str">
        <f>IF(A259="","",'DATA PENDIENTES'!K297)</f>
        <v/>
      </c>
      <c r="M259" s="52" t="str">
        <f>IF(A259="","",'DATA PENDIENTES'!M297)</f>
        <v/>
      </c>
      <c r="N259" s="52" t="str">
        <f>IF(A259="","",'DATA PENDIENTES'!N297)</f>
        <v/>
      </c>
      <c r="O259" s="52" t="str">
        <f t="shared" si="2"/>
        <v/>
      </c>
      <c r="P259" s="52" t="str">
        <f t="shared" si="3"/>
        <v/>
      </c>
      <c r="Q259" s="80" t="str">
        <f t="shared" si="4"/>
        <v/>
      </c>
      <c r="R259" s="52" t="str">
        <f t="shared" si="5"/>
        <v/>
      </c>
      <c r="S259" s="52" t="str">
        <f t="shared" si="6"/>
        <v/>
      </c>
      <c r="T259" s="53" t="str">
        <f>IF(A259="","",'DATA PENDIENTES'!O297)</f>
        <v/>
      </c>
    </row>
    <row r="260" ht="15.75" customHeight="1">
      <c r="A260" s="47" t="str">
        <f>IF('DATA PENDIENTES'!B298="","",'DATA PENDIENTES'!B298)</f>
        <v/>
      </c>
      <c r="B260" s="47" t="str">
        <f>IF(A260="","",'DATA PENDIENTES'!C298)</f>
        <v/>
      </c>
      <c r="C260" s="47" t="str">
        <f>IF(A260="","",'DATA PENDIENTES'!L298)</f>
        <v/>
      </c>
      <c r="D260" s="47" t="str">
        <f>IF(A260="","",'DATA PENDIENTES'!J298)</f>
        <v/>
      </c>
      <c r="E260" s="47" t="str">
        <f>IF(A260="","",'DATA PENDIENTES'!D298)</f>
        <v/>
      </c>
      <c r="F260" s="47" t="str">
        <f>IF(A260="","",'DATA PENDIENTES'!E298)</f>
        <v/>
      </c>
      <c r="G260" s="47" t="str">
        <f>IF(A260="","",'DATA PENDIENTES'!F298)</f>
        <v/>
      </c>
      <c r="H260" s="47" t="str">
        <f>IF(A260="","",'DATA PENDIENTES'!G298)</f>
        <v/>
      </c>
      <c r="I260" s="48" t="str">
        <f>IF(A260="","",'DATA PENDIENTES'!H298)</f>
        <v/>
      </c>
      <c r="J260" s="48" t="str">
        <f t="shared" si="1"/>
        <v/>
      </c>
      <c r="K260" s="47" t="str">
        <f>IF(A260="","",'DATA PENDIENTES'!I298)</f>
        <v/>
      </c>
      <c r="L260" s="47" t="str">
        <f>IF(A260="","",'DATA PENDIENTES'!K298)</f>
        <v/>
      </c>
      <c r="M260" s="47" t="str">
        <f>IF(A260="","",'DATA PENDIENTES'!M298)</f>
        <v/>
      </c>
      <c r="N260" s="47" t="str">
        <f>IF(A260="","",'DATA PENDIENTES'!N298)</f>
        <v/>
      </c>
      <c r="O260" s="47" t="str">
        <f t="shared" si="2"/>
        <v/>
      </c>
      <c r="P260" s="47" t="str">
        <f t="shared" si="3"/>
        <v/>
      </c>
      <c r="Q260" s="77" t="str">
        <f t="shared" si="4"/>
        <v/>
      </c>
      <c r="R260" s="47" t="str">
        <f t="shared" si="5"/>
        <v/>
      </c>
      <c r="S260" s="47" t="str">
        <f t="shared" si="6"/>
        <v/>
      </c>
      <c r="T260" s="48" t="str">
        <f>IF(A260="","",'DATA PENDIENTES'!O298)</f>
        <v/>
      </c>
    </row>
    <row r="261" ht="15.75" customHeight="1">
      <c r="A261" s="52" t="str">
        <f>IF('DATA PENDIENTES'!B299="","",'DATA PENDIENTES'!B299)</f>
        <v/>
      </c>
      <c r="B261" s="52" t="str">
        <f>IF(A261="","",'DATA PENDIENTES'!C299)</f>
        <v/>
      </c>
      <c r="C261" s="52" t="str">
        <f>IF(A261="","",'DATA PENDIENTES'!L299)</f>
        <v/>
      </c>
      <c r="D261" s="52" t="str">
        <f>IF(A261="","",'DATA PENDIENTES'!J299)</f>
        <v/>
      </c>
      <c r="E261" s="52" t="str">
        <f>IF(A261="","",'DATA PENDIENTES'!D299)</f>
        <v/>
      </c>
      <c r="F261" s="52" t="str">
        <f>IF(A261="","",'DATA PENDIENTES'!E299)</f>
        <v/>
      </c>
      <c r="G261" s="52" t="str">
        <f>IF(A261="","",'DATA PENDIENTES'!F299)</f>
        <v/>
      </c>
      <c r="H261" s="52" t="str">
        <f>IF(A261="","",'DATA PENDIENTES'!G299)</f>
        <v/>
      </c>
      <c r="I261" s="53" t="str">
        <f>IF(A261="","",'DATA PENDIENTES'!H299)</f>
        <v/>
      </c>
      <c r="J261" s="53" t="str">
        <f t="shared" si="1"/>
        <v/>
      </c>
      <c r="K261" s="52" t="str">
        <f>IF(A261="","",'DATA PENDIENTES'!I299)</f>
        <v/>
      </c>
      <c r="L261" s="52" t="str">
        <f>IF(A261="","",'DATA PENDIENTES'!K299)</f>
        <v/>
      </c>
      <c r="M261" s="52" t="str">
        <f>IF(A261="","",'DATA PENDIENTES'!M299)</f>
        <v/>
      </c>
      <c r="N261" s="52" t="str">
        <f>IF(A261="","",'DATA PENDIENTES'!N299)</f>
        <v/>
      </c>
      <c r="O261" s="52" t="str">
        <f t="shared" si="2"/>
        <v/>
      </c>
      <c r="P261" s="52" t="str">
        <f t="shared" si="3"/>
        <v/>
      </c>
      <c r="Q261" s="80" t="str">
        <f t="shared" si="4"/>
        <v/>
      </c>
      <c r="R261" s="52" t="str">
        <f t="shared" si="5"/>
        <v/>
      </c>
      <c r="S261" s="52" t="str">
        <f t="shared" si="6"/>
        <v/>
      </c>
      <c r="T261" s="53" t="str">
        <f>IF(A261="","",'DATA PENDIENTES'!O299)</f>
        <v/>
      </c>
    </row>
    <row r="262" ht="15.75" customHeight="1">
      <c r="A262" s="47" t="str">
        <f>IF('DATA PENDIENTES'!B300="","",'DATA PENDIENTES'!B300)</f>
        <v/>
      </c>
      <c r="B262" s="47" t="str">
        <f>IF(A262="","",'DATA PENDIENTES'!C300)</f>
        <v/>
      </c>
      <c r="C262" s="47" t="str">
        <f>IF(A262="","",'DATA PENDIENTES'!L300)</f>
        <v/>
      </c>
      <c r="D262" s="47" t="str">
        <f>IF(A262="","",'DATA PENDIENTES'!J300)</f>
        <v/>
      </c>
      <c r="E262" s="47" t="str">
        <f>IF(A262="","",'DATA PENDIENTES'!D300)</f>
        <v/>
      </c>
      <c r="F262" s="47" t="str">
        <f>IF(A262="","",'DATA PENDIENTES'!E300)</f>
        <v/>
      </c>
      <c r="G262" s="47" t="str">
        <f>IF(A262="","",'DATA PENDIENTES'!F300)</f>
        <v/>
      </c>
      <c r="H262" s="47" t="str">
        <f>IF(A262="","",'DATA PENDIENTES'!G300)</f>
        <v/>
      </c>
      <c r="I262" s="48" t="str">
        <f>IF(A262="","",'DATA PENDIENTES'!H300)</f>
        <v/>
      </c>
      <c r="J262" s="48" t="str">
        <f t="shared" si="1"/>
        <v/>
      </c>
      <c r="K262" s="47" t="str">
        <f>IF(A262="","",'DATA PENDIENTES'!I300)</f>
        <v/>
      </c>
      <c r="L262" s="47" t="str">
        <f>IF(A262="","",'DATA PENDIENTES'!K300)</f>
        <v/>
      </c>
      <c r="M262" s="47" t="str">
        <f>IF(A262="","",'DATA PENDIENTES'!M300)</f>
        <v/>
      </c>
      <c r="N262" s="47" t="str">
        <f>IF(A262="","",'DATA PENDIENTES'!N300)</f>
        <v/>
      </c>
      <c r="O262" s="47" t="str">
        <f t="shared" si="2"/>
        <v/>
      </c>
      <c r="P262" s="47" t="str">
        <f t="shared" si="3"/>
        <v/>
      </c>
      <c r="Q262" s="77" t="str">
        <f t="shared" si="4"/>
        <v/>
      </c>
      <c r="R262" s="47" t="str">
        <f t="shared" si="5"/>
        <v/>
      </c>
      <c r="S262" s="47" t="str">
        <f t="shared" si="6"/>
        <v/>
      </c>
      <c r="T262" s="48" t="str">
        <f>IF(A262="","",'DATA PENDIENTES'!O300)</f>
        <v/>
      </c>
    </row>
    <row r="263" ht="15.75" customHeight="1">
      <c r="A263" s="52" t="str">
        <f>IF('DATA PENDIENTES'!B301="","",'DATA PENDIENTES'!B301)</f>
        <v/>
      </c>
      <c r="B263" s="52" t="str">
        <f>IF(A263="","",'DATA PENDIENTES'!C301)</f>
        <v/>
      </c>
      <c r="C263" s="52" t="str">
        <f>IF(A263="","",'DATA PENDIENTES'!L301)</f>
        <v/>
      </c>
      <c r="D263" s="52" t="str">
        <f>IF(A263="","",'DATA PENDIENTES'!J301)</f>
        <v/>
      </c>
      <c r="E263" s="52" t="str">
        <f>IF(A263="","",'DATA PENDIENTES'!D301)</f>
        <v/>
      </c>
      <c r="F263" s="52" t="str">
        <f>IF(A263="","",'DATA PENDIENTES'!E301)</f>
        <v/>
      </c>
      <c r="G263" s="52" t="str">
        <f>IF(A263="","",'DATA PENDIENTES'!F301)</f>
        <v/>
      </c>
      <c r="H263" s="52" t="str">
        <f>IF(A263="","",'DATA PENDIENTES'!G301)</f>
        <v/>
      </c>
      <c r="I263" s="53" t="str">
        <f>IF(A263="","",'DATA PENDIENTES'!H301)</f>
        <v/>
      </c>
      <c r="J263" s="53" t="str">
        <f t="shared" si="1"/>
        <v/>
      </c>
      <c r="K263" s="52" t="str">
        <f>IF(A263="","",'DATA PENDIENTES'!I301)</f>
        <v/>
      </c>
      <c r="L263" s="52" t="str">
        <f>IF(A263="","",'DATA PENDIENTES'!K301)</f>
        <v/>
      </c>
      <c r="M263" s="52" t="str">
        <f>IF(A263="","",'DATA PENDIENTES'!M301)</f>
        <v/>
      </c>
      <c r="N263" s="52" t="str">
        <f>IF(A263="","",'DATA PENDIENTES'!N301)</f>
        <v/>
      </c>
      <c r="O263" s="52" t="str">
        <f t="shared" si="2"/>
        <v/>
      </c>
      <c r="P263" s="52" t="str">
        <f t="shared" si="3"/>
        <v/>
      </c>
      <c r="Q263" s="80" t="str">
        <f t="shared" si="4"/>
        <v/>
      </c>
      <c r="R263" s="52" t="str">
        <f t="shared" si="5"/>
        <v/>
      </c>
      <c r="S263" s="52" t="str">
        <f t="shared" si="6"/>
        <v/>
      </c>
      <c r="T263" s="53" t="str">
        <f>IF(A263="","",'DATA PENDIENTES'!O301)</f>
        <v/>
      </c>
    </row>
    <row r="264" ht="15.75" customHeight="1">
      <c r="A264" s="47" t="str">
        <f>IF('DATA PENDIENTES'!B302="","",'DATA PENDIENTES'!B302)</f>
        <v/>
      </c>
      <c r="B264" s="47" t="str">
        <f>IF(A264="","",'DATA PENDIENTES'!C302)</f>
        <v/>
      </c>
      <c r="C264" s="47" t="str">
        <f>IF(A264="","",'DATA PENDIENTES'!L302)</f>
        <v/>
      </c>
      <c r="D264" s="47" t="str">
        <f>IF(A264="","",'DATA PENDIENTES'!J302)</f>
        <v/>
      </c>
      <c r="E264" s="47" t="str">
        <f>IF(A264="","",'DATA PENDIENTES'!D302)</f>
        <v/>
      </c>
      <c r="F264" s="47" t="str">
        <f>IF(A264="","",'DATA PENDIENTES'!E302)</f>
        <v/>
      </c>
      <c r="G264" s="47" t="str">
        <f>IF(A264="","",'DATA PENDIENTES'!F302)</f>
        <v/>
      </c>
      <c r="H264" s="47" t="str">
        <f>IF(A264="","",'DATA PENDIENTES'!G302)</f>
        <v/>
      </c>
      <c r="I264" s="48" t="str">
        <f>IF(A264="","",'DATA PENDIENTES'!H302)</f>
        <v/>
      </c>
      <c r="J264" s="48" t="str">
        <f t="shared" si="1"/>
        <v/>
      </c>
      <c r="K264" s="47" t="str">
        <f>IF(A264="","",'DATA PENDIENTES'!I302)</f>
        <v/>
      </c>
      <c r="L264" s="47" t="str">
        <f>IF(A264="","",'DATA PENDIENTES'!K302)</f>
        <v/>
      </c>
      <c r="M264" s="47" t="str">
        <f>IF(A264="","",'DATA PENDIENTES'!M302)</f>
        <v/>
      </c>
      <c r="N264" s="47" t="str">
        <f>IF(A264="","",'DATA PENDIENTES'!N302)</f>
        <v/>
      </c>
      <c r="O264" s="47" t="str">
        <f t="shared" si="2"/>
        <v/>
      </c>
      <c r="P264" s="47" t="str">
        <f t="shared" si="3"/>
        <v/>
      </c>
      <c r="Q264" s="77" t="str">
        <f t="shared" si="4"/>
        <v/>
      </c>
      <c r="R264" s="47" t="str">
        <f t="shared" si="5"/>
        <v/>
      </c>
      <c r="S264" s="47" t="str">
        <f t="shared" si="6"/>
        <v/>
      </c>
      <c r="T264" s="48" t="str">
        <f>IF(A264="","",'DATA PENDIENTES'!O302)</f>
        <v/>
      </c>
    </row>
    <row r="265" ht="15.75" customHeight="1">
      <c r="A265" s="52" t="str">
        <f>IF('DATA PENDIENTES'!B303="","",'DATA PENDIENTES'!B303)</f>
        <v/>
      </c>
      <c r="B265" s="52" t="str">
        <f>IF(A265="","",'DATA PENDIENTES'!C303)</f>
        <v/>
      </c>
      <c r="C265" s="52" t="str">
        <f>IF(A265="","",'DATA PENDIENTES'!L303)</f>
        <v/>
      </c>
      <c r="D265" s="52" t="str">
        <f>IF(A265="","",'DATA PENDIENTES'!J303)</f>
        <v/>
      </c>
      <c r="E265" s="52" t="str">
        <f>IF(A265="","",'DATA PENDIENTES'!D303)</f>
        <v/>
      </c>
      <c r="F265" s="52" t="str">
        <f>IF(A265="","",'DATA PENDIENTES'!E303)</f>
        <v/>
      </c>
      <c r="G265" s="52" t="str">
        <f>IF(A265="","",'DATA PENDIENTES'!F303)</f>
        <v/>
      </c>
      <c r="H265" s="52" t="str">
        <f>IF(A265="","",'DATA PENDIENTES'!G303)</f>
        <v/>
      </c>
      <c r="I265" s="53" t="str">
        <f>IF(A265="","",'DATA PENDIENTES'!H303)</f>
        <v/>
      </c>
      <c r="J265" s="53" t="str">
        <f t="shared" si="1"/>
        <v/>
      </c>
      <c r="K265" s="52" t="str">
        <f>IF(A265="","",'DATA PENDIENTES'!I303)</f>
        <v/>
      </c>
      <c r="L265" s="52" t="str">
        <f>IF(A265="","",'DATA PENDIENTES'!K303)</f>
        <v/>
      </c>
      <c r="M265" s="52" t="str">
        <f>IF(A265="","",'DATA PENDIENTES'!M303)</f>
        <v/>
      </c>
      <c r="N265" s="52" t="str">
        <f>IF(A265="","",'DATA PENDIENTES'!N303)</f>
        <v/>
      </c>
      <c r="O265" s="52" t="str">
        <f t="shared" si="2"/>
        <v/>
      </c>
      <c r="P265" s="52" t="str">
        <f t="shared" si="3"/>
        <v/>
      </c>
      <c r="Q265" s="80" t="str">
        <f t="shared" si="4"/>
        <v/>
      </c>
      <c r="R265" s="52" t="str">
        <f t="shared" si="5"/>
        <v/>
      </c>
      <c r="S265" s="52" t="str">
        <f t="shared" si="6"/>
        <v/>
      </c>
      <c r="T265" s="53" t="str">
        <f>IF(A265="","",'DATA PENDIENTES'!O303)</f>
        <v/>
      </c>
    </row>
    <row r="266" ht="15.75" customHeight="1">
      <c r="A266" s="47" t="str">
        <f>IF('DATA PENDIENTES'!B304="","",'DATA PENDIENTES'!B304)</f>
        <v/>
      </c>
      <c r="B266" s="47" t="str">
        <f>IF(A266="","",'DATA PENDIENTES'!C304)</f>
        <v/>
      </c>
      <c r="C266" s="47" t="str">
        <f>IF(A266="","",'DATA PENDIENTES'!L304)</f>
        <v/>
      </c>
      <c r="D266" s="47" t="str">
        <f>IF(A266="","",'DATA PENDIENTES'!J304)</f>
        <v/>
      </c>
      <c r="E266" s="47" t="str">
        <f>IF(A266="","",'DATA PENDIENTES'!D304)</f>
        <v/>
      </c>
      <c r="F266" s="47" t="str">
        <f>IF(A266="","",'DATA PENDIENTES'!E304)</f>
        <v/>
      </c>
      <c r="G266" s="47" t="str">
        <f>IF(A266="","",'DATA PENDIENTES'!F304)</f>
        <v/>
      </c>
      <c r="H266" s="47" t="str">
        <f>IF(A266="","",'DATA PENDIENTES'!G304)</f>
        <v/>
      </c>
      <c r="I266" s="48" t="str">
        <f>IF(A266="","",'DATA PENDIENTES'!H304)</f>
        <v/>
      </c>
      <c r="J266" s="48" t="str">
        <f t="shared" si="1"/>
        <v/>
      </c>
      <c r="K266" s="47" t="str">
        <f>IF(A266="","",'DATA PENDIENTES'!I304)</f>
        <v/>
      </c>
      <c r="L266" s="47" t="str">
        <f>IF(A266="","",'DATA PENDIENTES'!K304)</f>
        <v/>
      </c>
      <c r="M266" s="47" t="str">
        <f>IF(A266="","",'DATA PENDIENTES'!M304)</f>
        <v/>
      </c>
      <c r="N266" s="47" t="str">
        <f>IF(A266="","",'DATA PENDIENTES'!N304)</f>
        <v/>
      </c>
      <c r="O266" s="47" t="str">
        <f t="shared" si="2"/>
        <v/>
      </c>
      <c r="P266" s="47" t="str">
        <f t="shared" si="3"/>
        <v/>
      </c>
      <c r="Q266" s="77" t="str">
        <f t="shared" si="4"/>
        <v/>
      </c>
      <c r="R266" s="47" t="str">
        <f t="shared" si="5"/>
        <v/>
      </c>
      <c r="S266" s="47" t="str">
        <f t="shared" si="6"/>
        <v/>
      </c>
      <c r="T266" s="48" t="str">
        <f>IF(A266="","",'DATA PENDIENTES'!O304)</f>
        <v/>
      </c>
    </row>
    <row r="267" ht="15.75" customHeight="1">
      <c r="A267" s="52" t="str">
        <f>IF('DATA PENDIENTES'!B305="","",'DATA PENDIENTES'!B305)</f>
        <v/>
      </c>
      <c r="B267" s="52" t="str">
        <f>IF(A267="","",'DATA PENDIENTES'!C305)</f>
        <v/>
      </c>
      <c r="C267" s="52" t="str">
        <f>IF(A267="","",'DATA PENDIENTES'!L305)</f>
        <v/>
      </c>
      <c r="D267" s="52" t="str">
        <f>IF(A267="","",'DATA PENDIENTES'!J305)</f>
        <v/>
      </c>
      <c r="E267" s="52" t="str">
        <f>IF(A267="","",'DATA PENDIENTES'!D305)</f>
        <v/>
      </c>
      <c r="F267" s="52" t="str">
        <f>IF(A267="","",'DATA PENDIENTES'!E305)</f>
        <v/>
      </c>
      <c r="G267" s="52" t="str">
        <f>IF(A267="","",'DATA PENDIENTES'!F305)</f>
        <v/>
      </c>
      <c r="H267" s="52" t="str">
        <f>IF(A267="","",'DATA PENDIENTES'!G305)</f>
        <v/>
      </c>
      <c r="I267" s="53" t="str">
        <f>IF(A267="","",'DATA PENDIENTES'!H305)</f>
        <v/>
      </c>
      <c r="J267" s="53" t="str">
        <f t="shared" si="1"/>
        <v/>
      </c>
      <c r="K267" s="52" t="str">
        <f>IF(A267="","",'DATA PENDIENTES'!I305)</f>
        <v/>
      </c>
      <c r="L267" s="52" t="str">
        <f>IF(A267="","",'DATA PENDIENTES'!K305)</f>
        <v/>
      </c>
      <c r="M267" s="52" t="str">
        <f>IF(A267="","",'DATA PENDIENTES'!M305)</f>
        <v/>
      </c>
      <c r="N267" s="52" t="str">
        <f>IF(A267="","",'DATA PENDIENTES'!N305)</f>
        <v/>
      </c>
      <c r="O267" s="52" t="str">
        <f t="shared" si="2"/>
        <v/>
      </c>
      <c r="P267" s="52" t="str">
        <f t="shared" si="3"/>
        <v/>
      </c>
      <c r="Q267" s="80" t="str">
        <f t="shared" si="4"/>
        <v/>
      </c>
      <c r="R267" s="52" t="str">
        <f t="shared" si="5"/>
        <v/>
      </c>
      <c r="S267" s="52" t="str">
        <f t="shared" si="6"/>
        <v/>
      </c>
      <c r="T267" s="53" t="str">
        <f>IF(A267="","",'DATA PENDIENTES'!O305)</f>
        <v/>
      </c>
    </row>
    <row r="268" ht="15.75" customHeight="1">
      <c r="A268" s="47" t="str">
        <f>IF('DATA PENDIENTES'!B306="","",'DATA PENDIENTES'!B306)</f>
        <v/>
      </c>
      <c r="B268" s="47" t="str">
        <f>IF(A268="","",'DATA PENDIENTES'!C306)</f>
        <v/>
      </c>
      <c r="C268" s="47" t="str">
        <f>IF(A268="","",'DATA PENDIENTES'!L306)</f>
        <v/>
      </c>
      <c r="D268" s="47" t="str">
        <f>IF(A268="","",'DATA PENDIENTES'!J306)</f>
        <v/>
      </c>
      <c r="E268" s="47" t="str">
        <f>IF(A268="","",'DATA PENDIENTES'!D306)</f>
        <v/>
      </c>
      <c r="F268" s="47" t="str">
        <f>IF(A268="","",'DATA PENDIENTES'!E306)</f>
        <v/>
      </c>
      <c r="G268" s="47" t="str">
        <f>IF(A268="","",'DATA PENDIENTES'!F306)</f>
        <v/>
      </c>
      <c r="H268" s="47" t="str">
        <f>IF(A268="","",'DATA PENDIENTES'!G306)</f>
        <v/>
      </c>
      <c r="I268" s="48" t="str">
        <f>IF(A268="","",'DATA PENDIENTES'!H306)</f>
        <v/>
      </c>
      <c r="J268" s="48" t="str">
        <f t="shared" si="1"/>
        <v/>
      </c>
      <c r="K268" s="47" t="str">
        <f>IF(A268="","",'DATA PENDIENTES'!I306)</f>
        <v/>
      </c>
      <c r="L268" s="47" t="str">
        <f>IF(A268="","",'DATA PENDIENTES'!K306)</f>
        <v/>
      </c>
      <c r="M268" s="47" t="str">
        <f>IF(A268="","",'DATA PENDIENTES'!M306)</f>
        <v/>
      </c>
      <c r="N268" s="47" t="str">
        <f>IF(A268="","",'DATA PENDIENTES'!N306)</f>
        <v/>
      </c>
      <c r="O268" s="47" t="str">
        <f t="shared" si="2"/>
        <v/>
      </c>
      <c r="P268" s="47" t="str">
        <f t="shared" si="3"/>
        <v/>
      </c>
      <c r="Q268" s="77" t="str">
        <f t="shared" si="4"/>
        <v/>
      </c>
      <c r="R268" s="47" t="str">
        <f t="shared" si="5"/>
        <v/>
      </c>
      <c r="S268" s="47" t="str">
        <f t="shared" si="6"/>
        <v/>
      </c>
      <c r="T268" s="48" t="str">
        <f>IF(A268="","",'DATA PENDIENTES'!O306)</f>
        <v/>
      </c>
    </row>
    <row r="269" ht="15.75" customHeight="1">
      <c r="A269" s="52" t="str">
        <f>IF('DATA PENDIENTES'!B307="","",'DATA PENDIENTES'!B307)</f>
        <v/>
      </c>
      <c r="B269" s="52" t="str">
        <f>IF(A269="","",'DATA PENDIENTES'!C307)</f>
        <v/>
      </c>
      <c r="C269" s="52" t="str">
        <f>IF(A269="","",'DATA PENDIENTES'!L307)</f>
        <v/>
      </c>
      <c r="D269" s="52" t="str">
        <f>IF(A269="","",'DATA PENDIENTES'!J307)</f>
        <v/>
      </c>
      <c r="E269" s="52" t="str">
        <f>IF(A269="","",'DATA PENDIENTES'!D307)</f>
        <v/>
      </c>
      <c r="F269" s="52" t="str">
        <f>IF(A269="","",'DATA PENDIENTES'!E307)</f>
        <v/>
      </c>
      <c r="G269" s="52" t="str">
        <f>IF(A269="","",'DATA PENDIENTES'!F307)</f>
        <v/>
      </c>
      <c r="H269" s="52" t="str">
        <f>IF(A269="","",'DATA PENDIENTES'!G307)</f>
        <v/>
      </c>
      <c r="I269" s="53" t="str">
        <f>IF(A269="","",'DATA PENDIENTES'!H307)</f>
        <v/>
      </c>
      <c r="J269" s="53" t="str">
        <f t="shared" si="1"/>
        <v/>
      </c>
      <c r="K269" s="52" t="str">
        <f>IF(A269="","",'DATA PENDIENTES'!I307)</f>
        <v/>
      </c>
      <c r="L269" s="52" t="str">
        <f>IF(A269="","",'DATA PENDIENTES'!K307)</f>
        <v/>
      </c>
      <c r="M269" s="52" t="str">
        <f>IF(A269="","",'DATA PENDIENTES'!M307)</f>
        <v/>
      </c>
      <c r="N269" s="52" t="str">
        <f>IF(A269="","",'DATA PENDIENTES'!N307)</f>
        <v/>
      </c>
      <c r="O269" s="52" t="str">
        <f t="shared" si="2"/>
        <v/>
      </c>
      <c r="P269" s="52" t="str">
        <f t="shared" si="3"/>
        <v/>
      </c>
      <c r="Q269" s="80" t="str">
        <f t="shared" si="4"/>
        <v/>
      </c>
      <c r="R269" s="52" t="str">
        <f t="shared" si="5"/>
        <v/>
      </c>
      <c r="S269" s="52" t="str">
        <f t="shared" si="6"/>
        <v/>
      </c>
      <c r="T269" s="53" t="str">
        <f>IF(A269="","",'DATA PENDIENTES'!O307)</f>
        <v/>
      </c>
    </row>
    <row r="270" ht="15.75" customHeight="1">
      <c r="A270" s="47" t="str">
        <f>IF('DATA PENDIENTES'!B308="","",'DATA PENDIENTES'!B308)</f>
        <v/>
      </c>
      <c r="B270" s="47" t="str">
        <f>IF(A270="","",'DATA PENDIENTES'!C308)</f>
        <v/>
      </c>
      <c r="C270" s="47" t="str">
        <f>IF(A270="","",'DATA PENDIENTES'!L308)</f>
        <v/>
      </c>
      <c r="D270" s="47" t="str">
        <f>IF(A270="","",'DATA PENDIENTES'!J308)</f>
        <v/>
      </c>
      <c r="E270" s="47" t="str">
        <f>IF(A270="","",'DATA PENDIENTES'!D308)</f>
        <v/>
      </c>
      <c r="F270" s="47" t="str">
        <f>IF(A270="","",'DATA PENDIENTES'!E308)</f>
        <v/>
      </c>
      <c r="G270" s="47" t="str">
        <f>IF(A270="","",'DATA PENDIENTES'!F308)</f>
        <v/>
      </c>
      <c r="H270" s="47" t="str">
        <f>IF(A270="","",'DATA PENDIENTES'!G308)</f>
        <v/>
      </c>
      <c r="I270" s="48" t="str">
        <f>IF(A270="","",'DATA PENDIENTES'!H308)</f>
        <v/>
      </c>
      <c r="J270" s="48" t="str">
        <f t="shared" si="1"/>
        <v/>
      </c>
      <c r="K270" s="47" t="str">
        <f>IF(A270="","",'DATA PENDIENTES'!I308)</f>
        <v/>
      </c>
      <c r="L270" s="47" t="str">
        <f>IF(A270="","",'DATA PENDIENTES'!K308)</f>
        <v/>
      </c>
      <c r="M270" s="47" t="str">
        <f>IF(A270="","",'DATA PENDIENTES'!M308)</f>
        <v/>
      </c>
      <c r="N270" s="47" t="str">
        <f>IF(A270="","",'DATA PENDIENTES'!N308)</f>
        <v/>
      </c>
      <c r="O270" s="47" t="str">
        <f t="shared" si="2"/>
        <v/>
      </c>
      <c r="P270" s="47" t="str">
        <f t="shared" si="3"/>
        <v/>
      </c>
      <c r="Q270" s="77" t="str">
        <f t="shared" si="4"/>
        <v/>
      </c>
      <c r="R270" s="47" t="str">
        <f t="shared" si="5"/>
        <v/>
      </c>
      <c r="S270" s="47" t="str">
        <f t="shared" si="6"/>
        <v/>
      </c>
      <c r="T270" s="48" t="str">
        <f>IF(A270="","",'DATA PENDIENTES'!O308)</f>
        <v/>
      </c>
    </row>
    <row r="271" ht="15.75" customHeight="1">
      <c r="A271" s="52" t="str">
        <f>IF('DATA PENDIENTES'!B309="","",'DATA PENDIENTES'!B309)</f>
        <v/>
      </c>
      <c r="B271" s="52" t="str">
        <f>IF(A271="","",'DATA PENDIENTES'!C309)</f>
        <v/>
      </c>
      <c r="C271" s="52" t="str">
        <f>IF(A271="","",'DATA PENDIENTES'!L309)</f>
        <v/>
      </c>
      <c r="D271" s="52" t="str">
        <f>IF(A271="","",'DATA PENDIENTES'!J309)</f>
        <v/>
      </c>
      <c r="E271" s="52" t="str">
        <f>IF(A271="","",'DATA PENDIENTES'!D309)</f>
        <v/>
      </c>
      <c r="F271" s="52" t="str">
        <f>IF(A271="","",'DATA PENDIENTES'!E309)</f>
        <v/>
      </c>
      <c r="G271" s="52" t="str">
        <f>IF(A271="","",'DATA PENDIENTES'!F309)</f>
        <v/>
      </c>
      <c r="H271" s="52" t="str">
        <f>IF(A271="","",'DATA PENDIENTES'!G309)</f>
        <v/>
      </c>
      <c r="I271" s="53" t="str">
        <f>IF(A271="","",'DATA PENDIENTES'!H309)</f>
        <v/>
      </c>
      <c r="J271" s="53" t="str">
        <f t="shared" si="1"/>
        <v/>
      </c>
      <c r="K271" s="52" t="str">
        <f>IF(A271="","",'DATA PENDIENTES'!I309)</f>
        <v/>
      </c>
      <c r="L271" s="52" t="str">
        <f>IF(A271="","",'DATA PENDIENTES'!K309)</f>
        <v/>
      </c>
      <c r="M271" s="52" t="str">
        <f>IF(A271="","",'DATA PENDIENTES'!M309)</f>
        <v/>
      </c>
      <c r="N271" s="52" t="str">
        <f>IF(A271="","",'DATA PENDIENTES'!N309)</f>
        <v/>
      </c>
      <c r="O271" s="52" t="str">
        <f t="shared" si="2"/>
        <v/>
      </c>
      <c r="P271" s="52" t="str">
        <f t="shared" si="3"/>
        <v/>
      </c>
      <c r="Q271" s="80" t="str">
        <f t="shared" si="4"/>
        <v/>
      </c>
      <c r="R271" s="52" t="str">
        <f t="shared" si="5"/>
        <v/>
      </c>
      <c r="S271" s="52" t="str">
        <f t="shared" si="6"/>
        <v/>
      </c>
      <c r="T271" s="53" t="str">
        <f>IF(A271="","",'DATA PENDIENTES'!O309)</f>
        <v/>
      </c>
    </row>
    <row r="272" ht="15.75" customHeight="1">
      <c r="A272" s="47" t="str">
        <f>IF('DATA PENDIENTES'!B310="","",'DATA PENDIENTES'!B310)</f>
        <v/>
      </c>
      <c r="B272" s="47" t="str">
        <f>IF(A272="","",'DATA PENDIENTES'!C310)</f>
        <v/>
      </c>
      <c r="C272" s="47" t="str">
        <f>IF(A272="","",'DATA PENDIENTES'!L310)</f>
        <v/>
      </c>
      <c r="D272" s="47" t="str">
        <f>IF(A272="","",'DATA PENDIENTES'!J310)</f>
        <v/>
      </c>
      <c r="E272" s="47" t="str">
        <f>IF(A272="","",'DATA PENDIENTES'!D310)</f>
        <v/>
      </c>
      <c r="F272" s="47" t="str">
        <f>IF(A272="","",'DATA PENDIENTES'!E310)</f>
        <v/>
      </c>
      <c r="G272" s="47" t="str">
        <f>IF(A272="","",'DATA PENDIENTES'!F310)</f>
        <v/>
      </c>
      <c r="H272" s="47" t="str">
        <f>IF(A272="","",'DATA PENDIENTES'!G310)</f>
        <v/>
      </c>
      <c r="I272" s="48" t="str">
        <f>IF(A272="","",'DATA PENDIENTES'!H310)</f>
        <v/>
      </c>
      <c r="J272" s="48" t="str">
        <f t="shared" si="1"/>
        <v/>
      </c>
      <c r="K272" s="47" t="str">
        <f>IF(A272="","",'DATA PENDIENTES'!I310)</f>
        <v/>
      </c>
      <c r="L272" s="47" t="str">
        <f>IF(A272="","",'DATA PENDIENTES'!K310)</f>
        <v/>
      </c>
      <c r="M272" s="47" t="str">
        <f>IF(A272="","",'DATA PENDIENTES'!M310)</f>
        <v/>
      </c>
      <c r="N272" s="47" t="str">
        <f>IF(A272="","",'DATA PENDIENTES'!N310)</f>
        <v/>
      </c>
      <c r="O272" s="47" t="str">
        <f t="shared" si="2"/>
        <v/>
      </c>
      <c r="P272" s="47" t="str">
        <f t="shared" si="3"/>
        <v/>
      </c>
      <c r="Q272" s="77" t="str">
        <f t="shared" si="4"/>
        <v/>
      </c>
      <c r="R272" s="47" t="str">
        <f t="shared" si="5"/>
        <v/>
      </c>
      <c r="S272" s="47" t="str">
        <f t="shared" si="6"/>
        <v/>
      </c>
      <c r="T272" s="48" t="str">
        <f>IF(A272="","",'DATA PENDIENTES'!O310)</f>
        <v/>
      </c>
    </row>
    <row r="273" ht="15.75" customHeight="1">
      <c r="A273" s="52" t="str">
        <f>IF('DATA PENDIENTES'!B311="","",'DATA PENDIENTES'!B311)</f>
        <v/>
      </c>
      <c r="B273" s="52" t="str">
        <f>IF(A273="","",'DATA PENDIENTES'!C311)</f>
        <v/>
      </c>
      <c r="C273" s="52" t="str">
        <f>IF(A273="","",'DATA PENDIENTES'!L311)</f>
        <v/>
      </c>
      <c r="D273" s="52" t="str">
        <f>IF(A273="","",'DATA PENDIENTES'!J311)</f>
        <v/>
      </c>
      <c r="E273" s="52" t="str">
        <f>IF(A273="","",'DATA PENDIENTES'!D311)</f>
        <v/>
      </c>
      <c r="F273" s="52" t="str">
        <f>IF(A273="","",'DATA PENDIENTES'!E311)</f>
        <v/>
      </c>
      <c r="G273" s="52" t="str">
        <f>IF(A273="","",'DATA PENDIENTES'!F311)</f>
        <v/>
      </c>
      <c r="H273" s="52" t="str">
        <f>IF(A273="","",'DATA PENDIENTES'!G311)</f>
        <v/>
      </c>
      <c r="I273" s="53" t="str">
        <f>IF(A273="","",'DATA PENDIENTES'!H311)</f>
        <v/>
      </c>
      <c r="J273" s="53" t="str">
        <f t="shared" si="1"/>
        <v/>
      </c>
      <c r="K273" s="52" t="str">
        <f>IF(A273="","",'DATA PENDIENTES'!I311)</f>
        <v/>
      </c>
      <c r="L273" s="52" t="str">
        <f>IF(A273="","",'DATA PENDIENTES'!K311)</f>
        <v/>
      </c>
      <c r="M273" s="52" t="str">
        <f>IF(A273="","",'DATA PENDIENTES'!M311)</f>
        <v/>
      </c>
      <c r="N273" s="52" t="str">
        <f>IF(A273="","",'DATA PENDIENTES'!N311)</f>
        <v/>
      </c>
      <c r="O273" s="52" t="str">
        <f t="shared" si="2"/>
        <v/>
      </c>
      <c r="P273" s="52" t="str">
        <f t="shared" si="3"/>
        <v/>
      </c>
      <c r="Q273" s="80" t="str">
        <f t="shared" si="4"/>
        <v/>
      </c>
      <c r="R273" s="52" t="str">
        <f t="shared" si="5"/>
        <v/>
      </c>
      <c r="S273" s="52" t="str">
        <f t="shared" si="6"/>
        <v/>
      </c>
      <c r="T273" s="53" t="str">
        <f>IF(A273="","",'DATA PENDIENTES'!O311)</f>
        <v/>
      </c>
    </row>
    <row r="274" ht="15.75" customHeight="1">
      <c r="A274" s="47" t="str">
        <f>IF('DATA PENDIENTES'!B312="","",'DATA PENDIENTES'!B312)</f>
        <v/>
      </c>
      <c r="B274" s="47" t="str">
        <f>IF(A274="","",'DATA PENDIENTES'!C312)</f>
        <v/>
      </c>
      <c r="C274" s="47" t="str">
        <f>IF(A274="","",'DATA PENDIENTES'!L312)</f>
        <v/>
      </c>
      <c r="D274" s="47" t="str">
        <f>IF(A274="","",'DATA PENDIENTES'!J312)</f>
        <v/>
      </c>
      <c r="E274" s="47" t="str">
        <f>IF(A274="","",'DATA PENDIENTES'!D312)</f>
        <v/>
      </c>
      <c r="F274" s="47" t="str">
        <f>IF(A274="","",'DATA PENDIENTES'!E312)</f>
        <v/>
      </c>
      <c r="G274" s="47" t="str">
        <f>IF(A274="","",'DATA PENDIENTES'!F312)</f>
        <v/>
      </c>
      <c r="H274" s="47" t="str">
        <f>IF(A274="","",'DATA PENDIENTES'!G312)</f>
        <v/>
      </c>
      <c r="I274" s="48" t="str">
        <f>IF(A274="","",'DATA PENDIENTES'!H312)</f>
        <v/>
      </c>
      <c r="J274" s="48" t="str">
        <f t="shared" si="1"/>
        <v/>
      </c>
      <c r="K274" s="47" t="str">
        <f>IF(A274="","",'DATA PENDIENTES'!I312)</f>
        <v/>
      </c>
      <c r="L274" s="47" t="str">
        <f>IF(A274="","",'DATA PENDIENTES'!K312)</f>
        <v/>
      </c>
      <c r="M274" s="47" t="str">
        <f>IF(A274="","",'DATA PENDIENTES'!M312)</f>
        <v/>
      </c>
      <c r="N274" s="47" t="str">
        <f>IF(A274="","",'DATA PENDIENTES'!N312)</f>
        <v/>
      </c>
      <c r="O274" s="47" t="str">
        <f t="shared" si="2"/>
        <v/>
      </c>
      <c r="P274" s="47" t="str">
        <f t="shared" si="3"/>
        <v/>
      </c>
      <c r="Q274" s="77" t="str">
        <f t="shared" si="4"/>
        <v/>
      </c>
      <c r="R274" s="47" t="str">
        <f t="shared" si="5"/>
        <v/>
      </c>
      <c r="S274" s="47" t="str">
        <f t="shared" si="6"/>
        <v/>
      </c>
      <c r="T274" s="48" t="str">
        <f>IF(A274="","",'DATA PENDIENTES'!O312)</f>
        <v/>
      </c>
    </row>
    <row r="275" ht="15.75" customHeight="1">
      <c r="A275" s="52" t="str">
        <f>IF('DATA PENDIENTES'!B313="","",'DATA PENDIENTES'!B313)</f>
        <v/>
      </c>
      <c r="B275" s="52" t="str">
        <f>IF(A275="","",'DATA PENDIENTES'!C313)</f>
        <v/>
      </c>
      <c r="C275" s="52" t="str">
        <f>IF(A275="","",'DATA PENDIENTES'!L313)</f>
        <v/>
      </c>
      <c r="D275" s="52" t="str">
        <f>IF(A275="","",'DATA PENDIENTES'!J313)</f>
        <v/>
      </c>
      <c r="E275" s="52" t="str">
        <f>IF(A275="","",'DATA PENDIENTES'!D313)</f>
        <v/>
      </c>
      <c r="F275" s="52" t="str">
        <f>IF(A275="","",'DATA PENDIENTES'!E313)</f>
        <v/>
      </c>
      <c r="G275" s="52" t="str">
        <f>IF(A275="","",'DATA PENDIENTES'!F313)</f>
        <v/>
      </c>
      <c r="H275" s="52" t="str">
        <f>IF(A275="","",'DATA PENDIENTES'!G313)</f>
        <v/>
      </c>
      <c r="I275" s="53" t="str">
        <f>IF(A275="","",'DATA PENDIENTES'!H313)</f>
        <v/>
      </c>
      <c r="J275" s="53" t="str">
        <f t="shared" si="1"/>
        <v/>
      </c>
      <c r="K275" s="52" t="str">
        <f>IF(A275="","",'DATA PENDIENTES'!I313)</f>
        <v/>
      </c>
      <c r="L275" s="52" t="str">
        <f>IF(A275="","",'DATA PENDIENTES'!K313)</f>
        <v/>
      </c>
      <c r="M275" s="52" t="str">
        <f>IF(A275="","",'DATA PENDIENTES'!M313)</f>
        <v/>
      </c>
      <c r="N275" s="52" t="str">
        <f>IF(A275="","",'DATA PENDIENTES'!N313)</f>
        <v/>
      </c>
      <c r="O275" s="52" t="str">
        <f t="shared" si="2"/>
        <v/>
      </c>
      <c r="P275" s="52" t="str">
        <f t="shared" si="3"/>
        <v/>
      </c>
      <c r="Q275" s="80" t="str">
        <f t="shared" si="4"/>
        <v/>
      </c>
      <c r="R275" s="52" t="str">
        <f t="shared" si="5"/>
        <v/>
      </c>
      <c r="S275" s="52" t="str">
        <f t="shared" si="6"/>
        <v/>
      </c>
      <c r="T275" s="53" t="str">
        <f>IF(A275="","",'DATA PENDIENTES'!O313)</f>
        <v/>
      </c>
    </row>
    <row r="276" ht="15.75" customHeight="1">
      <c r="A276" s="47" t="str">
        <f>IF('DATA PENDIENTES'!B314="","",'DATA PENDIENTES'!B314)</f>
        <v/>
      </c>
      <c r="B276" s="47" t="str">
        <f>IF(A276="","",'DATA PENDIENTES'!C314)</f>
        <v/>
      </c>
      <c r="C276" s="47" t="str">
        <f>IF(A276="","",'DATA PENDIENTES'!L314)</f>
        <v/>
      </c>
      <c r="D276" s="47" t="str">
        <f>IF(A276="","",'DATA PENDIENTES'!J314)</f>
        <v/>
      </c>
      <c r="E276" s="47" t="str">
        <f>IF(A276="","",'DATA PENDIENTES'!D314)</f>
        <v/>
      </c>
      <c r="F276" s="47" t="str">
        <f>IF(A276="","",'DATA PENDIENTES'!E314)</f>
        <v/>
      </c>
      <c r="G276" s="47" t="str">
        <f>IF(A276="","",'DATA PENDIENTES'!F314)</f>
        <v/>
      </c>
      <c r="H276" s="47" t="str">
        <f>IF(A276="","",'DATA PENDIENTES'!G314)</f>
        <v/>
      </c>
      <c r="I276" s="48" t="str">
        <f>IF(A276="","",'DATA PENDIENTES'!H314)</f>
        <v/>
      </c>
      <c r="J276" s="48" t="str">
        <f t="shared" si="1"/>
        <v/>
      </c>
      <c r="K276" s="47" t="str">
        <f>IF(A276="","",'DATA PENDIENTES'!I314)</f>
        <v/>
      </c>
      <c r="L276" s="47" t="str">
        <f>IF(A276="","",'DATA PENDIENTES'!K314)</f>
        <v/>
      </c>
      <c r="M276" s="47" t="str">
        <f>IF(A276="","",'DATA PENDIENTES'!M314)</f>
        <v/>
      </c>
      <c r="N276" s="47" t="str">
        <f>IF(A276="","",'DATA PENDIENTES'!N314)</f>
        <v/>
      </c>
      <c r="O276" s="47" t="str">
        <f t="shared" si="2"/>
        <v/>
      </c>
      <c r="P276" s="47" t="str">
        <f t="shared" si="3"/>
        <v/>
      </c>
      <c r="Q276" s="77" t="str">
        <f t="shared" si="4"/>
        <v/>
      </c>
      <c r="R276" s="47" t="str">
        <f t="shared" si="5"/>
        <v/>
      </c>
      <c r="S276" s="47" t="str">
        <f t="shared" si="6"/>
        <v/>
      </c>
      <c r="T276" s="48" t="str">
        <f>IF(A276="","",'DATA PENDIENTES'!O314)</f>
        <v/>
      </c>
    </row>
    <row r="277" ht="15.75" customHeight="1">
      <c r="A277" s="52" t="str">
        <f>IF('DATA PENDIENTES'!B315="","",'DATA PENDIENTES'!B315)</f>
        <v/>
      </c>
      <c r="B277" s="52" t="str">
        <f>IF(A277="","",'DATA PENDIENTES'!C315)</f>
        <v/>
      </c>
      <c r="C277" s="52" t="str">
        <f>IF(A277="","",'DATA PENDIENTES'!L315)</f>
        <v/>
      </c>
      <c r="D277" s="52" t="str">
        <f>IF(A277="","",'DATA PENDIENTES'!J315)</f>
        <v/>
      </c>
      <c r="E277" s="52" t="str">
        <f>IF(A277="","",'DATA PENDIENTES'!D315)</f>
        <v/>
      </c>
      <c r="F277" s="52" t="str">
        <f>IF(A277="","",'DATA PENDIENTES'!E315)</f>
        <v/>
      </c>
      <c r="G277" s="52" t="str">
        <f>IF(A277="","",'DATA PENDIENTES'!F315)</f>
        <v/>
      </c>
      <c r="H277" s="52" t="str">
        <f>IF(A277="","",'DATA PENDIENTES'!G315)</f>
        <v/>
      </c>
      <c r="I277" s="53" t="str">
        <f>IF(A277="","",'DATA PENDIENTES'!H315)</f>
        <v/>
      </c>
      <c r="J277" s="53" t="str">
        <f t="shared" si="1"/>
        <v/>
      </c>
      <c r="K277" s="52" t="str">
        <f>IF(A277="","",'DATA PENDIENTES'!I315)</f>
        <v/>
      </c>
      <c r="L277" s="52" t="str">
        <f>IF(A277="","",'DATA PENDIENTES'!K315)</f>
        <v/>
      </c>
      <c r="M277" s="52" t="str">
        <f>IF(A277="","",'DATA PENDIENTES'!M315)</f>
        <v/>
      </c>
      <c r="N277" s="52" t="str">
        <f>IF(A277="","",'DATA PENDIENTES'!N315)</f>
        <v/>
      </c>
      <c r="O277" s="52" t="str">
        <f t="shared" si="2"/>
        <v/>
      </c>
      <c r="P277" s="52" t="str">
        <f t="shared" si="3"/>
        <v/>
      </c>
      <c r="Q277" s="80" t="str">
        <f t="shared" si="4"/>
        <v/>
      </c>
      <c r="R277" s="52" t="str">
        <f t="shared" si="5"/>
        <v/>
      </c>
      <c r="S277" s="52" t="str">
        <f t="shared" si="6"/>
        <v/>
      </c>
      <c r="T277" s="53" t="str">
        <f>IF(A277="","",'DATA PENDIENTES'!O315)</f>
        <v/>
      </c>
    </row>
    <row r="278" ht="15.75" customHeight="1">
      <c r="A278" s="47" t="str">
        <f>IF('DATA PENDIENTES'!B316="","",'DATA PENDIENTES'!B316)</f>
        <v/>
      </c>
      <c r="B278" s="47" t="str">
        <f>IF(A278="","",'DATA PENDIENTES'!C316)</f>
        <v/>
      </c>
      <c r="C278" s="47" t="str">
        <f>IF(A278="","",'DATA PENDIENTES'!L316)</f>
        <v/>
      </c>
      <c r="D278" s="47" t="str">
        <f>IF(A278="","",'DATA PENDIENTES'!J316)</f>
        <v/>
      </c>
      <c r="E278" s="47" t="str">
        <f>IF(A278="","",'DATA PENDIENTES'!D316)</f>
        <v/>
      </c>
      <c r="F278" s="47" t="str">
        <f>IF(A278="","",'DATA PENDIENTES'!E316)</f>
        <v/>
      </c>
      <c r="G278" s="47" t="str">
        <f>IF(A278="","",'DATA PENDIENTES'!F316)</f>
        <v/>
      </c>
      <c r="H278" s="47" t="str">
        <f>IF(A278="","",'DATA PENDIENTES'!G316)</f>
        <v/>
      </c>
      <c r="I278" s="48" t="str">
        <f>IF(A278="","",'DATA PENDIENTES'!H316)</f>
        <v/>
      </c>
      <c r="J278" s="48" t="str">
        <f t="shared" si="1"/>
        <v/>
      </c>
      <c r="K278" s="47" t="str">
        <f>IF(A278="","",'DATA PENDIENTES'!I316)</f>
        <v/>
      </c>
      <c r="L278" s="47" t="str">
        <f>IF(A278="","",'DATA PENDIENTES'!K316)</f>
        <v/>
      </c>
      <c r="M278" s="47" t="str">
        <f>IF(A278="","",'DATA PENDIENTES'!M316)</f>
        <v/>
      </c>
      <c r="N278" s="47" t="str">
        <f>IF(A278="","",'DATA PENDIENTES'!N316)</f>
        <v/>
      </c>
      <c r="O278" s="47" t="str">
        <f t="shared" si="2"/>
        <v/>
      </c>
      <c r="P278" s="47" t="str">
        <f t="shared" si="3"/>
        <v/>
      </c>
      <c r="Q278" s="77" t="str">
        <f t="shared" si="4"/>
        <v/>
      </c>
      <c r="R278" s="47" t="str">
        <f t="shared" si="5"/>
        <v/>
      </c>
      <c r="S278" s="47" t="str">
        <f t="shared" si="6"/>
        <v/>
      </c>
      <c r="T278" s="48" t="str">
        <f>IF(A278="","",'DATA PENDIENTES'!O316)</f>
        <v/>
      </c>
    </row>
    <row r="279" ht="15.75" customHeight="1">
      <c r="A279" s="52" t="str">
        <f>IF('DATA PENDIENTES'!B317="","",'DATA PENDIENTES'!B317)</f>
        <v/>
      </c>
      <c r="B279" s="52" t="str">
        <f>IF(A279="","",'DATA PENDIENTES'!C317)</f>
        <v/>
      </c>
      <c r="C279" s="52" t="str">
        <f>IF(A279="","",'DATA PENDIENTES'!L317)</f>
        <v/>
      </c>
      <c r="D279" s="52" t="str">
        <f>IF(A279="","",'DATA PENDIENTES'!J317)</f>
        <v/>
      </c>
      <c r="E279" s="52" t="str">
        <f>IF(A279="","",'DATA PENDIENTES'!D317)</f>
        <v/>
      </c>
      <c r="F279" s="52" t="str">
        <f>IF(A279="","",'DATA PENDIENTES'!E317)</f>
        <v/>
      </c>
      <c r="G279" s="52" t="str">
        <f>IF(A279="","",'DATA PENDIENTES'!F317)</f>
        <v/>
      </c>
      <c r="H279" s="52" t="str">
        <f>IF(A279="","",'DATA PENDIENTES'!G317)</f>
        <v/>
      </c>
      <c r="I279" s="53" t="str">
        <f>IF(A279="","",'DATA PENDIENTES'!H317)</f>
        <v/>
      </c>
      <c r="J279" s="53" t="str">
        <f t="shared" si="1"/>
        <v/>
      </c>
      <c r="K279" s="52" t="str">
        <f>IF(A279="","",'DATA PENDIENTES'!I317)</f>
        <v/>
      </c>
      <c r="L279" s="52" t="str">
        <f>IF(A279="","",'DATA PENDIENTES'!K317)</f>
        <v/>
      </c>
      <c r="M279" s="52" t="str">
        <f>IF(A279="","",'DATA PENDIENTES'!M317)</f>
        <v/>
      </c>
      <c r="N279" s="52" t="str">
        <f>IF(A279="","",'DATA PENDIENTES'!N317)</f>
        <v/>
      </c>
      <c r="O279" s="52" t="str">
        <f t="shared" si="2"/>
        <v/>
      </c>
      <c r="P279" s="52" t="str">
        <f t="shared" si="3"/>
        <v/>
      </c>
      <c r="Q279" s="80" t="str">
        <f t="shared" si="4"/>
        <v/>
      </c>
      <c r="R279" s="52" t="str">
        <f t="shared" si="5"/>
        <v/>
      </c>
      <c r="S279" s="52" t="str">
        <f t="shared" si="6"/>
        <v/>
      </c>
      <c r="T279" s="53" t="str">
        <f>IF(A279="","",'DATA PENDIENTES'!O317)</f>
        <v/>
      </c>
    </row>
    <row r="280" ht="15.75" customHeight="1">
      <c r="A280" s="47" t="str">
        <f>IF('DATA PENDIENTES'!B318="","",'DATA PENDIENTES'!B318)</f>
        <v/>
      </c>
      <c r="B280" s="47" t="str">
        <f>IF(A280="","",'DATA PENDIENTES'!C318)</f>
        <v/>
      </c>
      <c r="C280" s="47" t="str">
        <f>IF(A280="","",'DATA PENDIENTES'!L318)</f>
        <v/>
      </c>
      <c r="D280" s="47" t="str">
        <f>IF(A280="","",'DATA PENDIENTES'!J318)</f>
        <v/>
      </c>
      <c r="E280" s="47" t="str">
        <f>IF(A280="","",'DATA PENDIENTES'!D318)</f>
        <v/>
      </c>
      <c r="F280" s="47" t="str">
        <f>IF(A280="","",'DATA PENDIENTES'!E318)</f>
        <v/>
      </c>
      <c r="G280" s="47" t="str">
        <f>IF(A280="","",'DATA PENDIENTES'!F318)</f>
        <v/>
      </c>
      <c r="H280" s="47" t="str">
        <f>IF(A280="","",'DATA PENDIENTES'!G318)</f>
        <v/>
      </c>
      <c r="I280" s="48" t="str">
        <f>IF(A280="","",'DATA PENDIENTES'!H318)</f>
        <v/>
      </c>
      <c r="J280" s="48" t="str">
        <f t="shared" si="1"/>
        <v/>
      </c>
      <c r="K280" s="47" t="str">
        <f>IF(A280="","",'DATA PENDIENTES'!I318)</f>
        <v/>
      </c>
      <c r="L280" s="47" t="str">
        <f>IF(A280="","",'DATA PENDIENTES'!K318)</f>
        <v/>
      </c>
      <c r="M280" s="47" t="str">
        <f>IF(A280="","",'DATA PENDIENTES'!M318)</f>
        <v/>
      </c>
      <c r="N280" s="47" t="str">
        <f>IF(A280="","",'DATA PENDIENTES'!N318)</f>
        <v/>
      </c>
      <c r="O280" s="47" t="str">
        <f t="shared" si="2"/>
        <v/>
      </c>
      <c r="P280" s="47" t="str">
        <f t="shared" si="3"/>
        <v/>
      </c>
      <c r="Q280" s="77" t="str">
        <f t="shared" si="4"/>
        <v/>
      </c>
      <c r="R280" s="47" t="str">
        <f t="shared" si="5"/>
        <v/>
      </c>
      <c r="S280" s="47" t="str">
        <f t="shared" si="6"/>
        <v/>
      </c>
      <c r="T280" s="48" t="str">
        <f>IF(A280="","",'DATA PENDIENTES'!O318)</f>
        <v/>
      </c>
    </row>
    <row r="281" ht="15.75" customHeight="1">
      <c r="A281" s="52" t="str">
        <f>IF('DATA PENDIENTES'!B319="","",'DATA PENDIENTES'!B319)</f>
        <v/>
      </c>
      <c r="B281" s="52" t="str">
        <f>IF(A281="","",'DATA PENDIENTES'!C319)</f>
        <v/>
      </c>
      <c r="C281" s="52" t="str">
        <f>IF(A281="","",'DATA PENDIENTES'!L319)</f>
        <v/>
      </c>
      <c r="D281" s="52" t="str">
        <f>IF(A281="","",'DATA PENDIENTES'!J319)</f>
        <v/>
      </c>
      <c r="E281" s="52" t="str">
        <f>IF(A281="","",'DATA PENDIENTES'!D319)</f>
        <v/>
      </c>
      <c r="F281" s="52" t="str">
        <f>IF(A281="","",'DATA PENDIENTES'!E319)</f>
        <v/>
      </c>
      <c r="G281" s="52" t="str">
        <f>IF(A281="","",'DATA PENDIENTES'!F319)</f>
        <v/>
      </c>
      <c r="H281" s="52" t="str">
        <f>IF(A281="","",'DATA PENDIENTES'!G319)</f>
        <v/>
      </c>
      <c r="I281" s="53" t="str">
        <f>IF(A281="","",'DATA PENDIENTES'!H319)</f>
        <v/>
      </c>
      <c r="J281" s="53" t="str">
        <f t="shared" si="1"/>
        <v/>
      </c>
      <c r="K281" s="52" t="str">
        <f>IF(A281="","",'DATA PENDIENTES'!I319)</f>
        <v/>
      </c>
      <c r="L281" s="52" t="str">
        <f>IF(A281="","",'DATA PENDIENTES'!K319)</f>
        <v/>
      </c>
      <c r="M281" s="52" t="str">
        <f>IF(A281="","",'DATA PENDIENTES'!M319)</f>
        <v/>
      </c>
      <c r="N281" s="52" t="str">
        <f>IF(A281="","",'DATA PENDIENTES'!N319)</f>
        <v/>
      </c>
      <c r="O281" s="52" t="str">
        <f t="shared" si="2"/>
        <v/>
      </c>
      <c r="P281" s="52" t="str">
        <f t="shared" si="3"/>
        <v/>
      </c>
      <c r="Q281" s="80" t="str">
        <f t="shared" si="4"/>
        <v/>
      </c>
      <c r="R281" s="52" t="str">
        <f t="shared" si="5"/>
        <v/>
      </c>
      <c r="S281" s="52" t="str">
        <f t="shared" si="6"/>
        <v/>
      </c>
      <c r="T281" s="53" t="str">
        <f>IF(A281="","",'DATA PENDIENTES'!O319)</f>
        <v/>
      </c>
    </row>
    <row r="282" ht="15.75" customHeight="1">
      <c r="A282" s="47" t="str">
        <f>IF('DATA PENDIENTES'!B320="","",'DATA PENDIENTES'!B320)</f>
        <v/>
      </c>
      <c r="B282" s="47" t="str">
        <f>IF(A282="","",'DATA PENDIENTES'!C320)</f>
        <v/>
      </c>
      <c r="C282" s="47" t="str">
        <f>IF(A282="","",'DATA PENDIENTES'!L320)</f>
        <v/>
      </c>
      <c r="D282" s="47" t="str">
        <f>IF(A282="","",'DATA PENDIENTES'!J320)</f>
        <v/>
      </c>
      <c r="E282" s="47" t="str">
        <f>IF(A282="","",'DATA PENDIENTES'!D320)</f>
        <v/>
      </c>
      <c r="F282" s="47" t="str">
        <f>IF(A282="","",'DATA PENDIENTES'!E320)</f>
        <v/>
      </c>
      <c r="G282" s="47" t="str">
        <f>IF(A282="","",'DATA PENDIENTES'!F320)</f>
        <v/>
      </c>
      <c r="H282" s="47" t="str">
        <f>IF(A282="","",'DATA PENDIENTES'!G320)</f>
        <v/>
      </c>
      <c r="I282" s="48" t="str">
        <f>IF(A282="","",'DATA PENDIENTES'!H320)</f>
        <v/>
      </c>
      <c r="J282" s="48" t="str">
        <f t="shared" si="1"/>
        <v/>
      </c>
      <c r="K282" s="47" t="str">
        <f>IF(A282="","",'DATA PENDIENTES'!I320)</f>
        <v/>
      </c>
      <c r="L282" s="47" t="str">
        <f>IF(A282="","",'DATA PENDIENTES'!K320)</f>
        <v/>
      </c>
      <c r="M282" s="47" t="str">
        <f>IF(A282="","",'DATA PENDIENTES'!M320)</f>
        <v/>
      </c>
      <c r="N282" s="47" t="str">
        <f>IF(A282="","",'DATA PENDIENTES'!N320)</f>
        <v/>
      </c>
      <c r="O282" s="47" t="str">
        <f t="shared" si="2"/>
        <v/>
      </c>
      <c r="P282" s="47" t="str">
        <f t="shared" si="3"/>
        <v/>
      </c>
      <c r="Q282" s="77" t="str">
        <f t="shared" si="4"/>
        <v/>
      </c>
      <c r="R282" s="47" t="str">
        <f t="shared" si="5"/>
        <v/>
      </c>
      <c r="S282" s="47" t="str">
        <f t="shared" si="6"/>
        <v/>
      </c>
      <c r="T282" s="48" t="str">
        <f>IF(A282="","",'DATA PENDIENTES'!O320)</f>
        <v/>
      </c>
    </row>
    <row r="283" ht="15.75" customHeight="1">
      <c r="A283" s="52" t="str">
        <f>IF('DATA PENDIENTES'!B321="","",'DATA PENDIENTES'!B321)</f>
        <v/>
      </c>
      <c r="B283" s="52" t="str">
        <f>IF(A283="","",'DATA PENDIENTES'!C321)</f>
        <v/>
      </c>
      <c r="C283" s="52" t="str">
        <f>IF(A283="","",'DATA PENDIENTES'!L321)</f>
        <v/>
      </c>
      <c r="D283" s="52" t="str">
        <f>IF(A283="","",'DATA PENDIENTES'!J321)</f>
        <v/>
      </c>
      <c r="E283" s="52" t="str">
        <f>IF(A283="","",'DATA PENDIENTES'!D321)</f>
        <v/>
      </c>
      <c r="F283" s="52" t="str">
        <f>IF(A283="","",'DATA PENDIENTES'!E321)</f>
        <v/>
      </c>
      <c r="G283" s="52" t="str">
        <f>IF(A283="","",'DATA PENDIENTES'!F321)</f>
        <v/>
      </c>
      <c r="H283" s="52" t="str">
        <f>IF(A283="","",'DATA PENDIENTES'!G321)</f>
        <v/>
      </c>
      <c r="I283" s="53" t="str">
        <f>IF(A283="","",'DATA PENDIENTES'!H321)</f>
        <v/>
      </c>
      <c r="J283" s="53" t="str">
        <f t="shared" si="1"/>
        <v/>
      </c>
      <c r="K283" s="52" t="str">
        <f>IF(A283="","",'DATA PENDIENTES'!I321)</f>
        <v/>
      </c>
      <c r="L283" s="52" t="str">
        <f>IF(A283="","",'DATA PENDIENTES'!K321)</f>
        <v/>
      </c>
      <c r="M283" s="52" t="str">
        <f>IF(A283="","",'DATA PENDIENTES'!M321)</f>
        <v/>
      </c>
      <c r="N283" s="52" t="str">
        <f>IF(A283="","",'DATA PENDIENTES'!N321)</f>
        <v/>
      </c>
      <c r="O283" s="52" t="str">
        <f t="shared" si="2"/>
        <v/>
      </c>
      <c r="P283" s="52" t="str">
        <f t="shared" si="3"/>
        <v/>
      </c>
      <c r="Q283" s="80" t="str">
        <f t="shared" si="4"/>
        <v/>
      </c>
      <c r="R283" s="52" t="str">
        <f t="shared" si="5"/>
        <v/>
      </c>
      <c r="S283" s="52" t="str">
        <f t="shared" si="6"/>
        <v/>
      </c>
      <c r="T283" s="53" t="str">
        <f>IF(A283="","",'DATA PENDIENTES'!O321)</f>
        <v/>
      </c>
    </row>
    <row r="284" ht="15.75" customHeight="1">
      <c r="A284" s="47" t="str">
        <f>IF('DATA PENDIENTES'!B322="","",'DATA PENDIENTES'!B322)</f>
        <v/>
      </c>
      <c r="B284" s="47" t="str">
        <f>IF(A284="","",'DATA PENDIENTES'!C322)</f>
        <v/>
      </c>
      <c r="C284" s="47" t="str">
        <f>IF(A284="","",'DATA PENDIENTES'!L322)</f>
        <v/>
      </c>
      <c r="D284" s="47" t="str">
        <f>IF(A284="","",'DATA PENDIENTES'!J322)</f>
        <v/>
      </c>
      <c r="E284" s="47" t="str">
        <f>IF(A284="","",'DATA PENDIENTES'!D322)</f>
        <v/>
      </c>
      <c r="F284" s="47" t="str">
        <f>IF(A284="","",'DATA PENDIENTES'!E322)</f>
        <v/>
      </c>
      <c r="G284" s="47" t="str">
        <f>IF(A284="","",'DATA PENDIENTES'!F322)</f>
        <v/>
      </c>
      <c r="H284" s="47" t="str">
        <f>IF(A284="","",'DATA PENDIENTES'!G322)</f>
        <v/>
      </c>
      <c r="I284" s="48" t="str">
        <f>IF(A284="","",'DATA PENDIENTES'!H322)</f>
        <v/>
      </c>
      <c r="J284" s="48" t="str">
        <f t="shared" si="1"/>
        <v/>
      </c>
      <c r="K284" s="47" t="str">
        <f>IF(A284="","",'DATA PENDIENTES'!I322)</f>
        <v/>
      </c>
      <c r="L284" s="47" t="str">
        <f>IF(A284="","",'DATA PENDIENTES'!K322)</f>
        <v/>
      </c>
      <c r="M284" s="47" t="str">
        <f>IF(A284="","",'DATA PENDIENTES'!M322)</f>
        <v/>
      </c>
      <c r="N284" s="47" t="str">
        <f>IF(A284="","",'DATA PENDIENTES'!N322)</f>
        <v/>
      </c>
      <c r="O284" s="47" t="str">
        <f t="shared" si="2"/>
        <v/>
      </c>
      <c r="P284" s="47" t="str">
        <f t="shared" si="3"/>
        <v/>
      </c>
      <c r="Q284" s="77" t="str">
        <f t="shared" si="4"/>
        <v/>
      </c>
      <c r="R284" s="47" t="str">
        <f t="shared" si="5"/>
        <v/>
      </c>
      <c r="S284" s="47" t="str">
        <f t="shared" si="6"/>
        <v/>
      </c>
      <c r="T284" s="48" t="str">
        <f>IF(A284="","",'DATA PENDIENTES'!O322)</f>
        <v/>
      </c>
    </row>
    <row r="285" ht="15.75" customHeight="1">
      <c r="A285" s="52" t="str">
        <f>IF('DATA PENDIENTES'!B323="","",'DATA PENDIENTES'!B323)</f>
        <v/>
      </c>
      <c r="B285" s="52" t="str">
        <f>IF(A285="","",'DATA PENDIENTES'!C323)</f>
        <v/>
      </c>
      <c r="C285" s="52" t="str">
        <f>IF(A285="","",'DATA PENDIENTES'!L323)</f>
        <v/>
      </c>
      <c r="D285" s="52" t="str">
        <f>IF(A285="","",'DATA PENDIENTES'!J323)</f>
        <v/>
      </c>
      <c r="E285" s="52" t="str">
        <f>IF(A285="","",'DATA PENDIENTES'!D323)</f>
        <v/>
      </c>
      <c r="F285" s="52" t="str">
        <f>IF(A285="","",'DATA PENDIENTES'!E323)</f>
        <v/>
      </c>
      <c r="G285" s="52" t="str">
        <f>IF(A285="","",'DATA PENDIENTES'!F323)</f>
        <v/>
      </c>
      <c r="H285" s="52" t="str">
        <f>IF(A285="","",'DATA PENDIENTES'!G323)</f>
        <v/>
      </c>
      <c r="I285" s="53" t="str">
        <f>IF(A285="","",'DATA PENDIENTES'!H323)</f>
        <v/>
      </c>
      <c r="J285" s="53" t="str">
        <f t="shared" si="1"/>
        <v/>
      </c>
      <c r="K285" s="52" t="str">
        <f>IF(A285="","",'DATA PENDIENTES'!I323)</f>
        <v/>
      </c>
      <c r="L285" s="52" t="str">
        <f>IF(A285="","",'DATA PENDIENTES'!K323)</f>
        <v/>
      </c>
      <c r="M285" s="52" t="str">
        <f>IF(A285="","",'DATA PENDIENTES'!M323)</f>
        <v/>
      </c>
      <c r="N285" s="52" t="str">
        <f>IF(A285="","",'DATA PENDIENTES'!N323)</f>
        <v/>
      </c>
      <c r="O285" s="52" t="str">
        <f t="shared" si="2"/>
        <v/>
      </c>
      <c r="P285" s="52" t="str">
        <f t="shared" si="3"/>
        <v/>
      </c>
      <c r="Q285" s="80" t="str">
        <f t="shared" si="4"/>
        <v/>
      </c>
      <c r="R285" s="52" t="str">
        <f t="shared" si="5"/>
        <v/>
      </c>
      <c r="S285" s="52" t="str">
        <f t="shared" si="6"/>
        <v/>
      </c>
      <c r="T285" s="53" t="str">
        <f>IF(A285="","",'DATA PENDIENTES'!O323)</f>
        <v/>
      </c>
    </row>
    <row r="286" ht="15.75" customHeight="1">
      <c r="A286" s="47" t="str">
        <f>IF('DATA PENDIENTES'!B324="","",'DATA PENDIENTES'!B324)</f>
        <v/>
      </c>
      <c r="B286" s="47" t="str">
        <f>IF(A286="","",'DATA PENDIENTES'!C324)</f>
        <v/>
      </c>
      <c r="C286" s="47" t="str">
        <f>IF(A286="","",'DATA PENDIENTES'!L324)</f>
        <v/>
      </c>
      <c r="D286" s="47" t="str">
        <f>IF(A286="","",'DATA PENDIENTES'!J324)</f>
        <v/>
      </c>
      <c r="E286" s="47" t="str">
        <f>IF(A286="","",'DATA PENDIENTES'!D324)</f>
        <v/>
      </c>
      <c r="F286" s="47" t="str">
        <f>IF(A286="","",'DATA PENDIENTES'!E324)</f>
        <v/>
      </c>
      <c r="G286" s="47" t="str">
        <f>IF(A286="","",'DATA PENDIENTES'!F324)</f>
        <v/>
      </c>
      <c r="H286" s="47" t="str">
        <f>IF(A286="","",'DATA PENDIENTES'!G324)</f>
        <v/>
      </c>
      <c r="I286" s="48" t="str">
        <f>IF(A286="","",'DATA PENDIENTES'!H324)</f>
        <v/>
      </c>
      <c r="J286" s="48" t="str">
        <f t="shared" si="1"/>
        <v/>
      </c>
      <c r="K286" s="47" t="str">
        <f>IF(A286="","",'DATA PENDIENTES'!I324)</f>
        <v/>
      </c>
      <c r="L286" s="47" t="str">
        <f>IF(A286="","",'DATA PENDIENTES'!K324)</f>
        <v/>
      </c>
      <c r="M286" s="47" t="str">
        <f>IF(A286="","",'DATA PENDIENTES'!M324)</f>
        <v/>
      </c>
      <c r="N286" s="47" t="str">
        <f>IF(A286="","",'DATA PENDIENTES'!N324)</f>
        <v/>
      </c>
      <c r="O286" s="47" t="str">
        <f t="shared" si="2"/>
        <v/>
      </c>
      <c r="P286" s="47" t="str">
        <f t="shared" si="3"/>
        <v/>
      </c>
      <c r="Q286" s="77" t="str">
        <f t="shared" si="4"/>
        <v/>
      </c>
      <c r="R286" s="47" t="str">
        <f t="shared" si="5"/>
        <v/>
      </c>
      <c r="S286" s="47" t="str">
        <f t="shared" si="6"/>
        <v/>
      </c>
      <c r="T286" s="48" t="str">
        <f>IF(A286="","",'DATA PENDIENTES'!O324)</f>
        <v/>
      </c>
    </row>
    <row r="287" ht="15.75" customHeight="1">
      <c r="A287" s="52" t="str">
        <f>IF('DATA PENDIENTES'!B325="","",'DATA PENDIENTES'!B325)</f>
        <v/>
      </c>
      <c r="B287" s="52" t="str">
        <f>IF(A287="","",'DATA PENDIENTES'!C325)</f>
        <v/>
      </c>
      <c r="C287" s="52" t="str">
        <f>IF(A287="","",'DATA PENDIENTES'!L325)</f>
        <v/>
      </c>
      <c r="D287" s="52" t="str">
        <f>IF(A287="","",'DATA PENDIENTES'!J325)</f>
        <v/>
      </c>
      <c r="E287" s="52" t="str">
        <f>IF(A287="","",'DATA PENDIENTES'!D325)</f>
        <v/>
      </c>
      <c r="F287" s="52" t="str">
        <f>IF(A287="","",'DATA PENDIENTES'!E325)</f>
        <v/>
      </c>
      <c r="G287" s="52" t="str">
        <f>IF(A287="","",'DATA PENDIENTES'!F325)</f>
        <v/>
      </c>
      <c r="H287" s="52" t="str">
        <f>IF(A287="","",'DATA PENDIENTES'!G325)</f>
        <v/>
      </c>
      <c r="I287" s="53" t="str">
        <f>IF(A287="","",'DATA PENDIENTES'!H325)</f>
        <v/>
      </c>
      <c r="J287" s="53" t="str">
        <f t="shared" si="1"/>
        <v/>
      </c>
      <c r="K287" s="52" t="str">
        <f>IF(A287="","",'DATA PENDIENTES'!I325)</f>
        <v/>
      </c>
      <c r="L287" s="52" t="str">
        <f>IF(A287="","",'DATA PENDIENTES'!K325)</f>
        <v/>
      </c>
      <c r="M287" s="52" t="str">
        <f>IF(A287="","",'DATA PENDIENTES'!M325)</f>
        <v/>
      </c>
      <c r="N287" s="52" t="str">
        <f>IF(A287="","",'DATA PENDIENTES'!N325)</f>
        <v/>
      </c>
      <c r="O287" s="52" t="str">
        <f t="shared" si="2"/>
        <v/>
      </c>
      <c r="P287" s="52" t="str">
        <f t="shared" si="3"/>
        <v/>
      </c>
      <c r="Q287" s="80" t="str">
        <f t="shared" si="4"/>
        <v/>
      </c>
      <c r="R287" s="52" t="str">
        <f t="shared" si="5"/>
        <v/>
      </c>
      <c r="S287" s="52" t="str">
        <f t="shared" si="6"/>
        <v/>
      </c>
      <c r="T287" s="53" t="str">
        <f>IF(A287="","",'DATA PENDIENTES'!O325)</f>
        <v/>
      </c>
    </row>
    <row r="288" ht="15.75" customHeight="1">
      <c r="A288" s="47" t="str">
        <f>IF('DATA PENDIENTES'!B326="","",'DATA PENDIENTES'!B326)</f>
        <v/>
      </c>
      <c r="B288" s="47" t="str">
        <f>IF(A288="","",'DATA PENDIENTES'!C326)</f>
        <v/>
      </c>
      <c r="C288" s="47" t="str">
        <f>IF(A288="","",'DATA PENDIENTES'!L326)</f>
        <v/>
      </c>
      <c r="D288" s="47" t="str">
        <f>IF(A288="","",'DATA PENDIENTES'!J326)</f>
        <v/>
      </c>
      <c r="E288" s="47" t="str">
        <f>IF(A288="","",'DATA PENDIENTES'!D326)</f>
        <v/>
      </c>
      <c r="F288" s="47" t="str">
        <f>IF(A288="","",'DATA PENDIENTES'!E326)</f>
        <v/>
      </c>
      <c r="G288" s="47" t="str">
        <f>IF(A288="","",'DATA PENDIENTES'!F326)</f>
        <v/>
      </c>
      <c r="H288" s="47" t="str">
        <f>IF(A288="","",'DATA PENDIENTES'!G326)</f>
        <v/>
      </c>
      <c r="I288" s="48" t="str">
        <f>IF(A288="","",'DATA PENDIENTES'!H326)</f>
        <v/>
      </c>
      <c r="J288" s="48" t="str">
        <f t="shared" si="1"/>
        <v/>
      </c>
      <c r="K288" s="47" t="str">
        <f>IF(A288="","",'DATA PENDIENTES'!I326)</f>
        <v/>
      </c>
      <c r="L288" s="47" t="str">
        <f>IF(A288="","",'DATA PENDIENTES'!K326)</f>
        <v/>
      </c>
      <c r="M288" s="47" t="str">
        <f>IF(A288="","",'DATA PENDIENTES'!M326)</f>
        <v/>
      </c>
      <c r="N288" s="47" t="str">
        <f>IF(A288="","",'DATA PENDIENTES'!N326)</f>
        <v/>
      </c>
      <c r="O288" s="47" t="str">
        <f t="shared" si="2"/>
        <v/>
      </c>
      <c r="P288" s="47" t="str">
        <f t="shared" si="3"/>
        <v/>
      </c>
      <c r="Q288" s="77" t="str">
        <f t="shared" si="4"/>
        <v/>
      </c>
      <c r="R288" s="47" t="str">
        <f t="shared" si="5"/>
        <v/>
      </c>
      <c r="S288" s="47" t="str">
        <f t="shared" si="6"/>
        <v/>
      </c>
      <c r="T288" s="48" t="str">
        <f>IF(A288="","",'DATA PENDIENTES'!O326)</f>
        <v/>
      </c>
    </row>
    <row r="289" ht="15.75" customHeight="1">
      <c r="A289" s="52" t="str">
        <f>IF('DATA PENDIENTES'!B327="","",'DATA PENDIENTES'!B327)</f>
        <v/>
      </c>
      <c r="B289" s="52" t="str">
        <f>IF(A289="","",'DATA PENDIENTES'!C327)</f>
        <v/>
      </c>
      <c r="C289" s="52" t="str">
        <f>IF(A289="","",'DATA PENDIENTES'!L327)</f>
        <v/>
      </c>
      <c r="D289" s="52" t="str">
        <f>IF(A289="","",'DATA PENDIENTES'!J327)</f>
        <v/>
      </c>
      <c r="E289" s="52" t="str">
        <f>IF(A289="","",'DATA PENDIENTES'!D327)</f>
        <v/>
      </c>
      <c r="F289" s="52" t="str">
        <f>IF(A289="","",'DATA PENDIENTES'!E327)</f>
        <v/>
      </c>
      <c r="G289" s="52" t="str">
        <f>IF(A289="","",'DATA PENDIENTES'!F327)</f>
        <v/>
      </c>
      <c r="H289" s="52" t="str">
        <f>IF(A289="","",'DATA PENDIENTES'!G327)</f>
        <v/>
      </c>
      <c r="I289" s="53" t="str">
        <f>IF(A289="","",'DATA PENDIENTES'!H327)</f>
        <v/>
      </c>
      <c r="J289" s="53" t="str">
        <f t="shared" si="1"/>
        <v/>
      </c>
      <c r="K289" s="52" t="str">
        <f>IF(A289="","",'DATA PENDIENTES'!I327)</f>
        <v/>
      </c>
      <c r="L289" s="52" t="str">
        <f>IF(A289="","",'DATA PENDIENTES'!K327)</f>
        <v/>
      </c>
      <c r="M289" s="52" t="str">
        <f>IF(A289="","",'DATA PENDIENTES'!M327)</f>
        <v/>
      </c>
      <c r="N289" s="52" t="str">
        <f>IF(A289="","",'DATA PENDIENTES'!N327)</f>
        <v/>
      </c>
      <c r="O289" s="52" t="str">
        <f t="shared" si="2"/>
        <v/>
      </c>
      <c r="P289" s="52" t="str">
        <f t="shared" si="3"/>
        <v/>
      </c>
      <c r="Q289" s="80" t="str">
        <f t="shared" si="4"/>
        <v/>
      </c>
      <c r="R289" s="52" t="str">
        <f t="shared" si="5"/>
        <v/>
      </c>
      <c r="S289" s="52" t="str">
        <f t="shared" si="6"/>
        <v/>
      </c>
      <c r="T289" s="53" t="str">
        <f>IF(A289="","",'DATA PENDIENTES'!O327)</f>
        <v/>
      </c>
    </row>
    <row r="290" ht="15.75" customHeight="1">
      <c r="A290" s="47" t="str">
        <f>IF('DATA PENDIENTES'!B328="","",'DATA PENDIENTES'!B328)</f>
        <v/>
      </c>
      <c r="B290" s="47" t="str">
        <f>IF(A290="","",'DATA PENDIENTES'!C328)</f>
        <v/>
      </c>
      <c r="C290" s="47" t="str">
        <f>IF(A290="","",'DATA PENDIENTES'!L328)</f>
        <v/>
      </c>
      <c r="D290" s="47" t="str">
        <f>IF(A290="","",'DATA PENDIENTES'!J328)</f>
        <v/>
      </c>
      <c r="E290" s="47" t="str">
        <f>IF(A290="","",'DATA PENDIENTES'!D328)</f>
        <v/>
      </c>
      <c r="F290" s="47" t="str">
        <f>IF(A290="","",'DATA PENDIENTES'!E328)</f>
        <v/>
      </c>
      <c r="G290" s="47" t="str">
        <f>IF(A290="","",'DATA PENDIENTES'!F328)</f>
        <v/>
      </c>
      <c r="H290" s="47" t="str">
        <f>IF(A290="","",'DATA PENDIENTES'!G328)</f>
        <v/>
      </c>
      <c r="I290" s="48" t="str">
        <f>IF(A290="","",'DATA PENDIENTES'!H328)</f>
        <v/>
      </c>
      <c r="J290" s="48" t="str">
        <f t="shared" si="1"/>
        <v/>
      </c>
      <c r="K290" s="47" t="str">
        <f>IF(A290="","",'DATA PENDIENTES'!I328)</f>
        <v/>
      </c>
      <c r="L290" s="47" t="str">
        <f>IF(A290="","",'DATA PENDIENTES'!K328)</f>
        <v/>
      </c>
      <c r="M290" s="47" t="str">
        <f>IF(A290="","",'DATA PENDIENTES'!M328)</f>
        <v/>
      </c>
      <c r="N290" s="47" t="str">
        <f>IF(A290="","",'DATA PENDIENTES'!N328)</f>
        <v/>
      </c>
      <c r="O290" s="47" t="str">
        <f t="shared" si="2"/>
        <v/>
      </c>
      <c r="P290" s="47" t="str">
        <f t="shared" si="3"/>
        <v/>
      </c>
      <c r="Q290" s="77" t="str">
        <f t="shared" si="4"/>
        <v/>
      </c>
      <c r="R290" s="47" t="str">
        <f t="shared" si="5"/>
        <v/>
      </c>
      <c r="S290" s="47" t="str">
        <f t="shared" si="6"/>
        <v/>
      </c>
      <c r="T290" s="48" t="str">
        <f>IF(A290="","",'DATA PENDIENTES'!O328)</f>
        <v/>
      </c>
    </row>
    <row r="291" ht="15.75" customHeight="1">
      <c r="A291" s="52" t="str">
        <f>IF('DATA PENDIENTES'!B329="","",'DATA PENDIENTES'!B329)</f>
        <v/>
      </c>
      <c r="B291" s="52" t="str">
        <f>IF(A291="","",'DATA PENDIENTES'!C329)</f>
        <v/>
      </c>
      <c r="C291" s="52" t="str">
        <f>IF(A291="","",'DATA PENDIENTES'!L329)</f>
        <v/>
      </c>
      <c r="D291" s="52" t="str">
        <f>IF(A291="","",'DATA PENDIENTES'!J329)</f>
        <v/>
      </c>
      <c r="E291" s="52" t="str">
        <f>IF(A291="","",'DATA PENDIENTES'!D329)</f>
        <v/>
      </c>
      <c r="F291" s="52" t="str">
        <f>IF(A291="","",'DATA PENDIENTES'!E329)</f>
        <v/>
      </c>
      <c r="G291" s="52" t="str">
        <f>IF(A291="","",'DATA PENDIENTES'!F329)</f>
        <v/>
      </c>
      <c r="H291" s="52" t="str">
        <f>IF(A291="","",'DATA PENDIENTES'!G329)</f>
        <v/>
      </c>
      <c r="I291" s="53" t="str">
        <f>IF(A291="","",'DATA PENDIENTES'!H329)</f>
        <v/>
      </c>
      <c r="J291" s="53" t="str">
        <f t="shared" si="1"/>
        <v/>
      </c>
      <c r="K291" s="52" t="str">
        <f>IF(A291="","",'DATA PENDIENTES'!I329)</f>
        <v/>
      </c>
      <c r="L291" s="52" t="str">
        <f>IF(A291="","",'DATA PENDIENTES'!K329)</f>
        <v/>
      </c>
      <c r="M291" s="52" t="str">
        <f>IF(A291="","",'DATA PENDIENTES'!M329)</f>
        <v/>
      </c>
      <c r="N291" s="52" t="str">
        <f>IF(A291="","",'DATA PENDIENTES'!N329)</f>
        <v/>
      </c>
      <c r="O291" s="52" t="str">
        <f t="shared" si="2"/>
        <v/>
      </c>
      <c r="P291" s="52" t="str">
        <f t="shared" si="3"/>
        <v/>
      </c>
      <c r="Q291" s="80" t="str">
        <f t="shared" si="4"/>
        <v/>
      </c>
      <c r="R291" s="52" t="str">
        <f t="shared" si="5"/>
        <v/>
      </c>
      <c r="S291" s="52" t="str">
        <f t="shared" si="6"/>
        <v/>
      </c>
      <c r="T291" s="53" t="str">
        <f>IF(A291="","",'DATA PENDIENTES'!O329)</f>
        <v/>
      </c>
    </row>
    <row r="292" ht="15.75" customHeight="1">
      <c r="A292" s="47" t="str">
        <f>IF('DATA PENDIENTES'!B330="","",'DATA PENDIENTES'!B330)</f>
        <v/>
      </c>
      <c r="B292" s="47" t="str">
        <f>IF(A292="","",'DATA PENDIENTES'!C330)</f>
        <v/>
      </c>
      <c r="C292" s="47" t="str">
        <f>IF(A292="","",'DATA PENDIENTES'!L330)</f>
        <v/>
      </c>
      <c r="D292" s="47" t="str">
        <f>IF(A292="","",'DATA PENDIENTES'!J330)</f>
        <v/>
      </c>
      <c r="E292" s="47" t="str">
        <f>IF(A292="","",'DATA PENDIENTES'!D330)</f>
        <v/>
      </c>
      <c r="F292" s="47" t="str">
        <f>IF(A292="","",'DATA PENDIENTES'!E330)</f>
        <v/>
      </c>
      <c r="G292" s="47" t="str">
        <f>IF(A292="","",'DATA PENDIENTES'!F330)</f>
        <v/>
      </c>
      <c r="H292" s="47" t="str">
        <f>IF(A292="","",'DATA PENDIENTES'!G330)</f>
        <v/>
      </c>
      <c r="I292" s="48" t="str">
        <f>IF(A292="","",'DATA PENDIENTES'!H330)</f>
        <v/>
      </c>
      <c r="J292" s="48" t="str">
        <f t="shared" si="1"/>
        <v/>
      </c>
      <c r="K292" s="47" t="str">
        <f>IF(A292="","",'DATA PENDIENTES'!I330)</f>
        <v/>
      </c>
      <c r="L292" s="47" t="str">
        <f>IF(A292="","",'DATA PENDIENTES'!K330)</f>
        <v/>
      </c>
      <c r="M292" s="47" t="str">
        <f>IF(A292="","",'DATA PENDIENTES'!M330)</f>
        <v/>
      </c>
      <c r="N292" s="47" t="str">
        <f>IF(A292="","",'DATA PENDIENTES'!N330)</f>
        <v/>
      </c>
      <c r="O292" s="47" t="str">
        <f t="shared" si="2"/>
        <v/>
      </c>
      <c r="P292" s="47" t="str">
        <f t="shared" si="3"/>
        <v/>
      </c>
      <c r="Q292" s="77" t="str">
        <f t="shared" si="4"/>
        <v/>
      </c>
      <c r="R292" s="47" t="str">
        <f t="shared" si="5"/>
        <v/>
      </c>
      <c r="S292" s="47" t="str">
        <f t="shared" si="6"/>
        <v/>
      </c>
      <c r="T292" s="48" t="str">
        <f>IF(A292="","",'DATA PENDIENTES'!O330)</f>
        <v/>
      </c>
    </row>
    <row r="293" ht="15.75" customHeight="1">
      <c r="A293" s="52" t="str">
        <f>IF('DATA PENDIENTES'!B331="","",'DATA PENDIENTES'!B331)</f>
        <v/>
      </c>
      <c r="B293" s="52" t="str">
        <f>IF(A293="","",'DATA PENDIENTES'!C331)</f>
        <v/>
      </c>
      <c r="C293" s="52" t="str">
        <f>IF(A293="","",'DATA PENDIENTES'!L331)</f>
        <v/>
      </c>
      <c r="D293" s="52" t="str">
        <f>IF(A293="","",'DATA PENDIENTES'!J331)</f>
        <v/>
      </c>
      <c r="E293" s="52" t="str">
        <f>IF(A293="","",'DATA PENDIENTES'!D331)</f>
        <v/>
      </c>
      <c r="F293" s="52" t="str">
        <f>IF(A293="","",'DATA PENDIENTES'!E331)</f>
        <v/>
      </c>
      <c r="G293" s="52" t="str">
        <f>IF(A293="","",'DATA PENDIENTES'!F331)</f>
        <v/>
      </c>
      <c r="H293" s="52" t="str">
        <f>IF(A293="","",'DATA PENDIENTES'!G331)</f>
        <v/>
      </c>
      <c r="I293" s="53" t="str">
        <f>IF(A293="","",'DATA PENDIENTES'!H331)</f>
        <v/>
      </c>
      <c r="J293" s="53" t="str">
        <f t="shared" si="1"/>
        <v/>
      </c>
      <c r="K293" s="52" t="str">
        <f>IF(A293="","",'DATA PENDIENTES'!I331)</f>
        <v/>
      </c>
      <c r="L293" s="52" t="str">
        <f>IF(A293="","",'DATA PENDIENTES'!K331)</f>
        <v/>
      </c>
      <c r="M293" s="52" t="str">
        <f>IF(A293="","",'DATA PENDIENTES'!M331)</f>
        <v/>
      </c>
      <c r="N293" s="52" t="str">
        <f>IF(A293="","",'DATA PENDIENTES'!N331)</f>
        <v/>
      </c>
      <c r="O293" s="52" t="str">
        <f t="shared" si="2"/>
        <v/>
      </c>
      <c r="P293" s="52" t="str">
        <f t="shared" si="3"/>
        <v/>
      </c>
      <c r="Q293" s="80" t="str">
        <f t="shared" si="4"/>
        <v/>
      </c>
      <c r="R293" s="52" t="str">
        <f t="shared" si="5"/>
        <v/>
      </c>
      <c r="S293" s="52" t="str">
        <f t="shared" si="6"/>
        <v/>
      </c>
      <c r="T293" s="53" t="str">
        <f>IF(A293="","",'DATA PENDIENTES'!O331)</f>
        <v/>
      </c>
    </row>
    <row r="294" ht="15.75" customHeight="1">
      <c r="A294" s="47" t="str">
        <f>IF('DATA PENDIENTES'!B332="","",'DATA PENDIENTES'!B332)</f>
        <v/>
      </c>
      <c r="B294" s="47" t="str">
        <f>IF(A294="","",'DATA PENDIENTES'!C332)</f>
        <v/>
      </c>
      <c r="C294" s="47" t="str">
        <f>IF(A294="","",'DATA PENDIENTES'!L332)</f>
        <v/>
      </c>
      <c r="D294" s="47" t="str">
        <f>IF(A294="","",'DATA PENDIENTES'!J332)</f>
        <v/>
      </c>
      <c r="E294" s="47" t="str">
        <f>IF(A294="","",'DATA PENDIENTES'!D332)</f>
        <v/>
      </c>
      <c r="F294" s="47" t="str">
        <f>IF(A294="","",'DATA PENDIENTES'!E332)</f>
        <v/>
      </c>
      <c r="G294" s="47" t="str">
        <f>IF(A294="","",'DATA PENDIENTES'!F332)</f>
        <v/>
      </c>
      <c r="H294" s="47" t="str">
        <f>IF(A294="","",'DATA PENDIENTES'!G332)</f>
        <v/>
      </c>
      <c r="I294" s="48" t="str">
        <f>IF(A294="","",'DATA PENDIENTES'!H332)</f>
        <v/>
      </c>
      <c r="J294" s="48" t="str">
        <f t="shared" si="1"/>
        <v/>
      </c>
      <c r="K294" s="47" t="str">
        <f>IF(A294="","",'DATA PENDIENTES'!I332)</f>
        <v/>
      </c>
      <c r="L294" s="47" t="str">
        <f>IF(A294="","",'DATA PENDIENTES'!K332)</f>
        <v/>
      </c>
      <c r="M294" s="47" t="str">
        <f>IF(A294="","",'DATA PENDIENTES'!M332)</f>
        <v/>
      </c>
      <c r="N294" s="47" t="str">
        <f>IF(A294="","",'DATA PENDIENTES'!N332)</f>
        <v/>
      </c>
      <c r="O294" s="47" t="str">
        <f t="shared" si="2"/>
        <v/>
      </c>
      <c r="P294" s="47" t="str">
        <f t="shared" si="3"/>
        <v/>
      </c>
      <c r="Q294" s="77" t="str">
        <f t="shared" si="4"/>
        <v/>
      </c>
      <c r="R294" s="47" t="str">
        <f t="shared" si="5"/>
        <v/>
      </c>
      <c r="S294" s="47" t="str">
        <f t="shared" si="6"/>
        <v/>
      </c>
      <c r="T294" s="48" t="str">
        <f>IF(A294="","",'DATA PENDIENTES'!O332)</f>
        <v/>
      </c>
    </row>
    <row r="295" ht="15.75" customHeight="1">
      <c r="A295" s="52" t="str">
        <f>IF('DATA PENDIENTES'!B333="","",'DATA PENDIENTES'!B333)</f>
        <v/>
      </c>
      <c r="B295" s="52" t="str">
        <f>IF(A295="","",'DATA PENDIENTES'!C333)</f>
        <v/>
      </c>
      <c r="C295" s="52" t="str">
        <f>IF(A295="","",'DATA PENDIENTES'!L333)</f>
        <v/>
      </c>
      <c r="D295" s="52" t="str">
        <f>IF(A295="","",'DATA PENDIENTES'!J333)</f>
        <v/>
      </c>
      <c r="E295" s="52" t="str">
        <f>IF(A295="","",'DATA PENDIENTES'!D333)</f>
        <v/>
      </c>
      <c r="F295" s="52" t="str">
        <f>IF(A295="","",'DATA PENDIENTES'!E333)</f>
        <v/>
      </c>
      <c r="G295" s="52" t="str">
        <f>IF(A295="","",'DATA PENDIENTES'!F333)</f>
        <v/>
      </c>
      <c r="H295" s="52" t="str">
        <f>IF(A295="","",'DATA PENDIENTES'!G333)</f>
        <v/>
      </c>
      <c r="I295" s="53" t="str">
        <f>IF(A295="","",'DATA PENDIENTES'!H333)</f>
        <v/>
      </c>
      <c r="J295" s="53" t="str">
        <f t="shared" si="1"/>
        <v/>
      </c>
      <c r="K295" s="52" t="str">
        <f>IF(A295="","",'DATA PENDIENTES'!I333)</f>
        <v/>
      </c>
      <c r="L295" s="52" t="str">
        <f>IF(A295="","",'DATA PENDIENTES'!K333)</f>
        <v/>
      </c>
      <c r="M295" s="52" t="str">
        <f>IF(A295="","",'DATA PENDIENTES'!M333)</f>
        <v/>
      </c>
      <c r="N295" s="52" t="str">
        <f>IF(A295="","",'DATA PENDIENTES'!N333)</f>
        <v/>
      </c>
      <c r="O295" s="52" t="str">
        <f t="shared" si="2"/>
        <v/>
      </c>
      <c r="P295" s="52" t="str">
        <f t="shared" si="3"/>
        <v/>
      </c>
      <c r="Q295" s="80" t="str">
        <f t="shared" si="4"/>
        <v/>
      </c>
      <c r="R295" s="52" t="str">
        <f t="shared" si="5"/>
        <v/>
      </c>
      <c r="S295" s="52" t="str">
        <f t="shared" si="6"/>
        <v/>
      </c>
      <c r="T295" s="53" t="str">
        <f>IF(A295="","",'DATA PENDIENTES'!O333)</f>
        <v/>
      </c>
    </row>
    <row r="296" ht="15.75" customHeight="1">
      <c r="A296" s="47" t="str">
        <f>IF('DATA PENDIENTES'!B334="","",'DATA PENDIENTES'!B334)</f>
        <v/>
      </c>
      <c r="B296" s="47" t="str">
        <f>IF(A296="","",'DATA PENDIENTES'!C334)</f>
        <v/>
      </c>
      <c r="C296" s="47" t="str">
        <f>IF(A296="","",'DATA PENDIENTES'!L334)</f>
        <v/>
      </c>
      <c r="D296" s="47" t="str">
        <f>IF(A296="","",'DATA PENDIENTES'!J334)</f>
        <v/>
      </c>
      <c r="E296" s="47" t="str">
        <f>IF(A296="","",'DATA PENDIENTES'!D334)</f>
        <v/>
      </c>
      <c r="F296" s="47" t="str">
        <f>IF(A296="","",'DATA PENDIENTES'!E334)</f>
        <v/>
      </c>
      <c r="G296" s="47" t="str">
        <f>IF(A296="","",'DATA PENDIENTES'!F334)</f>
        <v/>
      </c>
      <c r="H296" s="47" t="str">
        <f>IF(A296="","",'DATA PENDIENTES'!G334)</f>
        <v/>
      </c>
      <c r="I296" s="48" t="str">
        <f>IF(A296="","",'DATA PENDIENTES'!H334)</f>
        <v/>
      </c>
      <c r="J296" s="48" t="str">
        <f t="shared" si="1"/>
        <v/>
      </c>
      <c r="K296" s="47" t="str">
        <f>IF(A296="","",'DATA PENDIENTES'!I334)</f>
        <v/>
      </c>
      <c r="L296" s="47" t="str">
        <f>IF(A296="","",'DATA PENDIENTES'!K334)</f>
        <v/>
      </c>
      <c r="M296" s="47" t="str">
        <f>IF(A296="","",'DATA PENDIENTES'!M334)</f>
        <v/>
      </c>
      <c r="N296" s="47" t="str">
        <f>IF(A296="","",'DATA PENDIENTES'!N334)</f>
        <v/>
      </c>
      <c r="O296" s="47" t="str">
        <f t="shared" si="2"/>
        <v/>
      </c>
      <c r="P296" s="47" t="str">
        <f t="shared" si="3"/>
        <v/>
      </c>
      <c r="Q296" s="77" t="str">
        <f t="shared" si="4"/>
        <v/>
      </c>
      <c r="R296" s="47" t="str">
        <f t="shared" si="5"/>
        <v/>
      </c>
      <c r="S296" s="47" t="str">
        <f t="shared" si="6"/>
        <v/>
      </c>
      <c r="T296" s="48" t="str">
        <f>IF(A296="","",'DATA PENDIENTES'!O334)</f>
        <v/>
      </c>
    </row>
    <row r="297" ht="15.75" customHeight="1">
      <c r="A297" s="52" t="str">
        <f>IF('DATA PENDIENTES'!B335="","",'DATA PENDIENTES'!B335)</f>
        <v/>
      </c>
      <c r="B297" s="52" t="str">
        <f>IF(A297="","",'DATA PENDIENTES'!C335)</f>
        <v/>
      </c>
      <c r="C297" s="52" t="str">
        <f>IF(A297="","",'DATA PENDIENTES'!L335)</f>
        <v/>
      </c>
      <c r="D297" s="52" t="str">
        <f>IF(A297="","",'DATA PENDIENTES'!J335)</f>
        <v/>
      </c>
      <c r="E297" s="52" t="str">
        <f>IF(A297="","",'DATA PENDIENTES'!D335)</f>
        <v/>
      </c>
      <c r="F297" s="52" t="str">
        <f>IF(A297="","",'DATA PENDIENTES'!E335)</f>
        <v/>
      </c>
      <c r="G297" s="52" t="str">
        <f>IF(A297="","",'DATA PENDIENTES'!F335)</f>
        <v/>
      </c>
      <c r="H297" s="52" t="str">
        <f>IF(A297="","",'DATA PENDIENTES'!G335)</f>
        <v/>
      </c>
      <c r="I297" s="53" t="str">
        <f>IF(A297="","",'DATA PENDIENTES'!H335)</f>
        <v/>
      </c>
      <c r="J297" s="53" t="str">
        <f t="shared" si="1"/>
        <v/>
      </c>
      <c r="K297" s="52" t="str">
        <f>IF(A297="","",'DATA PENDIENTES'!I335)</f>
        <v/>
      </c>
      <c r="L297" s="52" t="str">
        <f>IF(A297="","",'DATA PENDIENTES'!K335)</f>
        <v/>
      </c>
      <c r="M297" s="52" t="str">
        <f>IF(A297="","",'DATA PENDIENTES'!M335)</f>
        <v/>
      </c>
      <c r="N297" s="52" t="str">
        <f>IF(A297="","",'DATA PENDIENTES'!N335)</f>
        <v/>
      </c>
      <c r="O297" s="52" t="str">
        <f t="shared" si="2"/>
        <v/>
      </c>
      <c r="P297" s="52" t="str">
        <f t="shared" si="3"/>
        <v/>
      </c>
      <c r="Q297" s="80" t="str">
        <f t="shared" si="4"/>
        <v/>
      </c>
      <c r="R297" s="52" t="str">
        <f t="shared" si="5"/>
        <v/>
      </c>
      <c r="S297" s="52" t="str">
        <f t="shared" si="6"/>
        <v/>
      </c>
      <c r="T297" s="53" t="str">
        <f>IF(A297="","",'DATA PENDIENTES'!O335)</f>
        <v/>
      </c>
    </row>
    <row r="298" ht="15.75" customHeight="1">
      <c r="A298" s="47" t="str">
        <f>IF('DATA PENDIENTES'!B336="","",'DATA PENDIENTES'!B336)</f>
        <v/>
      </c>
      <c r="B298" s="47" t="str">
        <f>IF(A298="","",'DATA PENDIENTES'!C336)</f>
        <v/>
      </c>
      <c r="C298" s="47" t="str">
        <f>IF(A298="","",'DATA PENDIENTES'!L336)</f>
        <v/>
      </c>
      <c r="D298" s="47" t="str">
        <f>IF(A298="","",'DATA PENDIENTES'!J336)</f>
        <v/>
      </c>
      <c r="E298" s="47" t="str">
        <f>IF(A298="","",'DATA PENDIENTES'!D336)</f>
        <v/>
      </c>
      <c r="F298" s="47" t="str">
        <f>IF(A298="","",'DATA PENDIENTES'!E336)</f>
        <v/>
      </c>
      <c r="G298" s="47" t="str">
        <f>IF(A298="","",'DATA PENDIENTES'!F336)</f>
        <v/>
      </c>
      <c r="H298" s="47" t="str">
        <f>IF(A298="","",'DATA PENDIENTES'!G336)</f>
        <v/>
      </c>
      <c r="I298" s="48" t="str">
        <f>IF(A298="","",'DATA PENDIENTES'!H336)</f>
        <v/>
      </c>
      <c r="J298" s="48" t="str">
        <f t="shared" si="1"/>
        <v/>
      </c>
      <c r="K298" s="47" t="str">
        <f>IF(A298="","",'DATA PENDIENTES'!I336)</f>
        <v/>
      </c>
      <c r="L298" s="47" t="str">
        <f>IF(A298="","",'DATA PENDIENTES'!K336)</f>
        <v/>
      </c>
      <c r="M298" s="47" t="str">
        <f>IF(A298="","",'DATA PENDIENTES'!M336)</f>
        <v/>
      </c>
      <c r="N298" s="47" t="str">
        <f>IF(A298="","",'DATA PENDIENTES'!N336)</f>
        <v/>
      </c>
      <c r="O298" s="47" t="str">
        <f t="shared" si="2"/>
        <v/>
      </c>
      <c r="P298" s="47" t="str">
        <f t="shared" si="3"/>
        <v/>
      </c>
      <c r="Q298" s="77" t="str">
        <f t="shared" si="4"/>
        <v/>
      </c>
      <c r="R298" s="47" t="str">
        <f t="shared" si="5"/>
        <v/>
      </c>
      <c r="S298" s="47" t="str">
        <f t="shared" si="6"/>
        <v/>
      </c>
      <c r="T298" s="48" t="str">
        <f>IF(A298="","",'DATA PENDIENTES'!O336)</f>
        <v/>
      </c>
    </row>
    <row r="299" ht="15.75" customHeight="1">
      <c r="A299" s="52" t="str">
        <f>IF('DATA PENDIENTES'!B337="","",'DATA PENDIENTES'!B337)</f>
        <v/>
      </c>
      <c r="B299" s="52" t="str">
        <f>IF(A299="","",'DATA PENDIENTES'!C337)</f>
        <v/>
      </c>
      <c r="C299" s="52" t="str">
        <f>IF(A299="","",'DATA PENDIENTES'!L337)</f>
        <v/>
      </c>
      <c r="D299" s="52" t="str">
        <f>IF(A299="","",'DATA PENDIENTES'!J337)</f>
        <v/>
      </c>
      <c r="E299" s="52" t="str">
        <f>IF(A299="","",'DATA PENDIENTES'!D337)</f>
        <v/>
      </c>
      <c r="F299" s="52" t="str">
        <f>IF(A299="","",'DATA PENDIENTES'!E337)</f>
        <v/>
      </c>
      <c r="G299" s="52" t="str">
        <f>IF(A299="","",'DATA PENDIENTES'!F337)</f>
        <v/>
      </c>
      <c r="H299" s="52" t="str">
        <f>IF(A299="","",'DATA PENDIENTES'!G337)</f>
        <v/>
      </c>
      <c r="I299" s="53" t="str">
        <f>IF(A299="","",'DATA PENDIENTES'!H337)</f>
        <v/>
      </c>
      <c r="J299" s="53" t="str">
        <f t="shared" si="1"/>
        <v/>
      </c>
      <c r="K299" s="52" t="str">
        <f>IF(A299="","",'DATA PENDIENTES'!I337)</f>
        <v/>
      </c>
      <c r="L299" s="52" t="str">
        <f>IF(A299="","",'DATA PENDIENTES'!K337)</f>
        <v/>
      </c>
      <c r="M299" s="52" t="str">
        <f>IF(A299="","",'DATA PENDIENTES'!M337)</f>
        <v/>
      </c>
      <c r="N299" s="52" t="str">
        <f>IF(A299="","",'DATA PENDIENTES'!N337)</f>
        <v/>
      </c>
      <c r="O299" s="52" t="str">
        <f t="shared" si="2"/>
        <v/>
      </c>
      <c r="P299" s="52" t="str">
        <f t="shared" si="3"/>
        <v/>
      </c>
      <c r="Q299" s="80" t="str">
        <f t="shared" si="4"/>
        <v/>
      </c>
      <c r="R299" s="52" t="str">
        <f t="shared" si="5"/>
        <v/>
      </c>
      <c r="S299" s="52" t="str">
        <f t="shared" si="6"/>
        <v/>
      </c>
      <c r="T299" s="53" t="str">
        <f>IF(A299="","",'DATA PENDIENTES'!O337)</f>
        <v/>
      </c>
    </row>
    <row r="300" ht="15.75" customHeight="1">
      <c r="A300" s="47" t="str">
        <f>IF('DATA PENDIENTES'!B338="","",'DATA PENDIENTES'!B338)</f>
        <v/>
      </c>
      <c r="B300" s="47" t="str">
        <f>IF(A300="","",'DATA PENDIENTES'!C338)</f>
        <v/>
      </c>
      <c r="C300" s="47" t="str">
        <f>IF(A300="","",'DATA PENDIENTES'!L338)</f>
        <v/>
      </c>
      <c r="D300" s="47" t="str">
        <f>IF(A300="","",'DATA PENDIENTES'!J338)</f>
        <v/>
      </c>
      <c r="E300" s="47" t="str">
        <f>IF(A300="","",'DATA PENDIENTES'!D338)</f>
        <v/>
      </c>
      <c r="F300" s="47" t="str">
        <f>IF(A300="","",'DATA PENDIENTES'!E338)</f>
        <v/>
      </c>
      <c r="G300" s="47" t="str">
        <f>IF(A300="","",'DATA PENDIENTES'!F338)</f>
        <v/>
      </c>
      <c r="H300" s="47" t="str">
        <f>IF(A300="","",'DATA PENDIENTES'!G338)</f>
        <v/>
      </c>
      <c r="I300" s="48" t="str">
        <f>IF(A300="","",'DATA PENDIENTES'!H338)</f>
        <v/>
      </c>
      <c r="J300" s="48" t="str">
        <f t="shared" si="1"/>
        <v/>
      </c>
      <c r="K300" s="47" t="str">
        <f>IF(A300="","",'DATA PENDIENTES'!I338)</f>
        <v/>
      </c>
      <c r="L300" s="47" t="str">
        <f>IF(A300="","",'DATA PENDIENTES'!K338)</f>
        <v/>
      </c>
      <c r="M300" s="47" t="str">
        <f>IF(A300="","",'DATA PENDIENTES'!M338)</f>
        <v/>
      </c>
      <c r="N300" s="47" t="str">
        <f>IF(A300="","",'DATA PENDIENTES'!N338)</f>
        <v/>
      </c>
      <c r="O300" s="47" t="str">
        <f t="shared" si="2"/>
        <v/>
      </c>
      <c r="P300" s="47" t="str">
        <f t="shared" si="3"/>
        <v/>
      </c>
      <c r="Q300" s="77" t="str">
        <f t="shared" si="4"/>
        <v/>
      </c>
      <c r="R300" s="47" t="str">
        <f t="shared" si="5"/>
        <v/>
      </c>
      <c r="S300" s="47" t="str">
        <f t="shared" si="6"/>
        <v/>
      </c>
      <c r="T300" s="48" t="str">
        <f>IF(A300="","",'DATA PENDIENTES'!O338)</f>
        <v/>
      </c>
    </row>
    <row r="301" ht="15.75" customHeight="1">
      <c r="A301" s="52" t="str">
        <f>IF('DATA PENDIENTES'!B339="","",'DATA PENDIENTES'!B339)</f>
        <v/>
      </c>
      <c r="B301" s="52" t="str">
        <f>IF(A301="","",'DATA PENDIENTES'!C339)</f>
        <v/>
      </c>
      <c r="C301" s="52" t="str">
        <f>IF(A301="","",'DATA PENDIENTES'!L339)</f>
        <v/>
      </c>
      <c r="D301" s="52" t="str">
        <f>IF(A301="","",'DATA PENDIENTES'!J339)</f>
        <v/>
      </c>
      <c r="E301" s="52" t="str">
        <f>IF(A301="","",'DATA PENDIENTES'!D339)</f>
        <v/>
      </c>
      <c r="F301" s="52" t="str">
        <f>IF(A301="","",'DATA PENDIENTES'!E339)</f>
        <v/>
      </c>
      <c r="G301" s="52" t="str">
        <f>IF(A301="","",'DATA PENDIENTES'!F339)</f>
        <v/>
      </c>
      <c r="H301" s="52" t="str">
        <f>IF(A301="","",'DATA PENDIENTES'!G339)</f>
        <v/>
      </c>
      <c r="I301" s="53" t="str">
        <f>IF(A301="","",'DATA PENDIENTES'!H339)</f>
        <v/>
      </c>
      <c r="J301" s="53" t="str">
        <f t="shared" si="1"/>
        <v/>
      </c>
      <c r="K301" s="52" t="str">
        <f>IF(A301="","",'DATA PENDIENTES'!I339)</f>
        <v/>
      </c>
      <c r="L301" s="52" t="str">
        <f>IF(A301="","",'DATA PENDIENTES'!K339)</f>
        <v/>
      </c>
      <c r="M301" s="52" t="str">
        <f>IF(A301="","",'DATA PENDIENTES'!M339)</f>
        <v/>
      </c>
      <c r="N301" s="52" t="str">
        <f>IF(A301="","",'DATA PENDIENTES'!N339)</f>
        <v/>
      </c>
      <c r="O301" s="52" t="str">
        <f t="shared" si="2"/>
        <v/>
      </c>
      <c r="P301" s="52" t="str">
        <f t="shared" si="3"/>
        <v/>
      </c>
      <c r="Q301" s="80" t="str">
        <f t="shared" si="4"/>
        <v/>
      </c>
      <c r="R301" s="52" t="str">
        <f t="shared" si="5"/>
        <v/>
      </c>
      <c r="S301" s="52" t="str">
        <f t="shared" si="6"/>
        <v/>
      </c>
      <c r="T301" s="53" t="str">
        <f>IF(A301="","",'DATA PENDIENTES'!O339)</f>
        <v/>
      </c>
    </row>
    <row r="302" ht="15.75" customHeight="1">
      <c r="A302" s="47" t="str">
        <f>IF('DATA PENDIENTES'!B340="","",'DATA PENDIENTES'!B340)</f>
        <v/>
      </c>
      <c r="B302" s="47" t="str">
        <f>IF(A302="","",'DATA PENDIENTES'!C340)</f>
        <v/>
      </c>
      <c r="C302" s="47" t="str">
        <f>IF(A302="","",'DATA PENDIENTES'!L340)</f>
        <v/>
      </c>
      <c r="D302" s="47" t="str">
        <f>IF(A302="","",'DATA PENDIENTES'!J340)</f>
        <v/>
      </c>
      <c r="E302" s="47" t="str">
        <f>IF(A302="","",'DATA PENDIENTES'!D340)</f>
        <v/>
      </c>
      <c r="F302" s="47" t="str">
        <f>IF(A302="","",'DATA PENDIENTES'!E340)</f>
        <v/>
      </c>
      <c r="G302" s="47" t="str">
        <f>IF(A302="","",'DATA PENDIENTES'!F340)</f>
        <v/>
      </c>
      <c r="H302" s="47" t="str">
        <f>IF(A302="","",'DATA PENDIENTES'!G340)</f>
        <v/>
      </c>
      <c r="I302" s="48" t="str">
        <f>IF(A302="","",'DATA PENDIENTES'!H340)</f>
        <v/>
      </c>
      <c r="J302" s="48" t="str">
        <f t="shared" si="1"/>
        <v/>
      </c>
      <c r="K302" s="47" t="str">
        <f>IF(A302="","",'DATA PENDIENTES'!I340)</f>
        <v/>
      </c>
      <c r="L302" s="47" t="str">
        <f>IF(A302="","",'DATA PENDIENTES'!K340)</f>
        <v/>
      </c>
      <c r="M302" s="47" t="str">
        <f>IF(A302="","",'DATA PENDIENTES'!M340)</f>
        <v/>
      </c>
      <c r="N302" s="47" t="str">
        <f>IF(A302="","",'DATA PENDIENTES'!N340)</f>
        <v/>
      </c>
      <c r="O302" s="47" t="str">
        <f t="shared" si="2"/>
        <v/>
      </c>
      <c r="P302" s="47" t="str">
        <f t="shared" si="3"/>
        <v/>
      </c>
      <c r="Q302" s="77" t="str">
        <f t="shared" si="4"/>
        <v/>
      </c>
      <c r="R302" s="47" t="str">
        <f t="shared" si="5"/>
        <v/>
      </c>
      <c r="S302" s="47" t="str">
        <f t="shared" si="6"/>
        <v/>
      </c>
      <c r="T302" s="48" t="str">
        <f>IF(A302="","",'DATA PENDIENTES'!O340)</f>
        <v/>
      </c>
    </row>
    <row r="303" ht="15.75" customHeight="1">
      <c r="A303" s="52" t="str">
        <f>IF('DATA PENDIENTES'!B341="","",'DATA PENDIENTES'!B341)</f>
        <v/>
      </c>
      <c r="B303" s="52" t="str">
        <f>IF(A303="","",'DATA PENDIENTES'!C341)</f>
        <v/>
      </c>
      <c r="C303" s="52" t="str">
        <f>IF(A303="","",'DATA PENDIENTES'!L341)</f>
        <v/>
      </c>
      <c r="D303" s="52" t="str">
        <f>IF(A303="","",'DATA PENDIENTES'!J341)</f>
        <v/>
      </c>
      <c r="E303" s="52" t="str">
        <f>IF(A303="","",'DATA PENDIENTES'!D341)</f>
        <v/>
      </c>
      <c r="F303" s="52" t="str">
        <f>IF(A303="","",'DATA PENDIENTES'!E341)</f>
        <v/>
      </c>
      <c r="G303" s="52" t="str">
        <f>IF(A303="","",'DATA PENDIENTES'!F341)</f>
        <v/>
      </c>
      <c r="H303" s="52" t="str">
        <f>IF(A303="","",'DATA PENDIENTES'!G341)</f>
        <v/>
      </c>
      <c r="I303" s="53" t="str">
        <f>IF(A303="","",'DATA PENDIENTES'!H341)</f>
        <v/>
      </c>
      <c r="J303" s="53" t="str">
        <f t="shared" si="1"/>
        <v/>
      </c>
      <c r="K303" s="52" t="str">
        <f>IF(A303="","",'DATA PENDIENTES'!I341)</f>
        <v/>
      </c>
      <c r="L303" s="52" t="str">
        <f>IF(A303="","",'DATA PENDIENTES'!K341)</f>
        <v/>
      </c>
      <c r="M303" s="52" t="str">
        <f>IF(A303="","",'DATA PENDIENTES'!M341)</f>
        <v/>
      </c>
      <c r="N303" s="52" t="str">
        <f>IF(A303="","",'DATA PENDIENTES'!N341)</f>
        <v/>
      </c>
      <c r="O303" s="52" t="str">
        <f t="shared" si="2"/>
        <v/>
      </c>
      <c r="P303" s="52" t="str">
        <f t="shared" si="3"/>
        <v/>
      </c>
      <c r="Q303" s="80" t="str">
        <f t="shared" si="4"/>
        <v/>
      </c>
      <c r="R303" s="52" t="str">
        <f t="shared" si="5"/>
        <v/>
      </c>
      <c r="S303" s="52" t="str">
        <f t="shared" si="6"/>
        <v/>
      </c>
      <c r="T303" s="53" t="str">
        <f>IF(A303="","",'DATA PENDIENTES'!O341)</f>
        <v/>
      </c>
    </row>
    <row r="304" ht="15.75" customHeight="1">
      <c r="A304" s="47" t="str">
        <f>IF('DATA PENDIENTES'!B342="","",'DATA PENDIENTES'!B342)</f>
        <v/>
      </c>
      <c r="B304" s="47" t="str">
        <f>IF(A304="","",'DATA PENDIENTES'!C342)</f>
        <v/>
      </c>
      <c r="C304" s="47" t="str">
        <f>IF(A304="","",'DATA PENDIENTES'!L342)</f>
        <v/>
      </c>
      <c r="D304" s="47" t="str">
        <f>IF(A304="","",'DATA PENDIENTES'!J342)</f>
        <v/>
      </c>
      <c r="E304" s="47" t="str">
        <f>IF(A304="","",'DATA PENDIENTES'!D342)</f>
        <v/>
      </c>
      <c r="F304" s="47" t="str">
        <f>IF(A304="","",'DATA PENDIENTES'!E342)</f>
        <v/>
      </c>
      <c r="G304" s="47" t="str">
        <f>IF(A304="","",'DATA PENDIENTES'!F342)</f>
        <v/>
      </c>
      <c r="H304" s="47" t="str">
        <f>IF(A304="","",'DATA PENDIENTES'!G342)</f>
        <v/>
      </c>
      <c r="I304" s="48" t="str">
        <f>IF(A304="","",'DATA PENDIENTES'!H342)</f>
        <v/>
      </c>
      <c r="J304" s="48" t="str">
        <f t="shared" si="1"/>
        <v/>
      </c>
      <c r="K304" s="47" t="str">
        <f>IF(A304="","",'DATA PENDIENTES'!I342)</f>
        <v/>
      </c>
      <c r="L304" s="47" t="str">
        <f>IF(A304="","",'DATA PENDIENTES'!K342)</f>
        <v/>
      </c>
      <c r="M304" s="47" t="str">
        <f>IF(A304="","",'DATA PENDIENTES'!M342)</f>
        <v/>
      </c>
      <c r="N304" s="47" t="str">
        <f>IF(A304="","",'DATA PENDIENTES'!N342)</f>
        <v/>
      </c>
      <c r="O304" s="47" t="str">
        <f t="shared" si="2"/>
        <v/>
      </c>
      <c r="P304" s="47" t="str">
        <f t="shared" si="3"/>
        <v/>
      </c>
      <c r="Q304" s="77" t="str">
        <f t="shared" si="4"/>
        <v/>
      </c>
      <c r="R304" s="47" t="str">
        <f t="shared" si="5"/>
        <v/>
      </c>
      <c r="S304" s="47" t="str">
        <f t="shared" si="6"/>
        <v/>
      </c>
      <c r="T304" s="48" t="str">
        <f>IF(A304="","",'DATA PENDIENTES'!O342)</f>
        <v/>
      </c>
    </row>
    <row r="305" ht="15.75" customHeight="1">
      <c r="A305" s="52" t="str">
        <f>IF('DATA PENDIENTES'!B343="","",'DATA PENDIENTES'!B343)</f>
        <v/>
      </c>
      <c r="B305" s="52" t="str">
        <f>IF(A305="","",'DATA PENDIENTES'!C343)</f>
        <v/>
      </c>
      <c r="C305" s="52" t="str">
        <f>IF(A305="","",'DATA PENDIENTES'!L343)</f>
        <v/>
      </c>
      <c r="D305" s="52" t="str">
        <f>IF(A305="","",'DATA PENDIENTES'!J343)</f>
        <v/>
      </c>
      <c r="E305" s="52" t="str">
        <f>IF(A305="","",'DATA PENDIENTES'!D343)</f>
        <v/>
      </c>
      <c r="F305" s="52" t="str">
        <f>IF(A305="","",'DATA PENDIENTES'!E343)</f>
        <v/>
      </c>
      <c r="G305" s="52" t="str">
        <f>IF(A305="","",'DATA PENDIENTES'!F343)</f>
        <v/>
      </c>
      <c r="H305" s="52" t="str">
        <f>IF(A305="","",'DATA PENDIENTES'!G343)</f>
        <v/>
      </c>
      <c r="I305" s="53" t="str">
        <f>IF(A305="","",'DATA PENDIENTES'!H343)</f>
        <v/>
      </c>
      <c r="J305" s="53" t="str">
        <f t="shared" si="1"/>
        <v/>
      </c>
      <c r="K305" s="52" t="str">
        <f>IF(A305="","",'DATA PENDIENTES'!I343)</f>
        <v/>
      </c>
      <c r="L305" s="52" t="str">
        <f>IF(A305="","",'DATA PENDIENTES'!K343)</f>
        <v/>
      </c>
      <c r="M305" s="52" t="str">
        <f>IF(A305="","",'DATA PENDIENTES'!M343)</f>
        <v/>
      </c>
      <c r="N305" s="52" t="str">
        <f>IF(A305="","",'DATA PENDIENTES'!N343)</f>
        <v/>
      </c>
      <c r="O305" s="52" t="str">
        <f t="shared" si="2"/>
        <v/>
      </c>
      <c r="P305" s="52" t="str">
        <f t="shared" si="3"/>
        <v/>
      </c>
      <c r="Q305" s="80" t="str">
        <f t="shared" si="4"/>
        <v/>
      </c>
      <c r="R305" s="52" t="str">
        <f t="shared" si="5"/>
        <v/>
      </c>
      <c r="S305" s="52" t="str">
        <f t="shared" si="6"/>
        <v/>
      </c>
      <c r="T305" s="53" t="str">
        <f>IF(A305="","",'DATA PENDIENTES'!O343)</f>
        <v/>
      </c>
    </row>
    <row r="306" ht="15.75" customHeight="1">
      <c r="A306" s="47" t="str">
        <f>IF('DATA PENDIENTES'!B344="","",'DATA PENDIENTES'!B344)</f>
        <v/>
      </c>
      <c r="B306" s="47" t="str">
        <f>IF(A306="","",'DATA PENDIENTES'!C344)</f>
        <v/>
      </c>
      <c r="C306" s="47" t="str">
        <f>IF(A306="","",'DATA PENDIENTES'!L344)</f>
        <v/>
      </c>
      <c r="D306" s="47" t="str">
        <f>IF(A306="","",'DATA PENDIENTES'!J344)</f>
        <v/>
      </c>
      <c r="E306" s="47" t="str">
        <f>IF(A306="","",'DATA PENDIENTES'!D344)</f>
        <v/>
      </c>
      <c r="F306" s="47" t="str">
        <f>IF(A306="","",'DATA PENDIENTES'!E344)</f>
        <v/>
      </c>
      <c r="G306" s="47" t="str">
        <f>IF(A306="","",'DATA PENDIENTES'!F344)</f>
        <v/>
      </c>
      <c r="H306" s="47" t="str">
        <f>IF(A306="","",'DATA PENDIENTES'!G344)</f>
        <v/>
      </c>
      <c r="I306" s="48" t="str">
        <f>IF(A306="","",'DATA PENDIENTES'!H344)</f>
        <v/>
      </c>
      <c r="J306" s="48" t="str">
        <f t="shared" si="1"/>
        <v/>
      </c>
      <c r="K306" s="47" t="str">
        <f>IF(A306="","",'DATA PENDIENTES'!I344)</f>
        <v/>
      </c>
      <c r="L306" s="47" t="str">
        <f>IF(A306="","",'DATA PENDIENTES'!K344)</f>
        <v/>
      </c>
      <c r="M306" s="47" t="str">
        <f>IF(A306="","",'DATA PENDIENTES'!M344)</f>
        <v/>
      </c>
      <c r="N306" s="47" t="str">
        <f>IF(A306="","",'DATA PENDIENTES'!N344)</f>
        <v/>
      </c>
      <c r="O306" s="47" t="str">
        <f t="shared" si="2"/>
        <v/>
      </c>
      <c r="P306" s="47" t="str">
        <f t="shared" si="3"/>
        <v/>
      </c>
      <c r="Q306" s="77" t="str">
        <f t="shared" si="4"/>
        <v/>
      </c>
      <c r="R306" s="47" t="str">
        <f t="shared" si="5"/>
        <v/>
      </c>
      <c r="S306" s="47" t="str">
        <f t="shared" si="6"/>
        <v/>
      </c>
      <c r="T306" s="48" t="str">
        <f>IF(A306="","",'DATA PENDIENTES'!O344)</f>
        <v/>
      </c>
    </row>
    <row r="307" ht="15.75" customHeight="1">
      <c r="A307" s="52" t="str">
        <f>IF('DATA PENDIENTES'!B345="","",'DATA PENDIENTES'!B345)</f>
        <v/>
      </c>
      <c r="B307" s="52" t="str">
        <f>IF(A307="","",'DATA PENDIENTES'!C345)</f>
        <v/>
      </c>
      <c r="C307" s="52" t="str">
        <f>IF(A307="","",'DATA PENDIENTES'!L345)</f>
        <v/>
      </c>
      <c r="D307" s="52" t="str">
        <f>IF(A307="","",'DATA PENDIENTES'!J345)</f>
        <v/>
      </c>
      <c r="E307" s="52" t="str">
        <f>IF(A307="","",'DATA PENDIENTES'!D345)</f>
        <v/>
      </c>
      <c r="F307" s="52" t="str">
        <f>IF(A307="","",'DATA PENDIENTES'!E345)</f>
        <v/>
      </c>
      <c r="G307" s="52" t="str">
        <f>IF(A307="","",'DATA PENDIENTES'!F345)</f>
        <v/>
      </c>
      <c r="H307" s="52" t="str">
        <f>IF(A307="","",'DATA PENDIENTES'!G345)</f>
        <v/>
      </c>
      <c r="I307" s="53" t="str">
        <f>IF(A307="","",'DATA PENDIENTES'!H345)</f>
        <v/>
      </c>
      <c r="J307" s="53" t="str">
        <f t="shared" si="1"/>
        <v/>
      </c>
      <c r="K307" s="52" t="str">
        <f>IF(A307="","",'DATA PENDIENTES'!I345)</f>
        <v/>
      </c>
      <c r="L307" s="52" t="str">
        <f>IF(A307="","",'DATA PENDIENTES'!K345)</f>
        <v/>
      </c>
      <c r="M307" s="52" t="str">
        <f>IF(A307="","",'DATA PENDIENTES'!M345)</f>
        <v/>
      </c>
      <c r="N307" s="52" t="str">
        <f>IF(A307="","",'DATA PENDIENTES'!N345)</f>
        <v/>
      </c>
      <c r="O307" s="52" t="str">
        <f t="shared" si="2"/>
        <v/>
      </c>
      <c r="P307" s="52" t="str">
        <f t="shared" si="3"/>
        <v/>
      </c>
      <c r="Q307" s="80" t="str">
        <f t="shared" si="4"/>
        <v/>
      </c>
      <c r="R307" s="52" t="str">
        <f t="shared" si="5"/>
        <v/>
      </c>
      <c r="S307" s="52" t="str">
        <f t="shared" si="6"/>
        <v/>
      </c>
      <c r="T307" s="53" t="str">
        <f>IF(A307="","",'DATA PENDIENTES'!O345)</f>
        <v/>
      </c>
    </row>
    <row r="308" ht="15.75" customHeight="1">
      <c r="A308" s="47" t="str">
        <f>IF('DATA PENDIENTES'!B346="","",'DATA PENDIENTES'!B346)</f>
        <v/>
      </c>
      <c r="B308" s="47" t="str">
        <f>IF(A308="","",'DATA PENDIENTES'!C346)</f>
        <v/>
      </c>
      <c r="C308" s="47" t="str">
        <f>IF(A308="","",'DATA PENDIENTES'!L346)</f>
        <v/>
      </c>
      <c r="D308" s="47" t="str">
        <f>IF(A308="","",'DATA PENDIENTES'!J346)</f>
        <v/>
      </c>
      <c r="E308" s="47" t="str">
        <f>IF(A308="","",'DATA PENDIENTES'!D346)</f>
        <v/>
      </c>
      <c r="F308" s="47" t="str">
        <f>IF(A308="","",'DATA PENDIENTES'!E346)</f>
        <v/>
      </c>
      <c r="G308" s="47" t="str">
        <f>IF(A308="","",'DATA PENDIENTES'!F346)</f>
        <v/>
      </c>
      <c r="H308" s="47" t="str">
        <f>IF(A308="","",'DATA PENDIENTES'!G346)</f>
        <v/>
      </c>
      <c r="I308" s="48" t="str">
        <f>IF(A308="","",'DATA PENDIENTES'!H346)</f>
        <v/>
      </c>
      <c r="J308" s="48" t="str">
        <f t="shared" si="1"/>
        <v/>
      </c>
      <c r="K308" s="47" t="str">
        <f>IF(A308="","",'DATA PENDIENTES'!I346)</f>
        <v/>
      </c>
      <c r="L308" s="47" t="str">
        <f>IF(A308="","",'DATA PENDIENTES'!K346)</f>
        <v/>
      </c>
      <c r="M308" s="47" t="str">
        <f>IF(A308="","",'DATA PENDIENTES'!M346)</f>
        <v/>
      </c>
      <c r="N308" s="47" t="str">
        <f>IF(A308="","",'DATA PENDIENTES'!N346)</f>
        <v/>
      </c>
      <c r="O308" s="47" t="str">
        <f t="shared" si="2"/>
        <v/>
      </c>
      <c r="P308" s="47" t="str">
        <f t="shared" si="3"/>
        <v/>
      </c>
      <c r="Q308" s="77" t="str">
        <f t="shared" si="4"/>
        <v/>
      </c>
      <c r="R308" s="47" t="str">
        <f t="shared" si="5"/>
        <v/>
      </c>
      <c r="S308" s="47" t="str">
        <f t="shared" si="6"/>
        <v/>
      </c>
      <c r="T308" s="48" t="str">
        <f>IF(A308="","",'DATA PENDIENTES'!O346)</f>
        <v/>
      </c>
    </row>
    <row r="309" ht="15.75" customHeight="1">
      <c r="A309" s="52" t="str">
        <f>IF('DATA PENDIENTES'!B347="","",'DATA PENDIENTES'!B347)</f>
        <v/>
      </c>
      <c r="B309" s="52" t="str">
        <f>IF(A309="","",'DATA PENDIENTES'!C347)</f>
        <v/>
      </c>
      <c r="C309" s="52" t="str">
        <f>IF(A309="","",'DATA PENDIENTES'!L347)</f>
        <v/>
      </c>
      <c r="D309" s="52" t="str">
        <f>IF(A309="","",'DATA PENDIENTES'!J347)</f>
        <v/>
      </c>
      <c r="E309" s="52" t="str">
        <f>IF(A309="","",'DATA PENDIENTES'!D347)</f>
        <v/>
      </c>
      <c r="F309" s="52" t="str">
        <f>IF(A309="","",'DATA PENDIENTES'!E347)</f>
        <v/>
      </c>
      <c r="G309" s="52" t="str">
        <f>IF(A309="","",'DATA PENDIENTES'!F347)</f>
        <v/>
      </c>
      <c r="H309" s="52" t="str">
        <f>IF(A309="","",'DATA PENDIENTES'!G347)</f>
        <v/>
      </c>
      <c r="I309" s="53" t="str">
        <f>IF(A309="","",'DATA PENDIENTES'!H347)</f>
        <v/>
      </c>
      <c r="J309" s="53" t="str">
        <f t="shared" si="1"/>
        <v/>
      </c>
      <c r="K309" s="52" t="str">
        <f>IF(A309="","",'DATA PENDIENTES'!I347)</f>
        <v/>
      </c>
      <c r="L309" s="52" t="str">
        <f>IF(A309="","",'DATA PENDIENTES'!K347)</f>
        <v/>
      </c>
      <c r="M309" s="52" t="str">
        <f>IF(A309="","",'DATA PENDIENTES'!M347)</f>
        <v/>
      </c>
      <c r="N309" s="52" t="str">
        <f>IF(A309="","",'DATA PENDIENTES'!N347)</f>
        <v/>
      </c>
      <c r="O309" s="52" t="str">
        <f t="shared" si="2"/>
        <v/>
      </c>
      <c r="P309" s="52" t="str">
        <f t="shared" si="3"/>
        <v/>
      </c>
      <c r="Q309" s="80" t="str">
        <f t="shared" si="4"/>
        <v/>
      </c>
      <c r="R309" s="52" t="str">
        <f t="shared" si="5"/>
        <v/>
      </c>
      <c r="S309" s="52" t="str">
        <f t="shared" si="6"/>
        <v/>
      </c>
      <c r="T309" s="53" t="str">
        <f>IF(A309="","",'DATA PENDIENTES'!O347)</f>
        <v/>
      </c>
    </row>
    <row r="310" ht="15.75" customHeight="1">
      <c r="A310" s="47" t="str">
        <f>IF('DATA PENDIENTES'!B348="","",'DATA PENDIENTES'!B348)</f>
        <v/>
      </c>
      <c r="B310" s="47" t="str">
        <f>IF(A310="","",'DATA PENDIENTES'!C348)</f>
        <v/>
      </c>
      <c r="C310" s="47" t="str">
        <f>IF(A310="","",'DATA PENDIENTES'!L348)</f>
        <v/>
      </c>
      <c r="D310" s="47" t="str">
        <f>IF(A310="","",'DATA PENDIENTES'!J348)</f>
        <v/>
      </c>
      <c r="E310" s="47" t="str">
        <f>IF(A310="","",'DATA PENDIENTES'!D348)</f>
        <v/>
      </c>
      <c r="F310" s="47" t="str">
        <f>IF(A310="","",'DATA PENDIENTES'!E348)</f>
        <v/>
      </c>
      <c r="G310" s="47" t="str">
        <f>IF(A310="","",'DATA PENDIENTES'!F348)</f>
        <v/>
      </c>
      <c r="H310" s="47" t="str">
        <f>IF(A310="","",'DATA PENDIENTES'!G348)</f>
        <v/>
      </c>
      <c r="I310" s="48" t="str">
        <f>IF(A310="","",'DATA PENDIENTES'!H348)</f>
        <v/>
      </c>
      <c r="J310" s="48" t="str">
        <f t="shared" si="1"/>
        <v/>
      </c>
      <c r="K310" s="47" t="str">
        <f>IF(A310="","",'DATA PENDIENTES'!I348)</f>
        <v/>
      </c>
      <c r="L310" s="47" t="str">
        <f>IF(A310="","",'DATA PENDIENTES'!K348)</f>
        <v/>
      </c>
      <c r="M310" s="47" t="str">
        <f>IF(A310="","",'DATA PENDIENTES'!M348)</f>
        <v/>
      </c>
      <c r="N310" s="47" t="str">
        <f>IF(A310="","",'DATA PENDIENTES'!N348)</f>
        <v/>
      </c>
      <c r="O310" s="47" t="str">
        <f t="shared" si="2"/>
        <v/>
      </c>
      <c r="P310" s="47" t="str">
        <f t="shared" si="3"/>
        <v/>
      </c>
      <c r="Q310" s="77" t="str">
        <f t="shared" si="4"/>
        <v/>
      </c>
      <c r="R310" s="47" t="str">
        <f t="shared" si="5"/>
        <v/>
      </c>
      <c r="S310" s="47" t="str">
        <f t="shared" si="6"/>
        <v/>
      </c>
      <c r="T310" s="48" t="str">
        <f>IF(A310="","",'DATA PENDIENTES'!O348)</f>
        <v/>
      </c>
    </row>
    <row r="311" ht="15.75" customHeight="1">
      <c r="A311" s="52" t="str">
        <f>IF('DATA PENDIENTES'!B349="","",'DATA PENDIENTES'!B349)</f>
        <v/>
      </c>
      <c r="B311" s="52" t="str">
        <f>IF(A311="","",'DATA PENDIENTES'!C349)</f>
        <v/>
      </c>
      <c r="C311" s="52" t="str">
        <f>IF(A311="","",'DATA PENDIENTES'!L349)</f>
        <v/>
      </c>
      <c r="D311" s="52" t="str">
        <f>IF(A311="","",'DATA PENDIENTES'!J349)</f>
        <v/>
      </c>
      <c r="E311" s="52" t="str">
        <f>IF(A311="","",'DATA PENDIENTES'!D349)</f>
        <v/>
      </c>
      <c r="F311" s="52" t="str">
        <f>IF(A311="","",'DATA PENDIENTES'!E349)</f>
        <v/>
      </c>
      <c r="G311" s="52" t="str">
        <f>IF(A311="","",'DATA PENDIENTES'!F349)</f>
        <v/>
      </c>
      <c r="H311" s="52" t="str">
        <f>IF(A311="","",'DATA PENDIENTES'!G349)</f>
        <v/>
      </c>
      <c r="I311" s="53" t="str">
        <f>IF(A311="","",'DATA PENDIENTES'!H349)</f>
        <v/>
      </c>
      <c r="J311" s="53" t="str">
        <f t="shared" si="1"/>
        <v/>
      </c>
      <c r="K311" s="52" t="str">
        <f>IF(A311="","",'DATA PENDIENTES'!I349)</f>
        <v/>
      </c>
      <c r="L311" s="52" t="str">
        <f>IF(A311="","",'DATA PENDIENTES'!K349)</f>
        <v/>
      </c>
      <c r="M311" s="52" t="str">
        <f>IF(A311="","",'DATA PENDIENTES'!M349)</f>
        <v/>
      </c>
      <c r="N311" s="52" t="str">
        <f>IF(A311="","",'DATA PENDIENTES'!N349)</f>
        <v/>
      </c>
      <c r="O311" s="52" t="str">
        <f t="shared" si="2"/>
        <v/>
      </c>
      <c r="P311" s="52" t="str">
        <f t="shared" si="3"/>
        <v/>
      </c>
      <c r="Q311" s="80" t="str">
        <f t="shared" si="4"/>
        <v/>
      </c>
      <c r="R311" s="52" t="str">
        <f t="shared" si="5"/>
        <v/>
      </c>
      <c r="S311" s="52" t="str">
        <f t="shared" si="6"/>
        <v/>
      </c>
      <c r="T311" s="53" t="str">
        <f>IF(A311="","",'DATA PENDIENTES'!O349)</f>
        <v/>
      </c>
    </row>
    <row r="312" ht="15.75" customHeight="1">
      <c r="A312" s="47" t="str">
        <f>IF('DATA PENDIENTES'!B350="","",'DATA PENDIENTES'!B350)</f>
        <v/>
      </c>
      <c r="B312" s="47" t="str">
        <f>IF(A312="","",'DATA PENDIENTES'!C350)</f>
        <v/>
      </c>
      <c r="C312" s="47" t="str">
        <f>IF(A312="","",'DATA PENDIENTES'!L350)</f>
        <v/>
      </c>
      <c r="D312" s="47" t="str">
        <f>IF(A312="","",'DATA PENDIENTES'!J350)</f>
        <v/>
      </c>
      <c r="E312" s="47" t="str">
        <f>IF(A312="","",'DATA PENDIENTES'!D350)</f>
        <v/>
      </c>
      <c r="F312" s="47" t="str">
        <f>IF(A312="","",'DATA PENDIENTES'!E350)</f>
        <v/>
      </c>
      <c r="G312" s="47" t="str">
        <f>IF(A312="","",'DATA PENDIENTES'!F350)</f>
        <v/>
      </c>
      <c r="H312" s="47" t="str">
        <f>IF(A312="","",'DATA PENDIENTES'!G350)</f>
        <v/>
      </c>
      <c r="I312" s="48" t="str">
        <f>IF(A312="","",'DATA PENDIENTES'!H350)</f>
        <v/>
      </c>
      <c r="J312" s="48" t="str">
        <f t="shared" si="1"/>
        <v/>
      </c>
      <c r="K312" s="47" t="str">
        <f>IF(A312="","",'DATA PENDIENTES'!I350)</f>
        <v/>
      </c>
      <c r="L312" s="47" t="str">
        <f>IF(A312="","",'DATA PENDIENTES'!K350)</f>
        <v/>
      </c>
      <c r="M312" s="47" t="str">
        <f>IF(A312="","",'DATA PENDIENTES'!M350)</f>
        <v/>
      </c>
      <c r="N312" s="47" t="str">
        <f>IF(A312="","",'DATA PENDIENTES'!N350)</f>
        <v/>
      </c>
      <c r="O312" s="47" t="str">
        <f t="shared" si="2"/>
        <v/>
      </c>
      <c r="P312" s="47" t="str">
        <f t="shared" si="3"/>
        <v/>
      </c>
      <c r="Q312" s="77" t="str">
        <f t="shared" si="4"/>
        <v/>
      </c>
      <c r="R312" s="47" t="str">
        <f t="shared" si="5"/>
        <v/>
      </c>
      <c r="S312" s="47" t="str">
        <f t="shared" si="6"/>
        <v/>
      </c>
      <c r="T312" s="48" t="str">
        <f>IF(A312="","",'DATA PENDIENTES'!O350)</f>
        <v/>
      </c>
    </row>
    <row r="313" ht="15.75" customHeight="1">
      <c r="A313" s="52" t="str">
        <f>IF('DATA PENDIENTES'!B351="","",'DATA PENDIENTES'!B351)</f>
        <v/>
      </c>
      <c r="B313" s="52" t="str">
        <f>IF(A313="","",'DATA PENDIENTES'!C351)</f>
        <v/>
      </c>
      <c r="C313" s="52" t="str">
        <f>IF(A313="","",'DATA PENDIENTES'!L351)</f>
        <v/>
      </c>
      <c r="D313" s="52" t="str">
        <f>IF(A313="","",'DATA PENDIENTES'!J351)</f>
        <v/>
      </c>
      <c r="E313" s="52" t="str">
        <f>IF(A313="","",'DATA PENDIENTES'!D351)</f>
        <v/>
      </c>
      <c r="F313" s="52" t="str">
        <f>IF(A313="","",'DATA PENDIENTES'!E351)</f>
        <v/>
      </c>
      <c r="G313" s="52" t="str">
        <f>IF(A313="","",'DATA PENDIENTES'!F351)</f>
        <v/>
      </c>
      <c r="H313" s="52" t="str">
        <f>IF(A313="","",'DATA PENDIENTES'!G351)</f>
        <v/>
      </c>
      <c r="I313" s="53" t="str">
        <f>IF(A313="","",'DATA PENDIENTES'!H351)</f>
        <v/>
      </c>
      <c r="J313" s="53" t="str">
        <f t="shared" si="1"/>
        <v/>
      </c>
      <c r="K313" s="52" t="str">
        <f>IF(A313="","",'DATA PENDIENTES'!I351)</f>
        <v/>
      </c>
      <c r="L313" s="52" t="str">
        <f>IF(A313="","",'DATA PENDIENTES'!K351)</f>
        <v/>
      </c>
      <c r="M313" s="52" t="str">
        <f>IF(A313="","",'DATA PENDIENTES'!M351)</f>
        <v/>
      </c>
      <c r="N313" s="52" t="str">
        <f>IF(A313="","",'DATA PENDIENTES'!N351)</f>
        <v/>
      </c>
      <c r="O313" s="52" t="str">
        <f t="shared" si="2"/>
        <v/>
      </c>
      <c r="P313" s="52" t="str">
        <f t="shared" si="3"/>
        <v/>
      </c>
      <c r="Q313" s="80" t="str">
        <f t="shared" si="4"/>
        <v/>
      </c>
      <c r="R313" s="52" t="str">
        <f t="shared" si="5"/>
        <v/>
      </c>
      <c r="S313" s="52" t="str">
        <f t="shared" si="6"/>
        <v/>
      </c>
      <c r="T313" s="53" t="str">
        <f>IF(A313="","",'DATA PENDIENTES'!O351)</f>
        <v/>
      </c>
    </row>
    <row r="314" ht="15.75" customHeight="1">
      <c r="A314" s="47" t="str">
        <f>IF('DATA PENDIENTES'!B352="","",'DATA PENDIENTES'!B352)</f>
        <v/>
      </c>
      <c r="B314" s="47" t="str">
        <f>IF(A314="","",'DATA PENDIENTES'!C352)</f>
        <v/>
      </c>
      <c r="C314" s="47" t="str">
        <f>IF(A314="","",'DATA PENDIENTES'!L352)</f>
        <v/>
      </c>
      <c r="D314" s="47" t="str">
        <f>IF(A314="","",'DATA PENDIENTES'!J352)</f>
        <v/>
      </c>
      <c r="E314" s="47" t="str">
        <f>IF(A314="","",'DATA PENDIENTES'!D352)</f>
        <v/>
      </c>
      <c r="F314" s="47" t="str">
        <f>IF(A314="","",'DATA PENDIENTES'!E352)</f>
        <v/>
      </c>
      <c r="G314" s="47" t="str">
        <f>IF(A314="","",'DATA PENDIENTES'!F352)</f>
        <v/>
      </c>
      <c r="H314" s="47" t="str">
        <f>IF(A314="","",'DATA PENDIENTES'!G352)</f>
        <v/>
      </c>
      <c r="I314" s="48" t="str">
        <f>IF(A314="","",'DATA PENDIENTES'!H352)</f>
        <v/>
      </c>
      <c r="J314" s="48" t="str">
        <f t="shared" si="1"/>
        <v/>
      </c>
      <c r="K314" s="47" t="str">
        <f>IF(A314="","",'DATA PENDIENTES'!I352)</f>
        <v/>
      </c>
      <c r="L314" s="47" t="str">
        <f>IF(A314="","",'DATA PENDIENTES'!K352)</f>
        <v/>
      </c>
      <c r="M314" s="47" t="str">
        <f>IF(A314="","",'DATA PENDIENTES'!M352)</f>
        <v/>
      </c>
      <c r="N314" s="47" t="str">
        <f>IF(A314="","",'DATA PENDIENTES'!N352)</f>
        <v/>
      </c>
      <c r="O314" s="47" t="str">
        <f t="shared" si="2"/>
        <v/>
      </c>
      <c r="P314" s="47" t="str">
        <f t="shared" si="3"/>
        <v/>
      </c>
      <c r="Q314" s="77" t="str">
        <f t="shared" si="4"/>
        <v/>
      </c>
      <c r="R314" s="47" t="str">
        <f t="shared" si="5"/>
        <v/>
      </c>
      <c r="S314" s="47" t="str">
        <f t="shared" si="6"/>
        <v/>
      </c>
      <c r="T314" s="48" t="str">
        <f>IF(A314="","",'DATA PENDIENTES'!O352)</f>
        <v/>
      </c>
    </row>
    <row r="315" ht="15.75" customHeight="1">
      <c r="A315" s="52" t="str">
        <f>IF('DATA PENDIENTES'!B353="","",'DATA PENDIENTES'!B353)</f>
        <v/>
      </c>
      <c r="B315" s="52" t="str">
        <f>IF(A315="","",'DATA PENDIENTES'!C353)</f>
        <v/>
      </c>
      <c r="C315" s="52" t="str">
        <f>IF(A315="","",'DATA PENDIENTES'!L353)</f>
        <v/>
      </c>
      <c r="D315" s="52" t="str">
        <f>IF(A315="","",'DATA PENDIENTES'!J353)</f>
        <v/>
      </c>
      <c r="E315" s="52" t="str">
        <f>IF(A315="","",'DATA PENDIENTES'!D353)</f>
        <v/>
      </c>
      <c r="F315" s="52" t="str">
        <f>IF(A315="","",'DATA PENDIENTES'!E353)</f>
        <v/>
      </c>
      <c r="G315" s="52" t="str">
        <f>IF(A315="","",'DATA PENDIENTES'!F353)</f>
        <v/>
      </c>
      <c r="H315" s="52" t="str">
        <f>IF(A315="","",'DATA PENDIENTES'!G353)</f>
        <v/>
      </c>
      <c r="I315" s="53" t="str">
        <f>IF(A315="","",'DATA PENDIENTES'!H353)</f>
        <v/>
      </c>
      <c r="J315" s="53" t="str">
        <f t="shared" si="1"/>
        <v/>
      </c>
      <c r="K315" s="52" t="str">
        <f>IF(A315="","",'DATA PENDIENTES'!I353)</f>
        <v/>
      </c>
      <c r="L315" s="52" t="str">
        <f>IF(A315="","",'DATA PENDIENTES'!K353)</f>
        <v/>
      </c>
      <c r="M315" s="52" t="str">
        <f>IF(A315="","",'DATA PENDIENTES'!M353)</f>
        <v/>
      </c>
      <c r="N315" s="52" t="str">
        <f>IF(A315="","",'DATA PENDIENTES'!N353)</f>
        <v/>
      </c>
      <c r="O315" s="52" t="str">
        <f t="shared" si="2"/>
        <v/>
      </c>
      <c r="P315" s="52" t="str">
        <f t="shared" si="3"/>
        <v/>
      </c>
      <c r="Q315" s="80" t="str">
        <f t="shared" si="4"/>
        <v/>
      </c>
      <c r="R315" s="52" t="str">
        <f t="shared" si="5"/>
        <v/>
      </c>
      <c r="S315" s="52" t="str">
        <f t="shared" si="6"/>
        <v/>
      </c>
      <c r="T315" s="53" t="str">
        <f>IF(A315="","",'DATA PENDIENTES'!O353)</f>
        <v/>
      </c>
    </row>
    <row r="316" ht="15.75" customHeight="1">
      <c r="A316" s="47" t="str">
        <f>IF('DATA PENDIENTES'!B354="","",'DATA PENDIENTES'!B354)</f>
        <v/>
      </c>
      <c r="B316" s="47" t="str">
        <f>IF(A316="","",'DATA PENDIENTES'!C354)</f>
        <v/>
      </c>
      <c r="C316" s="47" t="str">
        <f>IF(A316="","",'DATA PENDIENTES'!L354)</f>
        <v/>
      </c>
      <c r="D316" s="47" t="str">
        <f>IF(A316="","",'DATA PENDIENTES'!J354)</f>
        <v/>
      </c>
      <c r="E316" s="47" t="str">
        <f>IF(A316="","",'DATA PENDIENTES'!D354)</f>
        <v/>
      </c>
      <c r="F316" s="47" t="str">
        <f>IF(A316="","",'DATA PENDIENTES'!E354)</f>
        <v/>
      </c>
      <c r="G316" s="47" t="str">
        <f>IF(A316="","",'DATA PENDIENTES'!F354)</f>
        <v/>
      </c>
      <c r="H316" s="47" t="str">
        <f>IF(A316="","",'DATA PENDIENTES'!G354)</f>
        <v/>
      </c>
      <c r="I316" s="48" t="str">
        <f>IF(A316="","",'DATA PENDIENTES'!H354)</f>
        <v/>
      </c>
      <c r="J316" s="48" t="str">
        <f t="shared" si="1"/>
        <v/>
      </c>
      <c r="K316" s="47" t="str">
        <f>IF(A316="","",'DATA PENDIENTES'!I354)</f>
        <v/>
      </c>
      <c r="L316" s="47" t="str">
        <f>IF(A316="","",'DATA PENDIENTES'!K354)</f>
        <v/>
      </c>
      <c r="M316" s="47" t="str">
        <f>IF(A316="","",'DATA PENDIENTES'!M354)</f>
        <v/>
      </c>
      <c r="N316" s="47" t="str">
        <f>IF(A316="","",'DATA PENDIENTES'!N354)</f>
        <v/>
      </c>
      <c r="O316" s="47" t="str">
        <f t="shared" si="2"/>
        <v/>
      </c>
      <c r="P316" s="47" t="str">
        <f t="shared" si="3"/>
        <v/>
      </c>
      <c r="Q316" s="77" t="str">
        <f t="shared" si="4"/>
        <v/>
      </c>
      <c r="R316" s="47" t="str">
        <f t="shared" si="5"/>
        <v/>
      </c>
      <c r="S316" s="47" t="str">
        <f t="shared" si="6"/>
        <v/>
      </c>
      <c r="T316" s="48" t="str">
        <f>IF(A316="","",'DATA PENDIENTES'!O354)</f>
        <v/>
      </c>
    </row>
    <row r="317" ht="15.75" customHeight="1">
      <c r="A317" s="52" t="str">
        <f>IF('DATA PENDIENTES'!B355="","",'DATA PENDIENTES'!B355)</f>
        <v/>
      </c>
      <c r="B317" s="52" t="str">
        <f>IF(A317="","",'DATA PENDIENTES'!C355)</f>
        <v/>
      </c>
      <c r="C317" s="52" t="str">
        <f>IF(A317="","",'DATA PENDIENTES'!L355)</f>
        <v/>
      </c>
      <c r="D317" s="52" t="str">
        <f>IF(A317="","",'DATA PENDIENTES'!J355)</f>
        <v/>
      </c>
      <c r="E317" s="52" t="str">
        <f>IF(A317="","",'DATA PENDIENTES'!D355)</f>
        <v/>
      </c>
      <c r="F317" s="52" t="str">
        <f>IF(A317="","",'DATA PENDIENTES'!E355)</f>
        <v/>
      </c>
      <c r="G317" s="52" t="str">
        <f>IF(A317="","",'DATA PENDIENTES'!F355)</f>
        <v/>
      </c>
      <c r="H317" s="52" t="str">
        <f>IF(A317="","",'DATA PENDIENTES'!G355)</f>
        <v/>
      </c>
      <c r="I317" s="53" t="str">
        <f>IF(A317="","",'DATA PENDIENTES'!H355)</f>
        <v/>
      </c>
      <c r="J317" s="53" t="str">
        <f t="shared" si="1"/>
        <v/>
      </c>
      <c r="K317" s="52" t="str">
        <f>IF(A317="","",'DATA PENDIENTES'!I355)</f>
        <v/>
      </c>
      <c r="L317" s="52" t="str">
        <f>IF(A317="","",'DATA PENDIENTES'!K355)</f>
        <v/>
      </c>
      <c r="M317" s="52" t="str">
        <f>IF(A317="","",'DATA PENDIENTES'!M355)</f>
        <v/>
      </c>
      <c r="N317" s="52" t="str">
        <f>IF(A317="","",'DATA PENDIENTES'!N355)</f>
        <v/>
      </c>
      <c r="O317" s="52" t="str">
        <f t="shared" si="2"/>
        <v/>
      </c>
      <c r="P317" s="52" t="str">
        <f t="shared" si="3"/>
        <v/>
      </c>
      <c r="Q317" s="80" t="str">
        <f t="shared" si="4"/>
        <v/>
      </c>
      <c r="R317" s="52" t="str">
        <f t="shared" si="5"/>
        <v/>
      </c>
      <c r="S317" s="52" t="str">
        <f t="shared" si="6"/>
        <v/>
      </c>
      <c r="T317" s="53" t="str">
        <f>IF(A317="","",'DATA PENDIENTES'!O355)</f>
        <v/>
      </c>
    </row>
    <row r="318" ht="15.75" customHeight="1">
      <c r="A318" s="47" t="str">
        <f>IF('DATA PENDIENTES'!B356="","",'DATA PENDIENTES'!B356)</f>
        <v/>
      </c>
      <c r="B318" s="47" t="str">
        <f>IF(A318="","",'DATA PENDIENTES'!C356)</f>
        <v/>
      </c>
      <c r="C318" s="47" t="str">
        <f>IF(A318="","",'DATA PENDIENTES'!L356)</f>
        <v/>
      </c>
      <c r="D318" s="47" t="str">
        <f>IF(A318="","",'DATA PENDIENTES'!J356)</f>
        <v/>
      </c>
      <c r="E318" s="47" t="str">
        <f>IF(A318="","",'DATA PENDIENTES'!D356)</f>
        <v/>
      </c>
      <c r="F318" s="47" t="str">
        <f>IF(A318="","",'DATA PENDIENTES'!E356)</f>
        <v/>
      </c>
      <c r="G318" s="47" t="str">
        <f>IF(A318="","",'DATA PENDIENTES'!F356)</f>
        <v/>
      </c>
      <c r="H318" s="47" t="str">
        <f>IF(A318="","",'DATA PENDIENTES'!G356)</f>
        <v/>
      </c>
      <c r="I318" s="48" t="str">
        <f>IF(A318="","",'DATA PENDIENTES'!H356)</f>
        <v/>
      </c>
      <c r="J318" s="48" t="str">
        <f t="shared" si="1"/>
        <v/>
      </c>
      <c r="K318" s="47" t="str">
        <f>IF(A318="","",'DATA PENDIENTES'!I356)</f>
        <v/>
      </c>
      <c r="L318" s="47" t="str">
        <f>IF(A318="","",'DATA PENDIENTES'!K356)</f>
        <v/>
      </c>
      <c r="M318" s="47" t="str">
        <f>IF(A318="","",'DATA PENDIENTES'!M356)</f>
        <v/>
      </c>
      <c r="N318" s="47" t="str">
        <f>IF(A318="","",'DATA PENDIENTES'!N356)</f>
        <v/>
      </c>
      <c r="O318" s="47" t="str">
        <f t="shared" si="2"/>
        <v/>
      </c>
      <c r="P318" s="47" t="str">
        <f t="shared" si="3"/>
        <v/>
      </c>
      <c r="Q318" s="77" t="str">
        <f t="shared" si="4"/>
        <v/>
      </c>
      <c r="R318" s="47" t="str">
        <f t="shared" si="5"/>
        <v/>
      </c>
      <c r="S318" s="47" t="str">
        <f t="shared" si="6"/>
        <v/>
      </c>
      <c r="T318" s="48" t="str">
        <f>IF(A318="","",'DATA PENDIENTES'!O356)</f>
        <v/>
      </c>
    </row>
    <row r="319" ht="15.75" customHeight="1">
      <c r="A319" s="52" t="str">
        <f>IF('DATA PENDIENTES'!B357="","",'DATA PENDIENTES'!B357)</f>
        <v/>
      </c>
      <c r="B319" s="52" t="str">
        <f>IF(A319="","",'DATA PENDIENTES'!C357)</f>
        <v/>
      </c>
      <c r="C319" s="52" t="str">
        <f>IF(A319="","",'DATA PENDIENTES'!L357)</f>
        <v/>
      </c>
      <c r="D319" s="52" t="str">
        <f>IF(A319="","",'DATA PENDIENTES'!J357)</f>
        <v/>
      </c>
      <c r="E319" s="52" t="str">
        <f>IF(A319="","",'DATA PENDIENTES'!D357)</f>
        <v/>
      </c>
      <c r="F319" s="52" t="str">
        <f>IF(A319="","",'DATA PENDIENTES'!E357)</f>
        <v/>
      </c>
      <c r="G319" s="52" t="str">
        <f>IF(A319="","",'DATA PENDIENTES'!F357)</f>
        <v/>
      </c>
      <c r="H319" s="52" t="str">
        <f>IF(A319="","",'DATA PENDIENTES'!G357)</f>
        <v/>
      </c>
      <c r="I319" s="53" t="str">
        <f>IF(A319="","",'DATA PENDIENTES'!H357)</f>
        <v/>
      </c>
      <c r="J319" s="53" t="str">
        <f t="shared" si="1"/>
        <v/>
      </c>
      <c r="K319" s="52" t="str">
        <f>IF(A319="","",'DATA PENDIENTES'!I357)</f>
        <v/>
      </c>
      <c r="L319" s="52" t="str">
        <f>IF(A319="","",'DATA PENDIENTES'!K357)</f>
        <v/>
      </c>
      <c r="M319" s="52" t="str">
        <f>IF(A319="","",'DATA PENDIENTES'!M357)</f>
        <v/>
      </c>
      <c r="N319" s="52" t="str">
        <f>IF(A319="","",'DATA PENDIENTES'!N357)</f>
        <v/>
      </c>
      <c r="O319" s="52" t="str">
        <f t="shared" si="2"/>
        <v/>
      </c>
      <c r="P319" s="52" t="str">
        <f t="shared" si="3"/>
        <v/>
      </c>
      <c r="Q319" s="80" t="str">
        <f t="shared" si="4"/>
        <v/>
      </c>
      <c r="R319" s="52" t="str">
        <f t="shared" si="5"/>
        <v/>
      </c>
      <c r="S319" s="52" t="str">
        <f t="shared" si="6"/>
        <v/>
      </c>
      <c r="T319" s="53" t="str">
        <f>IF(A319="","",'DATA PENDIENTES'!O357)</f>
        <v/>
      </c>
    </row>
    <row r="320" ht="15.75" customHeight="1">
      <c r="A320" s="47" t="str">
        <f>IF('DATA PENDIENTES'!B358="","",'DATA PENDIENTES'!B358)</f>
        <v/>
      </c>
      <c r="B320" s="47" t="str">
        <f>IF(A320="","",'DATA PENDIENTES'!C358)</f>
        <v/>
      </c>
      <c r="C320" s="47" t="str">
        <f>IF(A320="","",'DATA PENDIENTES'!L358)</f>
        <v/>
      </c>
      <c r="D320" s="47" t="str">
        <f>IF(A320="","",'DATA PENDIENTES'!J358)</f>
        <v/>
      </c>
      <c r="E320" s="47" t="str">
        <f>IF(A320="","",'DATA PENDIENTES'!D358)</f>
        <v/>
      </c>
      <c r="F320" s="47" t="str">
        <f>IF(A320="","",'DATA PENDIENTES'!E358)</f>
        <v/>
      </c>
      <c r="G320" s="47" t="str">
        <f>IF(A320="","",'DATA PENDIENTES'!F358)</f>
        <v/>
      </c>
      <c r="H320" s="47" t="str">
        <f>IF(A320="","",'DATA PENDIENTES'!G358)</f>
        <v/>
      </c>
      <c r="I320" s="48" t="str">
        <f>IF(A320="","",'DATA PENDIENTES'!H358)</f>
        <v/>
      </c>
      <c r="J320" s="48" t="str">
        <f t="shared" si="1"/>
        <v/>
      </c>
      <c r="K320" s="47" t="str">
        <f>IF(A320="","",'DATA PENDIENTES'!I358)</f>
        <v/>
      </c>
      <c r="L320" s="47" t="str">
        <f>IF(A320="","",'DATA PENDIENTES'!K358)</f>
        <v/>
      </c>
      <c r="M320" s="47" t="str">
        <f>IF(A320="","",'DATA PENDIENTES'!M358)</f>
        <v/>
      </c>
      <c r="N320" s="47" t="str">
        <f>IF(A320="","",'DATA PENDIENTES'!N358)</f>
        <v/>
      </c>
      <c r="O320" s="47" t="str">
        <f t="shared" si="2"/>
        <v/>
      </c>
      <c r="P320" s="47" t="str">
        <f t="shared" si="3"/>
        <v/>
      </c>
      <c r="Q320" s="77" t="str">
        <f t="shared" si="4"/>
        <v/>
      </c>
      <c r="R320" s="47" t="str">
        <f t="shared" si="5"/>
        <v/>
      </c>
      <c r="S320" s="47" t="str">
        <f t="shared" si="6"/>
        <v/>
      </c>
      <c r="T320" s="48" t="str">
        <f>IF(A320="","",'DATA PENDIENTES'!O358)</f>
        <v/>
      </c>
    </row>
    <row r="321" ht="15.75" customHeight="1">
      <c r="A321" s="52" t="str">
        <f>IF('DATA PENDIENTES'!B359="","",'DATA PENDIENTES'!B359)</f>
        <v/>
      </c>
      <c r="B321" s="52" t="str">
        <f>IF(A321="","",'DATA PENDIENTES'!C359)</f>
        <v/>
      </c>
      <c r="C321" s="52" t="str">
        <f>IF(A321="","",'DATA PENDIENTES'!L359)</f>
        <v/>
      </c>
      <c r="D321" s="52" t="str">
        <f>IF(A321="","",'DATA PENDIENTES'!J359)</f>
        <v/>
      </c>
      <c r="E321" s="52" t="str">
        <f>IF(A321="","",'DATA PENDIENTES'!D359)</f>
        <v/>
      </c>
      <c r="F321" s="52" t="str">
        <f>IF(A321="","",'DATA PENDIENTES'!E359)</f>
        <v/>
      </c>
      <c r="G321" s="52" t="str">
        <f>IF(A321="","",'DATA PENDIENTES'!F359)</f>
        <v/>
      </c>
      <c r="H321" s="52" t="str">
        <f>IF(A321="","",'DATA PENDIENTES'!G359)</f>
        <v/>
      </c>
      <c r="I321" s="53" t="str">
        <f>IF(A321="","",'DATA PENDIENTES'!H359)</f>
        <v/>
      </c>
      <c r="J321" s="53" t="str">
        <f t="shared" si="1"/>
        <v/>
      </c>
      <c r="K321" s="52" t="str">
        <f>IF(A321="","",'DATA PENDIENTES'!I359)</f>
        <v/>
      </c>
      <c r="L321" s="52" t="str">
        <f>IF(A321="","",'DATA PENDIENTES'!K359)</f>
        <v/>
      </c>
      <c r="M321" s="52" t="str">
        <f>IF(A321="","",'DATA PENDIENTES'!M359)</f>
        <v/>
      </c>
      <c r="N321" s="52" t="str">
        <f>IF(A321="","",'DATA PENDIENTES'!N359)</f>
        <v/>
      </c>
      <c r="O321" s="52" t="str">
        <f t="shared" si="2"/>
        <v/>
      </c>
      <c r="P321" s="52" t="str">
        <f t="shared" si="3"/>
        <v/>
      </c>
      <c r="Q321" s="80" t="str">
        <f t="shared" si="4"/>
        <v/>
      </c>
      <c r="R321" s="52" t="str">
        <f t="shared" si="5"/>
        <v/>
      </c>
      <c r="S321" s="52" t="str">
        <f t="shared" si="6"/>
        <v/>
      </c>
      <c r="T321" s="53" t="str">
        <f>IF(A321="","",'DATA PENDIENTES'!O359)</f>
        <v/>
      </c>
    </row>
    <row r="322" ht="15.75" customHeight="1">
      <c r="A322" s="47" t="str">
        <f>IF('DATA PENDIENTES'!B360="","",'DATA PENDIENTES'!B360)</f>
        <v/>
      </c>
      <c r="B322" s="47" t="str">
        <f>IF(A322="","",'DATA PENDIENTES'!C360)</f>
        <v/>
      </c>
      <c r="C322" s="47" t="str">
        <f>IF(A322="","",'DATA PENDIENTES'!L360)</f>
        <v/>
      </c>
      <c r="D322" s="47" t="str">
        <f>IF(A322="","",'DATA PENDIENTES'!J360)</f>
        <v/>
      </c>
      <c r="E322" s="47" t="str">
        <f>IF(A322="","",'DATA PENDIENTES'!D360)</f>
        <v/>
      </c>
      <c r="F322" s="47" t="str">
        <f>IF(A322="","",'DATA PENDIENTES'!E360)</f>
        <v/>
      </c>
      <c r="G322" s="47" t="str">
        <f>IF(A322="","",'DATA PENDIENTES'!F360)</f>
        <v/>
      </c>
      <c r="H322" s="47" t="str">
        <f>IF(A322="","",'DATA PENDIENTES'!G360)</f>
        <v/>
      </c>
      <c r="I322" s="48" t="str">
        <f>IF(A322="","",'DATA PENDIENTES'!H360)</f>
        <v/>
      </c>
      <c r="J322" s="48" t="str">
        <f t="shared" si="1"/>
        <v/>
      </c>
      <c r="K322" s="47" t="str">
        <f>IF(A322="","",'DATA PENDIENTES'!I360)</f>
        <v/>
      </c>
      <c r="L322" s="47" t="str">
        <f>IF(A322="","",'DATA PENDIENTES'!K360)</f>
        <v/>
      </c>
      <c r="M322" s="47" t="str">
        <f>IF(A322="","",'DATA PENDIENTES'!M360)</f>
        <v/>
      </c>
      <c r="N322" s="47" t="str">
        <f>IF(A322="","",'DATA PENDIENTES'!N360)</f>
        <v/>
      </c>
      <c r="O322" s="47" t="str">
        <f t="shared" si="2"/>
        <v/>
      </c>
      <c r="P322" s="47" t="str">
        <f t="shared" si="3"/>
        <v/>
      </c>
      <c r="Q322" s="77" t="str">
        <f t="shared" si="4"/>
        <v/>
      </c>
      <c r="R322" s="47" t="str">
        <f t="shared" si="5"/>
        <v/>
      </c>
      <c r="S322" s="47" t="str">
        <f t="shared" si="6"/>
        <v/>
      </c>
      <c r="T322" s="48" t="str">
        <f>IF(A322="","",'DATA PENDIENTES'!O360)</f>
        <v/>
      </c>
    </row>
    <row r="323" ht="15.75" customHeight="1">
      <c r="A323" s="52" t="str">
        <f>IF('DATA PENDIENTES'!B361="","",'DATA PENDIENTES'!B361)</f>
        <v/>
      </c>
      <c r="B323" s="52" t="str">
        <f>IF(A323="","",'DATA PENDIENTES'!C361)</f>
        <v/>
      </c>
      <c r="C323" s="52" t="str">
        <f>IF(A323="","",'DATA PENDIENTES'!L361)</f>
        <v/>
      </c>
      <c r="D323" s="52" t="str">
        <f>IF(A323="","",'DATA PENDIENTES'!J361)</f>
        <v/>
      </c>
      <c r="E323" s="52" t="str">
        <f>IF(A323="","",'DATA PENDIENTES'!D361)</f>
        <v/>
      </c>
      <c r="F323" s="52" t="str">
        <f>IF(A323="","",'DATA PENDIENTES'!E361)</f>
        <v/>
      </c>
      <c r="G323" s="52" t="str">
        <f>IF(A323="","",'DATA PENDIENTES'!F361)</f>
        <v/>
      </c>
      <c r="H323" s="52" t="str">
        <f>IF(A323="","",'DATA PENDIENTES'!G361)</f>
        <v/>
      </c>
      <c r="I323" s="53" t="str">
        <f>IF(A323="","",'DATA PENDIENTES'!H361)</f>
        <v/>
      </c>
      <c r="J323" s="53" t="str">
        <f t="shared" si="1"/>
        <v/>
      </c>
      <c r="K323" s="52" t="str">
        <f>IF(A323="","",'DATA PENDIENTES'!I361)</f>
        <v/>
      </c>
      <c r="L323" s="52" t="str">
        <f>IF(A323="","",'DATA PENDIENTES'!K361)</f>
        <v/>
      </c>
      <c r="M323" s="52" t="str">
        <f>IF(A323="","",'DATA PENDIENTES'!M361)</f>
        <v/>
      </c>
      <c r="N323" s="52" t="str">
        <f>IF(A323="","",'DATA PENDIENTES'!N361)</f>
        <v/>
      </c>
      <c r="O323" s="52" t="str">
        <f t="shared" si="2"/>
        <v/>
      </c>
      <c r="P323" s="52" t="str">
        <f t="shared" si="3"/>
        <v/>
      </c>
      <c r="Q323" s="80" t="str">
        <f t="shared" si="4"/>
        <v/>
      </c>
      <c r="R323" s="52" t="str">
        <f t="shared" si="5"/>
        <v/>
      </c>
      <c r="S323" s="52" t="str">
        <f t="shared" si="6"/>
        <v/>
      </c>
      <c r="T323" s="53" t="str">
        <f>IF(A323="","",'DATA PENDIENTES'!O361)</f>
        <v/>
      </c>
    </row>
    <row r="324" ht="15.75" customHeight="1">
      <c r="A324" s="47" t="str">
        <f>IF('DATA PENDIENTES'!B362="","",'DATA PENDIENTES'!B362)</f>
        <v/>
      </c>
      <c r="B324" s="47" t="str">
        <f>IF(A324="","",'DATA PENDIENTES'!C362)</f>
        <v/>
      </c>
      <c r="C324" s="47" t="str">
        <f>IF(A324="","",'DATA PENDIENTES'!L362)</f>
        <v/>
      </c>
      <c r="D324" s="47" t="str">
        <f>IF(A324="","",'DATA PENDIENTES'!J362)</f>
        <v/>
      </c>
      <c r="E324" s="47" t="str">
        <f>IF(A324="","",'DATA PENDIENTES'!D362)</f>
        <v/>
      </c>
      <c r="F324" s="47" t="str">
        <f>IF(A324="","",'DATA PENDIENTES'!E362)</f>
        <v/>
      </c>
      <c r="G324" s="47" t="str">
        <f>IF(A324="","",'DATA PENDIENTES'!F362)</f>
        <v/>
      </c>
      <c r="H324" s="47" t="str">
        <f>IF(A324="","",'DATA PENDIENTES'!G362)</f>
        <v/>
      </c>
      <c r="I324" s="48" t="str">
        <f>IF(A324="","",'DATA PENDIENTES'!H362)</f>
        <v/>
      </c>
      <c r="J324" s="48" t="str">
        <f t="shared" si="1"/>
        <v/>
      </c>
      <c r="K324" s="47" t="str">
        <f>IF(A324="","",'DATA PENDIENTES'!I362)</f>
        <v/>
      </c>
      <c r="L324" s="47" t="str">
        <f>IF(A324="","",'DATA PENDIENTES'!K362)</f>
        <v/>
      </c>
      <c r="M324" s="47" t="str">
        <f>IF(A324="","",'DATA PENDIENTES'!M362)</f>
        <v/>
      </c>
      <c r="N324" s="47" t="str">
        <f>IF(A324="","",'DATA PENDIENTES'!N362)</f>
        <v/>
      </c>
      <c r="O324" s="47" t="str">
        <f t="shared" si="2"/>
        <v/>
      </c>
      <c r="P324" s="47" t="str">
        <f t="shared" si="3"/>
        <v/>
      </c>
      <c r="Q324" s="77" t="str">
        <f t="shared" si="4"/>
        <v/>
      </c>
      <c r="R324" s="47" t="str">
        <f t="shared" si="5"/>
        <v/>
      </c>
      <c r="S324" s="47" t="str">
        <f t="shared" si="6"/>
        <v/>
      </c>
      <c r="T324" s="48" t="str">
        <f>IF(A324="","",'DATA PENDIENTES'!O362)</f>
        <v/>
      </c>
    </row>
    <row r="325" ht="15.75" customHeight="1">
      <c r="A325" s="52" t="str">
        <f>IF('DATA PENDIENTES'!B363="","",'DATA PENDIENTES'!B363)</f>
        <v/>
      </c>
      <c r="B325" s="52" t="str">
        <f>IF(A325="","",'DATA PENDIENTES'!C363)</f>
        <v/>
      </c>
      <c r="C325" s="52" t="str">
        <f>IF(A325="","",'DATA PENDIENTES'!L363)</f>
        <v/>
      </c>
      <c r="D325" s="52" t="str">
        <f>IF(A325="","",'DATA PENDIENTES'!J363)</f>
        <v/>
      </c>
      <c r="E325" s="52" t="str">
        <f>IF(A325="","",'DATA PENDIENTES'!D363)</f>
        <v/>
      </c>
      <c r="F325" s="52" t="str">
        <f>IF(A325="","",'DATA PENDIENTES'!E363)</f>
        <v/>
      </c>
      <c r="G325" s="52" t="str">
        <f>IF(A325="","",'DATA PENDIENTES'!F363)</f>
        <v/>
      </c>
      <c r="H325" s="52" t="str">
        <f>IF(A325="","",'DATA PENDIENTES'!G363)</f>
        <v/>
      </c>
      <c r="I325" s="53" t="str">
        <f>IF(A325="","",'DATA PENDIENTES'!H363)</f>
        <v/>
      </c>
      <c r="J325" s="53" t="str">
        <f t="shared" si="1"/>
        <v/>
      </c>
      <c r="K325" s="52" t="str">
        <f>IF(A325="","",'DATA PENDIENTES'!I363)</f>
        <v/>
      </c>
      <c r="L325" s="52" t="str">
        <f>IF(A325="","",'DATA PENDIENTES'!K363)</f>
        <v/>
      </c>
      <c r="M325" s="52" t="str">
        <f>IF(A325="","",'DATA PENDIENTES'!M363)</f>
        <v/>
      </c>
      <c r="N325" s="52" t="str">
        <f>IF(A325="","",'DATA PENDIENTES'!N363)</f>
        <v/>
      </c>
      <c r="O325" s="52" t="str">
        <f t="shared" si="2"/>
        <v/>
      </c>
      <c r="P325" s="52" t="str">
        <f t="shared" si="3"/>
        <v/>
      </c>
      <c r="Q325" s="80" t="str">
        <f t="shared" si="4"/>
        <v/>
      </c>
      <c r="R325" s="52" t="str">
        <f t="shared" si="5"/>
        <v/>
      </c>
      <c r="S325" s="52" t="str">
        <f t="shared" si="6"/>
        <v/>
      </c>
      <c r="T325" s="53" t="str">
        <f>IF(A325="","",'DATA PENDIENTES'!O363)</f>
        <v/>
      </c>
    </row>
    <row r="326" ht="15.75" customHeight="1">
      <c r="A326" s="47" t="str">
        <f>IF('DATA PENDIENTES'!B364="","",'DATA PENDIENTES'!B364)</f>
        <v/>
      </c>
      <c r="B326" s="47" t="str">
        <f>IF(A326="","",'DATA PENDIENTES'!C364)</f>
        <v/>
      </c>
      <c r="C326" s="47" t="str">
        <f>IF(A326="","",'DATA PENDIENTES'!L364)</f>
        <v/>
      </c>
      <c r="D326" s="47" t="str">
        <f>IF(A326="","",'DATA PENDIENTES'!J364)</f>
        <v/>
      </c>
      <c r="E326" s="47" t="str">
        <f>IF(A326="","",'DATA PENDIENTES'!D364)</f>
        <v/>
      </c>
      <c r="F326" s="47" t="str">
        <f>IF(A326="","",'DATA PENDIENTES'!E364)</f>
        <v/>
      </c>
      <c r="G326" s="47" t="str">
        <f>IF(A326="","",'DATA PENDIENTES'!F364)</f>
        <v/>
      </c>
      <c r="H326" s="47" t="str">
        <f>IF(A326="","",'DATA PENDIENTES'!G364)</f>
        <v/>
      </c>
      <c r="I326" s="48" t="str">
        <f>IF(A326="","",'DATA PENDIENTES'!H364)</f>
        <v/>
      </c>
      <c r="J326" s="48" t="str">
        <f t="shared" si="1"/>
        <v/>
      </c>
      <c r="K326" s="47" t="str">
        <f>IF(A326="","",'DATA PENDIENTES'!I364)</f>
        <v/>
      </c>
      <c r="L326" s="47" t="str">
        <f>IF(A326="","",'DATA PENDIENTES'!K364)</f>
        <v/>
      </c>
      <c r="M326" s="47" t="str">
        <f>IF(A326="","",'DATA PENDIENTES'!M364)</f>
        <v/>
      </c>
      <c r="N326" s="47" t="str">
        <f>IF(A326="","",'DATA PENDIENTES'!N364)</f>
        <v/>
      </c>
      <c r="O326" s="47" t="str">
        <f t="shared" si="2"/>
        <v/>
      </c>
      <c r="P326" s="47" t="str">
        <f t="shared" si="3"/>
        <v/>
      </c>
      <c r="Q326" s="77" t="str">
        <f t="shared" si="4"/>
        <v/>
      </c>
      <c r="R326" s="47" t="str">
        <f t="shared" si="5"/>
        <v/>
      </c>
      <c r="S326" s="47" t="str">
        <f t="shared" si="6"/>
        <v/>
      </c>
      <c r="T326" s="48" t="str">
        <f>IF(A326="","",'DATA PENDIENTES'!O364)</f>
        <v/>
      </c>
    </row>
    <row r="327" ht="15.75" customHeight="1">
      <c r="A327" s="52" t="str">
        <f>IF('DATA PENDIENTES'!B365="","",'DATA PENDIENTES'!B365)</f>
        <v/>
      </c>
      <c r="B327" s="52" t="str">
        <f>IF(A327="","",'DATA PENDIENTES'!C365)</f>
        <v/>
      </c>
      <c r="C327" s="52" t="str">
        <f>IF(A327="","",'DATA PENDIENTES'!L365)</f>
        <v/>
      </c>
      <c r="D327" s="52" t="str">
        <f>IF(A327="","",'DATA PENDIENTES'!J365)</f>
        <v/>
      </c>
      <c r="E327" s="52" t="str">
        <f>IF(A327="","",'DATA PENDIENTES'!D365)</f>
        <v/>
      </c>
      <c r="F327" s="52" t="str">
        <f>IF(A327="","",'DATA PENDIENTES'!E365)</f>
        <v/>
      </c>
      <c r="G327" s="52" t="str">
        <f>IF(A327="","",'DATA PENDIENTES'!F365)</f>
        <v/>
      </c>
      <c r="H327" s="52" t="str">
        <f>IF(A327="","",'DATA PENDIENTES'!G365)</f>
        <v/>
      </c>
      <c r="I327" s="53" t="str">
        <f>IF(A327="","",'DATA PENDIENTES'!H365)</f>
        <v/>
      </c>
      <c r="J327" s="53" t="str">
        <f t="shared" si="1"/>
        <v/>
      </c>
      <c r="K327" s="52" t="str">
        <f>IF(A327="","",'DATA PENDIENTES'!I365)</f>
        <v/>
      </c>
      <c r="L327" s="52" t="str">
        <f>IF(A327="","",'DATA PENDIENTES'!K365)</f>
        <v/>
      </c>
      <c r="M327" s="52" t="str">
        <f>IF(A327="","",'DATA PENDIENTES'!M365)</f>
        <v/>
      </c>
      <c r="N327" s="52" t="str">
        <f>IF(A327="","",'DATA PENDIENTES'!N365)</f>
        <v/>
      </c>
      <c r="O327" s="52" t="str">
        <f t="shared" si="2"/>
        <v/>
      </c>
      <c r="P327" s="52" t="str">
        <f t="shared" si="3"/>
        <v/>
      </c>
      <c r="Q327" s="80" t="str">
        <f t="shared" si="4"/>
        <v/>
      </c>
      <c r="R327" s="52" t="str">
        <f t="shared" si="5"/>
        <v/>
      </c>
      <c r="S327" s="52" t="str">
        <f t="shared" si="6"/>
        <v/>
      </c>
      <c r="T327" s="53" t="str">
        <f>IF(A327="","",'DATA PENDIENTES'!O365)</f>
        <v/>
      </c>
    </row>
    <row r="328" ht="15.75" customHeight="1">
      <c r="A328" s="47" t="str">
        <f>IF('DATA PENDIENTES'!B366="","",'DATA PENDIENTES'!B366)</f>
        <v/>
      </c>
      <c r="B328" s="47" t="str">
        <f>IF(A328="","",'DATA PENDIENTES'!C366)</f>
        <v/>
      </c>
      <c r="C328" s="47" t="str">
        <f>IF(A328="","",'DATA PENDIENTES'!L366)</f>
        <v/>
      </c>
      <c r="D328" s="47" t="str">
        <f>IF(A328="","",'DATA PENDIENTES'!J366)</f>
        <v/>
      </c>
      <c r="E328" s="47" t="str">
        <f>IF(A328="","",'DATA PENDIENTES'!D366)</f>
        <v/>
      </c>
      <c r="F328" s="47" t="str">
        <f>IF(A328="","",'DATA PENDIENTES'!E366)</f>
        <v/>
      </c>
      <c r="G328" s="47" t="str">
        <f>IF(A328="","",'DATA PENDIENTES'!F366)</f>
        <v/>
      </c>
      <c r="H328" s="47" t="str">
        <f>IF(A328="","",'DATA PENDIENTES'!G366)</f>
        <v/>
      </c>
      <c r="I328" s="48" t="str">
        <f>IF(A328="","",'DATA PENDIENTES'!H366)</f>
        <v/>
      </c>
      <c r="J328" s="48" t="str">
        <f t="shared" si="1"/>
        <v/>
      </c>
      <c r="K328" s="47" t="str">
        <f>IF(A328="","",'DATA PENDIENTES'!I366)</f>
        <v/>
      </c>
      <c r="L328" s="47" t="str">
        <f>IF(A328="","",'DATA PENDIENTES'!K366)</f>
        <v/>
      </c>
      <c r="M328" s="47" t="str">
        <f>IF(A328="","",'DATA PENDIENTES'!M366)</f>
        <v/>
      </c>
      <c r="N328" s="47" t="str">
        <f>IF(A328="","",'DATA PENDIENTES'!N366)</f>
        <v/>
      </c>
      <c r="O328" s="47" t="str">
        <f t="shared" si="2"/>
        <v/>
      </c>
      <c r="P328" s="47" t="str">
        <f t="shared" si="3"/>
        <v/>
      </c>
      <c r="Q328" s="77" t="str">
        <f t="shared" si="4"/>
        <v/>
      </c>
      <c r="R328" s="47" t="str">
        <f t="shared" si="5"/>
        <v/>
      </c>
      <c r="S328" s="47" t="str">
        <f t="shared" si="6"/>
        <v/>
      </c>
      <c r="T328" s="48" t="str">
        <f>IF(A328="","",'DATA PENDIENTES'!O366)</f>
        <v/>
      </c>
    </row>
    <row r="329" ht="15.75" customHeight="1">
      <c r="A329" s="52" t="str">
        <f>IF('DATA PENDIENTES'!B367="","",'DATA PENDIENTES'!B367)</f>
        <v/>
      </c>
      <c r="B329" s="52" t="str">
        <f>IF(A329="","",'DATA PENDIENTES'!C367)</f>
        <v/>
      </c>
      <c r="C329" s="52" t="str">
        <f>IF(A329="","",'DATA PENDIENTES'!L367)</f>
        <v/>
      </c>
      <c r="D329" s="52" t="str">
        <f>IF(A329="","",'DATA PENDIENTES'!J367)</f>
        <v/>
      </c>
      <c r="E329" s="52" t="str">
        <f>IF(A329="","",'DATA PENDIENTES'!D367)</f>
        <v/>
      </c>
      <c r="F329" s="52" t="str">
        <f>IF(A329="","",'DATA PENDIENTES'!E367)</f>
        <v/>
      </c>
      <c r="G329" s="52" t="str">
        <f>IF(A329="","",'DATA PENDIENTES'!F367)</f>
        <v/>
      </c>
      <c r="H329" s="52" t="str">
        <f>IF(A329="","",'DATA PENDIENTES'!G367)</f>
        <v/>
      </c>
      <c r="I329" s="53" t="str">
        <f>IF(A329="","",'DATA PENDIENTES'!H367)</f>
        <v/>
      </c>
      <c r="J329" s="53" t="str">
        <f t="shared" si="1"/>
        <v/>
      </c>
      <c r="K329" s="52" t="str">
        <f>IF(A329="","",'DATA PENDIENTES'!I367)</f>
        <v/>
      </c>
      <c r="L329" s="52" t="str">
        <f>IF(A329="","",'DATA PENDIENTES'!K367)</f>
        <v/>
      </c>
      <c r="M329" s="52" t="str">
        <f>IF(A329="","",'DATA PENDIENTES'!M367)</f>
        <v/>
      </c>
      <c r="N329" s="52" t="str">
        <f>IF(A329="","",'DATA PENDIENTES'!N367)</f>
        <v/>
      </c>
      <c r="O329" s="52" t="str">
        <f t="shared" si="2"/>
        <v/>
      </c>
      <c r="P329" s="52" t="str">
        <f t="shared" si="3"/>
        <v/>
      </c>
      <c r="Q329" s="80" t="str">
        <f t="shared" si="4"/>
        <v/>
      </c>
      <c r="R329" s="52" t="str">
        <f t="shared" si="5"/>
        <v/>
      </c>
      <c r="S329" s="52" t="str">
        <f t="shared" si="6"/>
        <v/>
      </c>
      <c r="T329" s="53" t="str">
        <f>IF(A329="","",'DATA PENDIENTES'!O367)</f>
        <v/>
      </c>
    </row>
    <row r="330" ht="15.75" customHeight="1">
      <c r="A330" s="47" t="str">
        <f>IF('DATA PENDIENTES'!B368="","",'DATA PENDIENTES'!B368)</f>
        <v/>
      </c>
      <c r="B330" s="47" t="str">
        <f>IF(A330="","",'DATA PENDIENTES'!C368)</f>
        <v/>
      </c>
      <c r="C330" s="47" t="str">
        <f>IF(A330="","",'DATA PENDIENTES'!L368)</f>
        <v/>
      </c>
      <c r="D330" s="47" t="str">
        <f>IF(A330="","",'DATA PENDIENTES'!J368)</f>
        <v/>
      </c>
      <c r="E330" s="47" t="str">
        <f>IF(A330="","",'DATA PENDIENTES'!D368)</f>
        <v/>
      </c>
      <c r="F330" s="47" t="str">
        <f>IF(A330="","",'DATA PENDIENTES'!E368)</f>
        <v/>
      </c>
      <c r="G330" s="47" t="str">
        <f>IF(A330="","",'DATA PENDIENTES'!F368)</f>
        <v/>
      </c>
      <c r="H330" s="47" t="str">
        <f>IF(A330="","",'DATA PENDIENTES'!G368)</f>
        <v/>
      </c>
      <c r="I330" s="48" t="str">
        <f>IF(A330="","",'DATA PENDIENTES'!H368)</f>
        <v/>
      </c>
      <c r="J330" s="48" t="str">
        <f t="shared" si="1"/>
        <v/>
      </c>
      <c r="K330" s="47" t="str">
        <f>IF(A330="","",'DATA PENDIENTES'!I368)</f>
        <v/>
      </c>
      <c r="L330" s="47" t="str">
        <f>IF(A330="","",'DATA PENDIENTES'!K368)</f>
        <v/>
      </c>
      <c r="M330" s="47" t="str">
        <f>IF(A330="","",'DATA PENDIENTES'!M368)</f>
        <v/>
      </c>
      <c r="N330" s="47" t="str">
        <f>IF(A330="","",'DATA PENDIENTES'!N368)</f>
        <v/>
      </c>
      <c r="O330" s="47" t="str">
        <f t="shared" si="2"/>
        <v/>
      </c>
      <c r="P330" s="47" t="str">
        <f t="shared" si="3"/>
        <v/>
      </c>
      <c r="Q330" s="77" t="str">
        <f t="shared" si="4"/>
        <v/>
      </c>
      <c r="R330" s="47" t="str">
        <f t="shared" si="5"/>
        <v/>
      </c>
      <c r="S330" s="47" t="str">
        <f t="shared" si="6"/>
        <v/>
      </c>
      <c r="T330" s="48" t="str">
        <f>IF(A330="","",'DATA PENDIENTES'!O368)</f>
        <v/>
      </c>
    </row>
    <row r="331" ht="15.75" customHeight="1">
      <c r="A331" s="52" t="str">
        <f>IF('DATA PENDIENTES'!B369="","",'DATA PENDIENTES'!B369)</f>
        <v/>
      </c>
      <c r="B331" s="52" t="str">
        <f>IF(A331="","",'DATA PENDIENTES'!C369)</f>
        <v/>
      </c>
      <c r="C331" s="52" t="str">
        <f>IF(A331="","",'DATA PENDIENTES'!L369)</f>
        <v/>
      </c>
      <c r="D331" s="52" t="str">
        <f>IF(A331="","",'DATA PENDIENTES'!J369)</f>
        <v/>
      </c>
      <c r="E331" s="52" t="str">
        <f>IF(A331="","",'DATA PENDIENTES'!D369)</f>
        <v/>
      </c>
      <c r="F331" s="52" t="str">
        <f>IF(A331="","",'DATA PENDIENTES'!E369)</f>
        <v/>
      </c>
      <c r="G331" s="52" t="str">
        <f>IF(A331="","",'DATA PENDIENTES'!F369)</f>
        <v/>
      </c>
      <c r="H331" s="52" t="str">
        <f>IF(A331="","",'DATA PENDIENTES'!G369)</f>
        <v/>
      </c>
      <c r="I331" s="53" t="str">
        <f>IF(A331="","",'DATA PENDIENTES'!H369)</f>
        <v/>
      </c>
      <c r="J331" s="53" t="str">
        <f t="shared" si="1"/>
        <v/>
      </c>
      <c r="K331" s="52" t="str">
        <f>IF(A331="","",'DATA PENDIENTES'!I369)</f>
        <v/>
      </c>
      <c r="L331" s="52" t="str">
        <f>IF(A331="","",'DATA PENDIENTES'!K369)</f>
        <v/>
      </c>
      <c r="M331" s="52" t="str">
        <f>IF(A331="","",'DATA PENDIENTES'!M369)</f>
        <v/>
      </c>
      <c r="N331" s="52" t="str">
        <f>IF(A331="","",'DATA PENDIENTES'!N369)</f>
        <v/>
      </c>
      <c r="O331" s="52" t="str">
        <f t="shared" si="2"/>
        <v/>
      </c>
      <c r="P331" s="52" t="str">
        <f t="shared" si="3"/>
        <v/>
      </c>
      <c r="Q331" s="80" t="str">
        <f t="shared" si="4"/>
        <v/>
      </c>
      <c r="R331" s="52" t="str">
        <f t="shared" si="5"/>
        <v/>
      </c>
      <c r="S331" s="52" t="str">
        <f t="shared" si="6"/>
        <v/>
      </c>
      <c r="T331" s="53" t="str">
        <f>IF(A331="","",'DATA PENDIENTES'!O369)</f>
        <v/>
      </c>
    </row>
    <row r="332" ht="15.75" customHeight="1">
      <c r="A332" s="47" t="str">
        <f>IF('DATA PENDIENTES'!B370="","",'DATA PENDIENTES'!B370)</f>
        <v/>
      </c>
      <c r="B332" s="47" t="str">
        <f>IF(A332="","",'DATA PENDIENTES'!C370)</f>
        <v/>
      </c>
      <c r="C332" s="47" t="str">
        <f>IF(A332="","",'DATA PENDIENTES'!L370)</f>
        <v/>
      </c>
      <c r="D332" s="47" t="str">
        <f>IF(A332="","",'DATA PENDIENTES'!J370)</f>
        <v/>
      </c>
      <c r="E332" s="47" t="str">
        <f>IF(A332="","",'DATA PENDIENTES'!D370)</f>
        <v/>
      </c>
      <c r="F332" s="47" t="str">
        <f>IF(A332="","",'DATA PENDIENTES'!E370)</f>
        <v/>
      </c>
      <c r="G332" s="47" t="str">
        <f>IF(A332="","",'DATA PENDIENTES'!F370)</f>
        <v/>
      </c>
      <c r="H332" s="47" t="str">
        <f>IF(A332="","",'DATA PENDIENTES'!G370)</f>
        <v/>
      </c>
      <c r="I332" s="48" t="str">
        <f>IF(A332="","",'DATA PENDIENTES'!H370)</f>
        <v/>
      </c>
      <c r="J332" s="48" t="str">
        <f t="shared" si="1"/>
        <v/>
      </c>
      <c r="K332" s="47" t="str">
        <f>IF(A332="","",'DATA PENDIENTES'!I370)</f>
        <v/>
      </c>
      <c r="L332" s="47" t="str">
        <f>IF(A332="","",'DATA PENDIENTES'!K370)</f>
        <v/>
      </c>
      <c r="M332" s="47" t="str">
        <f>IF(A332="","",'DATA PENDIENTES'!M370)</f>
        <v/>
      </c>
      <c r="N332" s="47" t="str">
        <f>IF(A332="","",'DATA PENDIENTES'!N370)</f>
        <v/>
      </c>
      <c r="O332" s="47" t="str">
        <f t="shared" si="2"/>
        <v/>
      </c>
      <c r="P332" s="47" t="str">
        <f t="shared" si="3"/>
        <v/>
      </c>
      <c r="Q332" s="77" t="str">
        <f t="shared" si="4"/>
        <v/>
      </c>
      <c r="R332" s="47" t="str">
        <f t="shared" si="5"/>
        <v/>
      </c>
      <c r="S332" s="47" t="str">
        <f t="shared" si="6"/>
        <v/>
      </c>
      <c r="T332" s="48" t="str">
        <f>IF(A332="","",'DATA PENDIENTES'!O370)</f>
        <v/>
      </c>
    </row>
    <row r="333" ht="15.75" customHeight="1">
      <c r="A333" s="52" t="str">
        <f>IF('DATA PENDIENTES'!B371="","",'DATA PENDIENTES'!B371)</f>
        <v/>
      </c>
      <c r="B333" s="52" t="str">
        <f>IF(A333="","",'DATA PENDIENTES'!C371)</f>
        <v/>
      </c>
      <c r="C333" s="52" t="str">
        <f>IF(A333="","",'DATA PENDIENTES'!L371)</f>
        <v/>
      </c>
      <c r="D333" s="52" t="str">
        <f>IF(A333="","",'DATA PENDIENTES'!J371)</f>
        <v/>
      </c>
      <c r="E333" s="52" t="str">
        <f>IF(A333="","",'DATA PENDIENTES'!D371)</f>
        <v/>
      </c>
      <c r="F333" s="52" t="str">
        <f>IF(A333="","",'DATA PENDIENTES'!E371)</f>
        <v/>
      </c>
      <c r="G333" s="52" t="str">
        <f>IF(A333="","",'DATA PENDIENTES'!F371)</f>
        <v/>
      </c>
      <c r="H333" s="52" t="str">
        <f>IF(A333="","",'DATA PENDIENTES'!G371)</f>
        <v/>
      </c>
      <c r="I333" s="53" t="str">
        <f>IF(A333="","",'DATA PENDIENTES'!H371)</f>
        <v/>
      </c>
      <c r="J333" s="53" t="str">
        <f t="shared" si="1"/>
        <v/>
      </c>
      <c r="K333" s="52" t="str">
        <f>IF(A333="","",'DATA PENDIENTES'!I371)</f>
        <v/>
      </c>
      <c r="L333" s="52" t="str">
        <f>IF(A333="","",'DATA PENDIENTES'!K371)</f>
        <v/>
      </c>
      <c r="M333" s="52" t="str">
        <f>IF(A333="","",'DATA PENDIENTES'!M371)</f>
        <v/>
      </c>
      <c r="N333" s="52" t="str">
        <f>IF(A333="","",'DATA PENDIENTES'!N371)</f>
        <v/>
      </c>
      <c r="O333" s="52" t="str">
        <f t="shared" si="2"/>
        <v/>
      </c>
      <c r="P333" s="52" t="str">
        <f t="shared" si="3"/>
        <v/>
      </c>
      <c r="Q333" s="80" t="str">
        <f t="shared" si="4"/>
        <v/>
      </c>
      <c r="R333" s="52" t="str">
        <f t="shared" si="5"/>
        <v/>
      </c>
      <c r="S333" s="52" t="str">
        <f t="shared" si="6"/>
        <v/>
      </c>
      <c r="T333" s="53" t="str">
        <f>IF(A333="","",'DATA PENDIENTES'!O371)</f>
        <v/>
      </c>
    </row>
    <row r="334" ht="15.75" customHeight="1">
      <c r="A334" s="47" t="str">
        <f>IF('DATA PENDIENTES'!B372="","",'DATA PENDIENTES'!B372)</f>
        <v/>
      </c>
      <c r="B334" s="47" t="str">
        <f>IF(A334="","",'DATA PENDIENTES'!C372)</f>
        <v/>
      </c>
      <c r="C334" s="47" t="str">
        <f>IF(A334="","",'DATA PENDIENTES'!L372)</f>
        <v/>
      </c>
      <c r="D334" s="47" t="str">
        <f>IF(A334="","",'DATA PENDIENTES'!J372)</f>
        <v/>
      </c>
      <c r="E334" s="47" t="str">
        <f>IF(A334="","",'DATA PENDIENTES'!D372)</f>
        <v/>
      </c>
      <c r="F334" s="47" t="str">
        <f>IF(A334="","",'DATA PENDIENTES'!E372)</f>
        <v/>
      </c>
      <c r="G334" s="47" t="str">
        <f>IF(A334="","",'DATA PENDIENTES'!F372)</f>
        <v/>
      </c>
      <c r="H334" s="47" t="str">
        <f>IF(A334="","",'DATA PENDIENTES'!G372)</f>
        <v/>
      </c>
      <c r="I334" s="48" t="str">
        <f>IF(A334="","",'DATA PENDIENTES'!H372)</f>
        <v/>
      </c>
      <c r="J334" s="48" t="str">
        <f t="shared" si="1"/>
        <v/>
      </c>
      <c r="K334" s="47" t="str">
        <f>IF(A334="","",'DATA PENDIENTES'!I372)</f>
        <v/>
      </c>
      <c r="L334" s="47" t="str">
        <f>IF(A334="","",'DATA PENDIENTES'!K372)</f>
        <v/>
      </c>
      <c r="M334" s="47" t="str">
        <f>IF(A334="","",'DATA PENDIENTES'!M372)</f>
        <v/>
      </c>
      <c r="N334" s="47" t="str">
        <f>IF(A334="","",'DATA PENDIENTES'!N372)</f>
        <v/>
      </c>
      <c r="O334" s="47" t="str">
        <f t="shared" si="2"/>
        <v/>
      </c>
      <c r="P334" s="47" t="str">
        <f t="shared" si="3"/>
        <v/>
      </c>
      <c r="Q334" s="77" t="str">
        <f t="shared" si="4"/>
        <v/>
      </c>
      <c r="R334" s="47" t="str">
        <f t="shared" si="5"/>
        <v/>
      </c>
      <c r="S334" s="47" t="str">
        <f t="shared" si="6"/>
        <v/>
      </c>
      <c r="T334" s="48" t="str">
        <f>IF(A334="","",'DATA PENDIENTES'!O372)</f>
        <v/>
      </c>
    </row>
    <row r="335" ht="15.75" customHeight="1">
      <c r="A335" s="52" t="str">
        <f>IF('DATA PENDIENTES'!B373="","",'DATA PENDIENTES'!B373)</f>
        <v/>
      </c>
      <c r="B335" s="52" t="str">
        <f>IF(A335="","",'DATA PENDIENTES'!C373)</f>
        <v/>
      </c>
      <c r="C335" s="52" t="str">
        <f>IF(A335="","",'DATA PENDIENTES'!L373)</f>
        <v/>
      </c>
      <c r="D335" s="52" t="str">
        <f>IF(A335="","",'DATA PENDIENTES'!J373)</f>
        <v/>
      </c>
      <c r="E335" s="52" t="str">
        <f>IF(A335="","",'DATA PENDIENTES'!D373)</f>
        <v/>
      </c>
      <c r="F335" s="52" t="str">
        <f>IF(A335="","",'DATA PENDIENTES'!E373)</f>
        <v/>
      </c>
      <c r="G335" s="52" t="str">
        <f>IF(A335="","",'DATA PENDIENTES'!F373)</f>
        <v/>
      </c>
      <c r="H335" s="52" t="str">
        <f>IF(A335="","",'DATA PENDIENTES'!G373)</f>
        <v/>
      </c>
      <c r="I335" s="53" t="str">
        <f>IF(A335="","",'DATA PENDIENTES'!H373)</f>
        <v/>
      </c>
      <c r="J335" s="53" t="str">
        <f t="shared" si="1"/>
        <v/>
      </c>
      <c r="K335" s="52" t="str">
        <f>IF(A335="","",'DATA PENDIENTES'!I373)</f>
        <v/>
      </c>
      <c r="L335" s="52" t="str">
        <f>IF(A335="","",'DATA PENDIENTES'!K373)</f>
        <v/>
      </c>
      <c r="M335" s="52" t="str">
        <f>IF(A335="","",'DATA PENDIENTES'!M373)</f>
        <v/>
      </c>
      <c r="N335" s="52" t="str">
        <f>IF(A335="","",'DATA PENDIENTES'!N373)</f>
        <v/>
      </c>
      <c r="O335" s="52" t="str">
        <f t="shared" si="2"/>
        <v/>
      </c>
      <c r="P335" s="52" t="str">
        <f t="shared" si="3"/>
        <v/>
      </c>
      <c r="Q335" s="80" t="str">
        <f t="shared" si="4"/>
        <v/>
      </c>
      <c r="R335" s="52" t="str">
        <f t="shared" si="5"/>
        <v/>
      </c>
      <c r="S335" s="52" t="str">
        <f t="shared" si="6"/>
        <v/>
      </c>
      <c r="T335" s="53" t="str">
        <f>IF(A335="","",'DATA PENDIENTES'!O373)</f>
        <v/>
      </c>
    </row>
    <row r="336" ht="15.75" customHeight="1">
      <c r="A336" s="47" t="str">
        <f>IF('DATA PENDIENTES'!B374="","",'DATA PENDIENTES'!B374)</f>
        <v/>
      </c>
      <c r="B336" s="47" t="str">
        <f>IF(A336="","",'DATA PENDIENTES'!C374)</f>
        <v/>
      </c>
      <c r="C336" s="47" t="str">
        <f>IF(A336="","",'DATA PENDIENTES'!L374)</f>
        <v/>
      </c>
      <c r="D336" s="47" t="str">
        <f>IF(A336="","",'DATA PENDIENTES'!J374)</f>
        <v/>
      </c>
      <c r="E336" s="47" t="str">
        <f>IF(A336="","",'DATA PENDIENTES'!D374)</f>
        <v/>
      </c>
      <c r="F336" s="47" t="str">
        <f>IF(A336="","",'DATA PENDIENTES'!E374)</f>
        <v/>
      </c>
      <c r="G336" s="47" t="str">
        <f>IF(A336="","",'DATA PENDIENTES'!F374)</f>
        <v/>
      </c>
      <c r="H336" s="47" t="str">
        <f>IF(A336="","",'DATA PENDIENTES'!G374)</f>
        <v/>
      </c>
      <c r="I336" s="48" t="str">
        <f>IF(A336="","",'DATA PENDIENTES'!H374)</f>
        <v/>
      </c>
      <c r="J336" s="48" t="str">
        <f t="shared" si="1"/>
        <v/>
      </c>
      <c r="K336" s="47" t="str">
        <f>IF(A336="","",'DATA PENDIENTES'!I374)</f>
        <v/>
      </c>
      <c r="L336" s="47" t="str">
        <f>IF(A336="","",'DATA PENDIENTES'!K374)</f>
        <v/>
      </c>
      <c r="M336" s="47" t="str">
        <f>IF(A336="","",'DATA PENDIENTES'!M374)</f>
        <v/>
      </c>
      <c r="N336" s="47" t="str">
        <f>IF(A336="","",'DATA PENDIENTES'!N374)</f>
        <v/>
      </c>
      <c r="O336" s="47" t="str">
        <f t="shared" si="2"/>
        <v/>
      </c>
      <c r="P336" s="47" t="str">
        <f t="shared" si="3"/>
        <v/>
      </c>
      <c r="Q336" s="77" t="str">
        <f t="shared" si="4"/>
        <v/>
      </c>
      <c r="R336" s="47" t="str">
        <f t="shared" si="5"/>
        <v/>
      </c>
      <c r="S336" s="47" t="str">
        <f t="shared" si="6"/>
        <v/>
      </c>
      <c r="T336" s="48" t="str">
        <f>IF(A336="","",'DATA PENDIENTES'!O374)</f>
        <v/>
      </c>
    </row>
    <row r="337" ht="15.75" customHeight="1">
      <c r="A337" s="52" t="str">
        <f>IF('DATA PENDIENTES'!B375="","",'DATA PENDIENTES'!B375)</f>
        <v/>
      </c>
      <c r="B337" s="52" t="str">
        <f>IF(A337="","",'DATA PENDIENTES'!C375)</f>
        <v/>
      </c>
      <c r="C337" s="52" t="str">
        <f>IF(A337="","",'DATA PENDIENTES'!L375)</f>
        <v/>
      </c>
      <c r="D337" s="52" t="str">
        <f>IF(A337="","",'DATA PENDIENTES'!J375)</f>
        <v/>
      </c>
      <c r="E337" s="52" t="str">
        <f>IF(A337="","",'DATA PENDIENTES'!D375)</f>
        <v/>
      </c>
      <c r="F337" s="52" t="str">
        <f>IF(A337="","",'DATA PENDIENTES'!E375)</f>
        <v/>
      </c>
      <c r="G337" s="52" t="str">
        <f>IF(A337="","",'DATA PENDIENTES'!F375)</f>
        <v/>
      </c>
      <c r="H337" s="52" t="str">
        <f>IF(A337="","",'DATA PENDIENTES'!G375)</f>
        <v/>
      </c>
      <c r="I337" s="53" t="str">
        <f>IF(A337="","",'DATA PENDIENTES'!H375)</f>
        <v/>
      </c>
      <c r="J337" s="53" t="str">
        <f t="shared" si="1"/>
        <v/>
      </c>
      <c r="K337" s="52" t="str">
        <f>IF(A337="","",'DATA PENDIENTES'!I375)</f>
        <v/>
      </c>
      <c r="L337" s="52" t="str">
        <f>IF(A337="","",'DATA PENDIENTES'!K375)</f>
        <v/>
      </c>
      <c r="M337" s="52" t="str">
        <f>IF(A337="","",'DATA PENDIENTES'!M375)</f>
        <v/>
      </c>
      <c r="N337" s="52" t="str">
        <f>IF(A337="","",'DATA PENDIENTES'!N375)</f>
        <v/>
      </c>
      <c r="O337" s="52" t="str">
        <f t="shared" si="2"/>
        <v/>
      </c>
      <c r="P337" s="52" t="str">
        <f t="shared" si="3"/>
        <v/>
      </c>
      <c r="Q337" s="80" t="str">
        <f t="shared" si="4"/>
        <v/>
      </c>
      <c r="R337" s="52" t="str">
        <f t="shared" si="5"/>
        <v/>
      </c>
      <c r="S337" s="52" t="str">
        <f t="shared" si="6"/>
        <v/>
      </c>
      <c r="T337" s="53" t="str">
        <f>IF(A337="","",'DATA PENDIENTES'!O375)</f>
        <v/>
      </c>
    </row>
    <row r="338" ht="15.75" customHeight="1">
      <c r="A338" s="47" t="str">
        <f>IF('DATA PENDIENTES'!B376="","",'DATA PENDIENTES'!B376)</f>
        <v/>
      </c>
      <c r="B338" s="47" t="str">
        <f>IF(A338="","",'DATA PENDIENTES'!C376)</f>
        <v/>
      </c>
      <c r="C338" s="47" t="str">
        <f>IF(A338="","",'DATA PENDIENTES'!L376)</f>
        <v/>
      </c>
      <c r="D338" s="47" t="str">
        <f>IF(A338="","",'DATA PENDIENTES'!J376)</f>
        <v/>
      </c>
      <c r="E338" s="47" t="str">
        <f>IF(A338="","",'DATA PENDIENTES'!D376)</f>
        <v/>
      </c>
      <c r="F338" s="47" t="str">
        <f>IF(A338="","",'DATA PENDIENTES'!E376)</f>
        <v/>
      </c>
      <c r="G338" s="47" t="str">
        <f>IF(A338="","",'DATA PENDIENTES'!F376)</f>
        <v/>
      </c>
      <c r="H338" s="47" t="str">
        <f>IF(A338="","",'DATA PENDIENTES'!G376)</f>
        <v/>
      </c>
      <c r="I338" s="48" t="str">
        <f>IF(A338="","",'DATA PENDIENTES'!H376)</f>
        <v/>
      </c>
      <c r="J338" s="48" t="str">
        <f t="shared" si="1"/>
        <v/>
      </c>
      <c r="K338" s="47" t="str">
        <f>IF(A338="","",'DATA PENDIENTES'!I376)</f>
        <v/>
      </c>
      <c r="L338" s="47" t="str">
        <f>IF(A338="","",'DATA PENDIENTES'!K376)</f>
        <v/>
      </c>
      <c r="M338" s="47" t="str">
        <f>IF(A338="","",'DATA PENDIENTES'!M376)</f>
        <v/>
      </c>
      <c r="N338" s="47" t="str">
        <f>IF(A338="","",'DATA PENDIENTES'!N376)</f>
        <v/>
      </c>
      <c r="O338" s="47" t="str">
        <f t="shared" si="2"/>
        <v/>
      </c>
      <c r="P338" s="47" t="str">
        <f t="shared" si="3"/>
        <v/>
      </c>
      <c r="Q338" s="77" t="str">
        <f t="shared" si="4"/>
        <v/>
      </c>
      <c r="R338" s="47" t="str">
        <f t="shared" si="5"/>
        <v/>
      </c>
      <c r="S338" s="47" t="str">
        <f t="shared" si="6"/>
        <v/>
      </c>
      <c r="T338" s="48" t="str">
        <f>IF(A338="","",'DATA PENDIENTES'!O376)</f>
        <v/>
      </c>
    </row>
    <row r="339" ht="15.75" customHeight="1">
      <c r="A339" s="52" t="str">
        <f>IF('DATA PENDIENTES'!B377="","",'DATA PENDIENTES'!B377)</f>
        <v/>
      </c>
      <c r="B339" s="52" t="str">
        <f>IF(A339="","",'DATA PENDIENTES'!C377)</f>
        <v/>
      </c>
      <c r="C339" s="52" t="str">
        <f>IF(A339="","",'DATA PENDIENTES'!L377)</f>
        <v/>
      </c>
      <c r="D339" s="52" t="str">
        <f>IF(A339="","",'DATA PENDIENTES'!J377)</f>
        <v/>
      </c>
      <c r="E339" s="52" t="str">
        <f>IF(A339="","",'DATA PENDIENTES'!D377)</f>
        <v/>
      </c>
      <c r="F339" s="52" t="str">
        <f>IF(A339="","",'DATA PENDIENTES'!E377)</f>
        <v/>
      </c>
      <c r="G339" s="52" t="str">
        <f>IF(A339="","",'DATA PENDIENTES'!F377)</f>
        <v/>
      </c>
      <c r="H339" s="52" t="str">
        <f>IF(A339="","",'DATA PENDIENTES'!G377)</f>
        <v/>
      </c>
      <c r="I339" s="53" t="str">
        <f>IF(A339="","",'DATA PENDIENTES'!H377)</f>
        <v/>
      </c>
      <c r="J339" s="53" t="str">
        <f t="shared" si="1"/>
        <v/>
      </c>
      <c r="K339" s="52" t="str">
        <f>IF(A339="","",'DATA PENDIENTES'!I377)</f>
        <v/>
      </c>
      <c r="L339" s="52" t="str">
        <f>IF(A339="","",'DATA PENDIENTES'!K377)</f>
        <v/>
      </c>
      <c r="M339" s="52" t="str">
        <f>IF(A339="","",'DATA PENDIENTES'!M377)</f>
        <v/>
      </c>
      <c r="N339" s="52" t="str">
        <f>IF(A339="","",'DATA PENDIENTES'!N377)</f>
        <v/>
      </c>
      <c r="O339" s="52" t="str">
        <f t="shared" si="2"/>
        <v/>
      </c>
      <c r="P339" s="52" t="str">
        <f t="shared" si="3"/>
        <v/>
      </c>
      <c r="Q339" s="80" t="str">
        <f t="shared" si="4"/>
        <v/>
      </c>
      <c r="R339" s="52" t="str">
        <f t="shared" si="5"/>
        <v/>
      </c>
      <c r="S339" s="52" t="str">
        <f t="shared" si="6"/>
        <v/>
      </c>
      <c r="T339" s="53" t="str">
        <f>IF(A339="","",'DATA PENDIENTES'!O377)</f>
        <v/>
      </c>
    </row>
    <row r="340" ht="15.75" customHeight="1">
      <c r="A340" s="47" t="str">
        <f>IF('DATA PENDIENTES'!B378="","",'DATA PENDIENTES'!B378)</f>
        <v/>
      </c>
      <c r="B340" s="47" t="str">
        <f>IF(A340="","",'DATA PENDIENTES'!C378)</f>
        <v/>
      </c>
      <c r="C340" s="47" t="str">
        <f>IF(A340="","",'DATA PENDIENTES'!L378)</f>
        <v/>
      </c>
      <c r="D340" s="47" t="str">
        <f>IF(A340="","",'DATA PENDIENTES'!J378)</f>
        <v/>
      </c>
      <c r="E340" s="47" t="str">
        <f>IF(A340="","",'DATA PENDIENTES'!D378)</f>
        <v/>
      </c>
      <c r="F340" s="47" t="str">
        <f>IF(A340="","",'DATA PENDIENTES'!E378)</f>
        <v/>
      </c>
      <c r="G340" s="47" t="str">
        <f>IF(A340="","",'DATA PENDIENTES'!F378)</f>
        <v/>
      </c>
      <c r="H340" s="47" t="str">
        <f>IF(A340="","",'DATA PENDIENTES'!G378)</f>
        <v/>
      </c>
      <c r="I340" s="48" t="str">
        <f>IF(A340="","",'DATA PENDIENTES'!H378)</f>
        <v/>
      </c>
      <c r="J340" s="48" t="str">
        <f t="shared" si="1"/>
        <v/>
      </c>
      <c r="K340" s="47" t="str">
        <f>IF(A340="","",'DATA PENDIENTES'!I378)</f>
        <v/>
      </c>
      <c r="L340" s="47" t="str">
        <f>IF(A340="","",'DATA PENDIENTES'!K378)</f>
        <v/>
      </c>
      <c r="M340" s="47" t="str">
        <f>IF(A340="","",'DATA PENDIENTES'!M378)</f>
        <v/>
      </c>
      <c r="N340" s="47" t="str">
        <f>IF(A340="","",'DATA PENDIENTES'!N378)</f>
        <v/>
      </c>
      <c r="O340" s="47" t="str">
        <f t="shared" si="2"/>
        <v/>
      </c>
      <c r="P340" s="47" t="str">
        <f t="shared" si="3"/>
        <v/>
      </c>
      <c r="Q340" s="77" t="str">
        <f t="shared" si="4"/>
        <v/>
      </c>
      <c r="R340" s="47" t="str">
        <f t="shared" si="5"/>
        <v/>
      </c>
      <c r="S340" s="47" t="str">
        <f t="shared" si="6"/>
        <v/>
      </c>
      <c r="T340" s="48" t="str">
        <f>IF(A340="","",'DATA PENDIENTES'!O378)</f>
        <v/>
      </c>
    </row>
    <row r="341" ht="15.75" customHeight="1">
      <c r="A341" s="52" t="str">
        <f>IF('DATA PENDIENTES'!B379="","",'DATA PENDIENTES'!B379)</f>
        <v/>
      </c>
      <c r="B341" s="52" t="str">
        <f>IF(A341="","",'DATA PENDIENTES'!C379)</f>
        <v/>
      </c>
      <c r="C341" s="52" t="str">
        <f>IF(A341="","",'DATA PENDIENTES'!L379)</f>
        <v/>
      </c>
      <c r="D341" s="52" t="str">
        <f>IF(A341="","",'DATA PENDIENTES'!J379)</f>
        <v/>
      </c>
      <c r="E341" s="52" t="str">
        <f>IF(A341="","",'DATA PENDIENTES'!D379)</f>
        <v/>
      </c>
      <c r="F341" s="52" t="str">
        <f>IF(A341="","",'DATA PENDIENTES'!E379)</f>
        <v/>
      </c>
      <c r="G341" s="52" t="str">
        <f>IF(A341="","",'DATA PENDIENTES'!F379)</f>
        <v/>
      </c>
      <c r="H341" s="52" t="str">
        <f>IF(A341="","",'DATA PENDIENTES'!G379)</f>
        <v/>
      </c>
      <c r="I341" s="53" t="str">
        <f>IF(A341="","",'DATA PENDIENTES'!H379)</f>
        <v/>
      </c>
      <c r="J341" s="53" t="str">
        <f t="shared" si="1"/>
        <v/>
      </c>
      <c r="K341" s="52" t="str">
        <f>IF(A341="","",'DATA PENDIENTES'!I379)</f>
        <v/>
      </c>
      <c r="L341" s="52" t="str">
        <f>IF(A341="","",'DATA PENDIENTES'!K379)</f>
        <v/>
      </c>
      <c r="M341" s="52" t="str">
        <f>IF(A341="","",'DATA PENDIENTES'!M379)</f>
        <v/>
      </c>
      <c r="N341" s="52" t="str">
        <f>IF(A341="","",'DATA PENDIENTES'!N379)</f>
        <v/>
      </c>
      <c r="O341" s="52" t="str">
        <f t="shared" si="2"/>
        <v/>
      </c>
      <c r="P341" s="52" t="str">
        <f t="shared" si="3"/>
        <v/>
      </c>
      <c r="Q341" s="80" t="str">
        <f t="shared" si="4"/>
        <v/>
      </c>
      <c r="R341" s="52" t="str">
        <f t="shared" si="5"/>
        <v/>
      </c>
      <c r="S341" s="52" t="str">
        <f t="shared" si="6"/>
        <v/>
      </c>
      <c r="T341" s="53" t="str">
        <f>IF(A341="","",'DATA PENDIENTES'!O379)</f>
        <v/>
      </c>
    </row>
    <row r="342" ht="15.75" customHeight="1">
      <c r="A342" s="47" t="str">
        <f>IF('DATA PENDIENTES'!B380="","",'DATA PENDIENTES'!B380)</f>
        <v/>
      </c>
      <c r="B342" s="47" t="str">
        <f>IF(A342="","",'DATA PENDIENTES'!C380)</f>
        <v/>
      </c>
      <c r="C342" s="47" t="str">
        <f>IF(A342="","",'DATA PENDIENTES'!L380)</f>
        <v/>
      </c>
      <c r="D342" s="47" t="str">
        <f>IF(A342="","",'DATA PENDIENTES'!J380)</f>
        <v/>
      </c>
      <c r="E342" s="47" t="str">
        <f>IF(A342="","",'DATA PENDIENTES'!D380)</f>
        <v/>
      </c>
      <c r="F342" s="47" t="str">
        <f>IF(A342="","",'DATA PENDIENTES'!E380)</f>
        <v/>
      </c>
      <c r="G342" s="47" t="str">
        <f>IF(A342="","",'DATA PENDIENTES'!F380)</f>
        <v/>
      </c>
      <c r="H342" s="47" t="str">
        <f>IF(A342="","",'DATA PENDIENTES'!G380)</f>
        <v/>
      </c>
      <c r="I342" s="48" t="str">
        <f>IF(A342="","",'DATA PENDIENTES'!H380)</f>
        <v/>
      </c>
      <c r="J342" s="48" t="str">
        <f t="shared" si="1"/>
        <v/>
      </c>
      <c r="K342" s="47" t="str">
        <f>IF(A342="","",'DATA PENDIENTES'!I380)</f>
        <v/>
      </c>
      <c r="L342" s="47" t="str">
        <f>IF(A342="","",'DATA PENDIENTES'!K380)</f>
        <v/>
      </c>
      <c r="M342" s="47" t="str">
        <f>IF(A342="","",'DATA PENDIENTES'!M380)</f>
        <v/>
      </c>
      <c r="N342" s="47" t="str">
        <f>IF(A342="","",'DATA PENDIENTES'!N380)</f>
        <v/>
      </c>
      <c r="O342" s="47" t="str">
        <f t="shared" si="2"/>
        <v/>
      </c>
      <c r="P342" s="47" t="str">
        <f t="shared" si="3"/>
        <v/>
      </c>
      <c r="Q342" s="77" t="str">
        <f t="shared" si="4"/>
        <v/>
      </c>
      <c r="R342" s="47" t="str">
        <f t="shared" si="5"/>
        <v/>
      </c>
      <c r="S342" s="47" t="str">
        <f t="shared" si="6"/>
        <v/>
      </c>
      <c r="T342" s="48" t="str">
        <f>IF(A342="","",'DATA PENDIENTES'!O380)</f>
        <v/>
      </c>
    </row>
    <row r="343" ht="15.75" customHeight="1">
      <c r="A343" s="52" t="str">
        <f>IF('DATA PENDIENTES'!B381="","",'DATA PENDIENTES'!B381)</f>
        <v/>
      </c>
      <c r="B343" s="52" t="str">
        <f>IF(A343="","",'DATA PENDIENTES'!C381)</f>
        <v/>
      </c>
      <c r="C343" s="52" t="str">
        <f>IF(A343="","",'DATA PENDIENTES'!L381)</f>
        <v/>
      </c>
      <c r="D343" s="52" t="str">
        <f>IF(A343="","",'DATA PENDIENTES'!J381)</f>
        <v/>
      </c>
      <c r="E343" s="52" t="str">
        <f>IF(A343="","",'DATA PENDIENTES'!D381)</f>
        <v/>
      </c>
      <c r="F343" s="52" t="str">
        <f>IF(A343="","",'DATA PENDIENTES'!E381)</f>
        <v/>
      </c>
      <c r="G343" s="52" t="str">
        <f>IF(A343="","",'DATA PENDIENTES'!F381)</f>
        <v/>
      </c>
      <c r="H343" s="52" t="str">
        <f>IF(A343="","",'DATA PENDIENTES'!G381)</f>
        <v/>
      </c>
      <c r="I343" s="53" t="str">
        <f>IF(A343="","",'DATA PENDIENTES'!H381)</f>
        <v/>
      </c>
      <c r="J343" s="53" t="str">
        <f t="shared" si="1"/>
        <v/>
      </c>
      <c r="K343" s="52" t="str">
        <f>IF(A343="","",'DATA PENDIENTES'!I381)</f>
        <v/>
      </c>
      <c r="L343" s="52" t="str">
        <f>IF(A343="","",'DATA PENDIENTES'!K381)</f>
        <v/>
      </c>
      <c r="M343" s="52" t="str">
        <f>IF(A343="","",'DATA PENDIENTES'!M381)</f>
        <v/>
      </c>
      <c r="N343" s="52" t="str">
        <f>IF(A343="","",'DATA PENDIENTES'!N381)</f>
        <v/>
      </c>
      <c r="O343" s="52" t="str">
        <f t="shared" si="2"/>
        <v/>
      </c>
      <c r="P343" s="52" t="str">
        <f t="shared" si="3"/>
        <v/>
      </c>
      <c r="Q343" s="80" t="str">
        <f t="shared" si="4"/>
        <v/>
      </c>
      <c r="R343" s="52" t="str">
        <f t="shared" si="5"/>
        <v/>
      </c>
      <c r="S343" s="52" t="str">
        <f t="shared" si="6"/>
        <v/>
      </c>
      <c r="T343" s="53" t="str">
        <f>IF(A343="","",'DATA PENDIENTES'!O381)</f>
        <v/>
      </c>
    </row>
    <row r="344" ht="15.75" customHeight="1">
      <c r="A344" s="47" t="str">
        <f>IF('DATA PENDIENTES'!B382="","",'DATA PENDIENTES'!B382)</f>
        <v/>
      </c>
      <c r="B344" s="47" t="str">
        <f>IF(A344="","",'DATA PENDIENTES'!C382)</f>
        <v/>
      </c>
      <c r="C344" s="47" t="str">
        <f>IF(A344="","",'DATA PENDIENTES'!L382)</f>
        <v/>
      </c>
      <c r="D344" s="47" t="str">
        <f>IF(A344="","",'DATA PENDIENTES'!J382)</f>
        <v/>
      </c>
      <c r="E344" s="47" t="str">
        <f>IF(A344="","",'DATA PENDIENTES'!D382)</f>
        <v/>
      </c>
      <c r="F344" s="47" t="str">
        <f>IF(A344="","",'DATA PENDIENTES'!E382)</f>
        <v/>
      </c>
      <c r="G344" s="47" t="str">
        <f>IF(A344="","",'DATA PENDIENTES'!F382)</f>
        <v/>
      </c>
      <c r="H344" s="47" t="str">
        <f>IF(A344="","",'DATA PENDIENTES'!G382)</f>
        <v/>
      </c>
      <c r="I344" s="48" t="str">
        <f>IF(A344="","",'DATA PENDIENTES'!H382)</f>
        <v/>
      </c>
      <c r="J344" s="48" t="str">
        <f t="shared" si="1"/>
        <v/>
      </c>
      <c r="K344" s="47" t="str">
        <f>IF(A344="","",'DATA PENDIENTES'!I382)</f>
        <v/>
      </c>
      <c r="L344" s="47" t="str">
        <f>IF(A344="","",'DATA PENDIENTES'!K382)</f>
        <v/>
      </c>
      <c r="M344" s="47" t="str">
        <f>IF(A344="","",'DATA PENDIENTES'!M382)</f>
        <v/>
      </c>
      <c r="N344" s="47" t="str">
        <f>IF(A344="","",'DATA PENDIENTES'!N382)</f>
        <v/>
      </c>
      <c r="O344" s="47" t="str">
        <f t="shared" si="2"/>
        <v/>
      </c>
      <c r="P344" s="47" t="str">
        <f t="shared" si="3"/>
        <v/>
      </c>
      <c r="Q344" s="77" t="str">
        <f t="shared" si="4"/>
        <v/>
      </c>
      <c r="R344" s="47" t="str">
        <f t="shared" si="5"/>
        <v/>
      </c>
      <c r="S344" s="47" t="str">
        <f t="shared" si="6"/>
        <v/>
      </c>
      <c r="T344" s="48" t="str">
        <f>IF(A344="","",'DATA PENDIENTES'!O382)</f>
        <v/>
      </c>
    </row>
    <row r="345" ht="15.75" customHeight="1">
      <c r="A345" s="52" t="str">
        <f>IF('DATA PENDIENTES'!B383="","",'DATA PENDIENTES'!B383)</f>
        <v/>
      </c>
      <c r="B345" s="52" t="str">
        <f>IF(A345="","",'DATA PENDIENTES'!C383)</f>
        <v/>
      </c>
      <c r="C345" s="52" t="str">
        <f>IF(A345="","",'DATA PENDIENTES'!L383)</f>
        <v/>
      </c>
      <c r="D345" s="52" t="str">
        <f>IF(A345="","",'DATA PENDIENTES'!J383)</f>
        <v/>
      </c>
      <c r="E345" s="52" t="str">
        <f>IF(A345="","",'DATA PENDIENTES'!D383)</f>
        <v/>
      </c>
      <c r="F345" s="52" t="str">
        <f>IF(A345="","",'DATA PENDIENTES'!E383)</f>
        <v/>
      </c>
      <c r="G345" s="52" t="str">
        <f>IF(A345="","",'DATA PENDIENTES'!F383)</f>
        <v/>
      </c>
      <c r="H345" s="52" t="str">
        <f>IF(A345="","",'DATA PENDIENTES'!G383)</f>
        <v/>
      </c>
      <c r="I345" s="53" t="str">
        <f>IF(A345="","",'DATA PENDIENTES'!H383)</f>
        <v/>
      </c>
      <c r="J345" s="53" t="str">
        <f t="shared" si="1"/>
        <v/>
      </c>
      <c r="K345" s="52" t="str">
        <f>IF(A345="","",'DATA PENDIENTES'!I383)</f>
        <v/>
      </c>
      <c r="L345" s="52" t="str">
        <f>IF(A345="","",'DATA PENDIENTES'!K383)</f>
        <v/>
      </c>
      <c r="M345" s="52" t="str">
        <f>IF(A345="","",'DATA PENDIENTES'!M383)</f>
        <v/>
      </c>
      <c r="N345" s="52" t="str">
        <f>IF(A345="","",'DATA PENDIENTES'!N383)</f>
        <v/>
      </c>
      <c r="O345" s="52" t="str">
        <f t="shared" si="2"/>
        <v/>
      </c>
      <c r="P345" s="52" t="str">
        <f t="shared" si="3"/>
        <v/>
      </c>
      <c r="Q345" s="80" t="str">
        <f t="shared" si="4"/>
        <v/>
      </c>
      <c r="R345" s="52" t="str">
        <f t="shared" si="5"/>
        <v/>
      </c>
      <c r="S345" s="52" t="str">
        <f t="shared" si="6"/>
        <v/>
      </c>
      <c r="T345" s="53" t="str">
        <f>IF(A345="","",'DATA PENDIENTES'!O383)</f>
        <v/>
      </c>
    </row>
    <row r="346" ht="15.75" customHeight="1">
      <c r="A346" s="47" t="str">
        <f>IF('DATA PENDIENTES'!B384="","",'DATA PENDIENTES'!B384)</f>
        <v/>
      </c>
      <c r="B346" s="47" t="str">
        <f>IF(A346="","",'DATA PENDIENTES'!C384)</f>
        <v/>
      </c>
      <c r="C346" s="47" t="str">
        <f>IF(A346="","",'DATA PENDIENTES'!L384)</f>
        <v/>
      </c>
      <c r="D346" s="47" t="str">
        <f>IF(A346="","",'DATA PENDIENTES'!J384)</f>
        <v/>
      </c>
      <c r="E346" s="47" t="str">
        <f>IF(A346="","",'DATA PENDIENTES'!D384)</f>
        <v/>
      </c>
      <c r="F346" s="47" t="str">
        <f>IF(A346="","",'DATA PENDIENTES'!E384)</f>
        <v/>
      </c>
      <c r="G346" s="47" t="str">
        <f>IF(A346="","",'DATA PENDIENTES'!F384)</f>
        <v/>
      </c>
      <c r="H346" s="47" t="str">
        <f>IF(A346="","",'DATA PENDIENTES'!G384)</f>
        <v/>
      </c>
      <c r="I346" s="48" t="str">
        <f>IF(A346="","",'DATA PENDIENTES'!H384)</f>
        <v/>
      </c>
      <c r="J346" s="48" t="str">
        <f t="shared" si="1"/>
        <v/>
      </c>
      <c r="K346" s="47" t="str">
        <f>IF(A346="","",'DATA PENDIENTES'!I384)</f>
        <v/>
      </c>
      <c r="L346" s="47" t="str">
        <f>IF(A346="","",'DATA PENDIENTES'!K384)</f>
        <v/>
      </c>
      <c r="M346" s="47" t="str">
        <f>IF(A346="","",'DATA PENDIENTES'!M384)</f>
        <v/>
      </c>
      <c r="N346" s="47" t="str">
        <f>IF(A346="","",'DATA PENDIENTES'!N384)</f>
        <v/>
      </c>
      <c r="O346" s="47" t="str">
        <f t="shared" si="2"/>
        <v/>
      </c>
      <c r="P346" s="47" t="str">
        <f t="shared" si="3"/>
        <v/>
      </c>
      <c r="Q346" s="77" t="str">
        <f t="shared" si="4"/>
        <v/>
      </c>
      <c r="R346" s="47" t="str">
        <f t="shared" si="5"/>
        <v/>
      </c>
      <c r="S346" s="47" t="str">
        <f t="shared" si="6"/>
        <v/>
      </c>
      <c r="T346" s="48" t="str">
        <f>IF(A346="","",'DATA PENDIENTES'!O384)</f>
        <v/>
      </c>
    </row>
    <row r="347" ht="15.75" customHeight="1">
      <c r="A347" s="52" t="str">
        <f>IF('DATA PENDIENTES'!B385="","",'DATA PENDIENTES'!B385)</f>
        <v/>
      </c>
      <c r="B347" s="52" t="str">
        <f>IF(A347="","",'DATA PENDIENTES'!C385)</f>
        <v/>
      </c>
      <c r="C347" s="52" t="str">
        <f>IF(A347="","",'DATA PENDIENTES'!L385)</f>
        <v/>
      </c>
      <c r="D347" s="52" t="str">
        <f>IF(A347="","",'DATA PENDIENTES'!J385)</f>
        <v/>
      </c>
      <c r="E347" s="52" t="str">
        <f>IF(A347="","",'DATA PENDIENTES'!D385)</f>
        <v/>
      </c>
      <c r="F347" s="52" t="str">
        <f>IF(A347="","",'DATA PENDIENTES'!E385)</f>
        <v/>
      </c>
      <c r="G347" s="52" t="str">
        <f>IF(A347="","",'DATA PENDIENTES'!F385)</f>
        <v/>
      </c>
      <c r="H347" s="52" t="str">
        <f>IF(A347="","",'DATA PENDIENTES'!G385)</f>
        <v/>
      </c>
      <c r="I347" s="53" t="str">
        <f>IF(A347="","",'DATA PENDIENTES'!H385)</f>
        <v/>
      </c>
      <c r="J347" s="53" t="str">
        <f t="shared" si="1"/>
        <v/>
      </c>
      <c r="K347" s="52" t="str">
        <f>IF(A347="","",'DATA PENDIENTES'!I385)</f>
        <v/>
      </c>
      <c r="L347" s="52" t="str">
        <f>IF(A347="","",'DATA PENDIENTES'!K385)</f>
        <v/>
      </c>
      <c r="M347" s="52" t="str">
        <f>IF(A347="","",'DATA PENDIENTES'!M385)</f>
        <v/>
      </c>
      <c r="N347" s="52" t="str">
        <f>IF(A347="","",'DATA PENDIENTES'!N385)</f>
        <v/>
      </c>
      <c r="O347" s="52" t="str">
        <f t="shared" si="2"/>
        <v/>
      </c>
      <c r="P347" s="52" t="str">
        <f t="shared" si="3"/>
        <v/>
      </c>
      <c r="Q347" s="80" t="str">
        <f t="shared" si="4"/>
        <v/>
      </c>
      <c r="R347" s="52" t="str">
        <f t="shared" si="5"/>
        <v/>
      </c>
      <c r="S347" s="52" t="str">
        <f t="shared" si="6"/>
        <v/>
      </c>
      <c r="T347" s="53" t="str">
        <f>IF(A347="","",'DATA PENDIENTES'!O385)</f>
        <v/>
      </c>
    </row>
    <row r="348" ht="15.75" customHeight="1">
      <c r="A348" s="47" t="str">
        <f>IF('DATA PENDIENTES'!B386="","",'DATA PENDIENTES'!B386)</f>
        <v/>
      </c>
      <c r="B348" s="47" t="str">
        <f>IF(A348="","",'DATA PENDIENTES'!C386)</f>
        <v/>
      </c>
      <c r="C348" s="47" t="str">
        <f>IF(A348="","",'DATA PENDIENTES'!L386)</f>
        <v/>
      </c>
      <c r="D348" s="47" t="str">
        <f>IF(A348="","",'DATA PENDIENTES'!J386)</f>
        <v/>
      </c>
      <c r="E348" s="47" t="str">
        <f>IF(A348="","",'DATA PENDIENTES'!D386)</f>
        <v/>
      </c>
      <c r="F348" s="47" t="str">
        <f>IF(A348="","",'DATA PENDIENTES'!E386)</f>
        <v/>
      </c>
      <c r="G348" s="47" t="str">
        <f>IF(A348="","",'DATA PENDIENTES'!F386)</f>
        <v/>
      </c>
      <c r="H348" s="47" t="str">
        <f>IF(A348="","",'DATA PENDIENTES'!G386)</f>
        <v/>
      </c>
      <c r="I348" s="48" t="str">
        <f>IF(A348="","",'DATA PENDIENTES'!H386)</f>
        <v/>
      </c>
      <c r="J348" s="48" t="str">
        <f t="shared" si="1"/>
        <v/>
      </c>
      <c r="K348" s="47" t="str">
        <f>IF(A348="","",'DATA PENDIENTES'!I386)</f>
        <v/>
      </c>
      <c r="L348" s="47" t="str">
        <f>IF(A348="","",'DATA PENDIENTES'!K386)</f>
        <v/>
      </c>
      <c r="M348" s="47" t="str">
        <f>IF(A348="","",'DATA PENDIENTES'!M386)</f>
        <v/>
      </c>
      <c r="N348" s="47" t="str">
        <f>IF(A348="","",'DATA PENDIENTES'!N386)</f>
        <v/>
      </c>
      <c r="O348" s="47" t="str">
        <f t="shared" si="2"/>
        <v/>
      </c>
      <c r="P348" s="47" t="str">
        <f t="shared" si="3"/>
        <v/>
      </c>
      <c r="Q348" s="77" t="str">
        <f t="shared" si="4"/>
        <v/>
      </c>
      <c r="R348" s="47" t="str">
        <f t="shared" si="5"/>
        <v/>
      </c>
      <c r="S348" s="47" t="str">
        <f t="shared" si="6"/>
        <v/>
      </c>
      <c r="T348" s="48" t="str">
        <f>IF(A348="","",'DATA PENDIENTES'!O386)</f>
        <v/>
      </c>
    </row>
    <row r="349" ht="15.75" customHeight="1">
      <c r="A349" s="52" t="str">
        <f>IF('DATA PENDIENTES'!B387="","",'DATA PENDIENTES'!B387)</f>
        <v/>
      </c>
      <c r="B349" s="52" t="str">
        <f>IF(A349="","",'DATA PENDIENTES'!C387)</f>
        <v/>
      </c>
      <c r="C349" s="52" t="str">
        <f>IF(A349="","",'DATA PENDIENTES'!L387)</f>
        <v/>
      </c>
      <c r="D349" s="52" t="str">
        <f>IF(A349="","",'DATA PENDIENTES'!J387)</f>
        <v/>
      </c>
      <c r="E349" s="52" t="str">
        <f>IF(A349="","",'DATA PENDIENTES'!D387)</f>
        <v/>
      </c>
      <c r="F349" s="52" t="str">
        <f>IF(A349="","",'DATA PENDIENTES'!E387)</f>
        <v/>
      </c>
      <c r="G349" s="52" t="str">
        <f>IF(A349="","",'DATA PENDIENTES'!F387)</f>
        <v/>
      </c>
      <c r="H349" s="52" t="str">
        <f>IF(A349="","",'DATA PENDIENTES'!G387)</f>
        <v/>
      </c>
      <c r="I349" s="53" t="str">
        <f>IF(A349="","",'DATA PENDIENTES'!H387)</f>
        <v/>
      </c>
      <c r="J349" s="53" t="str">
        <f t="shared" si="1"/>
        <v/>
      </c>
      <c r="K349" s="52" t="str">
        <f>IF(A349="","",'DATA PENDIENTES'!I387)</f>
        <v/>
      </c>
      <c r="L349" s="52" t="str">
        <f>IF(A349="","",'DATA PENDIENTES'!K387)</f>
        <v/>
      </c>
      <c r="M349" s="52" t="str">
        <f>IF(A349="","",'DATA PENDIENTES'!M387)</f>
        <v/>
      </c>
      <c r="N349" s="52" t="str">
        <f>IF(A349="","",'DATA PENDIENTES'!N387)</f>
        <v/>
      </c>
      <c r="O349" s="52" t="str">
        <f t="shared" si="2"/>
        <v/>
      </c>
      <c r="P349" s="52" t="str">
        <f t="shared" si="3"/>
        <v/>
      </c>
      <c r="Q349" s="80" t="str">
        <f t="shared" si="4"/>
        <v/>
      </c>
      <c r="R349" s="52" t="str">
        <f t="shared" si="5"/>
        <v/>
      </c>
      <c r="S349" s="52" t="str">
        <f t="shared" si="6"/>
        <v/>
      </c>
      <c r="T349" s="53" t="str">
        <f>IF(A349="","",'DATA PENDIENTES'!O387)</f>
        <v/>
      </c>
    </row>
    <row r="350" ht="15.75" customHeight="1">
      <c r="A350" s="47" t="str">
        <f>IF('DATA PENDIENTES'!B388="","",'DATA PENDIENTES'!B388)</f>
        <v/>
      </c>
      <c r="B350" s="47" t="str">
        <f>IF(A350="","",'DATA PENDIENTES'!C388)</f>
        <v/>
      </c>
      <c r="C350" s="47" t="str">
        <f>IF(A350="","",'DATA PENDIENTES'!L388)</f>
        <v/>
      </c>
      <c r="D350" s="47" t="str">
        <f>IF(A350="","",'DATA PENDIENTES'!J388)</f>
        <v/>
      </c>
      <c r="E350" s="47" t="str">
        <f>IF(A350="","",'DATA PENDIENTES'!D388)</f>
        <v/>
      </c>
      <c r="F350" s="47" t="str">
        <f>IF(A350="","",'DATA PENDIENTES'!E388)</f>
        <v/>
      </c>
      <c r="G350" s="47" t="str">
        <f>IF(A350="","",'DATA PENDIENTES'!F388)</f>
        <v/>
      </c>
      <c r="H350" s="47" t="str">
        <f>IF(A350="","",'DATA PENDIENTES'!G388)</f>
        <v/>
      </c>
      <c r="I350" s="48" t="str">
        <f>IF(A350="","",'DATA PENDIENTES'!H388)</f>
        <v/>
      </c>
      <c r="J350" s="48" t="str">
        <f t="shared" si="1"/>
        <v/>
      </c>
      <c r="K350" s="47" t="str">
        <f>IF(A350="","",'DATA PENDIENTES'!I388)</f>
        <v/>
      </c>
      <c r="L350" s="47" t="str">
        <f>IF(A350="","",'DATA PENDIENTES'!K388)</f>
        <v/>
      </c>
      <c r="M350" s="47" t="str">
        <f>IF(A350="","",'DATA PENDIENTES'!M388)</f>
        <v/>
      </c>
      <c r="N350" s="47" t="str">
        <f>IF(A350="","",'DATA PENDIENTES'!N388)</f>
        <v/>
      </c>
      <c r="O350" s="47" t="str">
        <f t="shared" si="2"/>
        <v/>
      </c>
      <c r="P350" s="47" t="str">
        <f t="shared" si="3"/>
        <v/>
      </c>
      <c r="Q350" s="77" t="str">
        <f t="shared" si="4"/>
        <v/>
      </c>
      <c r="R350" s="47" t="str">
        <f t="shared" si="5"/>
        <v/>
      </c>
      <c r="S350" s="47" t="str">
        <f t="shared" si="6"/>
        <v/>
      </c>
      <c r="T350" s="48" t="str">
        <f>IF(A350="","",'DATA PENDIENTES'!O388)</f>
        <v/>
      </c>
    </row>
    <row r="351" ht="15.75" customHeight="1">
      <c r="A351" s="52" t="str">
        <f>IF('DATA PENDIENTES'!B389="","",'DATA PENDIENTES'!B389)</f>
        <v/>
      </c>
      <c r="B351" s="52" t="str">
        <f>IF(A351="","",'DATA PENDIENTES'!C389)</f>
        <v/>
      </c>
      <c r="C351" s="52" t="str">
        <f>IF(A351="","",'DATA PENDIENTES'!L389)</f>
        <v/>
      </c>
      <c r="D351" s="52" t="str">
        <f>IF(A351="","",'DATA PENDIENTES'!J389)</f>
        <v/>
      </c>
      <c r="E351" s="52" t="str">
        <f>IF(A351="","",'DATA PENDIENTES'!D389)</f>
        <v/>
      </c>
      <c r="F351" s="52" t="str">
        <f>IF(A351="","",'DATA PENDIENTES'!E389)</f>
        <v/>
      </c>
      <c r="G351" s="52" t="str">
        <f>IF(A351="","",'DATA PENDIENTES'!F389)</f>
        <v/>
      </c>
      <c r="H351" s="52" t="str">
        <f>IF(A351="","",'DATA PENDIENTES'!G389)</f>
        <v/>
      </c>
      <c r="I351" s="53" t="str">
        <f>IF(A351="","",'DATA PENDIENTES'!H389)</f>
        <v/>
      </c>
      <c r="J351" s="53" t="str">
        <f t="shared" si="1"/>
        <v/>
      </c>
      <c r="K351" s="52" t="str">
        <f>IF(A351="","",'DATA PENDIENTES'!I389)</f>
        <v/>
      </c>
      <c r="L351" s="52" t="str">
        <f>IF(A351="","",'DATA PENDIENTES'!K389)</f>
        <v/>
      </c>
      <c r="M351" s="52" t="str">
        <f>IF(A351="","",'DATA PENDIENTES'!M389)</f>
        <v/>
      </c>
      <c r="N351" s="52" t="str">
        <f>IF(A351="","",'DATA PENDIENTES'!N389)</f>
        <v/>
      </c>
      <c r="O351" s="52" t="str">
        <f t="shared" si="2"/>
        <v/>
      </c>
      <c r="P351" s="52" t="str">
        <f t="shared" si="3"/>
        <v/>
      </c>
      <c r="Q351" s="80" t="str">
        <f t="shared" si="4"/>
        <v/>
      </c>
      <c r="R351" s="52" t="str">
        <f t="shared" si="5"/>
        <v/>
      </c>
      <c r="S351" s="52" t="str">
        <f t="shared" si="6"/>
        <v/>
      </c>
      <c r="T351" s="53" t="str">
        <f>IF(A351="","",'DATA PENDIENTES'!O389)</f>
        <v/>
      </c>
    </row>
    <row r="352" ht="15.75" customHeight="1">
      <c r="A352" s="47" t="str">
        <f>IF('DATA PENDIENTES'!B390="","",'DATA PENDIENTES'!B390)</f>
        <v/>
      </c>
      <c r="B352" s="47" t="str">
        <f>IF(A352="","",'DATA PENDIENTES'!C390)</f>
        <v/>
      </c>
      <c r="C352" s="47" t="str">
        <f>IF(A352="","",'DATA PENDIENTES'!L390)</f>
        <v/>
      </c>
      <c r="D352" s="47" t="str">
        <f>IF(A352="","",'DATA PENDIENTES'!J390)</f>
        <v/>
      </c>
      <c r="E352" s="47" t="str">
        <f>IF(A352="","",'DATA PENDIENTES'!D390)</f>
        <v/>
      </c>
      <c r="F352" s="47" t="str">
        <f>IF(A352="","",'DATA PENDIENTES'!E390)</f>
        <v/>
      </c>
      <c r="G352" s="47" t="str">
        <f>IF(A352="","",'DATA PENDIENTES'!F390)</f>
        <v/>
      </c>
      <c r="H352" s="47" t="str">
        <f>IF(A352="","",'DATA PENDIENTES'!G390)</f>
        <v/>
      </c>
      <c r="I352" s="48" t="str">
        <f>IF(A352="","",'DATA PENDIENTES'!H390)</f>
        <v/>
      </c>
      <c r="J352" s="48" t="str">
        <f t="shared" si="1"/>
        <v/>
      </c>
      <c r="K352" s="47" t="str">
        <f>IF(A352="","",'DATA PENDIENTES'!I390)</f>
        <v/>
      </c>
      <c r="L352" s="47" t="str">
        <f>IF(A352="","",'DATA PENDIENTES'!K390)</f>
        <v/>
      </c>
      <c r="M352" s="47" t="str">
        <f>IF(A352="","",'DATA PENDIENTES'!M390)</f>
        <v/>
      </c>
      <c r="N352" s="47" t="str">
        <f>IF(A352="","",'DATA PENDIENTES'!N390)</f>
        <v/>
      </c>
      <c r="O352" s="47" t="str">
        <f t="shared" si="2"/>
        <v/>
      </c>
      <c r="P352" s="47" t="str">
        <f t="shared" si="3"/>
        <v/>
      </c>
      <c r="Q352" s="77" t="str">
        <f t="shared" si="4"/>
        <v/>
      </c>
      <c r="R352" s="47" t="str">
        <f t="shared" si="5"/>
        <v/>
      </c>
      <c r="S352" s="47" t="str">
        <f t="shared" si="6"/>
        <v/>
      </c>
      <c r="T352" s="48" t="str">
        <f>IF(A352="","",'DATA PENDIENTES'!O390)</f>
        <v/>
      </c>
    </row>
    <row r="353" ht="15.75" customHeight="1">
      <c r="A353" s="52" t="str">
        <f>IF('DATA PENDIENTES'!B391="","",'DATA PENDIENTES'!B391)</f>
        <v/>
      </c>
      <c r="B353" s="52" t="str">
        <f>IF(A353="","",'DATA PENDIENTES'!C391)</f>
        <v/>
      </c>
      <c r="C353" s="52" t="str">
        <f>IF(A353="","",'DATA PENDIENTES'!L391)</f>
        <v/>
      </c>
      <c r="D353" s="52" t="str">
        <f>IF(A353="","",'DATA PENDIENTES'!J391)</f>
        <v/>
      </c>
      <c r="E353" s="52" t="str">
        <f>IF(A353="","",'DATA PENDIENTES'!D391)</f>
        <v/>
      </c>
      <c r="F353" s="52" t="str">
        <f>IF(A353="","",'DATA PENDIENTES'!E391)</f>
        <v/>
      </c>
      <c r="G353" s="52" t="str">
        <f>IF(A353="","",'DATA PENDIENTES'!F391)</f>
        <v/>
      </c>
      <c r="H353" s="52" t="str">
        <f>IF(A353="","",'DATA PENDIENTES'!G391)</f>
        <v/>
      </c>
      <c r="I353" s="53" t="str">
        <f>IF(A353="","",'DATA PENDIENTES'!H391)</f>
        <v/>
      </c>
      <c r="J353" s="53" t="str">
        <f t="shared" si="1"/>
        <v/>
      </c>
      <c r="K353" s="52" t="str">
        <f>IF(A353="","",'DATA PENDIENTES'!I391)</f>
        <v/>
      </c>
      <c r="L353" s="52" t="str">
        <f>IF(A353="","",'DATA PENDIENTES'!K391)</f>
        <v/>
      </c>
      <c r="M353" s="52" t="str">
        <f>IF(A353="","",'DATA PENDIENTES'!M391)</f>
        <v/>
      </c>
      <c r="N353" s="52" t="str">
        <f>IF(A353="","",'DATA PENDIENTES'!N391)</f>
        <v/>
      </c>
      <c r="O353" s="52" t="str">
        <f t="shared" si="2"/>
        <v/>
      </c>
      <c r="P353" s="52" t="str">
        <f t="shared" si="3"/>
        <v/>
      </c>
      <c r="Q353" s="80" t="str">
        <f t="shared" si="4"/>
        <v/>
      </c>
      <c r="R353" s="52" t="str">
        <f t="shared" si="5"/>
        <v/>
      </c>
      <c r="S353" s="52" t="str">
        <f t="shared" si="6"/>
        <v/>
      </c>
      <c r="T353" s="53" t="str">
        <f>IF(A353="","",'DATA PENDIENTES'!O391)</f>
        <v/>
      </c>
    </row>
    <row r="354" ht="15.75" customHeight="1">
      <c r="A354" s="47" t="str">
        <f>IF('DATA PENDIENTES'!B392="","",'DATA PENDIENTES'!B392)</f>
        <v/>
      </c>
      <c r="B354" s="47" t="str">
        <f>IF(A354="","",'DATA PENDIENTES'!C392)</f>
        <v/>
      </c>
      <c r="C354" s="47" t="str">
        <f>IF(A354="","",'DATA PENDIENTES'!L392)</f>
        <v/>
      </c>
      <c r="D354" s="47" t="str">
        <f>IF(A354="","",'DATA PENDIENTES'!J392)</f>
        <v/>
      </c>
      <c r="E354" s="47" t="str">
        <f>IF(A354="","",'DATA PENDIENTES'!D392)</f>
        <v/>
      </c>
      <c r="F354" s="47" t="str">
        <f>IF(A354="","",'DATA PENDIENTES'!E392)</f>
        <v/>
      </c>
      <c r="G354" s="47" t="str">
        <f>IF(A354="","",'DATA PENDIENTES'!F392)</f>
        <v/>
      </c>
      <c r="H354" s="47" t="str">
        <f>IF(A354="","",'DATA PENDIENTES'!G392)</f>
        <v/>
      </c>
      <c r="I354" s="48" t="str">
        <f>IF(A354="","",'DATA PENDIENTES'!H392)</f>
        <v/>
      </c>
      <c r="J354" s="48" t="str">
        <f t="shared" si="1"/>
        <v/>
      </c>
      <c r="K354" s="47" t="str">
        <f>IF(A354="","",'DATA PENDIENTES'!I392)</f>
        <v/>
      </c>
      <c r="L354" s="47" t="str">
        <f>IF(A354="","",'DATA PENDIENTES'!K392)</f>
        <v/>
      </c>
      <c r="M354" s="47" t="str">
        <f>IF(A354="","",'DATA PENDIENTES'!M392)</f>
        <v/>
      </c>
      <c r="N354" s="47" t="str">
        <f>IF(A354="","",'DATA PENDIENTES'!N392)</f>
        <v/>
      </c>
      <c r="O354" s="47" t="str">
        <f t="shared" si="2"/>
        <v/>
      </c>
      <c r="P354" s="47" t="str">
        <f t="shared" si="3"/>
        <v/>
      </c>
      <c r="Q354" s="77" t="str">
        <f t="shared" si="4"/>
        <v/>
      </c>
      <c r="R354" s="47" t="str">
        <f t="shared" si="5"/>
        <v/>
      </c>
      <c r="S354" s="47" t="str">
        <f t="shared" si="6"/>
        <v/>
      </c>
      <c r="T354" s="48" t="str">
        <f>IF(A354="","",'DATA PENDIENTES'!O392)</f>
        <v/>
      </c>
    </row>
    <row r="355" ht="15.75" customHeight="1">
      <c r="A355" s="52" t="str">
        <f>IF('DATA PENDIENTES'!B393="","",'DATA PENDIENTES'!B393)</f>
        <v/>
      </c>
      <c r="B355" s="52" t="str">
        <f>IF(A355="","",'DATA PENDIENTES'!C393)</f>
        <v/>
      </c>
      <c r="C355" s="52" t="str">
        <f>IF(A355="","",'DATA PENDIENTES'!L393)</f>
        <v/>
      </c>
      <c r="D355" s="52" t="str">
        <f>IF(A355="","",'DATA PENDIENTES'!J393)</f>
        <v/>
      </c>
      <c r="E355" s="52" t="str">
        <f>IF(A355="","",'DATA PENDIENTES'!D393)</f>
        <v/>
      </c>
      <c r="F355" s="52" t="str">
        <f>IF(A355="","",'DATA PENDIENTES'!E393)</f>
        <v/>
      </c>
      <c r="G355" s="52" t="str">
        <f>IF(A355="","",'DATA PENDIENTES'!F393)</f>
        <v/>
      </c>
      <c r="H355" s="52" t="str">
        <f>IF(A355="","",'DATA PENDIENTES'!G393)</f>
        <v/>
      </c>
      <c r="I355" s="53" t="str">
        <f>IF(A355="","",'DATA PENDIENTES'!H393)</f>
        <v/>
      </c>
      <c r="J355" s="53" t="str">
        <f t="shared" si="1"/>
        <v/>
      </c>
      <c r="K355" s="52" t="str">
        <f>IF(A355="","",'DATA PENDIENTES'!I393)</f>
        <v/>
      </c>
      <c r="L355" s="52" t="str">
        <f>IF(A355="","",'DATA PENDIENTES'!K393)</f>
        <v/>
      </c>
      <c r="M355" s="52" t="str">
        <f>IF(A355="","",'DATA PENDIENTES'!M393)</f>
        <v/>
      </c>
      <c r="N355" s="52" t="str">
        <f>IF(A355="","",'DATA PENDIENTES'!N393)</f>
        <v/>
      </c>
      <c r="O355" s="52" t="str">
        <f t="shared" si="2"/>
        <v/>
      </c>
      <c r="P355" s="52" t="str">
        <f t="shared" si="3"/>
        <v/>
      </c>
      <c r="Q355" s="80" t="str">
        <f t="shared" si="4"/>
        <v/>
      </c>
      <c r="R355" s="52" t="str">
        <f t="shared" si="5"/>
        <v/>
      </c>
      <c r="S355" s="52" t="str">
        <f t="shared" si="6"/>
        <v/>
      </c>
      <c r="T355" s="53" t="str">
        <f>IF(A355="","",'DATA PENDIENTES'!O393)</f>
        <v/>
      </c>
    </row>
    <row r="356" ht="15.75" customHeight="1">
      <c r="A356" s="47" t="str">
        <f>IF('DATA PENDIENTES'!B394="","",'DATA PENDIENTES'!B394)</f>
        <v/>
      </c>
      <c r="B356" s="47" t="str">
        <f>IF(A356="","",'DATA PENDIENTES'!C394)</f>
        <v/>
      </c>
      <c r="C356" s="47" t="str">
        <f>IF(A356="","",'DATA PENDIENTES'!L394)</f>
        <v/>
      </c>
      <c r="D356" s="47" t="str">
        <f>IF(A356="","",'DATA PENDIENTES'!J394)</f>
        <v/>
      </c>
      <c r="E356" s="47" t="str">
        <f>IF(A356="","",'DATA PENDIENTES'!D394)</f>
        <v/>
      </c>
      <c r="F356" s="47" t="str">
        <f>IF(A356="","",'DATA PENDIENTES'!E394)</f>
        <v/>
      </c>
      <c r="G356" s="47" t="str">
        <f>IF(A356="","",'DATA PENDIENTES'!F394)</f>
        <v/>
      </c>
      <c r="H356" s="47" t="str">
        <f>IF(A356="","",'DATA PENDIENTES'!G394)</f>
        <v/>
      </c>
      <c r="I356" s="48" t="str">
        <f>IF(A356="","",'DATA PENDIENTES'!H394)</f>
        <v/>
      </c>
      <c r="J356" s="48" t="str">
        <f t="shared" si="1"/>
        <v/>
      </c>
      <c r="K356" s="47" t="str">
        <f>IF(A356="","",'DATA PENDIENTES'!I394)</f>
        <v/>
      </c>
      <c r="L356" s="47" t="str">
        <f>IF(A356="","",'DATA PENDIENTES'!K394)</f>
        <v/>
      </c>
      <c r="M356" s="47" t="str">
        <f>IF(A356="","",'DATA PENDIENTES'!M394)</f>
        <v/>
      </c>
      <c r="N356" s="47" t="str">
        <f>IF(A356="","",'DATA PENDIENTES'!N394)</f>
        <v/>
      </c>
      <c r="O356" s="47" t="str">
        <f t="shared" si="2"/>
        <v/>
      </c>
      <c r="P356" s="47" t="str">
        <f t="shared" si="3"/>
        <v/>
      </c>
      <c r="Q356" s="77" t="str">
        <f t="shared" si="4"/>
        <v/>
      </c>
      <c r="R356" s="47" t="str">
        <f t="shared" si="5"/>
        <v/>
      </c>
      <c r="S356" s="47" t="str">
        <f t="shared" si="6"/>
        <v/>
      </c>
      <c r="T356" s="48" t="str">
        <f>IF(A356="","",'DATA PENDIENTES'!O394)</f>
        <v/>
      </c>
    </row>
    <row r="357" ht="15.75" customHeight="1">
      <c r="A357" s="52" t="str">
        <f>IF('DATA PENDIENTES'!B395="","",'DATA PENDIENTES'!B395)</f>
        <v/>
      </c>
      <c r="B357" s="52" t="str">
        <f>IF(A357="","",'DATA PENDIENTES'!C395)</f>
        <v/>
      </c>
      <c r="C357" s="52" t="str">
        <f>IF(A357="","",'DATA PENDIENTES'!L395)</f>
        <v/>
      </c>
      <c r="D357" s="52" t="str">
        <f>IF(A357="","",'DATA PENDIENTES'!J395)</f>
        <v/>
      </c>
      <c r="E357" s="52" t="str">
        <f>IF(A357="","",'DATA PENDIENTES'!D395)</f>
        <v/>
      </c>
      <c r="F357" s="52" t="str">
        <f>IF(A357="","",'DATA PENDIENTES'!E395)</f>
        <v/>
      </c>
      <c r="G357" s="52" t="str">
        <f>IF(A357="","",'DATA PENDIENTES'!F395)</f>
        <v/>
      </c>
      <c r="H357" s="52" t="str">
        <f>IF(A357="","",'DATA PENDIENTES'!G395)</f>
        <v/>
      </c>
      <c r="I357" s="53" t="str">
        <f>IF(A357="","",'DATA PENDIENTES'!H395)</f>
        <v/>
      </c>
      <c r="J357" s="53" t="str">
        <f t="shared" si="1"/>
        <v/>
      </c>
      <c r="K357" s="52" t="str">
        <f>IF(A357="","",'DATA PENDIENTES'!I395)</f>
        <v/>
      </c>
      <c r="L357" s="52" t="str">
        <f>IF(A357="","",'DATA PENDIENTES'!K395)</f>
        <v/>
      </c>
      <c r="M357" s="52" t="str">
        <f>IF(A357="","",'DATA PENDIENTES'!M395)</f>
        <v/>
      </c>
      <c r="N357" s="52" t="str">
        <f>IF(A357="","",'DATA PENDIENTES'!N395)</f>
        <v/>
      </c>
      <c r="O357" s="52" t="str">
        <f t="shared" si="2"/>
        <v/>
      </c>
      <c r="P357" s="52" t="str">
        <f t="shared" si="3"/>
        <v/>
      </c>
      <c r="Q357" s="80" t="str">
        <f t="shared" si="4"/>
        <v/>
      </c>
      <c r="R357" s="52" t="str">
        <f t="shared" si="5"/>
        <v/>
      </c>
      <c r="S357" s="52" t="str">
        <f t="shared" si="6"/>
        <v/>
      </c>
      <c r="T357" s="53" t="str">
        <f>IF(A357="","",'DATA PENDIENTES'!O395)</f>
        <v/>
      </c>
    </row>
    <row r="358" ht="15.75" customHeight="1">
      <c r="A358" s="47" t="str">
        <f>IF('DATA PENDIENTES'!B396="","",'DATA PENDIENTES'!B396)</f>
        <v/>
      </c>
      <c r="B358" s="47" t="str">
        <f>IF(A358="","",'DATA PENDIENTES'!C396)</f>
        <v/>
      </c>
      <c r="C358" s="47" t="str">
        <f>IF(A358="","",'DATA PENDIENTES'!L396)</f>
        <v/>
      </c>
      <c r="D358" s="47" t="str">
        <f>IF(A358="","",'DATA PENDIENTES'!J396)</f>
        <v/>
      </c>
      <c r="E358" s="47" t="str">
        <f>IF(A358="","",'DATA PENDIENTES'!D396)</f>
        <v/>
      </c>
      <c r="F358" s="47" t="str">
        <f>IF(A358="","",'DATA PENDIENTES'!E396)</f>
        <v/>
      </c>
      <c r="G358" s="47" t="str">
        <f>IF(A358="","",'DATA PENDIENTES'!F396)</f>
        <v/>
      </c>
      <c r="H358" s="47" t="str">
        <f>IF(A358="","",'DATA PENDIENTES'!G396)</f>
        <v/>
      </c>
      <c r="I358" s="48" t="str">
        <f>IF(A358="","",'DATA PENDIENTES'!H396)</f>
        <v/>
      </c>
      <c r="J358" s="48" t="str">
        <f t="shared" si="1"/>
        <v/>
      </c>
      <c r="K358" s="47" t="str">
        <f>IF(A358="","",'DATA PENDIENTES'!I396)</f>
        <v/>
      </c>
      <c r="L358" s="47" t="str">
        <f>IF(A358="","",'DATA PENDIENTES'!K396)</f>
        <v/>
      </c>
      <c r="M358" s="47" t="str">
        <f>IF(A358="","",'DATA PENDIENTES'!M396)</f>
        <v/>
      </c>
      <c r="N358" s="47" t="str">
        <f>IF(A358="","",'DATA PENDIENTES'!N396)</f>
        <v/>
      </c>
      <c r="O358" s="47" t="str">
        <f t="shared" si="2"/>
        <v/>
      </c>
      <c r="P358" s="47" t="str">
        <f t="shared" si="3"/>
        <v/>
      </c>
      <c r="Q358" s="77" t="str">
        <f t="shared" si="4"/>
        <v/>
      </c>
      <c r="R358" s="47" t="str">
        <f t="shared" si="5"/>
        <v/>
      </c>
      <c r="S358" s="47" t="str">
        <f t="shared" si="6"/>
        <v/>
      </c>
      <c r="T358" s="48" t="str">
        <f>IF(A358="","",'DATA PENDIENTES'!O396)</f>
        <v/>
      </c>
    </row>
    <row r="359" ht="15.75" customHeight="1">
      <c r="A359" s="52" t="str">
        <f>IF('DATA PENDIENTES'!B397="","",'DATA PENDIENTES'!B397)</f>
        <v/>
      </c>
      <c r="B359" s="52" t="str">
        <f>IF(A359="","",'DATA PENDIENTES'!C397)</f>
        <v/>
      </c>
      <c r="C359" s="52" t="str">
        <f>IF(A359="","",'DATA PENDIENTES'!L397)</f>
        <v/>
      </c>
      <c r="D359" s="52" t="str">
        <f>IF(A359="","",'DATA PENDIENTES'!J397)</f>
        <v/>
      </c>
      <c r="E359" s="52" t="str">
        <f>IF(A359="","",'DATA PENDIENTES'!D397)</f>
        <v/>
      </c>
      <c r="F359" s="52" t="str">
        <f>IF(A359="","",'DATA PENDIENTES'!E397)</f>
        <v/>
      </c>
      <c r="G359" s="52" t="str">
        <f>IF(A359="","",'DATA PENDIENTES'!F397)</f>
        <v/>
      </c>
      <c r="H359" s="52" t="str">
        <f>IF(A359="","",'DATA PENDIENTES'!G397)</f>
        <v/>
      </c>
      <c r="I359" s="53" t="str">
        <f>IF(A359="","",'DATA PENDIENTES'!H397)</f>
        <v/>
      </c>
      <c r="J359" s="53" t="str">
        <f t="shared" si="1"/>
        <v/>
      </c>
      <c r="K359" s="52" t="str">
        <f>IF(A359="","",'DATA PENDIENTES'!I397)</f>
        <v/>
      </c>
      <c r="L359" s="52" t="str">
        <f>IF(A359="","",'DATA PENDIENTES'!K397)</f>
        <v/>
      </c>
      <c r="M359" s="52" t="str">
        <f>IF(A359="","",'DATA PENDIENTES'!M397)</f>
        <v/>
      </c>
      <c r="N359" s="52" t="str">
        <f>IF(A359="","",'DATA PENDIENTES'!N397)</f>
        <v/>
      </c>
      <c r="O359" s="52" t="str">
        <f t="shared" si="2"/>
        <v/>
      </c>
      <c r="P359" s="52" t="str">
        <f t="shared" si="3"/>
        <v/>
      </c>
      <c r="Q359" s="80" t="str">
        <f t="shared" si="4"/>
        <v/>
      </c>
      <c r="R359" s="52" t="str">
        <f t="shared" si="5"/>
        <v/>
      </c>
      <c r="S359" s="52" t="str">
        <f t="shared" si="6"/>
        <v/>
      </c>
      <c r="T359" s="53" t="str">
        <f>IF(A359="","",'DATA PENDIENTES'!O397)</f>
        <v/>
      </c>
    </row>
    <row r="360" ht="15.75" customHeight="1">
      <c r="A360" s="47" t="str">
        <f>IF('DATA PENDIENTES'!B398="","",'DATA PENDIENTES'!B398)</f>
        <v/>
      </c>
      <c r="B360" s="47" t="str">
        <f>IF(A360="","",'DATA PENDIENTES'!C398)</f>
        <v/>
      </c>
      <c r="C360" s="47" t="str">
        <f>IF(A360="","",'DATA PENDIENTES'!L398)</f>
        <v/>
      </c>
      <c r="D360" s="47" t="str">
        <f>IF(A360="","",'DATA PENDIENTES'!J398)</f>
        <v/>
      </c>
      <c r="E360" s="47" t="str">
        <f>IF(A360="","",'DATA PENDIENTES'!D398)</f>
        <v/>
      </c>
      <c r="F360" s="47" t="str">
        <f>IF(A360="","",'DATA PENDIENTES'!E398)</f>
        <v/>
      </c>
      <c r="G360" s="47" t="str">
        <f>IF(A360="","",'DATA PENDIENTES'!F398)</f>
        <v/>
      </c>
      <c r="H360" s="47" t="str">
        <f>IF(A360="","",'DATA PENDIENTES'!G398)</f>
        <v/>
      </c>
      <c r="I360" s="48" t="str">
        <f>IF(A360="","",'DATA PENDIENTES'!H398)</f>
        <v/>
      </c>
      <c r="J360" s="48" t="str">
        <f t="shared" si="1"/>
        <v/>
      </c>
      <c r="K360" s="47" t="str">
        <f>IF(A360="","",'DATA PENDIENTES'!I398)</f>
        <v/>
      </c>
      <c r="L360" s="47" t="str">
        <f>IF(A360="","",'DATA PENDIENTES'!K398)</f>
        <v/>
      </c>
      <c r="M360" s="47" t="str">
        <f>IF(A360="","",'DATA PENDIENTES'!M398)</f>
        <v/>
      </c>
      <c r="N360" s="47" t="str">
        <f>IF(A360="","",'DATA PENDIENTES'!N398)</f>
        <v/>
      </c>
      <c r="O360" s="47" t="str">
        <f t="shared" si="2"/>
        <v/>
      </c>
      <c r="P360" s="47" t="str">
        <f t="shared" si="3"/>
        <v/>
      </c>
      <c r="Q360" s="77" t="str">
        <f t="shared" si="4"/>
        <v/>
      </c>
      <c r="R360" s="47" t="str">
        <f t="shared" si="5"/>
        <v/>
      </c>
      <c r="S360" s="47" t="str">
        <f t="shared" si="6"/>
        <v/>
      </c>
      <c r="T360" s="48" t="str">
        <f>IF(A360="","",'DATA PENDIENTES'!O398)</f>
        <v/>
      </c>
    </row>
    <row r="361" ht="15.75" customHeight="1">
      <c r="A361" s="52" t="str">
        <f>IF('DATA PENDIENTES'!B399="","",'DATA PENDIENTES'!B399)</f>
        <v/>
      </c>
      <c r="B361" s="52" t="str">
        <f>IF(A361="","",'DATA PENDIENTES'!C399)</f>
        <v/>
      </c>
      <c r="C361" s="52" t="str">
        <f>IF(A361="","",'DATA PENDIENTES'!L399)</f>
        <v/>
      </c>
      <c r="D361" s="52" t="str">
        <f>IF(A361="","",'DATA PENDIENTES'!J399)</f>
        <v/>
      </c>
      <c r="E361" s="52" t="str">
        <f>IF(A361="","",'DATA PENDIENTES'!D399)</f>
        <v/>
      </c>
      <c r="F361" s="52" t="str">
        <f>IF(A361="","",'DATA PENDIENTES'!E399)</f>
        <v/>
      </c>
      <c r="G361" s="52" t="str">
        <f>IF(A361="","",'DATA PENDIENTES'!F399)</f>
        <v/>
      </c>
      <c r="H361" s="52" t="str">
        <f>IF(A361="","",'DATA PENDIENTES'!G399)</f>
        <v/>
      </c>
      <c r="I361" s="53" t="str">
        <f>IF(A361="","",'DATA PENDIENTES'!H399)</f>
        <v/>
      </c>
      <c r="J361" s="53" t="str">
        <f t="shared" si="1"/>
        <v/>
      </c>
      <c r="K361" s="52" t="str">
        <f>IF(A361="","",'DATA PENDIENTES'!I399)</f>
        <v/>
      </c>
      <c r="L361" s="52" t="str">
        <f>IF(A361="","",'DATA PENDIENTES'!K399)</f>
        <v/>
      </c>
      <c r="M361" s="52" t="str">
        <f>IF(A361="","",'DATA PENDIENTES'!M399)</f>
        <v/>
      </c>
      <c r="N361" s="52" t="str">
        <f>IF(A361="","",'DATA PENDIENTES'!N399)</f>
        <v/>
      </c>
      <c r="O361" s="52" t="str">
        <f t="shared" si="2"/>
        <v/>
      </c>
      <c r="P361" s="52" t="str">
        <f t="shared" si="3"/>
        <v/>
      </c>
      <c r="Q361" s="80" t="str">
        <f t="shared" si="4"/>
        <v/>
      </c>
      <c r="R361" s="52" t="str">
        <f t="shared" si="5"/>
        <v/>
      </c>
      <c r="S361" s="52" t="str">
        <f t="shared" si="6"/>
        <v/>
      </c>
      <c r="T361" s="53" t="str">
        <f>IF(A361="","",'DATA PENDIENTES'!O399)</f>
        <v/>
      </c>
    </row>
    <row r="362" ht="15.75" customHeight="1">
      <c r="A362" s="47" t="str">
        <f>IF('DATA PENDIENTES'!B400="","",'DATA PENDIENTES'!B400)</f>
        <v/>
      </c>
      <c r="B362" s="47" t="str">
        <f>IF(A362="","",'DATA PENDIENTES'!C400)</f>
        <v/>
      </c>
      <c r="C362" s="47" t="str">
        <f>IF(A362="","",'DATA PENDIENTES'!L400)</f>
        <v/>
      </c>
      <c r="D362" s="47" t="str">
        <f>IF(A362="","",'DATA PENDIENTES'!J400)</f>
        <v/>
      </c>
      <c r="E362" s="47" t="str">
        <f>IF(A362="","",'DATA PENDIENTES'!D400)</f>
        <v/>
      </c>
      <c r="F362" s="47" t="str">
        <f>IF(A362="","",'DATA PENDIENTES'!E400)</f>
        <v/>
      </c>
      <c r="G362" s="47" t="str">
        <f>IF(A362="","",'DATA PENDIENTES'!F400)</f>
        <v/>
      </c>
      <c r="H362" s="47" t="str">
        <f>IF(A362="","",'DATA PENDIENTES'!G400)</f>
        <v/>
      </c>
      <c r="I362" s="48" t="str">
        <f>IF(A362="","",'DATA PENDIENTES'!H400)</f>
        <v/>
      </c>
      <c r="J362" s="48" t="str">
        <f t="shared" si="1"/>
        <v/>
      </c>
      <c r="K362" s="47" t="str">
        <f>IF(A362="","",'DATA PENDIENTES'!I400)</f>
        <v/>
      </c>
      <c r="L362" s="47" t="str">
        <f>IF(A362="","",'DATA PENDIENTES'!K400)</f>
        <v/>
      </c>
      <c r="M362" s="47" t="str">
        <f>IF(A362="","",'DATA PENDIENTES'!M400)</f>
        <v/>
      </c>
      <c r="N362" s="47" t="str">
        <f>IF(A362="","",'DATA PENDIENTES'!N400)</f>
        <v/>
      </c>
      <c r="O362" s="47" t="str">
        <f t="shared" si="2"/>
        <v/>
      </c>
      <c r="P362" s="47" t="str">
        <f t="shared" si="3"/>
        <v/>
      </c>
      <c r="Q362" s="77" t="str">
        <f t="shared" si="4"/>
        <v/>
      </c>
      <c r="R362" s="47" t="str">
        <f t="shared" si="5"/>
        <v/>
      </c>
      <c r="S362" s="47" t="str">
        <f t="shared" si="6"/>
        <v/>
      </c>
      <c r="T362" s="48" t="str">
        <f>IF(A362="","",'DATA PENDIENTES'!O400)</f>
        <v/>
      </c>
    </row>
    <row r="363" ht="15.75" customHeight="1">
      <c r="A363" s="52" t="str">
        <f>IF('DATA PENDIENTES'!B401="","",'DATA PENDIENTES'!B401)</f>
        <v/>
      </c>
      <c r="B363" s="52" t="str">
        <f>IF(A363="","",'DATA PENDIENTES'!C401)</f>
        <v/>
      </c>
      <c r="C363" s="52" t="str">
        <f>IF(A363="","",'DATA PENDIENTES'!L401)</f>
        <v/>
      </c>
      <c r="D363" s="52" t="str">
        <f>IF(A363="","",'DATA PENDIENTES'!J401)</f>
        <v/>
      </c>
      <c r="E363" s="52" t="str">
        <f>IF(A363="","",'DATA PENDIENTES'!D401)</f>
        <v/>
      </c>
      <c r="F363" s="52" t="str">
        <f>IF(A363="","",'DATA PENDIENTES'!E401)</f>
        <v/>
      </c>
      <c r="G363" s="52" t="str">
        <f>IF(A363="","",'DATA PENDIENTES'!F401)</f>
        <v/>
      </c>
      <c r="H363" s="52" t="str">
        <f>IF(A363="","",'DATA PENDIENTES'!G401)</f>
        <v/>
      </c>
      <c r="I363" s="53" t="str">
        <f>IF(A363="","",'DATA PENDIENTES'!H401)</f>
        <v/>
      </c>
      <c r="J363" s="53" t="str">
        <f t="shared" si="1"/>
        <v/>
      </c>
      <c r="K363" s="52" t="str">
        <f>IF(A363="","",'DATA PENDIENTES'!I401)</f>
        <v/>
      </c>
      <c r="L363" s="52" t="str">
        <f>IF(A363="","",'DATA PENDIENTES'!K401)</f>
        <v/>
      </c>
      <c r="M363" s="52" t="str">
        <f>IF(A363="","",'DATA PENDIENTES'!M401)</f>
        <v/>
      </c>
      <c r="N363" s="52" t="str">
        <f>IF(A363="","",'DATA PENDIENTES'!N401)</f>
        <v/>
      </c>
      <c r="O363" s="52" t="str">
        <f t="shared" si="2"/>
        <v/>
      </c>
      <c r="P363" s="52" t="str">
        <f t="shared" si="3"/>
        <v/>
      </c>
      <c r="Q363" s="80" t="str">
        <f t="shared" si="4"/>
        <v/>
      </c>
      <c r="R363" s="52" t="str">
        <f t="shared" si="5"/>
        <v/>
      </c>
      <c r="S363" s="52" t="str">
        <f t="shared" si="6"/>
        <v/>
      </c>
      <c r="T363" s="53" t="str">
        <f>IF(A363="","",'DATA PENDIENTES'!O401)</f>
        <v/>
      </c>
    </row>
    <row r="364" ht="15.75" customHeight="1">
      <c r="A364" s="47" t="str">
        <f>IF('DATA PENDIENTES'!B402="","",'DATA PENDIENTES'!B402)</f>
        <v/>
      </c>
      <c r="B364" s="47" t="str">
        <f>IF(A364="","",'DATA PENDIENTES'!C402)</f>
        <v/>
      </c>
      <c r="C364" s="47" t="str">
        <f>IF(A364="","",'DATA PENDIENTES'!L402)</f>
        <v/>
      </c>
      <c r="D364" s="47" t="str">
        <f>IF(A364="","",'DATA PENDIENTES'!J402)</f>
        <v/>
      </c>
      <c r="E364" s="47" t="str">
        <f>IF(A364="","",'DATA PENDIENTES'!D402)</f>
        <v/>
      </c>
      <c r="F364" s="47" t="str">
        <f>IF(A364="","",'DATA PENDIENTES'!E402)</f>
        <v/>
      </c>
      <c r="G364" s="47" t="str">
        <f>IF(A364="","",'DATA PENDIENTES'!F402)</f>
        <v/>
      </c>
      <c r="H364" s="47" t="str">
        <f>IF(A364="","",'DATA PENDIENTES'!G402)</f>
        <v/>
      </c>
      <c r="I364" s="48" t="str">
        <f>IF(A364="","",'DATA PENDIENTES'!H402)</f>
        <v/>
      </c>
      <c r="J364" s="48" t="str">
        <f t="shared" si="1"/>
        <v/>
      </c>
      <c r="K364" s="47" t="str">
        <f>IF(A364="","",'DATA PENDIENTES'!I402)</f>
        <v/>
      </c>
      <c r="L364" s="47" t="str">
        <f>IF(A364="","",'DATA PENDIENTES'!K402)</f>
        <v/>
      </c>
      <c r="M364" s="47" t="str">
        <f>IF(A364="","",'DATA PENDIENTES'!M402)</f>
        <v/>
      </c>
      <c r="N364" s="47" t="str">
        <f>IF(A364="","",'DATA PENDIENTES'!N402)</f>
        <v/>
      </c>
      <c r="O364" s="47" t="str">
        <f t="shared" si="2"/>
        <v/>
      </c>
      <c r="P364" s="47" t="str">
        <f t="shared" si="3"/>
        <v/>
      </c>
      <c r="Q364" s="77" t="str">
        <f t="shared" si="4"/>
        <v/>
      </c>
      <c r="R364" s="47" t="str">
        <f t="shared" si="5"/>
        <v/>
      </c>
      <c r="S364" s="47" t="str">
        <f t="shared" si="6"/>
        <v/>
      </c>
      <c r="T364" s="48" t="str">
        <f>IF(A364="","",'DATA PENDIENTES'!O402)</f>
        <v/>
      </c>
    </row>
    <row r="365" ht="15.75" customHeight="1">
      <c r="A365" s="52" t="str">
        <f>IF('DATA PENDIENTES'!B403="","",'DATA PENDIENTES'!B403)</f>
        <v/>
      </c>
      <c r="B365" s="52" t="str">
        <f>IF(A365="","",'DATA PENDIENTES'!C403)</f>
        <v/>
      </c>
      <c r="C365" s="52" t="str">
        <f>IF(A365="","",'DATA PENDIENTES'!L403)</f>
        <v/>
      </c>
      <c r="D365" s="52" t="str">
        <f>IF(A365="","",'DATA PENDIENTES'!J403)</f>
        <v/>
      </c>
      <c r="E365" s="52" t="str">
        <f>IF(A365="","",'DATA PENDIENTES'!D403)</f>
        <v/>
      </c>
      <c r="F365" s="52" t="str">
        <f>IF(A365="","",'DATA PENDIENTES'!E403)</f>
        <v/>
      </c>
      <c r="G365" s="52" t="str">
        <f>IF(A365="","",'DATA PENDIENTES'!F403)</f>
        <v/>
      </c>
      <c r="H365" s="52" t="str">
        <f>IF(A365="","",'DATA PENDIENTES'!G403)</f>
        <v/>
      </c>
      <c r="I365" s="53" t="str">
        <f>IF(A365="","",'DATA PENDIENTES'!H403)</f>
        <v/>
      </c>
      <c r="J365" s="53" t="str">
        <f t="shared" si="1"/>
        <v/>
      </c>
      <c r="K365" s="52" t="str">
        <f>IF(A365="","",'DATA PENDIENTES'!I403)</f>
        <v/>
      </c>
      <c r="L365" s="52" t="str">
        <f>IF(A365="","",'DATA PENDIENTES'!K403)</f>
        <v/>
      </c>
      <c r="M365" s="52" t="str">
        <f>IF(A365="","",'DATA PENDIENTES'!M403)</f>
        <v/>
      </c>
      <c r="N365" s="52" t="str">
        <f>IF(A365="","",'DATA PENDIENTES'!N403)</f>
        <v/>
      </c>
      <c r="O365" s="52" t="str">
        <f t="shared" si="2"/>
        <v/>
      </c>
      <c r="P365" s="52" t="str">
        <f t="shared" si="3"/>
        <v/>
      </c>
      <c r="Q365" s="80" t="str">
        <f t="shared" si="4"/>
        <v/>
      </c>
      <c r="R365" s="52" t="str">
        <f t="shared" si="5"/>
        <v/>
      </c>
      <c r="S365" s="52" t="str">
        <f t="shared" si="6"/>
        <v/>
      </c>
      <c r="T365" s="53" t="str">
        <f>IF(A365="","",'DATA PENDIENTES'!O403)</f>
        <v/>
      </c>
    </row>
    <row r="366" ht="15.75" customHeight="1">
      <c r="A366" s="47" t="str">
        <f>IF('DATA PENDIENTES'!B404="","",'DATA PENDIENTES'!B404)</f>
        <v/>
      </c>
      <c r="B366" s="47" t="str">
        <f>IF(A366="","",'DATA PENDIENTES'!C404)</f>
        <v/>
      </c>
      <c r="C366" s="47" t="str">
        <f>IF(A366="","",'DATA PENDIENTES'!L404)</f>
        <v/>
      </c>
      <c r="D366" s="47" t="str">
        <f>IF(A366="","",'DATA PENDIENTES'!J404)</f>
        <v/>
      </c>
      <c r="E366" s="47" t="str">
        <f>IF(A366="","",'DATA PENDIENTES'!D404)</f>
        <v/>
      </c>
      <c r="F366" s="47" t="str">
        <f>IF(A366="","",'DATA PENDIENTES'!E404)</f>
        <v/>
      </c>
      <c r="G366" s="47" t="str">
        <f>IF(A366="","",'DATA PENDIENTES'!F404)</f>
        <v/>
      </c>
      <c r="H366" s="47" t="str">
        <f>IF(A366="","",'DATA PENDIENTES'!G404)</f>
        <v/>
      </c>
      <c r="I366" s="48" t="str">
        <f>IF(A366="","",'DATA PENDIENTES'!H404)</f>
        <v/>
      </c>
      <c r="J366" s="48" t="str">
        <f t="shared" si="1"/>
        <v/>
      </c>
      <c r="K366" s="47" t="str">
        <f>IF(A366="","",'DATA PENDIENTES'!I404)</f>
        <v/>
      </c>
      <c r="L366" s="47" t="str">
        <f>IF(A366="","",'DATA PENDIENTES'!K404)</f>
        <v/>
      </c>
      <c r="M366" s="47" t="str">
        <f>IF(A366="","",'DATA PENDIENTES'!M404)</f>
        <v/>
      </c>
      <c r="N366" s="47" t="str">
        <f>IF(A366="","",'DATA PENDIENTES'!N404)</f>
        <v/>
      </c>
      <c r="O366" s="47" t="str">
        <f t="shared" si="2"/>
        <v/>
      </c>
      <c r="P366" s="47" t="str">
        <f t="shared" si="3"/>
        <v/>
      </c>
      <c r="Q366" s="77" t="str">
        <f t="shared" si="4"/>
        <v/>
      </c>
      <c r="R366" s="47" t="str">
        <f t="shared" si="5"/>
        <v/>
      </c>
      <c r="S366" s="47" t="str">
        <f t="shared" si="6"/>
        <v/>
      </c>
      <c r="T366" s="48" t="str">
        <f>IF(A366="","",'DATA PENDIENTES'!O404)</f>
        <v/>
      </c>
    </row>
    <row r="367" ht="15.75" customHeight="1">
      <c r="A367" s="52" t="str">
        <f>IF('DATA PENDIENTES'!B405="","",'DATA PENDIENTES'!B405)</f>
        <v/>
      </c>
      <c r="B367" s="52" t="str">
        <f>IF(A367="","",'DATA PENDIENTES'!C405)</f>
        <v/>
      </c>
      <c r="C367" s="52" t="str">
        <f>IF(A367="","",'DATA PENDIENTES'!L405)</f>
        <v/>
      </c>
      <c r="D367" s="52" t="str">
        <f>IF(A367="","",'DATA PENDIENTES'!J405)</f>
        <v/>
      </c>
      <c r="E367" s="52" t="str">
        <f>IF(A367="","",'DATA PENDIENTES'!D405)</f>
        <v/>
      </c>
      <c r="F367" s="52" t="str">
        <f>IF(A367="","",'DATA PENDIENTES'!E405)</f>
        <v/>
      </c>
      <c r="G367" s="52" t="str">
        <f>IF(A367="","",'DATA PENDIENTES'!F405)</f>
        <v/>
      </c>
      <c r="H367" s="52" t="str">
        <f>IF(A367="","",'DATA PENDIENTES'!G405)</f>
        <v/>
      </c>
      <c r="I367" s="53" t="str">
        <f>IF(A367="","",'DATA PENDIENTES'!H405)</f>
        <v/>
      </c>
      <c r="J367" s="53" t="str">
        <f t="shared" si="1"/>
        <v/>
      </c>
      <c r="K367" s="52" t="str">
        <f>IF(A367="","",'DATA PENDIENTES'!I405)</f>
        <v/>
      </c>
      <c r="L367" s="52" t="str">
        <f>IF(A367="","",'DATA PENDIENTES'!K405)</f>
        <v/>
      </c>
      <c r="M367" s="52" t="str">
        <f>IF(A367="","",'DATA PENDIENTES'!M405)</f>
        <v/>
      </c>
      <c r="N367" s="52" t="str">
        <f>IF(A367="","",'DATA PENDIENTES'!N405)</f>
        <v/>
      </c>
      <c r="O367" s="52" t="str">
        <f t="shared" si="2"/>
        <v/>
      </c>
      <c r="P367" s="52" t="str">
        <f t="shared" si="3"/>
        <v/>
      </c>
      <c r="Q367" s="80" t="str">
        <f t="shared" si="4"/>
        <v/>
      </c>
      <c r="R367" s="52" t="str">
        <f t="shared" si="5"/>
        <v/>
      </c>
      <c r="S367" s="52" t="str">
        <f t="shared" si="6"/>
        <v/>
      </c>
      <c r="T367" s="53" t="str">
        <f>IF(A367="","",'DATA PENDIENTES'!O405)</f>
        <v/>
      </c>
    </row>
    <row r="368" ht="15.75" customHeight="1">
      <c r="A368" s="47" t="str">
        <f>IF('DATA PENDIENTES'!B406="","",'DATA PENDIENTES'!B406)</f>
        <v/>
      </c>
      <c r="B368" s="47" t="str">
        <f>IF(A368="","",'DATA PENDIENTES'!C406)</f>
        <v/>
      </c>
      <c r="C368" s="47" t="str">
        <f>IF(A368="","",'DATA PENDIENTES'!L406)</f>
        <v/>
      </c>
      <c r="D368" s="47" t="str">
        <f>IF(A368="","",'DATA PENDIENTES'!J406)</f>
        <v/>
      </c>
      <c r="E368" s="47" t="str">
        <f>IF(A368="","",'DATA PENDIENTES'!D406)</f>
        <v/>
      </c>
      <c r="F368" s="47" t="str">
        <f>IF(A368="","",'DATA PENDIENTES'!E406)</f>
        <v/>
      </c>
      <c r="G368" s="47" t="str">
        <f>IF(A368="","",'DATA PENDIENTES'!F406)</f>
        <v/>
      </c>
      <c r="H368" s="47" t="str">
        <f>IF(A368="","",'DATA PENDIENTES'!G406)</f>
        <v/>
      </c>
      <c r="I368" s="48" t="str">
        <f>IF(A368="","",'DATA PENDIENTES'!H406)</f>
        <v/>
      </c>
      <c r="J368" s="48" t="str">
        <f t="shared" si="1"/>
        <v/>
      </c>
      <c r="K368" s="47" t="str">
        <f>IF(A368="","",'DATA PENDIENTES'!I406)</f>
        <v/>
      </c>
      <c r="L368" s="47" t="str">
        <f>IF(A368="","",'DATA PENDIENTES'!K406)</f>
        <v/>
      </c>
      <c r="M368" s="47" t="str">
        <f>IF(A368="","",'DATA PENDIENTES'!M406)</f>
        <v/>
      </c>
      <c r="N368" s="47" t="str">
        <f>IF(A368="","",'DATA PENDIENTES'!N406)</f>
        <v/>
      </c>
      <c r="O368" s="47" t="str">
        <f t="shared" si="2"/>
        <v/>
      </c>
      <c r="P368" s="47" t="str">
        <f t="shared" si="3"/>
        <v/>
      </c>
      <c r="Q368" s="77" t="str">
        <f t="shared" si="4"/>
        <v/>
      </c>
      <c r="R368" s="47" t="str">
        <f t="shared" si="5"/>
        <v/>
      </c>
      <c r="S368" s="47" t="str">
        <f t="shared" si="6"/>
        <v/>
      </c>
      <c r="T368" s="48" t="str">
        <f>IF(A368="","",'DATA PENDIENTES'!O406)</f>
        <v/>
      </c>
    </row>
    <row r="369" ht="15.75" customHeight="1">
      <c r="A369" s="52" t="str">
        <f>IF('DATA PENDIENTES'!B407="","",'DATA PENDIENTES'!B407)</f>
        <v/>
      </c>
      <c r="B369" s="52" t="str">
        <f>IF(A369="","",'DATA PENDIENTES'!C407)</f>
        <v/>
      </c>
      <c r="C369" s="52" t="str">
        <f>IF(A369="","",'DATA PENDIENTES'!L407)</f>
        <v/>
      </c>
      <c r="D369" s="52" t="str">
        <f>IF(A369="","",'DATA PENDIENTES'!J407)</f>
        <v/>
      </c>
      <c r="E369" s="52" t="str">
        <f>IF(A369="","",'DATA PENDIENTES'!D407)</f>
        <v/>
      </c>
      <c r="F369" s="52" t="str">
        <f>IF(A369="","",'DATA PENDIENTES'!E407)</f>
        <v/>
      </c>
      <c r="G369" s="52" t="str">
        <f>IF(A369="","",'DATA PENDIENTES'!F407)</f>
        <v/>
      </c>
      <c r="H369" s="52" t="str">
        <f>IF(A369="","",'DATA PENDIENTES'!G407)</f>
        <v/>
      </c>
      <c r="I369" s="53" t="str">
        <f>IF(A369="","",'DATA PENDIENTES'!H407)</f>
        <v/>
      </c>
      <c r="J369" s="53" t="str">
        <f t="shared" si="1"/>
        <v/>
      </c>
      <c r="K369" s="52" t="str">
        <f>IF(A369="","",'DATA PENDIENTES'!I407)</f>
        <v/>
      </c>
      <c r="L369" s="52" t="str">
        <f>IF(A369="","",'DATA PENDIENTES'!K407)</f>
        <v/>
      </c>
      <c r="M369" s="52" t="str">
        <f>IF(A369="","",'DATA PENDIENTES'!M407)</f>
        <v/>
      </c>
      <c r="N369" s="52" t="str">
        <f>IF(A369="","",'DATA PENDIENTES'!N407)</f>
        <v/>
      </c>
      <c r="O369" s="52" t="str">
        <f t="shared" si="2"/>
        <v/>
      </c>
      <c r="P369" s="52" t="str">
        <f t="shared" si="3"/>
        <v/>
      </c>
      <c r="Q369" s="80" t="str">
        <f t="shared" si="4"/>
        <v/>
      </c>
      <c r="R369" s="52" t="str">
        <f t="shared" si="5"/>
        <v/>
      </c>
      <c r="S369" s="52" t="str">
        <f t="shared" si="6"/>
        <v/>
      </c>
      <c r="T369" s="53" t="str">
        <f>IF(A369="","",'DATA PENDIENTES'!O407)</f>
        <v/>
      </c>
    </row>
    <row r="370" ht="15.75" customHeight="1">
      <c r="A370" s="47" t="str">
        <f>IF('DATA PENDIENTES'!B408="","",'DATA PENDIENTES'!B408)</f>
        <v/>
      </c>
      <c r="B370" s="47" t="str">
        <f>IF(A370="","",'DATA PENDIENTES'!C408)</f>
        <v/>
      </c>
      <c r="C370" s="47" t="str">
        <f>IF(A370="","",'DATA PENDIENTES'!L408)</f>
        <v/>
      </c>
      <c r="D370" s="47" t="str">
        <f>IF(A370="","",'DATA PENDIENTES'!J408)</f>
        <v/>
      </c>
      <c r="E370" s="47" t="str">
        <f>IF(A370="","",'DATA PENDIENTES'!D408)</f>
        <v/>
      </c>
      <c r="F370" s="47" t="str">
        <f>IF(A370="","",'DATA PENDIENTES'!E408)</f>
        <v/>
      </c>
      <c r="G370" s="47" t="str">
        <f>IF(A370="","",'DATA PENDIENTES'!F408)</f>
        <v/>
      </c>
      <c r="H370" s="47" t="str">
        <f>IF(A370="","",'DATA PENDIENTES'!G408)</f>
        <v/>
      </c>
      <c r="I370" s="48" t="str">
        <f>IF(A370="","",'DATA PENDIENTES'!H408)</f>
        <v/>
      </c>
      <c r="J370" s="48" t="str">
        <f t="shared" si="1"/>
        <v/>
      </c>
      <c r="K370" s="47" t="str">
        <f>IF(A370="","",'DATA PENDIENTES'!I408)</f>
        <v/>
      </c>
      <c r="L370" s="47" t="str">
        <f>IF(A370="","",'DATA PENDIENTES'!K408)</f>
        <v/>
      </c>
      <c r="M370" s="47" t="str">
        <f>IF(A370="","",'DATA PENDIENTES'!M408)</f>
        <v/>
      </c>
      <c r="N370" s="47" t="str">
        <f>IF(A370="","",'DATA PENDIENTES'!N408)</f>
        <v/>
      </c>
      <c r="O370" s="47" t="str">
        <f t="shared" si="2"/>
        <v/>
      </c>
      <c r="P370" s="47" t="str">
        <f t="shared" si="3"/>
        <v/>
      </c>
      <c r="Q370" s="77" t="str">
        <f t="shared" si="4"/>
        <v/>
      </c>
      <c r="R370" s="47" t="str">
        <f t="shared" si="5"/>
        <v/>
      </c>
      <c r="S370" s="47" t="str">
        <f t="shared" si="6"/>
        <v/>
      </c>
      <c r="T370" s="48" t="str">
        <f>IF(A370="","",'DATA PENDIENTES'!O408)</f>
        <v/>
      </c>
    </row>
    <row r="371" ht="15.75" customHeight="1">
      <c r="A371" s="52" t="str">
        <f>IF('DATA PENDIENTES'!B409="","",'DATA PENDIENTES'!B409)</f>
        <v/>
      </c>
      <c r="B371" s="52" t="str">
        <f>IF(A371="","",'DATA PENDIENTES'!C409)</f>
        <v/>
      </c>
      <c r="C371" s="52" t="str">
        <f>IF(A371="","",'DATA PENDIENTES'!L409)</f>
        <v/>
      </c>
      <c r="D371" s="52" t="str">
        <f>IF(A371="","",'DATA PENDIENTES'!J409)</f>
        <v/>
      </c>
      <c r="E371" s="52" t="str">
        <f>IF(A371="","",'DATA PENDIENTES'!D409)</f>
        <v/>
      </c>
      <c r="F371" s="52" t="str">
        <f>IF(A371="","",'DATA PENDIENTES'!E409)</f>
        <v/>
      </c>
      <c r="G371" s="52" t="str">
        <f>IF(A371="","",'DATA PENDIENTES'!F409)</f>
        <v/>
      </c>
      <c r="H371" s="52" t="str">
        <f>IF(A371="","",'DATA PENDIENTES'!G409)</f>
        <v/>
      </c>
      <c r="I371" s="53" t="str">
        <f>IF(A371="","",'DATA PENDIENTES'!H409)</f>
        <v/>
      </c>
      <c r="J371" s="53" t="str">
        <f t="shared" si="1"/>
        <v/>
      </c>
      <c r="K371" s="52" t="str">
        <f>IF(A371="","",'DATA PENDIENTES'!I409)</f>
        <v/>
      </c>
      <c r="L371" s="52" t="str">
        <f>IF(A371="","",'DATA PENDIENTES'!K409)</f>
        <v/>
      </c>
      <c r="M371" s="52" t="str">
        <f>IF(A371="","",'DATA PENDIENTES'!M409)</f>
        <v/>
      </c>
      <c r="N371" s="52" t="str">
        <f>IF(A371="","",'DATA PENDIENTES'!N409)</f>
        <v/>
      </c>
      <c r="O371" s="52" t="str">
        <f t="shared" si="2"/>
        <v/>
      </c>
      <c r="P371" s="52" t="str">
        <f t="shared" si="3"/>
        <v/>
      </c>
      <c r="Q371" s="80" t="str">
        <f t="shared" si="4"/>
        <v/>
      </c>
      <c r="R371" s="52" t="str">
        <f t="shared" si="5"/>
        <v/>
      </c>
      <c r="S371" s="52" t="str">
        <f t="shared" si="6"/>
        <v/>
      </c>
      <c r="T371" s="53" t="str">
        <f>IF(A371="","",'DATA PENDIENTES'!O409)</f>
        <v/>
      </c>
    </row>
    <row r="372" ht="15.75" customHeight="1">
      <c r="A372" s="47" t="str">
        <f>IF('DATA PENDIENTES'!B410="","",'DATA PENDIENTES'!B410)</f>
        <v/>
      </c>
      <c r="B372" s="47" t="str">
        <f>IF(A372="","",'DATA PENDIENTES'!C410)</f>
        <v/>
      </c>
      <c r="C372" s="47" t="str">
        <f>IF(A372="","",'DATA PENDIENTES'!L410)</f>
        <v/>
      </c>
      <c r="D372" s="47" t="str">
        <f>IF(A372="","",'DATA PENDIENTES'!J410)</f>
        <v/>
      </c>
      <c r="E372" s="47" t="str">
        <f>IF(A372="","",'DATA PENDIENTES'!D410)</f>
        <v/>
      </c>
      <c r="F372" s="47" t="str">
        <f>IF(A372="","",'DATA PENDIENTES'!E410)</f>
        <v/>
      </c>
      <c r="G372" s="47" t="str">
        <f>IF(A372="","",'DATA PENDIENTES'!F410)</f>
        <v/>
      </c>
      <c r="H372" s="47" t="str">
        <f>IF(A372="","",'DATA PENDIENTES'!G410)</f>
        <v/>
      </c>
      <c r="I372" s="48" t="str">
        <f>IF(A372="","",'DATA PENDIENTES'!H410)</f>
        <v/>
      </c>
      <c r="J372" s="48" t="str">
        <f t="shared" si="1"/>
        <v/>
      </c>
      <c r="K372" s="47" t="str">
        <f>IF(A372="","",'DATA PENDIENTES'!I410)</f>
        <v/>
      </c>
      <c r="L372" s="47" t="str">
        <f>IF(A372="","",'DATA PENDIENTES'!K410)</f>
        <v/>
      </c>
      <c r="M372" s="47" t="str">
        <f>IF(A372="","",'DATA PENDIENTES'!M410)</f>
        <v/>
      </c>
      <c r="N372" s="47" t="str">
        <f>IF(A372="","",'DATA PENDIENTES'!N410)</f>
        <v/>
      </c>
      <c r="O372" s="47" t="str">
        <f t="shared" si="2"/>
        <v/>
      </c>
      <c r="P372" s="47" t="str">
        <f t="shared" si="3"/>
        <v/>
      </c>
      <c r="Q372" s="77" t="str">
        <f t="shared" si="4"/>
        <v/>
      </c>
      <c r="R372" s="47" t="str">
        <f t="shared" si="5"/>
        <v/>
      </c>
      <c r="S372" s="47" t="str">
        <f t="shared" si="6"/>
        <v/>
      </c>
      <c r="T372" s="48" t="str">
        <f>IF(A372="","",'DATA PENDIENTES'!O410)</f>
        <v/>
      </c>
    </row>
    <row r="373" ht="15.75" customHeight="1">
      <c r="A373" s="52" t="str">
        <f>IF('DATA PENDIENTES'!B411="","",'DATA PENDIENTES'!B411)</f>
        <v/>
      </c>
      <c r="B373" s="52" t="str">
        <f>IF(A373="","",'DATA PENDIENTES'!C411)</f>
        <v/>
      </c>
      <c r="C373" s="52" t="str">
        <f>IF(A373="","",'DATA PENDIENTES'!L411)</f>
        <v/>
      </c>
      <c r="D373" s="52" t="str">
        <f>IF(A373="","",'DATA PENDIENTES'!J411)</f>
        <v/>
      </c>
      <c r="E373" s="52" t="str">
        <f>IF(A373="","",'DATA PENDIENTES'!D411)</f>
        <v/>
      </c>
      <c r="F373" s="52" t="str">
        <f>IF(A373="","",'DATA PENDIENTES'!E411)</f>
        <v/>
      </c>
      <c r="G373" s="52" t="str">
        <f>IF(A373="","",'DATA PENDIENTES'!F411)</f>
        <v/>
      </c>
      <c r="H373" s="52" t="str">
        <f>IF(A373="","",'DATA PENDIENTES'!G411)</f>
        <v/>
      </c>
      <c r="I373" s="53" t="str">
        <f>IF(A373="","",'DATA PENDIENTES'!H411)</f>
        <v/>
      </c>
      <c r="J373" s="53" t="str">
        <f t="shared" si="1"/>
        <v/>
      </c>
      <c r="K373" s="52" t="str">
        <f>IF(A373="","",'DATA PENDIENTES'!I411)</f>
        <v/>
      </c>
      <c r="L373" s="52" t="str">
        <f>IF(A373="","",'DATA PENDIENTES'!K411)</f>
        <v/>
      </c>
      <c r="M373" s="52" t="str">
        <f>IF(A373="","",'DATA PENDIENTES'!M411)</f>
        <v/>
      </c>
      <c r="N373" s="52" t="str">
        <f>IF(A373="","",'DATA PENDIENTES'!N411)</f>
        <v/>
      </c>
      <c r="O373" s="52" t="str">
        <f t="shared" si="2"/>
        <v/>
      </c>
      <c r="P373" s="52" t="str">
        <f t="shared" si="3"/>
        <v/>
      </c>
      <c r="Q373" s="80" t="str">
        <f t="shared" si="4"/>
        <v/>
      </c>
      <c r="R373" s="52" t="str">
        <f t="shared" si="5"/>
        <v/>
      </c>
      <c r="S373" s="52" t="str">
        <f t="shared" si="6"/>
        <v/>
      </c>
      <c r="T373" s="53" t="str">
        <f>IF(A373="","",'DATA PENDIENTES'!O411)</f>
        <v/>
      </c>
    </row>
    <row r="374" ht="15.75" customHeight="1">
      <c r="A374" s="47" t="str">
        <f>IF('DATA PENDIENTES'!B412="","",'DATA PENDIENTES'!B412)</f>
        <v/>
      </c>
      <c r="B374" s="47" t="str">
        <f>IF(A374="","",'DATA PENDIENTES'!C412)</f>
        <v/>
      </c>
      <c r="C374" s="47" t="str">
        <f>IF(A374="","",'DATA PENDIENTES'!L412)</f>
        <v/>
      </c>
      <c r="D374" s="47" t="str">
        <f>IF(A374="","",'DATA PENDIENTES'!J412)</f>
        <v/>
      </c>
      <c r="E374" s="47" t="str">
        <f>IF(A374="","",'DATA PENDIENTES'!D412)</f>
        <v/>
      </c>
      <c r="F374" s="47" t="str">
        <f>IF(A374="","",'DATA PENDIENTES'!E412)</f>
        <v/>
      </c>
      <c r="G374" s="47" t="str">
        <f>IF(A374="","",'DATA PENDIENTES'!F412)</f>
        <v/>
      </c>
      <c r="H374" s="47" t="str">
        <f>IF(A374="","",'DATA PENDIENTES'!G412)</f>
        <v/>
      </c>
      <c r="I374" s="48" t="str">
        <f>IF(A374="","",'DATA PENDIENTES'!H412)</f>
        <v/>
      </c>
      <c r="J374" s="48" t="str">
        <f t="shared" si="1"/>
        <v/>
      </c>
      <c r="K374" s="47" t="str">
        <f>IF(A374="","",'DATA PENDIENTES'!I412)</f>
        <v/>
      </c>
      <c r="L374" s="47" t="str">
        <f>IF(A374="","",'DATA PENDIENTES'!K412)</f>
        <v/>
      </c>
      <c r="M374" s="47" t="str">
        <f>IF(A374="","",'DATA PENDIENTES'!M412)</f>
        <v/>
      </c>
      <c r="N374" s="47" t="str">
        <f>IF(A374="","",'DATA PENDIENTES'!N412)</f>
        <v/>
      </c>
      <c r="O374" s="47" t="str">
        <f t="shared" si="2"/>
        <v/>
      </c>
      <c r="P374" s="47" t="str">
        <f t="shared" si="3"/>
        <v/>
      </c>
      <c r="Q374" s="77" t="str">
        <f t="shared" si="4"/>
        <v/>
      </c>
      <c r="R374" s="47" t="str">
        <f t="shared" si="5"/>
        <v/>
      </c>
      <c r="S374" s="47" t="str">
        <f t="shared" si="6"/>
        <v/>
      </c>
      <c r="T374" s="48" t="str">
        <f>IF(A374="","",'DATA PENDIENTES'!O412)</f>
        <v/>
      </c>
    </row>
    <row r="375" ht="15.75" customHeight="1">
      <c r="A375" s="52" t="str">
        <f>IF('DATA PENDIENTES'!B11="","",'DATA PENDIENTES'!B11)</f>
        <v>SU115905</v>
      </c>
      <c r="B375" s="52" t="str">
        <f>IF(A375="","",'DATA PENDIENTES'!C11)</f>
        <v>FILTRO DE PARTICULAS</v>
      </c>
      <c r="C375" s="52" t="str">
        <f>IF(A375="","",'DATA PENDIENTES'!L11)</f>
        <v>12540004-R</v>
      </c>
      <c r="D375" s="52">
        <f>IF(A375="","",'DATA PENDIENTES'!J11)</f>
        <v>21068809</v>
      </c>
      <c r="E375" s="52">
        <f>IF(A375="","",'DATA PENDIENTES'!D11)</f>
        <v>4</v>
      </c>
      <c r="F375" s="52" t="str">
        <f>IF(A375="","",'DATA PENDIENTES'!E11)</f>
        <v>UND</v>
      </c>
      <c r="G375" s="52">
        <f>IF(A375="","",'DATA PENDIENTES'!F11)</f>
        <v>3</v>
      </c>
      <c r="H375" s="52">
        <f>IF(A375="","",'DATA PENDIENTES'!G11)</f>
        <v>1</v>
      </c>
      <c r="I375" s="53">
        <f>IF(A375="","",'DATA PENDIENTES'!H11)</f>
        <v>630000</v>
      </c>
      <c r="J375" s="53">
        <f t="shared" si="1"/>
        <v>0</v>
      </c>
      <c r="K375" s="52" t="str">
        <f>IF(A375="","",'DATA PENDIENTES'!I11)</f>
        <v>VOLVO GROUP COLOMBIA S A S</v>
      </c>
      <c r="L375" s="52" t="str">
        <f>IF(A375="","",'DATA PENDIENTES'!K11)</f>
        <v>CHARLY HUERTAS</v>
      </c>
      <c r="M375" s="79">
        <f>IF(A375="","",'DATA PENDIENTES'!M11)</f>
        <v>46117</v>
      </c>
      <c r="N375" s="79">
        <f>IF(A375="","",'DATA PENDIENTES'!N11)</f>
        <v>46108</v>
      </c>
      <c r="O375" s="52">
        <f t="shared" si="2"/>
        <v>11</v>
      </c>
      <c r="P375" s="52" t="str">
        <f t="shared" si="3"/>
        <v>PENDIENTE</v>
      </c>
      <c r="Q375" s="80">
        <f t="shared" si="4"/>
        <v>0.75</v>
      </c>
      <c r="R375" s="52" t="str">
        <f t="shared" si="5"/>
        <v>ALERTA</v>
      </c>
      <c r="S375" s="52" t="str">
        <f t="shared" si="6"/>
        <v>2-URGENTE</v>
      </c>
      <c r="T375" s="53">
        <f>IF(A375="","",'DATA PENDIENTES'!O11)</f>
        <v>478800</v>
      </c>
    </row>
    <row r="376" ht="15.75" customHeight="1">
      <c r="A376" s="52" t="str">
        <f>IF('DATA PENDIENTES'!B229="","",'DATA PENDIENTES'!B229)</f>
        <v>SU115894</v>
      </c>
      <c r="B376" s="52" t="str">
        <f>IF(A376="","",'DATA PENDIENTES'!C229)</f>
        <v>CONJUNTO FILTRO DE PARTICULAS</v>
      </c>
      <c r="C376" s="52" t="str">
        <f>IF(A376="","",'DATA PENDIENTES'!L229)</f>
        <v>12540031-R</v>
      </c>
      <c r="D376" s="52" t="str">
        <f>IF(A376="","",'DATA PENDIENTES'!J229)</f>
        <v/>
      </c>
      <c r="E376" s="52">
        <f>IF(A376="","",'DATA PENDIENTES'!D229)</f>
        <v>1</v>
      </c>
      <c r="F376" s="52" t="str">
        <f>IF(A376="","",'DATA PENDIENTES'!E229)</f>
        <v>UND</v>
      </c>
      <c r="G376" s="52">
        <f>IF(A376="","",'DATA PENDIENTES'!F229)</f>
        <v>0</v>
      </c>
      <c r="H376" s="52">
        <f>IF(A376="","",'DATA PENDIENTES'!G229)</f>
        <v>1</v>
      </c>
      <c r="I376" s="53">
        <f>IF(A376="","",'DATA PENDIENTES'!H229)</f>
        <v>575000</v>
      </c>
      <c r="J376" s="53">
        <f t="shared" si="1"/>
        <v>0</v>
      </c>
      <c r="K376" s="52" t="str">
        <f>IF(A376="","",'DATA PENDIENTES'!I229)</f>
        <v>FEDERAL DIESEL IMPORTACIONES SAS</v>
      </c>
      <c r="L376" s="52" t="str">
        <f>IF(A376="","",'DATA PENDIENTES'!K229)</f>
        <v>CHARLY HUERTAS</v>
      </c>
      <c r="M376" s="79">
        <f>IF(A376="","",'DATA PENDIENTES'!M229)</f>
        <v>46117</v>
      </c>
      <c r="N376" s="79">
        <f>IF(A376="","",'DATA PENDIENTES'!N229)</f>
        <v>46106</v>
      </c>
      <c r="O376" s="52">
        <f t="shared" si="2"/>
        <v>13</v>
      </c>
      <c r="P376" s="52" t="str">
        <f t="shared" si="3"/>
        <v>PENDIENTE</v>
      </c>
      <c r="Q376" s="80">
        <f t="shared" si="4"/>
        <v>0</v>
      </c>
      <c r="R376" s="52" t="str">
        <f t="shared" si="5"/>
        <v>ALERTA</v>
      </c>
      <c r="S376" s="52" t="str">
        <f t="shared" si="6"/>
        <v>2-URGENTE</v>
      </c>
      <c r="T376" s="53">
        <f>IF(A376="","",'DATA PENDIENTES'!O229)</f>
        <v>109250</v>
      </c>
    </row>
    <row r="377" ht="15.75" customHeight="1">
      <c r="A377" s="47" t="str">
        <f>IF('DATA PENDIENTES'!B110="","",'DATA PENDIENTES'!B110)</f>
        <v>SU115913</v>
      </c>
      <c r="B377" s="47" t="str">
        <f>IF(A377="","",'DATA PENDIENTES'!C110)</f>
        <v>MOTOR DE ARRANQUE</v>
      </c>
      <c r="C377" s="47" t="str">
        <f>IF(A377="","",'DATA PENDIENTES'!L110)</f>
        <v>13210013-R</v>
      </c>
      <c r="D377" s="47" t="str">
        <f>IF(A377="","",'DATA PENDIENTES'!J110)</f>
        <v>13210013-R</v>
      </c>
      <c r="E377" s="47">
        <f>IF(A377="","",'DATA PENDIENTES'!D110)</f>
        <v>1</v>
      </c>
      <c r="F377" s="47" t="str">
        <f>IF(A377="","",'DATA PENDIENTES'!E110)</f>
        <v>UND</v>
      </c>
      <c r="G377" s="47">
        <f>IF(A377="","",'DATA PENDIENTES'!F110)</f>
        <v>0</v>
      </c>
      <c r="H377" s="47">
        <f>IF(A377="","",'DATA PENDIENTES'!G110)</f>
        <v>1</v>
      </c>
      <c r="I377" s="48">
        <f>IF(A377="","",'DATA PENDIENTES'!H110)</f>
        <v>578867</v>
      </c>
      <c r="J377" s="48">
        <f t="shared" si="1"/>
        <v>0</v>
      </c>
      <c r="K377" s="47" t="str">
        <f>IF(A377="","",'DATA PENDIENTES'!I110)</f>
        <v>SUMILOGISTICA S.A.S.</v>
      </c>
      <c r="L377" s="47" t="str">
        <f>IF(A377="","",'DATA PENDIENTES'!K110)</f>
        <v>CHARLY HUERTAS</v>
      </c>
      <c r="M377" s="76">
        <f>IF(A377="","",'DATA PENDIENTES'!M110)</f>
        <v>46122</v>
      </c>
      <c r="N377" s="76">
        <f>IF(A377="","",'DATA PENDIENTES'!N110)</f>
        <v>46111</v>
      </c>
      <c r="O377" s="47">
        <f t="shared" si="2"/>
        <v>8</v>
      </c>
      <c r="P377" s="47" t="str">
        <f t="shared" si="3"/>
        <v>PENDIENTE</v>
      </c>
      <c r="Q377" s="77">
        <f t="shared" si="4"/>
        <v>0</v>
      </c>
      <c r="R377" s="47" t="str">
        <f t="shared" si="5"/>
        <v>ALERTA</v>
      </c>
      <c r="S377" s="47" t="str">
        <f t="shared" si="6"/>
        <v>2-URGENTE</v>
      </c>
      <c r="T377" s="48">
        <f>IF(A377="","",'DATA PENDIENTES'!O110)</f>
        <v>109984.7</v>
      </c>
    </row>
    <row r="378" ht="15.75" customHeight="1">
      <c r="A378" s="52" t="str">
        <f>IF('DATA PENDIENTES'!B111="","",'DATA PENDIENTES'!B111)</f>
        <v>SU115913</v>
      </c>
      <c r="B378" s="52" t="str">
        <f>IF(A378="","",'DATA PENDIENTES'!C111)</f>
        <v>MOTOR DE ARRANQUE</v>
      </c>
      <c r="C378" s="52" t="str">
        <f>IF(A378="","",'DATA PENDIENTES'!L111)</f>
        <v>13210013-R</v>
      </c>
      <c r="D378" s="52" t="str">
        <f>IF(A378="","",'DATA PENDIENTES'!J111)</f>
        <v>13210013-R</v>
      </c>
      <c r="E378" s="52">
        <f>IF(A378="","",'DATA PENDIENTES'!D111)</f>
        <v>1</v>
      </c>
      <c r="F378" s="52" t="str">
        <f>IF(A378="","",'DATA PENDIENTES'!E111)</f>
        <v>UND</v>
      </c>
      <c r="G378" s="52">
        <f>IF(A378="","",'DATA PENDIENTES'!F111)</f>
        <v>0</v>
      </c>
      <c r="H378" s="52">
        <f>IF(A378="","",'DATA PENDIENTES'!G111)</f>
        <v>1</v>
      </c>
      <c r="I378" s="53">
        <f>IF(A378="","",'DATA PENDIENTES'!H111)</f>
        <v>403664</v>
      </c>
      <c r="J378" s="53">
        <f t="shared" si="1"/>
        <v>0</v>
      </c>
      <c r="K378" s="52" t="str">
        <f>IF(A378="","",'DATA PENDIENTES'!I111)</f>
        <v>SUMILOGISTICA S.A.S.</v>
      </c>
      <c r="L378" s="52" t="str">
        <f>IF(A378="","",'DATA PENDIENTES'!K111)</f>
        <v>CHARLY HUERTAS</v>
      </c>
      <c r="M378" s="79">
        <f>IF(A378="","",'DATA PENDIENTES'!M111)</f>
        <v>46122</v>
      </c>
      <c r="N378" s="79">
        <f>IF(A378="","",'DATA PENDIENTES'!N111)</f>
        <v>46111</v>
      </c>
      <c r="O378" s="52">
        <f t="shared" si="2"/>
        <v>8</v>
      </c>
      <c r="P378" s="52" t="str">
        <f t="shared" si="3"/>
        <v>PENDIENTE</v>
      </c>
      <c r="Q378" s="80">
        <f t="shared" si="4"/>
        <v>0</v>
      </c>
      <c r="R378" s="52" t="str">
        <f t="shared" si="5"/>
        <v>ALERTA</v>
      </c>
      <c r="S378" s="52" t="str">
        <f t="shared" si="6"/>
        <v>2-URGENTE</v>
      </c>
      <c r="T378" s="53">
        <f>IF(A378="","",'DATA PENDIENTES'!O111)</f>
        <v>76696.16</v>
      </c>
    </row>
    <row r="379" ht="15.75" customHeight="1">
      <c r="A379" s="52" t="str">
        <f>IF('DATA PENDIENTES'!B115="","",'DATA PENDIENTES'!B115)</f>
        <v>SU115946</v>
      </c>
      <c r="B379" s="52" t="str">
        <f>IF(A379="","",'DATA PENDIENTES'!C115)</f>
        <v>MOTOR DE ARRANQUE</v>
      </c>
      <c r="C379" s="52" t="str">
        <f>IF(A379="","",'DATA PENDIENTES'!L115)</f>
        <v>13210013-R</v>
      </c>
      <c r="D379" s="52" t="str">
        <f>IF(A379="","",'DATA PENDIENTES'!J115)</f>
        <v>13210013-R</v>
      </c>
      <c r="E379" s="52">
        <f>IF(A379="","",'DATA PENDIENTES'!D115)</f>
        <v>2</v>
      </c>
      <c r="F379" s="52" t="str">
        <f>IF(A379="","",'DATA PENDIENTES'!E115)</f>
        <v>UND</v>
      </c>
      <c r="G379" s="52">
        <f>IF(A379="","",'DATA PENDIENTES'!F115)</f>
        <v>0</v>
      </c>
      <c r="H379" s="52">
        <f>IF(A379="","",'DATA PENDIENTES'!G115)</f>
        <v>2</v>
      </c>
      <c r="I379" s="53">
        <f>IF(A379="","",'DATA PENDIENTES'!H115)</f>
        <v>403664</v>
      </c>
      <c r="J379" s="53">
        <f t="shared" si="1"/>
        <v>0</v>
      </c>
      <c r="K379" s="52" t="str">
        <f>IF(A379="","",'DATA PENDIENTES'!I115)</f>
        <v>SUMILOGISTICA S.A.S.</v>
      </c>
      <c r="L379" s="52" t="str">
        <f>IF(A379="","",'DATA PENDIENTES'!K115)</f>
        <v>CRISTHIAN BENITEZ</v>
      </c>
      <c r="M379" s="79">
        <f>IF(A379="","",'DATA PENDIENTES'!M115)</f>
        <v>46118</v>
      </c>
      <c r="N379" s="79">
        <f>IF(A379="","",'DATA PENDIENTES'!N115)</f>
        <v>46118</v>
      </c>
      <c r="O379" s="52">
        <f t="shared" si="2"/>
        <v>1</v>
      </c>
      <c r="P379" s="52" t="str">
        <f t="shared" si="3"/>
        <v>PENDIENTE</v>
      </c>
      <c r="Q379" s="80">
        <f t="shared" si="4"/>
        <v>0</v>
      </c>
      <c r="R379" s="52" t="str">
        <f t="shared" si="5"/>
        <v>OK</v>
      </c>
      <c r="S379" s="52" t="str">
        <f t="shared" si="6"/>
        <v>3-NORMAL</v>
      </c>
      <c r="T379" s="53">
        <f>IF(A379="","",'DATA PENDIENTES'!O115)</f>
        <v>153392.3</v>
      </c>
    </row>
    <row r="380" ht="15.75" customHeight="1">
      <c r="A380" s="52" t="str">
        <f>IF('DATA PENDIENTES'!B117="","",'DATA PENDIENTES'!B117)</f>
        <v>SU115947</v>
      </c>
      <c r="B380" s="52" t="str">
        <f>IF(A380="","",'DATA PENDIENTES'!C117)</f>
        <v>MOTOR DE ARRANQUE</v>
      </c>
      <c r="C380" s="52" t="str">
        <f>IF(A380="","",'DATA PENDIENTES'!L117)</f>
        <v>13210013-R</v>
      </c>
      <c r="D380" s="52" t="str">
        <f>IF(A380="","",'DATA PENDIENTES'!J117)</f>
        <v>13210013-R</v>
      </c>
      <c r="E380" s="52">
        <f>IF(A380="","",'DATA PENDIENTES'!D117)</f>
        <v>1</v>
      </c>
      <c r="F380" s="52" t="str">
        <f>IF(A380="","",'DATA PENDIENTES'!E117)</f>
        <v>UND</v>
      </c>
      <c r="G380" s="52">
        <f>IF(A380="","",'DATA PENDIENTES'!F117)</f>
        <v>0</v>
      </c>
      <c r="H380" s="52">
        <f>IF(A380="","",'DATA PENDIENTES'!G117)</f>
        <v>1</v>
      </c>
      <c r="I380" s="53">
        <f>IF(A380="","",'DATA PENDIENTES'!H117)</f>
        <v>403664</v>
      </c>
      <c r="J380" s="53">
        <f t="shared" si="1"/>
        <v>0</v>
      </c>
      <c r="K380" s="52" t="str">
        <f>IF(A380="","",'DATA PENDIENTES'!I117)</f>
        <v>SUMILOGISTICA S.A.S.</v>
      </c>
      <c r="L380" s="52" t="str">
        <f>IF(A380="","",'DATA PENDIENTES'!K117)</f>
        <v>CRISTHIAN BENITEZ</v>
      </c>
      <c r="M380" s="79">
        <f>IF(A380="","",'DATA PENDIENTES'!M117)</f>
        <v>46118</v>
      </c>
      <c r="N380" s="79">
        <f>IF(A380="","",'DATA PENDIENTES'!N117)</f>
        <v>46118</v>
      </c>
      <c r="O380" s="52">
        <f t="shared" si="2"/>
        <v>1</v>
      </c>
      <c r="P380" s="52" t="str">
        <f t="shared" si="3"/>
        <v>PENDIENTE</v>
      </c>
      <c r="Q380" s="80">
        <f t="shared" si="4"/>
        <v>0</v>
      </c>
      <c r="R380" s="52" t="str">
        <f t="shared" si="5"/>
        <v>OK</v>
      </c>
      <c r="S380" s="52" t="str">
        <f t="shared" si="6"/>
        <v>3-NORMAL</v>
      </c>
      <c r="T380" s="53">
        <f>IF(A380="","",'DATA PENDIENTES'!O117)</f>
        <v>76696.16</v>
      </c>
    </row>
    <row r="381" ht="15.75" customHeight="1">
      <c r="A381" s="47" t="str">
        <f>IF('DATA PENDIENTES'!B118="","",'DATA PENDIENTES'!B118)</f>
        <v>SU115947</v>
      </c>
      <c r="B381" s="47" t="str">
        <f>IF(A381="","",'DATA PENDIENTES'!C118)</f>
        <v>MOTOR DE ARRANQUE</v>
      </c>
      <c r="C381" s="47" t="str">
        <f>IF(A381="","",'DATA PENDIENTES'!L118)</f>
        <v>13210013-R</v>
      </c>
      <c r="D381" s="47" t="str">
        <f>IF(A381="","",'DATA PENDIENTES'!J118)</f>
        <v>13210013-R</v>
      </c>
      <c r="E381" s="47">
        <f>IF(A381="","",'DATA PENDIENTES'!D118)</f>
        <v>1</v>
      </c>
      <c r="F381" s="47" t="str">
        <f>IF(A381="","",'DATA PENDIENTES'!E118)</f>
        <v>UND</v>
      </c>
      <c r="G381" s="47">
        <f>IF(A381="","",'DATA PENDIENTES'!F118)</f>
        <v>0</v>
      </c>
      <c r="H381" s="47">
        <f>IF(A381="","",'DATA PENDIENTES'!G118)</f>
        <v>1</v>
      </c>
      <c r="I381" s="48">
        <f>IF(A381="","",'DATA PENDIENTES'!H118)</f>
        <v>379859</v>
      </c>
      <c r="J381" s="48">
        <f t="shared" si="1"/>
        <v>0</v>
      </c>
      <c r="K381" s="47" t="str">
        <f>IF(A381="","",'DATA PENDIENTES'!I118)</f>
        <v>SUMILOGISTICA S.A.S.</v>
      </c>
      <c r="L381" s="47" t="str">
        <f>IF(A381="","",'DATA PENDIENTES'!K118)</f>
        <v>CRISTHIAN BENITEZ</v>
      </c>
      <c r="M381" s="76">
        <f>IF(A381="","",'DATA PENDIENTES'!M118)</f>
        <v>46118</v>
      </c>
      <c r="N381" s="76">
        <f>IF(A381="","",'DATA PENDIENTES'!N118)</f>
        <v>46118</v>
      </c>
      <c r="O381" s="47">
        <f t="shared" si="2"/>
        <v>1</v>
      </c>
      <c r="P381" s="47" t="str">
        <f t="shared" si="3"/>
        <v>PENDIENTE</v>
      </c>
      <c r="Q381" s="77">
        <f t="shared" si="4"/>
        <v>0</v>
      </c>
      <c r="R381" s="47" t="str">
        <f t="shared" si="5"/>
        <v>OK</v>
      </c>
      <c r="S381" s="47" t="str">
        <f t="shared" si="6"/>
        <v>3-NORMAL</v>
      </c>
      <c r="T381" s="48">
        <f>IF(A381="","",'DATA PENDIENTES'!O118)</f>
        <v>72173.21</v>
      </c>
    </row>
    <row r="382" ht="15.75" customHeight="1">
      <c r="A382" s="47" t="str">
        <f>IF('DATA PENDIENTES'!B112="","",'DATA PENDIENTES'!B112)</f>
        <v>SU115913</v>
      </c>
      <c r="B382" s="47" t="str">
        <f>IF(A382="","",'DATA PENDIENTES'!C112)</f>
        <v>CUERPO DE FRENO (Caliper) DERECHO</v>
      </c>
      <c r="C382" s="47" t="str">
        <f>IF(A382="","",'DATA PENDIENTES'!L112)</f>
        <v>15100005-R</v>
      </c>
      <c r="D382" s="47" t="str">
        <f>IF(A382="","",'DATA PENDIENTES'!J112)</f>
        <v/>
      </c>
      <c r="E382" s="47">
        <f>IF(A382="","",'DATA PENDIENTES'!D112)</f>
        <v>1</v>
      </c>
      <c r="F382" s="47" t="str">
        <f>IF(A382="","",'DATA PENDIENTES'!E112)</f>
        <v>UND</v>
      </c>
      <c r="G382" s="47">
        <f>IF(A382="","",'DATA PENDIENTES'!F112)</f>
        <v>0</v>
      </c>
      <c r="H382" s="47">
        <f>IF(A382="","",'DATA PENDIENTES'!G112)</f>
        <v>1</v>
      </c>
      <c r="I382" s="48">
        <f>IF(A382="","",'DATA PENDIENTES'!H112)</f>
        <v>951766</v>
      </c>
      <c r="J382" s="48">
        <f t="shared" si="1"/>
        <v>0</v>
      </c>
      <c r="K382" s="47" t="str">
        <f>IF(A382="","",'DATA PENDIENTES'!I112)</f>
        <v>SUMILOGISTICA S.A.S.</v>
      </c>
      <c r="L382" s="47" t="str">
        <f>IF(A382="","",'DATA PENDIENTES'!K112)</f>
        <v>CHARLY HUERTAS</v>
      </c>
      <c r="M382" s="76">
        <f>IF(A382="","",'DATA PENDIENTES'!M112)</f>
        <v>46122</v>
      </c>
      <c r="N382" s="76">
        <f>IF(A382="","",'DATA PENDIENTES'!N112)</f>
        <v>46111</v>
      </c>
      <c r="O382" s="47">
        <f t="shared" si="2"/>
        <v>8</v>
      </c>
      <c r="P382" s="47" t="str">
        <f t="shared" si="3"/>
        <v>PENDIENTE</v>
      </c>
      <c r="Q382" s="77">
        <f t="shared" si="4"/>
        <v>0</v>
      </c>
      <c r="R382" s="47" t="str">
        <f t="shared" si="5"/>
        <v>ALERTA</v>
      </c>
      <c r="S382" s="47" t="str">
        <f t="shared" si="6"/>
        <v>2-URGENTE</v>
      </c>
      <c r="T382" s="48">
        <f>IF(A382="","",'DATA PENDIENTES'!O112)</f>
        <v>180835.5</v>
      </c>
    </row>
    <row r="383" ht="15.75" customHeight="1">
      <c r="A383" s="52" t="str">
        <f>IF('DATA PENDIENTES'!B113="","",'DATA PENDIENTES'!B113)</f>
        <v>SU115913</v>
      </c>
      <c r="B383" s="52" t="str">
        <f>IF(A383="","",'DATA PENDIENTES'!C113)</f>
        <v>CUERPO DE FRENO (Caliper) IZQUIERDO</v>
      </c>
      <c r="C383" s="52" t="str">
        <f>IF(A383="","",'DATA PENDIENTES'!L113)</f>
        <v>15100006-R</v>
      </c>
      <c r="D383" s="52" t="str">
        <f>IF(A383="","",'DATA PENDIENTES'!J113)</f>
        <v/>
      </c>
      <c r="E383" s="52">
        <f>IF(A383="","",'DATA PENDIENTES'!D113)</f>
        <v>1</v>
      </c>
      <c r="F383" s="52" t="str">
        <f>IF(A383="","",'DATA PENDIENTES'!E113)</f>
        <v>UND</v>
      </c>
      <c r="G383" s="52">
        <f>IF(A383="","",'DATA PENDIENTES'!F113)</f>
        <v>0</v>
      </c>
      <c r="H383" s="52">
        <f>IF(A383="","",'DATA PENDIENTES'!G113)</f>
        <v>1</v>
      </c>
      <c r="I383" s="53">
        <f>IF(A383="","",'DATA PENDIENTES'!H113)</f>
        <v>951766</v>
      </c>
      <c r="J383" s="53">
        <f t="shared" si="1"/>
        <v>0</v>
      </c>
      <c r="K383" s="52" t="str">
        <f>IF(A383="","",'DATA PENDIENTES'!I113)</f>
        <v>SUMILOGISTICA S.A.S.</v>
      </c>
      <c r="L383" s="52" t="str">
        <f>IF(A383="","",'DATA PENDIENTES'!K113)</f>
        <v>CHARLY HUERTAS</v>
      </c>
      <c r="M383" s="79">
        <f>IF(A383="","",'DATA PENDIENTES'!M113)</f>
        <v>46122</v>
      </c>
      <c r="N383" s="79">
        <f>IF(A383="","",'DATA PENDIENTES'!N113)</f>
        <v>46111</v>
      </c>
      <c r="O383" s="52">
        <f t="shared" si="2"/>
        <v>8</v>
      </c>
      <c r="P383" s="52" t="str">
        <f t="shared" si="3"/>
        <v>PENDIENTE</v>
      </c>
      <c r="Q383" s="80">
        <f t="shared" si="4"/>
        <v>0</v>
      </c>
      <c r="R383" s="52" t="str">
        <f t="shared" si="5"/>
        <v>ALERTA</v>
      </c>
      <c r="S383" s="52" t="str">
        <f t="shared" si="6"/>
        <v>2-URGENTE</v>
      </c>
      <c r="T383" s="53">
        <f>IF(A383="","",'DATA PENDIENTES'!O113)</f>
        <v>180835.5</v>
      </c>
    </row>
    <row r="384" ht="15.75" customHeight="1">
      <c r="A384" s="47" t="str">
        <f>IF('DATA PENDIENTES'!B114="","",'DATA PENDIENTES'!B114)</f>
        <v>SU115933</v>
      </c>
      <c r="B384" s="47" t="str">
        <f>IF(A384="","",'DATA PENDIENTES'!C114)</f>
        <v>CUERPO DE FRENO (Caliper) IZQUIERDO</v>
      </c>
      <c r="C384" s="47" t="str">
        <f>IF(A384="","",'DATA PENDIENTES'!L114)</f>
        <v>15100006-R</v>
      </c>
      <c r="D384" s="47" t="str">
        <f>IF(A384="","",'DATA PENDIENTES'!J114)</f>
        <v/>
      </c>
      <c r="E384" s="47">
        <f>IF(A384="","",'DATA PENDIENTES'!D114)</f>
        <v>2</v>
      </c>
      <c r="F384" s="47" t="str">
        <f>IF(A384="","",'DATA PENDIENTES'!E114)</f>
        <v>UND</v>
      </c>
      <c r="G384" s="47">
        <f>IF(A384="","",'DATA PENDIENTES'!F114)</f>
        <v>0</v>
      </c>
      <c r="H384" s="47">
        <f>IF(A384="","",'DATA PENDIENTES'!G114)</f>
        <v>2</v>
      </c>
      <c r="I384" s="48">
        <f>IF(A384="","",'DATA PENDIENTES'!H114)</f>
        <v>768916</v>
      </c>
      <c r="J384" s="48">
        <f t="shared" si="1"/>
        <v>0</v>
      </c>
      <c r="K384" s="47" t="str">
        <f>IF(A384="","",'DATA PENDIENTES'!I114)</f>
        <v>SUMILOGISTICA S.A.S.</v>
      </c>
      <c r="L384" s="47" t="str">
        <f>IF(A384="","",'DATA PENDIENTES'!K114)</f>
        <v>CHARLY HUERTAS</v>
      </c>
      <c r="M384" s="76">
        <f>IF(A384="","",'DATA PENDIENTES'!M114)</f>
        <v>46122</v>
      </c>
      <c r="N384" s="76">
        <f>IF(A384="","",'DATA PENDIENTES'!N114)</f>
        <v>46112</v>
      </c>
      <c r="O384" s="47">
        <f t="shared" si="2"/>
        <v>7</v>
      </c>
      <c r="P384" s="47" t="str">
        <f t="shared" si="3"/>
        <v>PENDIENTE</v>
      </c>
      <c r="Q384" s="77">
        <f t="shared" si="4"/>
        <v>0</v>
      </c>
      <c r="R384" s="47" t="str">
        <f t="shared" si="5"/>
        <v>OK</v>
      </c>
      <c r="S384" s="47" t="str">
        <f t="shared" si="6"/>
        <v>3-NORMAL</v>
      </c>
      <c r="T384" s="48">
        <f>IF(A384="","",'DATA PENDIENTES'!O114)</f>
        <v>292188.1</v>
      </c>
    </row>
    <row r="385" ht="15.75" customHeight="1">
      <c r="A385" s="47" t="str">
        <f>IF('DATA PENDIENTES'!B148="","",'DATA PENDIENTES'!B148)</f>
        <v>SU115930</v>
      </c>
      <c r="B385" s="47" t="str">
        <f>IF(A385="","",'DATA PENDIENTES'!C148)</f>
        <v>SERVOBOMBA HIDRAULICA</v>
      </c>
      <c r="C385" s="47" t="str">
        <f>IF(A385="","",'DATA PENDIENTES'!L148)</f>
        <v>16430034-R</v>
      </c>
      <c r="D385" s="47" t="str">
        <f>IF(A385="","",'DATA PENDIENTES'!J148)</f>
        <v/>
      </c>
      <c r="E385" s="47">
        <f>IF(A385="","",'DATA PENDIENTES'!D148)</f>
        <v>3</v>
      </c>
      <c r="F385" s="47" t="str">
        <f>IF(A385="","",'DATA PENDIENTES'!E148)</f>
        <v>UND</v>
      </c>
      <c r="G385" s="47">
        <f>IF(A385="","",'DATA PENDIENTES'!F148)</f>
        <v>0</v>
      </c>
      <c r="H385" s="47">
        <f>IF(A385="","",'DATA PENDIENTES'!G148)</f>
        <v>3</v>
      </c>
      <c r="I385" s="48">
        <f>IF(A385="","",'DATA PENDIENTES'!H148)</f>
        <v>600000</v>
      </c>
      <c r="J385" s="48">
        <f t="shared" si="1"/>
        <v>0</v>
      </c>
      <c r="K385" s="47" t="str">
        <f>IF(A385="","",'DATA PENDIENTES'!I148)</f>
        <v>LUCSAR SAS</v>
      </c>
      <c r="L385" s="47" t="str">
        <f>IF(A385="","",'DATA PENDIENTES'!K148)</f>
        <v>CHARLY HUERTAS</v>
      </c>
      <c r="M385" s="76">
        <f>IF(A385="","",'DATA PENDIENTES'!M148)</f>
        <v>46122</v>
      </c>
      <c r="N385" s="76">
        <f>IF(A385="","",'DATA PENDIENTES'!N148)</f>
        <v>46111</v>
      </c>
      <c r="O385" s="47">
        <f t="shared" si="2"/>
        <v>8</v>
      </c>
      <c r="P385" s="47" t="str">
        <f t="shared" si="3"/>
        <v>PENDIENTE</v>
      </c>
      <c r="Q385" s="77">
        <f t="shared" si="4"/>
        <v>0</v>
      </c>
      <c r="R385" s="47" t="str">
        <f t="shared" si="5"/>
        <v>ALERTA</v>
      </c>
      <c r="S385" s="47" t="str">
        <f t="shared" si="6"/>
        <v>2-URGENTE</v>
      </c>
      <c r="T385" s="48">
        <f>IF(A385="","",'DATA PENDIENTES'!O148)</f>
        <v>342000</v>
      </c>
    </row>
    <row r="386" ht="15.75" customHeight="1">
      <c r="A386" s="47" t="str">
        <f>IF('DATA PENDIENTES'!B138="","",'DATA PENDIENTES'!B138)</f>
        <v>SU115358</v>
      </c>
      <c r="B386" s="47" t="str">
        <f>IF(A386="","",'DATA PENDIENTES'!C138)</f>
        <v>CIGUEÑAL</v>
      </c>
      <c r="C386" s="47" t="str">
        <f>IF(A386="","",'DATA PENDIENTES'!L138)</f>
        <v>21100012-R</v>
      </c>
      <c r="D386" s="47" t="str">
        <f>IF(A386="","",'DATA PENDIENTES'!J138)</f>
        <v/>
      </c>
      <c r="E386" s="47">
        <f>IF(A386="","",'DATA PENDIENTES'!D138)</f>
        <v>1</v>
      </c>
      <c r="F386" s="47" t="str">
        <f>IF(A386="","",'DATA PENDIENTES'!E138)</f>
        <v>UND</v>
      </c>
      <c r="G386" s="47">
        <f>IF(A386="","",'DATA PENDIENTES'!F138)</f>
        <v>0</v>
      </c>
      <c r="H386" s="47">
        <f>IF(A386="","",'DATA PENDIENTES'!G138)</f>
        <v>1</v>
      </c>
      <c r="I386" s="48">
        <f>IF(A386="","",'DATA PENDIENTES'!H138)</f>
        <v>380000</v>
      </c>
      <c r="J386" s="48">
        <f t="shared" si="1"/>
        <v>0</v>
      </c>
      <c r="K386" s="47" t="str">
        <f>IF(A386="","",'DATA PENDIENTES'!I138)</f>
        <v>RECTIFICADORA DE MOTORES CONTINENTAL LTDA.</v>
      </c>
      <c r="L386" s="47" t="str">
        <f>IF(A386="","",'DATA PENDIENTES'!K138)</f>
        <v>CHARLY HUERTAS</v>
      </c>
      <c r="M386" s="76">
        <f>IF(A386="","",'DATA PENDIENTES'!M138)</f>
        <v>46058</v>
      </c>
      <c r="N386" s="76">
        <f>IF(A386="","",'DATA PENDIENTES'!N138)</f>
        <v>46051</v>
      </c>
      <c r="O386" s="47">
        <f t="shared" si="2"/>
        <v>68</v>
      </c>
      <c r="P386" s="47" t="str">
        <f t="shared" si="3"/>
        <v>PENDIENTE</v>
      </c>
      <c r="Q386" s="77">
        <f t="shared" si="4"/>
        <v>0</v>
      </c>
      <c r="R386" s="47" t="str">
        <f t="shared" si="5"/>
        <v>CRITICO</v>
      </c>
      <c r="S386" s="47" t="str">
        <f t="shared" si="6"/>
        <v>1-CRITICO</v>
      </c>
      <c r="T386" s="48">
        <f>IF(A386="","",'DATA PENDIENTES'!O138)</f>
        <v>72200</v>
      </c>
    </row>
    <row r="387" ht="15.75" customHeight="1">
      <c r="A387" s="47" t="str">
        <f>IF('DATA PENDIENTES'!B140="","",'DATA PENDIENTES'!B140)</f>
        <v>SU115825</v>
      </c>
      <c r="B387" s="47" t="str">
        <f>IF(A387="","",'DATA PENDIENTES'!C140)</f>
        <v>CIGUEÑAL</v>
      </c>
      <c r="C387" s="47" t="str">
        <f>IF(A387="","",'DATA PENDIENTES'!L140)</f>
        <v>21100012-R</v>
      </c>
      <c r="D387" s="47" t="str">
        <f>IF(A387="","",'DATA PENDIENTES'!J140)</f>
        <v/>
      </c>
      <c r="E387" s="47">
        <f>IF(A387="","",'DATA PENDIENTES'!D140)</f>
        <v>1</v>
      </c>
      <c r="F387" s="47" t="str">
        <f>IF(A387="","",'DATA PENDIENTES'!E140)</f>
        <v>UND</v>
      </c>
      <c r="G387" s="47">
        <f>IF(A387="","",'DATA PENDIENTES'!F140)</f>
        <v>0</v>
      </c>
      <c r="H387" s="47">
        <f>IF(A387="","",'DATA PENDIENTES'!G140)</f>
        <v>1</v>
      </c>
      <c r="I387" s="48">
        <f>IF(A387="","",'DATA PENDIENTES'!H140)</f>
        <v>220000</v>
      </c>
      <c r="J387" s="48">
        <f t="shared" si="1"/>
        <v>0</v>
      </c>
      <c r="K387" s="47" t="str">
        <f>IF(A387="","",'DATA PENDIENTES'!I140)</f>
        <v>RECTIFICADORA DE MOTORES CONTINENTAL LTDA.</v>
      </c>
      <c r="L387" s="47" t="str">
        <f>IF(A387="","",'DATA PENDIENTES'!K140)</f>
        <v>CRISTHIAN BENITEZ</v>
      </c>
      <c r="M387" s="76">
        <f>IF(A387="","",'DATA PENDIENTES'!M140)</f>
        <v>46101</v>
      </c>
      <c r="N387" s="76">
        <f>IF(A387="","",'DATA PENDIENTES'!N140)</f>
        <v>46100</v>
      </c>
      <c r="O387" s="47">
        <f t="shared" si="2"/>
        <v>19</v>
      </c>
      <c r="P387" s="47" t="str">
        <f t="shared" si="3"/>
        <v>PENDIENTE</v>
      </c>
      <c r="Q387" s="77">
        <f t="shared" si="4"/>
        <v>0</v>
      </c>
      <c r="R387" s="47" t="str">
        <f t="shared" si="5"/>
        <v>ALERTA</v>
      </c>
      <c r="S387" s="47" t="str">
        <f t="shared" si="6"/>
        <v>2-URGENTE</v>
      </c>
      <c r="T387" s="48">
        <f>IF(A387="","",'DATA PENDIENTES'!O140)</f>
        <v>41800</v>
      </c>
    </row>
    <row r="388" ht="15.75" customHeight="1">
      <c r="A388" s="47" t="str">
        <f>IF('DATA PENDIENTES'!B54="","",'DATA PENDIENTES'!B54)</f>
        <v>SU115950</v>
      </c>
      <c r="B388" s="47" t="str">
        <f>IF(A388="","",'DATA PENDIENTES'!C54)</f>
        <v>CASQUILLO</v>
      </c>
      <c r="C388" s="47" t="str">
        <f>IF(A388="","",'DATA PENDIENTES'!L54)</f>
        <v>21100014-R</v>
      </c>
      <c r="D388" s="47" t="str">
        <f>IF(A388="","",'DATA PENDIENTES'!J54)</f>
        <v/>
      </c>
      <c r="E388" s="47">
        <f>IF(A388="","",'DATA PENDIENTES'!D54)</f>
        <v>1</v>
      </c>
      <c r="F388" s="47" t="str">
        <f>IF(A388="","",'DATA PENDIENTES'!E54)</f>
        <v>UND</v>
      </c>
      <c r="G388" s="47">
        <f>IF(A388="","",'DATA PENDIENTES'!F54)</f>
        <v>0</v>
      </c>
      <c r="H388" s="47">
        <f>IF(A388="","",'DATA PENDIENTES'!G54)</f>
        <v>1</v>
      </c>
      <c r="I388" s="48">
        <f>IF(A388="","",'DATA PENDIENTES'!H54)</f>
        <v>30000</v>
      </c>
      <c r="J388" s="48">
        <f t="shared" si="1"/>
        <v>0</v>
      </c>
      <c r="K388" s="47" t="str">
        <f>IF(A388="","",'DATA PENDIENTES'!I54)</f>
        <v>TORNOHIMEC SAS</v>
      </c>
      <c r="L388" s="47" t="str">
        <f>IF(A388="","",'DATA PENDIENTES'!K54)</f>
        <v>CRISTHIAN BENITEZ</v>
      </c>
      <c r="M388" s="76">
        <f>IF(A388="","",'DATA PENDIENTES'!M54)</f>
        <v>46122</v>
      </c>
      <c r="N388" s="76">
        <f>IF(A388="","",'DATA PENDIENTES'!N54)</f>
        <v>46107</v>
      </c>
      <c r="O388" s="47">
        <f t="shared" si="2"/>
        <v>12</v>
      </c>
      <c r="P388" s="47" t="str">
        <f t="shared" si="3"/>
        <v>PENDIENTE</v>
      </c>
      <c r="Q388" s="77">
        <f t="shared" si="4"/>
        <v>0</v>
      </c>
      <c r="R388" s="47" t="str">
        <f t="shared" si="5"/>
        <v>ALERTA</v>
      </c>
      <c r="S388" s="47" t="str">
        <f t="shared" si="6"/>
        <v>2-URGENTE</v>
      </c>
      <c r="T388" s="48">
        <f>IF(A388="","",'DATA PENDIENTES'!O54)</f>
        <v>5700</v>
      </c>
    </row>
    <row r="389" ht="15.75" customHeight="1">
      <c r="A389" s="47" t="str">
        <f>IF('DATA PENDIENTES'!B264="","",'DATA PENDIENTES'!B264)</f>
        <v>SU115926</v>
      </c>
      <c r="B389" s="47" t="str">
        <f>IF(A389="","",'DATA PENDIENTES'!C264)</f>
        <v>CONMUTADOR DE LUCES DIRECCIONALES</v>
      </c>
      <c r="C389" s="47" t="str">
        <f>IF(A389="","",'DATA PENDIENTES'!L264)</f>
        <v>30000030-R</v>
      </c>
      <c r="D389" s="47" t="str">
        <f>IF(A389="","",'DATA PENDIENTES'!J264)</f>
        <v/>
      </c>
      <c r="E389" s="47">
        <f>IF(A389="","",'DATA PENDIENTES'!D264)</f>
        <v>1</v>
      </c>
      <c r="F389" s="47" t="str">
        <f>IF(A389="","",'DATA PENDIENTES'!E264)</f>
        <v>UND</v>
      </c>
      <c r="G389" s="47">
        <f>IF(A389="","",'DATA PENDIENTES'!F264)</f>
        <v>0</v>
      </c>
      <c r="H389" s="47">
        <f>IF(A389="","",'DATA PENDIENTES'!G264)</f>
        <v>1</v>
      </c>
      <c r="I389" s="48">
        <f>IF(A389="","",'DATA PENDIENTES'!H264)</f>
        <v>50000</v>
      </c>
      <c r="J389" s="48">
        <f t="shared" si="1"/>
        <v>0</v>
      </c>
      <c r="K389" s="47" t="str">
        <f>IF(A389="","",'DATA PENDIENTES'!I264)</f>
        <v>AUTOTRONICA MASTER SAS</v>
      </c>
      <c r="L389" s="47" t="str">
        <f>IF(A389="","",'DATA PENDIENTES'!K264)</f>
        <v>CHARLY HUERTAS</v>
      </c>
      <c r="M389" s="76">
        <f>IF(A389="","",'DATA PENDIENTES'!M264)</f>
        <v>46122</v>
      </c>
      <c r="N389" s="76">
        <f>IF(A389="","",'DATA PENDIENTES'!N264)</f>
        <v>46112</v>
      </c>
      <c r="O389" s="47">
        <f t="shared" si="2"/>
        <v>7</v>
      </c>
      <c r="P389" s="47" t="str">
        <f t="shared" si="3"/>
        <v>PENDIENTE</v>
      </c>
      <c r="Q389" s="77">
        <f t="shared" si="4"/>
        <v>0</v>
      </c>
      <c r="R389" s="47" t="str">
        <f t="shared" si="5"/>
        <v>OK</v>
      </c>
      <c r="S389" s="47" t="str">
        <f t="shared" si="6"/>
        <v>3-NORMAL</v>
      </c>
      <c r="T389" s="48">
        <f>IF(A389="","",'DATA PENDIENTES'!O264)</f>
        <v>9500</v>
      </c>
    </row>
    <row r="390" ht="15.75" customHeight="1">
      <c r="A390" s="52" t="str">
        <f>IF('DATA PENDIENTES'!B265="","",'DATA PENDIENTES'!B265)</f>
        <v>SU115926</v>
      </c>
      <c r="B390" s="52" t="str">
        <f>IF(A390="","",'DATA PENDIENTES'!C265)</f>
        <v>UNIDAD DE MANDO MOTOR</v>
      </c>
      <c r="C390" s="52" t="str">
        <f>IF(A390="","",'DATA PENDIENTES'!L265)</f>
        <v>32000013-R</v>
      </c>
      <c r="D390" s="52" t="str">
        <f>IF(A390="","",'DATA PENDIENTES'!J265)</f>
        <v/>
      </c>
      <c r="E390" s="52">
        <f>IF(A390="","",'DATA PENDIENTES'!D265)</f>
        <v>1</v>
      </c>
      <c r="F390" s="52" t="str">
        <f>IF(A390="","",'DATA PENDIENTES'!E265)</f>
        <v>UND</v>
      </c>
      <c r="G390" s="52">
        <f>IF(A390="","",'DATA PENDIENTES'!F265)</f>
        <v>0</v>
      </c>
      <c r="H390" s="52">
        <f>IF(A390="","",'DATA PENDIENTES'!G265)</f>
        <v>1</v>
      </c>
      <c r="I390" s="53">
        <f>IF(A390="","",'DATA PENDIENTES'!H265)</f>
        <v>1790000</v>
      </c>
      <c r="J390" s="53">
        <f t="shared" si="1"/>
        <v>0</v>
      </c>
      <c r="K390" s="52" t="str">
        <f>IF(A390="","",'DATA PENDIENTES'!I265)</f>
        <v>AUTOTRONICA MASTER SAS</v>
      </c>
      <c r="L390" s="52" t="str">
        <f>IF(A390="","",'DATA PENDIENTES'!K265)</f>
        <v>CHARLY HUERTAS</v>
      </c>
      <c r="M390" s="79">
        <f>IF(A390="","",'DATA PENDIENTES'!M265)</f>
        <v>46122</v>
      </c>
      <c r="N390" s="79">
        <f>IF(A390="","",'DATA PENDIENTES'!N265)</f>
        <v>46112</v>
      </c>
      <c r="O390" s="52">
        <f t="shared" si="2"/>
        <v>7</v>
      </c>
      <c r="P390" s="52" t="str">
        <f t="shared" si="3"/>
        <v>PENDIENTE</v>
      </c>
      <c r="Q390" s="80">
        <f t="shared" si="4"/>
        <v>0</v>
      </c>
      <c r="R390" s="52" t="str">
        <f t="shared" si="5"/>
        <v>OK</v>
      </c>
      <c r="S390" s="52" t="str">
        <f t="shared" si="6"/>
        <v>3-NORMAL</v>
      </c>
      <c r="T390" s="53">
        <f>IF(A390="","",'DATA PENDIENTES'!O265)</f>
        <v>340100</v>
      </c>
    </row>
    <row r="391" ht="15.75" customHeight="1">
      <c r="A391" s="47" t="str">
        <f>IF('DATA PENDIENTES'!B240="","",'DATA PENDIENTES'!B240)</f>
        <v>SU115949</v>
      </c>
      <c r="B391" s="47" t="str">
        <f>IF(A391="","",'DATA PENDIENTES'!C240)</f>
        <v>CAJA DE VELOCIDADES (TRANSMISIÓN)</v>
      </c>
      <c r="C391" s="47" t="str">
        <f>IF(A391="","",'DATA PENDIENTES'!L240)</f>
        <v>43000048-R</v>
      </c>
      <c r="D391" s="47" t="str">
        <f>IF(A391="","",'DATA PENDIENTES'!J240)</f>
        <v/>
      </c>
      <c r="E391" s="47">
        <f>IF(A391="","",'DATA PENDIENTES'!D240)</f>
        <v>1</v>
      </c>
      <c r="F391" s="47" t="str">
        <f>IF(A391="","",'DATA PENDIENTES'!E240)</f>
        <v>UND</v>
      </c>
      <c r="G391" s="47">
        <f>IF(A391="","",'DATA PENDIENTES'!F240)</f>
        <v>0</v>
      </c>
      <c r="H391" s="47">
        <f>IF(A391="","",'DATA PENDIENTES'!G240)</f>
        <v>1</v>
      </c>
      <c r="I391" s="48">
        <f>IF(A391="","",'DATA PENDIENTES'!H240)</f>
        <v>25652095</v>
      </c>
      <c r="J391" s="48">
        <f t="shared" si="1"/>
        <v>0</v>
      </c>
      <c r="K391" s="47" t="str">
        <f>IF(A391="","",'DATA PENDIENTES'!I240)</f>
        <v>ECOSISTEMAS JAFER SAS</v>
      </c>
      <c r="L391" s="47" t="str">
        <f>IF(A391="","",'DATA PENDIENTES'!K240)</f>
        <v>CRISTHIAN BENITEZ</v>
      </c>
      <c r="M391" s="76">
        <f>IF(A391="","",'DATA PENDIENTES'!M240)</f>
        <v>46122</v>
      </c>
      <c r="N391" s="76">
        <f>IF(A391="","",'DATA PENDIENTES'!N240)</f>
        <v>46118</v>
      </c>
      <c r="O391" s="47">
        <f t="shared" si="2"/>
        <v>1</v>
      </c>
      <c r="P391" s="47" t="str">
        <f t="shared" si="3"/>
        <v>PENDIENTE</v>
      </c>
      <c r="Q391" s="77">
        <f t="shared" si="4"/>
        <v>0</v>
      </c>
      <c r="R391" s="47" t="str">
        <f t="shared" si="5"/>
        <v>OK</v>
      </c>
      <c r="S391" s="47" t="str">
        <f t="shared" si="6"/>
        <v>3-NORMAL</v>
      </c>
      <c r="T391" s="48">
        <f>IF(A391="","",'DATA PENDIENTES'!O240)</f>
        <v>4873898</v>
      </c>
    </row>
    <row r="392" ht="15.75" customHeight="1">
      <c r="A392" s="52" t="str">
        <f>IF('DATA PENDIENTES'!B119="","",'DATA PENDIENTES'!B119)</f>
        <v>SU115947</v>
      </c>
      <c r="B392" s="52" t="str">
        <f>IF(A392="","",'DATA PENDIENTES'!C119)</f>
        <v>BARRA TENSORA SUPERIOR</v>
      </c>
      <c r="C392" s="52" t="str">
        <f>IF(A392="","",'DATA PENDIENTES'!L119)</f>
        <v>6500108-R</v>
      </c>
      <c r="D392" s="52" t="str">
        <f>IF(A392="","",'DATA PENDIENTES'!J119)</f>
        <v/>
      </c>
      <c r="E392" s="52">
        <f>IF(A392="","",'DATA PENDIENTES'!D119)</f>
        <v>3</v>
      </c>
      <c r="F392" s="52" t="str">
        <f>IF(A392="","",'DATA PENDIENTES'!E119)</f>
        <v>UND</v>
      </c>
      <c r="G392" s="52">
        <f>IF(A392="","",'DATA PENDIENTES'!F119)</f>
        <v>0</v>
      </c>
      <c r="H392" s="52">
        <f>IF(A392="","",'DATA PENDIENTES'!G119)</f>
        <v>3</v>
      </c>
      <c r="I392" s="53">
        <f>IF(A392="","",'DATA PENDIENTES'!H119)</f>
        <v>801884</v>
      </c>
      <c r="J392" s="53">
        <f t="shared" si="1"/>
        <v>0</v>
      </c>
      <c r="K392" s="52" t="str">
        <f>IF(A392="","",'DATA PENDIENTES'!I119)</f>
        <v>SUMILOGISTICA S.A.S.</v>
      </c>
      <c r="L392" s="52" t="str">
        <f>IF(A392="","",'DATA PENDIENTES'!K119)</f>
        <v>CRISTHIAN BENITEZ</v>
      </c>
      <c r="M392" s="79">
        <f>IF(A392="","",'DATA PENDIENTES'!M119)</f>
        <v>46118</v>
      </c>
      <c r="N392" s="79">
        <f>IF(A392="","",'DATA PENDIENTES'!N119)</f>
        <v>46118</v>
      </c>
      <c r="O392" s="52">
        <f t="shared" si="2"/>
        <v>1</v>
      </c>
      <c r="P392" s="52" t="str">
        <f t="shared" si="3"/>
        <v>PENDIENTE</v>
      </c>
      <c r="Q392" s="80">
        <f t="shared" si="4"/>
        <v>0</v>
      </c>
      <c r="R392" s="52" t="str">
        <f t="shared" si="5"/>
        <v>OK</v>
      </c>
      <c r="S392" s="52" t="str">
        <f t="shared" si="6"/>
        <v>3-NORMAL</v>
      </c>
      <c r="T392" s="53">
        <f>IF(A392="","",'DATA PENDIENTES'!O119)</f>
        <v>457073.9</v>
      </c>
    </row>
    <row r="393" ht="15.75" customHeight="1">
      <c r="A393" s="47" t="str">
        <f>IF('DATA PENDIENTES'!B134="","",'DATA PENDIENTES'!B134)</f>
        <v>SU115948</v>
      </c>
      <c r="B393" s="47" t="str">
        <f>IF(A393="","",'DATA PENDIENTES'!C134)</f>
        <v>LLANTA REPARADA RADIAL 295/80-R22.5</v>
      </c>
      <c r="C393" s="47" t="str">
        <f>IF(A393="","",'DATA PENDIENTES'!L134)</f>
        <v>77101026-R</v>
      </c>
      <c r="D393" s="47" t="str">
        <f>IF(A393="","",'DATA PENDIENTES'!J134)</f>
        <v/>
      </c>
      <c r="E393" s="47">
        <f>IF(A393="","",'DATA PENDIENTES'!D134)</f>
        <v>1</v>
      </c>
      <c r="F393" s="47" t="str">
        <f>IF(A393="","",'DATA PENDIENTES'!E134)</f>
        <v>UND</v>
      </c>
      <c r="G393" s="47">
        <f>IF(A393="","",'DATA PENDIENTES'!F134)</f>
        <v>0</v>
      </c>
      <c r="H393" s="47">
        <f>IF(A393="","",'DATA PENDIENTES'!G134)</f>
        <v>1</v>
      </c>
      <c r="I393" s="48">
        <f>IF(A393="","",'DATA PENDIENTES'!H134)</f>
        <v>126050</v>
      </c>
      <c r="J393" s="48">
        <f t="shared" si="1"/>
        <v>0</v>
      </c>
      <c r="K393" s="47" t="str">
        <f>IF(A393="","",'DATA PENDIENTES'!I134)</f>
        <v>SERVIREENCAUCHE BOGOTA S.A.S.</v>
      </c>
      <c r="L393" s="47" t="str">
        <f>IF(A393="","",'DATA PENDIENTES'!K134)</f>
        <v>CRISTHIAN BENITEZ</v>
      </c>
      <c r="M393" s="76">
        <f>IF(A393="","",'DATA PENDIENTES'!M134)</f>
        <v>46119</v>
      </c>
      <c r="N393" s="76">
        <f>IF(A393="","",'DATA PENDIENTES'!N134)</f>
        <v>46118</v>
      </c>
      <c r="O393" s="47">
        <f t="shared" si="2"/>
        <v>1</v>
      </c>
      <c r="P393" s="47" t="str">
        <f t="shared" si="3"/>
        <v>PENDIENTE</v>
      </c>
      <c r="Q393" s="77">
        <f t="shared" si="4"/>
        <v>0</v>
      </c>
      <c r="R393" s="47" t="str">
        <f t="shared" si="5"/>
        <v>OK</v>
      </c>
      <c r="S393" s="47" t="str">
        <f t="shared" si="6"/>
        <v>3-NORMAL</v>
      </c>
      <c r="T393" s="48">
        <f>IF(A393="","",'DATA PENDIENTES'!O134)</f>
        <v>23949.5</v>
      </c>
    </row>
    <row r="394" ht="15.75" customHeight="1">
      <c r="A394" s="52" t="str">
        <f>IF('DATA PENDIENTES'!B135="","",'DATA PENDIENTES'!B135)</f>
        <v>SU115948</v>
      </c>
      <c r="B394" s="52" t="str">
        <f>IF(A394="","",'DATA PENDIENTES'!C135)</f>
        <v>LLANTA REENCAUCHADA RADIAL 295/80-R22.5</v>
      </c>
      <c r="C394" s="52" t="str">
        <f>IF(A394="","",'DATA PENDIENTES'!L135)</f>
        <v>77101027-R</v>
      </c>
      <c r="D394" s="52" t="str">
        <f>IF(A394="","",'DATA PENDIENTES'!J135)</f>
        <v>REEN295/80-R22.5</v>
      </c>
      <c r="E394" s="52">
        <f>IF(A394="","",'DATA PENDIENTES'!D135)</f>
        <v>8</v>
      </c>
      <c r="F394" s="52" t="str">
        <f>IF(A394="","",'DATA PENDIENTES'!E135)</f>
        <v>UND</v>
      </c>
      <c r="G394" s="52">
        <f>IF(A394="","",'DATA PENDIENTES'!F135)</f>
        <v>0</v>
      </c>
      <c r="H394" s="52">
        <f>IF(A394="","",'DATA PENDIENTES'!G135)</f>
        <v>8</v>
      </c>
      <c r="I394" s="53">
        <f>IF(A394="","",'DATA PENDIENTES'!H135)</f>
        <v>434627</v>
      </c>
      <c r="J394" s="53">
        <f t="shared" si="1"/>
        <v>0</v>
      </c>
      <c r="K394" s="52" t="str">
        <f>IF(A394="","",'DATA PENDIENTES'!I135)</f>
        <v>SERVIREENCAUCHE BOGOTA S.A.S.</v>
      </c>
      <c r="L394" s="52" t="str">
        <f>IF(A394="","",'DATA PENDIENTES'!K135)</f>
        <v>CRISTHIAN BENITEZ</v>
      </c>
      <c r="M394" s="79">
        <f>IF(A394="","",'DATA PENDIENTES'!M135)</f>
        <v>46119</v>
      </c>
      <c r="N394" s="79">
        <f>IF(A394="","",'DATA PENDIENTES'!N135)</f>
        <v>46118</v>
      </c>
      <c r="O394" s="52">
        <f t="shared" si="2"/>
        <v>1</v>
      </c>
      <c r="P394" s="52" t="str">
        <f t="shared" si="3"/>
        <v>PENDIENTE</v>
      </c>
      <c r="Q394" s="80">
        <f t="shared" si="4"/>
        <v>0</v>
      </c>
      <c r="R394" s="52" t="str">
        <f t="shared" si="5"/>
        <v>OK</v>
      </c>
      <c r="S394" s="52" t="str">
        <f t="shared" si="6"/>
        <v>3-NORMAL</v>
      </c>
      <c r="T394" s="53">
        <f>IF(A394="","",'DATA PENDIENTES'!O135)</f>
        <v>660633</v>
      </c>
    </row>
    <row r="395" ht="15.75" customHeight="1">
      <c r="A395" s="47" t="str">
        <f>IF('DATA PENDIENTES'!B136="","",'DATA PENDIENTES'!B136)</f>
        <v>SU115948</v>
      </c>
      <c r="B395" s="47" t="str">
        <f>IF(A395="","",'DATA PENDIENTES'!C136)</f>
        <v>LLANTA REENCAUCHADA RADIAL 295/80-R22.5</v>
      </c>
      <c r="C395" s="47" t="str">
        <f>IF(A395="","",'DATA PENDIENTES'!L136)</f>
        <v>77101027-R</v>
      </c>
      <c r="D395" s="47" t="str">
        <f>IF(A395="","",'DATA PENDIENTES'!J136)</f>
        <v>REEN295/80-R22.5</v>
      </c>
      <c r="E395" s="47">
        <f>IF(A395="","",'DATA PENDIENTES'!D136)</f>
        <v>5</v>
      </c>
      <c r="F395" s="47" t="str">
        <f>IF(A395="","",'DATA PENDIENTES'!E136)</f>
        <v>UND</v>
      </c>
      <c r="G395" s="47">
        <f>IF(A395="","",'DATA PENDIENTES'!F136)</f>
        <v>0</v>
      </c>
      <c r="H395" s="47">
        <f>IF(A395="","",'DATA PENDIENTES'!G136)</f>
        <v>5</v>
      </c>
      <c r="I395" s="48">
        <f>IF(A395="","",'DATA PENDIENTES'!H136)</f>
        <v>568756</v>
      </c>
      <c r="J395" s="48">
        <f t="shared" si="1"/>
        <v>0</v>
      </c>
      <c r="K395" s="47" t="str">
        <f>IF(A395="","",'DATA PENDIENTES'!I136)</f>
        <v>SERVIREENCAUCHE BOGOTA S.A.S.</v>
      </c>
      <c r="L395" s="47" t="str">
        <f>IF(A395="","",'DATA PENDIENTES'!K136)</f>
        <v>CRISTHIAN BENITEZ</v>
      </c>
      <c r="M395" s="76">
        <f>IF(A395="","",'DATA PENDIENTES'!M136)</f>
        <v>46119</v>
      </c>
      <c r="N395" s="76">
        <f>IF(A395="","",'DATA PENDIENTES'!N136)</f>
        <v>46118</v>
      </c>
      <c r="O395" s="47">
        <f t="shared" si="2"/>
        <v>1</v>
      </c>
      <c r="P395" s="47" t="str">
        <f t="shared" si="3"/>
        <v>PENDIENTE</v>
      </c>
      <c r="Q395" s="77">
        <f t="shared" si="4"/>
        <v>0</v>
      </c>
      <c r="R395" s="47" t="str">
        <f t="shared" si="5"/>
        <v>OK</v>
      </c>
      <c r="S395" s="47" t="str">
        <f t="shared" si="6"/>
        <v>3-NORMAL</v>
      </c>
      <c r="T395" s="48">
        <f>IF(A395="","",'DATA PENDIENTES'!O136)</f>
        <v>540318.2</v>
      </c>
    </row>
    <row r="396" ht="15.75" customHeight="1">
      <c r="A396" s="52" t="str">
        <f>IF('DATA PENDIENTES'!B53="","",'DATA PENDIENTES'!B53)</f>
        <v>SU115929</v>
      </c>
      <c r="B396" s="52" t="str">
        <f>IF(A396="","",'DATA PENDIENTES'!C53)</f>
        <v>BRAZO LIMPIAPARABRISAS</v>
      </c>
      <c r="C396" s="52" t="str">
        <f>IF(A396="","",'DATA PENDIENTES'!L53)</f>
        <v>80110014-R</v>
      </c>
      <c r="D396" s="52" t="str">
        <f>IF(A396="","",'DATA PENDIENTES'!J53)</f>
        <v/>
      </c>
      <c r="E396" s="52">
        <f>IF(A396="","",'DATA PENDIENTES'!D53)</f>
        <v>1</v>
      </c>
      <c r="F396" s="52" t="str">
        <f>IF(A396="","",'DATA PENDIENTES'!E53)</f>
        <v>UND</v>
      </c>
      <c r="G396" s="52">
        <f>IF(A396="","",'DATA PENDIENTES'!F53)</f>
        <v>0</v>
      </c>
      <c r="H396" s="52">
        <f>IF(A396="","",'DATA PENDIENTES'!G53)</f>
        <v>1</v>
      </c>
      <c r="I396" s="53">
        <f>IF(A396="","",'DATA PENDIENTES'!H53)</f>
        <v>100000</v>
      </c>
      <c r="J396" s="53">
        <f t="shared" si="1"/>
        <v>0</v>
      </c>
      <c r="K396" s="52" t="str">
        <f>IF(A396="","",'DATA PENDIENTES'!I53)</f>
        <v>TORNOHIMEC SAS</v>
      </c>
      <c r="L396" s="52" t="str">
        <f>IF(A396="","",'DATA PENDIENTES'!K53)</f>
        <v>CHARLY HUERTAS</v>
      </c>
      <c r="M396" s="79">
        <f>IF(A396="","",'DATA PENDIENTES'!M53)</f>
        <v>46122</v>
      </c>
      <c r="N396" s="79">
        <f>IF(A396="","",'DATA PENDIENTES'!N53)</f>
        <v>46111</v>
      </c>
      <c r="O396" s="52">
        <f t="shared" si="2"/>
        <v>8</v>
      </c>
      <c r="P396" s="52" t="str">
        <f t="shared" si="3"/>
        <v>PENDIENTE</v>
      </c>
      <c r="Q396" s="80">
        <f t="shared" si="4"/>
        <v>0</v>
      </c>
      <c r="R396" s="52" t="str">
        <f t="shared" si="5"/>
        <v>ALERTA</v>
      </c>
      <c r="S396" s="52" t="str">
        <f t="shared" si="6"/>
        <v>2-URGENTE</v>
      </c>
      <c r="T396" s="53">
        <f>IF(A396="","",'DATA PENDIENTES'!O53)</f>
        <v>19000</v>
      </c>
    </row>
    <row r="397" ht="15.75" customHeight="1">
      <c r="A397" s="47" t="str">
        <f>IF('DATA PENDIENTES'!B132="","",'DATA PENDIENTES'!B132)</f>
        <v>SU115898</v>
      </c>
      <c r="B397" s="47" t="str">
        <f>IF(A397="","",'DATA PENDIENTES'!C132)</f>
        <v>CABECERO SILLA OPERADOR</v>
      </c>
      <c r="C397" s="47" t="str">
        <f>IF(A397="","",'DATA PENDIENTES'!L132)</f>
        <v>80110297-R</v>
      </c>
      <c r="D397" s="47" t="str">
        <f>IF(A397="","",'DATA PENDIENTES'!J132)</f>
        <v/>
      </c>
      <c r="E397" s="47">
        <f>IF(A397="","",'DATA PENDIENTES'!D132)</f>
        <v>1</v>
      </c>
      <c r="F397" s="47" t="str">
        <f>IF(A397="","",'DATA PENDIENTES'!E132)</f>
        <v>UND</v>
      </c>
      <c r="G397" s="47">
        <f>IF(A397="","",'DATA PENDIENTES'!F132)</f>
        <v>0</v>
      </c>
      <c r="H397" s="47">
        <f>IF(A397="","",'DATA PENDIENTES'!G132)</f>
        <v>1</v>
      </c>
      <c r="I397" s="48">
        <f>IF(A397="","",'DATA PENDIENTES'!H132)</f>
        <v>50000</v>
      </c>
      <c r="J397" s="48">
        <f t="shared" si="1"/>
        <v>0</v>
      </c>
      <c r="K397" s="47" t="str">
        <f>IF(A397="","",'DATA PENDIENTES'!I132)</f>
        <v>SMIDT SUMINISTRO MANTENIMIENTO INDUSTRIAL DE TRANSPORTE SAS</v>
      </c>
      <c r="L397" s="47" t="str">
        <f>IF(A397="","",'DATA PENDIENTES'!K132)</f>
        <v>CHARLY HUERTAS</v>
      </c>
      <c r="M397" s="76">
        <f>IF(A397="","",'DATA PENDIENTES'!M132)</f>
        <v>46117</v>
      </c>
      <c r="N397" s="76">
        <f>IF(A397="","",'DATA PENDIENTES'!N132)</f>
        <v>46108</v>
      </c>
      <c r="O397" s="47">
        <f t="shared" si="2"/>
        <v>11</v>
      </c>
      <c r="P397" s="47" t="str">
        <f t="shared" si="3"/>
        <v>PENDIENTE</v>
      </c>
      <c r="Q397" s="77">
        <f t="shared" si="4"/>
        <v>0</v>
      </c>
      <c r="R397" s="47" t="str">
        <f t="shared" si="5"/>
        <v>ALERTA</v>
      </c>
      <c r="S397" s="47" t="str">
        <f t="shared" si="6"/>
        <v>2-URGENTE</v>
      </c>
      <c r="T397" s="48">
        <f>IF(A397="","",'DATA PENDIENTES'!O132)</f>
        <v>9500</v>
      </c>
    </row>
    <row r="398" ht="15.75" customHeight="1">
      <c r="A398" s="52" t="str">
        <f>IF('DATA PENDIENTES'!B133="","",'DATA PENDIENTES'!B133)</f>
        <v>SU115898</v>
      </c>
      <c r="B398" s="52" t="str">
        <f>IF(A398="","",'DATA PENDIENTES'!C133)</f>
        <v>COJIN ZONA DE DISCAPACITADOS</v>
      </c>
      <c r="C398" s="52" t="str">
        <f>IF(A398="","",'DATA PENDIENTES'!L133)</f>
        <v>8011141-R</v>
      </c>
      <c r="D398" s="52" t="str">
        <f>IF(A398="","",'DATA PENDIENTES'!J133)</f>
        <v/>
      </c>
      <c r="E398" s="52">
        <f>IF(A398="","",'DATA PENDIENTES'!D133)</f>
        <v>4</v>
      </c>
      <c r="F398" s="52" t="str">
        <f>IF(A398="","",'DATA PENDIENTES'!E133)</f>
        <v>UND</v>
      </c>
      <c r="G398" s="52">
        <f>IF(A398="","",'DATA PENDIENTES'!F133)</f>
        <v>3</v>
      </c>
      <c r="H398" s="52">
        <f>IF(A398="","",'DATA PENDIENTES'!G133)</f>
        <v>1</v>
      </c>
      <c r="I398" s="53">
        <f>IF(A398="","",'DATA PENDIENTES'!H133)</f>
        <v>65000</v>
      </c>
      <c r="J398" s="53">
        <f t="shared" si="1"/>
        <v>0</v>
      </c>
      <c r="K398" s="52" t="str">
        <f>IF(A398="","",'DATA PENDIENTES'!I133)</f>
        <v>SMIDT SUMINISTRO MANTENIMIENTO INDUSTRIAL DE TRANSPORTE SAS</v>
      </c>
      <c r="L398" s="52" t="str">
        <f>IF(A398="","",'DATA PENDIENTES'!K133)</f>
        <v>CHARLY HUERTAS</v>
      </c>
      <c r="M398" s="79">
        <f>IF(A398="","",'DATA PENDIENTES'!M133)</f>
        <v>46117</v>
      </c>
      <c r="N398" s="79">
        <f>IF(A398="","",'DATA PENDIENTES'!N133)</f>
        <v>46108</v>
      </c>
      <c r="O398" s="52">
        <f t="shared" si="2"/>
        <v>11</v>
      </c>
      <c r="P398" s="52" t="str">
        <f t="shared" si="3"/>
        <v>PENDIENTE</v>
      </c>
      <c r="Q398" s="80">
        <f t="shared" si="4"/>
        <v>0.75</v>
      </c>
      <c r="R398" s="52" t="str">
        <f t="shared" si="5"/>
        <v>ALERTA</v>
      </c>
      <c r="S398" s="52" t="str">
        <f t="shared" si="6"/>
        <v>2-URGENTE</v>
      </c>
      <c r="T398" s="53">
        <f>IF(A398="","",'DATA PENDIENTES'!O133)</f>
        <v>49400</v>
      </c>
    </row>
    <row r="399" ht="15.75" customHeight="1">
      <c r="A399" s="52" t="str">
        <f>IF('DATA PENDIENTES'!B61="","",'DATA PENDIENTES'!B61)</f>
        <v>SU115064</v>
      </c>
      <c r="B399" s="52" t="str">
        <f>IF(A399="","",'DATA PENDIENTES'!C61)</f>
        <v>POLIURETANO AMARILLO PASAMANOS</v>
      </c>
      <c r="C399" s="52" t="str">
        <f>IF(A399="","",'DATA PENDIENTES'!L61)</f>
        <v>801200119-G</v>
      </c>
      <c r="D399" s="52">
        <f>IF(A399="","",'DATA PENDIENTES'!J61)</f>
        <v>2491</v>
      </c>
      <c r="E399" s="52">
        <f>IF(A399="","",'DATA PENDIENTES'!D61)</f>
        <v>16000</v>
      </c>
      <c r="F399" s="52" t="str">
        <f>IF(A399="","",'DATA PENDIENTES'!E61)</f>
        <v>GR</v>
      </c>
      <c r="G399" s="52">
        <f>IF(A399="","",'DATA PENDIENTES'!F61)</f>
        <v>8000</v>
      </c>
      <c r="H399" s="52">
        <f>IF(A399="","",'DATA PENDIENTES'!G61)</f>
        <v>8000</v>
      </c>
      <c r="I399" s="53">
        <f>IF(A399="","",'DATA PENDIENTES'!H61)</f>
        <v>72.19</v>
      </c>
      <c r="J399" s="53">
        <f t="shared" si="1"/>
        <v>0</v>
      </c>
      <c r="K399" s="52" t="str">
        <f>IF(A399="","",'DATA PENDIENTES'!I61)</f>
        <v>SUMILOGISTICA S.A.S.</v>
      </c>
      <c r="L399" s="52" t="str">
        <f>IF(A399="","",'DATA PENDIENTES'!K61)</f>
        <v>CRISTHIAN BENITEZ</v>
      </c>
      <c r="M399" s="79">
        <f>IF(A399="","",'DATA PENDIENTES'!M61)</f>
        <v>46265</v>
      </c>
      <c r="N399" s="79">
        <f>IF(A399="","",'DATA PENDIENTES'!N61)</f>
        <v>46142</v>
      </c>
      <c r="O399" s="52">
        <f t="shared" si="2"/>
        <v>0</v>
      </c>
      <c r="P399" s="52" t="str">
        <f t="shared" si="3"/>
        <v>PENDIENTE</v>
      </c>
      <c r="Q399" s="80">
        <f t="shared" si="4"/>
        <v>0.5</v>
      </c>
      <c r="R399" s="52" t="str">
        <f t="shared" si="5"/>
        <v>OK</v>
      </c>
      <c r="S399" s="52" t="str">
        <f t="shared" si="6"/>
        <v>3-NORMAL</v>
      </c>
      <c r="T399" s="53">
        <f>IF(A399="","",'DATA PENDIENTES'!O61)</f>
        <v>219457.6</v>
      </c>
    </row>
    <row r="400" ht="15.75" customHeight="1">
      <c r="A400" s="52" t="str">
        <f>IF('DATA PENDIENTES'!B231="","",'DATA PENDIENTES'!B231)</f>
        <v>SU115954</v>
      </c>
      <c r="B400" s="52" t="str">
        <f>IF(A400="","",'DATA PENDIENTES'!C231)</f>
        <v>ACTIVADOR FONDO G27775</v>
      </c>
      <c r="C400" s="52" t="str">
        <f>IF(A400="","",'DATA PENDIENTES'!L231)</f>
        <v>80120085-G</v>
      </c>
      <c r="D400" s="52">
        <f>IF(A400="","",'DATA PENDIENTES'!J231)</f>
        <v>2495</v>
      </c>
      <c r="E400" s="52">
        <f>IF(A400="","",'DATA PENDIENTES'!D231)</f>
        <v>4950</v>
      </c>
      <c r="F400" s="52" t="str">
        <f>IF(A400="","",'DATA PENDIENTES'!E231)</f>
        <v>GR</v>
      </c>
      <c r="G400" s="52">
        <f>IF(A400="","",'DATA PENDIENTES'!F231)</f>
        <v>0</v>
      </c>
      <c r="H400" s="52">
        <f>IF(A400="","",'DATA PENDIENTES'!G231)</f>
        <v>4950</v>
      </c>
      <c r="I400" s="53">
        <f>IF(A400="","",'DATA PENDIENTES'!H231)</f>
        <v>89.25</v>
      </c>
      <c r="J400" s="53">
        <f t="shared" si="1"/>
        <v>0</v>
      </c>
      <c r="K400" s="52" t="str">
        <f>IF(A400="","",'DATA PENDIENTES'!I231)</f>
        <v>ESFERA COLOR S.A.S</v>
      </c>
      <c r="L400" s="52" t="str">
        <f>IF(A400="","",'DATA PENDIENTES'!K231)</f>
        <v>CRISTHIAN BENITEZ</v>
      </c>
      <c r="M400" s="79">
        <f>IF(A400="","",'DATA PENDIENTES'!M231)</f>
        <v>46122</v>
      </c>
      <c r="N400" s="79">
        <f>IF(A400="","",'DATA PENDIENTES'!N231)</f>
        <v>46120</v>
      </c>
      <c r="O400" s="52">
        <f t="shared" si="2"/>
        <v>0</v>
      </c>
      <c r="P400" s="52" t="str">
        <f t="shared" si="3"/>
        <v>PENDIENTE</v>
      </c>
      <c r="Q400" s="80">
        <f t="shared" si="4"/>
        <v>0</v>
      </c>
      <c r="R400" s="52" t="str">
        <f t="shared" si="5"/>
        <v>OK</v>
      </c>
      <c r="S400" s="52" t="str">
        <f t="shared" si="6"/>
        <v>3-NORMAL</v>
      </c>
      <c r="T400" s="53">
        <f>IF(A400="","",'DATA PENDIENTES'!O231)</f>
        <v>83939.63</v>
      </c>
    </row>
    <row r="401" ht="15.75" customHeight="1">
      <c r="A401" s="52" t="str">
        <f>IF('DATA PENDIENTES'!B65="","",'DATA PENDIENTES'!B65)</f>
        <v>SU115064</v>
      </c>
      <c r="B401" s="52" t="str">
        <f>IF(A401="","",'DATA PENDIENTES'!C65)</f>
        <v>ACTIVADOR POLIURETANO IW205</v>
      </c>
      <c r="C401" s="52" t="str">
        <f>IF(A401="","",'DATA PENDIENTES'!L65)</f>
        <v>80120087-G</v>
      </c>
      <c r="D401" s="52">
        <f>IF(A401="","",'DATA PENDIENTES'!J65)</f>
        <v>2494</v>
      </c>
      <c r="E401" s="52">
        <f>IF(A401="","",'DATA PENDIENTES'!D65)</f>
        <v>97768</v>
      </c>
      <c r="F401" s="52" t="str">
        <f>IF(A401="","",'DATA PENDIENTES'!E65)</f>
        <v>GR</v>
      </c>
      <c r="G401" s="52">
        <f>IF(A401="","",'DATA PENDIENTES'!F65)</f>
        <v>48884</v>
      </c>
      <c r="H401" s="52">
        <f>IF(A401="","",'DATA PENDIENTES'!G65)</f>
        <v>48884</v>
      </c>
      <c r="I401" s="53">
        <f>IF(A401="","",'DATA PENDIENTES'!H65)</f>
        <v>121.8</v>
      </c>
      <c r="J401" s="53">
        <f t="shared" si="1"/>
        <v>0</v>
      </c>
      <c r="K401" s="52" t="str">
        <f>IF(A401="","",'DATA PENDIENTES'!I65)</f>
        <v>SUMILOGISTICA S.A.S.</v>
      </c>
      <c r="L401" s="52" t="str">
        <f>IF(A401="","",'DATA PENDIENTES'!K65)</f>
        <v>CRISTHIAN BENITEZ</v>
      </c>
      <c r="M401" s="79">
        <f>IF(A401="","",'DATA PENDIENTES'!M65)</f>
        <v>46265</v>
      </c>
      <c r="N401" s="79">
        <f>IF(A401="","",'DATA PENDIENTES'!N65)</f>
        <v>46142</v>
      </c>
      <c r="O401" s="52">
        <f t="shared" si="2"/>
        <v>0</v>
      </c>
      <c r="P401" s="52" t="str">
        <f t="shared" si="3"/>
        <v>PENDIENTE</v>
      </c>
      <c r="Q401" s="80">
        <f t="shared" si="4"/>
        <v>0.5</v>
      </c>
      <c r="R401" s="52" t="str">
        <f t="shared" si="5"/>
        <v>OK</v>
      </c>
      <c r="S401" s="52" t="str">
        <f t="shared" si="6"/>
        <v>3-NORMAL</v>
      </c>
      <c r="T401" s="53">
        <f>IF(A401="","",'DATA PENDIENTES'!O65)</f>
        <v>2262547</v>
      </c>
    </row>
    <row r="402" ht="15.75" customHeight="1">
      <c r="A402" s="47" t="str">
        <f>IF('DATA PENDIENTES'!B66="","",'DATA PENDIENTES'!B66)</f>
        <v>SU115064</v>
      </c>
      <c r="B402" s="47" t="str">
        <f>IF(A402="","",'DATA PENDIENTES'!C66)</f>
        <v>POLIURETANO ROJO TRANSMILENIO</v>
      </c>
      <c r="C402" s="47" t="str">
        <f>IF(A402="","",'DATA PENDIENTES'!L66)</f>
        <v>80120097-G</v>
      </c>
      <c r="D402" s="47">
        <f>IF(A402="","",'DATA PENDIENTES'!J66)</f>
        <v>2492</v>
      </c>
      <c r="E402" s="47">
        <f>IF(A402="","",'DATA PENDIENTES'!D66)</f>
        <v>213200</v>
      </c>
      <c r="F402" s="47" t="str">
        <f>IF(A402="","",'DATA PENDIENTES'!E66)</f>
        <v>GR</v>
      </c>
      <c r="G402" s="47">
        <f>IF(A402="","",'DATA PENDIENTES'!F66)</f>
        <v>186550</v>
      </c>
      <c r="H402" s="47">
        <f>IF(A402="","",'DATA PENDIENTES'!G66)</f>
        <v>26650</v>
      </c>
      <c r="I402" s="48">
        <f>IF(A402="","",'DATA PENDIENTES'!H66)</f>
        <v>159.6</v>
      </c>
      <c r="J402" s="48">
        <f t="shared" si="1"/>
        <v>0</v>
      </c>
      <c r="K402" s="47" t="str">
        <f>IF(A402="","",'DATA PENDIENTES'!I66)</f>
        <v>SUMILOGISTICA S.A.S.</v>
      </c>
      <c r="L402" s="47" t="str">
        <f>IF(A402="","",'DATA PENDIENTES'!K66)</f>
        <v>CRISTHIAN BENITEZ</v>
      </c>
      <c r="M402" s="76">
        <f>IF(A402="","",'DATA PENDIENTES'!M66)</f>
        <v>46265</v>
      </c>
      <c r="N402" s="76">
        <f>IF(A402="","",'DATA PENDIENTES'!N66)</f>
        <v>46142</v>
      </c>
      <c r="O402" s="47">
        <f t="shared" si="2"/>
        <v>0</v>
      </c>
      <c r="P402" s="47" t="str">
        <f t="shared" si="3"/>
        <v>PENDIENTE</v>
      </c>
      <c r="Q402" s="77">
        <f t="shared" si="4"/>
        <v>0.875</v>
      </c>
      <c r="R402" s="47" t="str">
        <f t="shared" si="5"/>
        <v>OK</v>
      </c>
      <c r="S402" s="47" t="str">
        <f t="shared" si="6"/>
        <v>3-NORMAL</v>
      </c>
      <c r="T402" s="48">
        <f>IF(A402="","",'DATA PENDIENTES'!O66)</f>
        <v>6465077</v>
      </c>
    </row>
    <row r="403" ht="15.75" customHeight="1">
      <c r="A403" s="47" t="str">
        <f>IF('DATA PENDIENTES'!B266="","",'DATA PENDIENTES'!B266)</f>
        <v>SU115926</v>
      </c>
      <c r="B403" s="47" t="str">
        <f>IF(A403="","",'DATA PENDIENTES'!C266)</f>
        <v>MOTOR LIMPIA PARA BRISA DERECHO</v>
      </c>
      <c r="C403" s="47" t="str">
        <f>IF(A403="","",'DATA PENDIENTES'!L266)</f>
        <v>80150052-R</v>
      </c>
      <c r="D403" s="47" t="str">
        <f>IF(A403="","",'DATA PENDIENTES'!J266)</f>
        <v/>
      </c>
      <c r="E403" s="47">
        <f>IF(A403="","",'DATA PENDIENTES'!D266)</f>
        <v>1</v>
      </c>
      <c r="F403" s="47" t="str">
        <f>IF(A403="","",'DATA PENDIENTES'!E266)</f>
        <v>UND</v>
      </c>
      <c r="G403" s="47">
        <f>IF(A403="","",'DATA PENDIENTES'!F266)</f>
        <v>0</v>
      </c>
      <c r="H403" s="47">
        <f>IF(A403="","",'DATA PENDIENTES'!G266)</f>
        <v>1</v>
      </c>
      <c r="I403" s="48">
        <f>IF(A403="","",'DATA PENDIENTES'!H266)</f>
        <v>40000</v>
      </c>
      <c r="J403" s="48">
        <f t="shared" si="1"/>
        <v>0</v>
      </c>
      <c r="K403" s="47" t="str">
        <f>IF(A403="","",'DATA PENDIENTES'!I266)</f>
        <v>AUTOTRONICA MASTER SAS</v>
      </c>
      <c r="L403" s="47" t="str">
        <f>IF(A403="","",'DATA PENDIENTES'!K266)</f>
        <v>CHARLY HUERTAS</v>
      </c>
      <c r="M403" s="76">
        <f>IF(A403="","",'DATA PENDIENTES'!M266)</f>
        <v>46122</v>
      </c>
      <c r="N403" s="76">
        <f>IF(A403="","",'DATA PENDIENTES'!N266)</f>
        <v>46112</v>
      </c>
      <c r="O403" s="47">
        <f t="shared" si="2"/>
        <v>7</v>
      </c>
      <c r="P403" s="47" t="str">
        <f t="shared" si="3"/>
        <v>PENDIENTE</v>
      </c>
      <c r="Q403" s="77">
        <f t="shared" si="4"/>
        <v>0</v>
      </c>
      <c r="R403" s="47" t="str">
        <f t="shared" si="5"/>
        <v>OK</v>
      </c>
      <c r="S403" s="47" t="str">
        <f t="shared" si="6"/>
        <v>3-NORMAL</v>
      </c>
      <c r="T403" s="48">
        <f>IF(A403="","",'DATA PENDIENTES'!O266)</f>
        <v>7600</v>
      </c>
    </row>
    <row r="404" ht="15.75" customHeight="1">
      <c r="A404" s="47" t="str">
        <f>IF('DATA PENDIENTES'!B116="","",'DATA PENDIENTES'!B116)</f>
        <v>SU115946</v>
      </c>
      <c r="B404" s="47" t="str">
        <f>IF(A404="","",'DATA PENDIENTES'!C116)</f>
        <v>EXTRACTOR DE TECHO</v>
      </c>
      <c r="C404" s="47" t="str">
        <f>IF(A404="","",'DATA PENDIENTES'!L116)</f>
        <v>801702001-R</v>
      </c>
      <c r="D404" s="47">
        <f>IF(A404="","",'DATA PENDIENTES'!J116)</f>
        <v>101330024</v>
      </c>
      <c r="E404" s="47">
        <f>IF(A404="","",'DATA PENDIENTES'!D116)</f>
        <v>12</v>
      </c>
      <c r="F404" s="47" t="str">
        <f>IF(A404="","",'DATA PENDIENTES'!E116)</f>
        <v>UND</v>
      </c>
      <c r="G404" s="47">
        <f>IF(A404="","",'DATA PENDIENTES'!F116)</f>
        <v>0</v>
      </c>
      <c r="H404" s="47">
        <f>IF(A404="","",'DATA PENDIENTES'!G116)</f>
        <v>12</v>
      </c>
      <c r="I404" s="48">
        <f>IF(A404="","",'DATA PENDIENTES'!H116)</f>
        <v>48849</v>
      </c>
      <c r="J404" s="48">
        <f t="shared" si="1"/>
        <v>0</v>
      </c>
      <c r="K404" s="47" t="str">
        <f>IF(A404="","",'DATA PENDIENTES'!I116)</f>
        <v>SUMILOGISTICA S.A.S.</v>
      </c>
      <c r="L404" s="47" t="str">
        <f>IF(A404="","",'DATA PENDIENTES'!K116)</f>
        <v>CRISTHIAN BENITEZ</v>
      </c>
      <c r="M404" s="76">
        <f>IF(A404="","",'DATA PENDIENTES'!M116)</f>
        <v>46118</v>
      </c>
      <c r="N404" s="76">
        <f>IF(A404="","",'DATA PENDIENTES'!N116)</f>
        <v>46118</v>
      </c>
      <c r="O404" s="47">
        <f t="shared" si="2"/>
        <v>1</v>
      </c>
      <c r="P404" s="47" t="str">
        <f t="shared" si="3"/>
        <v>PENDIENTE</v>
      </c>
      <c r="Q404" s="77">
        <f t="shared" si="4"/>
        <v>0</v>
      </c>
      <c r="R404" s="47" t="str">
        <f t="shared" si="5"/>
        <v>OK</v>
      </c>
      <c r="S404" s="47" t="str">
        <f t="shared" si="6"/>
        <v>3-NORMAL</v>
      </c>
      <c r="T404" s="48">
        <f>IF(A404="","",'DATA PENDIENTES'!O116)</f>
        <v>111375.7</v>
      </c>
    </row>
    <row r="405" ht="15.75" customHeight="1">
      <c r="A405" s="47" t="str">
        <f>IF('DATA PENDIENTES'!B120="","",'DATA PENDIENTES'!B120)</f>
        <v>SU115947</v>
      </c>
      <c r="B405" s="47" t="str">
        <f>IF(A405="","",'DATA PENDIENTES'!C120)</f>
        <v>EXTRACTOR DE TECHO</v>
      </c>
      <c r="C405" s="47" t="str">
        <f>IF(A405="","",'DATA PENDIENTES'!L120)</f>
        <v>801702001-R</v>
      </c>
      <c r="D405" s="47">
        <f>IF(A405="","",'DATA PENDIENTES'!J120)</f>
        <v>101330024</v>
      </c>
      <c r="E405" s="47">
        <f>IF(A405="","",'DATA PENDIENTES'!D120)</f>
        <v>1</v>
      </c>
      <c r="F405" s="47" t="str">
        <f>IF(A405="","",'DATA PENDIENTES'!E120)</f>
        <v>UND</v>
      </c>
      <c r="G405" s="47">
        <f>IF(A405="","",'DATA PENDIENTES'!F120)</f>
        <v>0</v>
      </c>
      <c r="H405" s="47">
        <f>IF(A405="","",'DATA PENDIENTES'!G120)</f>
        <v>1</v>
      </c>
      <c r="I405" s="48">
        <f>IF(A405="","",'DATA PENDIENTES'!H120)</f>
        <v>48849</v>
      </c>
      <c r="J405" s="48">
        <f t="shared" si="1"/>
        <v>0</v>
      </c>
      <c r="K405" s="47" t="str">
        <f>IF(A405="","",'DATA PENDIENTES'!I120)</f>
        <v>SUMILOGISTICA S.A.S.</v>
      </c>
      <c r="L405" s="47" t="str">
        <f>IF(A405="","",'DATA PENDIENTES'!K120)</f>
        <v>CRISTHIAN BENITEZ</v>
      </c>
      <c r="M405" s="76">
        <f>IF(A405="","",'DATA PENDIENTES'!M120)</f>
        <v>46118</v>
      </c>
      <c r="N405" s="76">
        <f>IF(A405="","",'DATA PENDIENTES'!N120)</f>
        <v>46118</v>
      </c>
      <c r="O405" s="47">
        <f t="shared" si="2"/>
        <v>1</v>
      </c>
      <c r="P405" s="47" t="str">
        <f t="shared" si="3"/>
        <v>PENDIENTE</v>
      </c>
      <c r="Q405" s="77">
        <f t="shared" si="4"/>
        <v>0</v>
      </c>
      <c r="R405" s="47" t="str">
        <f t="shared" si="5"/>
        <v>OK</v>
      </c>
      <c r="S405" s="47" t="str">
        <f t="shared" si="6"/>
        <v>3-NORMAL</v>
      </c>
      <c r="T405" s="48">
        <f>IF(A405="","",'DATA PENDIENTES'!O120)</f>
        <v>9281.31</v>
      </c>
    </row>
    <row r="406" ht="15.75" customHeight="1">
      <c r="A406" s="47" t="str">
        <f>IF('DATA PENDIENTES'!B226="","",'DATA PENDIENTES'!B226)</f>
        <v>SU115746</v>
      </c>
      <c r="B406" s="47" t="str">
        <f>IF(A406="","",'DATA PENDIENTES'!C226)</f>
        <v>ADKIT</v>
      </c>
      <c r="C406" s="47" t="str">
        <f>IF(A406="","",'DATA PENDIENTES'!L226)</f>
        <v>80200028-R</v>
      </c>
      <c r="D406" s="47" t="str">
        <f>IF(A406="","",'DATA PENDIENTES'!J226)</f>
        <v/>
      </c>
      <c r="E406" s="47">
        <f>IF(A406="","",'DATA PENDIENTES'!D226)</f>
        <v>1</v>
      </c>
      <c r="F406" s="47" t="str">
        <f>IF(A406="","",'DATA PENDIENTES'!E226)</f>
        <v>UND</v>
      </c>
      <c r="G406" s="47">
        <f>IF(A406="","",'DATA PENDIENTES'!F226)</f>
        <v>0</v>
      </c>
      <c r="H406" s="47">
        <f>IF(A406="","",'DATA PENDIENTES'!G226)</f>
        <v>1</v>
      </c>
      <c r="I406" s="48">
        <f>IF(A406="","",'DATA PENDIENTES'!H226)</f>
        <v>120000</v>
      </c>
      <c r="J406" s="48">
        <f t="shared" si="1"/>
        <v>0</v>
      </c>
      <c r="K406" s="47" t="str">
        <f>IF(A406="","",'DATA PENDIENTES'!I226)</f>
        <v>GLOBAL GREEN AMERICAS COLOMBIA SAS</v>
      </c>
      <c r="L406" s="47" t="str">
        <f>IF(A406="","",'DATA PENDIENTES'!K226)</f>
        <v>CHARLY HUERTAS</v>
      </c>
      <c r="M406" s="76">
        <f>IF(A406="","",'DATA PENDIENTES'!M226)</f>
        <v>46101</v>
      </c>
      <c r="N406" s="76">
        <f>IF(A406="","",'DATA PENDIENTES'!N226)</f>
        <v>46092</v>
      </c>
      <c r="O406" s="47">
        <f t="shared" si="2"/>
        <v>27</v>
      </c>
      <c r="P406" s="47" t="str">
        <f t="shared" si="3"/>
        <v>PENDIENTE</v>
      </c>
      <c r="Q406" s="77">
        <f t="shared" si="4"/>
        <v>0</v>
      </c>
      <c r="R406" s="47" t="str">
        <f t="shared" si="5"/>
        <v>ALERTA</v>
      </c>
      <c r="S406" s="47" t="str">
        <f t="shared" si="6"/>
        <v>2-URGENTE</v>
      </c>
      <c r="T406" s="48">
        <f>IF(A406="","",'DATA PENDIENTES'!O226)</f>
        <v>22800</v>
      </c>
    </row>
    <row r="407" ht="15.75" customHeight="1">
      <c r="A407" s="52" t="str">
        <f>IF('DATA PENDIENTES'!B139="","",'DATA PENDIENTES'!B139)</f>
        <v>SU115824</v>
      </c>
      <c r="B407" s="52" t="str">
        <f>IF(A407="","",'DATA PENDIENTES'!C139)</f>
        <v>SERVICIO DE RECTIFICACION</v>
      </c>
      <c r="C407" s="52" t="str">
        <f>IF(A407="","",'DATA PENDIENTES'!L139)</f>
        <v/>
      </c>
      <c r="D407" s="52" t="str">
        <f>IF(A407="","",'DATA PENDIENTES'!J139)</f>
        <v/>
      </c>
      <c r="E407" s="52">
        <f>IF(A407="","",'DATA PENDIENTES'!D139)</f>
        <v>1</v>
      </c>
      <c r="F407" s="52" t="str">
        <f>IF(A407="","",'DATA PENDIENTES'!E139)</f>
        <v>SRV</v>
      </c>
      <c r="G407" s="52">
        <f>IF(A407="","",'DATA PENDIENTES'!F139)</f>
        <v>0</v>
      </c>
      <c r="H407" s="52">
        <f>IF(A407="","",'DATA PENDIENTES'!G139)</f>
        <v>1</v>
      </c>
      <c r="I407" s="53">
        <f>IF(A407="","",'DATA PENDIENTES'!H139)</f>
        <v>3750160</v>
      </c>
      <c r="J407" s="53">
        <f t="shared" si="1"/>
        <v>0</v>
      </c>
      <c r="K407" s="52" t="str">
        <f>IF(A407="","",'DATA PENDIENTES'!I139)</f>
        <v>RECTIFICADORA DE MOTORES CONTINENTAL LTDA.</v>
      </c>
      <c r="L407" s="52" t="str">
        <f>IF(A407="","",'DATA PENDIENTES'!K139)</f>
        <v>CRISTHIAN BENITEZ</v>
      </c>
      <c r="M407" s="79">
        <f>IF(A407="","",'DATA PENDIENTES'!M139)</f>
        <v>46101</v>
      </c>
      <c r="N407" s="79">
        <f>IF(A407="","",'DATA PENDIENTES'!N139)</f>
        <v>46093</v>
      </c>
      <c r="O407" s="52">
        <f t="shared" si="2"/>
        <v>26</v>
      </c>
      <c r="P407" s="52" t="str">
        <f t="shared" si="3"/>
        <v>PENDIENTE</v>
      </c>
      <c r="Q407" s="80">
        <f t="shared" si="4"/>
        <v>0</v>
      </c>
      <c r="R407" s="52" t="str">
        <f t="shared" si="5"/>
        <v>ALERTA</v>
      </c>
      <c r="S407" s="52" t="str">
        <f t="shared" si="6"/>
        <v>2-URGENTE</v>
      </c>
      <c r="T407" s="53">
        <f>IF(A407="","",'DATA PENDIENTES'!O139)</f>
        <v>712530.4</v>
      </c>
    </row>
    <row r="408" ht="15.75" customHeight="1">
      <c r="A408" s="52" t="str">
        <f>IF('DATA PENDIENTES'!B141="","",'DATA PENDIENTES'!B141)</f>
        <v>SU115956</v>
      </c>
      <c r="B408" s="52" t="str">
        <f>IF(A408="","",'DATA PENDIENTES'!C141)</f>
        <v>SERVICIO DE RECTIFICACION</v>
      </c>
      <c r="C408" s="52" t="str">
        <f>IF(A408="","",'DATA PENDIENTES'!L141)</f>
        <v/>
      </c>
      <c r="D408" s="52" t="str">
        <f>IF(A408="","",'DATA PENDIENTES'!J141)</f>
        <v/>
      </c>
      <c r="E408" s="52">
        <f>IF(A408="","",'DATA PENDIENTES'!D141)</f>
        <v>1</v>
      </c>
      <c r="F408" s="52" t="str">
        <f>IF(A408="","",'DATA PENDIENTES'!E141)</f>
        <v>SRV</v>
      </c>
      <c r="G408" s="52">
        <f>IF(A408="","",'DATA PENDIENTES'!F141)</f>
        <v>0</v>
      </c>
      <c r="H408" s="52">
        <f>IF(A408="","",'DATA PENDIENTES'!G141)</f>
        <v>1</v>
      </c>
      <c r="I408" s="53">
        <f>IF(A408="","",'DATA PENDIENTES'!H141)</f>
        <v>2520160</v>
      </c>
      <c r="J408" s="53">
        <f t="shared" si="1"/>
        <v>0</v>
      </c>
      <c r="K408" s="52" t="str">
        <f>IF(A408="","",'DATA PENDIENTES'!I141)</f>
        <v>RECTIFICADORA DE MOTORES CONTINENTAL LTDA.</v>
      </c>
      <c r="L408" s="52" t="str">
        <f>IF(A408="","",'DATA PENDIENTES'!K141)</f>
        <v>CRISTHIAN BENITEZ</v>
      </c>
      <c r="M408" s="79">
        <f>IF(A408="","",'DATA PENDIENTES'!M141)</f>
        <v>46119</v>
      </c>
      <c r="N408" s="79">
        <f>IF(A408="","",'DATA PENDIENTES'!N141)</f>
        <v>46099</v>
      </c>
      <c r="O408" s="52">
        <f t="shared" si="2"/>
        <v>20</v>
      </c>
      <c r="P408" s="52" t="str">
        <f t="shared" si="3"/>
        <v>PENDIENTE</v>
      </c>
      <c r="Q408" s="80">
        <f t="shared" si="4"/>
        <v>0</v>
      </c>
      <c r="R408" s="52" t="str">
        <f t="shared" si="5"/>
        <v>ALERTA</v>
      </c>
      <c r="S408" s="52" t="str">
        <f t="shared" si="6"/>
        <v>2-URGENTE</v>
      </c>
      <c r="T408" s="53">
        <f>IF(A408="","",'DATA PENDIENTES'!O141)</f>
        <v>478830.4</v>
      </c>
    </row>
    <row r="409" ht="15.75" customHeight="1">
      <c r="A409" s="52" t="str">
        <f>IF('DATA PENDIENTES'!B147="","",'DATA PENDIENTES'!B147)</f>
        <v>SU115860</v>
      </c>
      <c r="B409" s="52" t="str">
        <f>IF(A409="","",'DATA PENDIENTES'!C147)</f>
        <v>SERVICIO REP. FUELLE SANFONA</v>
      </c>
      <c r="C409" s="52" t="str">
        <f>IF(A409="","",'DATA PENDIENTES'!L147)</f>
        <v/>
      </c>
      <c r="D409" s="52" t="str">
        <f>IF(A409="","",'DATA PENDIENTES'!J147)</f>
        <v/>
      </c>
      <c r="E409" s="52">
        <f>IF(A409="","",'DATA PENDIENTES'!D147)</f>
        <v>1</v>
      </c>
      <c r="F409" s="52" t="str">
        <f>IF(A409="","",'DATA PENDIENTES'!E147)</f>
        <v>SRV</v>
      </c>
      <c r="G409" s="52">
        <f>IF(A409="","",'DATA PENDIENTES'!F147)</f>
        <v>0</v>
      </c>
      <c r="H409" s="52">
        <f>IF(A409="","",'DATA PENDIENTES'!G147)</f>
        <v>1</v>
      </c>
      <c r="I409" s="53">
        <f>IF(A409="","",'DATA PENDIENTES'!H147)</f>
        <v>1178903</v>
      </c>
      <c r="J409" s="53">
        <f t="shared" si="1"/>
        <v>0</v>
      </c>
      <c r="K409" s="52" t="str">
        <f>IF(A409="","",'DATA PENDIENTES'!I147)</f>
        <v>LYC SERVITEC SAS</v>
      </c>
      <c r="L409" s="52" t="str">
        <f>IF(A409="","",'DATA PENDIENTES'!K147)</f>
        <v>CRISTHIAN BENITEZ</v>
      </c>
      <c r="M409" s="79">
        <f>IF(A409="","",'DATA PENDIENTES'!M147)</f>
        <v>46105</v>
      </c>
      <c r="N409" s="79">
        <f>IF(A409="","",'DATA PENDIENTES'!N147)</f>
        <v>46100</v>
      </c>
      <c r="O409" s="52">
        <f t="shared" si="2"/>
        <v>19</v>
      </c>
      <c r="P409" s="52" t="str">
        <f t="shared" si="3"/>
        <v>PENDIENTE</v>
      </c>
      <c r="Q409" s="80">
        <f t="shared" si="4"/>
        <v>0</v>
      </c>
      <c r="R409" s="52" t="str">
        <f t="shared" si="5"/>
        <v>ALERTA</v>
      </c>
      <c r="S409" s="52" t="str">
        <f t="shared" si="6"/>
        <v>2-URGENTE</v>
      </c>
      <c r="T409" s="53">
        <f>IF(A409="","",'DATA PENDIENTES'!O147)</f>
        <v>223991.6</v>
      </c>
    </row>
    <row r="410" ht="15.75" customHeight="1">
      <c r="A410" s="52" t="str">
        <f>IF('DATA PENDIENTES'!B237="","",'DATA PENDIENTES'!B237)</f>
        <v>SU115815</v>
      </c>
      <c r="B410" s="52" t="str">
        <f>IF(A410="","",'DATA PENDIENTES'!C237)</f>
        <v>SERVICIO TRANSMISIÓN</v>
      </c>
      <c r="C410" s="52" t="str">
        <f>IF(A410="","",'DATA PENDIENTES'!L237)</f>
        <v/>
      </c>
      <c r="D410" s="52" t="str">
        <f>IF(A410="","",'DATA PENDIENTES'!J237)</f>
        <v/>
      </c>
      <c r="E410" s="52">
        <f>IF(A410="","",'DATA PENDIENTES'!D237)</f>
        <v>1</v>
      </c>
      <c r="F410" s="52" t="str">
        <f>IF(A410="","",'DATA PENDIENTES'!E237)</f>
        <v>SRV</v>
      </c>
      <c r="G410" s="52">
        <f>IF(A410="","",'DATA PENDIENTES'!F237)</f>
        <v>0</v>
      </c>
      <c r="H410" s="52">
        <f>IF(A410="","",'DATA PENDIENTES'!G237)</f>
        <v>1</v>
      </c>
      <c r="I410" s="53">
        <f>IF(A410="","",'DATA PENDIENTES'!H237)</f>
        <v>1019658</v>
      </c>
      <c r="J410" s="53">
        <f t="shared" si="1"/>
        <v>0</v>
      </c>
      <c r="K410" s="52" t="str">
        <f>IF(A410="","",'DATA PENDIENTES'!I237)</f>
        <v>ECOSISTEMAS JAFER SAS</v>
      </c>
      <c r="L410" s="52" t="str">
        <f>IF(A410="","",'DATA PENDIENTES'!K237)</f>
        <v>CRISTHIAN BENITEZ</v>
      </c>
      <c r="M410" s="79">
        <f>IF(A410="","",'DATA PENDIENTES'!M237)</f>
        <v>46100</v>
      </c>
      <c r="N410" s="79">
        <f>IF(A410="","",'DATA PENDIENTES'!N237)</f>
        <v>46069</v>
      </c>
      <c r="O410" s="52">
        <f t="shared" si="2"/>
        <v>50</v>
      </c>
      <c r="P410" s="52" t="str">
        <f t="shared" si="3"/>
        <v>PENDIENTE</v>
      </c>
      <c r="Q410" s="80">
        <f t="shared" si="4"/>
        <v>0</v>
      </c>
      <c r="R410" s="52" t="str">
        <f t="shared" si="5"/>
        <v>CRITICO</v>
      </c>
      <c r="S410" s="52" t="str">
        <f t="shared" si="6"/>
        <v>1-CRITICO</v>
      </c>
      <c r="T410" s="53">
        <f>IF(A410="","",'DATA PENDIENTES'!O237)</f>
        <v>193735</v>
      </c>
    </row>
    <row r="411" ht="15.75" customHeight="1">
      <c r="A411" s="47" t="str">
        <f>IF('DATA PENDIENTES'!B238="","",'DATA PENDIENTES'!B238)</f>
        <v>SU115862</v>
      </c>
      <c r="B411" s="47" t="str">
        <f>IF(A411="","",'DATA PENDIENTES'!C238)</f>
        <v>SERVICIO TRANSMISIÓN</v>
      </c>
      <c r="C411" s="47" t="str">
        <f>IF(A411="","",'DATA PENDIENTES'!L238)</f>
        <v/>
      </c>
      <c r="D411" s="47" t="str">
        <f>IF(A411="","",'DATA PENDIENTES'!J238)</f>
        <v/>
      </c>
      <c r="E411" s="47">
        <f>IF(A411="","",'DATA PENDIENTES'!D238)</f>
        <v>1</v>
      </c>
      <c r="F411" s="47" t="str">
        <f>IF(A411="","",'DATA PENDIENTES'!E238)</f>
        <v>SRV</v>
      </c>
      <c r="G411" s="47">
        <f>IF(A411="","",'DATA PENDIENTES'!F238)</f>
        <v>0</v>
      </c>
      <c r="H411" s="47">
        <f>IF(A411="","",'DATA PENDIENTES'!G238)</f>
        <v>1</v>
      </c>
      <c r="I411" s="48">
        <f>IF(A411="","",'DATA PENDIENTES'!H238)</f>
        <v>618522</v>
      </c>
      <c r="J411" s="48">
        <f t="shared" si="1"/>
        <v>0</v>
      </c>
      <c r="K411" s="47" t="str">
        <f>IF(A411="","",'DATA PENDIENTES'!I238)</f>
        <v>ECOSISTEMAS JAFER SAS</v>
      </c>
      <c r="L411" s="47" t="str">
        <f>IF(A411="","",'DATA PENDIENTES'!K238)</f>
        <v>CRISTHIAN BENITEZ</v>
      </c>
      <c r="M411" s="76">
        <f>IF(A411="","",'DATA PENDIENTES'!M238)</f>
        <v>46105</v>
      </c>
      <c r="N411" s="76">
        <f>IF(A411="","",'DATA PENDIENTES'!N238)</f>
        <v>46094</v>
      </c>
      <c r="O411" s="47">
        <f t="shared" si="2"/>
        <v>25</v>
      </c>
      <c r="P411" s="47" t="str">
        <f t="shared" si="3"/>
        <v>PENDIENTE</v>
      </c>
      <c r="Q411" s="77">
        <f t="shared" si="4"/>
        <v>0</v>
      </c>
      <c r="R411" s="47" t="str">
        <f t="shared" si="5"/>
        <v>ALERTA</v>
      </c>
      <c r="S411" s="47" t="str">
        <f t="shared" si="6"/>
        <v>2-URGENTE</v>
      </c>
      <c r="T411" s="48">
        <f>IF(A411="","",'DATA PENDIENTES'!O238)</f>
        <v>117519.2</v>
      </c>
    </row>
    <row r="412" ht="15.75" customHeight="1">
      <c r="A412" s="52" t="str">
        <f>IF('DATA PENDIENTES'!B239="","",'DATA PENDIENTES'!B239)</f>
        <v>SU115918</v>
      </c>
      <c r="B412" s="52" t="str">
        <f>IF(A412="","",'DATA PENDIENTES'!C239)</f>
        <v>SERVICIO TRANSMISIÓN</v>
      </c>
      <c r="C412" s="52" t="str">
        <f>IF(A412="","",'DATA PENDIENTES'!L239)</f>
        <v/>
      </c>
      <c r="D412" s="52" t="str">
        <f>IF(A412="","",'DATA PENDIENTES'!J239)</f>
        <v/>
      </c>
      <c r="E412" s="52">
        <f>IF(A412="","",'DATA PENDIENTES'!D239)</f>
        <v>1</v>
      </c>
      <c r="F412" s="52" t="str">
        <f>IF(A412="","",'DATA PENDIENTES'!E239)</f>
        <v>SRV</v>
      </c>
      <c r="G412" s="52">
        <f>IF(A412="","",'DATA PENDIENTES'!F239)</f>
        <v>0</v>
      </c>
      <c r="H412" s="52">
        <f>IF(A412="","",'DATA PENDIENTES'!G239)</f>
        <v>1</v>
      </c>
      <c r="I412" s="53">
        <f>IF(A412="","",'DATA PENDIENTES'!H239)</f>
        <v>590837</v>
      </c>
      <c r="J412" s="53">
        <f t="shared" si="1"/>
        <v>0</v>
      </c>
      <c r="K412" s="52" t="str">
        <f>IF(A412="","",'DATA PENDIENTES'!I239)</f>
        <v>ECOSISTEMAS JAFER SAS</v>
      </c>
      <c r="L412" s="52" t="str">
        <f>IF(A412="","",'DATA PENDIENTES'!K239)</f>
        <v>CRISTHIAN BENITEZ</v>
      </c>
      <c r="M412" s="79">
        <f>IF(A412="","",'DATA PENDIENTES'!M239)</f>
        <v>46112</v>
      </c>
      <c r="N412" s="79">
        <f>IF(A412="","",'DATA PENDIENTES'!N239)</f>
        <v>46104</v>
      </c>
      <c r="O412" s="52">
        <f t="shared" si="2"/>
        <v>15</v>
      </c>
      <c r="P412" s="52" t="str">
        <f t="shared" si="3"/>
        <v>PENDIENTE</v>
      </c>
      <c r="Q412" s="80">
        <f t="shared" si="4"/>
        <v>0</v>
      </c>
      <c r="R412" s="52" t="str">
        <f t="shared" si="5"/>
        <v>ALERTA</v>
      </c>
      <c r="S412" s="52" t="str">
        <f t="shared" si="6"/>
        <v>2-URGENTE</v>
      </c>
      <c r="T412" s="53">
        <f>IF(A412="","",'DATA PENDIENTES'!O239)</f>
        <v>112259</v>
      </c>
    </row>
    <row r="413" ht="15.75" customHeight="1">
      <c r="A413" s="52" t="str">
        <f>IF('DATA PENDIENTES'!B413="","",'DATA PENDIENTES'!B413)</f>
        <v/>
      </c>
      <c r="B413" s="52" t="str">
        <f>IF(A413="","",'DATA PENDIENTES'!C413)</f>
        <v/>
      </c>
      <c r="C413" s="52" t="str">
        <f>IF(A413="","",'DATA PENDIENTES'!L413)</f>
        <v/>
      </c>
      <c r="D413" s="52" t="str">
        <f>IF(A413="","",'DATA PENDIENTES'!J413)</f>
        <v/>
      </c>
      <c r="E413" s="52" t="str">
        <f>IF(A413="","",'DATA PENDIENTES'!D413)</f>
        <v/>
      </c>
      <c r="F413" s="52" t="str">
        <f>IF(A413="","",'DATA PENDIENTES'!E413)</f>
        <v/>
      </c>
      <c r="G413" s="52" t="str">
        <f>IF(A413="","",'DATA PENDIENTES'!F413)</f>
        <v/>
      </c>
      <c r="H413" s="52" t="str">
        <f>IF(A413="","",'DATA PENDIENTES'!G413)</f>
        <v/>
      </c>
      <c r="I413" s="53" t="str">
        <f>IF(A413="","",'DATA PENDIENTES'!H413)</f>
        <v/>
      </c>
      <c r="J413" s="53" t="str">
        <f t="shared" si="1"/>
        <v/>
      </c>
      <c r="K413" s="52" t="str">
        <f>IF(A413="","",'DATA PENDIENTES'!I413)</f>
        <v/>
      </c>
      <c r="L413" s="52" t="str">
        <f>IF(A413="","",'DATA PENDIENTES'!K413)</f>
        <v/>
      </c>
      <c r="M413" s="52" t="str">
        <f>IF(A413="","",'DATA PENDIENTES'!M413)</f>
        <v/>
      </c>
      <c r="N413" s="52" t="str">
        <f>IF(A413="","",'DATA PENDIENTES'!N413)</f>
        <v/>
      </c>
      <c r="O413" s="52" t="str">
        <f t="shared" si="2"/>
        <v/>
      </c>
      <c r="P413" s="52" t="str">
        <f t="shared" si="3"/>
        <v/>
      </c>
      <c r="Q413" s="80" t="str">
        <f t="shared" si="4"/>
        <v/>
      </c>
      <c r="R413" s="52" t="str">
        <f t="shared" si="5"/>
        <v/>
      </c>
      <c r="S413" s="52" t="str">
        <f t="shared" si="6"/>
        <v/>
      </c>
      <c r="T413" s="53" t="str">
        <f>IF(A413="","",'DATA PENDIENTES'!O413)</f>
        <v/>
      </c>
    </row>
    <row r="414" ht="15.75" customHeight="1">
      <c r="A414" s="47" t="str">
        <f>IF('DATA PENDIENTES'!B414="","",'DATA PENDIENTES'!B414)</f>
        <v/>
      </c>
      <c r="B414" s="47" t="str">
        <f>IF(A414="","",'DATA PENDIENTES'!C414)</f>
        <v/>
      </c>
      <c r="C414" s="47" t="str">
        <f>IF(A414="","",'DATA PENDIENTES'!L414)</f>
        <v/>
      </c>
      <c r="D414" s="47" t="str">
        <f>IF(A414="","",'DATA PENDIENTES'!J414)</f>
        <v/>
      </c>
      <c r="E414" s="47" t="str">
        <f>IF(A414="","",'DATA PENDIENTES'!D414)</f>
        <v/>
      </c>
      <c r="F414" s="47" t="str">
        <f>IF(A414="","",'DATA PENDIENTES'!E414)</f>
        <v/>
      </c>
      <c r="G414" s="47" t="str">
        <f>IF(A414="","",'DATA PENDIENTES'!F414)</f>
        <v/>
      </c>
      <c r="H414" s="47" t="str">
        <f>IF(A414="","",'DATA PENDIENTES'!G414)</f>
        <v/>
      </c>
      <c r="I414" s="48" t="str">
        <f>IF(A414="","",'DATA PENDIENTES'!H414)</f>
        <v/>
      </c>
      <c r="J414" s="48" t="str">
        <f t="shared" si="1"/>
        <v/>
      </c>
      <c r="K414" s="47" t="str">
        <f>IF(A414="","",'DATA PENDIENTES'!I414)</f>
        <v/>
      </c>
      <c r="L414" s="47" t="str">
        <f>IF(A414="","",'DATA PENDIENTES'!K414)</f>
        <v/>
      </c>
      <c r="M414" s="47" t="str">
        <f>IF(A414="","",'DATA PENDIENTES'!M414)</f>
        <v/>
      </c>
      <c r="N414" s="47" t="str">
        <f>IF(A414="","",'DATA PENDIENTES'!N414)</f>
        <v/>
      </c>
      <c r="O414" s="47" t="str">
        <f t="shared" si="2"/>
        <v/>
      </c>
      <c r="P414" s="47" t="str">
        <f t="shared" si="3"/>
        <v/>
      </c>
      <c r="Q414" s="77" t="str">
        <f t="shared" si="4"/>
        <v/>
      </c>
      <c r="R414" s="47" t="str">
        <f t="shared" si="5"/>
        <v/>
      </c>
      <c r="S414" s="47" t="str">
        <f t="shared" si="6"/>
        <v/>
      </c>
      <c r="T414" s="48" t="str">
        <f>IF(A414="","",'DATA PENDIENTES'!O414)</f>
        <v/>
      </c>
    </row>
    <row r="415" ht="15.75" customHeight="1">
      <c r="A415" s="52" t="str">
        <f>IF('DATA PENDIENTES'!B415="","",'DATA PENDIENTES'!B415)</f>
        <v/>
      </c>
      <c r="B415" s="52" t="str">
        <f>IF(A415="","",'DATA PENDIENTES'!C415)</f>
        <v/>
      </c>
      <c r="C415" s="52" t="str">
        <f>IF(A415="","",'DATA PENDIENTES'!L415)</f>
        <v/>
      </c>
      <c r="D415" s="52" t="str">
        <f>IF(A415="","",'DATA PENDIENTES'!J415)</f>
        <v/>
      </c>
      <c r="E415" s="52" t="str">
        <f>IF(A415="","",'DATA PENDIENTES'!D415)</f>
        <v/>
      </c>
      <c r="F415" s="52" t="str">
        <f>IF(A415="","",'DATA PENDIENTES'!E415)</f>
        <v/>
      </c>
      <c r="G415" s="52" t="str">
        <f>IF(A415="","",'DATA PENDIENTES'!F415)</f>
        <v/>
      </c>
      <c r="H415" s="52" t="str">
        <f>IF(A415="","",'DATA PENDIENTES'!G415)</f>
        <v/>
      </c>
      <c r="I415" s="53" t="str">
        <f>IF(A415="","",'DATA PENDIENTES'!H415)</f>
        <v/>
      </c>
      <c r="J415" s="53" t="str">
        <f t="shared" si="1"/>
        <v/>
      </c>
      <c r="K415" s="52" t="str">
        <f>IF(A415="","",'DATA PENDIENTES'!I415)</f>
        <v/>
      </c>
      <c r="L415" s="52" t="str">
        <f>IF(A415="","",'DATA PENDIENTES'!K415)</f>
        <v/>
      </c>
      <c r="M415" s="52" t="str">
        <f>IF(A415="","",'DATA PENDIENTES'!M415)</f>
        <v/>
      </c>
      <c r="N415" s="52" t="str">
        <f>IF(A415="","",'DATA PENDIENTES'!N415)</f>
        <v/>
      </c>
      <c r="O415" s="52" t="str">
        <f t="shared" si="2"/>
        <v/>
      </c>
      <c r="P415" s="52" t="str">
        <f t="shared" si="3"/>
        <v/>
      </c>
      <c r="Q415" s="80" t="str">
        <f t="shared" si="4"/>
        <v/>
      </c>
      <c r="R415" s="52" t="str">
        <f t="shared" si="5"/>
        <v/>
      </c>
      <c r="S415" s="52" t="str">
        <f t="shared" si="6"/>
        <v/>
      </c>
      <c r="T415" s="53" t="str">
        <f>IF(A415="","",'DATA PENDIENTES'!O415)</f>
        <v/>
      </c>
    </row>
    <row r="416" ht="15.75" customHeight="1">
      <c r="A416" s="47" t="str">
        <f>IF('DATA PENDIENTES'!B416="","",'DATA PENDIENTES'!B416)</f>
        <v/>
      </c>
      <c r="B416" s="47" t="str">
        <f>IF(A416="","",'DATA PENDIENTES'!C416)</f>
        <v/>
      </c>
      <c r="C416" s="47" t="str">
        <f>IF(A416="","",'DATA PENDIENTES'!L416)</f>
        <v/>
      </c>
      <c r="D416" s="47" t="str">
        <f>IF(A416="","",'DATA PENDIENTES'!J416)</f>
        <v/>
      </c>
      <c r="E416" s="47" t="str">
        <f>IF(A416="","",'DATA PENDIENTES'!D416)</f>
        <v/>
      </c>
      <c r="F416" s="47" t="str">
        <f>IF(A416="","",'DATA PENDIENTES'!E416)</f>
        <v/>
      </c>
      <c r="G416" s="47" t="str">
        <f>IF(A416="","",'DATA PENDIENTES'!F416)</f>
        <v/>
      </c>
      <c r="H416" s="47" t="str">
        <f>IF(A416="","",'DATA PENDIENTES'!G416)</f>
        <v/>
      </c>
      <c r="I416" s="48" t="str">
        <f>IF(A416="","",'DATA PENDIENTES'!H416)</f>
        <v/>
      </c>
      <c r="J416" s="48" t="str">
        <f t="shared" si="1"/>
        <v/>
      </c>
      <c r="K416" s="47" t="str">
        <f>IF(A416="","",'DATA PENDIENTES'!I416)</f>
        <v/>
      </c>
      <c r="L416" s="47" t="str">
        <f>IF(A416="","",'DATA PENDIENTES'!K416)</f>
        <v/>
      </c>
      <c r="M416" s="47" t="str">
        <f>IF(A416="","",'DATA PENDIENTES'!M416)</f>
        <v/>
      </c>
      <c r="N416" s="47" t="str">
        <f>IF(A416="","",'DATA PENDIENTES'!N416)</f>
        <v/>
      </c>
      <c r="O416" s="47" t="str">
        <f t="shared" si="2"/>
        <v/>
      </c>
      <c r="P416" s="47" t="str">
        <f t="shared" si="3"/>
        <v/>
      </c>
      <c r="Q416" s="77" t="str">
        <f t="shared" si="4"/>
        <v/>
      </c>
      <c r="R416" s="47" t="str">
        <f t="shared" si="5"/>
        <v/>
      </c>
      <c r="S416" s="47" t="str">
        <f t="shared" si="6"/>
        <v/>
      </c>
      <c r="T416" s="48" t="str">
        <f>IF(A416="","",'DATA PENDIENTES'!O416)</f>
        <v/>
      </c>
    </row>
    <row r="417" ht="15.75" customHeight="1">
      <c r="A417" s="52" t="str">
        <f>IF('DATA PENDIENTES'!B417="","",'DATA PENDIENTES'!B417)</f>
        <v/>
      </c>
      <c r="B417" s="52" t="str">
        <f>IF(A417="","",'DATA PENDIENTES'!C417)</f>
        <v/>
      </c>
      <c r="C417" s="52" t="str">
        <f>IF(A417="","",'DATA PENDIENTES'!L417)</f>
        <v/>
      </c>
      <c r="D417" s="52" t="str">
        <f>IF(A417="","",'DATA PENDIENTES'!J417)</f>
        <v/>
      </c>
      <c r="E417" s="52" t="str">
        <f>IF(A417="","",'DATA PENDIENTES'!D417)</f>
        <v/>
      </c>
      <c r="F417" s="52" t="str">
        <f>IF(A417="","",'DATA PENDIENTES'!E417)</f>
        <v/>
      </c>
      <c r="G417" s="52" t="str">
        <f>IF(A417="","",'DATA PENDIENTES'!F417)</f>
        <v/>
      </c>
      <c r="H417" s="52" t="str">
        <f>IF(A417="","",'DATA PENDIENTES'!G417)</f>
        <v/>
      </c>
      <c r="I417" s="53" t="str">
        <f>IF(A417="","",'DATA PENDIENTES'!H417)</f>
        <v/>
      </c>
      <c r="J417" s="53" t="str">
        <f t="shared" si="1"/>
        <v/>
      </c>
      <c r="K417" s="52" t="str">
        <f>IF(A417="","",'DATA PENDIENTES'!I417)</f>
        <v/>
      </c>
      <c r="L417" s="52" t="str">
        <f>IF(A417="","",'DATA PENDIENTES'!K417)</f>
        <v/>
      </c>
      <c r="M417" s="52" t="str">
        <f>IF(A417="","",'DATA PENDIENTES'!M417)</f>
        <v/>
      </c>
      <c r="N417" s="52" t="str">
        <f>IF(A417="","",'DATA PENDIENTES'!N417)</f>
        <v/>
      </c>
      <c r="O417" s="52" t="str">
        <f t="shared" si="2"/>
        <v/>
      </c>
      <c r="P417" s="52" t="str">
        <f t="shared" si="3"/>
        <v/>
      </c>
      <c r="Q417" s="80" t="str">
        <f t="shared" si="4"/>
        <v/>
      </c>
      <c r="R417" s="52" t="str">
        <f t="shared" si="5"/>
        <v/>
      </c>
      <c r="S417" s="52" t="str">
        <f t="shared" si="6"/>
        <v/>
      </c>
      <c r="T417" s="53" t="str">
        <f>IF(A417="","",'DATA PENDIENTES'!O417)</f>
        <v/>
      </c>
    </row>
    <row r="418" ht="15.75" customHeight="1">
      <c r="A418" s="47" t="str">
        <f>IF('DATA PENDIENTES'!B418="","",'DATA PENDIENTES'!B418)</f>
        <v/>
      </c>
      <c r="B418" s="47" t="str">
        <f>IF(A418="","",'DATA PENDIENTES'!C418)</f>
        <v/>
      </c>
      <c r="C418" s="47" t="str">
        <f>IF(A418="","",'DATA PENDIENTES'!L418)</f>
        <v/>
      </c>
      <c r="D418" s="47" t="str">
        <f>IF(A418="","",'DATA PENDIENTES'!J418)</f>
        <v/>
      </c>
      <c r="E418" s="47" t="str">
        <f>IF(A418="","",'DATA PENDIENTES'!D418)</f>
        <v/>
      </c>
      <c r="F418" s="47" t="str">
        <f>IF(A418="","",'DATA PENDIENTES'!E418)</f>
        <v/>
      </c>
      <c r="G418" s="47" t="str">
        <f>IF(A418="","",'DATA PENDIENTES'!F418)</f>
        <v/>
      </c>
      <c r="H418" s="47" t="str">
        <f>IF(A418="","",'DATA PENDIENTES'!G418)</f>
        <v/>
      </c>
      <c r="I418" s="48" t="str">
        <f>IF(A418="","",'DATA PENDIENTES'!H418)</f>
        <v/>
      </c>
      <c r="J418" s="48" t="str">
        <f t="shared" si="1"/>
        <v/>
      </c>
      <c r="K418" s="47" t="str">
        <f>IF(A418="","",'DATA PENDIENTES'!I418)</f>
        <v/>
      </c>
      <c r="L418" s="47" t="str">
        <f>IF(A418="","",'DATA PENDIENTES'!K418)</f>
        <v/>
      </c>
      <c r="M418" s="47" t="str">
        <f>IF(A418="","",'DATA PENDIENTES'!M418)</f>
        <v/>
      </c>
      <c r="N418" s="47" t="str">
        <f>IF(A418="","",'DATA PENDIENTES'!N418)</f>
        <v/>
      </c>
      <c r="O418" s="47" t="str">
        <f t="shared" si="2"/>
        <v/>
      </c>
      <c r="P418" s="47" t="str">
        <f t="shared" si="3"/>
        <v/>
      </c>
      <c r="Q418" s="77" t="str">
        <f t="shared" si="4"/>
        <v/>
      </c>
      <c r="R418" s="47" t="str">
        <f t="shared" si="5"/>
        <v/>
      </c>
      <c r="S418" s="47" t="str">
        <f t="shared" si="6"/>
        <v/>
      </c>
      <c r="T418" s="48" t="str">
        <f>IF(A418="","",'DATA PENDIENTES'!O418)</f>
        <v/>
      </c>
    </row>
    <row r="419" ht="15.75" customHeight="1">
      <c r="A419" s="52" t="str">
        <f>IF('DATA PENDIENTES'!B419="","",'DATA PENDIENTES'!B419)</f>
        <v/>
      </c>
      <c r="B419" s="52" t="str">
        <f>IF(A419="","",'DATA PENDIENTES'!C419)</f>
        <v/>
      </c>
      <c r="C419" s="52" t="str">
        <f>IF(A419="","",'DATA PENDIENTES'!L419)</f>
        <v/>
      </c>
      <c r="D419" s="52" t="str">
        <f>IF(A419="","",'DATA PENDIENTES'!J419)</f>
        <v/>
      </c>
      <c r="E419" s="52" t="str">
        <f>IF(A419="","",'DATA PENDIENTES'!D419)</f>
        <v/>
      </c>
      <c r="F419" s="52" t="str">
        <f>IF(A419="","",'DATA PENDIENTES'!E419)</f>
        <v/>
      </c>
      <c r="G419" s="52" t="str">
        <f>IF(A419="","",'DATA PENDIENTES'!F419)</f>
        <v/>
      </c>
      <c r="H419" s="52" t="str">
        <f>IF(A419="","",'DATA PENDIENTES'!G419)</f>
        <v/>
      </c>
      <c r="I419" s="53" t="str">
        <f>IF(A419="","",'DATA PENDIENTES'!H419)</f>
        <v/>
      </c>
      <c r="J419" s="53" t="str">
        <f t="shared" si="1"/>
        <v/>
      </c>
      <c r="K419" s="52" t="str">
        <f>IF(A419="","",'DATA PENDIENTES'!I419)</f>
        <v/>
      </c>
      <c r="L419" s="52" t="str">
        <f>IF(A419="","",'DATA PENDIENTES'!K419)</f>
        <v/>
      </c>
      <c r="M419" s="52" t="str">
        <f>IF(A419="","",'DATA PENDIENTES'!M419)</f>
        <v/>
      </c>
      <c r="N419" s="52" t="str">
        <f>IF(A419="","",'DATA PENDIENTES'!N419)</f>
        <v/>
      </c>
      <c r="O419" s="52" t="str">
        <f t="shared" si="2"/>
        <v/>
      </c>
      <c r="P419" s="52" t="str">
        <f t="shared" si="3"/>
        <v/>
      </c>
      <c r="Q419" s="80" t="str">
        <f t="shared" si="4"/>
        <v/>
      </c>
      <c r="R419" s="52" t="str">
        <f t="shared" si="5"/>
        <v/>
      </c>
      <c r="S419" s="52" t="str">
        <f t="shared" si="6"/>
        <v/>
      </c>
      <c r="T419" s="53" t="str">
        <f>IF(A419="","",'DATA PENDIENTES'!O419)</f>
        <v/>
      </c>
    </row>
    <row r="420" ht="15.75" customHeight="1">
      <c r="A420" s="47" t="str">
        <f>IF('DATA PENDIENTES'!B420="","",'DATA PENDIENTES'!B420)</f>
        <v/>
      </c>
      <c r="B420" s="47" t="str">
        <f>IF(A420="","",'DATA PENDIENTES'!C420)</f>
        <v/>
      </c>
      <c r="C420" s="47" t="str">
        <f>IF(A420="","",'DATA PENDIENTES'!L420)</f>
        <v/>
      </c>
      <c r="D420" s="47" t="str">
        <f>IF(A420="","",'DATA PENDIENTES'!J420)</f>
        <v/>
      </c>
      <c r="E420" s="47" t="str">
        <f>IF(A420="","",'DATA PENDIENTES'!D420)</f>
        <v/>
      </c>
      <c r="F420" s="47" t="str">
        <f>IF(A420="","",'DATA PENDIENTES'!E420)</f>
        <v/>
      </c>
      <c r="G420" s="47" t="str">
        <f>IF(A420="","",'DATA PENDIENTES'!F420)</f>
        <v/>
      </c>
      <c r="H420" s="47" t="str">
        <f>IF(A420="","",'DATA PENDIENTES'!G420)</f>
        <v/>
      </c>
      <c r="I420" s="48" t="str">
        <f>IF(A420="","",'DATA PENDIENTES'!H420)</f>
        <v/>
      </c>
      <c r="J420" s="48" t="str">
        <f t="shared" si="1"/>
        <v/>
      </c>
      <c r="K420" s="47" t="str">
        <f>IF(A420="","",'DATA PENDIENTES'!I420)</f>
        <v/>
      </c>
      <c r="L420" s="47" t="str">
        <f>IF(A420="","",'DATA PENDIENTES'!K420)</f>
        <v/>
      </c>
      <c r="M420" s="47" t="str">
        <f>IF(A420="","",'DATA PENDIENTES'!M420)</f>
        <v/>
      </c>
      <c r="N420" s="47" t="str">
        <f>IF(A420="","",'DATA PENDIENTES'!N420)</f>
        <v/>
      </c>
      <c r="O420" s="47" t="str">
        <f t="shared" si="2"/>
        <v/>
      </c>
      <c r="P420" s="47" t="str">
        <f t="shared" si="3"/>
        <v/>
      </c>
      <c r="Q420" s="77" t="str">
        <f t="shared" si="4"/>
        <v/>
      </c>
      <c r="R420" s="47" t="str">
        <f t="shared" si="5"/>
        <v/>
      </c>
      <c r="S420" s="47" t="str">
        <f t="shared" si="6"/>
        <v/>
      </c>
      <c r="T420" s="48" t="str">
        <f>IF(A420="","",'DATA PENDIENTES'!O420)</f>
        <v/>
      </c>
    </row>
    <row r="421" ht="15.75" customHeight="1">
      <c r="A421" s="52" t="str">
        <f>IF('DATA PENDIENTES'!B421="","",'DATA PENDIENTES'!B421)</f>
        <v/>
      </c>
      <c r="B421" s="52" t="str">
        <f>IF(A421="","",'DATA PENDIENTES'!C421)</f>
        <v/>
      </c>
      <c r="C421" s="52" t="str">
        <f>IF(A421="","",'DATA PENDIENTES'!L421)</f>
        <v/>
      </c>
      <c r="D421" s="52" t="str">
        <f>IF(A421="","",'DATA PENDIENTES'!J421)</f>
        <v/>
      </c>
      <c r="E421" s="52" t="str">
        <f>IF(A421="","",'DATA PENDIENTES'!D421)</f>
        <v/>
      </c>
      <c r="F421" s="52" t="str">
        <f>IF(A421="","",'DATA PENDIENTES'!E421)</f>
        <v/>
      </c>
      <c r="G421" s="52" t="str">
        <f>IF(A421="","",'DATA PENDIENTES'!F421)</f>
        <v/>
      </c>
      <c r="H421" s="52" t="str">
        <f>IF(A421="","",'DATA PENDIENTES'!G421)</f>
        <v/>
      </c>
      <c r="I421" s="53" t="str">
        <f>IF(A421="","",'DATA PENDIENTES'!H421)</f>
        <v/>
      </c>
      <c r="J421" s="53" t="str">
        <f t="shared" si="1"/>
        <v/>
      </c>
      <c r="K421" s="52" t="str">
        <f>IF(A421="","",'DATA PENDIENTES'!I421)</f>
        <v/>
      </c>
      <c r="L421" s="52" t="str">
        <f>IF(A421="","",'DATA PENDIENTES'!K421)</f>
        <v/>
      </c>
      <c r="M421" s="52" t="str">
        <f>IF(A421="","",'DATA PENDIENTES'!M421)</f>
        <v/>
      </c>
      <c r="N421" s="52" t="str">
        <f>IF(A421="","",'DATA PENDIENTES'!N421)</f>
        <v/>
      </c>
      <c r="O421" s="52" t="str">
        <f t="shared" si="2"/>
        <v/>
      </c>
      <c r="P421" s="52" t="str">
        <f t="shared" si="3"/>
        <v/>
      </c>
      <c r="Q421" s="80" t="str">
        <f t="shared" si="4"/>
        <v/>
      </c>
      <c r="R421" s="52" t="str">
        <f t="shared" si="5"/>
        <v/>
      </c>
      <c r="S421" s="52" t="str">
        <f t="shared" si="6"/>
        <v/>
      </c>
      <c r="T421" s="53" t="str">
        <f>IF(A421="","",'DATA PENDIENTES'!O421)</f>
        <v/>
      </c>
    </row>
    <row r="422" ht="15.75" customHeight="1">
      <c r="A422" s="47" t="str">
        <f>IF('DATA PENDIENTES'!B422="","",'DATA PENDIENTES'!B422)</f>
        <v/>
      </c>
      <c r="B422" s="47" t="str">
        <f>IF(A422="","",'DATA PENDIENTES'!C422)</f>
        <v/>
      </c>
      <c r="C422" s="47" t="str">
        <f>IF(A422="","",'DATA PENDIENTES'!L422)</f>
        <v/>
      </c>
      <c r="D422" s="47" t="str">
        <f>IF(A422="","",'DATA PENDIENTES'!J422)</f>
        <v/>
      </c>
      <c r="E422" s="47" t="str">
        <f>IF(A422="","",'DATA PENDIENTES'!D422)</f>
        <v/>
      </c>
      <c r="F422" s="47" t="str">
        <f>IF(A422="","",'DATA PENDIENTES'!E422)</f>
        <v/>
      </c>
      <c r="G422" s="47" t="str">
        <f>IF(A422="","",'DATA PENDIENTES'!F422)</f>
        <v/>
      </c>
      <c r="H422" s="47" t="str">
        <f>IF(A422="","",'DATA PENDIENTES'!G422)</f>
        <v/>
      </c>
      <c r="I422" s="48" t="str">
        <f>IF(A422="","",'DATA PENDIENTES'!H422)</f>
        <v/>
      </c>
      <c r="J422" s="48" t="str">
        <f t="shared" si="1"/>
        <v/>
      </c>
      <c r="K422" s="47" t="str">
        <f>IF(A422="","",'DATA PENDIENTES'!I422)</f>
        <v/>
      </c>
      <c r="L422" s="47" t="str">
        <f>IF(A422="","",'DATA PENDIENTES'!K422)</f>
        <v/>
      </c>
      <c r="M422" s="47" t="str">
        <f>IF(A422="","",'DATA PENDIENTES'!M422)</f>
        <v/>
      </c>
      <c r="N422" s="47" t="str">
        <f>IF(A422="","",'DATA PENDIENTES'!N422)</f>
        <v/>
      </c>
      <c r="O422" s="47" t="str">
        <f t="shared" si="2"/>
        <v/>
      </c>
      <c r="P422" s="47" t="str">
        <f t="shared" si="3"/>
        <v/>
      </c>
      <c r="Q422" s="77" t="str">
        <f t="shared" si="4"/>
        <v/>
      </c>
      <c r="R422" s="47" t="str">
        <f t="shared" si="5"/>
        <v/>
      </c>
      <c r="S422" s="47" t="str">
        <f t="shared" si="6"/>
        <v/>
      </c>
      <c r="T422" s="48" t="str">
        <f>IF(A422="","",'DATA PENDIENTES'!O422)</f>
        <v/>
      </c>
    </row>
    <row r="423" ht="15.75" customHeight="1">
      <c r="A423" s="52" t="str">
        <f>IF('DATA PENDIENTES'!B423="","",'DATA PENDIENTES'!B423)</f>
        <v/>
      </c>
      <c r="B423" s="52" t="str">
        <f>IF(A423="","",'DATA PENDIENTES'!C423)</f>
        <v/>
      </c>
      <c r="C423" s="52" t="str">
        <f>IF(A423="","",'DATA PENDIENTES'!L423)</f>
        <v/>
      </c>
      <c r="D423" s="52" t="str">
        <f>IF(A423="","",'DATA PENDIENTES'!J423)</f>
        <v/>
      </c>
      <c r="E423" s="52" t="str">
        <f>IF(A423="","",'DATA PENDIENTES'!D423)</f>
        <v/>
      </c>
      <c r="F423" s="52" t="str">
        <f>IF(A423="","",'DATA PENDIENTES'!E423)</f>
        <v/>
      </c>
      <c r="G423" s="52" t="str">
        <f>IF(A423="","",'DATA PENDIENTES'!F423)</f>
        <v/>
      </c>
      <c r="H423" s="52" t="str">
        <f>IF(A423="","",'DATA PENDIENTES'!G423)</f>
        <v/>
      </c>
      <c r="I423" s="53" t="str">
        <f>IF(A423="","",'DATA PENDIENTES'!H423)</f>
        <v/>
      </c>
      <c r="J423" s="53" t="str">
        <f t="shared" si="1"/>
        <v/>
      </c>
      <c r="K423" s="52" t="str">
        <f>IF(A423="","",'DATA PENDIENTES'!I423)</f>
        <v/>
      </c>
      <c r="L423" s="52" t="str">
        <f>IF(A423="","",'DATA PENDIENTES'!K423)</f>
        <v/>
      </c>
      <c r="M423" s="52" t="str">
        <f>IF(A423="","",'DATA PENDIENTES'!M423)</f>
        <v/>
      </c>
      <c r="N423" s="52" t="str">
        <f>IF(A423="","",'DATA PENDIENTES'!N423)</f>
        <v/>
      </c>
      <c r="O423" s="52" t="str">
        <f t="shared" si="2"/>
        <v/>
      </c>
      <c r="P423" s="52" t="str">
        <f t="shared" si="3"/>
        <v/>
      </c>
      <c r="Q423" s="80" t="str">
        <f t="shared" si="4"/>
        <v/>
      </c>
      <c r="R423" s="52" t="str">
        <f t="shared" si="5"/>
        <v/>
      </c>
      <c r="S423" s="52" t="str">
        <f t="shared" si="6"/>
        <v/>
      </c>
      <c r="T423" s="53" t="str">
        <f>IF(A423="","",'DATA PENDIENTES'!O423)</f>
        <v/>
      </c>
    </row>
    <row r="424" ht="15.75" customHeight="1">
      <c r="A424" s="47" t="str">
        <f>IF('DATA PENDIENTES'!B424="","",'DATA PENDIENTES'!B424)</f>
        <v/>
      </c>
      <c r="B424" s="47" t="str">
        <f>IF(A424="","",'DATA PENDIENTES'!C424)</f>
        <v/>
      </c>
      <c r="C424" s="47" t="str">
        <f>IF(A424="","",'DATA PENDIENTES'!L424)</f>
        <v/>
      </c>
      <c r="D424" s="47" t="str">
        <f>IF(A424="","",'DATA PENDIENTES'!J424)</f>
        <v/>
      </c>
      <c r="E424" s="47" t="str">
        <f>IF(A424="","",'DATA PENDIENTES'!D424)</f>
        <v/>
      </c>
      <c r="F424" s="47" t="str">
        <f>IF(A424="","",'DATA PENDIENTES'!E424)</f>
        <v/>
      </c>
      <c r="G424" s="47" t="str">
        <f>IF(A424="","",'DATA PENDIENTES'!F424)</f>
        <v/>
      </c>
      <c r="H424" s="47" t="str">
        <f>IF(A424="","",'DATA PENDIENTES'!G424)</f>
        <v/>
      </c>
      <c r="I424" s="48" t="str">
        <f>IF(A424="","",'DATA PENDIENTES'!H424)</f>
        <v/>
      </c>
      <c r="J424" s="48" t="str">
        <f t="shared" si="1"/>
        <v/>
      </c>
      <c r="K424" s="47" t="str">
        <f>IF(A424="","",'DATA PENDIENTES'!I424)</f>
        <v/>
      </c>
      <c r="L424" s="47" t="str">
        <f>IF(A424="","",'DATA PENDIENTES'!K424)</f>
        <v/>
      </c>
      <c r="M424" s="47" t="str">
        <f>IF(A424="","",'DATA PENDIENTES'!M424)</f>
        <v/>
      </c>
      <c r="N424" s="47" t="str">
        <f>IF(A424="","",'DATA PENDIENTES'!N424)</f>
        <v/>
      </c>
      <c r="O424" s="47" t="str">
        <f t="shared" si="2"/>
        <v/>
      </c>
      <c r="P424" s="47" t="str">
        <f t="shared" si="3"/>
        <v/>
      </c>
      <c r="Q424" s="77" t="str">
        <f t="shared" si="4"/>
        <v/>
      </c>
      <c r="R424" s="47" t="str">
        <f t="shared" si="5"/>
        <v/>
      </c>
      <c r="S424" s="47" t="str">
        <f t="shared" si="6"/>
        <v/>
      </c>
      <c r="T424" s="48" t="str">
        <f>IF(A424="","",'DATA PENDIENTES'!O424)</f>
        <v/>
      </c>
    </row>
    <row r="425" ht="15.75" customHeight="1">
      <c r="A425" s="52" t="str">
        <f>IF('DATA PENDIENTES'!B425="","",'DATA PENDIENTES'!B425)</f>
        <v/>
      </c>
      <c r="B425" s="52" t="str">
        <f>IF(A425="","",'DATA PENDIENTES'!C425)</f>
        <v/>
      </c>
      <c r="C425" s="52" t="str">
        <f>IF(A425="","",'DATA PENDIENTES'!L425)</f>
        <v/>
      </c>
      <c r="D425" s="52" t="str">
        <f>IF(A425="","",'DATA PENDIENTES'!J425)</f>
        <v/>
      </c>
      <c r="E425" s="52" t="str">
        <f>IF(A425="","",'DATA PENDIENTES'!D425)</f>
        <v/>
      </c>
      <c r="F425" s="52" t="str">
        <f>IF(A425="","",'DATA PENDIENTES'!E425)</f>
        <v/>
      </c>
      <c r="G425" s="52" t="str">
        <f>IF(A425="","",'DATA PENDIENTES'!F425)</f>
        <v/>
      </c>
      <c r="H425" s="52" t="str">
        <f>IF(A425="","",'DATA PENDIENTES'!G425)</f>
        <v/>
      </c>
      <c r="I425" s="53" t="str">
        <f>IF(A425="","",'DATA PENDIENTES'!H425)</f>
        <v/>
      </c>
      <c r="J425" s="53" t="str">
        <f t="shared" si="1"/>
        <v/>
      </c>
      <c r="K425" s="52" t="str">
        <f>IF(A425="","",'DATA PENDIENTES'!I425)</f>
        <v/>
      </c>
      <c r="L425" s="52" t="str">
        <f>IF(A425="","",'DATA PENDIENTES'!K425)</f>
        <v/>
      </c>
      <c r="M425" s="52" t="str">
        <f>IF(A425="","",'DATA PENDIENTES'!M425)</f>
        <v/>
      </c>
      <c r="N425" s="52" t="str">
        <f>IF(A425="","",'DATA PENDIENTES'!N425)</f>
        <v/>
      </c>
      <c r="O425" s="52" t="str">
        <f t="shared" si="2"/>
        <v/>
      </c>
      <c r="P425" s="52" t="str">
        <f t="shared" si="3"/>
        <v/>
      </c>
      <c r="Q425" s="80" t="str">
        <f t="shared" si="4"/>
        <v/>
      </c>
      <c r="R425" s="52" t="str">
        <f t="shared" si="5"/>
        <v/>
      </c>
      <c r="S425" s="52" t="str">
        <f t="shared" si="6"/>
        <v/>
      </c>
      <c r="T425" s="53" t="str">
        <f>IF(A425="","",'DATA PENDIENTES'!O425)</f>
        <v/>
      </c>
    </row>
    <row r="426" ht="15.75" customHeight="1">
      <c r="A426" s="47" t="str">
        <f>IF('DATA PENDIENTES'!B426="","",'DATA PENDIENTES'!B426)</f>
        <v/>
      </c>
      <c r="B426" s="47" t="str">
        <f>IF(A426="","",'DATA PENDIENTES'!C426)</f>
        <v/>
      </c>
      <c r="C426" s="47" t="str">
        <f>IF(A426="","",'DATA PENDIENTES'!L426)</f>
        <v/>
      </c>
      <c r="D426" s="47" t="str">
        <f>IF(A426="","",'DATA PENDIENTES'!J426)</f>
        <v/>
      </c>
      <c r="E426" s="47" t="str">
        <f>IF(A426="","",'DATA PENDIENTES'!D426)</f>
        <v/>
      </c>
      <c r="F426" s="47" t="str">
        <f>IF(A426="","",'DATA PENDIENTES'!E426)</f>
        <v/>
      </c>
      <c r="G426" s="47" t="str">
        <f>IF(A426="","",'DATA PENDIENTES'!F426)</f>
        <v/>
      </c>
      <c r="H426" s="47" t="str">
        <f>IF(A426="","",'DATA PENDIENTES'!G426)</f>
        <v/>
      </c>
      <c r="I426" s="48" t="str">
        <f>IF(A426="","",'DATA PENDIENTES'!H426)</f>
        <v/>
      </c>
      <c r="J426" s="48" t="str">
        <f t="shared" si="1"/>
        <v/>
      </c>
      <c r="K426" s="47" t="str">
        <f>IF(A426="","",'DATA PENDIENTES'!I426)</f>
        <v/>
      </c>
      <c r="L426" s="47" t="str">
        <f>IF(A426="","",'DATA PENDIENTES'!K426)</f>
        <v/>
      </c>
      <c r="M426" s="47" t="str">
        <f>IF(A426="","",'DATA PENDIENTES'!M426)</f>
        <v/>
      </c>
      <c r="N426" s="47" t="str">
        <f>IF(A426="","",'DATA PENDIENTES'!N426)</f>
        <v/>
      </c>
      <c r="O426" s="47" t="str">
        <f t="shared" si="2"/>
        <v/>
      </c>
      <c r="P426" s="47" t="str">
        <f t="shared" si="3"/>
        <v/>
      </c>
      <c r="Q426" s="77" t="str">
        <f t="shared" si="4"/>
        <v/>
      </c>
      <c r="R426" s="47" t="str">
        <f t="shared" si="5"/>
        <v/>
      </c>
      <c r="S426" s="47" t="str">
        <f t="shared" si="6"/>
        <v/>
      </c>
      <c r="T426" s="48" t="str">
        <f>IF(A426="","",'DATA PENDIENTES'!O426)</f>
        <v/>
      </c>
    </row>
    <row r="427" ht="15.75" customHeight="1">
      <c r="A427" s="52" t="str">
        <f>IF('DATA PENDIENTES'!B427="","",'DATA PENDIENTES'!B427)</f>
        <v/>
      </c>
      <c r="B427" s="52" t="str">
        <f>IF(A427="","",'DATA PENDIENTES'!C427)</f>
        <v/>
      </c>
      <c r="C427" s="52" t="str">
        <f>IF(A427="","",'DATA PENDIENTES'!L427)</f>
        <v/>
      </c>
      <c r="D427" s="52" t="str">
        <f>IF(A427="","",'DATA PENDIENTES'!J427)</f>
        <v/>
      </c>
      <c r="E427" s="52" t="str">
        <f>IF(A427="","",'DATA PENDIENTES'!D427)</f>
        <v/>
      </c>
      <c r="F427" s="52" t="str">
        <f>IF(A427="","",'DATA PENDIENTES'!E427)</f>
        <v/>
      </c>
      <c r="G427" s="52" t="str">
        <f>IF(A427="","",'DATA PENDIENTES'!F427)</f>
        <v/>
      </c>
      <c r="H427" s="52" t="str">
        <f>IF(A427="","",'DATA PENDIENTES'!G427)</f>
        <v/>
      </c>
      <c r="I427" s="53" t="str">
        <f>IF(A427="","",'DATA PENDIENTES'!H427)</f>
        <v/>
      </c>
      <c r="J427" s="53" t="str">
        <f t="shared" si="1"/>
        <v/>
      </c>
      <c r="K427" s="52" t="str">
        <f>IF(A427="","",'DATA PENDIENTES'!I427)</f>
        <v/>
      </c>
      <c r="L427" s="52" t="str">
        <f>IF(A427="","",'DATA PENDIENTES'!K427)</f>
        <v/>
      </c>
      <c r="M427" s="52" t="str">
        <f>IF(A427="","",'DATA PENDIENTES'!M427)</f>
        <v/>
      </c>
      <c r="N427" s="52" t="str">
        <f>IF(A427="","",'DATA PENDIENTES'!N427)</f>
        <v/>
      </c>
      <c r="O427" s="52" t="str">
        <f t="shared" si="2"/>
        <v/>
      </c>
      <c r="P427" s="52" t="str">
        <f t="shared" si="3"/>
        <v/>
      </c>
      <c r="Q427" s="80" t="str">
        <f t="shared" si="4"/>
        <v/>
      </c>
      <c r="R427" s="52" t="str">
        <f t="shared" si="5"/>
        <v/>
      </c>
      <c r="S427" s="52" t="str">
        <f t="shared" si="6"/>
        <v/>
      </c>
      <c r="T427" s="53" t="str">
        <f>IF(A427="","",'DATA PENDIENTES'!O427)</f>
        <v/>
      </c>
    </row>
    <row r="428" ht="15.75" customHeight="1">
      <c r="A428" s="47" t="str">
        <f>IF('DATA PENDIENTES'!B428="","",'DATA PENDIENTES'!B428)</f>
        <v/>
      </c>
      <c r="B428" s="47" t="str">
        <f>IF(A428="","",'DATA PENDIENTES'!C428)</f>
        <v/>
      </c>
      <c r="C428" s="47" t="str">
        <f>IF(A428="","",'DATA PENDIENTES'!L428)</f>
        <v/>
      </c>
      <c r="D428" s="47" t="str">
        <f>IF(A428="","",'DATA PENDIENTES'!J428)</f>
        <v/>
      </c>
      <c r="E428" s="47" t="str">
        <f>IF(A428="","",'DATA PENDIENTES'!D428)</f>
        <v/>
      </c>
      <c r="F428" s="47" t="str">
        <f>IF(A428="","",'DATA PENDIENTES'!E428)</f>
        <v/>
      </c>
      <c r="G428" s="47" t="str">
        <f>IF(A428="","",'DATA PENDIENTES'!F428)</f>
        <v/>
      </c>
      <c r="H428" s="47" t="str">
        <f>IF(A428="","",'DATA PENDIENTES'!G428)</f>
        <v/>
      </c>
      <c r="I428" s="48" t="str">
        <f>IF(A428="","",'DATA PENDIENTES'!H428)</f>
        <v/>
      </c>
      <c r="J428" s="48" t="str">
        <f t="shared" si="1"/>
        <v/>
      </c>
      <c r="K428" s="47" t="str">
        <f>IF(A428="","",'DATA PENDIENTES'!I428)</f>
        <v/>
      </c>
      <c r="L428" s="47" t="str">
        <f>IF(A428="","",'DATA PENDIENTES'!K428)</f>
        <v/>
      </c>
      <c r="M428" s="47" t="str">
        <f>IF(A428="","",'DATA PENDIENTES'!M428)</f>
        <v/>
      </c>
      <c r="N428" s="47" t="str">
        <f>IF(A428="","",'DATA PENDIENTES'!N428)</f>
        <v/>
      </c>
      <c r="O428" s="47" t="str">
        <f t="shared" si="2"/>
        <v/>
      </c>
      <c r="P428" s="47" t="str">
        <f t="shared" si="3"/>
        <v/>
      </c>
      <c r="Q428" s="77" t="str">
        <f t="shared" si="4"/>
        <v/>
      </c>
      <c r="R428" s="47" t="str">
        <f t="shared" si="5"/>
        <v/>
      </c>
      <c r="S428" s="47" t="str">
        <f t="shared" si="6"/>
        <v/>
      </c>
      <c r="T428" s="48" t="str">
        <f>IF(A428="","",'DATA PENDIENTES'!O428)</f>
        <v/>
      </c>
    </row>
    <row r="429" ht="15.75" customHeight="1">
      <c r="A429" s="52" t="str">
        <f>IF('DATA PENDIENTES'!B429="","",'DATA PENDIENTES'!B429)</f>
        <v/>
      </c>
      <c r="B429" s="52" t="str">
        <f>IF(A429="","",'DATA PENDIENTES'!C429)</f>
        <v/>
      </c>
      <c r="C429" s="52" t="str">
        <f>IF(A429="","",'DATA PENDIENTES'!L429)</f>
        <v/>
      </c>
      <c r="D429" s="52" t="str">
        <f>IF(A429="","",'DATA PENDIENTES'!J429)</f>
        <v/>
      </c>
      <c r="E429" s="52" t="str">
        <f>IF(A429="","",'DATA PENDIENTES'!D429)</f>
        <v/>
      </c>
      <c r="F429" s="52" t="str">
        <f>IF(A429="","",'DATA PENDIENTES'!E429)</f>
        <v/>
      </c>
      <c r="G429" s="52" t="str">
        <f>IF(A429="","",'DATA PENDIENTES'!F429)</f>
        <v/>
      </c>
      <c r="H429" s="52" t="str">
        <f>IF(A429="","",'DATA PENDIENTES'!G429)</f>
        <v/>
      </c>
      <c r="I429" s="53" t="str">
        <f>IF(A429="","",'DATA PENDIENTES'!H429)</f>
        <v/>
      </c>
      <c r="J429" s="53" t="str">
        <f t="shared" si="1"/>
        <v/>
      </c>
      <c r="K429" s="52" t="str">
        <f>IF(A429="","",'DATA PENDIENTES'!I429)</f>
        <v/>
      </c>
      <c r="L429" s="52" t="str">
        <f>IF(A429="","",'DATA PENDIENTES'!K429)</f>
        <v/>
      </c>
      <c r="M429" s="52" t="str">
        <f>IF(A429="","",'DATA PENDIENTES'!M429)</f>
        <v/>
      </c>
      <c r="N429" s="52" t="str">
        <f>IF(A429="","",'DATA PENDIENTES'!N429)</f>
        <v/>
      </c>
      <c r="O429" s="52" t="str">
        <f t="shared" si="2"/>
        <v/>
      </c>
      <c r="P429" s="52" t="str">
        <f t="shared" si="3"/>
        <v/>
      </c>
      <c r="Q429" s="80" t="str">
        <f t="shared" si="4"/>
        <v/>
      </c>
      <c r="R429" s="52" t="str">
        <f t="shared" si="5"/>
        <v/>
      </c>
      <c r="S429" s="52" t="str">
        <f t="shared" si="6"/>
        <v/>
      </c>
      <c r="T429" s="53" t="str">
        <f>IF(A429="","",'DATA PENDIENTES'!O429)</f>
        <v/>
      </c>
    </row>
    <row r="430" ht="15.75" customHeight="1">
      <c r="A430" s="47" t="str">
        <f>IF('DATA PENDIENTES'!B430="","",'DATA PENDIENTES'!B430)</f>
        <v/>
      </c>
      <c r="B430" s="47" t="str">
        <f>IF(A430="","",'DATA PENDIENTES'!C430)</f>
        <v/>
      </c>
      <c r="C430" s="47" t="str">
        <f>IF(A430="","",'DATA PENDIENTES'!L430)</f>
        <v/>
      </c>
      <c r="D430" s="47" t="str">
        <f>IF(A430="","",'DATA PENDIENTES'!J430)</f>
        <v/>
      </c>
      <c r="E430" s="47" t="str">
        <f>IF(A430="","",'DATA PENDIENTES'!D430)</f>
        <v/>
      </c>
      <c r="F430" s="47" t="str">
        <f>IF(A430="","",'DATA PENDIENTES'!E430)</f>
        <v/>
      </c>
      <c r="G430" s="47" t="str">
        <f>IF(A430="","",'DATA PENDIENTES'!F430)</f>
        <v/>
      </c>
      <c r="H430" s="47" t="str">
        <f>IF(A430="","",'DATA PENDIENTES'!G430)</f>
        <v/>
      </c>
      <c r="I430" s="48" t="str">
        <f>IF(A430="","",'DATA PENDIENTES'!H430)</f>
        <v/>
      </c>
      <c r="J430" s="48" t="str">
        <f t="shared" si="1"/>
        <v/>
      </c>
      <c r="K430" s="47" t="str">
        <f>IF(A430="","",'DATA PENDIENTES'!I430)</f>
        <v/>
      </c>
      <c r="L430" s="47" t="str">
        <f>IF(A430="","",'DATA PENDIENTES'!K430)</f>
        <v/>
      </c>
      <c r="M430" s="47" t="str">
        <f>IF(A430="","",'DATA PENDIENTES'!M430)</f>
        <v/>
      </c>
      <c r="N430" s="47" t="str">
        <f>IF(A430="","",'DATA PENDIENTES'!N430)</f>
        <v/>
      </c>
      <c r="O430" s="47" t="str">
        <f t="shared" si="2"/>
        <v/>
      </c>
      <c r="P430" s="47" t="str">
        <f t="shared" si="3"/>
        <v/>
      </c>
      <c r="Q430" s="77" t="str">
        <f t="shared" si="4"/>
        <v/>
      </c>
      <c r="R430" s="47" t="str">
        <f t="shared" si="5"/>
        <v/>
      </c>
      <c r="S430" s="47" t="str">
        <f t="shared" si="6"/>
        <v/>
      </c>
      <c r="T430" s="48" t="str">
        <f>IF(A430="","",'DATA PENDIENTES'!O430)</f>
        <v/>
      </c>
    </row>
    <row r="431" ht="15.75" customHeight="1">
      <c r="A431" s="52" t="str">
        <f>IF('DATA PENDIENTES'!B431="","",'DATA PENDIENTES'!B431)</f>
        <v/>
      </c>
      <c r="B431" s="52" t="str">
        <f>IF(A431="","",'DATA PENDIENTES'!C431)</f>
        <v/>
      </c>
      <c r="C431" s="52" t="str">
        <f>IF(A431="","",'DATA PENDIENTES'!L431)</f>
        <v/>
      </c>
      <c r="D431" s="52" t="str">
        <f>IF(A431="","",'DATA PENDIENTES'!J431)</f>
        <v/>
      </c>
      <c r="E431" s="52" t="str">
        <f>IF(A431="","",'DATA PENDIENTES'!D431)</f>
        <v/>
      </c>
      <c r="F431" s="52" t="str">
        <f>IF(A431="","",'DATA PENDIENTES'!E431)</f>
        <v/>
      </c>
      <c r="G431" s="52" t="str">
        <f>IF(A431="","",'DATA PENDIENTES'!F431)</f>
        <v/>
      </c>
      <c r="H431" s="52" t="str">
        <f>IF(A431="","",'DATA PENDIENTES'!G431)</f>
        <v/>
      </c>
      <c r="I431" s="53" t="str">
        <f>IF(A431="","",'DATA PENDIENTES'!H431)</f>
        <v/>
      </c>
      <c r="J431" s="53" t="str">
        <f t="shared" si="1"/>
        <v/>
      </c>
      <c r="K431" s="52" t="str">
        <f>IF(A431="","",'DATA PENDIENTES'!I431)</f>
        <v/>
      </c>
      <c r="L431" s="52" t="str">
        <f>IF(A431="","",'DATA PENDIENTES'!K431)</f>
        <v/>
      </c>
      <c r="M431" s="52" t="str">
        <f>IF(A431="","",'DATA PENDIENTES'!M431)</f>
        <v/>
      </c>
      <c r="N431" s="52" t="str">
        <f>IF(A431="","",'DATA PENDIENTES'!N431)</f>
        <v/>
      </c>
      <c r="O431" s="52" t="str">
        <f t="shared" si="2"/>
        <v/>
      </c>
      <c r="P431" s="52" t="str">
        <f t="shared" si="3"/>
        <v/>
      </c>
      <c r="Q431" s="80" t="str">
        <f t="shared" si="4"/>
        <v/>
      </c>
      <c r="R431" s="52" t="str">
        <f t="shared" si="5"/>
        <v/>
      </c>
      <c r="S431" s="52" t="str">
        <f t="shared" si="6"/>
        <v/>
      </c>
      <c r="T431" s="53" t="str">
        <f>IF(A431="","",'DATA PENDIENTES'!O431)</f>
        <v/>
      </c>
    </row>
    <row r="432" ht="15.75" customHeight="1">
      <c r="A432" s="47" t="str">
        <f>IF('DATA PENDIENTES'!B432="","",'DATA PENDIENTES'!B432)</f>
        <v/>
      </c>
      <c r="B432" s="47" t="str">
        <f>IF(A432="","",'DATA PENDIENTES'!C432)</f>
        <v/>
      </c>
      <c r="C432" s="47" t="str">
        <f>IF(A432="","",'DATA PENDIENTES'!L432)</f>
        <v/>
      </c>
      <c r="D432" s="47" t="str">
        <f>IF(A432="","",'DATA PENDIENTES'!J432)</f>
        <v/>
      </c>
      <c r="E432" s="47" t="str">
        <f>IF(A432="","",'DATA PENDIENTES'!D432)</f>
        <v/>
      </c>
      <c r="F432" s="47" t="str">
        <f>IF(A432="","",'DATA PENDIENTES'!E432)</f>
        <v/>
      </c>
      <c r="G432" s="47" t="str">
        <f>IF(A432="","",'DATA PENDIENTES'!F432)</f>
        <v/>
      </c>
      <c r="H432" s="47" t="str">
        <f>IF(A432="","",'DATA PENDIENTES'!G432)</f>
        <v/>
      </c>
      <c r="I432" s="48" t="str">
        <f>IF(A432="","",'DATA PENDIENTES'!H432)</f>
        <v/>
      </c>
      <c r="J432" s="48" t="str">
        <f t="shared" si="1"/>
        <v/>
      </c>
      <c r="K432" s="47" t="str">
        <f>IF(A432="","",'DATA PENDIENTES'!I432)</f>
        <v/>
      </c>
      <c r="L432" s="47" t="str">
        <f>IF(A432="","",'DATA PENDIENTES'!K432)</f>
        <v/>
      </c>
      <c r="M432" s="47" t="str">
        <f>IF(A432="","",'DATA PENDIENTES'!M432)</f>
        <v/>
      </c>
      <c r="N432" s="47" t="str">
        <f>IF(A432="","",'DATA PENDIENTES'!N432)</f>
        <v/>
      </c>
      <c r="O432" s="47" t="str">
        <f t="shared" si="2"/>
        <v/>
      </c>
      <c r="P432" s="47" t="str">
        <f t="shared" si="3"/>
        <v/>
      </c>
      <c r="Q432" s="77" t="str">
        <f t="shared" si="4"/>
        <v/>
      </c>
      <c r="R432" s="47" t="str">
        <f t="shared" si="5"/>
        <v/>
      </c>
      <c r="S432" s="47" t="str">
        <f t="shared" si="6"/>
        <v/>
      </c>
      <c r="T432" s="48" t="str">
        <f>IF(A432="","",'DATA PENDIENTES'!O432)</f>
        <v/>
      </c>
    </row>
    <row r="433" ht="15.75" customHeight="1">
      <c r="A433" s="52" t="str">
        <f>IF('DATA PENDIENTES'!B433="","",'DATA PENDIENTES'!B433)</f>
        <v/>
      </c>
      <c r="B433" s="52" t="str">
        <f>IF(A433="","",'DATA PENDIENTES'!C433)</f>
        <v/>
      </c>
      <c r="C433" s="52" t="str">
        <f>IF(A433="","",'DATA PENDIENTES'!L433)</f>
        <v/>
      </c>
      <c r="D433" s="52" t="str">
        <f>IF(A433="","",'DATA PENDIENTES'!J433)</f>
        <v/>
      </c>
      <c r="E433" s="52" t="str">
        <f>IF(A433="","",'DATA PENDIENTES'!D433)</f>
        <v/>
      </c>
      <c r="F433" s="52" t="str">
        <f>IF(A433="","",'DATA PENDIENTES'!E433)</f>
        <v/>
      </c>
      <c r="G433" s="52" t="str">
        <f>IF(A433="","",'DATA PENDIENTES'!F433)</f>
        <v/>
      </c>
      <c r="H433" s="52" t="str">
        <f>IF(A433="","",'DATA PENDIENTES'!G433)</f>
        <v/>
      </c>
      <c r="I433" s="53" t="str">
        <f>IF(A433="","",'DATA PENDIENTES'!H433)</f>
        <v/>
      </c>
      <c r="J433" s="53" t="str">
        <f t="shared" si="1"/>
        <v/>
      </c>
      <c r="K433" s="52" t="str">
        <f>IF(A433="","",'DATA PENDIENTES'!I433)</f>
        <v/>
      </c>
      <c r="L433" s="52" t="str">
        <f>IF(A433="","",'DATA PENDIENTES'!K433)</f>
        <v/>
      </c>
      <c r="M433" s="52" t="str">
        <f>IF(A433="","",'DATA PENDIENTES'!M433)</f>
        <v/>
      </c>
      <c r="N433" s="52" t="str">
        <f>IF(A433="","",'DATA PENDIENTES'!N433)</f>
        <v/>
      </c>
      <c r="O433" s="52" t="str">
        <f t="shared" si="2"/>
        <v/>
      </c>
      <c r="P433" s="52" t="str">
        <f t="shared" si="3"/>
        <v/>
      </c>
      <c r="Q433" s="80" t="str">
        <f t="shared" si="4"/>
        <v/>
      </c>
      <c r="R433" s="52" t="str">
        <f t="shared" si="5"/>
        <v/>
      </c>
      <c r="S433" s="52" t="str">
        <f t="shared" si="6"/>
        <v/>
      </c>
      <c r="T433" s="53" t="str">
        <f>IF(A433="","",'DATA PENDIENTES'!O433)</f>
        <v/>
      </c>
    </row>
    <row r="434" ht="15.75" customHeight="1">
      <c r="A434" s="47" t="str">
        <f>IF('DATA PENDIENTES'!B434="","",'DATA PENDIENTES'!B434)</f>
        <v/>
      </c>
      <c r="B434" s="47" t="str">
        <f>IF(A434="","",'DATA PENDIENTES'!C434)</f>
        <v/>
      </c>
      <c r="C434" s="47" t="str">
        <f>IF(A434="","",'DATA PENDIENTES'!L434)</f>
        <v/>
      </c>
      <c r="D434" s="47" t="str">
        <f>IF(A434="","",'DATA PENDIENTES'!J434)</f>
        <v/>
      </c>
      <c r="E434" s="47" t="str">
        <f>IF(A434="","",'DATA PENDIENTES'!D434)</f>
        <v/>
      </c>
      <c r="F434" s="47" t="str">
        <f>IF(A434="","",'DATA PENDIENTES'!E434)</f>
        <v/>
      </c>
      <c r="G434" s="47" t="str">
        <f>IF(A434="","",'DATA PENDIENTES'!F434)</f>
        <v/>
      </c>
      <c r="H434" s="47" t="str">
        <f>IF(A434="","",'DATA PENDIENTES'!G434)</f>
        <v/>
      </c>
      <c r="I434" s="48" t="str">
        <f>IF(A434="","",'DATA PENDIENTES'!H434)</f>
        <v/>
      </c>
      <c r="J434" s="48" t="str">
        <f t="shared" si="1"/>
        <v/>
      </c>
      <c r="K434" s="47" t="str">
        <f>IF(A434="","",'DATA PENDIENTES'!I434)</f>
        <v/>
      </c>
      <c r="L434" s="47" t="str">
        <f>IF(A434="","",'DATA PENDIENTES'!K434)</f>
        <v/>
      </c>
      <c r="M434" s="47" t="str">
        <f>IF(A434="","",'DATA PENDIENTES'!M434)</f>
        <v/>
      </c>
      <c r="N434" s="47" t="str">
        <f>IF(A434="","",'DATA PENDIENTES'!N434)</f>
        <v/>
      </c>
      <c r="O434" s="47" t="str">
        <f t="shared" si="2"/>
        <v/>
      </c>
      <c r="P434" s="47" t="str">
        <f t="shared" si="3"/>
        <v/>
      </c>
      <c r="Q434" s="77" t="str">
        <f t="shared" si="4"/>
        <v/>
      </c>
      <c r="R434" s="47" t="str">
        <f t="shared" si="5"/>
        <v/>
      </c>
      <c r="S434" s="47" t="str">
        <f t="shared" si="6"/>
        <v/>
      </c>
      <c r="T434" s="48" t="str">
        <f>IF(A434="","",'DATA PENDIENTES'!O434)</f>
        <v/>
      </c>
    </row>
    <row r="435" ht="15.75" customHeight="1">
      <c r="A435" s="52" t="str">
        <f>IF('DATA PENDIENTES'!B435="","",'DATA PENDIENTES'!B435)</f>
        <v/>
      </c>
      <c r="B435" s="52" t="str">
        <f>IF(A435="","",'DATA PENDIENTES'!C435)</f>
        <v/>
      </c>
      <c r="C435" s="52" t="str">
        <f>IF(A435="","",'DATA PENDIENTES'!L435)</f>
        <v/>
      </c>
      <c r="D435" s="52" t="str">
        <f>IF(A435="","",'DATA PENDIENTES'!J435)</f>
        <v/>
      </c>
      <c r="E435" s="52" t="str">
        <f>IF(A435="","",'DATA PENDIENTES'!D435)</f>
        <v/>
      </c>
      <c r="F435" s="52" t="str">
        <f>IF(A435="","",'DATA PENDIENTES'!E435)</f>
        <v/>
      </c>
      <c r="G435" s="52" t="str">
        <f>IF(A435="","",'DATA PENDIENTES'!F435)</f>
        <v/>
      </c>
      <c r="H435" s="52" t="str">
        <f>IF(A435="","",'DATA PENDIENTES'!G435)</f>
        <v/>
      </c>
      <c r="I435" s="53" t="str">
        <f>IF(A435="","",'DATA PENDIENTES'!H435)</f>
        <v/>
      </c>
      <c r="J435" s="53" t="str">
        <f t="shared" si="1"/>
        <v/>
      </c>
      <c r="K435" s="52" t="str">
        <f>IF(A435="","",'DATA PENDIENTES'!I435)</f>
        <v/>
      </c>
      <c r="L435" s="52" t="str">
        <f>IF(A435="","",'DATA PENDIENTES'!K435)</f>
        <v/>
      </c>
      <c r="M435" s="52" t="str">
        <f>IF(A435="","",'DATA PENDIENTES'!M435)</f>
        <v/>
      </c>
      <c r="N435" s="52" t="str">
        <f>IF(A435="","",'DATA PENDIENTES'!N435)</f>
        <v/>
      </c>
      <c r="O435" s="52" t="str">
        <f t="shared" si="2"/>
        <v/>
      </c>
      <c r="P435" s="52" t="str">
        <f t="shared" si="3"/>
        <v/>
      </c>
      <c r="Q435" s="80" t="str">
        <f t="shared" si="4"/>
        <v/>
      </c>
      <c r="R435" s="52" t="str">
        <f t="shared" si="5"/>
        <v/>
      </c>
      <c r="S435" s="52" t="str">
        <f t="shared" si="6"/>
        <v/>
      </c>
      <c r="T435" s="53" t="str">
        <f>IF(A435="","",'DATA PENDIENTES'!O435)</f>
        <v/>
      </c>
    </row>
    <row r="436" ht="15.75" customHeight="1">
      <c r="A436" s="47" t="str">
        <f>IF('DATA PENDIENTES'!B436="","",'DATA PENDIENTES'!B436)</f>
        <v/>
      </c>
      <c r="B436" s="47" t="str">
        <f>IF(A436="","",'DATA PENDIENTES'!C436)</f>
        <v/>
      </c>
      <c r="C436" s="47" t="str">
        <f>IF(A436="","",'DATA PENDIENTES'!L436)</f>
        <v/>
      </c>
      <c r="D436" s="47" t="str">
        <f>IF(A436="","",'DATA PENDIENTES'!J436)</f>
        <v/>
      </c>
      <c r="E436" s="47" t="str">
        <f>IF(A436="","",'DATA PENDIENTES'!D436)</f>
        <v/>
      </c>
      <c r="F436" s="47" t="str">
        <f>IF(A436="","",'DATA PENDIENTES'!E436)</f>
        <v/>
      </c>
      <c r="G436" s="47" t="str">
        <f>IF(A436="","",'DATA PENDIENTES'!F436)</f>
        <v/>
      </c>
      <c r="H436" s="47" t="str">
        <f>IF(A436="","",'DATA PENDIENTES'!G436)</f>
        <v/>
      </c>
      <c r="I436" s="48" t="str">
        <f>IF(A436="","",'DATA PENDIENTES'!H436)</f>
        <v/>
      </c>
      <c r="J436" s="48" t="str">
        <f t="shared" si="1"/>
        <v/>
      </c>
      <c r="K436" s="47" t="str">
        <f>IF(A436="","",'DATA PENDIENTES'!I436)</f>
        <v/>
      </c>
      <c r="L436" s="47" t="str">
        <f>IF(A436="","",'DATA PENDIENTES'!K436)</f>
        <v/>
      </c>
      <c r="M436" s="47" t="str">
        <f>IF(A436="","",'DATA PENDIENTES'!M436)</f>
        <v/>
      </c>
      <c r="N436" s="47" t="str">
        <f>IF(A436="","",'DATA PENDIENTES'!N436)</f>
        <v/>
      </c>
      <c r="O436" s="47" t="str">
        <f t="shared" si="2"/>
        <v/>
      </c>
      <c r="P436" s="47" t="str">
        <f t="shared" si="3"/>
        <v/>
      </c>
      <c r="Q436" s="77" t="str">
        <f t="shared" si="4"/>
        <v/>
      </c>
      <c r="R436" s="47" t="str">
        <f t="shared" si="5"/>
        <v/>
      </c>
      <c r="S436" s="47" t="str">
        <f t="shared" si="6"/>
        <v/>
      </c>
      <c r="T436" s="48" t="str">
        <f>IF(A436="","",'DATA PENDIENTES'!O436)</f>
        <v/>
      </c>
    </row>
    <row r="437" ht="15.75" customHeight="1">
      <c r="A437" s="52" t="str">
        <f>IF('DATA PENDIENTES'!B437="","",'DATA PENDIENTES'!B437)</f>
        <v/>
      </c>
      <c r="B437" s="52" t="str">
        <f>IF(A437="","",'DATA PENDIENTES'!C437)</f>
        <v/>
      </c>
      <c r="C437" s="52" t="str">
        <f>IF(A437="","",'DATA PENDIENTES'!L437)</f>
        <v/>
      </c>
      <c r="D437" s="52" t="str">
        <f>IF(A437="","",'DATA PENDIENTES'!J437)</f>
        <v/>
      </c>
      <c r="E437" s="52" t="str">
        <f>IF(A437="","",'DATA PENDIENTES'!D437)</f>
        <v/>
      </c>
      <c r="F437" s="52" t="str">
        <f>IF(A437="","",'DATA PENDIENTES'!E437)</f>
        <v/>
      </c>
      <c r="G437" s="52" t="str">
        <f>IF(A437="","",'DATA PENDIENTES'!F437)</f>
        <v/>
      </c>
      <c r="H437" s="52" t="str">
        <f>IF(A437="","",'DATA PENDIENTES'!G437)</f>
        <v/>
      </c>
      <c r="I437" s="53" t="str">
        <f>IF(A437="","",'DATA PENDIENTES'!H437)</f>
        <v/>
      </c>
      <c r="J437" s="53" t="str">
        <f t="shared" si="1"/>
        <v/>
      </c>
      <c r="K437" s="52" t="str">
        <f>IF(A437="","",'DATA PENDIENTES'!I437)</f>
        <v/>
      </c>
      <c r="L437" s="52" t="str">
        <f>IF(A437="","",'DATA PENDIENTES'!K437)</f>
        <v/>
      </c>
      <c r="M437" s="52" t="str">
        <f>IF(A437="","",'DATA PENDIENTES'!M437)</f>
        <v/>
      </c>
      <c r="N437" s="52" t="str">
        <f>IF(A437="","",'DATA PENDIENTES'!N437)</f>
        <v/>
      </c>
      <c r="O437" s="52" t="str">
        <f t="shared" si="2"/>
        <v/>
      </c>
      <c r="P437" s="52" t="str">
        <f t="shared" si="3"/>
        <v/>
      </c>
      <c r="Q437" s="80" t="str">
        <f t="shared" si="4"/>
        <v/>
      </c>
      <c r="R437" s="52" t="str">
        <f t="shared" si="5"/>
        <v/>
      </c>
      <c r="S437" s="52" t="str">
        <f t="shared" si="6"/>
        <v/>
      </c>
      <c r="T437" s="53" t="str">
        <f>IF(A437="","",'DATA PENDIENTES'!O437)</f>
        <v/>
      </c>
    </row>
    <row r="438" ht="15.75" customHeight="1">
      <c r="A438" s="47" t="str">
        <f>IF('DATA PENDIENTES'!B438="","",'DATA PENDIENTES'!B438)</f>
        <v/>
      </c>
      <c r="B438" s="47" t="str">
        <f>IF(A438="","",'DATA PENDIENTES'!C438)</f>
        <v/>
      </c>
      <c r="C438" s="47" t="str">
        <f>IF(A438="","",'DATA PENDIENTES'!L438)</f>
        <v/>
      </c>
      <c r="D438" s="47" t="str">
        <f>IF(A438="","",'DATA PENDIENTES'!J438)</f>
        <v/>
      </c>
      <c r="E438" s="47" t="str">
        <f>IF(A438="","",'DATA PENDIENTES'!D438)</f>
        <v/>
      </c>
      <c r="F438" s="47" t="str">
        <f>IF(A438="","",'DATA PENDIENTES'!E438)</f>
        <v/>
      </c>
      <c r="G438" s="47" t="str">
        <f>IF(A438="","",'DATA PENDIENTES'!F438)</f>
        <v/>
      </c>
      <c r="H438" s="47" t="str">
        <f>IF(A438="","",'DATA PENDIENTES'!G438)</f>
        <v/>
      </c>
      <c r="I438" s="48" t="str">
        <f>IF(A438="","",'DATA PENDIENTES'!H438)</f>
        <v/>
      </c>
      <c r="J438" s="48" t="str">
        <f t="shared" si="1"/>
        <v/>
      </c>
      <c r="K438" s="47" t="str">
        <f>IF(A438="","",'DATA PENDIENTES'!I438)</f>
        <v/>
      </c>
      <c r="L438" s="47" t="str">
        <f>IF(A438="","",'DATA PENDIENTES'!K438)</f>
        <v/>
      </c>
      <c r="M438" s="47" t="str">
        <f>IF(A438="","",'DATA PENDIENTES'!M438)</f>
        <v/>
      </c>
      <c r="N438" s="47" t="str">
        <f>IF(A438="","",'DATA PENDIENTES'!N438)</f>
        <v/>
      </c>
      <c r="O438" s="47" t="str">
        <f t="shared" si="2"/>
        <v/>
      </c>
      <c r="P438" s="47" t="str">
        <f t="shared" si="3"/>
        <v/>
      </c>
      <c r="Q438" s="77" t="str">
        <f t="shared" si="4"/>
        <v/>
      </c>
      <c r="R438" s="47" t="str">
        <f t="shared" si="5"/>
        <v/>
      </c>
      <c r="S438" s="47" t="str">
        <f t="shared" si="6"/>
        <v/>
      </c>
      <c r="T438" s="48" t="str">
        <f>IF(A438="","",'DATA PENDIENTES'!O438)</f>
        <v/>
      </c>
    </row>
    <row r="439" ht="15.75" customHeight="1">
      <c r="A439" s="52" t="str">
        <f>IF('DATA PENDIENTES'!B439="","",'DATA PENDIENTES'!B439)</f>
        <v/>
      </c>
      <c r="B439" s="52" t="str">
        <f>IF(A439="","",'DATA PENDIENTES'!C439)</f>
        <v/>
      </c>
      <c r="C439" s="52" t="str">
        <f>IF(A439="","",'DATA PENDIENTES'!L439)</f>
        <v/>
      </c>
      <c r="D439" s="52" t="str">
        <f>IF(A439="","",'DATA PENDIENTES'!J439)</f>
        <v/>
      </c>
      <c r="E439" s="52" t="str">
        <f>IF(A439="","",'DATA PENDIENTES'!D439)</f>
        <v/>
      </c>
      <c r="F439" s="52" t="str">
        <f>IF(A439="","",'DATA PENDIENTES'!E439)</f>
        <v/>
      </c>
      <c r="G439" s="52" t="str">
        <f>IF(A439="","",'DATA PENDIENTES'!F439)</f>
        <v/>
      </c>
      <c r="H439" s="52" t="str">
        <f>IF(A439="","",'DATA PENDIENTES'!G439)</f>
        <v/>
      </c>
      <c r="I439" s="53" t="str">
        <f>IF(A439="","",'DATA PENDIENTES'!H439)</f>
        <v/>
      </c>
      <c r="J439" s="53" t="str">
        <f t="shared" si="1"/>
        <v/>
      </c>
      <c r="K439" s="52" t="str">
        <f>IF(A439="","",'DATA PENDIENTES'!I439)</f>
        <v/>
      </c>
      <c r="L439" s="52" t="str">
        <f>IF(A439="","",'DATA PENDIENTES'!K439)</f>
        <v/>
      </c>
      <c r="M439" s="52" t="str">
        <f>IF(A439="","",'DATA PENDIENTES'!M439)</f>
        <v/>
      </c>
      <c r="N439" s="52" t="str">
        <f>IF(A439="","",'DATA PENDIENTES'!N439)</f>
        <v/>
      </c>
      <c r="O439" s="52" t="str">
        <f t="shared" si="2"/>
        <v/>
      </c>
      <c r="P439" s="52" t="str">
        <f t="shared" si="3"/>
        <v/>
      </c>
      <c r="Q439" s="80" t="str">
        <f t="shared" si="4"/>
        <v/>
      </c>
      <c r="R439" s="52" t="str">
        <f t="shared" si="5"/>
        <v/>
      </c>
      <c r="S439" s="52" t="str">
        <f t="shared" si="6"/>
        <v/>
      </c>
      <c r="T439" s="53" t="str">
        <f>IF(A439="","",'DATA PENDIENTES'!O439)</f>
        <v/>
      </c>
    </row>
    <row r="440" ht="15.75" customHeight="1">
      <c r="A440" s="47" t="str">
        <f>IF('DATA PENDIENTES'!B440="","",'DATA PENDIENTES'!B440)</f>
        <v/>
      </c>
      <c r="B440" s="47" t="str">
        <f>IF(A440="","",'DATA PENDIENTES'!C440)</f>
        <v/>
      </c>
      <c r="C440" s="47" t="str">
        <f>IF(A440="","",'DATA PENDIENTES'!L440)</f>
        <v/>
      </c>
      <c r="D440" s="47" t="str">
        <f>IF(A440="","",'DATA PENDIENTES'!J440)</f>
        <v/>
      </c>
      <c r="E440" s="47" t="str">
        <f>IF(A440="","",'DATA PENDIENTES'!D440)</f>
        <v/>
      </c>
      <c r="F440" s="47" t="str">
        <f>IF(A440="","",'DATA PENDIENTES'!E440)</f>
        <v/>
      </c>
      <c r="G440" s="47" t="str">
        <f>IF(A440="","",'DATA PENDIENTES'!F440)</f>
        <v/>
      </c>
      <c r="H440" s="47" t="str">
        <f>IF(A440="","",'DATA PENDIENTES'!G440)</f>
        <v/>
      </c>
      <c r="I440" s="48" t="str">
        <f>IF(A440="","",'DATA PENDIENTES'!H440)</f>
        <v/>
      </c>
      <c r="J440" s="48" t="str">
        <f t="shared" si="1"/>
        <v/>
      </c>
      <c r="K440" s="47" t="str">
        <f>IF(A440="","",'DATA PENDIENTES'!I440)</f>
        <v/>
      </c>
      <c r="L440" s="47" t="str">
        <f>IF(A440="","",'DATA PENDIENTES'!K440)</f>
        <v/>
      </c>
      <c r="M440" s="47" t="str">
        <f>IF(A440="","",'DATA PENDIENTES'!M440)</f>
        <v/>
      </c>
      <c r="N440" s="47" t="str">
        <f>IF(A440="","",'DATA PENDIENTES'!N440)</f>
        <v/>
      </c>
      <c r="O440" s="47" t="str">
        <f t="shared" si="2"/>
        <v/>
      </c>
      <c r="P440" s="47" t="str">
        <f t="shared" si="3"/>
        <v/>
      </c>
      <c r="Q440" s="77" t="str">
        <f t="shared" si="4"/>
        <v/>
      </c>
      <c r="R440" s="47" t="str">
        <f t="shared" si="5"/>
        <v/>
      </c>
      <c r="S440" s="47" t="str">
        <f t="shared" si="6"/>
        <v/>
      </c>
      <c r="T440" s="48" t="str">
        <f>IF(A440="","",'DATA PENDIENTES'!O440)</f>
        <v/>
      </c>
    </row>
    <row r="441" ht="15.75" customHeight="1">
      <c r="A441" s="52" t="str">
        <f>IF('DATA PENDIENTES'!B441="","",'DATA PENDIENTES'!B441)</f>
        <v/>
      </c>
      <c r="B441" s="52" t="str">
        <f>IF(A441="","",'DATA PENDIENTES'!C441)</f>
        <v/>
      </c>
      <c r="C441" s="52" t="str">
        <f>IF(A441="","",'DATA PENDIENTES'!L441)</f>
        <v/>
      </c>
      <c r="D441" s="52" t="str">
        <f>IF(A441="","",'DATA PENDIENTES'!J441)</f>
        <v/>
      </c>
      <c r="E441" s="52" t="str">
        <f>IF(A441="","",'DATA PENDIENTES'!D441)</f>
        <v/>
      </c>
      <c r="F441" s="52" t="str">
        <f>IF(A441="","",'DATA PENDIENTES'!E441)</f>
        <v/>
      </c>
      <c r="G441" s="52" t="str">
        <f>IF(A441="","",'DATA PENDIENTES'!F441)</f>
        <v/>
      </c>
      <c r="H441" s="52" t="str">
        <f>IF(A441="","",'DATA PENDIENTES'!G441)</f>
        <v/>
      </c>
      <c r="I441" s="53" t="str">
        <f>IF(A441="","",'DATA PENDIENTES'!H441)</f>
        <v/>
      </c>
      <c r="J441" s="53" t="str">
        <f t="shared" si="1"/>
        <v/>
      </c>
      <c r="K441" s="52" t="str">
        <f>IF(A441="","",'DATA PENDIENTES'!I441)</f>
        <v/>
      </c>
      <c r="L441" s="52" t="str">
        <f>IF(A441="","",'DATA PENDIENTES'!K441)</f>
        <v/>
      </c>
      <c r="M441" s="52" t="str">
        <f>IF(A441="","",'DATA PENDIENTES'!M441)</f>
        <v/>
      </c>
      <c r="N441" s="52" t="str">
        <f>IF(A441="","",'DATA PENDIENTES'!N441)</f>
        <v/>
      </c>
      <c r="O441" s="52" t="str">
        <f t="shared" si="2"/>
        <v/>
      </c>
      <c r="P441" s="52" t="str">
        <f t="shared" si="3"/>
        <v/>
      </c>
      <c r="Q441" s="80" t="str">
        <f t="shared" si="4"/>
        <v/>
      </c>
      <c r="R441" s="52" t="str">
        <f t="shared" si="5"/>
        <v/>
      </c>
      <c r="S441" s="52" t="str">
        <f t="shared" si="6"/>
        <v/>
      </c>
      <c r="T441" s="53" t="str">
        <f>IF(A441="","",'DATA PENDIENTES'!O441)</f>
        <v/>
      </c>
    </row>
    <row r="442" ht="15.75" customHeight="1">
      <c r="A442" s="47" t="str">
        <f>IF('DATA PENDIENTES'!B442="","",'DATA PENDIENTES'!B442)</f>
        <v/>
      </c>
      <c r="B442" s="47" t="str">
        <f>IF(A442="","",'DATA PENDIENTES'!C442)</f>
        <v/>
      </c>
      <c r="C442" s="47" t="str">
        <f>IF(A442="","",'DATA PENDIENTES'!L442)</f>
        <v/>
      </c>
      <c r="D442" s="47" t="str">
        <f>IF(A442="","",'DATA PENDIENTES'!J442)</f>
        <v/>
      </c>
      <c r="E442" s="47" t="str">
        <f>IF(A442="","",'DATA PENDIENTES'!D442)</f>
        <v/>
      </c>
      <c r="F442" s="47" t="str">
        <f>IF(A442="","",'DATA PENDIENTES'!E442)</f>
        <v/>
      </c>
      <c r="G442" s="47" t="str">
        <f>IF(A442="","",'DATA PENDIENTES'!F442)</f>
        <v/>
      </c>
      <c r="H442" s="47" t="str">
        <f>IF(A442="","",'DATA PENDIENTES'!G442)</f>
        <v/>
      </c>
      <c r="I442" s="48" t="str">
        <f>IF(A442="","",'DATA PENDIENTES'!H442)</f>
        <v/>
      </c>
      <c r="J442" s="48" t="str">
        <f t="shared" si="1"/>
        <v/>
      </c>
      <c r="K442" s="47" t="str">
        <f>IF(A442="","",'DATA PENDIENTES'!I442)</f>
        <v/>
      </c>
      <c r="L442" s="47" t="str">
        <f>IF(A442="","",'DATA PENDIENTES'!K442)</f>
        <v/>
      </c>
      <c r="M442" s="47" t="str">
        <f>IF(A442="","",'DATA PENDIENTES'!M442)</f>
        <v/>
      </c>
      <c r="N442" s="47" t="str">
        <f>IF(A442="","",'DATA PENDIENTES'!N442)</f>
        <v/>
      </c>
      <c r="O442" s="47" t="str">
        <f t="shared" si="2"/>
        <v/>
      </c>
      <c r="P442" s="47" t="str">
        <f t="shared" si="3"/>
        <v/>
      </c>
      <c r="Q442" s="77" t="str">
        <f t="shared" si="4"/>
        <v/>
      </c>
      <c r="R442" s="47" t="str">
        <f t="shared" si="5"/>
        <v/>
      </c>
      <c r="S442" s="47" t="str">
        <f t="shared" si="6"/>
        <v/>
      </c>
      <c r="T442" s="48" t="str">
        <f>IF(A442="","",'DATA PENDIENTES'!O442)</f>
        <v/>
      </c>
    </row>
    <row r="443" ht="15.75" customHeight="1">
      <c r="A443" s="52" t="str">
        <f>IF('DATA PENDIENTES'!B443="","",'DATA PENDIENTES'!B443)</f>
        <v/>
      </c>
      <c r="B443" s="52" t="str">
        <f>IF(A443="","",'DATA PENDIENTES'!C443)</f>
        <v/>
      </c>
      <c r="C443" s="52" t="str">
        <f>IF(A443="","",'DATA PENDIENTES'!L443)</f>
        <v/>
      </c>
      <c r="D443" s="52" t="str">
        <f>IF(A443="","",'DATA PENDIENTES'!J443)</f>
        <v/>
      </c>
      <c r="E443" s="52" t="str">
        <f>IF(A443="","",'DATA PENDIENTES'!D443)</f>
        <v/>
      </c>
      <c r="F443" s="52" t="str">
        <f>IF(A443="","",'DATA PENDIENTES'!E443)</f>
        <v/>
      </c>
      <c r="G443" s="52" t="str">
        <f>IF(A443="","",'DATA PENDIENTES'!F443)</f>
        <v/>
      </c>
      <c r="H443" s="52" t="str">
        <f>IF(A443="","",'DATA PENDIENTES'!G443)</f>
        <v/>
      </c>
      <c r="I443" s="53" t="str">
        <f>IF(A443="","",'DATA PENDIENTES'!H443)</f>
        <v/>
      </c>
      <c r="J443" s="53" t="str">
        <f t="shared" si="1"/>
        <v/>
      </c>
      <c r="K443" s="52" t="str">
        <f>IF(A443="","",'DATA PENDIENTES'!I443)</f>
        <v/>
      </c>
      <c r="L443" s="52" t="str">
        <f>IF(A443="","",'DATA PENDIENTES'!K443)</f>
        <v/>
      </c>
      <c r="M443" s="52" t="str">
        <f>IF(A443="","",'DATA PENDIENTES'!M443)</f>
        <v/>
      </c>
      <c r="N443" s="52" t="str">
        <f>IF(A443="","",'DATA PENDIENTES'!N443)</f>
        <v/>
      </c>
      <c r="O443" s="52" t="str">
        <f t="shared" si="2"/>
        <v/>
      </c>
      <c r="P443" s="52" t="str">
        <f t="shared" si="3"/>
        <v/>
      </c>
      <c r="Q443" s="80" t="str">
        <f t="shared" si="4"/>
        <v/>
      </c>
      <c r="R443" s="52" t="str">
        <f t="shared" si="5"/>
        <v/>
      </c>
      <c r="S443" s="52" t="str">
        <f t="shared" si="6"/>
        <v/>
      </c>
      <c r="T443" s="53" t="str">
        <f>IF(A443="","",'DATA PENDIENTES'!O443)</f>
        <v/>
      </c>
    </row>
    <row r="444" ht="15.75" customHeight="1">
      <c r="A444" s="47" t="str">
        <f>IF('DATA PENDIENTES'!B444="","",'DATA PENDIENTES'!B444)</f>
        <v/>
      </c>
      <c r="B444" s="47" t="str">
        <f>IF(A444="","",'DATA PENDIENTES'!C444)</f>
        <v/>
      </c>
      <c r="C444" s="47" t="str">
        <f>IF(A444="","",'DATA PENDIENTES'!L444)</f>
        <v/>
      </c>
      <c r="D444" s="47" t="str">
        <f>IF(A444="","",'DATA PENDIENTES'!J444)</f>
        <v/>
      </c>
      <c r="E444" s="47" t="str">
        <f>IF(A444="","",'DATA PENDIENTES'!D444)</f>
        <v/>
      </c>
      <c r="F444" s="47" t="str">
        <f>IF(A444="","",'DATA PENDIENTES'!E444)</f>
        <v/>
      </c>
      <c r="G444" s="47" t="str">
        <f>IF(A444="","",'DATA PENDIENTES'!F444)</f>
        <v/>
      </c>
      <c r="H444" s="47" t="str">
        <f>IF(A444="","",'DATA PENDIENTES'!G444)</f>
        <v/>
      </c>
      <c r="I444" s="48" t="str">
        <f>IF(A444="","",'DATA PENDIENTES'!H444)</f>
        <v/>
      </c>
      <c r="J444" s="48" t="str">
        <f t="shared" si="1"/>
        <v/>
      </c>
      <c r="K444" s="47" t="str">
        <f>IF(A444="","",'DATA PENDIENTES'!I444)</f>
        <v/>
      </c>
      <c r="L444" s="47" t="str">
        <f>IF(A444="","",'DATA PENDIENTES'!K444)</f>
        <v/>
      </c>
      <c r="M444" s="47" t="str">
        <f>IF(A444="","",'DATA PENDIENTES'!M444)</f>
        <v/>
      </c>
      <c r="N444" s="47" t="str">
        <f>IF(A444="","",'DATA PENDIENTES'!N444)</f>
        <v/>
      </c>
      <c r="O444" s="47" t="str">
        <f t="shared" si="2"/>
        <v/>
      </c>
      <c r="P444" s="47" t="str">
        <f t="shared" si="3"/>
        <v/>
      </c>
      <c r="Q444" s="77" t="str">
        <f t="shared" si="4"/>
        <v/>
      </c>
      <c r="R444" s="47" t="str">
        <f t="shared" si="5"/>
        <v/>
      </c>
      <c r="S444" s="47" t="str">
        <f t="shared" si="6"/>
        <v/>
      </c>
      <c r="T444" s="48" t="str">
        <f>IF(A444="","",'DATA PENDIENTES'!O444)</f>
        <v/>
      </c>
    </row>
    <row r="445" ht="15.75" customHeight="1">
      <c r="A445" s="52" t="str">
        <f>IF('DATA PENDIENTES'!B445="","",'DATA PENDIENTES'!B445)</f>
        <v/>
      </c>
      <c r="B445" s="52" t="str">
        <f>IF(A445="","",'DATA PENDIENTES'!C445)</f>
        <v/>
      </c>
      <c r="C445" s="52" t="str">
        <f>IF(A445="","",'DATA PENDIENTES'!L445)</f>
        <v/>
      </c>
      <c r="D445" s="52" t="str">
        <f>IF(A445="","",'DATA PENDIENTES'!J445)</f>
        <v/>
      </c>
      <c r="E445" s="52" t="str">
        <f>IF(A445="","",'DATA PENDIENTES'!D445)</f>
        <v/>
      </c>
      <c r="F445" s="52" t="str">
        <f>IF(A445="","",'DATA PENDIENTES'!E445)</f>
        <v/>
      </c>
      <c r="G445" s="52" t="str">
        <f>IF(A445="","",'DATA PENDIENTES'!F445)</f>
        <v/>
      </c>
      <c r="H445" s="52" t="str">
        <f>IF(A445="","",'DATA PENDIENTES'!G445)</f>
        <v/>
      </c>
      <c r="I445" s="53" t="str">
        <f>IF(A445="","",'DATA PENDIENTES'!H445)</f>
        <v/>
      </c>
      <c r="J445" s="53" t="str">
        <f t="shared" si="1"/>
        <v/>
      </c>
      <c r="K445" s="52" t="str">
        <f>IF(A445="","",'DATA PENDIENTES'!I445)</f>
        <v/>
      </c>
      <c r="L445" s="52" t="str">
        <f>IF(A445="","",'DATA PENDIENTES'!K445)</f>
        <v/>
      </c>
      <c r="M445" s="52" t="str">
        <f>IF(A445="","",'DATA PENDIENTES'!M445)</f>
        <v/>
      </c>
      <c r="N445" s="52" t="str">
        <f>IF(A445="","",'DATA PENDIENTES'!N445)</f>
        <v/>
      </c>
      <c r="O445" s="52" t="str">
        <f t="shared" si="2"/>
        <v/>
      </c>
      <c r="P445" s="52" t="str">
        <f t="shared" si="3"/>
        <v/>
      </c>
      <c r="Q445" s="80" t="str">
        <f t="shared" si="4"/>
        <v/>
      </c>
      <c r="R445" s="52" t="str">
        <f t="shared" si="5"/>
        <v/>
      </c>
      <c r="S445" s="52" t="str">
        <f t="shared" si="6"/>
        <v/>
      </c>
      <c r="T445" s="53" t="str">
        <f>IF(A445="","",'DATA PENDIENTES'!O445)</f>
        <v/>
      </c>
    </row>
    <row r="446" ht="15.75" customHeight="1">
      <c r="A446" s="47" t="str">
        <f>IF('DATA PENDIENTES'!B446="","",'DATA PENDIENTES'!B446)</f>
        <v/>
      </c>
      <c r="B446" s="47" t="str">
        <f>IF(A446="","",'DATA PENDIENTES'!C446)</f>
        <v/>
      </c>
      <c r="C446" s="47" t="str">
        <f>IF(A446="","",'DATA PENDIENTES'!L446)</f>
        <v/>
      </c>
      <c r="D446" s="47" t="str">
        <f>IF(A446="","",'DATA PENDIENTES'!J446)</f>
        <v/>
      </c>
      <c r="E446" s="47" t="str">
        <f>IF(A446="","",'DATA PENDIENTES'!D446)</f>
        <v/>
      </c>
      <c r="F446" s="47" t="str">
        <f>IF(A446="","",'DATA PENDIENTES'!E446)</f>
        <v/>
      </c>
      <c r="G446" s="47" t="str">
        <f>IF(A446="","",'DATA PENDIENTES'!F446)</f>
        <v/>
      </c>
      <c r="H446" s="47" t="str">
        <f>IF(A446="","",'DATA PENDIENTES'!G446)</f>
        <v/>
      </c>
      <c r="I446" s="48" t="str">
        <f>IF(A446="","",'DATA PENDIENTES'!H446)</f>
        <v/>
      </c>
      <c r="J446" s="48" t="str">
        <f t="shared" si="1"/>
        <v/>
      </c>
      <c r="K446" s="47" t="str">
        <f>IF(A446="","",'DATA PENDIENTES'!I446)</f>
        <v/>
      </c>
      <c r="L446" s="47" t="str">
        <f>IF(A446="","",'DATA PENDIENTES'!K446)</f>
        <v/>
      </c>
      <c r="M446" s="47" t="str">
        <f>IF(A446="","",'DATA PENDIENTES'!M446)</f>
        <v/>
      </c>
      <c r="N446" s="47" t="str">
        <f>IF(A446="","",'DATA PENDIENTES'!N446)</f>
        <v/>
      </c>
      <c r="O446" s="47" t="str">
        <f t="shared" si="2"/>
        <v/>
      </c>
      <c r="P446" s="47" t="str">
        <f t="shared" si="3"/>
        <v/>
      </c>
      <c r="Q446" s="77" t="str">
        <f t="shared" si="4"/>
        <v/>
      </c>
      <c r="R446" s="47" t="str">
        <f t="shared" si="5"/>
        <v/>
      </c>
      <c r="S446" s="47" t="str">
        <f t="shared" si="6"/>
        <v/>
      </c>
      <c r="T446" s="48" t="str">
        <f>IF(A446="","",'DATA PENDIENTES'!O446)</f>
        <v/>
      </c>
    </row>
    <row r="447" ht="15.75" customHeight="1">
      <c r="A447" s="52" t="str">
        <f>IF('DATA PENDIENTES'!B447="","",'DATA PENDIENTES'!B447)</f>
        <v/>
      </c>
      <c r="B447" s="52" t="str">
        <f>IF(A447="","",'DATA PENDIENTES'!C447)</f>
        <v/>
      </c>
      <c r="C447" s="52" t="str">
        <f>IF(A447="","",'DATA PENDIENTES'!L447)</f>
        <v/>
      </c>
      <c r="D447" s="52" t="str">
        <f>IF(A447="","",'DATA PENDIENTES'!J447)</f>
        <v/>
      </c>
      <c r="E447" s="52" t="str">
        <f>IF(A447="","",'DATA PENDIENTES'!D447)</f>
        <v/>
      </c>
      <c r="F447" s="52" t="str">
        <f>IF(A447="","",'DATA PENDIENTES'!E447)</f>
        <v/>
      </c>
      <c r="G447" s="52" t="str">
        <f>IF(A447="","",'DATA PENDIENTES'!F447)</f>
        <v/>
      </c>
      <c r="H447" s="52" t="str">
        <f>IF(A447="","",'DATA PENDIENTES'!G447)</f>
        <v/>
      </c>
      <c r="I447" s="53" t="str">
        <f>IF(A447="","",'DATA PENDIENTES'!H447)</f>
        <v/>
      </c>
      <c r="J447" s="53" t="str">
        <f t="shared" si="1"/>
        <v/>
      </c>
      <c r="K447" s="52" t="str">
        <f>IF(A447="","",'DATA PENDIENTES'!I447)</f>
        <v/>
      </c>
      <c r="L447" s="52" t="str">
        <f>IF(A447="","",'DATA PENDIENTES'!K447)</f>
        <v/>
      </c>
      <c r="M447" s="52" t="str">
        <f>IF(A447="","",'DATA PENDIENTES'!M447)</f>
        <v/>
      </c>
      <c r="N447" s="52" t="str">
        <f>IF(A447="","",'DATA PENDIENTES'!N447)</f>
        <v/>
      </c>
      <c r="O447" s="52" t="str">
        <f t="shared" si="2"/>
        <v/>
      </c>
      <c r="P447" s="52" t="str">
        <f t="shared" si="3"/>
        <v/>
      </c>
      <c r="Q447" s="80" t="str">
        <f t="shared" si="4"/>
        <v/>
      </c>
      <c r="R447" s="52" t="str">
        <f t="shared" si="5"/>
        <v/>
      </c>
      <c r="S447" s="52" t="str">
        <f t="shared" si="6"/>
        <v/>
      </c>
      <c r="T447" s="53" t="str">
        <f>IF(A447="","",'DATA PENDIENTES'!O447)</f>
        <v/>
      </c>
    </row>
    <row r="448" ht="15.75" customHeight="1">
      <c r="A448" s="47" t="str">
        <f>IF('DATA PENDIENTES'!B448="","",'DATA PENDIENTES'!B448)</f>
        <v/>
      </c>
      <c r="B448" s="47" t="str">
        <f>IF(A448="","",'DATA PENDIENTES'!C448)</f>
        <v/>
      </c>
      <c r="C448" s="47" t="str">
        <f>IF(A448="","",'DATA PENDIENTES'!L448)</f>
        <v/>
      </c>
      <c r="D448" s="47" t="str">
        <f>IF(A448="","",'DATA PENDIENTES'!J448)</f>
        <v/>
      </c>
      <c r="E448" s="47" t="str">
        <f>IF(A448="","",'DATA PENDIENTES'!D448)</f>
        <v/>
      </c>
      <c r="F448" s="47" t="str">
        <f>IF(A448="","",'DATA PENDIENTES'!E448)</f>
        <v/>
      </c>
      <c r="G448" s="47" t="str">
        <f>IF(A448="","",'DATA PENDIENTES'!F448)</f>
        <v/>
      </c>
      <c r="H448" s="47" t="str">
        <f>IF(A448="","",'DATA PENDIENTES'!G448)</f>
        <v/>
      </c>
      <c r="I448" s="48" t="str">
        <f>IF(A448="","",'DATA PENDIENTES'!H448)</f>
        <v/>
      </c>
      <c r="J448" s="48" t="str">
        <f t="shared" si="1"/>
        <v/>
      </c>
      <c r="K448" s="47" t="str">
        <f>IF(A448="","",'DATA PENDIENTES'!I448)</f>
        <v/>
      </c>
      <c r="L448" s="47" t="str">
        <f>IF(A448="","",'DATA PENDIENTES'!K448)</f>
        <v/>
      </c>
      <c r="M448" s="47" t="str">
        <f>IF(A448="","",'DATA PENDIENTES'!M448)</f>
        <v/>
      </c>
      <c r="N448" s="47" t="str">
        <f>IF(A448="","",'DATA PENDIENTES'!N448)</f>
        <v/>
      </c>
      <c r="O448" s="47" t="str">
        <f t="shared" si="2"/>
        <v/>
      </c>
      <c r="P448" s="47" t="str">
        <f t="shared" si="3"/>
        <v/>
      </c>
      <c r="Q448" s="77" t="str">
        <f t="shared" si="4"/>
        <v/>
      </c>
      <c r="R448" s="47" t="str">
        <f t="shared" si="5"/>
        <v/>
      </c>
      <c r="S448" s="47" t="str">
        <f t="shared" si="6"/>
        <v/>
      </c>
      <c r="T448" s="48" t="str">
        <f>IF(A448="","",'DATA PENDIENTES'!O448)</f>
        <v/>
      </c>
    </row>
    <row r="449" ht="15.75" customHeight="1">
      <c r="A449" s="52" t="str">
        <f>IF('DATA PENDIENTES'!B449="","",'DATA PENDIENTES'!B449)</f>
        <v/>
      </c>
      <c r="B449" s="52" t="str">
        <f>IF(A449="","",'DATA PENDIENTES'!C449)</f>
        <v/>
      </c>
      <c r="C449" s="52" t="str">
        <f>IF(A449="","",'DATA PENDIENTES'!L449)</f>
        <v/>
      </c>
      <c r="D449" s="52" t="str">
        <f>IF(A449="","",'DATA PENDIENTES'!J449)</f>
        <v/>
      </c>
      <c r="E449" s="52" t="str">
        <f>IF(A449="","",'DATA PENDIENTES'!D449)</f>
        <v/>
      </c>
      <c r="F449" s="52" t="str">
        <f>IF(A449="","",'DATA PENDIENTES'!E449)</f>
        <v/>
      </c>
      <c r="G449" s="52" t="str">
        <f>IF(A449="","",'DATA PENDIENTES'!F449)</f>
        <v/>
      </c>
      <c r="H449" s="52" t="str">
        <f>IF(A449="","",'DATA PENDIENTES'!G449)</f>
        <v/>
      </c>
      <c r="I449" s="53" t="str">
        <f>IF(A449="","",'DATA PENDIENTES'!H449)</f>
        <v/>
      </c>
      <c r="J449" s="53" t="str">
        <f t="shared" si="1"/>
        <v/>
      </c>
      <c r="K449" s="52" t="str">
        <f>IF(A449="","",'DATA PENDIENTES'!I449)</f>
        <v/>
      </c>
      <c r="L449" s="52" t="str">
        <f>IF(A449="","",'DATA PENDIENTES'!K449)</f>
        <v/>
      </c>
      <c r="M449" s="52" t="str">
        <f>IF(A449="","",'DATA PENDIENTES'!M449)</f>
        <v/>
      </c>
      <c r="N449" s="52" t="str">
        <f>IF(A449="","",'DATA PENDIENTES'!N449)</f>
        <v/>
      </c>
      <c r="O449" s="52" t="str">
        <f t="shared" si="2"/>
        <v/>
      </c>
      <c r="P449" s="52" t="str">
        <f t="shared" si="3"/>
        <v/>
      </c>
      <c r="Q449" s="80" t="str">
        <f t="shared" si="4"/>
        <v/>
      </c>
      <c r="R449" s="52" t="str">
        <f t="shared" si="5"/>
        <v/>
      </c>
      <c r="S449" s="52" t="str">
        <f t="shared" si="6"/>
        <v/>
      </c>
      <c r="T449" s="53" t="str">
        <f>IF(A449="","",'DATA PENDIENTES'!O449)</f>
        <v/>
      </c>
    </row>
    <row r="450" ht="15.75" customHeight="1">
      <c r="A450" s="47" t="str">
        <f>IF('DATA PENDIENTES'!B450="","",'DATA PENDIENTES'!B450)</f>
        <v/>
      </c>
      <c r="B450" s="47" t="str">
        <f>IF(A450="","",'DATA PENDIENTES'!C450)</f>
        <v/>
      </c>
      <c r="C450" s="47" t="str">
        <f>IF(A450="","",'DATA PENDIENTES'!L450)</f>
        <v/>
      </c>
      <c r="D450" s="47" t="str">
        <f>IF(A450="","",'DATA PENDIENTES'!J450)</f>
        <v/>
      </c>
      <c r="E450" s="47" t="str">
        <f>IF(A450="","",'DATA PENDIENTES'!D450)</f>
        <v/>
      </c>
      <c r="F450" s="47" t="str">
        <f>IF(A450="","",'DATA PENDIENTES'!E450)</f>
        <v/>
      </c>
      <c r="G450" s="47" t="str">
        <f>IF(A450="","",'DATA PENDIENTES'!F450)</f>
        <v/>
      </c>
      <c r="H450" s="47" t="str">
        <f>IF(A450="","",'DATA PENDIENTES'!G450)</f>
        <v/>
      </c>
      <c r="I450" s="48" t="str">
        <f>IF(A450="","",'DATA PENDIENTES'!H450)</f>
        <v/>
      </c>
      <c r="J450" s="48" t="str">
        <f t="shared" si="1"/>
        <v/>
      </c>
      <c r="K450" s="47" t="str">
        <f>IF(A450="","",'DATA PENDIENTES'!I450)</f>
        <v/>
      </c>
      <c r="L450" s="47" t="str">
        <f>IF(A450="","",'DATA PENDIENTES'!K450)</f>
        <v/>
      </c>
      <c r="M450" s="47" t="str">
        <f>IF(A450="","",'DATA PENDIENTES'!M450)</f>
        <v/>
      </c>
      <c r="N450" s="47" t="str">
        <f>IF(A450="","",'DATA PENDIENTES'!N450)</f>
        <v/>
      </c>
      <c r="O450" s="47" t="str">
        <f t="shared" si="2"/>
        <v/>
      </c>
      <c r="P450" s="47" t="str">
        <f t="shared" si="3"/>
        <v/>
      </c>
      <c r="Q450" s="77" t="str">
        <f t="shared" si="4"/>
        <v/>
      </c>
      <c r="R450" s="47" t="str">
        <f t="shared" si="5"/>
        <v/>
      </c>
      <c r="S450" s="47" t="str">
        <f t="shared" si="6"/>
        <v/>
      </c>
      <c r="T450" s="48" t="str">
        <f>IF(A450="","",'DATA PENDIENTES'!O450)</f>
        <v/>
      </c>
    </row>
    <row r="451" ht="15.75" customHeight="1">
      <c r="A451" s="52" t="str">
        <f>IF('DATA PENDIENTES'!B451="","",'DATA PENDIENTES'!B451)</f>
        <v/>
      </c>
      <c r="B451" s="52" t="str">
        <f>IF(A451="","",'DATA PENDIENTES'!C451)</f>
        <v/>
      </c>
      <c r="C451" s="52" t="str">
        <f>IF(A451="","",'DATA PENDIENTES'!L451)</f>
        <v/>
      </c>
      <c r="D451" s="52" t="str">
        <f>IF(A451="","",'DATA PENDIENTES'!J451)</f>
        <v/>
      </c>
      <c r="E451" s="52" t="str">
        <f>IF(A451="","",'DATA PENDIENTES'!D451)</f>
        <v/>
      </c>
      <c r="F451" s="52" t="str">
        <f>IF(A451="","",'DATA PENDIENTES'!E451)</f>
        <v/>
      </c>
      <c r="G451" s="52" t="str">
        <f>IF(A451="","",'DATA PENDIENTES'!F451)</f>
        <v/>
      </c>
      <c r="H451" s="52" t="str">
        <f>IF(A451="","",'DATA PENDIENTES'!G451)</f>
        <v/>
      </c>
      <c r="I451" s="53" t="str">
        <f>IF(A451="","",'DATA PENDIENTES'!H451)</f>
        <v/>
      </c>
      <c r="J451" s="53" t="str">
        <f t="shared" si="1"/>
        <v/>
      </c>
      <c r="K451" s="52" t="str">
        <f>IF(A451="","",'DATA PENDIENTES'!I451)</f>
        <v/>
      </c>
      <c r="L451" s="52" t="str">
        <f>IF(A451="","",'DATA PENDIENTES'!K451)</f>
        <v/>
      </c>
      <c r="M451" s="52" t="str">
        <f>IF(A451="","",'DATA PENDIENTES'!M451)</f>
        <v/>
      </c>
      <c r="N451" s="52" t="str">
        <f>IF(A451="","",'DATA PENDIENTES'!N451)</f>
        <v/>
      </c>
      <c r="O451" s="52" t="str">
        <f t="shared" si="2"/>
        <v/>
      </c>
      <c r="P451" s="52" t="str">
        <f t="shared" si="3"/>
        <v/>
      </c>
      <c r="Q451" s="80" t="str">
        <f t="shared" si="4"/>
        <v/>
      </c>
      <c r="R451" s="52" t="str">
        <f t="shared" si="5"/>
        <v/>
      </c>
      <c r="S451" s="52" t="str">
        <f t="shared" si="6"/>
        <v/>
      </c>
      <c r="T451" s="53" t="str">
        <f>IF(A451="","",'DATA PENDIENTES'!O451)</f>
        <v/>
      </c>
    </row>
    <row r="452" ht="15.75" customHeight="1">
      <c r="A452" s="47" t="str">
        <f>IF('DATA PENDIENTES'!B452="","",'DATA PENDIENTES'!B452)</f>
        <v/>
      </c>
      <c r="B452" s="47" t="str">
        <f>IF(A452="","",'DATA PENDIENTES'!C452)</f>
        <v/>
      </c>
      <c r="C452" s="47" t="str">
        <f>IF(A452="","",'DATA PENDIENTES'!L452)</f>
        <v/>
      </c>
      <c r="D452" s="47" t="str">
        <f>IF(A452="","",'DATA PENDIENTES'!J452)</f>
        <v/>
      </c>
      <c r="E452" s="47" t="str">
        <f>IF(A452="","",'DATA PENDIENTES'!D452)</f>
        <v/>
      </c>
      <c r="F452" s="47" t="str">
        <f>IF(A452="","",'DATA PENDIENTES'!E452)</f>
        <v/>
      </c>
      <c r="G452" s="47" t="str">
        <f>IF(A452="","",'DATA PENDIENTES'!F452)</f>
        <v/>
      </c>
      <c r="H452" s="47" t="str">
        <f>IF(A452="","",'DATA PENDIENTES'!G452)</f>
        <v/>
      </c>
      <c r="I452" s="48" t="str">
        <f>IF(A452="","",'DATA PENDIENTES'!H452)</f>
        <v/>
      </c>
      <c r="J452" s="48" t="str">
        <f t="shared" si="1"/>
        <v/>
      </c>
      <c r="K452" s="47" t="str">
        <f>IF(A452="","",'DATA PENDIENTES'!I452)</f>
        <v/>
      </c>
      <c r="L452" s="47" t="str">
        <f>IF(A452="","",'DATA PENDIENTES'!K452)</f>
        <v/>
      </c>
      <c r="M452" s="47" t="str">
        <f>IF(A452="","",'DATA PENDIENTES'!M452)</f>
        <v/>
      </c>
      <c r="N452" s="47" t="str">
        <f>IF(A452="","",'DATA PENDIENTES'!N452)</f>
        <v/>
      </c>
      <c r="O452" s="47" t="str">
        <f t="shared" si="2"/>
        <v/>
      </c>
      <c r="P452" s="47" t="str">
        <f t="shared" si="3"/>
        <v/>
      </c>
      <c r="Q452" s="77" t="str">
        <f t="shared" si="4"/>
        <v/>
      </c>
      <c r="R452" s="47" t="str">
        <f t="shared" si="5"/>
        <v/>
      </c>
      <c r="S452" s="47" t="str">
        <f t="shared" si="6"/>
        <v/>
      </c>
      <c r="T452" s="48" t="str">
        <f>IF(A452="","",'DATA PENDIENTES'!O452)</f>
        <v/>
      </c>
    </row>
    <row r="453" ht="15.75" customHeight="1">
      <c r="A453" s="52" t="str">
        <f>IF('DATA PENDIENTES'!B453="","",'DATA PENDIENTES'!B453)</f>
        <v/>
      </c>
      <c r="B453" s="52" t="str">
        <f>IF(A453="","",'DATA PENDIENTES'!C453)</f>
        <v/>
      </c>
      <c r="C453" s="52" t="str">
        <f>IF(A453="","",'DATA PENDIENTES'!L453)</f>
        <v/>
      </c>
      <c r="D453" s="52" t="str">
        <f>IF(A453="","",'DATA PENDIENTES'!J453)</f>
        <v/>
      </c>
      <c r="E453" s="52" t="str">
        <f>IF(A453="","",'DATA PENDIENTES'!D453)</f>
        <v/>
      </c>
      <c r="F453" s="52" t="str">
        <f>IF(A453="","",'DATA PENDIENTES'!E453)</f>
        <v/>
      </c>
      <c r="G453" s="52" t="str">
        <f>IF(A453="","",'DATA PENDIENTES'!F453)</f>
        <v/>
      </c>
      <c r="H453" s="52" t="str">
        <f>IF(A453="","",'DATA PENDIENTES'!G453)</f>
        <v/>
      </c>
      <c r="I453" s="53" t="str">
        <f>IF(A453="","",'DATA PENDIENTES'!H453)</f>
        <v/>
      </c>
      <c r="J453" s="53" t="str">
        <f t="shared" si="1"/>
        <v/>
      </c>
      <c r="K453" s="52" t="str">
        <f>IF(A453="","",'DATA PENDIENTES'!I453)</f>
        <v/>
      </c>
      <c r="L453" s="52" t="str">
        <f>IF(A453="","",'DATA PENDIENTES'!K453)</f>
        <v/>
      </c>
      <c r="M453" s="52" t="str">
        <f>IF(A453="","",'DATA PENDIENTES'!M453)</f>
        <v/>
      </c>
      <c r="N453" s="52" t="str">
        <f>IF(A453="","",'DATA PENDIENTES'!N453)</f>
        <v/>
      </c>
      <c r="O453" s="52" t="str">
        <f t="shared" si="2"/>
        <v/>
      </c>
      <c r="P453" s="52" t="str">
        <f t="shared" si="3"/>
        <v/>
      </c>
      <c r="Q453" s="80" t="str">
        <f t="shared" si="4"/>
        <v/>
      </c>
      <c r="R453" s="52" t="str">
        <f t="shared" si="5"/>
        <v/>
      </c>
      <c r="S453" s="52" t="str">
        <f t="shared" si="6"/>
        <v/>
      </c>
      <c r="T453" s="53" t="str">
        <f>IF(A453="","",'DATA PENDIENTES'!O453)</f>
        <v/>
      </c>
    </row>
    <row r="454" ht="15.75" customHeight="1">
      <c r="A454" s="47" t="str">
        <f>IF('DATA PENDIENTES'!B454="","",'DATA PENDIENTES'!B454)</f>
        <v/>
      </c>
      <c r="B454" s="47" t="str">
        <f>IF(A454="","",'DATA PENDIENTES'!C454)</f>
        <v/>
      </c>
      <c r="C454" s="47" t="str">
        <f>IF(A454="","",'DATA PENDIENTES'!L454)</f>
        <v/>
      </c>
      <c r="D454" s="47" t="str">
        <f>IF(A454="","",'DATA PENDIENTES'!J454)</f>
        <v/>
      </c>
      <c r="E454" s="47" t="str">
        <f>IF(A454="","",'DATA PENDIENTES'!D454)</f>
        <v/>
      </c>
      <c r="F454" s="47" t="str">
        <f>IF(A454="","",'DATA PENDIENTES'!E454)</f>
        <v/>
      </c>
      <c r="G454" s="47" t="str">
        <f>IF(A454="","",'DATA PENDIENTES'!F454)</f>
        <v/>
      </c>
      <c r="H454" s="47" t="str">
        <f>IF(A454="","",'DATA PENDIENTES'!G454)</f>
        <v/>
      </c>
      <c r="I454" s="48" t="str">
        <f>IF(A454="","",'DATA PENDIENTES'!H454)</f>
        <v/>
      </c>
      <c r="J454" s="48" t="str">
        <f t="shared" si="1"/>
        <v/>
      </c>
      <c r="K454" s="47" t="str">
        <f>IF(A454="","",'DATA PENDIENTES'!I454)</f>
        <v/>
      </c>
      <c r="L454" s="47" t="str">
        <f>IF(A454="","",'DATA PENDIENTES'!K454)</f>
        <v/>
      </c>
      <c r="M454" s="47" t="str">
        <f>IF(A454="","",'DATA PENDIENTES'!M454)</f>
        <v/>
      </c>
      <c r="N454" s="47" t="str">
        <f>IF(A454="","",'DATA PENDIENTES'!N454)</f>
        <v/>
      </c>
      <c r="O454" s="47" t="str">
        <f t="shared" si="2"/>
        <v/>
      </c>
      <c r="P454" s="47" t="str">
        <f t="shared" si="3"/>
        <v/>
      </c>
      <c r="Q454" s="77" t="str">
        <f t="shared" si="4"/>
        <v/>
      </c>
      <c r="R454" s="47" t="str">
        <f t="shared" si="5"/>
        <v/>
      </c>
      <c r="S454" s="47" t="str">
        <f t="shared" si="6"/>
        <v/>
      </c>
      <c r="T454" s="48" t="str">
        <f>IF(A454="","",'DATA PENDIENTES'!O454)</f>
        <v/>
      </c>
    </row>
    <row r="455" ht="15.75" customHeight="1">
      <c r="A455" s="52" t="str">
        <f>IF('DATA PENDIENTES'!B455="","",'DATA PENDIENTES'!B455)</f>
        <v/>
      </c>
      <c r="B455" s="52" t="str">
        <f>IF(A455="","",'DATA PENDIENTES'!C455)</f>
        <v/>
      </c>
      <c r="C455" s="52" t="str">
        <f>IF(A455="","",'DATA PENDIENTES'!L455)</f>
        <v/>
      </c>
      <c r="D455" s="52" t="str">
        <f>IF(A455="","",'DATA PENDIENTES'!J455)</f>
        <v/>
      </c>
      <c r="E455" s="52" t="str">
        <f>IF(A455="","",'DATA PENDIENTES'!D455)</f>
        <v/>
      </c>
      <c r="F455" s="52" t="str">
        <f>IF(A455="","",'DATA PENDIENTES'!E455)</f>
        <v/>
      </c>
      <c r="G455" s="52" t="str">
        <f>IF(A455="","",'DATA PENDIENTES'!F455)</f>
        <v/>
      </c>
      <c r="H455" s="52" t="str">
        <f>IF(A455="","",'DATA PENDIENTES'!G455)</f>
        <v/>
      </c>
      <c r="I455" s="53" t="str">
        <f>IF(A455="","",'DATA PENDIENTES'!H455)</f>
        <v/>
      </c>
      <c r="J455" s="53" t="str">
        <f t="shared" si="1"/>
        <v/>
      </c>
      <c r="K455" s="52" t="str">
        <f>IF(A455="","",'DATA PENDIENTES'!I455)</f>
        <v/>
      </c>
      <c r="L455" s="52" t="str">
        <f>IF(A455="","",'DATA PENDIENTES'!K455)</f>
        <v/>
      </c>
      <c r="M455" s="52" t="str">
        <f>IF(A455="","",'DATA PENDIENTES'!M455)</f>
        <v/>
      </c>
      <c r="N455" s="52" t="str">
        <f>IF(A455="","",'DATA PENDIENTES'!N455)</f>
        <v/>
      </c>
      <c r="O455" s="52" t="str">
        <f t="shared" si="2"/>
        <v/>
      </c>
      <c r="P455" s="52" t="str">
        <f t="shared" si="3"/>
        <v/>
      </c>
      <c r="Q455" s="80" t="str">
        <f t="shared" si="4"/>
        <v/>
      </c>
      <c r="R455" s="52" t="str">
        <f t="shared" si="5"/>
        <v/>
      </c>
      <c r="S455" s="52" t="str">
        <f t="shared" si="6"/>
        <v/>
      </c>
      <c r="T455" s="53" t="str">
        <f>IF(A455="","",'DATA PENDIENTES'!O455)</f>
        <v/>
      </c>
    </row>
    <row r="456" ht="15.75" customHeight="1">
      <c r="A456" s="47" t="str">
        <f>IF('DATA PENDIENTES'!B456="","",'DATA PENDIENTES'!B456)</f>
        <v/>
      </c>
      <c r="B456" s="47" t="str">
        <f>IF(A456="","",'DATA PENDIENTES'!C456)</f>
        <v/>
      </c>
      <c r="C456" s="47" t="str">
        <f>IF(A456="","",'DATA PENDIENTES'!L456)</f>
        <v/>
      </c>
      <c r="D456" s="47" t="str">
        <f>IF(A456="","",'DATA PENDIENTES'!J456)</f>
        <v/>
      </c>
      <c r="E456" s="47" t="str">
        <f>IF(A456="","",'DATA PENDIENTES'!D456)</f>
        <v/>
      </c>
      <c r="F456" s="47" t="str">
        <f>IF(A456="","",'DATA PENDIENTES'!E456)</f>
        <v/>
      </c>
      <c r="G456" s="47" t="str">
        <f>IF(A456="","",'DATA PENDIENTES'!F456)</f>
        <v/>
      </c>
      <c r="H456" s="47" t="str">
        <f>IF(A456="","",'DATA PENDIENTES'!G456)</f>
        <v/>
      </c>
      <c r="I456" s="48" t="str">
        <f>IF(A456="","",'DATA PENDIENTES'!H456)</f>
        <v/>
      </c>
      <c r="J456" s="48" t="str">
        <f t="shared" si="1"/>
        <v/>
      </c>
      <c r="K456" s="47" t="str">
        <f>IF(A456="","",'DATA PENDIENTES'!I456)</f>
        <v/>
      </c>
      <c r="L456" s="47" t="str">
        <f>IF(A456="","",'DATA PENDIENTES'!K456)</f>
        <v/>
      </c>
      <c r="M456" s="47" t="str">
        <f>IF(A456="","",'DATA PENDIENTES'!M456)</f>
        <v/>
      </c>
      <c r="N456" s="47" t="str">
        <f>IF(A456="","",'DATA PENDIENTES'!N456)</f>
        <v/>
      </c>
      <c r="O456" s="47" t="str">
        <f t="shared" si="2"/>
        <v/>
      </c>
      <c r="P456" s="47" t="str">
        <f t="shared" si="3"/>
        <v/>
      </c>
      <c r="Q456" s="77" t="str">
        <f t="shared" si="4"/>
        <v/>
      </c>
      <c r="R456" s="47" t="str">
        <f t="shared" si="5"/>
        <v/>
      </c>
      <c r="S456" s="47" t="str">
        <f t="shared" si="6"/>
        <v/>
      </c>
      <c r="T456" s="48" t="str">
        <f>IF(A456="","",'DATA PENDIENTES'!O456)</f>
        <v/>
      </c>
    </row>
    <row r="457" ht="15.75" customHeight="1">
      <c r="A457" s="52" t="str">
        <f>IF('DATA PENDIENTES'!B457="","",'DATA PENDIENTES'!B457)</f>
        <v/>
      </c>
      <c r="B457" s="52" t="str">
        <f>IF(A457="","",'DATA PENDIENTES'!C457)</f>
        <v/>
      </c>
      <c r="C457" s="52" t="str">
        <f>IF(A457="","",'DATA PENDIENTES'!L457)</f>
        <v/>
      </c>
      <c r="D457" s="52" t="str">
        <f>IF(A457="","",'DATA PENDIENTES'!J457)</f>
        <v/>
      </c>
      <c r="E457" s="52" t="str">
        <f>IF(A457="","",'DATA PENDIENTES'!D457)</f>
        <v/>
      </c>
      <c r="F457" s="52" t="str">
        <f>IF(A457="","",'DATA PENDIENTES'!E457)</f>
        <v/>
      </c>
      <c r="G457" s="52" t="str">
        <f>IF(A457="","",'DATA PENDIENTES'!F457)</f>
        <v/>
      </c>
      <c r="H457" s="52" t="str">
        <f>IF(A457="","",'DATA PENDIENTES'!G457)</f>
        <v/>
      </c>
      <c r="I457" s="53" t="str">
        <f>IF(A457="","",'DATA PENDIENTES'!H457)</f>
        <v/>
      </c>
      <c r="J457" s="53" t="str">
        <f t="shared" si="1"/>
        <v/>
      </c>
      <c r="K457" s="52" t="str">
        <f>IF(A457="","",'DATA PENDIENTES'!I457)</f>
        <v/>
      </c>
      <c r="L457" s="52" t="str">
        <f>IF(A457="","",'DATA PENDIENTES'!K457)</f>
        <v/>
      </c>
      <c r="M457" s="52" t="str">
        <f>IF(A457="","",'DATA PENDIENTES'!M457)</f>
        <v/>
      </c>
      <c r="N457" s="52" t="str">
        <f>IF(A457="","",'DATA PENDIENTES'!N457)</f>
        <v/>
      </c>
      <c r="O457" s="52" t="str">
        <f t="shared" si="2"/>
        <v/>
      </c>
      <c r="P457" s="52" t="str">
        <f t="shared" si="3"/>
        <v/>
      </c>
      <c r="Q457" s="80" t="str">
        <f t="shared" si="4"/>
        <v/>
      </c>
      <c r="R457" s="52" t="str">
        <f t="shared" si="5"/>
        <v/>
      </c>
      <c r="S457" s="52" t="str">
        <f t="shared" si="6"/>
        <v/>
      </c>
      <c r="T457" s="53" t="str">
        <f>IF(A457="","",'DATA PENDIENTES'!O457)</f>
        <v/>
      </c>
    </row>
    <row r="458" ht="15.75" customHeight="1">
      <c r="A458" s="47" t="str">
        <f>IF('DATA PENDIENTES'!B458="","",'DATA PENDIENTES'!B458)</f>
        <v/>
      </c>
      <c r="B458" s="47" t="str">
        <f>IF(A458="","",'DATA PENDIENTES'!C458)</f>
        <v/>
      </c>
      <c r="C458" s="47" t="str">
        <f>IF(A458="","",'DATA PENDIENTES'!L458)</f>
        <v/>
      </c>
      <c r="D458" s="47" t="str">
        <f>IF(A458="","",'DATA PENDIENTES'!J458)</f>
        <v/>
      </c>
      <c r="E458" s="47" t="str">
        <f>IF(A458="","",'DATA PENDIENTES'!D458)</f>
        <v/>
      </c>
      <c r="F458" s="47" t="str">
        <f>IF(A458="","",'DATA PENDIENTES'!E458)</f>
        <v/>
      </c>
      <c r="G458" s="47" t="str">
        <f>IF(A458="","",'DATA PENDIENTES'!F458)</f>
        <v/>
      </c>
      <c r="H458" s="47" t="str">
        <f>IF(A458="","",'DATA PENDIENTES'!G458)</f>
        <v/>
      </c>
      <c r="I458" s="48" t="str">
        <f>IF(A458="","",'DATA PENDIENTES'!H458)</f>
        <v/>
      </c>
      <c r="J458" s="48" t="str">
        <f t="shared" si="1"/>
        <v/>
      </c>
      <c r="K458" s="47" t="str">
        <f>IF(A458="","",'DATA PENDIENTES'!I458)</f>
        <v/>
      </c>
      <c r="L458" s="47" t="str">
        <f>IF(A458="","",'DATA PENDIENTES'!K458)</f>
        <v/>
      </c>
      <c r="M458" s="47" t="str">
        <f>IF(A458="","",'DATA PENDIENTES'!M458)</f>
        <v/>
      </c>
      <c r="N458" s="47" t="str">
        <f>IF(A458="","",'DATA PENDIENTES'!N458)</f>
        <v/>
      </c>
      <c r="O458" s="47" t="str">
        <f t="shared" si="2"/>
        <v/>
      </c>
      <c r="P458" s="47" t="str">
        <f t="shared" si="3"/>
        <v/>
      </c>
      <c r="Q458" s="77" t="str">
        <f t="shared" si="4"/>
        <v/>
      </c>
      <c r="R458" s="47" t="str">
        <f t="shared" si="5"/>
        <v/>
      </c>
      <c r="S458" s="47" t="str">
        <f t="shared" si="6"/>
        <v/>
      </c>
      <c r="T458" s="48" t="str">
        <f>IF(A458="","",'DATA PENDIENTES'!O458)</f>
        <v/>
      </c>
    </row>
    <row r="459" ht="15.75" customHeight="1">
      <c r="A459" s="52" t="str">
        <f>IF('DATA PENDIENTES'!B459="","",'DATA PENDIENTES'!B459)</f>
        <v/>
      </c>
      <c r="B459" s="52" t="str">
        <f>IF(A459="","",'DATA PENDIENTES'!C459)</f>
        <v/>
      </c>
      <c r="C459" s="52" t="str">
        <f>IF(A459="","",'DATA PENDIENTES'!L459)</f>
        <v/>
      </c>
      <c r="D459" s="52" t="str">
        <f>IF(A459="","",'DATA PENDIENTES'!J459)</f>
        <v/>
      </c>
      <c r="E459" s="52" t="str">
        <f>IF(A459="","",'DATA PENDIENTES'!D459)</f>
        <v/>
      </c>
      <c r="F459" s="52" t="str">
        <f>IF(A459="","",'DATA PENDIENTES'!E459)</f>
        <v/>
      </c>
      <c r="G459" s="52" t="str">
        <f>IF(A459="","",'DATA PENDIENTES'!F459)</f>
        <v/>
      </c>
      <c r="H459" s="52" t="str">
        <f>IF(A459="","",'DATA PENDIENTES'!G459)</f>
        <v/>
      </c>
      <c r="I459" s="53" t="str">
        <f>IF(A459="","",'DATA PENDIENTES'!H459)</f>
        <v/>
      </c>
      <c r="J459" s="53" t="str">
        <f t="shared" si="1"/>
        <v/>
      </c>
      <c r="K459" s="52" t="str">
        <f>IF(A459="","",'DATA PENDIENTES'!I459)</f>
        <v/>
      </c>
      <c r="L459" s="52" t="str">
        <f>IF(A459="","",'DATA PENDIENTES'!K459)</f>
        <v/>
      </c>
      <c r="M459" s="52" t="str">
        <f>IF(A459="","",'DATA PENDIENTES'!M459)</f>
        <v/>
      </c>
      <c r="N459" s="52" t="str">
        <f>IF(A459="","",'DATA PENDIENTES'!N459)</f>
        <v/>
      </c>
      <c r="O459" s="52" t="str">
        <f t="shared" si="2"/>
        <v/>
      </c>
      <c r="P459" s="52" t="str">
        <f t="shared" si="3"/>
        <v/>
      </c>
      <c r="Q459" s="80" t="str">
        <f t="shared" si="4"/>
        <v/>
      </c>
      <c r="R459" s="52" t="str">
        <f t="shared" si="5"/>
        <v/>
      </c>
      <c r="S459" s="52" t="str">
        <f t="shared" si="6"/>
        <v/>
      </c>
      <c r="T459" s="53" t="str">
        <f>IF(A459="","",'DATA PENDIENTES'!O459)</f>
        <v/>
      </c>
    </row>
    <row r="460" ht="15.75" customHeight="1">
      <c r="A460" s="47" t="str">
        <f>IF('DATA PENDIENTES'!B460="","",'DATA PENDIENTES'!B460)</f>
        <v/>
      </c>
      <c r="B460" s="47" t="str">
        <f>IF(A460="","",'DATA PENDIENTES'!C460)</f>
        <v/>
      </c>
      <c r="C460" s="47" t="str">
        <f>IF(A460="","",'DATA PENDIENTES'!L460)</f>
        <v/>
      </c>
      <c r="D460" s="47" t="str">
        <f>IF(A460="","",'DATA PENDIENTES'!J460)</f>
        <v/>
      </c>
      <c r="E460" s="47" t="str">
        <f>IF(A460="","",'DATA PENDIENTES'!D460)</f>
        <v/>
      </c>
      <c r="F460" s="47" t="str">
        <f>IF(A460="","",'DATA PENDIENTES'!E460)</f>
        <v/>
      </c>
      <c r="G460" s="47" t="str">
        <f>IF(A460="","",'DATA PENDIENTES'!F460)</f>
        <v/>
      </c>
      <c r="H460" s="47" t="str">
        <f>IF(A460="","",'DATA PENDIENTES'!G460)</f>
        <v/>
      </c>
      <c r="I460" s="48" t="str">
        <f>IF(A460="","",'DATA PENDIENTES'!H460)</f>
        <v/>
      </c>
      <c r="J460" s="48" t="str">
        <f t="shared" si="1"/>
        <v/>
      </c>
      <c r="K460" s="47" t="str">
        <f>IF(A460="","",'DATA PENDIENTES'!I460)</f>
        <v/>
      </c>
      <c r="L460" s="47" t="str">
        <f>IF(A460="","",'DATA PENDIENTES'!K460)</f>
        <v/>
      </c>
      <c r="M460" s="47" t="str">
        <f>IF(A460="","",'DATA PENDIENTES'!M460)</f>
        <v/>
      </c>
      <c r="N460" s="47" t="str">
        <f>IF(A460="","",'DATA PENDIENTES'!N460)</f>
        <v/>
      </c>
      <c r="O460" s="47" t="str">
        <f t="shared" si="2"/>
        <v/>
      </c>
      <c r="P460" s="47" t="str">
        <f t="shared" si="3"/>
        <v/>
      </c>
      <c r="Q460" s="77" t="str">
        <f t="shared" si="4"/>
        <v/>
      </c>
      <c r="R460" s="47" t="str">
        <f t="shared" si="5"/>
        <v/>
      </c>
      <c r="S460" s="47" t="str">
        <f t="shared" si="6"/>
        <v/>
      </c>
      <c r="T460" s="48" t="str">
        <f>IF(A460="","",'DATA PENDIENTES'!O460)</f>
        <v/>
      </c>
    </row>
    <row r="461" ht="15.75" customHeight="1">
      <c r="A461" s="52" t="str">
        <f>IF('DATA PENDIENTES'!B461="","",'DATA PENDIENTES'!B461)</f>
        <v/>
      </c>
      <c r="B461" s="52" t="str">
        <f>IF(A461="","",'DATA PENDIENTES'!C461)</f>
        <v/>
      </c>
      <c r="C461" s="52" t="str">
        <f>IF(A461="","",'DATA PENDIENTES'!L461)</f>
        <v/>
      </c>
      <c r="D461" s="52" t="str">
        <f>IF(A461="","",'DATA PENDIENTES'!J461)</f>
        <v/>
      </c>
      <c r="E461" s="52" t="str">
        <f>IF(A461="","",'DATA PENDIENTES'!D461)</f>
        <v/>
      </c>
      <c r="F461" s="52" t="str">
        <f>IF(A461="","",'DATA PENDIENTES'!E461)</f>
        <v/>
      </c>
      <c r="G461" s="52" t="str">
        <f>IF(A461="","",'DATA PENDIENTES'!F461)</f>
        <v/>
      </c>
      <c r="H461" s="52" t="str">
        <f>IF(A461="","",'DATA PENDIENTES'!G461)</f>
        <v/>
      </c>
      <c r="I461" s="53" t="str">
        <f>IF(A461="","",'DATA PENDIENTES'!H461)</f>
        <v/>
      </c>
      <c r="J461" s="53" t="str">
        <f t="shared" si="1"/>
        <v/>
      </c>
      <c r="K461" s="52" t="str">
        <f>IF(A461="","",'DATA PENDIENTES'!I461)</f>
        <v/>
      </c>
      <c r="L461" s="52" t="str">
        <f>IF(A461="","",'DATA PENDIENTES'!K461)</f>
        <v/>
      </c>
      <c r="M461" s="52" t="str">
        <f>IF(A461="","",'DATA PENDIENTES'!M461)</f>
        <v/>
      </c>
      <c r="N461" s="52" t="str">
        <f>IF(A461="","",'DATA PENDIENTES'!N461)</f>
        <v/>
      </c>
      <c r="O461" s="52" t="str">
        <f t="shared" si="2"/>
        <v/>
      </c>
      <c r="P461" s="52" t="str">
        <f t="shared" si="3"/>
        <v/>
      </c>
      <c r="Q461" s="80" t="str">
        <f t="shared" si="4"/>
        <v/>
      </c>
      <c r="R461" s="52" t="str">
        <f t="shared" si="5"/>
        <v/>
      </c>
      <c r="S461" s="52" t="str">
        <f t="shared" si="6"/>
        <v/>
      </c>
      <c r="T461" s="53" t="str">
        <f>IF(A461="","",'DATA PENDIENTES'!O461)</f>
        <v/>
      </c>
    </row>
    <row r="462" ht="15.75" customHeight="1">
      <c r="A462" s="47" t="str">
        <f>IF('DATA PENDIENTES'!B462="","",'DATA PENDIENTES'!B462)</f>
        <v/>
      </c>
      <c r="B462" s="47" t="str">
        <f>IF(A462="","",'DATA PENDIENTES'!C462)</f>
        <v/>
      </c>
      <c r="C462" s="47" t="str">
        <f>IF(A462="","",'DATA PENDIENTES'!L462)</f>
        <v/>
      </c>
      <c r="D462" s="47" t="str">
        <f>IF(A462="","",'DATA PENDIENTES'!J462)</f>
        <v/>
      </c>
      <c r="E462" s="47" t="str">
        <f>IF(A462="","",'DATA PENDIENTES'!D462)</f>
        <v/>
      </c>
      <c r="F462" s="47" t="str">
        <f>IF(A462="","",'DATA PENDIENTES'!E462)</f>
        <v/>
      </c>
      <c r="G462" s="47" t="str">
        <f>IF(A462="","",'DATA PENDIENTES'!F462)</f>
        <v/>
      </c>
      <c r="H462" s="47" t="str">
        <f>IF(A462="","",'DATA PENDIENTES'!G462)</f>
        <v/>
      </c>
      <c r="I462" s="48" t="str">
        <f>IF(A462="","",'DATA PENDIENTES'!H462)</f>
        <v/>
      </c>
      <c r="J462" s="48" t="str">
        <f t="shared" si="1"/>
        <v/>
      </c>
      <c r="K462" s="47" t="str">
        <f>IF(A462="","",'DATA PENDIENTES'!I462)</f>
        <v/>
      </c>
      <c r="L462" s="47" t="str">
        <f>IF(A462="","",'DATA PENDIENTES'!K462)</f>
        <v/>
      </c>
      <c r="M462" s="47" t="str">
        <f>IF(A462="","",'DATA PENDIENTES'!M462)</f>
        <v/>
      </c>
      <c r="N462" s="47" t="str">
        <f>IF(A462="","",'DATA PENDIENTES'!N462)</f>
        <v/>
      </c>
      <c r="O462" s="47" t="str">
        <f t="shared" si="2"/>
        <v/>
      </c>
      <c r="P462" s="47" t="str">
        <f t="shared" si="3"/>
        <v/>
      </c>
      <c r="Q462" s="77" t="str">
        <f t="shared" si="4"/>
        <v/>
      </c>
      <c r="R462" s="47" t="str">
        <f t="shared" si="5"/>
        <v/>
      </c>
      <c r="S462" s="47" t="str">
        <f t="shared" si="6"/>
        <v/>
      </c>
      <c r="T462" s="48" t="str">
        <f>IF(A462="","",'DATA PENDIENTES'!O462)</f>
        <v/>
      </c>
    </row>
    <row r="463" ht="15.75" customHeight="1">
      <c r="A463" s="52" t="str">
        <f>IF('DATA PENDIENTES'!B463="","",'DATA PENDIENTES'!B463)</f>
        <v/>
      </c>
      <c r="B463" s="52" t="str">
        <f>IF(A463="","",'DATA PENDIENTES'!C463)</f>
        <v/>
      </c>
      <c r="C463" s="52" t="str">
        <f>IF(A463="","",'DATA PENDIENTES'!L463)</f>
        <v/>
      </c>
      <c r="D463" s="52" t="str">
        <f>IF(A463="","",'DATA PENDIENTES'!J463)</f>
        <v/>
      </c>
      <c r="E463" s="52" t="str">
        <f>IF(A463="","",'DATA PENDIENTES'!D463)</f>
        <v/>
      </c>
      <c r="F463" s="52" t="str">
        <f>IF(A463="","",'DATA PENDIENTES'!E463)</f>
        <v/>
      </c>
      <c r="G463" s="52" t="str">
        <f>IF(A463="","",'DATA PENDIENTES'!F463)</f>
        <v/>
      </c>
      <c r="H463" s="52" t="str">
        <f>IF(A463="","",'DATA PENDIENTES'!G463)</f>
        <v/>
      </c>
      <c r="I463" s="53" t="str">
        <f>IF(A463="","",'DATA PENDIENTES'!H463)</f>
        <v/>
      </c>
      <c r="J463" s="53" t="str">
        <f t="shared" si="1"/>
        <v/>
      </c>
      <c r="K463" s="52" t="str">
        <f>IF(A463="","",'DATA PENDIENTES'!I463)</f>
        <v/>
      </c>
      <c r="L463" s="52" t="str">
        <f>IF(A463="","",'DATA PENDIENTES'!K463)</f>
        <v/>
      </c>
      <c r="M463" s="52" t="str">
        <f>IF(A463="","",'DATA PENDIENTES'!M463)</f>
        <v/>
      </c>
      <c r="N463" s="52" t="str">
        <f>IF(A463="","",'DATA PENDIENTES'!N463)</f>
        <v/>
      </c>
      <c r="O463" s="52" t="str">
        <f t="shared" si="2"/>
        <v/>
      </c>
      <c r="P463" s="52" t="str">
        <f t="shared" si="3"/>
        <v/>
      </c>
      <c r="Q463" s="80" t="str">
        <f t="shared" si="4"/>
        <v/>
      </c>
      <c r="R463" s="52" t="str">
        <f t="shared" si="5"/>
        <v/>
      </c>
      <c r="S463" s="52" t="str">
        <f t="shared" si="6"/>
        <v/>
      </c>
      <c r="T463" s="53" t="str">
        <f>IF(A463="","",'DATA PENDIENTES'!O463)</f>
        <v/>
      </c>
    </row>
    <row r="464" ht="15.75" customHeight="1">
      <c r="A464" s="47" t="str">
        <f>IF('DATA PENDIENTES'!B464="","",'DATA PENDIENTES'!B464)</f>
        <v/>
      </c>
      <c r="B464" s="47" t="str">
        <f>IF(A464="","",'DATA PENDIENTES'!C464)</f>
        <v/>
      </c>
      <c r="C464" s="47" t="str">
        <f>IF(A464="","",'DATA PENDIENTES'!L464)</f>
        <v/>
      </c>
      <c r="D464" s="47" t="str">
        <f>IF(A464="","",'DATA PENDIENTES'!J464)</f>
        <v/>
      </c>
      <c r="E464" s="47" t="str">
        <f>IF(A464="","",'DATA PENDIENTES'!D464)</f>
        <v/>
      </c>
      <c r="F464" s="47" t="str">
        <f>IF(A464="","",'DATA PENDIENTES'!E464)</f>
        <v/>
      </c>
      <c r="G464" s="47" t="str">
        <f>IF(A464="","",'DATA PENDIENTES'!F464)</f>
        <v/>
      </c>
      <c r="H464" s="47" t="str">
        <f>IF(A464="","",'DATA PENDIENTES'!G464)</f>
        <v/>
      </c>
      <c r="I464" s="48" t="str">
        <f>IF(A464="","",'DATA PENDIENTES'!H464)</f>
        <v/>
      </c>
      <c r="J464" s="48" t="str">
        <f t="shared" si="1"/>
        <v/>
      </c>
      <c r="K464" s="47" t="str">
        <f>IF(A464="","",'DATA PENDIENTES'!I464)</f>
        <v/>
      </c>
      <c r="L464" s="47" t="str">
        <f>IF(A464="","",'DATA PENDIENTES'!K464)</f>
        <v/>
      </c>
      <c r="M464" s="47" t="str">
        <f>IF(A464="","",'DATA PENDIENTES'!M464)</f>
        <v/>
      </c>
      <c r="N464" s="47" t="str">
        <f>IF(A464="","",'DATA PENDIENTES'!N464)</f>
        <v/>
      </c>
      <c r="O464" s="47" t="str">
        <f t="shared" si="2"/>
        <v/>
      </c>
      <c r="P464" s="47" t="str">
        <f t="shared" si="3"/>
        <v/>
      </c>
      <c r="Q464" s="77" t="str">
        <f t="shared" si="4"/>
        <v/>
      </c>
      <c r="R464" s="47" t="str">
        <f t="shared" si="5"/>
        <v/>
      </c>
      <c r="S464" s="47" t="str">
        <f t="shared" si="6"/>
        <v/>
      </c>
      <c r="T464" s="48" t="str">
        <f>IF(A464="","",'DATA PENDIENTES'!O464)</f>
        <v/>
      </c>
    </row>
    <row r="465" ht="15.75" customHeight="1">
      <c r="A465" s="52" t="str">
        <f>IF('DATA PENDIENTES'!B465="","",'DATA PENDIENTES'!B465)</f>
        <v/>
      </c>
      <c r="B465" s="52" t="str">
        <f>IF(A465="","",'DATA PENDIENTES'!C465)</f>
        <v/>
      </c>
      <c r="C465" s="52" t="str">
        <f>IF(A465="","",'DATA PENDIENTES'!L465)</f>
        <v/>
      </c>
      <c r="D465" s="52" t="str">
        <f>IF(A465="","",'DATA PENDIENTES'!J465)</f>
        <v/>
      </c>
      <c r="E465" s="52" t="str">
        <f>IF(A465="","",'DATA PENDIENTES'!D465)</f>
        <v/>
      </c>
      <c r="F465" s="52" t="str">
        <f>IF(A465="","",'DATA PENDIENTES'!E465)</f>
        <v/>
      </c>
      <c r="G465" s="52" t="str">
        <f>IF(A465="","",'DATA PENDIENTES'!F465)</f>
        <v/>
      </c>
      <c r="H465" s="52" t="str">
        <f>IF(A465="","",'DATA PENDIENTES'!G465)</f>
        <v/>
      </c>
      <c r="I465" s="53" t="str">
        <f>IF(A465="","",'DATA PENDIENTES'!H465)</f>
        <v/>
      </c>
      <c r="J465" s="53" t="str">
        <f t="shared" si="1"/>
        <v/>
      </c>
      <c r="K465" s="52" t="str">
        <f>IF(A465="","",'DATA PENDIENTES'!I465)</f>
        <v/>
      </c>
      <c r="L465" s="52" t="str">
        <f>IF(A465="","",'DATA PENDIENTES'!K465)</f>
        <v/>
      </c>
      <c r="M465" s="52" t="str">
        <f>IF(A465="","",'DATA PENDIENTES'!M465)</f>
        <v/>
      </c>
      <c r="N465" s="52" t="str">
        <f>IF(A465="","",'DATA PENDIENTES'!N465)</f>
        <v/>
      </c>
      <c r="O465" s="52" t="str">
        <f t="shared" si="2"/>
        <v/>
      </c>
      <c r="P465" s="52" t="str">
        <f t="shared" si="3"/>
        <v/>
      </c>
      <c r="Q465" s="80" t="str">
        <f t="shared" si="4"/>
        <v/>
      </c>
      <c r="R465" s="52" t="str">
        <f t="shared" si="5"/>
        <v/>
      </c>
      <c r="S465" s="52" t="str">
        <f t="shared" si="6"/>
        <v/>
      </c>
      <c r="T465" s="53" t="str">
        <f>IF(A465="","",'DATA PENDIENTES'!O465)</f>
        <v/>
      </c>
    </row>
    <row r="466" ht="15.75" customHeight="1">
      <c r="A466" s="47" t="str">
        <f>IF('DATA PENDIENTES'!B466="","",'DATA PENDIENTES'!B466)</f>
        <v/>
      </c>
      <c r="B466" s="47" t="str">
        <f>IF(A466="","",'DATA PENDIENTES'!C466)</f>
        <v/>
      </c>
      <c r="C466" s="47" t="str">
        <f>IF(A466="","",'DATA PENDIENTES'!L466)</f>
        <v/>
      </c>
      <c r="D466" s="47" t="str">
        <f>IF(A466="","",'DATA PENDIENTES'!J466)</f>
        <v/>
      </c>
      <c r="E466" s="47" t="str">
        <f>IF(A466="","",'DATA PENDIENTES'!D466)</f>
        <v/>
      </c>
      <c r="F466" s="47" t="str">
        <f>IF(A466="","",'DATA PENDIENTES'!E466)</f>
        <v/>
      </c>
      <c r="G466" s="47" t="str">
        <f>IF(A466="","",'DATA PENDIENTES'!F466)</f>
        <v/>
      </c>
      <c r="H466" s="47" t="str">
        <f>IF(A466="","",'DATA PENDIENTES'!G466)</f>
        <v/>
      </c>
      <c r="I466" s="48" t="str">
        <f>IF(A466="","",'DATA PENDIENTES'!H466)</f>
        <v/>
      </c>
      <c r="J466" s="48" t="str">
        <f t="shared" si="1"/>
        <v/>
      </c>
      <c r="K466" s="47" t="str">
        <f>IF(A466="","",'DATA PENDIENTES'!I466)</f>
        <v/>
      </c>
      <c r="L466" s="47" t="str">
        <f>IF(A466="","",'DATA PENDIENTES'!K466)</f>
        <v/>
      </c>
      <c r="M466" s="47" t="str">
        <f>IF(A466="","",'DATA PENDIENTES'!M466)</f>
        <v/>
      </c>
      <c r="N466" s="47" t="str">
        <f>IF(A466="","",'DATA PENDIENTES'!N466)</f>
        <v/>
      </c>
      <c r="O466" s="47" t="str">
        <f t="shared" si="2"/>
        <v/>
      </c>
      <c r="P466" s="47" t="str">
        <f t="shared" si="3"/>
        <v/>
      </c>
      <c r="Q466" s="77" t="str">
        <f t="shared" si="4"/>
        <v/>
      </c>
      <c r="R466" s="47" t="str">
        <f t="shared" si="5"/>
        <v/>
      </c>
      <c r="S466" s="47" t="str">
        <f t="shared" si="6"/>
        <v/>
      </c>
      <c r="T466" s="48" t="str">
        <f>IF(A466="","",'DATA PENDIENTES'!O466)</f>
        <v/>
      </c>
    </row>
    <row r="467" ht="15.75" customHeight="1">
      <c r="A467" s="52" t="str">
        <f>IF('DATA PENDIENTES'!B467="","",'DATA PENDIENTES'!B467)</f>
        <v/>
      </c>
      <c r="B467" s="52" t="str">
        <f>IF(A467="","",'DATA PENDIENTES'!C467)</f>
        <v/>
      </c>
      <c r="C467" s="52" t="str">
        <f>IF(A467="","",'DATA PENDIENTES'!L467)</f>
        <v/>
      </c>
      <c r="D467" s="52" t="str">
        <f>IF(A467="","",'DATA PENDIENTES'!J467)</f>
        <v/>
      </c>
      <c r="E467" s="52" t="str">
        <f>IF(A467="","",'DATA PENDIENTES'!D467)</f>
        <v/>
      </c>
      <c r="F467" s="52" t="str">
        <f>IF(A467="","",'DATA PENDIENTES'!E467)</f>
        <v/>
      </c>
      <c r="G467" s="52" t="str">
        <f>IF(A467="","",'DATA PENDIENTES'!F467)</f>
        <v/>
      </c>
      <c r="H467" s="52" t="str">
        <f>IF(A467="","",'DATA PENDIENTES'!G467)</f>
        <v/>
      </c>
      <c r="I467" s="53" t="str">
        <f>IF(A467="","",'DATA PENDIENTES'!H467)</f>
        <v/>
      </c>
      <c r="J467" s="53" t="str">
        <f t="shared" si="1"/>
        <v/>
      </c>
      <c r="K467" s="52" t="str">
        <f>IF(A467="","",'DATA PENDIENTES'!I467)</f>
        <v/>
      </c>
      <c r="L467" s="52" t="str">
        <f>IF(A467="","",'DATA PENDIENTES'!K467)</f>
        <v/>
      </c>
      <c r="M467" s="52" t="str">
        <f>IF(A467="","",'DATA PENDIENTES'!M467)</f>
        <v/>
      </c>
      <c r="N467" s="52" t="str">
        <f>IF(A467="","",'DATA PENDIENTES'!N467)</f>
        <v/>
      </c>
      <c r="O467" s="52" t="str">
        <f t="shared" si="2"/>
        <v/>
      </c>
      <c r="P467" s="52" t="str">
        <f t="shared" si="3"/>
        <v/>
      </c>
      <c r="Q467" s="80" t="str">
        <f t="shared" si="4"/>
        <v/>
      </c>
      <c r="R467" s="52" t="str">
        <f t="shared" si="5"/>
        <v/>
      </c>
      <c r="S467" s="52" t="str">
        <f t="shared" si="6"/>
        <v/>
      </c>
      <c r="T467" s="53" t="str">
        <f>IF(A467="","",'DATA PENDIENTES'!O467)</f>
        <v/>
      </c>
    </row>
    <row r="468" ht="15.75" customHeight="1">
      <c r="A468" s="47" t="str">
        <f>IF('DATA PENDIENTES'!B468="","",'DATA PENDIENTES'!B468)</f>
        <v/>
      </c>
      <c r="B468" s="47" t="str">
        <f>IF(A468="","",'DATA PENDIENTES'!C468)</f>
        <v/>
      </c>
      <c r="C468" s="47" t="str">
        <f>IF(A468="","",'DATA PENDIENTES'!L468)</f>
        <v/>
      </c>
      <c r="D468" s="47" t="str">
        <f>IF(A468="","",'DATA PENDIENTES'!J468)</f>
        <v/>
      </c>
      <c r="E468" s="47" t="str">
        <f>IF(A468="","",'DATA PENDIENTES'!D468)</f>
        <v/>
      </c>
      <c r="F468" s="47" t="str">
        <f>IF(A468="","",'DATA PENDIENTES'!E468)</f>
        <v/>
      </c>
      <c r="G468" s="47" t="str">
        <f>IF(A468="","",'DATA PENDIENTES'!F468)</f>
        <v/>
      </c>
      <c r="H468" s="47" t="str">
        <f>IF(A468="","",'DATA PENDIENTES'!G468)</f>
        <v/>
      </c>
      <c r="I468" s="48" t="str">
        <f>IF(A468="","",'DATA PENDIENTES'!H468)</f>
        <v/>
      </c>
      <c r="J468" s="48" t="str">
        <f t="shared" si="1"/>
        <v/>
      </c>
      <c r="K468" s="47" t="str">
        <f>IF(A468="","",'DATA PENDIENTES'!I468)</f>
        <v/>
      </c>
      <c r="L468" s="47" t="str">
        <f>IF(A468="","",'DATA PENDIENTES'!K468)</f>
        <v/>
      </c>
      <c r="M468" s="47" t="str">
        <f>IF(A468="","",'DATA PENDIENTES'!M468)</f>
        <v/>
      </c>
      <c r="N468" s="47" t="str">
        <f>IF(A468="","",'DATA PENDIENTES'!N468)</f>
        <v/>
      </c>
      <c r="O468" s="47" t="str">
        <f t="shared" si="2"/>
        <v/>
      </c>
      <c r="P468" s="47" t="str">
        <f t="shared" si="3"/>
        <v/>
      </c>
      <c r="Q468" s="77" t="str">
        <f t="shared" si="4"/>
        <v/>
      </c>
      <c r="R468" s="47" t="str">
        <f t="shared" si="5"/>
        <v/>
      </c>
      <c r="S468" s="47" t="str">
        <f t="shared" si="6"/>
        <v/>
      </c>
      <c r="T468" s="48" t="str">
        <f>IF(A468="","",'DATA PENDIENTES'!O468)</f>
        <v/>
      </c>
    </row>
    <row r="469" ht="15.75" customHeight="1">
      <c r="A469" s="52" t="str">
        <f>IF('DATA PENDIENTES'!B469="","",'DATA PENDIENTES'!B469)</f>
        <v/>
      </c>
      <c r="B469" s="52" t="str">
        <f>IF(A469="","",'DATA PENDIENTES'!C469)</f>
        <v/>
      </c>
      <c r="C469" s="52" t="str">
        <f>IF(A469="","",'DATA PENDIENTES'!L469)</f>
        <v/>
      </c>
      <c r="D469" s="52" t="str">
        <f>IF(A469="","",'DATA PENDIENTES'!J469)</f>
        <v/>
      </c>
      <c r="E469" s="52" t="str">
        <f>IF(A469="","",'DATA PENDIENTES'!D469)</f>
        <v/>
      </c>
      <c r="F469" s="52" t="str">
        <f>IF(A469="","",'DATA PENDIENTES'!E469)</f>
        <v/>
      </c>
      <c r="G469" s="52" t="str">
        <f>IF(A469="","",'DATA PENDIENTES'!F469)</f>
        <v/>
      </c>
      <c r="H469" s="52" t="str">
        <f>IF(A469="","",'DATA PENDIENTES'!G469)</f>
        <v/>
      </c>
      <c r="I469" s="53" t="str">
        <f>IF(A469="","",'DATA PENDIENTES'!H469)</f>
        <v/>
      </c>
      <c r="J469" s="53" t="str">
        <f t="shared" si="1"/>
        <v/>
      </c>
      <c r="K469" s="52" t="str">
        <f>IF(A469="","",'DATA PENDIENTES'!I469)</f>
        <v/>
      </c>
      <c r="L469" s="52" t="str">
        <f>IF(A469="","",'DATA PENDIENTES'!K469)</f>
        <v/>
      </c>
      <c r="M469" s="52" t="str">
        <f>IF(A469="","",'DATA PENDIENTES'!M469)</f>
        <v/>
      </c>
      <c r="N469" s="52" t="str">
        <f>IF(A469="","",'DATA PENDIENTES'!N469)</f>
        <v/>
      </c>
      <c r="O469" s="52" t="str">
        <f t="shared" si="2"/>
        <v/>
      </c>
      <c r="P469" s="52" t="str">
        <f t="shared" si="3"/>
        <v/>
      </c>
      <c r="Q469" s="80" t="str">
        <f t="shared" si="4"/>
        <v/>
      </c>
      <c r="R469" s="52" t="str">
        <f t="shared" si="5"/>
        <v/>
      </c>
      <c r="S469" s="52" t="str">
        <f t="shared" si="6"/>
        <v/>
      </c>
      <c r="T469" s="53" t="str">
        <f>IF(A469="","",'DATA PENDIENTES'!O469)</f>
        <v/>
      </c>
    </row>
    <row r="470" ht="15.75" customHeight="1">
      <c r="A470" s="47" t="str">
        <f>IF('DATA PENDIENTES'!B470="","",'DATA PENDIENTES'!B470)</f>
        <v/>
      </c>
      <c r="B470" s="47" t="str">
        <f>IF(A470="","",'DATA PENDIENTES'!C470)</f>
        <v/>
      </c>
      <c r="C470" s="47" t="str">
        <f>IF(A470="","",'DATA PENDIENTES'!L470)</f>
        <v/>
      </c>
      <c r="D470" s="47" t="str">
        <f>IF(A470="","",'DATA PENDIENTES'!J470)</f>
        <v/>
      </c>
      <c r="E470" s="47" t="str">
        <f>IF(A470="","",'DATA PENDIENTES'!D470)</f>
        <v/>
      </c>
      <c r="F470" s="47" t="str">
        <f>IF(A470="","",'DATA PENDIENTES'!E470)</f>
        <v/>
      </c>
      <c r="G470" s="47" t="str">
        <f>IF(A470="","",'DATA PENDIENTES'!F470)</f>
        <v/>
      </c>
      <c r="H470" s="47" t="str">
        <f>IF(A470="","",'DATA PENDIENTES'!G470)</f>
        <v/>
      </c>
      <c r="I470" s="48" t="str">
        <f>IF(A470="","",'DATA PENDIENTES'!H470)</f>
        <v/>
      </c>
      <c r="J470" s="48" t="str">
        <f t="shared" si="1"/>
        <v/>
      </c>
      <c r="K470" s="47" t="str">
        <f>IF(A470="","",'DATA PENDIENTES'!I470)</f>
        <v/>
      </c>
      <c r="L470" s="47" t="str">
        <f>IF(A470="","",'DATA PENDIENTES'!K470)</f>
        <v/>
      </c>
      <c r="M470" s="47" t="str">
        <f>IF(A470="","",'DATA PENDIENTES'!M470)</f>
        <v/>
      </c>
      <c r="N470" s="47" t="str">
        <f>IF(A470="","",'DATA PENDIENTES'!N470)</f>
        <v/>
      </c>
      <c r="O470" s="47" t="str">
        <f t="shared" si="2"/>
        <v/>
      </c>
      <c r="P470" s="47" t="str">
        <f t="shared" si="3"/>
        <v/>
      </c>
      <c r="Q470" s="77" t="str">
        <f t="shared" si="4"/>
        <v/>
      </c>
      <c r="R470" s="47" t="str">
        <f t="shared" si="5"/>
        <v/>
      </c>
      <c r="S470" s="47" t="str">
        <f t="shared" si="6"/>
        <v/>
      </c>
      <c r="T470" s="48" t="str">
        <f>IF(A470="","",'DATA PENDIENTES'!O470)</f>
        <v/>
      </c>
    </row>
    <row r="471" ht="15.75" customHeight="1">
      <c r="A471" s="52" t="str">
        <f>IF('DATA PENDIENTES'!B471="","",'DATA PENDIENTES'!B471)</f>
        <v/>
      </c>
      <c r="B471" s="52" t="str">
        <f>IF(A471="","",'DATA PENDIENTES'!C471)</f>
        <v/>
      </c>
      <c r="C471" s="52" t="str">
        <f>IF(A471="","",'DATA PENDIENTES'!L471)</f>
        <v/>
      </c>
      <c r="D471" s="52" t="str">
        <f>IF(A471="","",'DATA PENDIENTES'!J471)</f>
        <v/>
      </c>
      <c r="E471" s="52" t="str">
        <f>IF(A471="","",'DATA PENDIENTES'!D471)</f>
        <v/>
      </c>
      <c r="F471" s="52" t="str">
        <f>IF(A471="","",'DATA PENDIENTES'!E471)</f>
        <v/>
      </c>
      <c r="G471" s="52" t="str">
        <f>IF(A471="","",'DATA PENDIENTES'!F471)</f>
        <v/>
      </c>
      <c r="H471" s="52" t="str">
        <f>IF(A471="","",'DATA PENDIENTES'!G471)</f>
        <v/>
      </c>
      <c r="I471" s="53" t="str">
        <f>IF(A471="","",'DATA PENDIENTES'!H471)</f>
        <v/>
      </c>
      <c r="J471" s="53" t="str">
        <f t="shared" si="1"/>
        <v/>
      </c>
      <c r="K471" s="52" t="str">
        <f>IF(A471="","",'DATA PENDIENTES'!I471)</f>
        <v/>
      </c>
      <c r="L471" s="52" t="str">
        <f>IF(A471="","",'DATA PENDIENTES'!K471)</f>
        <v/>
      </c>
      <c r="M471" s="52" t="str">
        <f>IF(A471="","",'DATA PENDIENTES'!M471)</f>
        <v/>
      </c>
      <c r="N471" s="52" t="str">
        <f>IF(A471="","",'DATA PENDIENTES'!N471)</f>
        <v/>
      </c>
      <c r="O471" s="52" t="str">
        <f t="shared" si="2"/>
        <v/>
      </c>
      <c r="P471" s="52" t="str">
        <f t="shared" si="3"/>
        <v/>
      </c>
      <c r="Q471" s="80" t="str">
        <f t="shared" si="4"/>
        <v/>
      </c>
      <c r="R471" s="52" t="str">
        <f t="shared" si="5"/>
        <v/>
      </c>
      <c r="S471" s="52" t="str">
        <f t="shared" si="6"/>
        <v/>
      </c>
      <c r="T471" s="53" t="str">
        <f>IF(A471="","",'DATA PENDIENTES'!O471)</f>
        <v/>
      </c>
    </row>
    <row r="472" ht="15.75" customHeight="1">
      <c r="A472" s="47" t="str">
        <f>IF('DATA PENDIENTES'!B472="","",'DATA PENDIENTES'!B472)</f>
        <v/>
      </c>
      <c r="B472" s="47" t="str">
        <f>IF(A472="","",'DATA PENDIENTES'!C472)</f>
        <v/>
      </c>
      <c r="C472" s="47" t="str">
        <f>IF(A472="","",'DATA PENDIENTES'!L472)</f>
        <v/>
      </c>
      <c r="D472" s="47" t="str">
        <f>IF(A472="","",'DATA PENDIENTES'!J472)</f>
        <v/>
      </c>
      <c r="E472" s="47" t="str">
        <f>IF(A472="","",'DATA PENDIENTES'!D472)</f>
        <v/>
      </c>
      <c r="F472" s="47" t="str">
        <f>IF(A472="","",'DATA PENDIENTES'!E472)</f>
        <v/>
      </c>
      <c r="G472" s="47" t="str">
        <f>IF(A472="","",'DATA PENDIENTES'!F472)</f>
        <v/>
      </c>
      <c r="H472" s="47" t="str">
        <f>IF(A472="","",'DATA PENDIENTES'!G472)</f>
        <v/>
      </c>
      <c r="I472" s="48" t="str">
        <f>IF(A472="","",'DATA PENDIENTES'!H472)</f>
        <v/>
      </c>
      <c r="J472" s="48" t="str">
        <f t="shared" si="1"/>
        <v/>
      </c>
      <c r="K472" s="47" t="str">
        <f>IF(A472="","",'DATA PENDIENTES'!I472)</f>
        <v/>
      </c>
      <c r="L472" s="47" t="str">
        <f>IF(A472="","",'DATA PENDIENTES'!K472)</f>
        <v/>
      </c>
      <c r="M472" s="47" t="str">
        <f>IF(A472="","",'DATA PENDIENTES'!M472)</f>
        <v/>
      </c>
      <c r="N472" s="47" t="str">
        <f>IF(A472="","",'DATA PENDIENTES'!N472)</f>
        <v/>
      </c>
      <c r="O472" s="47" t="str">
        <f t="shared" si="2"/>
        <v/>
      </c>
      <c r="P472" s="47" t="str">
        <f t="shared" si="3"/>
        <v/>
      </c>
      <c r="Q472" s="77" t="str">
        <f t="shared" si="4"/>
        <v/>
      </c>
      <c r="R472" s="47" t="str">
        <f t="shared" si="5"/>
        <v/>
      </c>
      <c r="S472" s="47" t="str">
        <f t="shared" si="6"/>
        <v/>
      </c>
      <c r="T472" s="48" t="str">
        <f>IF(A472="","",'DATA PENDIENTES'!O472)</f>
        <v/>
      </c>
    </row>
    <row r="473" ht="15.75" customHeight="1">
      <c r="A473" s="52" t="str">
        <f>IF('DATA PENDIENTES'!B473="","",'DATA PENDIENTES'!B473)</f>
        <v/>
      </c>
      <c r="B473" s="52" t="str">
        <f>IF(A473="","",'DATA PENDIENTES'!C473)</f>
        <v/>
      </c>
      <c r="C473" s="52" t="str">
        <f>IF(A473="","",'DATA PENDIENTES'!L473)</f>
        <v/>
      </c>
      <c r="D473" s="52" t="str">
        <f>IF(A473="","",'DATA PENDIENTES'!J473)</f>
        <v/>
      </c>
      <c r="E473" s="52" t="str">
        <f>IF(A473="","",'DATA PENDIENTES'!D473)</f>
        <v/>
      </c>
      <c r="F473" s="52" t="str">
        <f>IF(A473="","",'DATA PENDIENTES'!E473)</f>
        <v/>
      </c>
      <c r="G473" s="52" t="str">
        <f>IF(A473="","",'DATA PENDIENTES'!F473)</f>
        <v/>
      </c>
      <c r="H473" s="52" t="str">
        <f>IF(A473="","",'DATA PENDIENTES'!G473)</f>
        <v/>
      </c>
      <c r="I473" s="53" t="str">
        <f>IF(A473="","",'DATA PENDIENTES'!H473)</f>
        <v/>
      </c>
      <c r="J473" s="53" t="str">
        <f t="shared" si="1"/>
        <v/>
      </c>
      <c r="K473" s="52" t="str">
        <f>IF(A473="","",'DATA PENDIENTES'!I473)</f>
        <v/>
      </c>
      <c r="L473" s="52" t="str">
        <f>IF(A473="","",'DATA PENDIENTES'!K473)</f>
        <v/>
      </c>
      <c r="M473" s="52" t="str">
        <f>IF(A473="","",'DATA PENDIENTES'!M473)</f>
        <v/>
      </c>
      <c r="N473" s="52" t="str">
        <f>IF(A473="","",'DATA PENDIENTES'!N473)</f>
        <v/>
      </c>
      <c r="O473" s="52" t="str">
        <f t="shared" si="2"/>
        <v/>
      </c>
      <c r="P473" s="52" t="str">
        <f t="shared" si="3"/>
        <v/>
      </c>
      <c r="Q473" s="80" t="str">
        <f t="shared" si="4"/>
        <v/>
      </c>
      <c r="R473" s="52" t="str">
        <f t="shared" si="5"/>
        <v/>
      </c>
      <c r="S473" s="52" t="str">
        <f t="shared" si="6"/>
        <v/>
      </c>
      <c r="T473" s="53" t="str">
        <f>IF(A473="","",'DATA PENDIENTES'!O473)</f>
        <v/>
      </c>
    </row>
    <row r="474" ht="15.75" customHeight="1">
      <c r="A474" s="47" t="str">
        <f>IF('DATA PENDIENTES'!B474="","",'DATA PENDIENTES'!B474)</f>
        <v/>
      </c>
      <c r="B474" s="47" t="str">
        <f>IF(A474="","",'DATA PENDIENTES'!C474)</f>
        <v/>
      </c>
      <c r="C474" s="47" t="str">
        <f>IF(A474="","",'DATA PENDIENTES'!L474)</f>
        <v/>
      </c>
      <c r="D474" s="47" t="str">
        <f>IF(A474="","",'DATA PENDIENTES'!J474)</f>
        <v/>
      </c>
      <c r="E474" s="47" t="str">
        <f>IF(A474="","",'DATA PENDIENTES'!D474)</f>
        <v/>
      </c>
      <c r="F474" s="47" t="str">
        <f>IF(A474="","",'DATA PENDIENTES'!E474)</f>
        <v/>
      </c>
      <c r="G474" s="47" t="str">
        <f>IF(A474="","",'DATA PENDIENTES'!F474)</f>
        <v/>
      </c>
      <c r="H474" s="47" t="str">
        <f>IF(A474="","",'DATA PENDIENTES'!G474)</f>
        <v/>
      </c>
      <c r="I474" s="48" t="str">
        <f>IF(A474="","",'DATA PENDIENTES'!H474)</f>
        <v/>
      </c>
      <c r="J474" s="48" t="str">
        <f t="shared" si="1"/>
        <v/>
      </c>
      <c r="K474" s="47" t="str">
        <f>IF(A474="","",'DATA PENDIENTES'!I474)</f>
        <v/>
      </c>
      <c r="L474" s="47" t="str">
        <f>IF(A474="","",'DATA PENDIENTES'!K474)</f>
        <v/>
      </c>
      <c r="M474" s="47" t="str">
        <f>IF(A474="","",'DATA PENDIENTES'!M474)</f>
        <v/>
      </c>
      <c r="N474" s="47" t="str">
        <f>IF(A474="","",'DATA PENDIENTES'!N474)</f>
        <v/>
      </c>
      <c r="O474" s="47" t="str">
        <f t="shared" si="2"/>
        <v/>
      </c>
      <c r="P474" s="47" t="str">
        <f t="shared" si="3"/>
        <v/>
      </c>
      <c r="Q474" s="77" t="str">
        <f t="shared" si="4"/>
        <v/>
      </c>
      <c r="R474" s="47" t="str">
        <f t="shared" si="5"/>
        <v/>
      </c>
      <c r="S474" s="47" t="str">
        <f t="shared" si="6"/>
        <v/>
      </c>
      <c r="T474" s="48" t="str">
        <f>IF(A474="","",'DATA PENDIENTES'!O474)</f>
        <v/>
      </c>
    </row>
    <row r="475" ht="15.75" customHeight="1">
      <c r="A475" s="52" t="str">
        <f>IF('DATA PENDIENTES'!B475="","",'DATA PENDIENTES'!B475)</f>
        <v/>
      </c>
      <c r="B475" s="52" t="str">
        <f>IF(A475="","",'DATA PENDIENTES'!C475)</f>
        <v/>
      </c>
      <c r="C475" s="52" t="str">
        <f>IF(A475="","",'DATA PENDIENTES'!L475)</f>
        <v/>
      </c>
      <c r="D475" s="52" t="str">
        <f>IF(A475="","",'DATA PENDIENTES'!J475)</f>
        <v/>
      </c>
      <c r="E475" s="52" t="str">
        <f>IF(A475="","",'DATA PENDIENTES'!D475)</f>
        <v/>
      </c>
      <c r="F475" s="52" t="str">
        <f>IF(A475="","",'DATA PENDIENTES'!E475)</f>
        <v/>
      </c>
      <c r="G475" s="52" t="str">
        <f>IF(A475="","",'DATA PENDIENTES'!F475)</f>
        <v/>
      </c>
      <c r="H475" s="52" t="str">
        <f>IF(A475="","",'DATA PENDIENTES'!G475)</f>
        <v/>
      </c>
      <c r="I475" s="53" t="str">
        <f>IF(A475="","",'DATA PENDIENTES'!H475)</f>
        <v/>
      </c>
      <c r="J475" s="53" t="str">
        <f t="shared" si="1"/>
        <v/>
      </c>
      <c r="K475" s="52" t="str">
        <f>IF(A475="","",'DATA PENDIENTES'!I475)</f>
        <v/>
      </c>
      <c r="L475" s="52" t="str">
        <f>IF(A475="","",'DATA PENDIENTES'!K475)</f>
        <v/>
      </c>
      <c r="M475" s="52" t="str">
        <f>IF(A475="","",'DATA PENDIENTES'!M475)</f>
        <v/>
      </c>
      <c r="N475" s="52" t="str">
        <f>IF(A475="","",'DATA PENDIENTES'!N475)</f>
        <v/>
      </c>
      <c r="O475" s="52" t="str">
        <f t="shared" si="2"/>
        <v/>
      </c>
      <c r="P475" s="52" t="str">
        <f t="shared" si="3"/>
        <v/>
      </c>
      <c r="Q475" s="80" t="str">
        <f t="shared" si="4"/>
        <v/>
      </c>
      <c r="R475" s="52" t="str">
        <f t="shared" si="5"/>
        <v/>
      </c>
      <c r="S475" s="52" t="str">
        <f t="shared" si="6"/>
        <v/>
      </c>
      <c r="T475" s="53" t="str">
        <f>IF(A475="","",'DATA PENDIENTES'!O475)</f>
        <v/>
      </c>
    </row>
    <row r="476" ht="15.75" customHeight="1">
      <c r="A476" s="47" t="str">
        <f>IF('DATA PENDIENTES'!B476="","",'DATA PENDIENTES'!B476)</f>
        <v/>
      </c>
      <c r="B476" s="47" t="str">
        <f>IF(A476="","",'DATA PENDIENTES'!C476)</f>
        <v/>
      </c>
      <c r="C476" s="47" t="str">
        <f>IF(A476="","",'DATA PENDIENTES'!L476)</f>
        <v/>
      </c>
      <c r="D476" s="47" t="str">
        <f>IF(A476="","",'DATA PENDIENTES'!J476)</f>
        <v/>
      </c>
      <c r="E476" s="47" t="str">
        <f>IF(A476="","",'DATA PENDIENTES'!D476)</f>
        <v/>
      </c>
      <c r="F476" s="47" t="str">
        <f>IF(A476="","",'DATA PENDIENTES'!E476)</f>
        <v/>
      </c>
      <c r="G476" s="47" t="str">
        <f>IF(A476="","",'DATA PENDIENTES'!F476)</f>
        <v/>
      </c>
      <c r="H476" s="47" t="str">
        <f>IF(A476="","",'DATA PENDIENTES'!G476)</f>
        <v/>
      </c>
      <c r="I476" s="48" t="str">
        <f>IF(A476="","",'DATA PENDIENTES'!H476)</f>
        <v/>
      </c>
      <c r="J476" s="48" t="str">
        <f t="shared" si="1"/>
        <v/>
      </c>
      <c r="K476" s="47" t="str">
        <f>IF(A476="","",'DATA PENDIENTES'!I476)</f>
        <v/>
      </c>
      <c r="L476" s="47" t="str">
        <f>IF(A476="","",'DATA PENDIENTES'!K476)</f>
        <v/>
      </c>
      <c r="M476" s="47" t="str">
        <f>IF(A476="","",'DATA PENDIENTES'!M476)</f>
        <v/>
      </c>
      <c r="N476" s="47" t="str">
        <f>IF(A476="","",'DATA PENDIENTES'!N476)</f>
        <v/>
      </c>
      <c r="O476" s="47" t="str">
        <f t="shared" si="2"/>
        <v/>
      </c>
      <c r="P476" s="47" t="str">
        <f t="shared" si="3"/>
        <v/>
      </c>
      <c r="Q476" s="77" t="str">
        <f t="shared" si="4"/>
        <v/>
      </c>
      <c r="R476" s="47" t="str">
        <f t="shared" si="5"/>
        <v/>
      </c>
      <c r="S476" s="47" t="str">
        <f t="shared" si="6"/>
        <v/>
      </c>
      <c r="T476" s="48" t="str">
        <f>IF(A476="","",'DATA PENDIENTES'!O476)</f>
        <v/>
      </c>
    </row>
    <row r="477" ht="15.75" customHeight="1">
      <c r="A477" s="52" t="str">
        <f>IF('DATA PENDIENTES'!B477="","",'DATA PENDIENTES'!B477)</f>
        <v/>
      </c>
      <c r="B477" s="52" t="str">
        <f>IF(A477="","",'DATA PENDIENTES'!C477)</f>
        <v/>
      </c>
      <c r="C477" s="52" t="str">
        <f>IF(A477="","",'DATA PENDIENTES'!L477)</f>
        <v/>
      </c>
      <c r="D477" s="52" t="str">
        <f>IF(A477="","",'DATA PENDIENTES'!J477)</f>
        <v/>
      </c>
      <c r="E477" s="52" t="str">
        <f>IF(A477="","",'DATA PENDIENTES'!D477)</f>
        <v/>
      </c>
      <c r="F477" s="52" t="str">
        <f>IF(A477="","",'DATA PENDIENTES'!E477)</f>
        <v/>
      </c>
      <c r="G477" s="52" t="str">
        <f>IF(A477="","",'DATA PENDIENTES'!F477)</f>
        <v/>
      </c>
      <c r="H477" s="52" t="str">
        <f>IF(A477="","",'DATA PENDIENTES'!G477)</f>
        <v/>
      </c>
      <c r="I477" s="53" t="str">
        <f>IF(A477="","",'DATA PENDIENTES'!H477)</f>
        <v/>
      </c>
      <c r="J477" s="53" t="str">
        <f t="shared" si="1"/>
        <v/>
      </c>
      <c r="K477" s="52" t="str">
        <f>IF(A477="","",'DATA PENDIENTES'!I477)</f>
        <v/>
      </c>
      <c r="L477" s="52" t="str">
        <f>IF(A477="","",'DATA PENDIENTES'!K477)</f>
        <v/>
      </c>
      <c r="M477" s="52" t="str">
        <f>IF(A477="","",'DATA PENDIENTES'!M477)</f>
        <v/>
      </c>
      <c r="N477" s="52" t="str">
        <f>IF(A477="","",'DATA PENDIENTES'!N477)</f>
        <v/>
      </c>
      <c r="O477" s="52" t="str">
        <f t="shared" si="2"/>
        <v/>
      </c>
      <c r="P477" s="52" t="str">
        <f t="shared" si="3"/>
        <v/>
      </c>
      <c r="Q477" s="80" t="str">
        <f t="shared" si="4"/>
        <v/>
      </c>
      <c r="R477" s="52" t="str">
        <f t="shared" si="5"/>
        <v/>
      </c>
      <c r="S477" s="52" t="str">
        <f t="shared" si="6"/>
        <v/>
      </c>
      <c r="T477" s="53" t="str">
        <f>IF(A477="","",'DATA PENDIENTES'!O477)</f>
        <v/>
      </c>
    </row>
    <row r="478" ht="15.75" customHeight="1">
      <c r="A478" s="47" t="str">
        <f>IF('DATA PENDIENTES'!B478="","",'DATA PENDIENTES'!B478)</f>
        <v/>
      </c>
      <c r="B478" s="47" t="str">
        <f>IF(A478="","",'DATA PENDIENTES'!C478)</f>
        <v/>
      </c>
      <c r="C478" s="47" t="str">
        <f>IF(A478="","",'DATA PENDIENTES'!L478)</f>
        <v/>
      </c>
      <c r="D478" s="47" t="str">
        <f>IF(A478="","",'DATA PENDIENTES'!J478)</f>
        <v/>
      </c>
      <c r="E478" s="47" t="str">
        <f>IF(A478="","",'DATA PENDIENTES'!D478)</f>
        <v/>
      </c>
      <c r="F478" s="47" t="str">
        <f>IF(A478="","",'DATA PENDIENTES'!E478)</f>
        <v/>
      </c>
      <c r="G478" s="47" t="str">
        <f>IF(A478="","",'DATA PENDIENTES'!F478)</f>
        <v/>
      </c>
      <c r="H478" s="47" t="str">
        <f>IF(A478="","",'DATA PENDIENTES'!G478)</f>
        <v/>
      </c>
      <c r="I478" s="48" t="str">
        <f>IF(A478="","",'DATA PENDIENTES'!H478)</f>
        <v/>
      </c>
      <c r="J478" s="48" t="str">
        <f t="shared" si="1"/>
        <v/>
      </c>
      <c r="K478" s="47" t="str">
        <f>IF(A478="","",'DATA PENDIENTES'!I478)</f>
        <v/>
      </c>
      <c r="L478" s="47" t="str">
        <f>IF(A478="","",'DATA PENDIENTES'!K478)</f>
        <v/>
      </c>
      <c r="M478" s="47" t="str">
        <f>IF(A478="","",'DATA PENDIENTES'!M478)</f>
        <v/>
      </c>
      <c r="N478" s="47" t="str">
        <f>IF(A478="","",'DATA PENDIENTES'!N478)</f>
        <v/>
      </c>
      <c r="O478" s="47" t="str">
        <f t="shared" si="2"/>
        <v/>
      </c>
      <c r="P478" s="47" t="str">
        <f t="shared" si="3"/>
        <v/>
      </c>
      <c r="Q478" s="77" t="str">
        <f t="shared" si="4"/>
        <v/>
      </c>
      <c r="R478" s="47" t="str">
        <f t="shared" si="5"/>
        <v/>
      </c>
      <c r="S478" s="47" t="str">
        <f t="shared" si="6"/>
        <v/>
      </c>
      <c r="T478" s="48" t="str">
        <f>IF(A478="","",'DATA PENDIENTES'!O478)</f>
        <v/>
      </c>
    </row>
    <row r="479" ht="15.75" customHeight="1">
      <c r="A479" s="52" t="str">
        <f>IF('DATA PENDIENTES'!B479="","",'DATA PENDIENTES'!B479)</f>
        <v/>
      </c>
      <c r="B479" s="52" t="str">
        <f>IF(A479="","",'DATA PENDIENTES'!C479)</f>
        <v/>
      </c>
      <c r="C479" s="52" t="str">
        <f>IF(A479="","",'DATA PENDIENTES'!L479)</f>
        <v/>
      </c>
      <c r="D479" s="52" t="str">
        <f>IF(A479="","",'DATA PENDIENTES'!J479)</f>
        <v/>
      </c>
      <c r="E479" s="52" t="str">
        <f>IF(A479="","",'DATA PENDIENTES'!D479)</f>
        <v/>
      </c>
      <c r="F479" s="52" t="str">
        <f>IF(A479="","",'DATA PENDIENTES'!E479)</f>
        <v/>
      </c>
      <c r="G479" s="52" t="str">
        <f>IF(A479="","",'DATA PENDIENTES'!F479)</f>
        <v/>
      </c>
      <c r="H479" s="52" t="str">
        <f>IF(A479="","",'DATA PENDIENTES'!G479)</f>
        <v/>
      </c>
      <c r="I479" s="53" t="str">
        <f>IF(A479="","",'DATA PENDIENTES'!H479)</f>
        <v/>
      </c>
      <c r="J479" s="53" t="str">
        <f t="shared" si="1"/>
        <v/>
      </c>
      <c r="K479" s="52" t="str">
        <f>IF(A479="","",'DATA PENDIENTES'!I479)</f>
        <v/>
      </c>
      <c r="L479" s="52" t="str">
        <f>IF(A479="","",'DATA PENDIENTES'!K479)</f>
        <v/>
      </c>
      <c r="M479" s="52" t="str">
        <f>IF(A479="","",'DATA PENDIENTES'!M479)</f>
        <v/>
      </c>
      <c r="N479" s="52" t="str">
        <f>IF(A479="","",'DATA PENDIENTES'!N479)</f>
        <v/>
      </c>
      <c r="O479" s="52" t="str">
        <f t="shared" si="2"/>
        <v/>
      </c>
      <c r="P479" s="52" t="str">
        <f t="shared" si="3"/>
        <v/>
      </c>
      <c r="Q479" s="80" t="str">
        <f t="shared" si="4"/>
        <v/>
      </c>
      <c r="R479" s="52" t="str">
        <f t="shared" si="5"/>
        <v/>
      </c>
      <c r="S479" s="52" t="str">
        <f t="shared" si="6"/>
        <v/>
      </c>
      <c r="T479" s="53" t="str">
        <f>IF(A479="","",'DATA PENDIENTES'!O479)</f>
        <v/>
      </c>
    </row>
    <row r="480" ht="15.75" customHeight="1">
      <c r="A480" s="47" t="str">
        <f>IF('DATA PENDIENTES'!B480="","",'DATA PENDIENTES'!B480)</f>
        <v/>
      </c>
      <c r="B480" s="47" t="str">
        <f>IF(A480="","",'DATA PENDIENTES'!C480)</f>
        <v/>
      </c>
      <c r="C480" s="47" t="str">
        <f>IF(A480="","",'DATA PENDIENTES'!L480)</f>
        <v/>
      </c>
      <c r="D480" s="47" t="str">
        <f>IF(A480="","",'DATA PENDIENTES'!J480)</f>
        <v/>
      </c>
      <c r="E480" s="47" t="str">
        <f>IF(A480="","",'DATA PENDIENTES'!D480)</f>
        <v/>
      </c>
      <c r="F480" s="47" t="str">
        <f>IF(A480="","",'DATA PENDIENTES'!E480)</f>
        <v/>
      </c>
      <c r="G480" s="47" t="str">
        <f>IF(A480="","",'DATA PENDIENTES'!F480)</f>
        <v/>
      </c>
      <c r="H480" s="47" t="str">
        <f>IF(A480="","",'DATA PENDIENTES'!G480)</f>
        <v/>
      </c>
      <c r="I480" s="48" t="str">
        <f>IF(A480="","",'DATA PENDIENTES'!H480)</f>
        <v/>
      </c>
      <c r="J480" s="48" t="str">
        <f t="shared" si="1"/>
        <v/>
      </c>
      <c r="K480" s="47" t="str">
        <f>IF(A480="","",'DATA PENDIENTES'!I480)</f>
        <v/>
      </c>
      <c r="L480" s="47" t="str">
        <f>IF(A480="","",'DATA PENDIENTES'!K480)</f>
        <v/>
      </c>
      <c r="M480" s="47" t="str">
        <f>IF(A480="","",'DATA PENDIENTES'!M480)</f>
        <v/>
      </c>
      <c r="N480" s="47" t="str">
        <f>IF(A480="","",'DATA PENDIENTES'!N480)</f>
        <v/>
      </c>
      <c r="O480" s="47" t="str">
        <f t="shared" si="2"/>
        <v/>
      </c>
      <c r="P480" s="47" t="str">
        <f t="shared" si="3"/>
        <v/>
      </c>
      <c r="Q480" s="77" t="str">
        <f t="shared" si="4"/>
        <v/>
      </c>
      <c r="R480" s="47" t="str">
        <f t="shared" si="5"/>
        <v/>
      </c>
      <c r="S480" s="47" t="str">
        <f t="shared" si="6"/>
        <v/>
      </c>
      <c r="T480" s="48" t="str">
        <f>IF(A480="","",'DATA PENDIENTES'!O480)</f>
        <v/>
      </c>
    </row>
    <row r="481" ht="15.75" customHeight="1">
      <c r="A481" s="52" t="str">
        <f>IF('DATA PENDIENTES'!B481="","",'DATA PENDIENTES'!B481)</f>
        <v/>
      </c>
      <c r="B481" s="52" t="str">
        <f>IF(A481="","",'DATA PENDIENTES'!C481)</f>
        <v/>
      </c>
      <c r="C481" s="52" t="str">
        <f>IF(A481="","",'DATA PENDIENTES'!L481)</f>
        <v/>
      </c>
      <c r="D481" s="52" t="str">
        <f>IF(A481="","",'DATA PENDIENTES'!J481)</f>
        <v/>
      </c>
      <c r="E481" s="52" t="str">
        <f>IF(A481="","",'DATA PENDIENTES'!D481)</f>
        <v/>
      </c>
      <c r="F481" s="52" t="str">
        <f>IF(A481="","",'DATA PENDIENTES'!E481)</f>
        <v/>
      </c>
      <c r="G481" s="52" t="str">
        <f>IF(A481="","",'DATA PENDIENTES'!F481)</f>
        <v/>
      </c>
      <c r="H481" s="52" t="str">
        <f>IF(A481="","",'DATA PENDIENTES'!G481)</f>
        <v/>
      </c>
      <c r="I481" s="53" t="str">
        <f>IF(A481="","",'DATA PENDIENTES'!H481)</f>
        <v/>
      </c>
      <c r="J481" s="53" t="str">
        <f t="shared" si="1"/>
        <v/>
      </c>
      <c r="K481" s="52" t="str">
        <f>IF(A481="","",'DATA PENDIENTES'!I481)</f>
        <v/>
      </c>
      <c r="L481" s="52" t="str">
        <f>IF(A481="","",'DATA PENDIENTES'!K481)</f>
        <v/>
      </c>
      <c r="M481" s="52" t="str">
        <f>IF(A481="","",'DATA PENDIENTES'!M481)</f>
        <v/>
      </c>
      <c r="N481" s="52" t="str">
        <f>IF(A481="","",'DATA PENDIENTES'!N481)</f>
        <v/>
      </c>
      <c r="O481" s="52" t="str">
        <f t="shared" si="2"/>
        <v/>
      </c>
      <c r="P481" s="52" t="str">
        <f t="shared" si="3"/>
        <v/>
      </c>
      <c r="Q481" s="80" t="str">
        <f t="shared" si="4"/>
        <v/>
      </c>
      <c r="R481" s="52" t="str">
        <f t="shared" si="5"/>
        <v/>
      </c>
      <c r="S481" s="52" t="str">
        <f t="shared" si="6"/>
        <v/>
      </c>
      <c r="T481" s="53" t="str">
        <f>IF(A481="","",'DATA PENDIENTES'!O481)</f>
        <v/>
      </c>
    </row>
    <row r="482" ht="15.75" customHeight="1">
      <c r="A482" s="47" t="str">
        <f>IF('DATA PENDIENTES'!B482="","",'DATA PENDIENTES'!B482)</f>
        <v/>
      </c>
      <c r="B482" s="47" t="str">
        <f>IF(A482="","",'DATA PENDIENTES'!C482)</f>
        <v/>
      </c>
      <c r="C482" s="47" t="str">
        <f>IF(A482="","",'DATA PENDIENTES'!L482)</f>
        <v/>
      </c>
      <c r="D482" s="47" t="str">
        <f>IF(A482="","",'DATA PENDIENTES'!J482)</f>
        <v/>
      </c>
      <c r="E482" s="47" t="str">
        <f>IF(A482="","",'DATA PENDIENTES'!D482)</f>
        <v/>
      </c>
      <c r="F482" s="47" t="str">
        <f>IF(A482="","",'DATA PENDIENTES'!E482)</f>
        <v/>
      </c>
      <c r="G482" s="47" t="str">
        <f>IF(A482="","",'DATA PENDIENTES'!F482)</f>
        <v/>
      </c>
      <c r="H482" s="47" t="str">
        <f>IF(A482="","",'DATA PENDIENTES'!G482)</f>
        <v/>
      </c>
      <c r="I482" s="48" t="str">
        <f>IF(A482="","",'DATA PENDIENTES'!H482)</f>
        <v/>
      </c>
      <c r="J482" s="48" t="str">
        <f t="shared" si="1"/>
        <v/>
      </c>
      <c r="K482" s="47" t="str">
        <f>IF(A482="","",'DATA PENDIENTES'!I482)</f>
        <v/>
      </c>
      <c r="L482" s="47" t="str">
        <f>IF(A482="","",'DATA PENDIENTES'!K482)</f>
        <v/>
      </c>
      <c r="M482" s="47" t="str">
        <f>IF(A482="","",'DATA PENDIENTES'!M482)</f>
        <v/>
      </c>
      <c r="N482" s="47" t="str">
        <f>IF(A482="","",'DATA PENDIENTES'!N482)</f>
        <v/>
      </c>
      <c r="O482" s="47" t="str">
        <f t="shared" si="2"/>
        <v/>
      </c>
      <c r="P482" s="47" t="str">
        <f t="shared" si="3"/>
        <v/>
      </c>
      <c r="Q482" s="77" t="str">
        <f t="shared" si="4"/>
        <v/>
      </c>
      <c r="R482" s="47" t="str">
        <f t="shared" si="5"/>
        <v/>
      </c>
      <c r="S482" s="47" t="str">
        <f t="shared" si="6"/>
        <v/>
      </c>
      <c r="T482" s="48" t="str">
        <f>IF(A482="","",'DATA PENDIENTES'!O482)</f>
        <v/>
      </c>
    </row>
    <row r="483" ht="15.75" customHeight="1">
      <c r="A483" s="52" t="str">
        <f>IF('DATA PENDIENTES'!B483="","",'DATA PENDIENTES'!B483)</f>
        <v/>
      </c>
      <c r="B483" s="52" t="str">
        <f>IF(A483="","",'DATA PENDIENTES'!C483)</f>
        <v/>
      </c>
      <c r="C483" s="52" t="str">
        <f>IF(A483="","",'DATA PENDIENTES'!L483)</f>
        <v/>
      </c>
      <c r="D483" s="52" t="str">
        <f>IF(A483="","",'DATA PENDIENTES'!J483)</f>
        <v/>
      </c>
      <c r="E483" s="52" t="str">
        <f>IF(A483="","",'DATA PENDIENTES'!D483)</f>
        <v/>
      </c>
      <c r="F483" s="52" t="str">
        <f>IF(A483="","",'DATA PENDIENTES'!E483)</f>
        <v/>
      </c>
      <c r="G483" s="52" t="str">
        <f>IF(A483="","",'DATA PENDIENTES'!F483)</f>
        <v/>
      </c>
      <c r="H483" s="52" t="str">
        <f>IF(A483="","",'DATA PENDIENTES'!G483)</f>
        <v/>
      </c>
      <c r="I483" s="53" t="str">
        <f>IF(A483="","",'DATA PENDIENTES'!H483)</f>
        <v/>
      </c>
      <c r="J483" s="53" t="str">
        <f t="shared" si="1"/>
        <v/>
      </c>
      <c r="K483" s="52" t="str">
        <f>IF(A483="","",'DATA PENDIENTES'!I483)</f>
        <v/>
      </c>
      <c r="L483" s="52" t="str">
        <f>IF(A483="","",'DATA PENDIENTES'!K483)</f>
        <v/>
      </c>
      <c r="M483" s="52" t="str">
        <f>IF(A483="","",'DATA PENDIENTES'!M483)</f>
        <v/>
      </c>
      <c r="N483" s="52" t="str">
        <f>IF(A483="","",'DATA PENDIENTES'!N483)</f>
        <v/>
      </c>
      <c r="O483" s="52" t="str">
        <f t="shared" si="2"/>
        <v/>
      </c>
      <c r="P483" s="52" t="str">
        <f t="shared" si="3"/>
        <v/>
      </c>
      <c r="Q483" s="80" t="str">
        <f t="shared" si="4"/>
        <v/>
      </c>
      <c r="R483" s="52" t="str">
        <f t="shared" si="5"/>
        <v/>
      </c>
      <c r="S483" s="52" t="str">
        <f t="shared" si="6"/>
        <v/>
      </c>
      <c r="T483" s="53" t="str">
        <f>IF(A483="","",'DATA PENDIENTES'!O483)</f>
        <v/>
      </c>
    </row>
    <row r="484" ht="15.75" customHeight="1">
      <c r="A484" s="47" t="str">
        <f>IF('DATA PENDIENTES'!B484="","",'DATA PENDIENTES'!B484)</f>
        <v/>
      </c>
      <c r="B484" s="47" t="str">
        <f>IF(A484="","",'DATA PENDIENTES'!C484)</f>
        <v/>
      </c>
      <c r="C484" s="47" t="str">
        <f>IF(A484="","",'DATA PENDIENTES'!L484)</f>
        <v/>
      </c>
      <c r="D484" s="47" t="str">
        <f>IF(A484="","",'DATA PENDIENTES'!J484)</f>
        <v/>
      </c>
      <c r="E484" s="47" t="str">
        <f>IF(A484="","",'DATA PENDIENTES'!D484)</f>
        <v/>
      </c>
      <c r="F484" s="47" t="str">
        <f>IF(A484="","",'DATA PENDIENTES'!E484)</f>
        <v/>
      </c>
      <c r="G484" s="47" t="str">
        <f>IF(A484="","",'DATA PENDIENTES'!F484)</f>
        <v/>
      </c>
      <c r="H484" s="47" t="str">
        <f>IF(A484="","",'DATA PENDIENTES'!G484)</f>
        <v/>
      </c>
      <c r="I484" s="48" t="str">
        <f>IF(A484="","",'DATA PENDIENTES'!H484)</f>
        <v/>
      </c>
      <c r="J484" s="48" t="str">
        <f t="shared" si="1"/>
        <v/>
      </c>
      <c r="K484" s="47" t="str">
        <f>IF(A484="","",'DATA PENDIENTES'!I484)</f>
        <v/>
      </c>
      <c r="L484" s="47" t="str">
        <f>IF(A484="","",'DATA PENDIENTES'!K484)</f>
        <v/>
      </c>
      <c r="M484" s="47" t="str">
        <f>IF(A484="","",'DATA PENDIENTES'!M484)</f>
        <v/>
      </c>
      <c r="N484" s="47" t="str">
        <f>IF(A484="","",'DATA PENDIENTES'!N484)</f>
        <v/>
      </c>
      <c r="O484" s="47" t="str">
        <f t="shared" si="2"/>
        <v/>
      </c>
      <c r="P484" s="47" t="str">
        <f t="shared" si="3"/>
        <v/>
      </c>
      <c r="Q484" s="77" t="str">
        <f t="shared" si="4"/>
        <v/>
      </c>
      <c r="R484" s="47" t="str">
        <f t="shared" si="5"/>
        <v/>
      </c>
      <c r="S484" s="47" t="str">
        <f t="shared" si="6"/>
        <v/>
      </c>
      <c r="T484" s="48" t="str">
        <f>IF(A484="","",'DATA PENDIENTES'!O484)</f>
        <v/>
      </c>
    </row>
    <row r="485" ht="15.75" customHeight="1">
      <c r="A485" s="52" t="str">
        <f>IF('DATA PENDIENTES'!B485="","",'DATA PENDIENTES'!B485)</f>
        <v/>
      </c>
      <c r="B485" s="52" t="str">
        <f>IF(A485="","",'DATA PENDIENTES'!C485)</f>
        <v/>
      </c>
      <c r="C485" s="52" t="str">
        <f>IF(A485="","",'DATA PENDIENTES'!L485)</f>
        <v/>
      </c>
      <c r="D485" s="52" t="str">
        <f>IF(A485="","",'DATA PENDIENTES'!J485)</f>
        <v/>
      </c>
      <c r="E485" s="52" t="str">
        <f>IF(A485="","",'DATA PENDIENTES'!D485)</f>
        <v/>
      </c>
      <c r="F485" s="52" t="str">
        <f>IF(A485="","",'DATA PENDIENTES'!E485)</f>
        <v/>
      </c>
      <c r="G485" s="52" t="str">
        <f>IF(A485="","",'DATA PENDIENTES'!F485)</f>
        <v/>
      </c>
      <c r="H485" s="52" t="str">
        <f>IF(A485="","",'DATA PENDIENTES'!G485)</f>
        <v/>
      </c>
      <c r="I485" s="53" t="str">
        <f>IF(A485="","",'DATA PENDIENTES'!H485)</f>
        <v/>
      </c>
      <c r="J485" s="53" t="str">
        <f t="shared" si="1"/>
        <v/>
      </c>
      <c r="K485" s="52" t="str">
        <f>IF(A485="","",'DATA PENDIENTES'!I485)</f>
        <v/>
      </c>
      <c r="L485" s="52" t="str">
        <f>IF(A485="","",'DATA PENDIENTES'!K485)</f>
        <v/>
      </c>
      <c r="M485" s="52" t="str">
        <f>IF(A485="","",'DATA PENDIENTES'!M485)</f>
        <v/>
      </c>
      <c r="N485" s="52" t="str">
        <f>IF(A485="","",'DATA PENDIENTES'!N485)</f>
        <v/>
      </c>
      <c r="O485" s="52" t="str">
        <f t="shared" si="2"/>
        <v/>
      </c>
      <c r="P485" s="52" t="str">
        <f t="shared" si="3"/>
        <v/>
      </c>
      <c r="Q485" s="80" t="str">
        <f t="shared" si="4"/>
        <v/>
      </c>
      <c r="R485" s="52" t="str">
        <f t="shared" si="5"/>
        <v/>
      </c>
      <c r="S485" s="52" t="str">
        <f t="shared" si="6"/>
        <v/>
      </c>
      <c r="T485" s="53" t="str">
        <f>IF(A485="","",'DATA PENDIENTES'!O485)</f>
        <v/>
      </c>
    </row>
    <row r="486" ht="15.75" customHeight="1">
      <c r="A486" s="47" t="str">
        <f>IF('DATA PENDIENTES'!B486="","",'DATA PENDIENTES'!B486)</f>
        <v/>
      </c>
      <c r="B486" s="47" t="str">
        <f>IF(A486="","",'DATA PENDIENTES'!C486)</f>
        <v/>
      </c>
      <c r="C486" s="47" t="str">
        <f>IF(A486="","",'DATA PENDIENTES'!L486)</f>
        <v/>
      </c>
      <c r="D486" s="47" t="str">
        <f>IF(A486="","",'DATA PENDIENTES'!J486)</f>
        <v/>
      </c>
      <c r="E486" s="47" t="str">
        <f>IF(A486="","",'DATA PENDIENTES'!D486)</f>
        <v/>
      </c>
      <c r="F486" s="47" t="str">
        <f>IF(A486="","",'DATA PENDIENTES'!E486)</f>
        <v/>
      </c>
      <c r="G486" s="47" t="str">
        <f>IF(A486="","",'DATA PENDIENTES'!F486)</f>
        <v/>
      </c>
      <c r="H486" s="47" t="str">
        <f>IF(A486="","",'DATA PENDIENTES'!G486)</f>
        <v/>
      </c>
      <c r="I486" s="48" t="str">
        <f>IF(A486="","",'DATA PENDIENTES'!H486)</f>
        <v/>
      </c>
      <c r="J486" s="48" t="str">
        <f t="shared" si="1"/>
        <v/>
      </c>
      <c r="K486" s="47" t="str">
        <f>IF(A486="","",'DATA PENDIENTES'!I486)</f>
        <v/>
      </c>
      <c r="L486" s="47" t="str">
        <f>IF(A486="","",'DATA PENDIENTES'!K486)</f>
        <v/>
      </c>
      <c r="M486" s="47" t="str">
        <f>IF(A486="","",'DATA PENDIENTES'!M486)</f>
        <v/>
      </c>
      <c r="N486" s="47" t="str">
        <f>IF(A486="","",'DATA PENDIENTES'!N486)</f>
        <v/>
      </c>
      <c r="O486" s="47" t="str">
        <f t="shared" si="2"/>
        <v/>
      </c>
      <c r="P486" s="47" t="str">
        <f t="shared" si="3"/>
        <v/>
      </c>
      <c r="Q486" s="77" t="str">
        <f t="shared" si="4"/>
        <v/>
      </c>
      <c r="R486" s="47" t="str">
        <f t="shared" si="5"/>
        <v/>
      </c>
      <c r="S486" s="47" t="str">
        <f t="shared" si="6"/>
        <v/>
      </c>
      <c r="T486" s="48" t="str">
        <f>IF(A486="","",'DATA PENDIENTES'!O486)</f>
        <v/>
      </c>
    </row>
    <row r="487" ht="15.75" customHeight="1">
      <c r="A487" s="52" t="str">
        <f>IF('DATA PENDIENTES'!B487="","",'DATA PENDIENTES'!B487)</f>
        <v/>
      </c>
      <c r="B487" s="52" t="str">
        <f>IF(A487="","",'DATA PENDIENTES'!C487)</f>
        <v/>
      </c>
      <c r="C487" s="52" t="str">
        <f>IF(A487="","",'DATA PENDIENTES'!L487)</f>
        <v/>
      </c>
      <c r="D487" s="52" t="str">
        <f>IF(A487="","",'DATA PENDIENTES'!J487)</f>
        <v/>
      </c>
      <c r="E487" s="52" t="str">
        <f>IF(A487="","",'DATA PENDIENTES'!D487)</f>
        <v/>
      </c>
      <c r="F487" s="52" t="str">
        <f>IF(A487="","",'DATA PENDIENTES'!E487)</f>
        <v/>
      </c>
      <c r="G487" s="52" t="str">
        <f>IF(A487="","",'DATA PENDIENTES'!F487)</f>
        <v/>
      </c>
      <c r="H487" s="52" t="str">
        <f>IF(A487="","",'DATA PENDIENTES'!G487)</f>
        <v/>
      </c>
      <c r="I487" s="53" t="str">
        <f>IF(A487="","",'DATA PENDIENTES'!H487)</f>
        <v/>
      </c>
      <c r="J487" s="53" t="str">
        <f t="shared" si="1"/>
        <v/>
      </c>
      <c r="K487" s="52" t="str">
        <f>IF(A487="","",'DATA PENDIENTES'!I487)</f>
        <v/>
      </c>
      <c r="L487" s="52" t="str">
        <f>IF(A487="","",'DATA PENDIENTES'!K487)</f>
        <v/>
      </c>
      <c r="M487" s="52" t="str">
        <f>IF(A487="","",'DATA PENDIENTES'!M487)</f>
        <v/>
      </c>
      <c r="N487" s="52" t="str">
        <f>IF(A487="","",'DATA PENDIENTES'!N487)</f>
        <v/>
      </c>
      <c r="O487" s="52" t="str">
        <f t="shared" si="2"/>
        <v/>
      </c>
      <c r="P487" s="52" t="str">
        <f t="shared" si="3"/>
        <v/>
      </c>
      <c r="Q487" s="80" t="str">
        <f t="shared" si="4"/>
        <v/>
      </c>
      <c r="R487" s="52" t="str">
        <f t="shared" si="5"/>
        <v/>
      </c>
      <c r="S487" s="52" t="str">
        <f t="shared" si="6"/>
        <v/>
      </c>
      <c r="T487" s="53" t="str">
        <f>IF(A487="","",'DATA PENDIENTES'!O487)</f>
        <v/>
      </c>
    </row>
    <row r="488" ht="15.75" customHeight="1">
      <c r="A488" s="47" t="str">
        <f>IF('DATA PENDIENTES'!B488="","",'DATA PENDIENTES'!B488)</f>
        <v/>
      </c>
      <c r="B488" s="47" t="str">
        <f>IF(A488="","",'DATA PENDIENTES'!C488)</f>
        <v/>
      </c>
      <c r="C488" s="47" t="str">
        <f>IF(A488="","",'DATA PENDIENTES'!L488)</f>
        <v/>
      </c>
      <c r="D488" s="47" t="str">
        <f>IF(A488="","",'DATA PENDIENTES'!J488)</f>
        <v/>
      </c>
      <c r="E488" s="47" t="str">
        <f>IF(A488="","",'DATA PENDIENTES'!D488)</f>
        <v/>
      </c>
      <c r="F488" s="47" t="str">
        <f>IF(A488="","",'DATA PENDIENTES'!E488)</f>
        <v/>
      </c>
      <c r="G488" s="47" t="str">
        <f>IF(A488="","",'DATA PENDIENTES'!F488)</f>
        <v/>
      </c>
      <c r="H488" s="47" t="str">
        <f>IF(A488="","",'DATA PENDIENTES'!G488)</f>
        <v/>
      </c>
      <c r="I488" s="48" t="str">
        <f>IF(A488="","",'DATA PENDIENTES'!H488)</f>
        <v/>
      </c>
      <c r="J488" s="48" t="str">
        <f t="shared" si="1"/>
        <v/>
      </c>
      <c r="K488" s="47" t="str">
        <f>IF(A488="","",'DATA PENDIENTES'!I488)</f>
        <v/>
      </c>
      <c r="L488" s="47" t="str">
        <f>IF(A488="","",'DATA PENDIENTES'!K488)</f>
        <v/>
      </c>
      <c r="M488" s="47" t="str">
        <f>IF(A488="","",'DATA PENDIENTES'!M488)</f>
        <v/>
      </c>
      <c r="N488" s="47" t="str">
        <f>IF(A488="","",'DATA PENDIENTES'!N488)</f>
        <v/>
      </c>
      <c r="O488" s="47" t="str">
        <f t="shared" si="2"/>
        <v/>
      </c>
      <c r="P488" s="47" t="str">
        <f t="shared" si="3"/>
        <v/>
      </c>
      <c r="Q488" s="77" t="str">
        <f t="shared" si="4"/>
        <v/>
      </c>
      <c r="R488" s="47" t="str">
        <f t="shared" si="5"/>
        <v/>
      </c>
      <c r="S488" s="47" t="str">
        <f t="shared" si="6"/>
        <v/>
      </c>
      <c r="T488" s="48" t="str">
        <f>IF(A488="","",'DATA PENDIENTES'!O488)</f>
        <v/>
      </c>
    </row>
    <row r="489" ht="15.75" customHeight="1">
      <c r="A489" s="52" t="str">
        <f>IF('DATA PENDIENTES'!B489="","",'DATA PENDIENTES'!B489)</f>
        <v/>
      </c>
      <c r="B489" s="52" t="str">
        <f>IF(A489="","",'DATA PENDIENTES'!C489)</f>
        <v/>
      </c>
      <c r="C489" s="52" t="str">
        <f>IF(A489="","",'DATA PENDIENTES'!L489)</f>
        <v/>
      </c>
      <c r="D489" s="52" t="str">
        <f>IF(A489="","",'DATA PENDIENTES'!J489)</f>
        <v/>
      </c>
      <c r="E489" s="52" t="str">
        <f>IF(A489="","",'DATA PENDIENTES'!D489)</f>
        <v/>
      </c>
      <c r="F489" s="52" t="str">
        <f>IF(A489="","",'DATA PENDIENTES'!E489)</f>
        <v/>
      </c>
      <c r="G489" s="52" t="str">
        <f>IF(A489="","",'DATA PENDIENTES'!F489)</f>
        <v/>
      </c>
      <c r="H489" s="52" t="str">
        <f>IF(A489="","",'DATA PENDIENTES'!G489)</f>
        <v/>
      </c>
      <c r="I489" s="53" t="str">
        <f>IF(A489="","",'DATA PENDIENTES'!H489)</f>
        <v/>
      </c>
      <c r="J489" s="53" t="str">
        <f t="shared" si="1"/>
        <v/>
      </c>
      <c r="K489" s="52" t="str">
        <f>IF(A489="","",'DATA PENDIENTES'!I489)</f>
        <v/>
      </c>
      <c r="L489" s="52" t="str">
        <f>IF(A489="","",'DATA PENDIENTES'!K489)</f>
        <v/>
      </c>
      <c r="M489" s="52" t="str">
        <f>IF(A489="","",'DATA PENDIENTES'!M489)</f>
        <v/>
      </c>
      <c r="N489" s="52" t="str">
        <f>IF(A489="","",'DATA PENDIENTES'!N489)</f>
        <v/>
      </c>
      <c r="O489" s="52" t="str">
        <f t="shared" si="2"/>
        <v/>
      </c>
      <c r="P489" s="52" t="str">
        <f t="shared" si="3"/>
        <v/>
      </c>
      <c r="Q489" s="80" t="str">
        <f t="shared" si="4"/>
        <v/>
      </c>
      <c r="R489" s="52" t="str">
        <f t="shared" si="5"/>
        <v/>
      </c>
      <c r="S489" s="52" t="str">
        <f t="shared" si="6"/>
        <v/>
      </c>
      <c r="T489" s="53" t="str">
        <f>IF(A489="","",'DATA PENDIENTES'!O489)</f>
        <v/>
      </c>
    </row>
    <row r="490" ht="15.75" customHeight="1">
      <c r="A490" s="47" t="str">
        <f>IF('DATA PENDIENTES'!B490="","",'DATA PENDIENTES'!B490)</f>
        <v/>
      </c>
      <c r="B490" s="47" t="str">
        <f>IF(A490="","",'DATA PENDIENTES'!C490)</f>
        <v/>
      </c>
      <c r="C490" s="47" t="str">
        <f>IF(A490="","",'DATA PENDIENTES'!L490)</f>
        <v/>
      </c>
      <c r="D490" s="47" t="str">
        <f>IF(A490="","",'DATA PENDIENTES'!J490)</f>
        <v/>
      </c>
      <c r="E490" s="47" t="str">
        <f>IF(A490="","",'DATA PENDIENTES'!D490)</f>
        <v/>
      </c>
      <c r="F490" s="47" t="str">
        <f>IF(A490="","",'DATA PENDIENTES'!E490)</f>
        <v/>
      </c>
      <c r="G490" s="47" t="str">
        <f>IF(A490="","",'DATA PENDIENTES'!F490)</f>
        <v/>
      </c>
      <c r="H490" s="47" t="str">
        <f>IF(A490="","",'DATA PENDIENTES'!G490)</f>
        <v/>
      </c>
      <c r="I490" s="48" t="str">
        <f>IF(A490="","",'DATA PENDIENTES'!H490)</f>
        <v/>
      </c>
      <c r="J490" s="48" t="str">
        <f t="shared" si="1"/>
        <v/>
      </c>
      <c r="K490" s="47" t="str">
        <f>IF(A490="","",'DATA PENDIENTES'!I490)</f>
        <v/>
      </c>
      <c r="L490" s="47" t="str">
        <f>IF(A490="","",'DATA PENDIENTES'!K490)</f>
        <v/>
      </c>
      <c r="M490" s="47" t="str">
        <f>IF(A490="","",'DATA PENDIENTES'!M490)</f>
        <v/>
      </c>
      <c r="N490" s="47" t="str">
        <f>IF(A490="","",'DATA PENDIENTES'!N490)</f>
        <v/>
      </c>
      <c r="O490" s="47" t="str">
        <f t="shared" si="2"/>
        <v/>
      </c>
      <c r="P490" s="47" t="str">
        <f t="shared" si="3"/>
        <v/>
      </c>
      <c r="Q490" s="77" t="str">
        <f t="shared" si="4"/>
        <v/>
      </c>
      <c r="R490" s="47" t="str">
        <f t="shared" si="5"/>
        <v/>
      </c>
      <c r="S490" s="47" t="str">
        <f t="shared" si="6"/>
        <v/>
      </c>
      <c r="T490" s="48" t="str">
        <f>IF(A490="","",'DATA PENDIENTES'!O490)</f>
        <v/>
      </c>
    </row>
    <row r="491" ht="15.75" customHeight="1">
      <c r="A491" s="52" t="str">
        <f>IF('DATA PENDIENTES'!B491="","",'DATA PENDIENTES'!B491)</f>
        <v/>
      </c>
      <c r="B491" s="52" t="str">
        <f>IF(A491="","",'DATA PENDIENTES'!C491)</f>
        <v/>
      </c>
      <c r="C491" s="52" t="str">
        <f>IF(A491="","",'DATA PENDIENTES'!L491)</f>
        <v/>
      </c>
      <c r="D491" s="52" t="str">
        <f>IF(A491="","",'DATA PENDIENTES'!J491)</f>
        <v/>
      </c>
      <c r="E491" s="52" t="str">
        <f>IF(A491="","",'DATA PENDIENTES'!D491)</f>
        <v/>
      </c>
      <c r="F491" s="52" t="str">
        <f>IF(A491="","",'DATA PENDIENTES'!E491)</f>
        <v/>
      </c>
      <c r="G491" s="52" t="str">
        <f>IF(A491="","",'DATA PENDIENTES'!F491)</f>
        <v/>
      </c>
      <c r="H491" s="52" t="str">
        <f>IF(A491="","",'DATA PENDIENTES'!G491)</f>
        <v/>
      </c>
      <c r="I491" s="53" t="str">
        <f>IF(A491="","",'DATA PENDIENTES'!H491)</f>
        <v/>
      </c>
      <c r="J491" s="53" t="str">
        <f t="shared" si="1"/>
        <v/>
      </c>
      <c r="K491" s="52" t="str">
        <f>IF(A491="","",'DATA PENDIENTES'!I491)</f>
        <v/>
      </c>
      <c r="L491" s="52" t="str">
        <f>IF(A491="","",'DATA PENDIENTES'!K491)</f>
        <v/>
      </c>
      <c r="M491" s="52" t="str">
        <f>IF(A491="","",'DATA PENDIENTES'!M491)</f>
        <v/>
      </c>
      <c r="N491" s="52" t="str">
        <f>IF(A491="","",'DATA PENDIENTES'!N491)</f>
        <v/>
      </c>
      <c r="O491" s="52" t="str">
        <f t="shared" si="2"/>
        <v/>
      </c>
      <c r="P491" s="52" t="str">
        <f t="shared" si="3"/>
        <v/>
      </c>
      <c r="Q491" s="80" t="str">
        <f t="shared" si="4"/>
        <v/>
      </c>
      <c r="R491" s="52" t="str">
        <f t="shared" si="5"/>
        <v/>
      </c>
      <c r="S491" s="52" t="str">
        <f t="shared" si="6"/>
        <v/>
      </c>
      <c r="T491" s="53" t="str">
        <f>IF(A491="","",'DATA PENDIENTES'!O491)</f>
        <v/>
      </c>
    </row>
    <row r="492" ht="15.75" customHeight="1">
      <c r="A492" s="47" t="str">
        <f>IF('DATA PENDIENTES'!B492="","",'DATA PENDIENTES'!B492)</f>
        <v/>
      </c>
      <c r="B492" s="47" t="str">
        <f>IF(A492="","",'DATA PENDIENTES'!C492)</f>
        <v/>
      </c>
      <c r="C492" s="47" t="str">
        <f>IF(A492="","",'DATA PENDIENTES'!L492)</f>
        <v/>
      </c>
      <c r="D492" s="47" t="str">
        <f>IF(A492="","",'DATA PENDIENTES'!J492)</f>
        <v/>
      </c>
      <c r="E492" s="47" t="str">
        <f>IF(A492="","",'DATA PENDIENTES'!D492)</f>
        <v/>
      </c>
      <c r="F492" s="47" t="str">
        <f>IF(A492="","",'DATA PENDIENTES'!E492)</f>
        <v/>
      </c>
      <c r="G492" s="47" t="str">
        <f>IF(A492="","",'DATA PENDIENTES'!F492)</f>
        <v/>
      </c>
      <c r="H492" s="47" t="str">
        <f>IF(A492="","",'DATA PENDIENTES'!G492)</f>
        <v/>
      </c>
      <c r="I492" s="48" t="str">
        <f>IF(A492="","",'DATA PENDIENTES'!H492)</f>
        <v/>
      </c>
      <c r="J492" s="48" t="str">
        <f t="shared" si="1"/>
        <v/>
      </c>
      <c r="K492" s="47" t="str">
        <f>IF(A492="","",'DATA PENDIENTES'!I492)</f>
        <v/>
      </c>
      <c r="L492" s="47" t="str">
        <f>IF(A492="","",'DATA PENDIENTES'!K492)</f>
        <v/>
      </c>
      <c r="M492" s="47" t="str">
        <f>IF(A492="","",'DATA PENDIENTES'!M492)</f>
        <v/>
      </c>
      <c r="N492" s="47" t="str">
        <f>IF(A492="","",'DATA PENDIENTES'!N492)</f>
        <v/>
      </c>
      <c r="O492" s="47" t="str">
        <f t="shared" si="2"/>
        <v/>
      </c>
      <c r="P492" s="47" t="str">
        <f t="shared" si="3"/>
        <v/>
      </c>
      <c r="Q492" s="77" t="str">
        <f t="shared" si="4"/>
        <v/>
      </c>
      <c r="R492" s="47" t="str">
        <f t="shared" si="5"/>
        <v/>
      </c>
      <c r="S492" s="47" t="str">
        <f t="shared" si="6"/>
        <v/>
      </c>
      <c r="T492" s="48" t="str">
        <f>IF(A492="","",'DATA PENDIENTES'!O492)</f>
        <v/>
      </c>
    </row>
    <row r="493" ht="15.75" customHeight="1">
      <c r="A493" s="52" t="str">
        <f>IF('DATA PENDIENTES'!B493="","",'DATA PENDIENTES'!B493)</f>
        <v/>
      </c>
      <c r="B493" s="52" t="str">
        <f>IF(A493="","",'DATA PENDIENTES'!C493)</f>
        <v/>
      </c>
      <c r="C493" s="52" t="str">
        <f>IF(A493="","",'DATA PENDIENTES'!L493)</f>
        <v/>
      </c>
      <c r="D493" s="52" t="str">
        <f>IF(A493="","",'DATA PENDIENTES'!J493)</f>
        <v/>
      </c>
      <c r="E493" s="52" t="str">
        <f>IF(A493="","",'DATA PENDIENTES'!D493)</f>
        <v/>
      </c>
      <c r="F493" s="52" t="str">
        <f>IF(A493="","",'DATA PENDIENTES'!E493)</f>
        <v/>
      </c>
      <c r="G493" s="52" t="str">
        <f>IF(A493="","",'DATA PENDIENTES'!F493)</f>
        <v/>
      </c>
      <c r="H493" s="52" t="str">
        <f>IF(A493="","",'DATA PENDIENTES'!G493)</f>
        <v/>
      </c>
      <c r="I493" s="53" t="str">
        <f>IF(A493="","",'DATA PENDIENTES'!H493)</f>
        <v/>
      </c>
      <c r="J493" s="53" t="str">
        <f t="shared" si="1"/>
        <v/>
      </c>
      <c r="K493" s="52" t="str">
        <f>IF(A493="","",'DATA PENDIENTES'!I493)</f>
        <v/>
      </c>
      <c r="L493" s="52" t="str">
        <f>IF(A493="","",'DATA PENDIENTES'!K493)</f>
        <v/>
      </c>
      <c r="M493" s="52" t="str">
        <f>IF(A493="","",'DATA PENDIENTES'!M493)</f>
        <v/>
      </c>
      <c r="N493" s="52" t="str">
        <f>IF(A493="","",'DATA PENDIENTES'!N493)</f>
        <v/>
      </c>
      <c r="O493" s="52" t="str">
        <f t="shared" si="2"/>
        <v/>
      </c>
      <c r="P493" s="52" t="str">
        <f t="shared" si="3"/>
        <v/>
      </c>
      <c r="Q493" s="80" t="str">
        <f t="shared" si="4"/>
        <v/>
      </c>
      <c r="R493" s="52" t="str">
        <f t="shared" si="5"/>
        <v/>
      </c>
      <c r="S493" s="52" t="str">
        <f t="shared" si="6"/>
        <v/>
      </c>
      <c r="T493" s="53" t="str">
        <f>IF(A493="","",'DATA PENDIENTES'!O493)</f>
        <v/>
      </c>
    </row>
    <row r="494" ht="15.75" customHeight="1">
      <c r="A494" s="47" t="str">
        <f>IF('DATA PENDIENTES'!B494="","",'DATA PENDIENTES'!B494)</f>
        <v/>
      </c>
      <c r="B494" s="47" t="str">
        <f>IF(A494="","",'DATA PENDIENTES'!C494)</f>
        <v/>
      </c>
      <c r="C494" s="47" t="str">
        <f>IF(A494="","",'DATA PENDIENTES'!L494)</f>
        <v/>
      </c>
      <c r="D494" s="47" t="str">
        <f>IF(A494="","",'DATA PENDIENTES'!J494)</f>
        <v/>
      </c>
      <c r="E494" s="47" t="str">
        <f>IF(A494="","",'DATA PENDIENTES'!D494)</f>
        <v/>
      </c>
      <c r="F494" s="47" t="str">
        <f>IF(A494="","",'DATA PENDIENTES'!E494)</f>
        <v/>
      </c>
      <c r="G494" s="47" t="str">
        <f>IF(A494="","",'DATA PENDIENTES'!F494)</f>
        <v/>
      </c>
      <c r="H494" s="47" t="str">
        <f>IF(A494="","",'DATA PENDIENTES'!G494)</f>
        <v/>
      </c>
      <c r="I494" s="48" t="str">
        <f>IF(A494="","",'DATA PENDIENTES'!H494)</f>
        <v/>
      </c>
      <c r="J494" s="48" t="str">
        <f t="shared" si="1"/>
        <v/>
      </c>
      <c r="K494" s="47" t="str">
        <f>IF(A494="","",'DATA PENDIENTES'!I494)</f>
        <v/>
      </c>
      <c r="L494" s="47" t="str">
        <f>IF(A494="","",'DATA PENDIENTES'!K494)</f>
        <v/>
      </c>
      <c r="M494" s="47" t="str">
        <f>IF(A494="","",'DATA PENDIENTES'!M494)</f>
        <v/>
      </c>
      <c r="N494" s="47" t="str">
        <f>IF(A494="","",'DATA PENDIENTES'!N494)</f>
        <v/>
      </c>
      <c r="O494" s="47" t="str">
        <f t="shared" si="2"/>
        <v/>
      </c>
      <c r="P494" s="47" t="str">
        <f t="shared" si="3"/>
        <v/>
      </c>
      <c r="Q494" s="77" t="str">
        <f t="shared" si="4"/>
        <v/>
      </c>
      <c r="R494" s="47" t="str">
        <f t="shared" si="5"/>
        <v/>
      </c>
      <c r="S494" s="47" t="str">
        <f t="shared" si="6"/>
        <v/>
      </c>
      <c r="T494" s="48" t="str">
        <f>IF(A494="","",'DATA PENDIENTES'!O494)</f>
        <v/>
      </c>
    </row>
    <row r="495" ht="15.75" customHeight="1">
      <c r="A495" s="52" t="str">
        <f>IF('DATA PENDIENTES'!B495="","",'DATA PENDIENTES'!B495)</f>
        <v/>
      </c>
      <c r="B495" s="52" t="str">
        <f>IF(A495="","",'DATA PENDIENTES'!C495)</f>
        <v/>
      </c>
      <c r="C495" s="52" t="str">
        <f>IF(A495="","",'DATA PENDIENTES'!L495)</f>
        <v/>
      </c>
      <c r="D495" s="52" t="str">
        <f>IF(A495="","",'DATA PENDIENTES'!J495)</f>
        <v/>
      </c>
      <c r="E495" s="52" t="str">
        <f>IF(A495="","",'DATA PENDIENTES'!D495)</f>
        <v/>
      </c>
      <c r="F495" s="52" t="str">
        <f>IF(A495="","",'DATA PENDIENTES'!E495)</f>
        <v/>
      </c>
      <c r="G495" s="52" t="str">
        <f>IF(A495="","",'DATA PENDIENTES'!F495)</f>
        <v/>
      </c>
      <c r="H495" s="52" t="str">
        <f>IF(A495="","",'DATA PENDIENTES'!G495)</f>
        <v/>
      </c>
      <c r="I495" s="53" t="str">
        <f>IF(A495="","",'DATA PENDIENTES'!H495)</f>
        <v/>
      </c>
      <c r="J495" s="53" t="str">
        <f t="shared" si="1"/>
        <v/>
      </c>
      <c r="K495" s="52" t="str">
        <f>IF(A495="","",'DATA PENDIENTES'!I495)</f>
        <v/>
      </c>
      <c r="L495" s="52" t="str">
        <f>IF(A495="","",'DATA PENDIENTES'!K495)</f>
        <v/>
      </c>
      <c r="M495" s="52" t="str">
        <f>IF(A495="","",'DATA PENDIENTES'!M495)</f>
        <v/>
      </c>
      <c r="N495" s="52" t="str">
        <f>IF(A495="","",'DATA PENDIENTES'!N495)</f>
        <v/>
      </c>
      <c r="O495" s="52" t="str">
        <f t="shared" si="2"/>
        <v/>
      </c>
      <c r="P495" s="52" t="str">
        <f t="shared" si="3"/>
        <v/>
      </c>
      <c r="Q495" s="80" t="str">
        <f t="shared" si="4"/>
        <v/>
      </c>
      <c r="R495" s="52" t="str">
        <f t="shared" si="5"/>
        <v/>
      </c>
      <c r="S495" s="52" t="str">
        <f t="shared" si="6"/>
        <v/>
      </c>
      <c r="T495" s="53" t="str">
        <f>IF(A495="","",'DATA PENDIENTES'!O495)</f>
        <v/>
      </c>
    </row>
    <row r="496" ht="15.75" customHeight="1">
      <c r="A496" s="47" t="str">
        <f>IF('DATA PENDIENTES'!B496="","",'DATA PENDIENTES'!B496)</f>
        <v/>
      </c>
      <c r="B496" s="47" t="str">
        <f>IF(A496="","",'DATA PENDIENTES'!C496)</f>
        <v/>
      </c>
      <c r="C496" s="47" t="str">
        <f>IF(A496="","",'DATA PENDIENTES'!L496)</f>
        <v/>
      </c>
      <c r="D496" s="47" t="str">
        <f>IF(A496="","",'DATA PENDIENTES'!J496)</f>
        <v/>
      </c>
      <c r="E496" s="47" t="str">
        <f>IF(A496="","",'DATA PENDIENTES'!D496)</f>
        <v/>
      </c>
      <c r="F496" s="47" t="str">
        <f>IF(A496="","",'DATA PENDIENTES'!E496)</f>
        <v/>
      </c>
      <c r="G496" s="47" t="str">
        <f>IF(A496="","",'DATA PENDIENTES'!F496)</f>
        <v/>
      </c>
      <c r="H496" s="47" t="str">
        <f>IF(A496="","",'DATA PENDIENTES'!G496)</f>
        <v/>
      </c>
      <c r="I496" s="48" t="str">
        <f>IF(A496="","",'DATA PENDIENTES'!H496)</f>
        <v/>
      </c>
      <c r="J496" s="48" t="str">
        <f t="shared" si="1"/>
        <v/>
      </c>
      <c r="K496" s="47" t="str">
        <f>IF(A496="","",'DATA PENDIENTES'!I496)</f>
        <v/>
      </c>
      <c r="L496" s="47" t="str">
        <f>IF(A496="","",'DATA PENDIENTES'!K496)</f>
        <v/>
      </c>
      <c r="M496" s="47" t="str">
        <f>IF(A496="","",'DATA PENDIENTES'!M496)</f>
        <v/>
      </c>
      <c r="N496" s="47" t="str">
        <f>IF(A496="","",'DATA PENDIENTES'!N496)</f>
        <v/>
      </c>
      <c r="O496" s="47" t="str">
        <f t="shared" si="2"/>
        <v/>
      </c>
      <c r="P496" s="47" t="str">
        <f t="shared" si="3"/>
        <v/>
      </c>
      <c r="Q496" s="77" t="str">
        <f t="shared" si="4"/>
        <v/>
      </c>
      <c r="R496" s="47" t="str">
        <f t="shared" si="5"/>
        <v/>
      </c>
      <c r="S496" s="47" t="str">
        <f t="shared" si="6"/>
        <v/>
      </c>
      <c r="T496" s="48" t="str">
        <f>IF(A496="","",'DATA PENDIENTES'!O496)</f>
        <v/>
      </c>
    </row>
    <row r="497" ht="15.75" customHeight="1">
      <c r="A497" s="52" t="str">
        <f>IF('DATA PENDIENTES'!B497="","",'DATA PENDIENTES'!B497)</f>
        <v/>
      </c>
      <c r="B497" s="52" t="str">
        <f>IF(A497="","",'DATA PENDIENTES'!C497)</f>
        <v/>
      </c>
      <c r="C497" s="52" t="str">
        <f>IF(A497="","",'DATA PENDIENTES'!L497)</f>
        <v/>
      </c>
      <c r="D497" s="52" t="str">
        <f>IF(A497="","",'DATA PENDIENTES'!J497)</f>
        <v/>
      </c>
      <c r="E497" s="52" t="str">
        <f>IF(A497="","",'DATA PENDIENTES'!D497)</f>
        <v/>
      </c>
      <c r="F497" s="52" t="str">
        <f>IF(A497="","",'DATA PENDIENTES'!E497)</f>
        <v/>
      </c>
      <c r="G497" s="52" t="str">
        <f>IF(A497="","",'DATA PENDIENTES'!F497)</f>
        <v/>
      </c>
      <c r="H497" s="52" t="str">
        <f>IF(A497="","",'DATA PENDIENTES'!G497)</f>
        <v/>
      </c>
      <c r="I497" s="53" t="str">
        <f>IF(A497="","",'DATA PENDIENTES'!H497)</f>
        <v/>
      </c>
      <c r="J497" s="53" t="str">
        <f t="shared" si="1"/>
        <v/>
      </c>
      <c r="K497" s="52" t="str">
        <f>IF(A497="","",'DATA PENDIENTES'!I497)</f>
        <v/>
      </c>
      <c r="L497" s="52" t="str">
        <f>IF(A497="","",'DATA PENDIENTES'!K497)</f>
        <v/>
      </c>
      <c r="M497" s="52" t="str">
        <f>IF(A497="","",'DATA PENDIENTES'!M497)</f>
        <v/>
      </c>
      <c r="N497" s="52" t="str">
        <f>IF(A497="","",'DATA PENDIENTES'!N497)</f>
        <v/>
      </c>
      <c r="O497" s="52" t="str">
        <f t="shared" si="2"/>
        <v/>
      </c>
      <c r="P497" s="52" t="str">
        <f t="shared" si="3"/>
        <v/>
      </c>
      <c r="Q497" s="80" t="str">
        <f t="shared" si="4"/>
        <v/>
      </c>
      <c r="R497" s="52" t="str">
        <f t="shared" si="5"/>
        <v/>
      </c>
      <c r="S497" s="52" t="str">
        <f t="shared" si="6"/>
        <v/>
      </c>
      <c r="T497" s="53" t="str">
        <f>IF(A497="","",'DATA PENDIENTES'!O497)</f>
        <v/>
      </c>
    </row>
    <row r="498" ht="15.75" customHeight="1">
      <c r="A498" s="47" t="str">
        <f>IF('DATA PENDIENTES'!B498="","",'DATA PENDIENTES'!B498)</f>
        <v/>
      </c>
      <c r="B498" s="47" t="str">
        <f>IF(A498="","",'DATA PENDIENTES'!C498)</f>
        <v/>
      </c>
      <c r="C498" s="47" t="str">
        <f>IF(A498="","",'DATA PENDIENTES'!L498)</f>
        <v/>
      </c>
      <c r="D498" s="47" t="str">
        <f>IF(A498="","",'DATA PENDIENTES'!J498)</f>
        <v/>
      </c>
      <c r="E498" s="47" t="str">
        <f>IF(A498="","",'DATA PENDIENTES'!D498)</f>
        <v/>
      </c>
      <c r="F498" s="47" t="str">
        <f>IF(A498="","",'DATA PENDIENTES'!E498)</f>
        <v/>
      </c>
      <c r="G498" s="47" t="str">
        <f>IF(A498="","",'DATA PENDIENTES'!F498)</f>
        <v/>
      </c>
      <c r="H498" s="47" t="str">
        <f>IF(A498="","",'DATA PENDIENTES'!G498)</f>
        <v/>
      </c>
      <c r="I498" s="48" t="str">
        <f>IF(A498="","",'DATA PENDIENTES'!H498)</f>
        <v/>
      </c>
      <c r="J498" s="48" t="str">
        <f t="shared" si="1"/>
        <v/>
      </c>
      <c r="K498" s="47" t="str">
        <f>IF(A498="","",'DATA PENDIENTES'!I498)</f>
        <v/>
      </c>
      <c r="L498" s="47" t="str">
        <f>IF(A498="","",'DATA PENDIENTES'!K498)</f>
        <v/>
      </c>
      <c r="M498" s="47" t="str">
        <f>IF(A498="","",'DATA PENDIENTES'!M498)</f>
        <v/>
      </c>
      <c r="N498" s="47" t="str">
        <f>IF(A498="","",'DATA PENDIENTES'!N498)</f>
        <v/>
      </c>
      <c r="O498" s="47" t="str">
        <f t="shared" si="2"/>
        <v/>
      </c>
      <c r="P498" s="47" t="str">
        <f t="shared" si="3"/>
        <v/>
      </c>
      <c r="Q498" s="77" t="str">
        <f t="shared" si="4"/>
        <v/>
      </c>
      <c r="R498" s="47" t="str">
        <f t="shared" si="5"/>
        <v/>
      </c>
      <c r="S498" s="47" t="str">
        <f t="shared" si="6"/>
        <v/>
      </c>
      <c r="T498" s="48" t="str">
        <f>IF(A498="","",'DATA PENDIENTES'!O498)</f>
        <v/>
      </c>
    </row>
    <row r="499" ht="15.75" customHeight="1">
      <c r="A499" s="52" t="str">
        <f>IF('DATA PENDIENTES'!B499="","",'DATA PENDIENTES'!B499)</f>
        <v/>
      </c>
      <c r="B499" s="52" t="str">
        <f>IF(A499="","",'DATA PENDIENTES'!C499)</f>
        <v/>
      </c>
      <c r="C499" s="52" t="str">
        <f>IF(A499="","",'DATA PENDIENTES'!L499)</f>
        <v/>
      </c>
      <c r="D499" s="52" t="str">
        <f>IF(A499="","",'DATA PENDIENTES'!J499)</f>
        <v/>
      </c>
      <c r="E499" s="52" t="str">
        <f>IF(A499="","",'DATA PENDIENTES'!D499)</f>
        <v/>
      </c>
      <c r="F499" s="52" t="str">
        <f>IF(A499="","",'DATA PENDIENTES'!E499)</f>
        <v/>
      </c>
      <c r="G499" s="52" t="str">
        <f>IF(A499="","",'DATA PENDIENTES'!F499)</f>
        <v/>
      </c>
      <c r="H499" s="52" t="str">
        <f>IF(A499="","",'DATA PENDIENTES'!G499)</f>
        <v/>
      </c>
      <c r="I499" s="53" t="str">
        <f>IF(A499="","",'DATA PENDIENTES'!H499)</f>
        <v/>
      </c>
      <c r="J499" s="53" t="str">
        <f t="shared" si="1"/>
        <v/>
      </c>
      <c r="K499" s="52" t="str">
        <f>IF(A499="","",'DATA PENDIENTES'!I499)</f>
        <v/>
      </c>
      <c r="L499" s="52" t="str">
        <f>IF(A499="","",'DATA PENDIENTES'!K499)</f>
        <v/>
      </c>
      <c r="M499" s="52" t="str">
        <f>IF(A499="","",'DATA PENDIENTES'!M499)</f>
        <v/>
      </c>
      <c r="N499" s="52" t="str">
        <f>IF(A499="","",'DATA PENDIENTES'!N499)</f>
        <v/>
      </c>
      <c r="O499" s="52" t="str">
        <f t="shared" si="2"/>
        <v/>
      </c>
      <c r="P499" s="52" t="str">
        <f t="shared" si="3"/>
        <v/>
      </c>
      <c r="Q499" s="80" t="str">
        <f t="shared" si="4"/>
        <v/>
      </c>
      <c r="R499" s="52" t="str">
        <f t="shared" si="5"/>
        <v/>
      </c>
      <c r="S499" s="52" t="str">
        <f t="shared" si="6"/>
        <v/>
      </c>
      <c r="T499" s="53" t="str">
        <f>IF(A499="","",'DATA PENDIENTES'!O499)</f>
        <v/>
      </c>
    </row>
    <row r="500" ht="15.75" customHeight="1">
      <c r="A500" s="47" t="str">
        <f>IF('DATA PENDIENTES'!B500="","",'DATA PENDIENTES'!B500)</f>
        <v/>
      </c>
      <c r="B500" s="47" t="str">
        <f>IF(A500="","",'DATA PENDIENTES'!C500)</f>
        <v/>
      </c>
      <c r="C500" s="47" t="str">
        <f>IF(A500="","",'DATA PENDIENTES'!L500)</f>
        <v/>
      </c>
      <c r="D500" s="47" t="str">
        <f>IF(A500="","",'DATA PENDIENTES'!J500)</f>
        <v/>
      </c>
      <c r="E500" s="47" t="str">
        <f>IF(A500="","",'DATA PENDIENTES'!D500)</f>
        <v/>
      </c>
      <c r="F500" s="47" t="str">
        <f>IF(A500="","",'DATA PENDIENTES'!E500)</f>
        <v/>
      </c>
      <c r="G500" s="47" t="str">
        <f>IF(A500="","",'DATA PENDIENTES'!F500)</f>
        <v/>
      </c>
      <c r="H500" s="47" t="str">
        <f>IF(A500="","",'DATA PENDIENTES'!G500)</f>
        <v/>
      </c>
      <c r="I500" s="48" t="str">
        <f>IF(A500="","",'DATA PENDIENTES'!H500)</f>
        <v/>
      </c>
      <c r="J500" s="48" t="str">
        <f t="shared" si="1"/>
        <v/>
      </c>
      <c r="K500" s="47" t="str">
        <f>IF(A500="","",'DATA PENDIENTES'!I500)</f>
        <v/>
      </c>
      <c r="L500" s="47" t="str">
        <f>IF(A500="","",'DATA PENDIENTES'!K500)</f>
        <v/>
      </c>
      <c r="M500" s="47" t="str">
        <f>IF(A500="","",'DATA PENDIENTES'!M500)</f>
        <v/>
      </c>
      <c r="N500" s="47" t="str">
        <f>IF(A500="","",'DATA PENDIENTES'!N500)</f>
        <v/>
      </c>
      <c r="O500" s="47" t="str">
        <f t="shared" si="2"/>
        <v/>
      </c>
      <c r="P500" s="47" t="str">
        <f t="shared" si="3"/>
        <v/>
      </c>
      <c r="Q500" s="77" t="str">
        <f t="shared" si="4"/>
        <v/>
      </c>
      <c r="R500" s="47" t="str">
        <f t="shared" si="5"/>
        <v/>
      </c>
      <c r="S500" s="47" t="str">
        <f t="shared" si="6"/>
        <v/>
      </c>
      <c r="T500" s="48" t="str">
        <f>IF(A500="","",'DATA PENDIENTES'!O500)</f>
        <v/>
      </c>
    </row>
    <row r="501" ht="15.75" customHeight="1">
      <c r="A501" s="52" t="str">
        <f>IF('DATA PENDIENTES'!B501="","",'DATA PENDIENTES'!B501)</f>
        <v/>
      </c>
      <c r="B501" s="52" t="str">
        <f>IF(A501="","",'DATA PENDIENTES'!C501)</f>
        <v/>
      </c>
      <c r="C501" s="52" t="str">
        <f>IF(A501="","",'DATA PENDIENTES'!L501)</f>
        <v/>
      </c>
      <c r="D501" s="52" t="str">
        <f>IF(A501="","",'DATA PENDIENTES'!J501)</f>
        <v/>
      </c>
      <c r="E501" s="52" t="str">
        <f>IF(A501="","",'DATA PENDIENTES'!D501)</f>
        <v/>
      </c>
      <c r="F501" s="52" t="str">
        <f>IF(A501="","",'DATA PENDIENTES'!E501)</f>
        <v/>
      </c>
      <c r="G501" s="52" t="str">
        <f>IF(A501="","",'DATA PENDIENTES'!F501)</f>
        <v/>
      </c>
      <c r="H501" s="52" t="str">
        <f>IF(A501="","",'DATA PENDIENTES'!G501)</f>
        <v/>
      </c>
      <c r="I501" s="53" t="str">
        <f>IF(A501="","",'DATA PENDIENTES'!H501)</f>
        <v/>
      </c>
      <c r="J501" s="53" t="str">
        <f t="shared" si="1"/>
        <v/>
      </c>
      <c r="K501" s="52" t="str">
        <f>IF(A501="","",'DATA PENDIENTES'!I501)</f>
        <v/>
      </c>
      <c r="L501" s="52" t="str">
        <f>IF(A501="","",'DATA PENDIENTES'!K501)</f>
        <v/>
      </c>
      <c r="M501" s="52" t="str">
        <f>IF(A501="","",'DATA PENDIENTES'!M501)</f>
        <v/>
      </c>
      <c r="N501" s="52" t="str">
        <f>IF(A501="","",'DATA PENDIENTES'!N501)</f>
        <v/>
      </c>
      <c r="O501" s="52" t="str">
        <f t="shared" si="2"/>
        <v/>
      </c>
      <c r="P501" s="52" t="str">
        <f t="shared" si="3"/>
        <v/>
      </c>
      <c r="Q501" s="80" t="str">
        <f t="shared" si="4"/>
        <v/>
      </c>
      <c r="R501" s="52" t="str">
        <f t="shared" si="5"/>
        <v/>
      </c>
      <c r="S501" s="52" t="str">
        <f t="shared" si="6"/>
        <v/>
      </c>
      <c r="T501" s="53" t="str">
        <f>IF(A501="","",'DATA PENDIENTES'!O501)</f>
        <v/>
      </c>
    </row>
    <row r="502" ht="15.75" customHeight="1">
      <c r="A502" s="47" t="str">
        <f>IF('DATA PENDIENTES'!B502="","",'DATA PENDIENTES'!B502)</f>
        <v/>
      </c>
      <c r="B502" s="47" t="str">
        <f>IF(A502="","",'DATA PENDIENTES'!C502)</f>
        <v/>
      </c>
      <c r="C502" s="47" t="str">
        <f>IF(A502="","",'DATA PENDIENTES'!L502)</f>
        <v/>
      </c>
      <c r="D502" s="47" t="str">
        <f>IF(A502="","",'DATA PENDIENTES'!J502)</f>
        <v/>
      </c>
      <c r="E502" s="47" t="str">
        <f>IF(A502="","",'DATA PENDIENTES'!D502)</f>
        <v/>
      </c>
      <c r="F502" s="47" t="str">
        <f>IF(A502="","",'DATA PENDIENTES'!E502)</f>
        <v/>
      </c>
      <c r="G502" s="47" t="str">
        <f>IF(A502="","",'DATA PENDIENTES'!F502)</f>
        <v/>
      </c>
      <c r="H502" s="47" t="str">
        <f>IF(A502="","",'DATA PENDIENTES'!G502)</f>
        <v/>
      </c>
      <c r="I502" s="48" t="str">
        <f>IF(A502="","",'DATA PENDIENTES'!H502)</f>
        <v/>
      </c>
      <c r="J502" s="48" t="str">
        <f t="shared" si="1"/>
        <v/>
      </c>
      <c r="K502" s="47" t="str">
        <f>IF(A502="","",'DATA PENDIENTES'!I502)</f>
        <v/>
      </c>
      <c r="L502" s="47" t="str">
        <f>IF(A502="","",'DATA PENDIENTES'!K502)</f>
        <v/>
      </c>
      <c r="M502" s="47" t="str">
        <f>IF(A502="","",'DATA PENDIENTES'!M502)</f>
        <v/>
      </c>
      <c r="N502" s="47" t="str">
        <f>IF(A502="","",'DATA PENDIENTES'!N502)</f>
        <v/>
      </c>
      <c r="O502" s="47" t="str">
        <f t="shared" si="2"/>
        <v/>
      </c>
      <c r="P502" s="47" t="str">
        <f t="shared" si="3"/>
        <v/>
      </c>
      <c r="Q502" s="77" t="str">
        <f t="shared" si="4"/>
        <v/>
      </c>
      <c r="R502" s="47" t="str">
        <f t="shared" si="5"/>
        <v/>
      </c>
      <c r="S502" s="47" t="str">
        <f t="shared" si="6"/>
        <v/>
      </c>
      <c r="T502" s="48" t="str">
        <f>IF(A502="","",'DATA PENDIENTES'!O502)</f>
        <v/>
      </c>
    </row>
    <row r="503" ht="15.75" customHeight="1">
      <c r="A503" s="52" t="str">
        <f>IF('DATA PENDIENTES'!B503="","",'DATA PENDIENTES'!B503)</f>
        <v/>
      </c>
      <c r="B503" s="52" t="str">
        <f>IF(A503="","",'DATA PENDIENTES'!C503)</f>
        <v/>
      </c>
      <c r="C503" s="52" t="str">
        <f>IF(A503="","",'DATA PENDIENTES'!L503)</f>
        <v/>
      </c>
      <c r="D503" s="52" t="str">
        <f>IF(A503="","",'DATA PENDIENTES'!J503)</f>
        <v/>
      </c>
      <c r="E503" s="52" t="str">
        <f>IF(A503="","",'DATA PENDIENTES'!D503)</f>
        <v/>
      </c>
      <c r="F503" s="52" t="str">
        <f>IF(A503="","",'DATA PENDIENTES'!E503)</f>
        <v/>
      </c>
      <c r="G503" s="52" t="str">
        <f>IF(A503="","",'DATA PENDIENTES'!F503)</f>
        <v/>
      </c>
      <c r="H503" s="52" t="str">
        <f>IF(A503="","",'DATA PENDIENTES'!G503)</f>
        <v/>
      </c>
      <c r="I503" s="53" t="str">
        <f>IF(A503="","",'DATA PENDIENTES'!H503)</f>
        <v/>
      </c>
      <c r="J503" s="53" t="str">
        <f t="shared" si="1"/>
        <v/>
      </c>
      <c r="K503" s="52" t="str">
        <f>IF(A503="","",'DATA PENDIENTES'!I503)</f>
        <v/>
      </c>
      <c r="L503" s="52" t="str">
        <f>IF(A503="","",'DATA PENDIENTES'!K503)</f>
        <v/>
      </c>
      <c r="M503" s="52" t="str">
        <f>IF(A503="","",'DATA PENDIENTES'!M503)</f>
        <v/>
      </c>
      <c r="N503" s="52" t="str">
        <f>IF(A503="","",'DATA PENDIENTES'!N503)</f>
        <v/>
      </c>
      <c r="O503" s="52" t="str">
        <f t="shared" si="2"/>
        <v/>
      </c>
      <c r="P503" s="52" t="str">
        <f t="shared" si="3"/>
        <v/>
      </c>
      <c r="Q503" s="80" t="str">
        <f t="shared" si="4"/>
        <v/>
      </c>
      <c r="R503" s="52" t="str">
        <f t="shared" si="5"/>
        <v/>
      </c>
      <c r="S503" s="52" t="str">
        <f t="shared" si="6"/>
        <v/>
      </c>
      <c r="T503" s="53" t="str">
        <f>IF(A503="","",'DATA PENDIENTES'!O503)</f>
        <v/>
      </c>
    </row>
    <row r="504" ht="15.75" customHeight="1">
      <c r="A504" s="47" t="str">
        <f>IF('DATA PENDIENTES'!B504="","",'DATA PENDIENTES'!B504)</f>
        <v/>
      </c>
      <c r="B504" s="47" t="str">
        <f>IF(A504="","",'DATA PENDIENTES'!C504)</f>
        <v/>
      </c>
      <c r="C504" s="47" t="str">
        <f>IF(A504="","",'DATA PENDIENTES'!L504)</f>
        <v/>
      </c>
      <c r="D504" s="47" t="str">
        <f>IF(A504="","",'DATA PENDIENTES'!J504)</f>
        <v/>
      </c>
      <c r="E504" s="47" t="str">
        <f>IF(A504="","",'DATA PENDIENTES'!D504)</f>
        <v/>
      </c>
      <c r="F504" s="47" t="str">
        <f>IF(A504="","",'DATA PENDIENTES'!E504)</f>
        <v/>
      </c>
      <c r="G504" s="47" t="str">
        <f>IF(A504="","",'DATA PENDIENTES'!F504)</f>
        <v/>
      </c>
      <c r="H504" s="47" t="str">
        <f>IF(A504="","",'DATA PENDIENTES'!G504)</f>
        <v/>
      </c>
      <c r="I504" s="48" t="str">
        <f>IF(A504="","",'DATA PENDIENTES'!H504)</f>
        <v/>
      </c>
      <c r="J504" s="48" t="str">
        <f t="shared" si="1"/>
        <v/>
      </c>
      <c r="K504" s="47" t="str">
        <f>IF(A504="","",'DATA PENDIENTES'!I504)</f>
        <v/>
      </c>
      <c r="L504" s="47" t="str">
        <f>IF(A504="","",'DATA PENDIENTES'!K504)</f>
        <v/>
      </c>
      <c r="M504" s="47" t="str">
        <f>IF(A504="","",'DATA PENDIENTES'!M504)</f>
        <v/>
      </c>
      <c r="N504" s="47" t="str">
        <f>IF(A504="","",'DATA PENDIENTES'!N504)</f>
        <v/>
      </c>
      <c r="O504" s="47" t="str">
        <f t="shared" si="2"/>
        <v/>
      </c>
      <c r="P504" s="47" t="str">
        <f t="shared" si="3"/>
        <v/>
      </c>
      <c r="Q504" s="77" t="str">
        <f t="shared" si="4"/>
        <v/>
      </c>
      <c r="R504" s="47" t="str">
        <f t="shared" si="5"/>
        <v/>
      </c>
      <c r="S504" s="47" t="str">
        <f t="shared" si="6"/>
        <v/>
      </c>
      <c r="T504" s="48" t="str">
        <f>IF(A504="","",'DATA PENDIENTES'!O504)</f>
        <v/>
      </c>
    </row>
    <row r="505" ht="15.75" customHeight="1">
      <c r="A505" s="52" t="str">
        <f>IF('DATA PENDIENTES'!B505="","",'DATA PENDIENTES'!B505)</f>
        <v/>
      </c>
      <c r="B505" s="52" t="str">
        <f>IF(A505="","",'DATA PENDIENTES'!C505)</f>
        <v/>
      </c>
      <c r="C505" s="52" t="str">
        <f>IF(A505="","",'DATA PENDIENTES'!L505)</f>
        <v/>
      </c>
      <c r="D505" s="52" t="str">
        <f>IF(A505="","",'DATA PENDIENTES'!J505)</f>
        <v/>
      </c>
      <c r="E505" s="52" t="str">
        <f>IF(A505="","",'DATA PENDIENTES'!D505)</f>
        <v/>
      </c>
      <c r="F505" s="52" t="str">
        <f>IF(A505="","",'DATA PENDIENTES'!E505)</f>
        <v/>
      </c>
      <c r="G505" s="52" t="str">
        <f>IF(A505="","",'DATA PENDIENTES'!F505)</f>
        <v/>
      </c>
      <c r="H505" s="52" t="str">
        <f>IF(A505="","",'DATA PENDIENTES'!G505)</f>
        <v/>
      </c>
      <c r="I505" s="53" t="str">
        <f>IF(A505="","",'DATA PENDIENTES'!H505)</f>
        <v/>
      </c>
      <c r="J505" s="53" t="str">
        <f t="shared" si="1"/>
        <v/>
      </c>
      <c r="K505" s="52" t="str">
        <f>IF(A505="","",'DATA PENDIENTES'!I505)</f>
        <v/>
      </c>
      <c r="L505" s="52" t="str">
        <f>IF(A505="","",'DATA PENDIENTES'!K505)</f>
        <v/>
      </c>
      <c r="M505" s="52" t="str">
        <f>IF(A505="","",'DATA PENDIENTES'!M505)</f>
        <v/>
      </c>
      <c r="N505" s="52" t="str">
        <f>IF(A505="","",'DATA PENDIENTES'!N505)</f>
        <v/>
      </c>
      <c r="O505" s="52" t="str">
        <f t="shared" si="2"/>
        <v/>
      </c>
      <c r="P505" s="52" t="str">
        <f t="shared" si="3"/>
        <v/>
      </c>
      <c r="Q505" s="80" t="str">
        <f t="shared" si="4"/>
        <v/>
      </c>
      <c r="R505" s="52" t="str">
        <f t="shared" si="5"/>
        <v/>
      </c>
      <c r="S505" s="52" t="str">
        <f t="shared" si="6"/>
        <v/>
      </c>
      <c r="T505" s="53" t="str">
        <f>IF(A505="","",'DATA PENDIENTES'!O505)</f>
        <v/>
      </c>
    </row>
    <row r="506" ht="15.75" customHeight="1">
      <c r="A506" s="47" t="str">
        <f>IF('DATA PENDIENTES'!B506="","",'DATA PENDIENTES'!B506)</f>
        <v/>
      </c>
      <c r="B506" s="47" t="str">
        <f>IF(A506="","",'DATA PENDIENTES'!C506)</f>
        <v/>
      </c>
      <c r="C506" s="47" t="str">
        <f>IF(A506="","",'DATA PENDIENTES'!L506)</f>
        <v/>
      </c>
      <c r="D506" s="47" t="str">
        <f>IF(A506="","",'DATA PENDIENTES'!J506)</f>
        <v/>
      </c>
      <c r="E506" s="47" t="str">
        <f>IF(A506="","",'DATA PENDIENTES'!D506)</f>
        <v/>
      </c>
      <c r="F506" s="47" t="str">
        <f>IF(A506="","",'DATA PENDIENTES'!E506)</f>
        <v/>
      </c>
      <c r="G506" s="47" t="str">
        <f>IF(A506="","",'DATA PENDIENTES'!F506)</f>
        <v/>
      </c>
      <c r="H506" s="47" t="str">
        <f>IF(A506="","",'DATA PENDIENTES'!G506)</f>
        <v/>
      </c>
      <c r="I506" s="48" t="str">
        <f>IF(A506="","",'DATA PENDIENTES'!H506)</f>
        <v/>
      </c>
      <c r="J506" s="48" t="str">
        <f t="shared" si="1"/>
        <v/>
      </c>
      <c r="K506" s="47" t="str">
        <f>IF(A506="","",'DATA PENDIENTES'!I506)</f>
        <v/>
      </c>
      <c r="L506" s="47" t="str">
        <f>IF(A506="","",'DATA PENDIENTES'!K506)</f>
        <v/>
      </c>
      <c r="M506" s="47" t="str">
        <f>IF(A506="","",'DATA PENDIENTES'!M506)</f>
        <v/>
      </c>
      <c r="N506" s="47" t="str">
        <f>IF(A506="","",'DATA PENDIENTES'!N506)</f>
        <v/>
      </c>
      <c r="O506" s="47" t="str">
        <f t="shared" si="2"/>
        <v/>
      </c>
      <c r="P506" s="47" t="str">
        <f t="shared" si="3"/>
        <v/>
      </c>
      <c r="Q506" s="77" t="str">
        <f t="shared" si="4"/>
        <v/>
      </c>
      <c r="R506" s="47" t="str">
        <f t="shared" si="5"/>
        <v/>
      </c>
      <c r="S506" s="47" t="str">
        <f t="shared" si="6"/>
        <v/>
      </c>
      <c r="T506" s="48" t="str">
        <f>IF(A506="","",'DATA PENDIENTES'!O506)</f>
        <v/>
      </c>
    </row>
    <row r="507" ht="15.75" customHeight="1">
      <c r="A507" s="52" t="str">
        <f>IF('DATA PENDIENTES'!B507="","",'DATA PENDIENTES'!B507)</f>
        <v/>
      </c>
      <c r="B507" s="52" t="str">
        <f>IF(A507="","",'DATA PENDIENTES'!C507)</f>
        <v/>
      </c>
      <c r="C507" s="52" t="str">
        <f>IF(A507="","",'DATA PENDIENTES'!L507)</f>
        <v/>
      </c>
      <c r="D507" s="52" t="str">
        <f>IF(A507="","",'DATA PENDIENTES'!J507)</f>
        <v/>
      </c>
      <c r="E507" s="52" t="str">
        <f>IF(A507="","",'DATA PENDIENTES'!D507)</f>
        <v/>
      </c>
      <c r="F507" s="52" t="str">
        <f>IF(A507="","",'DATA PENDIENTES'!E507)</f>
        <v/>
      </c>
      <c r="G507" s="52" t="str">
        <f>IF(A507="","",'DATA PENDIENTES'!F507)</f>
        <v/>
      </c>
      <c r="H507" s="52" t="str">
        <f>IF(A507="","",'DATA PENDIENTES'!G507)</f>
        <v/>
      </c>
      <c r="I507" s="53" t="str">
        <f>IF(A507="","",'DATA PENDIENTES'!H507)</f>
        <v/>
      </c>
      <c r="J507" s="53" t="str">
        <f t="shared" si="1"/>
        <v/>
      </c>
      <c r="K507" s="52" t="str">
        <f>IF(A507="","",'DATA PENDIENTES'!I507)</f>
        <v/>
      </c>
      <c r="L507" s="52" t="str">
        <f>IF(A507="","",'DATA PENDIENTES'!K507)</f>
        <v/>
      </c>
      <c r="M507" s="52" t="str">
        <f>IF(A507="","",'DATA PENDIENTES'!M507)</f>
        <v/>
      </c>
      <c r="N507" s="52" t="str">
        <f>IF(A507="","",'DATA PENDIENTES'!N507)</f>
        <v/>
      </c>
      <c r="O507" s="52" t="str">
        <f t="shared" si="2"/>
        <v/>
      </c>
      <c r="P507" s="52" t="str">
        <f t="shared" si="3"/>
        <v/>
      </c>
      <c r="Q507" s="80" t="str">
        <f t="shared" si="4"/>
        <v/>
      </c>
      <c r="R507" s="52" t="str">
        <f t="shared" si="5"/>
        <v/>
      </c>
      <c r="S507" s="52" t="str">
        <f t="shared" si="6"/>
        <v/>
      </c>
      <c r="T507" s="53" t="str">
        <f>IF(A507="","",'DATA PENDIENTES'!O507)</f>
        <v/>
      </c>
    </row>
    <row r="508" ht="15.75" customHeight="1">
      <c r="A508" s="47" t="str">
        <f>IF('DATA PENDIENTES'!B508="","",'DATA PENDIENTES'!B508)</f>
        <v/>
      </c>
      <c r="B508" s="47" t="str">
        <f>IF(A508="","",'DATA PENDIENTES'!C508)</f>
        <v/>
      </c>
      <c r="C508" s="47" t="str">
        <f>IF(A508="","",'DATA PENDIENTES'!L508)</f>
        <v/>
      </c>
      <c r="D508" s="47" t="str">
        <f>IF(A508="","",'DATA PENDIENTES'!J508)</f>
        <v/>
      </c>
      <c r="E508" s="47" t="str">
        <f>IF(A508="","",'DATA PENDIENTES'!D508)</f>
        <v/>
      </c>
      <c r="F508" s="47" t="str">
        <f>IF(A508="","",'DATA PENDIENTES'!E508)</f>
        <v/>
      </c>
      <c r="G508" s="47" t="str">
        <f>IF(A508="","",'DATA PENDIENTES'!F508)</f>
        <v/>
      </c>
      <c r="H508" s="47" t="str">
        <f>IF(A508="","",'DATA PENDIENTES'!G508)</f>
        <v/>
      </c>
      <c r="I508" s="48" t="str">
        <f>IF(A508="","",'DATA PENDIENTES'!H508)</f>
        <v/>
      </c>
      <c r="J508" s="48" t="str">
        <f t="shared" si="1"/>
        <v/>
      </c>
      <c r="K508" s="47" t="str">
        <f>IF(A508="","",'DATA PENDIENTES'!I508)</f>
        <v/>
      </c>
      <c r="L508" s="47" t="str">
        <f>IF(A508="","",'DATA PENDIENTES'!K508)</f>
        <v/>
      </c>
      <c r="M508" s="47" t="str">
        <f>IF(A508="","",'DATA PENDIENTES'!M508)</f>
        <v/>
      </c>
      <c r="N508" s="47" t="str">
        <f>IF(A508="","",'DATA PENDIENTES'!N508)</f>
        <v/>
      </c>
      <c r="O508" s="47" t="str">
        <f t="shared" si="2"/>
        <v/>
      </c>
      <c r="P508" s="47" t="str">
        <f t="shared" si="3"/>
        <v/>
      </c>
      <c r="Q508" s="77" t="str">
        <f t="shared" si="4"/>
        <v/>
      </c>
      <c r="R508" s="47" t="str">
        <f t="shared" si="5"/>
        <v/>
      </c>
      <c r="S508" s="47" t="str">
        <f t="shared" si="6"/>
        <v/>
      </c>
      <c r="T508" s="48" t="str">
        <f>IF(A508="","",'DATA PENDIENTES'!O508)</f>
        <v/>
      </c>
    </row>
    <row r="509" ht="15.75" customHeight="1">
      <c r="A509" s="52" t="str">
        <f>IF('DATA PENDIENTES'!B509="","",'DATA PENDIENTES'!B509)</f>
        <v/>
      </c>
      <c r="B509" s="52" t="str">
        <f>IF(A509="","",'DATA PENDIENTES'!C509)</f>
        <v/>
      </c>
      <c r="C509" s="52" t="str">
        <f>IF(A509="","",'DATA PENDIENTES'!L509)</f>
        <v/>
      </c>
      <c r="D509" s="52" t="str">
        <f>IF(A509="","",'DATA PENDIENTES'!J509)</f>
        <v/>
      </c>
      <c r="E509" s="52" t="str">
        <f>IF(A509="","",'DATA PENDIENTES'!D509)</f>
        <v/>
      </c>
      <c r="F509" s="52" t="str">
        <f>IF(A509="","",'DATA PENDIENTES'!E509)</f>
        <v/>
      </c>
      <c r="G509" s="52" t="str">
        <f>IF(A509="","",'DATA PENDIENTES'!F509)</f>
        <v/>
      </c>
      <c r="H509" s="52" t="str">
        <f>IF(A509="","",'DATA PENDIENTES'!G509)</f>
        <v/>
      </c>
      <c r="I509" s="53" t="str">
        <f>IF(A509="","",'DATA PENDIENTES'!H509)</f>
        <v/>
      </c>
      <c r="J509" s="53" t="str">
        <f t="shared" si="1"/>
        <v/>
      </c>
      <c r="K509" s="52" t="str">
        <f>IF(A509="","",'DATA PENDIENTES'!I509)</f>
        <v/>
      </c>
      <c r="L509" s="52" t="str">
        <f>IF(A509="","",'DATA PENDIENTES'!K509)</f>
        <v/>
      </c>
      <c r="M509" s="52" t="str">
        <f>IF(A509="","",'DATA PENDIENTES'!M509)</f>
        <v/>
      </c>
      <c r="N509" s="52" t="str">
        <f>IF(A509="","",'DATA PENDIENTES'!N509)</f>
        <v/>
      </c>
      <c r="O509" s="52" t="str">
        <f t="shared" si="2"/>
        <v/>
      </c>
      <c r="P509" s="52" t="str">
        <f t="shared" si="3"/>
        <v/>
      </c>
      <c r="Q509" s="80" t="str">
        <f t="shared" si="4"/>
        <v/>
      </c>
      <c r="R509" s="52" t="str">
        <f t="shared" si="5"/>
        <v/>
      </c>
      <c r="S509" s="52" t="str">
        <f t="shared" si="6"/>
        <v/>
      </c>
      <c r="T509" s="53" t="str">
        <f>IF(A509="","",'DATA PENDIENTES'!O509)</f>
        <v/>
      </c>
    </row>
    <row r="510" ht="15.75" customHeight="1">
      <c r="A510" s="47" t="str">
        <f>IF('DATA PENDIENTES'!B510="","",'DATA PENDIENTES'!B510)</f>
        <v/>
      </c>
      <c r="B510" s="47" t="str">
        <f>IF(A510="","",'DATA PENDIENTES'!C510)</f>
        <v/>
      </c>
      <c r="C510" s="47" t="str">
        <f>IF(A510="","",'DATA PENDIENTES'!L510)</f>
        <v/>
      </c>
      <c r="D510" s="47" t="str">
        <f>IF(A510="","",'DATA PENDIENTES'!J510)</f>
        <v/>
      </c>
      <c r="E510" s="47" t="str">
        <f>IF(A510="","",'DATA PENDIENTES'!D510)</f>
        <v/>
      </c>
      <c r="F510" s="47" t="str">
        <f>IF(A510="","",'DATA PENDIENTES'!E510)</f>
        <v/>
      </c>
      <c r="G510" s="47" t="str">
        <f>IF(A510="","",'DATA PENDIENTES'!F510)</f>
        <v/>
      </c>
      <c r="H510" s="47" t="str">
        <f>IF(A510="","",'DATA PENDIENTES'!G510)</f>
        <v/>
      </c>
      <c r="I510" s="48" t="str">
        <f>IF(A510="","",'DATA PENDIENTES'!H510)</f>
        <v/>
      </c>
      <c r="J510" s="48" t="str">
        <f t="shared" si="1"/>
        <v/>
      </c>
      <c r="K510" s="47" t="str">
        <f>IF(A510="","",'DATA PENDIENTES'!I510)</f>
        <v/>
      </c>
      <c r="L510" s="47" t="str">
        <f>IF(A510="","",'DATA PENDIENTES'!K510)</f>
        <v/>
      </c>
      <c r="M510" s="47" t="str">
        <f>IF(A510="","",'DATA PENDIENTES'!M510)</f>
        <v/>
      </c>
      <c r="N510" s="47" t="str">
        <f>IF(A510="","",'DATA PENDIENTES'!N510)</f>
        <v/>
      </c>
      <c r="O510" s="47" t="str">
        <f t="shared" si="2"/>
        <v/>
      </c>
      <c r="P510" s="47" t="str">
        <f t="shared" si="3"/>
        <v/>
      </c>
      <c r="Q510" s="77" t="str">
        <f t="shared" si="4"/>
        <v/>
      </c>
      <c r="R510" s="47" t="str">
        <f t="shared" si="5"/>
        <v/>
      </c>
      <c r="S510" s="47" t="str">
        <f t="shared" si="6"/>
        <v/>
      </c>
      <c r="T510" s="48" t="str">
        <f>IF(A510="","",'DATA PENDIENTES'!O510)</f>
        <v/>
      </c>
    </row>
    <row r="511" ht="15.75" customHeight="1">
      <c r="A511" s="52" t="str">
        <f>IF('DATA PENDIENTES'!B511="","",'DATA PENDIENTES'!B511)</f>
        <v/>
      </c>
      <c r="B511" s="52" t="str">
        <f>IF(A511="","",'DATA PENDIENTES'!C511)</f>
        <v/>
      </c>
      <c r="C511" s="52" t="str">
        <f>IF(A511="","",'DATA PENDIENTES'!L511)</f>
        <v/>
      </c>
      <c r="D511" s="52" t="str">
        <f>IF(A511="","",'DATA PENDIENTES'!J511)</f>
        <v/>
      </c>
      <c r="E511" s="52" t="str">
        <f>IF(A511="","",'DATA PENDIENTES'!D511)</f>
        <v/>
      </c>
      <c r="F511" s="52" t="str">
        <f>IF(A511="","",'DATA PENDIENTES'!E511)</f>
        <v/>
      </c>
      <c r="G511" s="52" t="str">
        <f>IF(A511="","",'DATA PENDIENTES'!F511)</f>
        <v/>
      </c>
      <c r="H511" s="52" t="str">
        <f>IF(A511="","",'DATA PENDIENTES'!G511)</f>
        <v/>
      </c>
      <c r="I511" s="53" t="str">
        <f>IF(A511="","",'DATA PENDIENTES'!H511)</f>
        <v/>
      </c>
      <c r="J511" s="53" t="str">
        <f t="shared" si="1"/>
        <v/>
      </c>
      <c r="K511" s="52" t="str">
        <f>IF(A511="","",'DATA PENDIENTES'!I511)</f>
        <v/>
      </c>
      <c r="L511" s="52" t="str">
        <f>IF(A511="","",'DATA PENDIENTES'!K511)</f>
        <v/>
      </c>
      <c r="M511" s="52" t="str">
        <f>IF(A511="","",'DATA PENDIENTES'!M511)</f>
        <v/>
      </c>
      <c r="N511" s="52" t="str">
        <f>IF(A511="","",'DATA PENDIENTES'!N511)</f>
        <v/>
      </c>
      <c r="O511" s="52" t="str">
        <f t="shared" si="2"/>
        <v/>
      </c>
      <c r="P511" s="52" t="str">
        <f t="shared" si="3"/>
        <v/>
      </c>
      <c r="Q511" s="80" t="str">
        <f t="shared" si="4"/>
        <v/>
      </c>
      <c r="R511" s="52" t="str">
        <f t="shared" si="5"/>
        <v/>
      </c>
      <c r="S511" s="52" t="str">
        <f t="shared" si="6"/>
        <v/>
      </c>
      <c r="T511" s="53" t="str">
        <f>IF(A511="","",'DATA PENDIENTES'!O511)</f>
        <v/>
      </c>
    </row>
    <row r="512" ht="15.75" customHeight="1">
      <c r="A512" s="47" t="str">
        <f>IF('DATA PENDIENTES'!B512="","",'DATA PENDIENTES'!B512)</f>
        <v/>
      </c>
      <c r="B512" s="47" t="str">
        <f>IF(A512="","",'DATA PENDIENTES'!C512)</f>
        <v/>
      </c>
      <c r="C512" s="47" t="str">
        <f>IF(A512="","",'DATA PENDIENTES'!L512)</f>
        <v/>
      </c>
      <c r="D512" s="47" t="str">
        <f>IF(A512="","",'DATA PENDIENTES'!J512)</f>
        <v/>
      </c>
      <c r="E512" s="47" t="str">
        <f>IF(A512="","",'DATA PENDIENTES'!D512)</f>
        <v/>
      </c>
      <c r="F512" s="47" t="str">
        <f>IF(A512="","",'DATA PENDIENTES'!E512)</f>
        <v/>
      </c>
      <c r="G512" s="47" t="str">
        <f>IF(A512="","",'DATA PENDIENTES'!F512)</f>
        <v/>
      </c>
      <c r="H512" s="47" t="str">
        <f>IF(A512="","",'DATA PENDIENTES'!G512)</f>
        <v/>
      </c>
      <c r="I512" s="48" t="str">
        <f>IF(A512="","",'DATA PENDIENTES'!H512)</f>
        <v/>
      </c>
      <c r="J512" s="48" t="str">
        <f t="shared" si="1"/>
        <v/>
      </c>
      <c r="K512" s="47" t="str">
        <f>IF(A512="","",'DATA PENDIENTES'!I512)</f>
        <v/>
      </c>
      <c r="L512" s="47" t="str">
        <f>IF(A512="","",'DATA PENDIENTES'!K512)</f>
        <v/>
      </c>
      <c r="M512" s="47" t="str">
        <f>IF(A512="","",'DATA PENDIENTES'!M512)</f>
        <v/>
      </c>
      <c r="N512" s="47" t="str">
        <f>IF(A512="","",'DATA PENDIENTES'!N512)</f>
        <v/>
      </c>
      <c r="O512" s="47" t="str">
        <f t="shared" si="2"/>
        <v/>
      </c>
      <c r="P512" s="47" t="str">
        <f t="shared" si="3"/>
        <v/>
      </c>
      <c r="Q512" s="77" t="str">
        <f t="shared" si="4"/>
        <v/>
      </c>
      <c r="R512" s="47" t="str">
        <f t="shared" si="5"/>
        <v/>
      </c>
      <c r="S512" s="47" t="str">
        <f t="shared" si="6"/>
        <v/>
      </c>
      <c r="T512" s="48" t="str">
        <f>IF(A512="","",'DATA PENDIENTES'!O512)</f>
        <v/>
      </c>
    </row>
    <row r="513" ht="15.75" customHeight="1">
      <c r="A513" s="52" t="str">
        <f>IF('DATA PENDIENTES'!B513="","",'DATA PENDIENTES'!B513)</f>
        <v/>
      </c>
      <c r="B513" s="52" t="str">
        <f>IF(A513="","",'DATA PENDIENTES'!C513)</f>
        <v/>
      </c>
      <c r="C513" s="52" t="str">
        <f>IF(A513="","",'DATA PENDIENTES'!L513)</f>
        <v/>
      </c>
      <c r="D513" s="52" t="str">
        <f>IF(A513="","",'DATA PENDIENTES'!J513)</f>
        <v/>
      </c>
      <c r="E513" s="52" t="str">
        <f>IF(A513="","",'DATA PENDIENTES'!D513)</f>
        <v/>
      </c>
      <c r="F513" s="52" t="str">
        <f>IF(A513="","",'DATA PENDIENTES'!E513)</f>
        <v/>
      </c>
      <c r="G513" s="52" t="str">
        <f>IF(A513="","",'DATA PENDIENTES'!F513)</f>
        <v/>
      </c>
      <c r="H513" s="52" t="str">
        <f>IF(A513="","",'DATA PENDIENTES'!G513)</f>
        <v/>
      </c>
      <c r="I513" s="53" t="str">
        <f>IF(A513="","",'DATA PENDIENTES'!H513)</f>
        <v/>
      </c>
      <c r="J513" s="53" t="str">
        <f t="shared" si="1"/>
        <v/>
      </c>
      <c r="K513" s="52" t="str">
        <f>IF(A513="","",'DATA PENDIENTES'!I513)</f>
        <v/>
      </c>
      <c r="L513" s="52" t="str">
        <f>IF(A513="","",'DATA PENDIENTES'!K513)</f>
        <v/>
      </c>
      <c r="M513" s="52" t="str">
        <f>IF(A513="","",'DATA PENDIENTES'!M513)</f>
        <v/>
      </c>
      <c r="N513" s="52" t="str">
        <f>IF(A513="","",'DATA PENDIENTES'!N513)</f>
        <v/>
      </c>
      <c r="O513" s="52" t="str">
        <f t="shared" si="2"/>
        <v/>
      </c>
      <c r="P513" s="52" t="str">
        <f t="shared" si="3"/>
        <v/>
      </c>
      <c r="Q513" s="80" t="str">
        <f t="shared" si="4"/>
        <v/>
      </c>
      <c r="R513" s="52" t="str">
        <f t="shared" si="5"/>
        <v/>
      </c>
      <c r="S513" s="52" t="str">
        <f t="shared" si="6"/>
        <v/>
      </c>
      <c r="T513" s="53" t="str">
        <f>IF(A513="","",'DATA PENDIENTES'!O513)</f>
        <v/>
      </c>
    </row>
    <row r="514" ht="15.75" customHeight="1">
      <c r="A514" s="47" t="str">
        <f>IF('DATA PENDIENTES'!B514="","",'DATA PENDIENTES'!B514)</f>
        <v/>
      </c>
      <c r="B514" s="47" t="str">
        <f>IF(A514="","",'DATA PENDIENTES'!C514)</f>
        <v/>
      </c>
      <c r="C514" s="47" t="str">
        <f>IF(A514="","",'DATA PENDIENTES'!L514)</f>
        <v/>
      </c>
      <c r="D514" s="47" t="str">
        <f>IF(A514="","",'DATA PENDIENTES'!J514)</f>
        <v/>
      </c>
      <c r="E514" s="47" t="str">
        <f>IF(A514="","",'DATA PENDIENTES'!D514)</f>
        <v/>
      </c>
      <c r="F514" s="47" t="str">
        <f>IF(A514="","",'DATA PENDIENTES'!E514)</f>
        <v/>
      </c>
      <c r="G514" s="47" t="str">
        <f>IF(A514="","",'DATA PENDIENTES'!F514)</f>
        <v/>
      </c>
      <c r="H514" s="47" t="str">
        <f>IF(A514="","",'DATA PENDIENTES'!G514)</f>
        <v/>
      </c>
      <c r="I514" s="48" t="str">
        <f>IF(A514="","",'DATA PENDIENTES'!H514)</f>
        <v/>
      </c>
      <c r="J514" s="48" t="str">
        <f t="shared" si="1"/>
        <v/>
      </c>
      <c r="K514" s="47" t="str">
        <f>IF(A514="","",'DATA PENDIENTES'!I514)</f>
        <v/>
      </c>
      <c r="L514" s="47" t="str">
        <f>IF(A514="","",'DATA PENDIENTES'!K514)</f>
        <v/>
      </c>
      <c r="M514" s="47" t="str">
        <f>IF(A514="","",'DATA PENDIENTES'!M514)</f>
        <v/>
      </c>
      <c r="N514" s="47" t="str">
        <f>IF(A514="","",'DATA PENDIENTES'!N514)</f>
        <v/>
      </c>
      <c r="O514" s="47" t="str">
        <f t="shared" si="2"/>
        <v/>
      </c>
      <c r="P514" s="47" t="str">
        <f t="shared" si="3"/>
        <v/>
      </c>
      <c r="Q514" s="77" t="str">
        <f t="shared" si="4"/>
        <v/>
      </c>
      <c r="R514" s="47" t="str">
        <f t="shared" si="5"/>
        <v/>
      </c>
      <c r="S514" s="47" t="str">
        <f t="shared" si="6"/>
        <v/>
      </c>
      <c r="T514" s="48" t="str">
        <f>IF(A514="","",'DATA PENDIENTES'!O514)</f>
        <v/>
      </c>
    </row>
    <row r="515" ht="15.75" customHeight="1">
      <c r="A515" s="52" t="str">
        <f>IF('DATA PENDIENTES'!B515="","",'DATA PENDIENTES'!B515)</f>
        <v/>
      </c>
      <c r="B515" s="52" t="str">
        <f>IF(A515="","",'DATA PENDIENTES'!C515)</f>
        <v/>
      </c>
      <c r="C515" s="52" t="str">
        <f>IF(A515="","",'DATA PENDIENTES'!L515)</f>
        <v/>
      </c>
      <c r="D515" s="52" t="str">
        <f>IF(A515="","",'DATA PENDIENTES'!J515)</f>
        <v/>
      </c>
      <c r="E515" s="52" t="str">
        <f>IF(A515="","",'DATA PENDIENTES'!D515)</f>
        <v/>
      </c>
      <c r="F515" s="52" t="str">
        <f>IF(A515="","",'DATA PENDIENTES'!E515)</f>
        <v/>
      </c>
      <c r="G515" s="52" t="str">
        <f>IF(A515="","",'DATA PENDIENTES'!F515)</f>
        <v/>
      </c>
      <c r="H515" s="52" t="str">
        <f>IF(A515="","",'DATA PENDIENTES'!G515)</f>
        <v/>
      </c>
      <c r="I515" s="53" t="str">
        <f>IF(A515="","",'DATA PENDIENTES'!H515)</f>
        <v/>
      </c>
      <c r="J515" s="53" t="str">
        <f t="shared" si="1"/>
        <v/>
      </c>
      <c r="K515" s="52" t="str">
        <f>IF(A515="","",'DATA PENDIENTES'!I515)</f>
        <v/>
      </c>
      <c r="L515" s="52" t="str">
        <f>IF(A515="","",'DATA PENDIENTES'!K515)</f>
        <v/>
      </c>
      <c r="M515" s="52" t="str">
        <f>IF(A515="","",'DATA PENDIENTES'!M515)</f>
        <v/>
      </c>
      <c r="N515" s="52" t="str">
        <f>IF(A515="","",'DATA PENDIENTES'!N515)</f>
        <v/>
      </c>
      <c r="O515" s="52" t="str">
        <f t="shared" si="2"/>
        <v/>
      </c>
      <c r="P515" s="52" t="str">
        <f t="shared" si="3"/>
        <v/>
      </c>
      <c r="Q515" s="80" t="str">
        <f t="shared" si="4"/>
        <v/>
      </c>
      <c r="R515" s="52" t="str">
        <f t="shared" si="5"/>
        <v/>
      </c>
      <c r="S515" s="52" t="str">
        <f t="shared" si="6"/>
        <v/>
      </c>
      <c r="T515" s="53" t="str">
        <f>IF(A515="","",'DATA PENDIENTES'!O515)</f>
        <v/>
      </c>
    </row>
    <row r="516" ht="15.75" customHeight="1">
      <c r="A516" s="47" t="str">
        <f>IF('DATA PENDIENTES'!B516="","",'DATA PENDIENTES'!B516)</f>
        <v/>
      </c>
      <c r="B516" s="47" t="str">
        <f>IF(A516="","",'DATA PENDIENTES'!C516)</f>
        <v/>
      </c>
      <c r="C516" s="47" t="str">
        <f>IF(A516="","",'DATA PENDIENTES'!L516)</f>
        <v/>
      </c>
      <c r="D516" s="47" t="str">
        <f>IF(A516="","",'DATA PENDIENTES'!J516)</f>
        <v/>
      </c>
      <c r="E516" s="47" t="str">
        <f>IF(A516="","",'DATA PENDIENTES'!D516)</f>
        <v/>
      </c>
      <c r="F516" s="47" t="str">
        <f>IF(A516="","",'DATA PENDIENTES'!E516)</f>
        <v/>
      </c>
      <c r="G516" s="47" t="str">
        <f>IF(A516="","",'DATA PENDIENTES'!F516)</f>
        <v/>
      </c>
      <c r="H516" s="47" t="str">
        <f>IF(A516="","",'DATA PENDIENTES'!G516)</f>
        <v/>
      </c>
      <c r="I516" s="48" t="str">
        <f>IF(A516="","",'DATA PENDIENTES'!H516)</f>
        <v/>
      </c>
      <c r="J516" s="48" t="str">
        <f t="shared" si="1"/>
        <v/>
      </c>
      <c r="K516" s="47" t="str">
        <f>IF(A516="","",'DATA PENDIENTES'!I516)</f>
        <v/>
      </c>
      <c r="L516" s="47" t="str">
        <f>IF(A516="","",'DATA PENDIENTES'!K516)</f>
        <v/>
      </c>
      <c r="M516" s="47" t="str">
        <f>IF(A516="","",'DATA PENDIENTES'!M516)</f>
        <v/>
      </c>
      <c r="N516" s="47" t="str">
        <f>IF(A516="","",'DATA PENDIENTES'!N516)</f>
        <v/>
      </c>
      <c r="O516" s="47" t="str">
        <f t="shared" si="2"/>
        <v/>
      </c>
      <c r="P516" s="47" t="str">
        <f t="shared" si="3"/>
        <v/>
      </c>
      <c r="Q516" s="77" t="str">
        <f t="shared" si="4"/>
        <v/>
      </c>
      <c r="R516" s="47" t="str">
        <f t="shared" si="5"/>
        <v/>
      </c>
      <c r="S516" s="47" t="str">
        <f t="shared" si="6"/>
        <v/>
      </c>
      <c r="T516" s="48" t="str">
        <f>IF(A516="","",'DATA PENDIENTES'!O516)</f>
        <v/>
      </c>
    </row>
    <row r="517" ht="15.75" customHeight="1">
      <c r="A517" s="52" t="str">
        <f>IF('DATA PENDIENTES'!B517="","",'DATA PENDIENTES'!B517)</f>
        <v/>
      </c>
      <c r="B517" s="52" t="str">
        <f>IF(A517="","",'DATA PENDIENTES'!C517)</f>
        <v/>
      </c>
      <c r="C517" s="52" t="str">
        <f>IF(A517="","",'DATA PENDIENTES'!L517)</f>
        <v/>
      </c>
      <c r="D517" s="52" t="str">
        <f>IF(A517="","",'DATA PENDIENTES'!J517)</f>
        <v/>
      </c>
      <c r="E517" s="52" t="str">
        <f>IF(A517="","",'DATA PENDIENTES'!D517)</f>
        <v/>
      </c>
      <c r="F517" s="52" t="str">
        <f>IF(A517="","",'DATA PENDIENTES'!E517)</f>
        <v/>
      </c>
      <c r="G517" s="52" t="str">
        <f>IF(A517="","",'DATA PENDIENTES'!F517)</f>
        <v/>
      </c>
      <c r="H517" s="52" t="str">
        <f>IF(A517="","",'DATA PENDIENTES'!G517)</f>
        <v/>
      </c>
      <c r="I517" s="53" t="str">
        <f>IF(A517="","",'DATA PENDIENTES'!H517)</f>
        <v/>
      </c>
      <c r="J517" s="53" t="str">
        <f t="shared" si="1"/>
        <v/>
      </c>
      <c r="K517" s="52" t="str">
        <f>IF(A517="","",'DATA PENDIENTES'!I517)</f>
        <v/>
      </c>
      <c r="L517" s="52" t="str">
        <f>IF(A517="","",'DATA PENDIENTES'!K517)</f>
        <v/>
      </c>
      <c r="M517" s="52" t="str">
        <f>IF(A517="","",'DATA PENDIENTES'!M517)</f>
        <v/>
      </c>
      <c r="N517" s="52" t="str">
        <f>IF(A517="","",'DATA PENDIENTES'!N517)</f>
        <v/>
      </c>
      <c r="O517" s="52" t="str">
        <f t="shared" si="2"/>
        <v/>
      </c>
      <c r="P517" s="52" t="str">
        <f t="shared" si="3"/>
        <v/>
      </c>
      <c r="Q517" s="80" t="str">
        <f t="shared" si="4"/>
        <v/>
      </c>
      <c r="R517" s="52" t="str">
        <f t="shared" si="5"/>
        <v/>
      </c>
      <c r="S517" s="52" t="str">
        <f t="shared" si="6"/>
        <v/>
      </c>
      <c r="T517" s="53" t="str">
        <f>IF(A517="","",'DATA PENDIENTES'!O517)</f>
        <v/>
      </c>
    </row>
    <row r="518" ht="15.75" customHeight="1">
      <c r="A518" s="47" t="str">
        <f>IF('DATA PENDIENTES'!B518="","",'DATA PENDIENTES'!B518)</f>
        <v/>
      </c>
      <c r="B518" s="47" t="str">
        <f>IF(A518="","",'DATA PENDIENTES'!C518)</f>
        <v/>
      </c>
      <c r="C518" s="47" t="str">
        <f>IF(A518="","",'DATA PENDIENTES'!L518)</f>
        <v/>
      </c>
      <c r="D518" s="47" t="str">
        <f>IF(A518="","",'DATA PENDIENTES'!J518)</f>
        <v/>
      </c>
      <c r="E518" s="47" t="str">
        <f>IF(A518="","",'DATA PENDIENTES'!D518)</f>
        <v/>
      </c>
      <c r="F518" s="47" t="str">
        <f>IF(A518="","",'DATA PENDIENTES'!E518)</f>
        <v/>
      </c>
      <c r="G518" s="47" t="str">
        <f>IF(A518="","",'DATA PENDIENTES'!F518)</f>
        <v/>
      </c>
      <c r="H518" s="47" t="str">
        <f>IF(A518="","",'DATA PENDIENTES'!G518)</f>
        <v/>
      </c>
      <c r="I518" s="48" t="str">
        <f>IF(A518="","",'DATA PENDIENTES'!H518)</f>
        <v/>
      </c>
      <c r="J518" s="48" t="str">
        <f t="shared" si="1"/>
        <v/>
      </c>
      <c r="K518" s="47" t="str">
        <f>IF(A518="","",'DATA PENDIENTES'!I518)</f>
        <v/>
      </c>
      <c r="L518" s="47" t="str">
        <f>IF(A518="","",'DATA PENDIENTES'!K518)</f>
        <v/>
      </c>
      <c r="M518" s="47" t="str">
        <f>IF(A518="","",'DATA PENDIENTES'!M518)</f>
        <v/>
      </c>
      <c r="N518" s="47" t="str">
        <f>IF(A518="","",'DATA PENDIENTES'!N518)</f>
        <v/>
      </c>
      <c r="O518" s="47" t="str">
        <f t="shared" si="2"/>
        <v/>
      </c>
      <c r="P518" s="47" t="str">
        <f t="shared" si="3"/>
        <v/>
      </c>
      <c r="Q518" s="77" t="str">
        <f t="shared" si="4"/>
        <v/>
      </c>
      <c r="R518" s="47" t="str">
        <f t="shared" si="5"/>
        <v/>
      </c>
      <c r="S518" s="47" t="str">
        <f t="shared" si="6"/>
        <v/>
      </c>
      <c r="T518" s="48" t="str">
        <f>IF(A518="","",'DATA PENDIENTES'!O518)</f>
        <v/>
      </c>
    </row>
    <row r="519" ht="15.75" customHeight="1">
      <c r="A519" s="52" t="str">
        <f>IF('DATA PENDIENTES'!B519="","",'DATA PENDIENTES'!B519)</f>
        <v/>
      </c>
      <c r="B519" s="52" t="str">
        <f>IF(A519="","",'DATA PENDIENTES'!C519)</f>
        <v/>
      </c>
      <c r="C519" s="52" t="str">
        <f>IF(A519="","",'DATA PENDIENTES'!L519)</f>
        <v/>
      </c>
      <c r="D519" s="52" t="str">
        <f>IF(A519="","",'DATA PENDIENTES'!J519)</f>
        <v/>
      </c>
      <c r="E519" s="52" t="str">
        <f>IF(A519="","",'DATA PENDIENTES'!D519)</f>
        <v/>
      </c>
      <c r="F519" s="52" t="str">
        <f>IF(A519="","",'DATA PENDIENTES'!E519)</f>
        <v/>
      </c>
      <c r="G519" s="52" t="str">
        <f>IF(A519="","",'DATA PENDIENTES'!F519)</f>
        <v/>
      </c>
      <c r="H519" s="52" t="str">
        <f>IF(A519="","",'DATA PENDIENTES'!G519)</f>
        <v/>
      </c>
      <c r="I519" s="53" t="str">
        <f>IF(A519="","",'DATA PENDIENTES'!H519)</f>
        <v/>
      </c>
      <c r="J519" s="53" t="str">
        <f t="shared" si="1"/>
        <v/>
      </c>
      <c r="K519" s="52" t="str">
        <f>IF(A519="","",'DATA PENDIENTES'!I519)</f>
        <v/>
      </c>
      <c r="L519" s="52" t="str">
        <f>IF(A519="","",'DATA PENDIENTES'!K519)</f>
        <v/>
      </c>
      <c r="M519" s="52" t="str">
        <f>IF(A519="","",'DATA PENDIENTES'!M519)</f>
        <v/>
      </c>
      <c r="N519" s="52" t="str">
        <f>IF(A519="","",'DATA PENDIENTES'!N519)</f>
        <v/>
      </c>
      <c r="O519" s="52" t="str">
        <f t="shared" si="2"/>
        <v/>
      </c>
      <c r="P519" s="52" t="str">
        <f t="shared" si="3"/>
        <v/>
      </c>
      <c r="Q519" s="80" t="str">
        <f t="shared" si="4"/>
        <v/>
      </c>
      <c r="R519" s="52" t="str">
        <f t="shared" si="5"/>
        <v/>
      </c>
      <c r="S519" s="52" t="str">
        <f t="shared" si="6"/>
        <v/>
      </c>
      <c r="T519" s="53" t="str">
        <f>IF(A519="","",'DATA PENDIENTES'!O519)</f>
        <v/>
      </c>
    </row>
    <row r="520" ht="15.75" customHeight="1">
      <c r="A520" s="47" t="str">
        <f>IF('DATA PENDIENTES'!B520="","",'DATA PENDIENTES'!B520)</f>
        <v/>
      </c>
      <c r="B520" s="47" t="str">
        <f>IF(A520="","",'DATA PENDIENTES'!C520)</f>
        <v/>
      </c>
      <c r="C520" s="47" t="str">
        <f>IF(A520="","",'DATA PENDIENTES'!L520)</f>
        <v/>
      </c>
      <c r="D520" s="47" t="str">
        <f>IF(A520="","",'DATA PENDIENTES'!J520)</f>
        <v/>
      </c>
      <c r="E520" s="47" t="str">
        <f>IF(A520="","",'DATA PENDIENTES'!D520)</f>
        <v/>
      </c>
      <c r="F520" s="47" t="str">
        <f>IF(A520="","",'DATA PENDIENTES'!E520)</f>
        <v/>
      </c>
      <c r="G520" s="47" t="str">
        <f>IF(A520="","",'DATA PENDIENTES'!F520)</f>
        <v/>
      </c>
      <c r="H520" s="47" t="str">
        <f>IF(A520="","",'DATA PENDIENTES'!G520)</f>
        <v/>
      </c>
      <c r="I520" s="48" t="str">
        <f>IF(A520="","",'DATA PENDIENTES'!H520)</f>
        <v/>
      </c>
      <c r="J520" s="48" t="str">
        <f t="shared" si="1"/>
        <v/>
      </c>
      <c r="K520" s="47" t="str">
        <f>IF(A520="","",'DATA PENDIENTES'!I520)</f>
        <v/>
      </c>
      <c r="L520" s="47" t="str">
        <f>IF(A520="","",'DATA PENDIENTES'!K520)</f>
        <v/>
      </c>
      <c r="M520" s="47" t="str">
        <f>IF(A520="","",'DATA PENDIENTES'!M520)</f>
        <v/>
      </c>
      <c r="N520" s="47" t="str">
        <f>IF(A520="","",'DATA PENDIENTES'!N520)</f>
        <v/>
      </c>
      <c r="O520" s="47" t="str">
        <f t="shared" si="2"/>
        <v/>
      </c>
      <c r="P520" s="47" t="str">
        <f t="shared" si="3"/>
        <v/>
      </c>
      <c r="Q520" s="77" t="str">
        <f t="shared" si="4"/>
        <v/>
      </c>
      <c r="R520" s="47" t="str">
        <f t="shared" si="5"/>
        <v/>
      </c>
      <c r="S520" s="47" t="str">
        <f t="shared" si="6"/>
        <v/>
      </c>
      <c r="T520" s="48" t="str">
        <f>IF(A520="","",'DATA PENDIENTES'!O520)</f>
        <v/>
      </c>
    </row>
    <row r="521" ht="15.75" customHeight="1">
      <c r="A521" s="52" t="str">
        <f>IF('DATA PENDIENTES'!B521="","",'DATA PENDIENTES'!B521)</f>
        <v/>
      </c>
      <c r="B521" s="52" t="str">
        <f>IF(A521="","",'DATA PENDIENTES'!C521)</f>
        <v/>
      </c>
      <c r="C521" s="52" t="str">
        <f>IF(A521="","",'DATA PENDIENTES'!L521)</f>
        <v/>
      </c>
      <c r="D521" s="52" t="str">
        <f>IF(A521="","",'DATA PENDIENTES'!J521)</f>
        <v/>
      </c>
      <c r="E521" s="52" t="str">
        <f>IF(A521="","",'DATA PENDIENTES'!D521)</f>
        <v/>
      </c>
      <c r="F521" s="52" t="str">
        <f>IF(A521="","",'DATA PENDIENTES'!E521)</f>
        <v/>
      </c>
      <c r="G521" s="52" t="str">
        <f>IF(A521="","",'DATA PENDIENTES'!F521)</f>
        <v/>
      </c>
      <c r="H521" s="52" t="str">
        <f>IF(A521="","",'DATA PENDIENTES'!G521)</f>
        <v/>
      </c>
      <c r="I521" s="53" t="str">
        <f>IF(A521="","",'DATA PENDIENTES'!H521)</f>
        <v/>
      </c>
      <c r="J521" s="53" t="str">
        <f t="shared" si="1"/>
        <v/>
      </c>
      <c r="K521" s="52" t="str">
        <f>IF(A521="","",'DATA PENDIENTES'!I521)</f>
        <v/>
      </c>
      <c r="L521" s="52" t="str">
        <f>IF(A521="","",'DATA PENDIENTES'!K521)</f>
        <v/>
      </c>
      <c r="M521" s="52" t="str">
        <f>IF(A521="","",'DATA PENDIENTES'!M521)</f>
        <v/>
      </c>
      <c r="N521" s="52" t="str">
        <f>IF(A521="","",'DATA PENDIENTES'!N521)</f>
        <v/>
      </c>
      <c r="O521" s="52" t="str">
        <f t="shared" si="2"/>
        <v/>
      </c>
      <c r="P521" s="52" t="str">
        <f t="shared" si="3"/>
        <v/>
      </c>
      <c r="Q521" s="80" t="str">
        <f t="shared" si="4"/>
        <v/>
      </c>
      <c r="R521" s="52" t="str">
        <f t="shared" si="5"/>
        <v/>
      </c>
      <c r="S521" s="52" t="str">
        <f t="shared" si="6"/>
        <v/>
      </c>
      <c r="T521" s="53" t="str">
        <f>IF(A521="","",'DATA PENDIENTES'!O521)</f>
        <v/>
      </c>
    </row>
    <row r="522" ht="15.75" customHeight="1">
      <c r="A522" s="47" t="str">
        <f>IF('DATA PENDIENTES'!B522="","",'DATA PENDIENTES'!B522)</f>
        <v/>
      </c>
      <c r="B522" s="47" t="str">
        <f>IF(A522="","",'DATA PENDIENTES'!C522)</f>
        <v/>
      </c>
      <c r="C522" s="47" t="str">
        <f>IF(A522="","",'DATA PENDIENTES'!L522)</f>
        <v/>
      </c>
      <c r="D522" s="47" t="str">
        <f>IF(A522="","",'DATA PENDIENTES'!J522)</f>
        <v/>
      </c>
      <c r="E522" s="47" t="str">
        <f>IF(A522="","",'DATA PENDIENTES'!D522)</f>
        <v/>
      </c>
      <c r="F522" s="47" t="str">
        <f>IF(A522="","",'DATA PENDIENTES'!E522)</f>
        <v/>
      </c>
      <c r="G522" s="47" t="str">
        <f>IF(A522="","",'DATA PENDIENTES'!F522)</f>
        <v/>
      </c>
      <c r="H522" s="47" t="str">
        <f>IF(A522="","",'DATA PENDIENTES'!G522)</f>
        <v/>
      </c>
      <c r="I522" s="48" t="str">
        <f>IF(A522="","",'DATA PENDIENTES'!H522)</f>
        <v/>
      </c>
      <c r="J522" s="48" t="str">
        <f t="shared" si="1"/>
        <v/>
      </c>
      <c r="K522" s="47" t="str">
        <f>IF(A522="","",'DATA PENDIENTES'!I522)</f>
        <v/>
      </c>
      <c r="L522" s="47" t="str">
        <f>IF(A522="","",'DATA PENDIENTES'!K522)</f>
        <v/>
      </c>
      <c r="M522" s="47" t="str">
        <f>IF(A522="","",'DATA PENDIENTES'!M522)</f>
        <v/>
      </c>
      <c r="N522" s="47" t="str">
        <f>IF(A522="","",'DATA PENDIENTES'!N522)</f>
        <v/>
      </c>
      <c r="O522" s="47" t="str">
        <f t="shared" si="2"/>
        <v/>
      </c>
      <c r="P522" s="47" t="str">
        <f t="shared" si="3"/>
        <v/>
      </c>
      <c r="Q522" s="77" t="str">
        <f t="shared" si="4"/>
        <v/>
      </c>
      <c r="R522" s="47" t="str">
        <f t="shared" si="5"/>
        <v/>
      </c>
      <c r="S522" s="47" t="str">
        <f t="shared" si="6"/>
        <v/>
      </c>
      <c r="T522" s="48" t="str">
        <f>IF(A522="","",'DATA PENDIENTES'!O522)</f>
        <v/>
      </c>
    </row>
    <row r="523" ht="15.75" customHeight="1">
      <c r="A523" s="52" t="str">
        <f>IF('DATA PENDIENTES'!B523="","",'DATA PENDIENTES'!B523)</f>
        <v/>
      </c>
      <c r="B523" s="52" t="str">
        <f>IF(A523="","",'DATA PENDIENTES'!C523)</f>
        <v/>
      </c>
      <c r="C523" s="52" t="str">
        <f>IF(A523="","",'DATA PENDIENTES'!L523)</f>
        <v/>
      </c>
      <c r="D523" s="52" t="str">
        <f>IF(A523="","",'DATA PENDIENTES'!J523)</f>
        <v/>
      </c>
      <c r="E523" s="52" t="str">
        <f>IF(A523="","",'DATA PENDIENTES'!D523)</f>
        <v/>
      </c>
      <c r="F523" s="52" t="str">
        <f>IF(A523="","",'DATA PENDIENTES'!E523)</f>
        <v/>
      </c>
      <c r="G523" s="52" t="str">
        <f>IF(A523="","",'DATA PENDIENTES'!F523)</f>
        <v/>
      </c>
      <c r="H523" s="52" t="str">
        <f>IF(A523="","",'DATA PENDIENTES'!G523)</f>
        <v/>
      </c>
      <c r="I523" s="53" t="str">
        <f>IF(A523="","",'DATA PENDIENTES'!H523)</f>
        <v/>
      </c>
      <c r="J523" s="53" t="str">
        <f t="shared" si="1"/>
        <v/>
      </c>
      <c r="K523" s="52" t="str">
        <f>IF(A523="","",'DATA PENDIENTES'!I523)</f>
        <v/>
      </c>
      <c r="L523" s="52" t="str">
        <f>IF(A523="","",'DATA PENDIENTES'!K523)</f>
        <v/>
      </c>
      <c r="M523" s="52" t="str">
        <f>IF(A523="","",'DATA PENDIENTES'!M523)</f>
        <v/>
      </c>
      <c r="N523" s="52" t="str">
        <f>IF(A523="","",'DATA PENDIENTES'!N523)</f>
        <v/>
      </c>
      <c r="O523" s="52" t="str">
        <f t="shared" si="2"/>
        <v/>
      </c>
      <c r="P523" s="52" t="str">
        <f t="shared" si="3"/>
        <v/>
      </c>
      <c r="Q523" s="80" t="str">
        <f t="shared" si="4"/>
        <v/>
      </c>
      <c r="R523" s="52" t="str">
        <f t="shared" si="5"/>
        <v/>
      </c>
      <c r="S523" s="52" t="str">
        <f t="shared" si="6"/>
        <v/>
      </c>
      <c r="T523" s="53" t="str">
        <f>IF(A523="","",'DATA PENDIENTES'!O523)</f>
        <v/>
      </c>
    </row>
    <row r="524" ht="15.75" customHeight="1">
      <c r="A524" s="47" t="str">
        <f>IF('DATA PENDIENTES'!B524="","",'DATA PENDIENTES'!B524)</f>
        <v/>
      </c>
      <c r="B524" s="47" t="str">
        <f>IF(A524="","",'DATA PENDIENTES'!C524)</f>
        <v/>
      </c>
      <c r="C524" s="47" t="str">
        <f>IF(A524="","",'DATA PENDIENTES'!L524)</f>
        <v/>
      </c>
      <c r="D524" s="47" t="str">
        <f>IF(A524="","",'DATA PENDIENTES'!J524)</f>
        <v/>
      </c>
      <c r="E524" s="47" t="str">
        <f>IF(A524="","",'DATA PENDIENTES'!D524)</f>
        <v/>
      </c>
      <c r="F524" s="47" t="str">
        <f>IF(A524="","",'DATA PENDIENTES'!E524)</f>
        <v/>
      </c>
      <c r="G524" s="47" t="str">
        <f>IF(A524="","",'DATA PENDIENTES'!F524)</f>
        <v/>
      </c>
      <c r="H524" s="47" t="str">
        <f>IF(A524="","",'DATA PENDIENTES'!G524)</f>
        <v/>
      </c>
      <c r="I524" s="48" t="str">
        <f>IF(A524="","",'DATA PENDIENTES'!H524)</f>
        <v/>
      </c>
      <c r="J524" s="48" t="str">
        <f t="shared" si="1"/>
        <v/>
      </c>
      <c r="K524" s="47" t="str">
        <f>IF(A524="","",'DATA PENDIENTES'!I524)</f>
        <v/>
      </c>
      <c r="L524" s="47" t="str">
        <f>IF(A524="","",'DATA PENDIENTES'!K524)</f>
        <v/>
      </c>
      <c r="M524" s="47" t="str">
        <f>IF(A524="","",'DATA PENDIENTES'!M524)</f>
        <v/>
      </c>
      <c r="N524" s="47" t="str">
        <f>IF(A524="","",'DATA PENDIENTES'!N524)</f>
        <v/>
      </c>
      <c r="O524" s="47" t="str">
        <f t="shared" si="2"/>
        <v/>
      </c>
      <c r="P524" s="47" t="str">
        <f t="shared" si="3"/>
        <v/>
      </c>
      <c r="Q524" s="77" t="str">
        <f t="shared" si="4"/>
        <v/>
      </c>
      <c r="R524" s="47" t="str">
        <f t="shared" si="5"/>
        <v/>
      </c>
      <c r="S524" s="47" t="str">
        <f t="shared" si="6"/>
        <v/>
      </c>
      <c r="T524" s="48" t="str">
        <f>IF(A524="","",'DATA PENDIENTES'!O524)</f>
        <v/>
      </c>
    </row>
    <row r="525" ht="15.75" customHeight="1">
      <c r="A525" s="52" t="str">
        <f>IF('DATA PENDIENTES'!B525="","",'DATA PENDIENTES'!B525)</f>
        <v/>
      </c>
      <c r="B525" s="52" t="str">
        <f>IF(A525="","",'DATA PENDIENTES'!C525)</f>
        <v/>
      </c>
      <c r="C525" s="52" t="str">
        <f>IF(A525="","",'DATA PENDIENTES'!L525)</f>
        <v/>
      </c>
      <c r="D525" s="52" t="str">
        <f>IF(A525="","",'DATA PENDIENTES'!J525)</f>
        <v/>
      </c>
      <c r="E525" s="52" t="str">
        <f>IF(A525="","",'DATA PENDIENTES'!D525)</f>
        <v/>
      </c>
      <c r="F525" s="52" t="str">
        <f>IF(A525="","",'DATA PENDIENTES'!E525)</f>
        <v/>
      </c>
      <c r="G525" s="52" t="str">
        <f>IF(A525="","",'DATA PENDIENTES'!F525)</f>
        <v/>
      </c>
      <c r="H525" s="52" t="str">
        <f>IF(A525="","",'DATA PENDIENTES'!G525)</f>
        <v/>
      </c>
      <c r="I525" s="53" t="str">
        <f>IF(A525="","",'DATA PENDIENTES'!H525)</f>
        <v/>
      </c>
      <c r="J525" s="53" t="str">
        <f t="shared" si="1"/>
        <v/>
      </c>
      <c r="K525" s="52" t="str">
        <f>IF(A525="","",'DATA PENDIENTES'!I525)</f>
        <v/>
      </c>
      <c r="L525" s="52" t="str">
        <f>IF(A525="","",'DATA PENDIENTES'!K525)</f>
        <v/>
      </c>
      <c r="M525" s="52" t="str">
        <f>IF(A525="","",'DATA PENDIENTES'!M525)</f>
        <v/>
      </c>
      <c r="N525" s="52" t="str">
        <f>IF(A525="","",'DATA PENDIENTES'!N525)</f>
        <v/>
      </c>
      <c r="O525" s="52" t="str">
        <f t="shared" si="2"/>
        <v/>
      </c>
      <c r="P525" s="52" t="str">
        <f t="shared" si="3"/>
        <v/>
      </c>
      <c r="Q525" s="80" t="str">
        <f t="shared" si="4"/>
        <v/>
      </c>
      <c r="R525" s="52" t="str">
        <f t="shared" si="5"/>
        <v/>
      </c>
      <c r="S525" s="52" t="str">
        <f t="shared" si="6"/>
        <v/>
      </c>
      <c r="T525" s="53" t="str">
        <f>IF(A525="","",'DATA PENDIENTES'!O525)</f>
        <v/>
      </c>
    </row>
    <row r="526" ht="15.75" customHeight="1">
      <c r="A526" s="47" t="str">
        <f>IF('DATA PENDIENTES'!B526="","",'DATA PENDIENTES'!B526)</f>
        <v/>
      </c>
      <c r="B526" s="47" t="str">
        <f>IF(A526="","",'DATA PENDIENTES'!C526)</f>
        <v/>
      </c>
      <c r="C526" s="47" t="str">
        <f>IF(A526="","",'DATA PENDIENTES'!L526)</f>
        <v/>
      </c>
      <c r="D526" s="47" t="str">
        <f>IF(A526="","",'DATA PENDIENTES'!J526)</f>
        <v/>
      </c>
      <c r="E526" s="47" t="str">
        <f>IF(A526="","",'DATA PENDIENTES'!D526)</f>
        <v/>
      </c>
      <c r="F526" s="47" t="str">
        <f>IF(A526="","",'DATA PENDIENTES'!E526)</f>
        <v/>
      </c>
      <c r="G526" s="47" t="str">
        <f>IF(A526="","",'DATA PENDIENTES'!F526)</f>
        <v/>
      </c>
      <c r="H526" s="47" t="str">
        <f>IF(A526="","",'DATA PENDIENTES'!G526)</f>
        <v/>
      </c>
      <c r="I526" s="48" t="str">
        <f>IF(A526="","",'DATA PENDIENTES'!H526)</f>
        <v/>
      </c>
      <c r="J526" s="48" t="str">
        <f t="shared" si="1"/>
        <v/>
      </c>
      <c r="K526" s="47" t="str">
        <f>IF(A526="","",'DATA PENDIENTES'!I526)</f>
        <v/>
      </c>
      <c r="L526" s="47" t="str">
        <f>IF(A526="","",'DATA PENDIENTES'!K526)</f>
        <v/>
      </c>
      <c r="M526" s="47" t="str">
        <f>IF(A526="","",'DATA PENDIENTES'!M526)</f>
        <v/>
      </c>
      <c r="N526" s="47" t="str">
        <f>IF(A526="","",'DATA PENDIENTES'!N526)</f>
        <v/>
      </c>
      <c r="O526" s="47" t="str">
        <f t="shared" si="2"/>
        <v/>
      </c>
      <c r="P526" s="47" t="str">
        <f t="shared" si="3"/>
        <v/>
      </c>
      <c r="Q526" s="77" t="str">
        <f t="shared" si="4"/>
        <v/>
      </c>
      <c r="R526" s="47" t="str">
        <f t="shared" si="5"/>
        <v/>
      </c>
      <c r="S526" s="47" t="str">
        <f t="shared" si="6"/>
        <v/>
      </c>
      <c r="T526" s="48" t="str">
        <f>IF(A526="","",'DATA PENDIENTES'!O526)</f>
        <v/>
      </c>
    </row>
    <row r="527" ht="15.75" customHeight="1">
      <c r="A527" s="52" t="str">
        <f>IF('DATA PENDIENTES'!B527="","",'DATA PENDIENTES'!B527)</f>
        <v/>
      </c>
      <c r="B527" s="52" t="str">
        <f>IF(A527="","",'DATA PENDIENTES'!C527)</f>
        <v/>
      </c>
      <c r="C527" s="52" t="str">
        <f>IF(A527="","",'DATA PENDIENTES'!L527)</f>
        <v/>
      </c>
      <c r="D527" s="52" t="str">
        <f>IF(A527="","",'DATA PENDIENTES'!J527)</f>
        <v/>
      </c>
      <c r="E527" s="52" t="str">
        <f>IF(A527="","",'DATA PENDIENTES'!D527)</f>
        <v/>
      </c>
      <c r="F527" s="52" t="str">
        <f>IF(A527="","",'DATA PENDIENTES'!E527)</f>
        <v/>
      </c>
      <c r="G527" s="52" t="str">
        <f>IF(A527="","",'DATA PENDIENTES'!F527)</f>
        <v/>
      </c>
      <c r="H527" s="52" t="str">
        <f>IF(A527="","",'DATA PENDIENTES'!G527)</f>
        <v/>
      </c>
      <c r="I527" s="53" t="str">
        <f>IF(A527="","",'DATA PENDIENTES'!H527)</f>
        <v/>
      </c>
      <c r="J527" s="53" t="str">
        <f t="shared" si="1"/>
        <v/>
      </c>
      <c r="K527" s="52" t="str">
        <f>IF(A527="","",'DATA PENDIENTES'!I527)</f>
        <v/>
      </c>
      <c r="L527" s="52" t="str">
        <f>IF(A527="","",'DATA PENDIENTES'!K527)</f>
        <v/>
      </c>
      <c r="M527" s="52" t="str">
        <f>IF(A527="","",'DATA PENDIENTES'!M527)</f>
        <v/>
      </c>
      <c r="N527" s="52" t="str">
        <f>IF(A527="","",'DATA PENDIENTES'!N527)</f>
        <v/>
      </c>
      <c r="O527" s="52" t="str">
        <f t="shared" si="2"/>
        <v/>
      </c>
      <c r="P527" s="52" t="str">
        <f t="shared" si="3"/>
        <v/>
      </c>
      <c r="Q527" s="80" t="str">
        <f t="shared" si="4"/>
        <v/>
      </c>
      <c r="R527" s="52" t="str">
        <f t="shared" si="5"/>
        <v/>
      </c>
      <c r="S527" s="52" t="str">
        <f t="shared" si="6"/>
        <v/>
      </c>
      <c r="T527" s="53" t="str">
        <f>IF(A527="","",'DATA PENDIENTES'!O527)</f>
        <v/>
      </c>
    </row>
    <row r="528" ht="15.75" customHeight="1">
      <c r="A528" s="47" t="str">
        <f>IF('DATA PENDIENTES'!B528="","",'DATA PENDIENTES'!B528)</f>
        <v/>
      </c>
      <c r="B528" s="47" t="str">
        <f>IF(A528="","",'DATA PENDIENTES'!C528)</f>
        <v/>
      </c>
      <c r="C528" s="47" t="str">
        <f>IF(A528="","",'DATA PENDIENTES'!L528)</f>
        <v/>
      </c>
      <c r="D528" s="47" t="str">
        <f>IF(A528="","",'DATA PENDIENTES'!J528)</f>
        <v/>
      </c>
      <c r="E528" s="47" t="str">
        <f>IF(A528="","",'DATA PENDIENTES'!D528)</f>
        <v/>
      </c>
      <c r="F528" s="47" t="str">
        <f>IF(A528="","",'DATA PENDIENTES'!E528)</f>
        <v/>
      </c>
      <c r="G528" s="47" t="str">
        <f>IF(A528="","",'DATA PENDIENTES'!F528)</f>
        <v/>
      </c>
      <c r="H528" s="47" t="str">
        <f>IF(A528="","",'DATA PENDIENTES'!G528)</f>
        <v/>
      </c>
      <c r="I528" s="48" t="str">
        <f>IF(A528="","",'DATA PENDIENTES'!H528)</f>
        <v/>
      </c>
      <c r="J528" s="48" t="str">
        <f t="shared" si="1"/>
        <v/>
      </c>
      <c r="K528" s="47" t="str">
        <f>IF(A528="","",'DATA PENDIENTES'!I528)</f>
        <v/>
      </c>
      <c r="L528" s="47" t="str">
        <f>IF(A528="","",'DATA PENDIENTES'!K528)</f>
        <v/>
      </c>
      <c r="M528" s="47" t="str">
        <f>IF(A528="","",'DATA PENDIENTES'!M528)</f>
        <v/>
      </c>
      <c r="N528" s="47" t="str">
        <f>IF(A528="","",'DATA PENDIENTES'!N528)</f>
        <v/>
      </c>
      <c r="O528" s="47" t="str">
        <f t="shared" si="2"/>
        <v/>
      </c>
      <c r="P528" s="47" t="str">
        <f t="shared" si="3"/>
        <v/>
      </c>
      <c r="Q528" s="77" t="str">
        <f t="shared" si="4"/>
        <v/>
      </c>
      <c r="R528" s="47" t="str">
        <f t="shared" si="5"/>
        <v/>
      </c>
      <c r="S528" s="47" t="str">
        <f t="shared" si="6"/>
        <v/>
      </c>
      <c r="T528" s="48" t="str">
        <f>IF(A528="","",'DATA PENDIENTES'!O528)</f>
        <v/>
      </c>
    </row>
    <row r="529" ht="15.75" customHeight="1">
      <c r="A529" s="52" t="str">
        <f>IF('DATA PENDIENTES'!B529="","",'DATA PENDIENTES'!B529)</f>
        <v/>
      </c>
      <c r="B529" s="52" t="str">
        <f>IF(A529="","",'DATA PENDIENTES'!C529)</f>
        <v/>
      </c>
      <c r="C529" s="52" t="str">
        <f>IF(A529="","",'DATA PENDIENTES'!L529)</f>
        <v/>
      </c>
      <c r="D529" s="52" t="str">
        <f>IF(A529="","",'DATA PENDIENTES'!J529)</f>
        <v/>
      </c>
      <c r="E529" s="52" t="str">
        <f>IF(A529="","",'DATA PENDIENTES'!D529)</f>
        <v/>
      </c>
      <c r="F529" s="52" t="str">
        <f>IF(A529="","",'DATA PENDIENTES'!E529)</f>
        <v/>
      </c>
      <c r="G529" s="52" t="str">
        <f>IF(A529="","",'DATA PENDIENTES'!F529)</f>
        <v/>
      </c>
      <c r="H529" s="52" t="str">
        <f>IF(A529="","",'DATA PENDIENTES'!G529)</f>
        <v/>
      </c>
      <c r="I529" s="53" t="str">
        <f>IF(A529="","",'DATA PENDIENTES'!H529)</f>
        <v/>
      </c>
      <c r="J529" s="53" t="str">
        <f t="shared" si="1"/>
        <v/>
      </c>
      <c r="K529" s="52" t="str">
        <f>IF(A529="","",'DATA PENDIENTES'!I529)</f>
        <v/>
      </c>
      <c r="L529" s="52" t="str">
        <f>IF(A529="","",'DATA PENDIENTES'!K529)</f>
        <v/>
      </c>
      <c r="M529" s="52" t="str">
        <f>IF(A529="","",'DATA PENDIENTES'!M529)</f>
        <v/>
      </c>
      <c r="N529" s="52" t="str">
        <f>IF(A529="","",'DATA PENDIENTES'!N529)</f>
        <v/>
      </c>
      <c r="O529" s="52" t="str">
        <f t="shared" si="2"/>
        <v/>
      </c>
      <c r="P529" s="52" t="str">
        <f t="shared" si="3"/>
        <v/>
      </c>
      <c r="Q529" s="80" t="str">
        <f t="shared" si="4"/>
        <v/>
      </c>
      <c r="R529" s="52" t="str">
        <f t="shared" si="5"/>
        <v/>
      </c>
      <c r="S529" s="52" t="str">
        <f t="shared" si="6"/>
        <v/>
      </c>
      <c r="T529" s="53" t="str">
        <f>IF(A529="","",'DATA PENDIENTES'!O529)</f>
        <v/>
      </c>
    </row>
    <row r="530" ht="15.75" customHeight="1">
      <c r="A530" s="47" t="str">
        <f>IF('DATA PENDIENTES'!B530="","",'DATA PENDIENTES'!B530)</f>
        <v/>
      </c>
      <c r="B530" s="47" t="str">
        <f>IF(A530="","",'DATA PENDIENTES'!C530)</f>
        <v/>
      </c>
      <c r="C530" s="47" t="str">
        <f>IF(A530="","",'DATA PENDIENTES'!L530)</f>
        <v/>
      </c>
      <c r="D530" s="47" t="str">
        <f>IF(A530="","",'DATA PENDIENTES'!J530)</f>
        <v/>
      </c>
      <c r="E530" s="47" t="str">
        <f>IF(A530="","",'DATA PENDIENTES'!D530)</f>
        <v/>
      </c>
      <c r="F530" s="47" t="str">
        <f>IF(A530="","",'DATA PENDIENTES'!E530)</f>
        <v/>
      </c>
      <c r="G530" s="47" t="str">
        <f>IF(A530="","",'DATA PENDIENTES'!F530)</f>
        <v/>
      </c>
      <c r="H530" s="47" t="str">
        <f>IF(A530="","",'DATA PENDIENTES'!G530)</f>
        <v/>
      </c>
      <c r="I530" s="48" t="str">
        <f>IF(A530="","",'DATA PENDIENTES'!H530)</f>
        <v/>
      </c>
      <c r="J530" s="48" t="str">
        <f t="shared" si="1"/>
        <v/>
      </c>
      <c r="K530" s="47" t="str">
        <f>IF(A530="","",'DATA PENDIENTES'!I530)</f>
        <v/>
      </c>
      <c r="L530" s="47" t="str">
        <f>IF(A530="","",'DATA PENDIENTES'!K530)</f>
        <v/>
      </c>
      <c r="M530" s="47" t="str">
        <f>IF(A530="","",'DATA PENDIENTES'!M530)</f>
        <v/>
      </c>
      <c r="N530" s="47" t="str">
        <f>IF(A530="","",'DATA PENDIENTES'!N530)</f>
        <v/>
      </c>
      <c r="O530" s="47" t="str">
        <f t="shared" si="2"/>
        <v/>
      </c>
      <c r="P530" s="47" t="str">
        <f t="shared" si="3"/>
        <v/>
      </c>
      <c r="Q530" s="77" t="str">
        <f t="shared" si="4"/>
        <v/>
      </c>
      <c r="R530" s="47" t="str">
        <f t="shared" si="5"/>
        <v/>
      </c>
      <c r="S530" s="47" t="str">
        <f t="shared" si="6"/>
        <v/>
      </c>
      <c r="T530" s="48" t="str">
        <f>IF(A530="","",'DATA PENDIENTES'!O530)</f>
        <v/>
      </c>
    </row>
    <row r="531" ht="15.75" customHeight="1">
      <c r="A531" s="52" t="str">
        <f>IF('DATA PENDIENTES'!B531="","",'DATA PENDIENTES'!B531)</f>
        <v/>
      </c>
      <c r="B531" s="52" t="str">
        <f>IF(A531="","",'DATA PENDIENTES'!C531)</f>
        <v/>
      </c>
      <c r="C531" s="52" t="str">
        <f>IF(A531="","",'DATA PENDIENTES'!L531)</f>
        <v/>
      </c>
      <c r="D531" s="52" t="str">
        <f>IF(A531="","",'DATA PENDIENTES'!J531)</f>
        <v/>
      </c>
      <c r="E531" s="52" t="str">
        <f>IF(A531="","",'DATA PENDIENTES'!D531)</f>
        <v/>
      </c>
      <c r="F531" s="52" t="str">
        <f>IF(A531="","",'DATA PENDIENTES'!E531)</f>
        <v/>
      </c>
      <c r="G531" s="52" t="str">
        <f>IF(A531="","",'DATA PENDIENTES'!F531)</f>
        <v/>
      </c>
      <c r="H531" s="52" t="str">
        <f>IF(A531="","",'DATA PENDIENTES'!G531)</f>
        <v/>
      </c>
      <c r="I531" s="53" t="str">
        <f>IF(A531="","",'DATA PENDIENTES'!H531)</f>
        <v/>
      </c>
      <c r="J531" s="53" t="str">
        <f t="shared" si="1"/>
        <v/>
      </c>
      <c r="K531" s="52" t="str">
        <f>IF(A531="","",'DATA PENDIENTES'!I531)</f>
        <v/>
      </c>
      <c r="L531" s="52" t="str">
        <f>IF(A531="","",'DATA PENDIENTES'!K531)</f>
        <v/>
      </c>
      <c r="M531" s="52" t="str">
        <f>IF(A531="","",'DATA PENDIENTES'!M531)</f>
        <v/>
      </c>
      <c r="N531" s="52" t="str">
        <f>IF(A531="","",'DATA PENDIENTES'!N531)</f>
        <v/>
      </c>
      <c r="O531" s="52" t="str">
        <f t="shared" si="2"/>
        <v/>
      </c>
      <c r="P531" s="52" t="str">
        <f t="shared" si="3"/>
        <v/>
      </c>
      <c r="Q531" s="80" t="str">
        <f t="shared" si="4"/>
        <v/>
      </c>
      <c r="R531" s="52" t="str">
        <f t="shared" si="5"/>
        <v/>
      </c>
      <c r="S531" s="52" t="str">
        <f t="shared" si="6"/>
        <v/>
      </c>
      <c r="T531" s="53" t="str">
        <f>IF(A531="","",'DATA PENDIENTES'!O531)</f>
        <v/>
      </c>
    </row>
    <row r="532" ht="15.75" customHeight="1">
      <c r="A532" s="47" t="str">
        <f>IF('DATA PENDIENTES'!B532="","",'DATA PENDIENTES'!B532)</f>
        <v/>
      </c>
      <c r="B532" s="47" t="str">
        <f>IF(A532="","",'DATA PENDIENTES'!C532)</f>
        <v/>
      </c>
      <c r="C532" s="47" t="str">
        <f>IF(A532="","",'DATA PENDIENTES'!L532)</f>
        <v/>
      </c>
      <c r="D532" s="47" t="str">
        <f>IF(A532="","",'DATA PENDIENTES'!J532)</f>
        <v/>
      </c>
      <c r="E532" s="47" t="str">
        <f>IF(A532="","",'DATA PENDIENTES'!D532)</f>
        <v/>
      </c>
      <c r="F532" s="47" t="str">
        <f>IF(A532="","",'DATA PENDIENTES'!E532)</f>
        <v/>
      </c>
      <c r="G532" s="47" t="str">
        <f>IF(A532="","",'DATA PENDIENTES'!F532)</f>
        <v/>
      </c>
      <c r="H532" s="47" t="str">
        <f>IF(A532="","",'DATA PENDIENTES'!G532)</f>
        <v/>
      </c>
      <c r="I532" s="48" t="str">
        <f>IF(A532="","",'DATA PENDIENTES'!H532)</f>
        <v/>
      </c>
      <c r="J532" s="48" t="str">
        <f t="shared" si="1"/>
        <v/>
      </c>
      <c r="K532" s="47" t="str">
        <f>IF(A532="","",'DATA PENDIENTES'!I532)</f>
        <v/>
      </c>
      <c r="L532" s="47" t="str">
        <f>IF(A532="","",'DATA PENDIENTES'!K532)</f>
        <v/>
      </c>
      <c r="M532" s="47" t="str">
        <f>IF(A532="","",'DATA PENDIENTES'!M532)</f>
        <v/>
      </c>
      <c r="N532" s="47" t="str">
        <f>IF(A532="","",'DATA PENDIENTES'!N532)</f>
        <v/>
      </c>
      <c r="O532" s="47" t="str">
        <f t="shared" si="2"/>
        <v/>
      </c>
      <c r="P532" s="47" t="str">
        <f t="shared" si="3"/>
        <v/>
      </c>
      <c r="Q532" s="77" t="str">
        <f t="shared" si="4"/>
        <v/>
      </c>
      <c r="R532" s="47" t="str">
        <f t="shared" si="5"/>
        <v/>
      </c>
      <c r="S532" s="47" t="str">
        <f t="shared" si="6"/>
        <v/>
      </c>
      <c r="T532" s="48" t="str">
        <f>IF(A532="","",'DATA PENDIENTES'!O532)</f>
        <v/>
      </c>
    </row>
    <row r="533" ht="15.75" customHeight="1">
      <c r="A533" s="52" t="str">
        <f>IF('DATA PENDIENTES'!B533="","",'DATA PENDIENTES'!B533)</f>
        <v/>
      </c>
      <c r="B533" s="52" t="str">
        <f>IF(A533="","",'DATA PENDIENTES'!C533)</f>
        <v/>
      </c>
      <c r="C533" s="52" t="str">
        <f>IF(A533="","",'DATA PENDIENTES'!L533)</f>
        <v/>
      </c>
      <c r="D533" s="52" t="str">
        <f>IF(A533="","",'DATA PENDIENTES'!J533)</f>
        <v/>
      </c>
      <c r="E533" s="52" t="str">
        <f>IF(A533="","",'DATA PENDIENTES'!D533)</f>
        <v/>
      </c>
      <c r="F533" s="52" t="str">
        <f>IF(A533="","",'DATA PENDIENTES'!E533)</f>
        <v/>
      </c>
      <c r="G533" s="52" t="str">
        <f>IF(A533="","",'DATA PENDIENTES'!F533)</f>
        <v/>
      </c>
      <c r="H533" s="52" t="str">
        <f>IF(A533="","",'DATA PENDIENTES'!G533)</f>
        <v/>
      </c>
      <c r="I533" s="53" t="str">
        <f>IF(A533="","",'DATA PENDIENTES'!H533)</f>
        <v/>
      </c>
      <c r="J533" s="53" t="str">
        <f t="shared" si="1"/>
        <v/>
      </c>
      <c r="K533" s="52" t="str">
        <f>IF(A533="","",'DATA PENDIENTES'!I533)</f>
        <v/>
      </c>
      <c r="L533" s="52" t="str">
        <f>IF(A533="","",'DATA PENDIENTES'!K533)</f>
        <v/>
      </c>
      <c r="M533" s="52" t="str">
        <f>IF(A533="","",'DATA PENDIENTES'!M533)</f>
        <v/>
      </c>
      <c r="N533" s="52" t="str">
        <f>IF(A533="","",'DATA PENDIENTES'!N533)</f>
        <v/>
      </c>
      <c r="O533" s="52" t="str">
        <f t="shared" si="2"/>
        <v/>
      </c>
      <c r="P533" s="52" t="str">
        <f t="shared" si="3"/>
        <v/>
      </c>
      <c r="Q533" s="80" t="str">
        <f t="shared" si="4"/>
        <v/>
      </c>
      <c r="R533" s="52" t="str">
        <f t="shared" si="5"/>
        <v/>
      </c>
      <c r="S533" s="52" t="str">
        <f t="shared" si="6"/>
        <v/>
      </c>
      <c r="T533" s="53" t="str">
        <f>IF(A533="","",'DATA PENDIENTES'!O533)</f>
        <v/>
      </c>
    </row>
    <row r="534" ht="15.75" customHeight="1">
      <c r="A534" s="47" t="str">
        <f>IF('DATA PENDIENTES'!B534="","",'DATA PENDIENTES'!B534)</f>
        <v/>
      </c>
      <c r="B534" s="47" t="str">
        <f>IF(A534="","",'DATA PENDIENTES'!C534)</f>
        <v/>
      </c>
      <c r="C534" s="47" t="str">
        <f>IF(A534="","",'DATA PENDIENTES'!L534)</f>
        <v/>
      </c>
      <c r="D534" s="47" t="str">
        <f>IF(A534="","",'DATA PENDIENTES'!J534)</f>
        <v/>
      </c>
      <c r="E534" s="47" t="str">
        <f>IF(A534="","",'DATA PENDIENTES'!D534)</f>
        <v/>
      </c>
      <c r="F534" s="47" t="str">
        <f>IF(A534="","",'DATA PENDIENTES'!E534)</f>
        <v/>
      </c>
      <c r="G534" s="47" t="str">
        <f>IF(A534="","",'DATA PENDIENTES'!F534)</f>
        <v/>
      </c>
      <c r="H534" s="47" t="str">
        <f>IF(A534="","",'DATA PENDIENTES'!G534)</f>
        <v/>
      </c>
      <c r="I534" s="48" t="str">
        <f>IF(A534="","",'DATA PENDIENTES'!H534)</f>
        <v/>
      </c>
      <c r="J534" s="48" t="str">
        <f t="shared" si="1"/>
        <v/>
      </c>
      <c r="K534" s="47" t="str">
        <f>IF(A534="","",'DATA PENDIENTES'!I534)</f>
        <v/>
      </c>
      <c r="L534" s="47" t="str">
        <f>IF(A534="","",'DATA PENDIENTES'!K534)</f>
        <v/>
      </c>
      <c r="M534" s="47" t="str">
        <f>IF(A534="","",'DATA PENDIENTES'!M534)</f>
        <v/>
      </c>
      <c r="N534" s="47" t="str">
        <f>IF(A534="","",'DATA PENDIENTES'!N534)</f>
        <v/>
      </c>
      <c r="O534" s="47" t="str">
        <f t="shared" si="2"/>
        <v/>
      </c>
      <c r="P534" s="47" t="str">
        <f t="shared" si="3"/>
        <v/>
      </c>
      <c r="Q534" s="77" t="str">
        <f t="shared" si="4"/>
        <v/>
      </c>
      <c r="R534" s="47" t="str">
        <f t="shared" si="5"/>
        <v/>
      </c>
      <c r="S534" s="47" t="str">
        <f t="shared" si="6"/>
        <v/>
      </c>
      <c r="T534" s="48" t="str">
        <f>IF(A534="","",'DATA PENDIENTES'!O534)</f>
        <v/>
      </c>
    </row>
    <row r="535" ht="15.75" customHeight="1">
      <c r="A535" s="52" t="str">
        <f>IF('DATA PENDIENTES'!B535="","",'DATA PENDIENTES'!B535)</f>
        <v/>
      </c>
      <c r="B535" s="52" t="str">
        <f>IF(A535="","",'DATA PENDIENTES'!C535)</f>
        <v/>
      </c>
      <c r="C535" s="52" t="str">
        <f>IF(A535="","",'DATA PENDIENTES'!L535)</f>
        <v/>
      </c>
      <c r="D535" s="52" t="str">
        <f>IF(A535="","",'DATA PENDIENTES'!J535)</f>
        <v/>
      </c>
      <c r="E535" s="52" t="str">
        <f>IF(A535="","",'DATA PENDIENTES'!D535)</f>
        <v/>
      </c>
      <c r="F535" s="52" t="str">
        <f>IF(A535="","",'DATA PENDIENTES'!E535)</f>
        <v/>
      </c>
      <c r="G535" s="52" t="str">
        <f>IF(A535="","",'DATA PENDIENTES'!F535)</f>
        <v/>
      </c>
      <c r="H535" s="52" t="str">
        <f>IF(A535="","",'DATA PENDIENTES'!G535)</f>
        <v/>
      </c>
      <c r="I535" s="53" t="str">
        <f>IF(A535="","",'DATA PENDIENTES'!H535)</f>
        <v/>
      </c>
      <c r="J535" s="53" t="str">
        <f t="shared" si="1"/>
        <v/>
      </c>
      <c r="K535" s="52" t="str">
        <f>IF(A535="","",'DATA PENDIENTES'!I535)</f>
        <v/>
      </c>
      <c r="L535" s="52" t="str">
        <f>IF(A535="","",'DATA PENDIENTES'!K535)</f>
        <v/>
      </c>
      <c r="M535" s="52" t="str">
        <f>IF(A535="","",'DATA PENDIENTES'!M535)</f>
        <v/>
      </c>
      <c r="N535" s="52" t="str">
        <f>IF(A535="","",'DATA PENDIENTES'!N535)</f>
        <v/>
      </c>
      <c r="O535" s="52" t="str">
        <f t="shared" si="2"/>
        <v/>
      </c>
      <c r="P535" s="52" t="str">
        <f t="shared" si="3"/>
        <v/>
      </c>
      <c r="Q535" s="80" t="str">
        <f t="shared" si="4"/>
        <v/>
      </c>
      <c r="R535" s="52" t="str">
        <f t="shared" si="5"/>
        <v/>
      </c>
      <c r="S535" s="52" t="str">
        <f t="shared" si="6"/>
        <v/>
      </c>
      <c r="T535" s="53" t="str">
        <f>IF(A535="","",'DATA PENDIENTES'!O535)</f>
        <v/>
      </c>
    </row>
    <row r="536" ht="15.75" customHeight="1">
      <c r="A536" s="47" t="str">
        <f>IF('DATA PENDIENTES'!B536="","",'DATA PENDIENTES'!B536)</f>
        <v/>
      </c>
      <c r="B536" s="47" t="str">
        <f>IF(A536="","",'DATA PENDIENTES'!C536)</f>
        <v/>
      </c>
      <c r="C536" s="47" t="str">
        <f>IF(A536="","",'DATA PENDIENTES'!L536)</f>
        <v/>
      </c>
      <c r="D536" s="47" t="str">
        <f>IF(A536="","",'DATA PENDIENTES'!J536)</f>
        <v/>
      </c>
      <c r="E536" s="47" t="str">
        <f>IF(A536="","",'DATA PENDIENTES'!D536)</f>
        <v/>
      </c>
      <c r="F536" s="47" t="str">
        <f>IF(A536="","",'DATA PENDIENTES'!E536)</f>
        <v/>
      </c>
      <c r="G536" s="47" t="str">
        <f>IF(A536="","",'DATA PENDIENTES'!F536)</f>
        <v/>
      </c>
      <c r="H536" s="47" t="str">
        <f>IF(A536="","",'DATA PENDIENTES'!G536)</f>
        <v/>
      </c>
      <c r="I536" s="48" t="str">
        <f>IF(A536="","",'DATA PENDIENTES'!H536)</f>
        <v/>
      </c>
      <c r="J536" s="48" t="str">
        <f t="shared" si="1"/>
        <v/>
      </c>
      <c r="K536" s="47" t="str">
        <f>IF(A536="","",'DATA PENDIENTES'!I536)</f>
        <v/>
      </c>
      <c r="L536" s="47" t="str">
        <f>IF(A536="","",'DATA PENDIENTES'!K536)</f>
        <v/>
      </c>
      <c r="M536" s="47" t="str">
        <f>IF(A536="","",'DATA PENDIENTES'!M536)</f>
        <v/>
      </c>
      <c r="N536" s="47" t="str">
        <f>IF(A536="","",'DATA PENDIENTES'!N536)</f>
        <v/>
      </c>
      <c r="O536" s="47" t="str">
        <f t="shared" si="2"/>
        <v/>
      </c>
      <c r="P536" s="47" t="str">
        <f t="shared" si="3"/>
        <v/>
      </c>
      <c r="Q536" s="77" t="str">
        <f t="shared" si="4"/>
        <v/>
      </c>
      <c r="R536" s="47" t="str">
        <f t="shared" si="5"/>
        <v/>
      </c>
      <c r="S536" s="47" t="str">
        <f t="shared" si="6"/>
        <v/>
      </c>
      <c r="T536" s="48" t="str">
        <f>IF(A536="","",'DATA PENDIENTES'!O536)</f>
        <v/>
      </c>
    </row>
    <row r="537" ht="15.75" customHeight="1">
      <c r="A537" s="52" t="str">
        <f>IF('DATA PENDIENTES'!B537="","",'DATA PENDIENTES'!B537)</f>
        <v/>
      </c>
      <c r="B537" s="52" t="str">
        <f>IF(A537="","",'DATA PENDIENTES'!C537)</f>
        <v/>
      </c>
      <c r="C537" s="52" t="str">
        <f>IF(A537="","",'DATA PENDIENTES'!L537)</f>
        <v/>
      </c>
      <c r="D537" s="52" t="str">
        <f>IF(A537="","",'DATA PENDIENTES'!J537)</f>
        <v/>
      </c>
      <c r="E537" s="52" t="str">
        <f>IF(A537="","",'DATA PENDIENTES'!D537)</f>
        <v/>
      </c>
      <c r="F537" s="52" t="str">
        <f>IF(A537="","",'DATA PENDIENTES'!E537)</f>
        <v/>
      </c>
      <c r="G537" s="52" t="str">
        <f>IF(A537="","",'DATA PENDIENTES'!F537)</f>
        <v/>
      </c>
      <c r="H537" s="52" t="str">
        <f>IF(A537="","",'DATA PENDIENTES'!G537)</f>
        <v/>
      </c>
      <c r="I537" s="53" t="str">
        <f>IF(A537="","",'DATA PENDIENTES'!H537)</f>
        <v/>
      </c>
      <c r="J537" s="53" t="str">
        <f t="shared" si="1"/>
        <v/>
      </c>
      <c r="K537" s="52" t="str">
        <f>IF(A537="","",'DATA PENDIENTES'!I537)</f>
        <v/>
      </c>
      <c r="L537" s="52" t="str">
        <f>IF(A537="","",'DATA PENDIENTES'!K537)</f>
        <v/>
      </c>
      <c r="M537" s="52" t="str">
        <f>IF(A537="","",'DATA PENDIENTES'!M537)</f>
        <v/>
      </c>
      <c r="N537" s="52" t="str">
        <f>IF(A537="","",'DATA PENDIENTES'!N537)</f>
        <v/>
      </c>
      <c r="O537" s="52" t="str">
        <f t="shared" si="2"/>
        <v/>
      </c>
      <c r="P537" s="52" t="str">
        <f t="shared" si="3"/>
        <v/>
      </c>
      <c r="Q537" s="80" t="str">
        <f t="shared" si="4"/>
        <v/>
      </c>
      <c r="R537" s="52" t="str">
        <f t="shared" si="5"/>
        <v/>
      </c>
      <c r="S537" s="52" t="str">
        <f t="shared" si="6"/>
        <v/>
      </c>
      <c r="T537" s="53" t="str">
        <f>IF(A537="","",'DATA PENDIENTES'!O537)</f>
        <v/>
      </c>
    </row>
    <row r="538" ht="15.75" customHeight="1">
      <c r="A538" s="47" t="str">
        <f>IF('DATA PENDIENTES'!B538="","",'DATA PENDIENTES'!B538)</f>
        <v/>
      </c>
      <c r="B538" s="47" t="str">
        <f>IF(A538="","",'DATA PENDIENTES'!C538)</f>
        <v/>
      </c>
      <c r="C538" s="47" t="str">
        <f>IF(A538="","",'DATA PENDIENTES'!L538)</f>
        <v/>
      </c>
      <c r="D538" s="47" t="str">
        <f>IF(A538="","",'DATA PENDIENTES'!J538)</f>
        <v/>
      </c>
      <c r="E538" s="47" t="str">
        <f>IF(A538="","",'DATA PENDIENTES'!D538)</f>
        <v/>
      </c>
      <c r="F538" s="47" t="str">
        <f>IF(A538="","",'DATA PENDIENTES'!E538)</f>
        <v/>
      </c>
      <c r="G538" s="47" t="str">
        <f>IF(A538="","",'DATA PENDIENTES'!F538)</f>
        <v/>
      </c>
      <c r="H538" s="47" t="str">
        <f>IF(A538="","",'DATA PENDIENTES'!G538)</f>
        <v/>
      </c>
      <c r="I538" s="48" t="str">
        <f>IF(A538="","",'DATA PENDIENTES'!H538)</f>
        <v/>
      </c>
      <c r="J538" s="48" t="str">
        <f t="shared" si="1"/>
        <v/>
      </c>
      <c r="K538" s="47" t="str">
        <f>IF(A538="","",'DATA PENDIENTES'!I538)</f>
        <v/>
      </c>
      <c r="L538" s="47" t="str">
        <f>IF(A538="","",'DATA PENDIENTES'!K538)</f>
        <v/>
      </c>
      <c r="M538" s="47" t="str">
        <f>IF(A538="","",'DATA PENDIENTES'!M538)</f>
        <v/>
      </c>
      <c r="N538" s="47" t="str">
        <f>IF(A538="","",'DATA PENDIENTES'!N538)</f>
        <v/>
      </c>
      <c r="O538" s="47" t="str">
        <f t="shared" si="2"/>
        <v/>
      </c>
      <c r="P538" s="47" t="str">
        <f t="shared" si="3"/>
        <v/>
      </c>
      <c r="Q538" s="77" t="str">
        <f t="shared" si="4"/>
        <v/>
      </c>
      <c r="R538" s="47" t="str">
        <f t="shared" si="5"/>
        <v/>
      </c>
      <c r="S538" s="47" t="str">
        <f t="shared" si="6"/>
        <v/>
      </c>
      <c r="T538" s="48" t="str">
        <f>IF(A538="","",'DATA PENDIENTES'!O538)</f>
        <v/>
      </c>
    </row>
    <row r="539" ht="15.75" customHeight="1">
      <c r="A539" s="52" t="str">
        <f>IF('DATA PENDIENTES'!B539="","",'DATA PENDIENTES'!B539)</f>
        <v/>
      </c>
      <c r="B539" s="52" t="str">
        <f>IF(A539="","",'DATA PENDIENTES'!C539)</f>
        <v/>
      </c>
      <c r="C539" s="52" t="str">
        <f>IF(A539="","",'DATA PENDIENTES'!L539)</f>
        <v/>
      </c>
      <c r="D539" s="52" t="str">
        <f>IF(A539="","",'DATA PENDIENTES'!J539)</f>
        <v/>
      </c>
      <c r="E539" s="52" t="str">
        <f>IF(A539="","",'DATA PENDIENTES'!D539)</f>
        <v/>
      </c>
      <c r="F539" s="52" t="str">
        <f>IF(A539="","",'DATA PENDIENTES'!E539)</f>
        <v/>
      </c>
      <c r="G539" s="52" t="str">
        <f>IF(A539="","",'DATA PENDIENTES'!F539)</f>
        <v/>
      </c>
      <c r="H539" s="52" t="str">
        <f>IF(A539="","",'DATA PENDIENTES'!G539)</f>
        <v/>
      </c>
      <c r="I539" s="53" t="str">
        <f>IF(A539="","",'DATA PENDIENTES'!H539)</f>
        <v/>
      </c>
      <c r="J539" s="53" t="str">
        <f t="shared" si="1"/>
        <v/>
      </c>
      <c r="K539" s="52" t="str">
        <f>IF(A539="","",'DATA PENDIENTES'!I539)</f>
        <v/>
      </c>
      <c r="L539" s="52" t="str">
        <f>IF(A539="","",'DATA PENDIENTES'!K539)</f>
        <v/>
      </c>
      <c r="M539" s="52" t="str">
        <f>IF(A539="","",'DATA PENDIENTES'!M539)</f>
        <v/>
      </c>
      <c r="N539" s="52" t="str">
        <f>IF(A539="","",'DATA PENDIENTES'!N539)</f>
        <v/>
      </c>
      <c r="O539" s="52" t="str">
        <f t="shared" si="2"/>
        <v/>
      </c>
      <c r="P539" s="52" t="str">
        <f t="shared" si="3"/>
        <v/>
      </c>
      <c r="Q539" s="80" t="str">
        <f t="shared" si="4"/>
        <v/>
      </c>
      <c r="R539" s="52" t="str">
        <f t="shared" si="5"/>
        <v/>
      </c>
      <c r="S539" s="52" t="str">
        <f t="shared" si="6"/>
        <v/>
      </c>
      <c r="T539" s="53" t="str">
        <f>IF(A539="","",'DATA PENDIENTES'!O539)</f>
        <v/>
      </c>
    </row>
    <row r="540" ht="15.75" customHeight="1">
      <c r="A540" s="47" t="str">
        <f>IF('DATA PENDIENTES'!B540="","",'DATA PENDIENTES'!B540)</f>
        <v/>
      </c>
      <c r="B540" s="47" t="str">
        <f>IF(A540="","",'DATA PENDIENTES'!C540)</f>
        <v/>
      </c>
      <c r="C540" s="47" t="str">
        <f>IF(A540="","",'DATA PENDIENTES'!L540)</f>
        <v/>
      </c>
      <c r="D540" s="47" t="str">
        <f>IF(A540="","",'DATA PENDIENTES'!J540)</f>
        <v/>
      </c>
      <c r="E540" s="47" t="str">
        <f>IF(A540="","",'DATA PENDIENTES'!D540)</f>
        <v/>
      </c>
      <c r="F540" s="47" t="str">
        <f>IF(A540="","",'DATA PENDIENTES'!E540)</f>
        <v/>
      </c>
      <c r="G540" s="47" t="str">
        <f>IF(A540="","",'DATA PENDIENTES'!F540)</f>
        <v/>
      </c>
      <c r="H540" s="47" t="str">
        <f>IF(A540="","",'DATA PENDIENTES'!G540)</f>
        <v/>
      </c>
      <c r="I540" s="48" t="str">
        <f>IF(A540="","",'DATA PENDIENTES'!H540)</f>
        <v/>
      </c>
      <c r="J540" s="48" t="str">
        <f t="shared" si="1"/>
        <v/>
      </c>
      <c r="K540" s="47" t="str">
        <f>IF(A540="","",'DATA PENDIENTES'!I540)</f>
        <v/>
      </c>
      <c r="L540" s="47" t="str">
        <f>IF(A540="","",'DATA PENDIENTES'!K540)</f>
        <v/>
      </c>
      <c r="M540" s="47" t="str">
        <f>IF(A540="","",'DATA PENDIENTES'!M540)</f>
        <v/>
      </c>
      <c r="N540" s="47" t="str">
        <f>IF(A540="","",'DATA PENDIENTES'!N540)</f>
        <v/>
      </c>
      <c r="O540" s="47" t="str">
        <f t="shared" si="2"/>
        <v/>
      </c>
      <c r="P540" s="47" t="str">
        <f t="shared" si="3"/>
        <v/>
      </c>
      <c r="Q540" s="77" t="str">
        <f t="shared" si="4"/>
        <v/>
      </c>
      <c r="R540" s="47" t="str">
        <f t="shared" si="5"/>
        <v/>
      </c>
      <c r="S540" s="47" t="str">
        <f t="shared" si="6"/>
        <v/>
      </c>
      <c r="T540" s="48" t="str">
        <f>IF(A540="","",'DATA PENDIENTES'!O540)</f>
        <v/>
      </c>
    </row>
    <row r="541" ht="15.75" customHeight="1">
      <c r="A541" s="52" t="str">
        <f>IF('DATA PENDIENTES'!B541="","",'DATA PENDIENTES'!B541)</f>
        <v/>
      </c>
      <c r="B541" s="52" t="str">
        <f>IF(A541="","",'DATA PENDIENTES'!C541)</f>
        <v/>
      </c>
      <c r="C541" s="52" t="str">
        <f>IF(A541="","",'DATA PENDIENTES'!L541)</f>
        <v/>
      </c>
      <c r="D541" s="52" t="str">
        <f>IF(A541="","",'DATA PENDIENTES'!J541)</f>
        <v/>
      </c>
      <c r="E541" s="52" t="str">
        <f>IF(A541="","",'DATA PENDIENTES'!D541)</f>
        <v/>
      </c>
      <c r="F541" s="52" t="str">
        <f>IF(A541="","",'DATA PENDIENTES'!E541)</f>
        <v/>
      </c>
      <c r="G541" s="52" t="str">
        <f>IF(A541="","",'DATA PENDIENTES'!F541)</f>
        <v/>
      </c>
      <c r="H541" s="52" t="str">
        <f>IF(A541="","",'DATA PENDIENTES'!G541)</f>
        <v/>
      </c>
      <c r="I541" s="53" t="str">
        <f>IF(A541="","",'DATA PENDIENTES'!H541)</f>
        <v/>
      </c>
      <c r="J541" s="53" t="str">
        <f t="shared" si="1"/>
        <v/>
      </c>
      <c r="K541" s="52" t="str">
        <f>IF(A541="","",'DATA PENDIENTES'!I541)</f>
        <v/>
      </c>
      <c r="L541" s="52" t="str">
        <f>IF(A541="","",'DATA PENDIENTES'!K541)</f>
        <v/>
      </c>
      <c r="M541" s="52" t="str">
        <f>IF(A541="","",'DATA PENDIENTES'!M541)</f>
        <v/>
      </c>
      <c r="N541" s="52" t="str">
        <f>IF(A541="","",'DATA PENDIENTES'!N541)</f>
        <v/>
      </c>
      <c r="O541" s="52" t="str">
        <f t="shared" si="2"/>
        <v/>
      </c>
      <c r="P541" s="52" t="str">
        <f t="shared" si="3"/>
        <v/>
      </c>
      <c r="Q541" s="80" t="str">
        <f t="shared" si="4"/>
        <v/>
      </c>
      <c r="R541" s="52" t="str">
        <f t="shared" si="5"/>
        <v/>
      </c>
      <c r="S541" s="52" t="str">
        <f t="shared" si="6"/>
        <v/>
      </c>
      <c r="T541" s="53" t="str">
        <f>IF(A541="","",'DATA PENDIENTES'!O541)</f>
        <v/>
      </c>
    </row>
    <row r="542" ht="15.75" customHeight="1">
      <c r="A542" s="47" t="str">
        <f>IF('DATA PENDIENTES'!B542="","",'DATA PENDIENTES'!B542)</f>
        <v/>
      </c>
      <c r="B542" s="47" t="str">
        <f>IF(A542="","",'DATA PENDIENTES'!C542)</f>
        <v/>
      </c>
      <c r="C542" s="47" t="str">
        <f>IF(A542="","",'DATA PENDIENTES'!L542)</f>
        <v/>
      </c>
      <c r="D542" s="47" t="str">
        <f>IF(A542="","",'DATA PENDIENTES'!J542)</f>
        <v/>
      </c>
      <c r="E542" s="47" t="str">
        <f>IF(A542="","",'DATA PENDIENTES'!D542)</f>
        <v/>
      </c>
      <c r="F542" s="47" t="str">
        <f>IF(A542="","",'DATA PENDIENTES'!E542)</f>
        <v/>
      </c>
      <c r="G542" s="47" t="str">
        <f>IF(A542="","",'DATA PENDIENTES'!F542)</f>
        <v/>
      </c>
      <c r="H542" s="47" t="str">
        <f>IF(A542="","",'DATA PENDIENTES'!G542)</f>
        <v/>
      </c>
      <c r="I542" s="48" t="str">
        <f>IF(A542="","",'DATA PENDIENTES'!H542)</f>
        <v/>
      </c>
      <c r="J542" s="48" t="str">
        <f t="shared" si="1"/>
        <v/>
      </c>
      <c r="K542" s="47" t="str">
        <f>IF(A542="","",'DATA PENDIENTES'!I542)</f>
        <v/>
      </c>
      <c r="L542" s="47" t="str">
        <f>IF(A542="","",'DATA PENDIENTES'!K542)</f>
        <v/>
      </c>
      <c r="M542" s="47" t="str">
        <f>IF(A542="","",'DATA PENDIENTES'!M542)</f>
        <v/>
      </c>
      <c r="N542" s="47" t="str">
        <f>IF(A542="","",'DATA PENDIENTES'!N542)</f>
        <v/>
      </c>
      <c r="O542" s="47" t="str">
        <f t="shared" si="2"/>
        <v/>
      </c>
      <c r="P542" s="47" t="str">
        <f t="shared" si="3"/>
        <v/>
      </c>
      <c r="Q542" s="77" t="str">
        <f t="shared" si="4"/>
        <v/>
      </c>
      <c r="R542" s="47" t="str">
        <f t="shared" si="5"/>
        <v/>
      </c>
      <c r="S542" s="47" t="str">
        <f t="shared" si="6"/>
        <v/>
      </c>
      <c r="T542" s="48" t="str">
        <f>IF(A542="","",'DATA PENDIENTES'!O542)</f>
        <v/>
      </c>
    </row>
    <row r="543" ht="15.75" customHeight="1">
      <c r="A543" s="52" t="str">
        <f>IF('DATA PENDIENTES'!B543="","",'DATA PENDIENTES'!B543)</f>
        <v/>
      </c>
      <c r="B543" s="52" t="str">
        <f>IF(A543="","",'DATA PENDIENTES'!C543)</f>
        <v/>
      </c>
      <c r="C543" s="52" t="str">
        <f>IF(A543="","",'DATA PENDIENTES'!L543)</f>
        <v/>
      </c>
      <c r="D543" s="52" t="str">
        <f>IF(A543="","",'DATA PENDIENTES'!J543)</f>
        <v/>
      </c>
      <c r="E543" s="52" t="str">
        <f>IF(A543="","",'DATA PENDIENTES'!D543)</f>
        <v/>
      </c>
      <c r="F543" s="52" t="str">
        <f>IF(A543="","",'DATA PENDIENTES'!E543)</f>
        <v/>
      </c>
      <c r="G543" s="52" t="str">
        <f>IF(A543="","",'DATA PENDIENTES'!F543)</f>
        <v/>
      </c>
      <c r="H543" s="52" t="str">
        <f>IF(A543="","",'DATA PENDIENTES'!G543)</f>
        <v/>
      </c>
      <c r="I543" s="53" t="str">
        <f>IF(A543="","",'DATA PENDIENTES'!H543)</f>
        <v/>
      </c>
      <c r="J543" s="53" t="str">
        <f t="shared" si="1"/>
        <v/>
      </c>
      <c r="K543" s="52" t="str">
        <f>IF(A543="","",'DATA PENDIENTES'!I543)</f>
        <v/>
      </c>
      <c r="L543" s="52" t="str">
        <f>IF(A543="","",'DATA PENDIENTES'!K543)</f>
        <v/>
      </c>
      <c r="M543" s="52" t="str">
        <f>IF(A543="","",'DATA PENDIENTES'!M543)</f>
        <v/>
      </c>
      <c r="N543" s="52" t="str">
        <f>IF(A543="","",'DATA PENDIENTES'!N543)</f>
        <v/>
      </c>
      <c r="O543" s="52" t="str">
        <f t="shared" si="2"/>
        <v/>
      </c>
      <c r="P543" s="52" t="str">
        <f t="shared" si="3"/>
        <v/>
      </c>
      <c r="Q543" s="80" t="str">
        <f t="shared" si="4"/>
        <v/>
      </c>
      <c r="R543" s="52" t="str">
        <f t="shared" si="5"/>
        <v/>
      </c>
      <c r="S543" s="52" t="str">
        <f t="shared" si="6"/>
        <v/>
      </c>
      <c r="T543" s="53" t="str">
        <f>IF(A543="","",'DATA PENDIENTES'!O543)</f>
        <v/>
      </c>
    </row>
    <row r="544" ht="15.75" customHeight="1">
      <c r="A544" s="47" t="str">
        <f>IF('DATA PENDIENTES'!B544="","",'DATA PENDIENTES'!B544)</f>
        <v/>
      </c>
      <c r="B544" s="47" t="str">
        <f>IF(A544="","",'DATA PENDIENTES'!C544)</f>
        <v/>
      </c>
      <c r="C544" s="47" t="str">
        <f>IF(A544="","",'DATA PENDIENTES'!L544)</f>
        <v/>
      </c>
      <c r="D544" s="47" t="str">
        <f>IF(A544="","",'DATA PENDIENTES'!J544)</f>
        <v/>
      </c>
      <c r="E544" s="47" t="str">
        <f>IF(A544="","",'DATA PENDIENTES'!D544)</f>
        <v/>
      </c>
      <c r="F544" s="47" t="str">
        <f>IF(A544="","",'DATA PENDIENTES'!E544)</f>
        <v/>
      </c>
      <c r="G544" s="47" t="str">
        <f>IF(A544="","",'DATA PENDIENTES'!F544)</f>
        <v/>
      </c>
      <c r="H544" s="47" t="str">
        <f>IF(A544="","",'DATA PENDIENTES'!G544)</f>
        <v/>
      </c>
      <c r="I544" s="48" t="str">
        <f>IF(A544="","",'DATA PENDIENTES'!H544)</f>
        <v/>
      </c>
      <c r="J544" s="48" t="str">
        <f t="shared" si="1"/>
        <v/>
      </c>
      <c r="K544" s="47" t="str">
        <f>IF(A544="","",'DATA PENDIENTES'!I544)</f>
        <v/>
      </c>
      <c r="L544" s="47" t="str">
        <f>IF(A544="","",'DATA PENDIENTES'!K544)</f>
        <v/>
      </c>
      <c r="M544" s="47" t="str">
        <f>IF(A544="","",'DATA PENDIENTES'!M544)</f>
        <v/>
      </c>
      <c r="N544" s="47" t="str">
        <f>IF(A544="","",'DATA PENDIENTES'!N544)</f>
        <v/>
      </c>
      <c r="O544" s="47" t="str">
        <f t="shared" si="2"/>
        <v/>
      </c>
      <c r="P544" s="47" t="str">
        <f t="shared" si="3"/>
        <v/>
      </c>
      <c r="Q544" s="77" t="str">
        <f t="shared" si="4"/>
        <v/>
      </c>
      <c r="R544" s="47" t="str">
        <f t="shared" si="5"/>
        <v/>
      </c>
      <c r="S544" s="47" t="str">
        <f t="shared" si="6"/>
        <v/>
      </c>
      <c r="T544" s="48" t="str">
        <f>IF(A544="","",'DATA PENDIENTES'!O544)</f>
        <v/>
      </c>
    </row>
    <row r="545" ht="15.75" customHeight="1">
      <c r="A545" s="52" t="str">
        <f>IF('DATA PENDIENTES'!B545="","",'DATA PENDIENTES'!B545)</f>
        <v/>
      </c>
      <c r="B545" s="52" t="str">
        <f>IF(A545="","",'DATA PENDIENTES'!C545)</f>
        <v/>
      </c>
      <c r="C545" s="52" t="str">
        <f>IF(A545="","",'DATA PENDIENTES'!L545)</f>
        <v/>
      </c>
      <c r="D545" s="52" t="str">
        <f>IF(A545="","",'DATA PENDIENTES'!J545)</f>
        <v/>
      </c>
      <c r="E545" s="52" t="str">
        <f>IF(A545="","",'DATA PENDIENTES'!D545)</f>
        <v/>
      </c>
      <c r="F545" s="52" t="str">
        <f>IF(A545="","",'DATA PENDIENTES'!E545)</f>
        <v/>
      </c>
      <c r="G545" s="52" t="str">
        <f>IF(A545="","",'DATA PENDIENTES'!F545)</f>
        <v/>
      </c>
      <c r="H545" s="52" t="str">
        <f>IF(A545="","",'DATA PENDIENTES'!G545)</f>
        <v/>
      </c>
      <c r="I545" s="53" t="str">
        <f>IF(A545="","",'DATA PENDIENTES'!H545)</f>
        <v/>
      </c>
      <c r="J545" s="53" t="str">
        <f t="shared" si="1"/>
        <v/>
      </c>
      <c r="K545" s="52" t="str">
        <f>IF(A545="","",'DATA PENDIENTES'!I545)</f>
        <v/>
      </c>
      <c r="L545" s="52" t="str">
        <f>IF(A545="","",'DATA PENDIENTES'!K545)</f>
        <v/>
      </c>
      <c r="M545" s="52" t="str">
        <f>IF(A545="","",'DATA PENDIENTES'!M545)</f>
        <v/>
      </c>
      <c r="N545" s="52" t="str">
        <f>IF(A545="","",'DATA PENDIENTES'!N545)</f>
        <v/>
      </c>
      <c r="O545" s="52" t="str">
        <f t="shared" si="2"/>
        <v/>
      </c>
      <c r="P545" s="52" t="str">
        <f t="shared" si="3"/>
        <v/>
      </c>
      <c r="Q545" s="80" t="str">
        <f t="shared" si="4"/>
        <v/>
      </c>
      <c r="R545" s="52" t="str">
        <f t="shared" si="5"/>
        <v/>
      </c>
      <c r="S545" s="52" t="str">
        <f t="shared" si="6"/>
        <v/>
      </c>
      <c r="T545" s="53" t="str">
        <f>IF(A545="","",'DATA PENDIENTES'!O545)</f>
        <v/>
      </c>
    </row>
    <row r="546" ht="15.75" customHeight="1">
      <c r="A546" s="47" t="str">
        <f>IF('DATA PENDIENTES'!B546="","",'DATA PENDIENTES'!B546)</f>
        <v/>
      </c>
      <c r="B546" s="47" t="str">
        <f>IF(A546="","",'DATA PENDIENTES'!C546)</f>
        <v/>
      </c>
      <c r="C546" s="47" t="str">
        <f>IF(A546="","",'DATA PENDIENTES'!L546)</f>
        <v/>
      </c>
      <c r="D546" s="47" t="str">
        <f>IF(A546="","",'DATA PENDIENTES'!J546)</f>
        <v/>
      </c>
      <c r="E546" s="47" t="str">
        <f>IF(A546="","",'DATA PENDIENTES'!D546)</f>
        <v/>
      </c>
      <c r="F546" s="47" t="str">
        <f>IF(A546="","",'DATA PENDIENTES'!E546)</f>
        <v/>
      </c>
      <c r="G546" s="47" t="str">
        <f>IF(A546="","",'DATA PENDIENTES'!F546)</f>
        <v/>
      </c>
      <c r="H546" s="47" t="str">
        <f>IF(A546="","",'DATA PENDIENTES'!G546)</f>
        <v/>
      </c>
      <c r="I546" s="48" t="str">
        <f>IF(A546="","",'DATA PENDIENTES'!H546)</f>
        <v/>
      </c>
      <c r="J546" s="48" t="str">
        <f t="shared" si="1"/>
        <v/>
      </c>
      <c r="K546" s="47" t="str">
        <f>IF(A546="","",'DATA PENDIENTES'!I546)</f>
        <v/>
      </c>
      <c r="L546" s="47" t="str">
        <f>IF(A546="","",'DATA PENDIENTES'!K546)</f>
        <v/>
      </c>
      <c r="M546" s="47" t="str">
        <f>IF(A546="","",'DATA PENDIENTES'!M546)</f>
        <v/>
      </c>
      <c r="N546" s="47" t="str">
        <f>IF(A546="","",'DATA PENDIENTES'!N546)</f>
        <v/>
      </c>
      <c r="O546" s="47" t="str">
        <f t="shared" si="2"/>
        <v/>
      </c>
      <c r="P546" s="47" t="str">
        <f t="shared" si="3"/>
        <v/>
      </c>
      <c r="Q546" s="77" t="str">
        <f t="shared" si="4"/>
        <v/>
      </c>
      <c r="R546" s="47" t="str">
        <f t="shared" si="5"/>
        <v/>
      </c>
      <c r="S546" s="47" t="str">
        <f t="shared" si="6"/>
        <v/>
      </c>
      <c r="T546" s="48" t="str">
        <f>IF(A546="","",'DATA PENDIENTES'!O546)</f>
        <v/>
      </c>
    </row>
    <row r="547" ht="15.75" customHeight="1">
      <c r="A547" s="52" t="str">
        <f>IF('DATA PENDIENTES'!B547="","",'DATA PENDIENTES'!B547)</f>
        <v/>
      </c>
      <c r="B547" s="52" t="str">
        <f>IF(A547="","",'DATA PENDIENTES'!C547)</f>
        <v/>
      </c>
      <c r="C547" s="52" t="str">
        <f>IF(A547="","",'DATA PENDIENTES'!L547)</f>
        <v/>
      </c>
      <c r="D547" s="52" t="str">
        <f>IF(A547="","",'DATA PENDIENTES'!J547)</f>
        <v/>
      </c>
      <c r="E547" s="52" t="str">
        <f>IF(A547="","",'DATA PENDIENTES'!D547)</f>
        <v/>
      </c>
      <c r="F547" s="52" t="str">
        <f>IF(A547="","",'DATA PENDIENTES'!E547)</f>
        <v/>
      </c>
      <c r="G547" s="52" t="str">
        <f>IF(A547="","",'DATA PENDIENTES'!F547)</f>
        <v/>
      </c>
      <c r="H547" s="52" t="str">
        <f>IF(A547="","",'DATA PENDIENTES'!G547)</f>
        <v/>
      </c>
      <c r="I547" s="53" t="str">
        <f>IF(A547="","",'DATA PENDIENTES'!H547)</f>
        <v/>
      </c>
      <c r="J547" s="53" t="str">
        <f t="shared" si="1"/>
        <v/>
      </c>
      <c r="K547" s="52" t="str">
        <f>IF(A547="","",'DATA PENDIENTES'!I547)</f>
        <v/>
      </c>
      <c r="L547" s="52" t="str">
        <f>IF(A547="","",'DATA PENDIENTES'!K547)</f>
        <v/>
      </c>
      <c r="M547" s="52" t="str">
        <f>IF(A547="","",'DATA PENDIENTES'!M547)</f>
        <v/>
      </c>
      <c r="N547" s="52" t="str">
        <f>IF(A547="","",'DATA PENDIENTES'!N547)</f>
        <v/>
      </c>
      <c r="O547" s="52" t="str">
        <f t="shared" si="2"/>
        <v/>
      </c>
      <c r="P547" s="52" t="str">
        <f t="shared" si="3"/>
        <v/>
      </c>
      <c r="Q547" s="80" t="str">
        <f t="shared" si="4"/>
        <v/>
      </c>
      <c r="R547" s="52" t="str">
        <f t="shared" si="5"/>
        <v/>
      </c>
      <c r="S547" s="52" t="str">
        <f t="shared" si="6"/>
        <v/>
      </c>
      <c r="T547" s="53" t="str">
        <f>IF(A547="","",'DATA PENDIENTES'!O547)</f>
        <v/>
      </c>
    </row>
    <row r="548" ht="15.75" customHeight="1">
      <c r="A548" s="47" t="str">
        <f>IF('DATA PENDIENTES'!B548="","",'DATA PENDIENTES'!B548)</f>
        <v/>
      </c>
      <c r="B548" s="47" t="str">
        <f>IF(A548="","",'DATA PENDIENTES'!C548)</f>
        <v/>
      </c>
      <c r="C548" s="47" t="str">
        <f>IF(A548="","",'DATA PENDIENTES'!L548)</f>
        <v/>
      </c>
      <c r="D548" s="47" t="str">
        <f>IF(A548="","",'DATA PENDIENTES'!J548)</f>
        <v/>
      </c>
      <c r="E548" s="47" t="str">
        <f>IF(A548="","",'DATA PENDIENTES'!D548)</f>
        <v/>
      </c>
      <c r="F548" s="47" t="str">
        <f>IF(A548="","",'DATA PENDIENTES'!E548)</f>
        <v/>
      </c>
      <c r="G548" s="47" t="str">
        <f>IF(A548="","",'DATA PENDIENTES'!F548)</f>
        <v/>
      </c>
      <c r="H548" s="47" t="str">
        <f>IF(A548="","",'DATA PENDIENTES'!G548)</f>
        <v/>
      </c>
      <c r="I548" s="48" t="str">
        <f>IF(A548="","",'DATA PENDIENTES'!H548)</f>
        <v/>
      </c>
      <c r="J548" s="48" t="str">
        <f t="shared" si="1"/>
        <v/>
      </c>
      <c r="K548" s="47" t="str">
        <f>IF(A548="","",'DATA PENDIENTES'!I548)</f>
        <v/>
      </c>
      <c r="L548" s="47" t="str">
        <f>IF(A548="","",'DATA PENDIENTES'!K548)</f>
        <v/>
      </c>
      <c r="M548" s="47" t="str">
        <f>IF(A548="","",'DATA PENDIENTES'!M548)</f>
        <v/>
      </c>
      <c r="N548" s="47" t="str">
        <f>IF(A548="","",'DATA PENDIENTES'!N548)</f>
        <v/>
      </c>
      <c r="O548" s="47" t="str">
        <f t="shared" si="2"/>
        <v/>
      </c>
      <c r="P548" s="47" t="str">
        <f t="shared" si="3"/>
        <v/>
      </c>
      <c r="Q548" s="77" t="str">
        <f t="shared" si="4"/>
        <v/>
      </c>
      <c r="R548" s="47" t="str">
        <f t="shared" si="5"/>
        <v/>
      </c>
      <c r="S548" s="47" t="str">
        <f t="shared" si="6"/>
        <v/>
      </c>
      <c r="T548" s="48" t="str">
        <f>IF(A548="","",'DATA PENDIENTES'!O548)</f>
        <v/>
      </c>
    </row>
    <row r="549" ht="15.75" customHeight="1">
      <c r="A549" s="52" t="str">
        <f>IF('DATA PENDIENTES'!B549="","",'DATA PENDIENTES'!B549)</f>
        <v/>
      </c>
      <c r="B549" s="52" t="str">
        <f>IF(A549="","",'DATA PENDIENTES'!C549)</f>
        <v/>
      </c>
      <c r="C549" s="52" t="str">
        <f>IF(A549="","",'DATA PENDIENTES'!L549)</f>
        <v/>
      </c>
      <c r="D549" s="52" t="str">
        <f>IF(A549="","",'DATA PENDIENTES'!J549)</f>
        <v/>
      </c>
      <c r="E549" s="52" t="str">
        <f>IF(A549="","",'DATA PENDIENTES'!D549)</f>
        <v/>
      </c>
      <c r="F549" s="52" t="str">
        <f>IF(A549="","",'DATA PENDIENTES'!E549)</f>
        <v/>
      </c>
      <c r="G549" s="52" t="str">
        <f>IF(A549="","",'DATA PENDIENTES'!F549)</f>
        <v/>
      </c>
      <c r="H549" s="52" t="str">
        <f>IF(A549="","",'DATA PENDIENTES'!G549)</f>
        <v/>
      </c>
      <c r="I549" s="53" t="str">
        <f>IF(A549="","",'DATA PENDIENTES'!H549)</f>
        <v/>
      </c>
      <c r="J549" s="53" t="str">
        <f t="shared" si="1"/>
        <v/>
      </c>
      <c r="K549" s="52" t="str">
        <f>IF(A549="","",'DATA PENDIENTES'!I549)</f>
        <v/>
      </c>
      <c r="L549" s="52" t="str">
        <f>IF(A549="","",'DATA PENDIENTES'!K549)</f>
        <v/>
      </c>
      <c r="M549" s="52" t="str">
        <f>IF(A549="","",'DATA PENDIENTES'!M549)</f>
        <v/>
      </c>
      <c r="N549" s="52" t="str">
        <f>IF(A549="","",'DATA PENDIENTES'!N549)</f>
        <v/>
      </c>
      <c r="O549" s="52" t="str">
        <f t="shared" si="2"/>
        <v/>
      </c>
      <c r="P549" s="52" t="str">
        <f t="shared" si="3"/>
        <v/>
      </c>
      <c r="Q549" s="80" t="str">
        <f t="shared" si="4"/>
        <v/>
      </c>
      <c r="R549" s="52" t="str">
        <f t="shared" si="5"/>
        <v/>
      </c>
      <c r="S549" s="52" t="str">
        <f t="shared" si="6"/>
        <v/>
      </c>
      <c r="T549" s="53" t="str">
        <f>IF(A549="","",'DATA PENDIENTES'!O549)</f>
        <v/>
      </c>
    </row>
    <row r="550" ht="15.75" customHeight="1">
      <c r="A550" s="47" t="str">
        <f>IF('DATA PENDIENTES'!B550="","",'DATA PENDIENTES'!B550)</f>
        <v/>
      </c>
      <c r="B550" s="47" t="str">
        <f>IF(A550="","",'DATA PENDIENTES'!C550)</f>
        <v/>
      </c>
      <c r="C550" s="47" t="str">
        <f>IF(A550="","",'DATA PENDIENTES'!L550)</f>
        <v/>
      </c>
      <c r="D550" s="47" t="str">
        <f>IF(A550="","",'DATA PENDIENTES'!J550)</f>
        <v/>
      </c>
      <c r="E550" s="47" t="str">
        <f>IF(A550="","",'DATA PENDIENTES'!D550)</f>
        <v/>
      </c>
      <c r="F550" s="47" t="str">
        <f>IF(A550="","",'DATA PENDIENTES'!E550)</f>
        <v/>
      </c>
      <c r="G550" s="47" t="str">
        <f>IF(A550="","",'DATA PENDIENTES'!F550)</f>
        <v/>
      </c>
      <c r="H550" s="47" t="str">
        <f>IF(A550="","",'DATA PENDIENTES'!G550)</f>
        <v/>
      </c>
      <c r="I550" s="48" t="str">
        <f>IF(A550="","",'DATA PENDIENTES'!H550)</f>
        <v/>
      </c>
      <c r="J550" s="48" t="str">
        <f t="shared" si="1"/>
        <v/>
      </c>
      <c r="K550" s="47" t="str">
        <f>IF(A550="","",'DATA PENDIENTES'!I550)</f>
        <v/>
      </c>
      <c r="L550" s="47" t="str">
        <f>IF(A550="","",'DATA PENDIENTES'!K550)</f>
        <v/>
      </c>
      <c r="M550" s="47" t="str">
        <f>IF(A550="","",'DATA PENDIENTES'!M550)</f>
        <v/>
      </c>
      <c r="N550" s="47" t="str">
        <f>IF(A550="","",'DATA PENDIENTES'!N550)</f>
        <v/>
      </c>
      <c r="O550" s="47" t="str">
        <f t="shared" si="2"/>
        <v/>
      </c>
      <c r="P550" s="47" t="str">
        <f t="shared" si="3"/>
        <v/>
      </c>
      <c r="Q550" s="77" t="str">
        <f t="shared" si="4"/>
        <v/>
      </c>
      <c r="R550" s="47" t="str">
        <f t="shared" si="5"/>
        <v/>
      </c>
      <c r="S550" s="47" t="str">
        <f t="shared" si="6"/>
        <v/>
      </c>
      <c r="T550" s="48" t="str">
        <f>IF(A550="","",'DATA PENDIENTES'!O550)</f>
        <v/>
      </c>
    </row>
    <row r="551" ht="15.75" customHeight="1">
      <c r="A551" s="52" t="str">
        <f>IF('DATA PENDIENTES'!B551="","",'DATA PENDIENTES'!B551)</f>
        <v/>
      </c>
      <c r="B551" s="52" t="str">
        <f>IF(A551="","",'DATA PENDIENTES'!C551)</f>
        <v/>
      </c>
      <c r="C551" s="52" t="str">
        <f>IF(A551="","",'DATA PENDIENTES'!L551)</f>
        <v/>
      </c>
      <c r="D551" s="52" t="str">
        <f>IF(A551="","",'DATA PENDIENTES'!J551)</f>
        <v/>
      </c>
      <c r="E551" s="52" t="str">
        <f>IF(A551="","",'DATA PENDIENTES'!D551)</f>
        <v/>
      </c>
      <c r="F551" s="52" t="str">
        <f>IF(A551="","",'DATA PENDIENTES'!E551)</f>
        <v/>
      </c>
      <c r="G551" s="52" t="str">
        <f>IF(A551="","",'DATA PENDIENTES'!F551)</f>
        <v/>
      </c>
      <c r="H551" s="52" t="str">
        <f>IF(A551="","",'DATA PENDIENTES'!G551)</f>
        <v/>
      </c>
      <c r="I551" s="53" t="str">
        <f>IF(A551="","",'DATA PENDIENTES'!H551)</f>
        <v/>
      </c>
      <c r="J551" s="53" t="str">
        <f t="shared" si="1"/>
        <v/>
      </c>
      <c r="K551" s="52" t="str">
        <f>IF(A551="","",'DATA PENDIENTES'!I551)</f>
        <v/>
      </c>
      <c r="L551" s="52" t="str">
        <f>IF(A551="","",'DATA PENDIENTES'!K551)</f>
        <v/>
      </c>
      <c r="M551" s="52" t="str">
        <f>IF(A551="","",'DATA PENDIENTES'!M551)</f>
        <v/>
      </c>
      <c r="N551" s="52" t="str">
        <f>IF(A551="","",'DATA PENDIENTES'!N551)</f>
        <v/>
      </c>
      <c r="O551" s="52" t="str">
        <f t="shared" si="2"/>
        <v/>
      </c>
      <c r="P551" s="52" t="str">
        <f t="shared" si="3"/>
        <v/>
      </c>
      <c r="Q551" s="80" t="str">
        <f t="shared" si="4"/>
        <v/>
      </c>
      <c r="R551" s="52" t="str">
        <f t="shared" si="5"/>
        <v/>
      </c>
      <c r="S551" s="52" t="str">
        <f t="shared" si="6"/>
        <v/>
      </c>
      <c r="T551" s="53" t="str">
        <f>IF(A551="","",'DATA PENDIENTES'!O551)</f>
        <v/>
      </c>
    </row>
    <row r="552" ht="15.75" customHeight="1">
      <c r="A552" s="47" t="str">
        <f>IF('DATA PENDIENTES'!B552="","",'DATA PENDIENTES'!B552)</f>
        <v/>
      </c>
      <c r="B552" s="47" t="str">
        <f>IF(A552="","",'DATA PENDIENTES'!C552)</f>
        <v/>
      </c>
      <c r="C552" s="47" t="str">
        <f>IF(A552="","",'DATA PENDIENTES'!L552)</f>
        <v/>
      </c>
      <c r="D552" s="47" t="str">
        <f>IF(A552="","",'DATA PENDIENTES'!J552)</f>
        <v/>
      </c>
      <c r="E552" s="47" t="str">
        <f>IF(A552="","",'DATA PENDIENTES'!D552)</f>
        <v/>
      </c>
      <c r="F552" s="47" t="str">
        <f>IF(A552="","",'DATA PENDIENTES'!E552)</f>
        <v/>
      </c>
      <c r="G552" s="47" t="str">
        <f>IF(A552="","",'DATA PENDIENTES'!F552)</f>
        <v/>
      </c>
      <c r="H552" s="47" t="str">
        <f>IF(A552="","",'DATA PENDIENTES'!G552)</f>
        <v/>
      </c>
      <c r="I552" s="48" t="str">
        <f>IF(A552="","",'DATA PENDIENTES'!H552)</f>
        <v/>
      </c>
      <c r="J552" s="48" t="str">
        <f t="shared" si="1"/>
        <v/>
      </c>
      <c r="K552" s="47" t="str">
        <f>IF(A552="","",'DATA PENDIENTES'!I552)</f>
        <v/>
      </c>
      <c r="L552" s="47" t="str">
        <f>IF(A552="","",'DATA PENDIENTES'!K552)</f>
        <v/>
      </c>
      <c r="M552" s="47" t="str">
        <f>IF(A552="","",'DATA PENDIENTES'!M552)</f>
        <v/>
      </c>
      <c r="N552" s="47" t="str">
        <f>IF(A552="","",'DATA PENDIENTES'!N552)</f>
        <v/>
      </c>
      <c r="O552" s="47" t="str">
        <f t="shared" si="2"/>
        <v/>
      </c>
      <c r="P552" s="47" t="str">
        <f t="shared" si="3"/>
        <v/>
      </c>
      <c r="Q552" s="77" t="str">
        <f t="shared" si="4"/>
        <v/>
      </c>
      <c r="R552" s="47" t="str">
        <f t="shared" si="5"/>
        <v/>
      </c>
      <c r="S552" s="47" t="str">
        <f t="shared" si="6"/>
        <v/>
      </c>
      <c r="T552" s="48" t="str">
        <f>IF(A552="","",'DATA PENDIENTES'!O552)</f>
        <v/>
      </c>
    </row>
    <row r="553" ht="15.75" customHeight="1">
      <c r="A553" s="52" t="str">
        <f>IF('DATA PENDIENTES'!B553="","",'DATA PENDIENTES'!B553)</f>
        <v/>
      </c>
      <c r="B553" s="52" t="str">
        <f>IF(A553="","",'DATA PENDIENTES'!C553)</f>
        <v/>
      </c>
      <c r="C553" s="52" t="str">
        <f>IF(A553="","",'DATA PENDIENTES'!L553)</f>
        <v/>
      </c>
      <c r="D553" s="52" t="str">
        <f>IF(A553="","",'DATA PENDIENTES'!J553)</f>
        <v/>
      </c>
      <c r="E553" s="52" t="str">
        <f>IF(A553="","",'DATA PENDIENTES'!D553)</f>
        <v/>
      </c>
      <c r="F553" s="52" t="str">
        <f>IF(A553="","",'DATA PENDIENTES'!E553)</f>
        <v/>
      </c>
      <c r="G553" s="52" t="str">
        <f>IF(A553="","",'DATA PENDIENTES'!F553)</f>
        <v/>
      </c>
      <c r="H553" s="52" t="str">
        <f>IF(A553="","",'DATA PENDIENTES'!G553)</f>
        <v/>
      </c>
      <c r="I553" s="53" t="str">
        <f>IF(A553="","",'DATA PENDIENTES'!H553)</f>
        <v/>
      </c>
      <c r="J553" s="53" t="str">
        <f t="shared" si="1"/>
        <v/>
      </c>
      <c r="K553" s="52" t="str">
        <f>IF(A553="","",'DATA PENDIENTES'!I553)</f>
        <v/>
      </c>
      <c r="L553" s="52" t="str">
        <f>IF(A553="","",'DATA PENDIENTES'!K553)</f>
        <v/>
      </c>
      <c r="M553" s="52" t="str">
        <f>IF(A553="","",'DATA PENDIENTES'!M553)</f>
        <v/>
      </c>
      <c r="N553" s="52" t="str">
        <f>IF(A553="","",'DATA PENDIENTES'!N553)</f>
        <v/>
      </c>
      <c r="O553" s="52" t="str">
        <f t="shared" si="2"/>
        <v/>
      </c>
      <c r="P553" s="52" t="str">
        <f t="shared" si="3"/>
        <v/>
      </c>
      <c r="Q553" s="80" t="str">
        <f t="shared" si="4"/>
        <v/>
      </c>
      <c r="R553" s="52" t="str">
        <f t="shared" si="5"/>
        <v/>
      </c>
      <c r="S553" s="52" t="str">
        <f t="shared" si="6"/>
        <v/>
      </c>
      <c r="T553" s="53" t="str">
        <f>IF(A553="","",'DATA PENDIENTES'!O553)</f>
        <v/>
      </c>
    </row>
    <row r="554" ht="15.75" customHeight="1">
      <c r="A554" s="47" t="str">
        <f>IF('DATA PENDIENTES'!B554="","",'DATA PENDIENTES'!B554)</f>
        <v/>
      </c>
      <c r="B554" s="47" t="str">
        <f>IF(A554="","",'DATA PENDIENTES'!C554)</f>
        <v/>
      </c>
      <c r="C554" s="47" t="str">
        <f>IF(A554="","",'DATA PENDIENTES'!L554)</f>
        <v/>
      </c>
      <c r="D554" s="47" t="str">
        <f>IF(A554="","",'DATA PENDIENTES'!J554)</f>
        <v/>
      </c>
      <c r="E554" s="47" t="str">
        <f>IF(A554="","",'DATA PENDIENTES'!D554)</f>
        <v/>
      </c>
      <c r="F554" s="47" t="str">
        <f>IF(A554="","",'DATA PENDIENTES'!E554)</f>
        <v/>
      </c>
      <c r="G554" s="47" t="str">
        <f>IF(A554="","",'DATA PENDIENTES'!F554)</f>
        <v/>
      </c>
      <c r="H554" s="47" t="str">
        <f>IF(A554="","",'DATA PENDIENTES'!G554)</f>
        <v/>
      </c>
      <c r="I554" s="48" t="str">
        <f>IF(A554="","",'DATA PENDIENTES'!H554)</f>
        <v/>
      </c>
      <c r="J554" s="48" t="str">
        <f t="shared" si="1"/>
        <v/>
      </c>
      <c r="K554" s="47" t="str">
        <f>IF(A554="","",'DATA PENDIENTES'!I554)</f>
        <v/>
      </c>
      <c r="L554" s="47" t="str">
        <f>IF(A554="","",'DATA PENDIENTES'!K554)</f>
        <v/>
      </c>
      <c r="M554" s="47" t="str">
        <f>IF(A554="","",'DATA PENDIENTES'!M554)</f>
        <v/>
      </c>
      <c r="N554" s="47" t="str">
        <f>IF(A554="","",'DATA PENDIENTES'!N554)</f>
        <v/>
      </c>
      <c r="O554" s="47" t="str">
        <f t="shared" si="2"/>
        <v/>
      </c>
      <c r="P554" s="47" t="str">
        <f t="shared" si="3"/>
        <v/>
      </c>
      <c r="Q554" s="77" t="str">
        <f t="shared" si="4"/>
        <v/>
      </c>
      <c r="R554" s="47" t="str">
        <f t="shared" si="5"/>
        <v/>
      </c>
      <c r="S554" s="47" t="str">
        <f t="shared" si="6"/>
        <v/>
      </c>
      <c r="T554" s="48" t="str">
        <f>IF(A554="","",'DATA PENDIENTES'!O554)</f>
        <v/>
      </c>
    </row>
    <row r="555" ht="15.75" customHeight="1">
      <c r="A555" s="52" t="str">
        <f>IF('DATA PENDIENTES'!B555="","",'DATA PENDIENTES'!B555)</f>
        <v/>
      </c>
      <c r="B555" s="52" t="str">
        <f>IF(A555="","",'DATA PENDIENTES'!C555)</f>
        <v/>
      </c>
      <c r="C555" s="52" t="str">
        <f>IF(A555="","",'DATA PENDIENTES'!L555)</f>
        <v/>
      </c>
      <c r="D555" s="52" t="str">
        <f>IF(A555="","",'DATA PENDIENTES'!J555)</f>
        <v/>
      </c>
      <c r="E555" s="52" t="str">
        <f>IF(A555="","",'DATA PENDIENTES'!D555)</f>
        <v/>
      </c>
      <c r="F555" s="52" t="str">
        <f>IF(A555="","",'DATA PENDIENTES'!E555)</f>
        <v/>
      </c>
      <c r="G555" s="52" t="str">
        <f>IF(A555="","",'DATA PENDIENTES'!F555)</f>
        <v/>
      </c>
      <c r="H555" s="52" t="str">
        <f>IF(A555="","",'DATA PENDIENTES'!G555)</f>
        <v/>
      </c>
      <c r="I555" s="53" t="str">
        <f>IF(A555="","",'DATA PENDIENTES'!H555)</f>
        <v/>
      </c>
      <c r="J555" s="53" t="str">
        <f t="shared" si="1"/>
        <v/>
      </c>
      <c r="K555" s="52" t="str">
        <f>IF(A555="","",'DATA PENDIENTES'!I555)</f>
        <v/>
      </c>
      <c r="L555" s="52" t="str">
        <f>IF(A555="","",'DATA PENDIENTES'!K555)</f>
        <v/>
      </c>
      <c r="M555" s="52" t="str">
        <f>IF(A555="","",'DATA PENDIENTES'!M555)</f>
        <v/>
      </c>
      <c r="N555" s="52" t="str">
        <f>IF(A555="","",'DATA PENDIENTES'!N555)</f>
        <v/>
      </c>
      <c r="O555" s="52" t="str">
        <f t="shared" si="2"/>
        <v/>
      </c>
      <c r="P555" s="52" t="str">
        <f t="shared" si="3"/>
        <v/>
      </c>
      <c r="Q555" s="80" t="str">
        <f t="shared" si="4"/>
        <v/>
      </c>
      <c r="R555" s="52" t="str">
        <f t="shared" si="5"/>
        <v/>
      </c>
      <c r="S555" s="52" t="str">
        <f t="shared" si="6"/>
        <v/>
      </c>
      <c r="T555" s="53" t="str">
        <f>IF(A555="","",'DATA PENDIENTES'!O555)</f>
        <v/>
      </c>
    </row>
    <row r="556" ht="15.75" customHeight="1">
      <c r="A556" s="47" t="str">
        <f>IF('DATA PENDIENTES'!B556="","",'DATA PENDIENTES'!B556)</f>
        <v/>
      </c>
      <c r="B556" s="47" t="str">
        <f>IF(A556="","",'DATA PENDIENTES'!C556)</f>
        <v/>
      </c>
      <c r="C556" s="47" t="str">
        <f>IF(A556="","",'DATA PENDIENTES'!L556)</f>
        <v/>
      </c>
      <c r="D556" s="47" t="str">
        <f>IF(A556="","",'DATA PENDIENTES'!J556)</f>
        <v/>
      </c>
      <c r="E556" s="47" t="str">
        <f>IF(A556="","",'DATA PENDIENTES'!D556)</f>
        <v/>
      </c>
      <c r="F556" s="47" t="str">
        <f>IF(A556="","",'DATA PENDIENTES'!E556)</f>
        <v/>
      </c>
      <c r="G556" s="47" t="str">
        <f>IF(A556="","",'DATA PENDIENTES'!F556)</f>
        <v/>
      </c>
      <c r="H556" s="47" t="str">
        <f>IF(A556="","",'DATA PENDIENTES'!G556)</f>
        <v/>
      </c>
      <c r="I556" s="48" t="str">
        <f>IF(A556="","",'DATA PENDIENTES'!H556)</f>
        <v/>
      </c>
      <c r="J556" s="48" t="str">
        <f t="shared" si="1"/>
        <v/>
      </c>
      <c r="K556" s="47" t="str">
        <f>IF(A556="","",'DATA PENDIENTES'!I556)</f>
        <v/>
      </c>
      <c r="L556" s="47" t="str">
        <f>IF(A556="","",'DATA PENDIENTES'!K556)</f>
        <v/>
      </c>
      <c r="M556" s="47" t="str">
        <f>IF(A556="","",'DATA PENDIENTES'!M556)</f>
        <v/>
      </c>
      <c r="N556" s="47" t="str">
        <f>IF(A556="","",'DATA PENDIENTES'!N556)</f>
        <v/>
      </c>
      <c r="O556" s="47" t="str">
        <f t="shared" si="2"/>
        <v/>
      </c>
      <c r="P556" s="47" t="str">
        <f t="shared" si="3"/>
        <v/>
      </c>
      <c r="Q556" s="77" t="str">
        <f t="shared" si="4"/>
        <v/>
      </c>
      <c r="R556" s="47" t="str">
        <f t="shared" si="5"/>
        <v/>
      </c>
      <c r="S556" s="47" t="str">
        <f t="shared" si="6"/>
        <v/>
      </c>
      <c r="T556" s="48" t="str">
        <f>IF(A556="","",'DATA PENDIENTES'!O556)</f>
        <v/>
      </c>
    </row>
    <row r="557" ht="15.75" customHeight="1">
      <c r="A557" s="52" t="str">
        <f>IF('DATA PENDIENTES'!B557="","",'DATA PENDIENTES'!B557)</f>
        <v/>
      </c>
      <c r="B557" s="52" t="str">
        <f>IF(A557="","",'DATA PENDIENTES'!C557)</f>
        <v/>
      </c>
      <c r="C557" s="52" t="str">
        <f>IF(A557="","",'DATA PENDIENTES'!L557)</f>
        <v/>
      </c>
      <c r="D557" s="52" t="str">
        <f>IF(A557="","",'DATA PENDIENTES'!J557)</f>
        <v/>
      </c>
      <c r="E557" s="52" t="str">
        <f>IF(A557="","",'DATA PENDIENTES'!D557)</f>
        <v/>
      </c>
      <c r="F557" s="52" t="str">
        <f>IF(A557="","",'DATA PENDIENTES'!E557)</f>
        <v/>
      </c>
      <c r="G557" s="52" t="str">
        <f>IF(A557="","",'DATA PENDIENTES'!F557)</f>
        <v/>
      </c>
      <c r="H557" s="52" t="str">
        <f>IF(A557="","",'DATA PENDIENTES'!G557)</f>
        <v/>
      </c>
      <c r="I557" s="53" t="str">
        <f>IF(A557="","",'DATA PENDIENTES'!H557)</f>
        <v/>
      </c>
      <c r="J557" s="53" t="str">
        <f t="shared" si="1"/>
        <v/>
      </c>
      <c r="K557" s="52" t="str">
        <f>IF(A557="","",'DATA PENDIENTES'!I557)</f>
        <v/>
      </c>
      <c r="L557" s="52" t="str">
        <f>IF(A557="","",'DATA PENDIENTES'!K557)</f>
        <v/>
      </c>
      <c r="M557" s="52" t="str">
        <f>IF(A557="","",'DATA PENDIENTES'!M557)</f>
        <v/>
      </c>
      <c r="N557" s="52" t="str">
        <f>IF(A557="","",'DATA PENDIENTES'!N557)</f>
        <v/>
      </c>
      <c r="O557" s="52" t="str">
        <f t="shared" si="2"/>
        <v/>
      </c>
      <c r="P557" s="52" t="str">
        <f t="shared" si="3"/>
        <v/>
      </c>
      <c r="Q557" s="80" t="str">
        <f t="shared" si="4"/>
        <v/>
      </c>
      <c r="R557" s="52" t="str">
        <f t="shared" si="5"/>
        <v/>
      </c>
      <c r="S557" s="52" t="str">
        <f t="shared" si="6"/>
        <v/>
      </c>
      <c r="T557" s="53" t="str">
        <f>IF(A557="","",'DATA PENDIENTES'!O557)</f>
        <v/>
      </c>
    </row>
    <row r="558" ht="15.75" customHeight="1">
      <c r="A558" s="47" t="str">
        <f>IF('DATA PENDIENTES'!B558="","",'DATA PENDIENTES'!B558)</f>
        <v/>
      </c>
      <c r="B558" s="47" t="str">
        <f>IF(A558="","",'DATA PENDIENTES'!C558)</f>
        <v/>
      </c>
      <c r="C558" s="47" t="str">
        <f>IF(A558="","",'DATA PENDIENTES'!L558)</f>
        <v/>
      </c>
      <c r="D558" s="47" t="str">
        <f>IF(A558="","",'DATA PENDIENTES'!J558)</f>
        <v/>
      </c>
      <c r="E558" s="47" t="str">
        <f>IF(A558="","",'DATA PENDIENTES'!D558)</f>
        <v/>
      </c>
      <c r="F558" s="47" t="str">
        <f>IF(A558="","",'DATA PENDIENTES'!E558)</f>
        <v/>
      </c>
      <c r="G558" s="47" t="str">
        <f>IF(A558="","",'DATA PENDIENTES'!F558)</f>
        <v/>
      </c>
      <c r="H558" s="47" t="str">
        <f>IF(A558="","",'DATA PENDIENTES'!G558)</f>
        <v/>
      </c>
      <c r="I558" s="48" t="str">
        <f>IF(A558="","",'DATA PENDIENTES'!H558)</f>
        <v/>
      </c>
      <c r="J558" s="48" t="str">
        <f t="shared" si="1"/>
        <v/>
      </c>
      <c r="K558" s="47" t="str">
        <f>IF(A558="","",'DATA PENDIENTES'!I558)</f>
        <v/>
      </c>
      <c r="L558" s="47" t="str">
        <f>IF(A558="","",'DATA PENDIENTES'!K558)</f>
        <v/>
      </c>
      <c r="M558" s="47" t="str">
        <f>IF(A558="","",'DATA PENDIENTES'!M558)</f>
        <v/>
      </c>
      <c r="N558" s="47" t="str">
        <f>IF(A558="","",'DATA PENDIENTES'!N558)</f>
        <v/>
      </c>
      <c r="O558" s="47" t="str">
        <f t="shared" si="2"/>
        <v/>
      </c>
      <c r="P558" s="47" t="str">
        <f t="shared" si="3"/>
        <v/>
      </c>
      <c r="Q558" s="77" t="str">
        <f t="shared" si="4"/>
        <v/>
      </c>
      <c r="R558" s="47" t="str">
        <f t="shared" si="5"/>
        <v/>
      </c>
      <c r="S558" s="47" t="str">
        <f t="shared" si="6"/>
        <v/>
      </c>
      <c r="T558" s="48" t="str">
        <f>IF(A558="","",'DATA PENDIENTES'!O558)</f>
        <v/>
      </c>
    </row>
    <row r="559" ht="15.75" customHeight="1">
      <c r="A559" s="52" t="str">
        <f>IF('DATA PENDIENTES'!B559="","",'DATA PENDIENTES'!B559)</f>
        <v/>
      </c>
      <c r="B559" s="52" t="str">
        <f>IF(A559="","",'DATA PENDIENTES'!C559)</f>
        <v/>
      </c>
      <c r="C559" s="52" t="str">
        <f>IF(A559="","",'DATA PENDIENTES'!L559)</f>
        <v/>
      </c>
      <c r="D559" s="52" t="str">
        <f>IF(A559="","",'DATA PENDIENTES'!J559)</f>
        <v/>
      </c>
      <c r="E559" s="52" t="str">
        <f>IF(A559="","",'DATA PENDIENTES'!D559)</f>
        <v/>
      </c>
      <c r="F559" s="52" t="str">
        <f>IF(A559="","",'DATA PENDIENTES'!E559)</f>
        <v/>
      </c>
      <c r="G559" s="52" t="str">
        <f>IF(A559="","",'DATA PENDIENTES'!F559)</f>
        <v/>
      </c>
      <c r="H559" s="52" t="str">
        <f>IF(A559="","",'DATA PENDIENTES'!G559)</f>
        <v/>
      </c>
      <c r="I559" s="53" t="str">
        <f>IF(A559="","",'DATA PENDIENTES'!H559)</f>
        <v/>
      </c>
      <c r="J559" s="53" t="str">
        <f t="shared" si="1"/>
        <v/>
      </c>
      <c r="K559" s="52" t="str">
        <f>IF(A559="","",'DATA PENDIENTES'!I559)</f>
        <v/>
      </c>
      <c r="L559" s="52" t="str">
        <f>IF(A559="","",'DATA PENDIENTES'!K559)</f>
        <v/>
      </c>
      <c r="M559" s="52" t="str">
        <f>IF(A559="","",'DATA PENDIENTES'!M559)</f>
        <v/>
      </c>
      <c r="N559" s="52" t="str">
        <f>IF(A559="","",'DATA PENDIENTES'!N559)</f>
        <v/>
      </c>
      <c r="O559" s="52" t="str">
        <f t="shared" si="2"/>
        <v/>
      </c>
      <c r="P559" s="52" t="str">
        <f t="shared" si="3"/>
        <v/>
      </c>
      <c r="Q559" s="80" t="str">
        <f t="shared" si="4"/>
        <v/>
      </c>
      <c r="R559" s="52" t="str">
        <f t="shared" si="5"/>
        <v/>
      </c>
      <c r="S559" s="52" t="str">
        <f t="shared" si="6"/>
        <v/>
      </c>
      <c r="T559" s="53" t="str">
        <f>IF(A559="","",'DATA PENDIENTES'!O559)</f>
        <v/>
      </c>
    </row>
    <row r="560" ht="15.75" customHeight="1">
      <c r="A560" s="47" t="str">
        <f>IF('DATA PENDIENTES'!B560="","",'DATA PENDIENTES'!B560)</f>
        <v/>
      </c>
      <c r="B560" s="47" t="str">
        <f>IF(A560="","",'DATA PENDIENTES'!C560)</f>
        <v/>
      </c>
      <c r="C560" s="47" t="str">
        <f>IF(A560="","",'DATA PENDIENTES'!L560)</f>
        <v/>
      </c>
      <c r="D560" s="47" t="str">
        <f>IF(A560="","",'DATA PENDIENTES'!J560)</f>
        <v/>
      </c>
      <c r="E560" s="47" t="str">
        <f>IF(A560="","",'DATA PENDIENTES'!D560)</f>
        <v/>
      </c>
      <c r="F560" s="47" t="str">
        <f>IF(A560="","",'DATA PENDIENTES'!E560)</f>
        <v/>
      </c>
      <c r="G560" s="47" t="str">
        <f>IF(A560="","",'DATA PENDIENTES'!F560)</f>
        <v/>
      </c>
      <c r="H560" s="47" t="str">
        <f>IF(A560="","",'DATA PENDIENTES'!G560)</f>
        <v/>
      </c>
      <c r="I560" s="48" t="str">
        <f>IF(A560="","",'DATA PENDIENTES'!H560)</f>
        <v/>
      </c>
      <c r="J560" s="48" t="str">
        <f t="shared" si="1"/>
        <v/>
      </c>
      <c r="K560" s="47" t="str">
        <f>IF(A560="","",'DATA PENDIENTES'!I560)</f>
        <v/>
      </c>
      <c r="L560" s="47" t="str">
        <f>IF(A560="","",'DATA PENDIENTES'!K560)</f>
        <v/>
      </c>
      <c r="M560" s="47" t="str">
        <f>IF(A560="","",'DATA PENDIENTES'!M560)</f>
        <v/>
      </c>
      <c r="N560" s="47" t="str">
        <f>IF(A560="","",'DATA PENDIENTES'!N560)</f>
        <v/>
      </c>
      <c r="O560" s="47" t="str">
        <f t="shared" si="2"/>
        <v/>
      </c>
      <c r="P560" s="47" t="str">
        <f t="shared" si="3"/>
        <v/>
      </c>
      <c r="Q560" s="77" t="str">
        <f t="shared" si="4"/>
        <v/>
      </c>
      <c r="R560" s="47" t="str">
        <f t="shared" si="5"/>
        <v/>
      </c>
      <c r="S560" s="47" t="str">
        <f t="shared" si="6"/>
        <v/>
      </c>
      <c r="T560" s="48" t="str">
        <f>IF(A560="","",'DATA PENDIENTES'!O560)</f>
        <v/>
      </c>
    </row>
    <row r="561" ht="15.75" customHeight="1">
      <c r="A561" s="52" t="str">
        <f>IF('DATA PENDIENTES'!B561="","",'DATA PENDIENTES'!B561)</f>
        <v/>
      </c>
      <c r="B561" s="52" t="str">
        <f>IF(A561="","",'DATA PENDIENTES'!C561)</f>
        <v/>
      </c>
      <c r="C561" s="52" t="str">
        <f>IF(A561="","",'DATA PENDIENTES'!L561)</f>
        <v/>
      </c>
      <c r="D561" s="52" t="str">
        <f>IF(A561="","",'DATA PENDIENTES'!J561)</f>
        <v/>
      </c>
      <c r="E561" s="52" t="str">
        <f>IF(A561="","",'DATA PENDIENTES'!D561)</f>
        <v/>
      </c>
      <c r="F561" s="52" t="str">
        <f>IF(A561="","",'DATA PENDIENTES'!E561)</f>
        <v/>
      </c>
      <c r="G561" s="52" t="str">
        <f>IF(A561="","",'DATA PENDIENTES'!F561)</f>
        <v/>
      </c>
      <c r="H561" s="52" t="str">
        <f>IF(A561="","",'DATA PENDIENTES'!G561)</f>
        <v/>
      </c>
      <c r="I561" s="53" t="str">
        <f>IF(A561="","",'DATA PENDIENTES'!H561)</f>
        <v/>
      </c>
      <c r="J561" s="53" t="str">
        <f t="shared" si="1"/>
        <v/>
      </c>
      <c r="K561" s="52" t="str">
        <f>IF(A561="","",'DATA PENDIENTES'!I561)</f>
        <v/>
      </c>
      <c r="L561" s="52" t="str">
        <f>IF(A561="","",'DATA PENDIENTES'!K561)</f>
        <v/>
      </c>
      <c r="M561" s="52" t="str">
        <f>IF(A561="","",'DATA PENDIENTES'!M561)</f>
        <v/>
      </c>
      <c r="N561" s="52" t="str">
        <f>IF(A561="","",'DATA PENDIENTES'!N561)</f>
        <v/>
      </c>
      <c r="O561" s="52" t="str">
        <f t="shared" si="2"/>
        <v/>
      </c>
      <c r="P561" s="52" t="str">
        <f t="shared" si="3"/>
        <v/>
      </c>
      <c r="Q561" s="80" t="str">
        <f t="shared" si="4"/>
        <v/>
      </c>
      <c r="R561" s="52" t="str">
        <f t="shared" si="5"/>
        <v/>
      </c>
      <c r="S561" s="52" t="str">
        <f t="shared" si="6"/>
        <v/>
      </c>
      <c r="T561" s="53" t="str">
        <f>IF(A561="","",'DATA PENDIENTES'!O561)</f>
        <v/>
      </c>
    </row>
    <row r="562" ht="15.75" customHeight="1">
      <c r="A562" s="47" t="str">
        <f>IF('DATA PENDIENTES'!B562="","",'DATA PENDIENTES'!B562)</f>
        <v/>
      </c>
      <c r="B562" s="47" t="str">
        <f>IF(A562="","",'DATA PENDIENTES'!C562)</f>
        <v/>
      </c>
      <c r="C562" s="47" t="str">
        <f>IF(A562="","",'DATA PENDIENTES'!L562)</f>
        <v/>
      </c>
      <c r="D562" s="47" t="str">
        <f>IF(A562="","",'DATA PENDIENTES'!J562)</f>
        <v/>
      </c>
      <c r="E562" s="47" t="str">
        <f>IF(A562="","",'DATA PENDIENTES'!D562)</f>
        <v/>
      </c>
      <c r="F562" s="47" t="str">
        <f>IF(A562="","",'DATA PENDIENTES'!E562)</f>
        <v/>
      </c>
      <c r="G562" s="47" t="str">
        <f>IF(A562="","",'DATA PENDIENTES'!F562)</f>
        <v/>
      </c>
      <c r="H562" s="47" t="str">
        <f>IF(A562="","",'DATA PENDIENTES'!G562)</f>
        <v/>
      </c>
      <c r="I562" s="48" t="str">
        <f>IF(A562="","",'DATA PENDIENTES'!H562)</f>
        <v/>
      </c>
      <c r="J562" s="48" t="str">
        <f t="shared" si="1"/>
        <v/>
      </c>
      <c r="K562" s="47" t="str">
        <f>IF(A562="","",'DATA PENDIENTES'!I562)</f>
        <v/>
      </c>
      <c r="L562" s="47" t="str">
        <f>IF(A562="","",'DATA PENDIENTES'!K562)</f>
        <v/>
      </c>
      <c r="M562" s="47" t="str">
        <f>IF(A562="","",'DATA PENDIENTES'!M562)</f>
        <v/>
      </c>
      <c r="N562" s="47" t="str">
        <f>IF(A562="","",'DATA PENDIENTES'!N562)</f>
        <v/>
      </c>
      <c r="O562" s="47" t="str">
        <f t="shared" si="2"/>
        <v/>
      </c>
      <c r="P562" s="47" t="str">
        <f t="shared" si="3"/>
        <v/>
      </c>
      <c r="Q562" s="77" t="str">
        <f t="shared" si="4"/>
        <v/>
      </c>
      <c r="R562" s="47" t="str">
        <f t="shared" si="5"/>
        <v/>
      </c>
      <c r="S562" s="47" t="str">
        <f t="shared" si="6"/>
        <v/>
      </c>
      <c r="T562" s="48" t="str">
        <f>IF(A562="","",'DATA PENDIENTES'!O562)</f>
        <v/>
      </c>
    </row>
    <row r="563" ht="15.75" customHeight="1">
      <c r="A563" s="52" t="str">
        <f>IF('DATA PENDIENTES'!B563="","",'DATA PENDIENTES'!B563)</f>
        <v/>
      </c>
      <c r="B563" s="52" t="str">
        <f>IF(A563="","",'DATA PENDIENTES'!C563)</f>
        <v/>
      </c>
      <c r="C563" s="52" t="str">
        <f>IF(A563="","",'DATA PENDIENTES'!L563)</f>
        <v/>
      </c>
      <c r="D563" s="52" t="str">
        <f>IF(A563="","",'DATA PENDIENTES'!J563)</f>
        <v/>
      </c>
      <c r="E563" s="52" t="str">
        <f>IF(A563="","",'DATA PENDIENTES'!D563)</f>
        <v/>
      </c>
      <c r="F563" s="52" t="str">
        <f>IF(A563="","",'DATA PENDIENTES'!E563)</f>
        <v/>
      </c>
      <c r="G563" s="52" t="str">
        <f>IF(A563="","",'DATA PENDIENTES'!F563)</f>
        <v/>
      </c>
      <c r="H563" s="52" t="str">
        <f>IF(A563="","",'DATA PENDIENTES'!G563)</f>
        <v/>
      </c>
      <c r="I563" s="53" t="str">
        <f>IF(A563="","",'DATA PENDIENTES'!H563)</f>
        <v/>
      </c>
      <c r="J563" s="53" t="str">
        <f t="shared" si="1"/>
        <v/>
      </c>
      <c r="K563" s="52" t="str">
        <f>IF(A563="","",'DATA PENDIENTES'!I563)</f>
        <v/>
      </c>
      <c r="L563" s="52" t="str">
        <f>IF(A563="","",'DATA PENDIENTES'!K563)</f>
        <v/>
      </c>
      <c r="M563" s="52" t="str">
        <f>IF(A563="","",'DATA PENDIENTES'!M563)</f>
        <v/>
      </c>
      <c r="N563" s="52" t="str">
        <f>IF(A563="","",'DATA PENDIENTES'!N563)</f>
        <v/>
      </c>
      <c r="O563" s="52" t="str">
        <f t="shared" si="2"/>
        <v/>
      </c>
      <c r="P563" s="52" t="str">
        <f t="shared" si="3"/>
        <v/>
      </c>
      <c r="Q563" s="80" t="str">
        <f t="shared" si="4"/>
        <v/>
      </c>
      <c r="R563" s="52" t="str">
        <f t="shared" si="5"/>
        <v/>
      </c>
      <c r="S563" s="52" t="str">
        <f t="shared" si="6"/>
        <v/>
      </c>
      <c r="T563" s="53" t="str">
        <f>IF(A563="","",'DATA PENDIENTES'!O563)</f>
        <v/>
      </c>
    </row>
    <row r="564" ht="15.75" customHeight="1">
      <c r="A564" s="47" t="str">
        <f>IF('DATA PENDIENTES'!B564="","",'DATA PENDIENTES'!B564)</f>
        <v/>
      </c>
      <c r="B564" s="47" t="str">
        <f>IF(A564="","",'DATA PENDIENTES'!C564)</f>
        <v/>
      </c>
      <c r="C564" s="47" t="str">
        <f>IF(A564="","",'DATA PENDIENTES'!L564)</f>
        <v/>
      </c>
      <c r="D564" s="47" t="str">
        <f>IF(A564="","",'DATA PENDIENTES'!J564)</f>
        <v/>
      </c>
      <c r="E564" s="47" t="str">
        <f>IF(A564="","",'DATA PENDIENTES'!D564)</f>
        <v/>
      </c>
      <c r="F564" s="47" t="str">
        <f>IF(A564="","",'DATA PENDIENTES'!E564)</f>
        <v/>
      </c>
      <c r="G564" s="47" t="str">
        <f>IF(A564="","",'DATA PENDIENTES'!F564)</f>
        <v/>
      </c>
      <c r="H564" s="47" t="str">
        <f>IF(A564="","",'DATA PENDIENTES'!G564)</f>
        <v/>
      </c>
      <c r="I564" s="48" t="str">
        <f>IF(A564="","",'DATA PENDIENTES'!H564)</f>
        <v/>
      </c>
      <c r="J564" s="48" t="str">
        <f t="shared" si="1"/>
        <v/>
      </c>
      <c r="K564" s="47" t="str">
        <f>IF(A564="","",'DATA PENDIENTES'!I564)</f>
        <v/>
      </c>
      <c r="L564" s="47" t="str">
        <f>IF(A564="","",'DATA PENDIENTES'!K564)</f>
        <v/>
      </c>
      <c r="M564" s="47" t="str">
        <f>IF(A564="","",'DATA PENDIENTES'!M564)</f>
        <v/>
      </c>
      <c r="N564" s="47" t="str">
        <f>IF(A564="","",'DATA PENDIENTES'!N564)</f>
        <v/>
      </c>
      <c r="O564" s="47" t="str">
        <f t="shared" si="2"/>
        <v/>
      </c>
      <c r="P564" s="47" t="str">
        <f t="shared" si="3"/>
        <v/>
      </c>
      <c r="Q564" s="77" t="str">
        <f t="shared" si="4"/>
        <v/>
      </c>
      <c r="R564" s="47" t="str">
        <f t="shared" si="5"/>
        <v/>
      </c>
      <c r="S564" s="47" t="str">
        <f t="shared" si="6"/>
        <v/>
      </c>
      <c r="T564" s="48" t="str">
        <f>IF(A564="","",'DATA PENDIENTES'!O564)</f>
        <v/>
      </c>
    </row>
    <row r="565" ht="15.75" customHeight="1">
      <c r="A565" s="52" t="str">
        <f>IF('DATA PENDIENTES'!B565="","",'DATA PENDIENTES'!B565)</f>
        <v/>
      </c>
      <c r="B565" s="52" t="str">
        <f>IF(A565="","",'DATA PENDIENTES'!C565)</f>
        <v/>
      </c>
      <c r="C565" s="52" t="str">
        <f>IF(A565="","",'DATA PENDIENTES'!L565)</f>
        <v/>
      </c>
      <c r="D565" s="52" t="str">
        <f>IF(A565="","",'DATA PENDIENTES'!J565)</f>
        <v/>
      </c>
      <c r="E565" s="52" t="str">
        <f>IF(A565="","",'DATA PENDIENTES'!D565)</f>
        <v/>
      </c>
      <c r="F565" s="52" t="str">
        <f>IF(A565="","",'DATA PENDIENTES'!E565)</f>
        <v/>
      </c>
      <c r="G565" s="52" t="str">
        <f>IF(A565="","",'DATA PENDIENTES'!F565)</f>
        <v/>
      </c>
      <c r="H565" s="52" t="str">
        <f>IF(A565="","",'DATA PENDIENTES'!G565)</f>
        <v/>
      </c>
      <c r="I565" s="53" t="str">
        <f>IF(A565="","",'DATA PENDIENTES'!H565)</f>
        <v/>
      </c>
      <c r="J565" s="53" t="str">
        <f t="shared" si="1"/>
        <v/>
      </c>
      <c r="K565" s="52" t="str">
        <f>IF(A565="","",'DATA PENDIENTES'!I565)</f>
        <v/>
      </c>
      <c r="L565" s="52" t="str">
        <f>IF(A565="","",'DATA PENDIENTES'!K565)</f>
        <v/>
      </c>
      <c r="M565" s="52" t="str">
        <f>IF(A565="","",'DATA PENDIENTES'!M565)</f>
        <v/>
      </c>
      <c r="N565" s="52" t="str">
        <f>IF(A565="","",'DATA PENDIENTES'!N565)</f>
        <v/>
      </c>
      <c r="O565" s="52" t="str">
        <f t="shared" si="2"/>
        <v/>
      </c>
      <c r="P565" s="52" t="str">
        <f t="shared" si="3"/>
        <v/>
      </c>
      <c r="Q565" s="80" t="str">
        <f t="shared" si="4"/>
        <v/>
      </c>
      <c r="R565" s="52" t="str">
        <f t="shared" si="5"/>
        <v/>
      </c>
      <c r="S565" s="52" t="str">
        <f t="shared" si="6"/>
        <v/>
      </c>
      <c r="T565" s="53" t="str">
        <f>IF(A565="","",'DATA PENDIENTES'!O565)</f>
        <v/>
      </c>
    </row>
    <row r="566" ht="15.75" customHeight="1">
      <c r="A566" s="47" t="str">
        <f>IF('DATA PENDIENTES'!B566="","",'DATA PENDIENTES'!B566)</f>
        <v/>
      </c>
      <c r="B566" s="47" t="str">
        <f>IF(A566="","",'DATA PENDIENTES'!C566)</f>
        <v/>
      </c>
      <c r="C566" s="47" t="str">
        <f>IF(A566="","",'DATA PENDIENTES'!L566)</f>
        <v/>
      </c>
      <c r="D566" s="47" t="str">
        <f>IF(A566="","",'DATA PENDIENTES'!J566)</f>
        <v/>
      </c>
      <c r="E566" s="47" t="str">
        <f>IF(A566="","",'DATA PENDIENTES'!D566)</f>
        <v/>
      </c>
      <c r="F566" s="47" t="str">
        <f>IF(A566="","",'DATA PENDIENTES'!E566)</f>
        <v/>
      </c>
      <c r="G566" s="47" t="str">
        <f>IF(A566="","",'DATA PENDIENTES'!F566)</f>
        <v/>
      </c>
      <c r="H566" s="47" t="str">
        <f>IF(A566="","",'DATA PENDIENTES'!G566)</f>
        <v/>
      </c>
      <c r="I566" s="48" t="str">
        <f>IF(A566="","",'DATA PENDIENTES'!H566)</f>
        <v/>
      </c>
      <c r="J566" s="48" t="str">
        <f t="shared" si="1"/>
        <v/>
      </c>
      <c r="K566" s="47" t="str">
        <f>IF(A566="","",'DATA PENDIENTES'!I566)</f>
        <v/>
      </c>
      <c r="L566" s="47" t="str">
        <f>IF(A566="","",'DATA PENDIENTES'!K566)</f>
        <v/>
      </c>
      <c r="M566" s="47" t="str">
        <f>IF(A566="","",'DATA PENDIENTES'!M566)</f>
        <v/>
      </c>
      <c r="N566" s="47" t="str">
        <f>IF(A566="","",'DATA PENDIENTES'!N566)</f>
        <v/>
      </c>
      <c r="O566" s="47" t="str">
        <f t="shared" si="2"/>
        <v/>
      </c>
      <c r="P566" s="47" t="str">
        <f t="shared" si="3"/>
        <v/>
      </c>
      <c r="Q566" s="77" t="str">
        <f t="shared" si="4"/>
        <v/>
      </c>
      <c r="R566" s="47" t="str">
        <f t="shared" si="5"/>
        <v/>
      </c>
      <c r="S566" s="47" t="str">
        <f t="shared" si="6"/>
        <v/>
      </c>
      <c r="T566" s="48" t="str">
        <f>IF(A566="","",'DATA PENDIENTES'!O566)</f>
        <v/>
      </c>
    </row>
    <row r="567" ht="15.75" customHeight="1">
      <c r="A567" s="52" t="str">
        <f>IF('DATA PENDIENTES'!B567="","",'DATA PENDIENTES'!B567)</f>
        <v/>
      </c>
      <c r="B567" s="52" t="str">
        <f>IF(A567="","",'DATA PENDIENTES'!C567)</f>
        <v/>
      </c>
      <c r="C567" s="52" t="str">
        <f>IF(A567="","",'DATA PENDIENTES'!L567)</f>
        <v/>
      </c>
      <c r="D567" s="52" t="str">
        <f>IF(A567="","",'DATA PENDIENTES'!J567)</f>
        <v/>
      </c>
      <c r="E567" s="52" t="str">
        <f>IF(A567="","",'DATA PENDIENTES'!D567)</f>
        <v/>
      </c>
      <c r="F567" s="52" t="str">
        <f>IF(A567="","",'DATA PENDIENTES'!E567)</f>
        <v/>
      </c>
      <c r="G567" s="52" t="str">
        <f>IF(A567="","",'DATA PENDIENTES'!F567)</f>
        <v/>
      </c>
      <c r="H567" s="52" t="str">
        <f>IF(A567="","",'DATA PENDIENTES'!G567)</f>
        <v/>
      </c>
      <c r="I567" s="53" t="str">
        <f>IF(A567="","",'DATA PENDIENTES'!H567)</f>
        <v/>
      </c>
      <c r="J567" s="53" t="str">
        <f t="shared" si="1"/>
        <v/>
      </c>
      <c r="K567" s="52" t="str">
        <f>IF(A567="","",'DATA PENDIENTES'!I567)</f>
        <v/>
      </c>
      <c r="L567" s="52" t="str">
        <f>IF(A567="","",'DATA PENDIENTES'!K567)</f>
        <v/>
      </c>
      <c r="M567" s="52" t="str">
        <f>IF(A567="","",'DATA PENDIENTES'!M567)</f>
        <v/>
      </c>
      <c r="N567" s="52" t="str">
        <f>IF(A567="","",'DATA PENDIENTES'!N567)</f>
        <v/>
      </c>
      <c r="O567" s="52" t="str">
        <f t="shared" si="2"/>
        <v/>
      </c>
      <c r="P567" s="52" t="str">
        <f t="shared" si="3"/>
        <v/>
      </c>
      <c r="Q567" s="80" t="str">
        <f t="shared" si="4"/>
        <v/>
      </c>
      <c r="R567" s="52" t="str">
        <f t="shared" si="5"/>
        <v/>
      </c>
      <c r="S567" s="52" t="str">
        <f t="shared" si="6"/>
        <v/>
      </c>
      <c r="T567" s="53" t="str">
        <f>IF(A567="","",'DATA PENDIENTES'!O567)</f>
        <v/>
      </c>
    </row>
    <row r="568" ht="15.75" customHeight="1">
      <c r="A568" s="47" t="str">
        <f>IF('DATA PENDIENTES'!B568="","",'DATA PENDIENTES'!B568)</f>
        <v/>
      </c>
      <c r="B568" s="47" t="str">
        <f>IF(A568="","",'DATA PENDIENTES'!C568)</f>
        <v/>
      </c>
      <c r="C568" s="47" t="str">
        <f>IF(A568="","",'DATA PENDIENTES'!L568)</f>
        <v/>
      </c>
      <c r="D568" s="47" t="str">
        <f>IF(A568="","",'DATA PENDIENTES'!J568)</f>
        <v/>
      </c>
      <c r="E568" s="47" t="str">
        <f>IF(A568="","",'DATA PENDIENTES'!D568)</f>
        <v/>
      </c>
      <c r="F568" s="47" t="str">
        <f>IF(A568="","",'DATA PENDIENTES'!E568)</f>
        <v/>
      </c>
      <c r="G568" s="47" t="str">
        <f>IF(A568="","",'DATA PENDIENTES'!F568)</f>
        <v/>
      </c>
      <c r="H568" s="47" t="str">
        <f>IF(A568="","",'DATA PENDIENTES'!G568)</f>
        <v/>
      </c>
      <c r="I568" s="48" t="str">
        <f>IF(A568="","",'DATA PENDIENTES'!H568)</f>
        <v/>
      </c>
      <c r="J568" s="48" t="str">
        <f t="shared" si="1"/>
        <v/>
      </c>
      <c r="K568" s="47" t="str">
        <f>IF(A568="","",'DATA PENDIENTES'!I568)</f>
        <v/>
      </c>
      <c r="L568" s="47" t="str">
        <f>IF(A568="","",'DATA PENDIENTES'!K568)</f>
        <v/>
      </c>
      <c r="M568" s="47" t="str">
        <f>IF(A568="","",'DATA PENDIENTES'!M568)</f>
        <v/>
      </c>
      <c r="N568" s="47" t="str">
        <f>IF(A568="","",'DATA PENDIENTES'!N568)</f>
        <v/>
      </c>
      <c r="O568" s="47" t="str">
        <f t="shared" si="2"/>
        <v/>
      </c>
      <c r="P568" s="47" t="str">
        <f t="shared" si="3"/>
        <v/>
      </c>
      <c r="Q568" s="77" t="str">
        <f t="shared" si="4"/>
        <v/>
      </c>
      <c r="R568" s="47" t="str">
        <f t="shared" si="5"/>
        <v/>
      </c>
      <c r="S568" s="47" t="str">
        <f t="shared" si="6"/>
        <v/>
      </c>
      <c r="T568" s="48" t="str">
        <f>IF(A568="","",'DATA PENDIENTES'!O568)</f>
        <v/>
      </c>
    </row>
    <row r="569" ht="15.75" customHeight="1">
      <c r="A569" s="52" t="str">
        <f>IF('DATA PENDIENTES'!B569="","",'DATA PENDIENTES'!B569)</f>
        <v/>
      </c>
      <c r="B569" s="52" t="str">
        <f>IF(A569="","",'DATA PENDIENTES'!C569)</f>
        <v/>
      </c>
      <c r="C569" s="52" t="str">
        <f>IF(A569="","",'DATA PENDIENTES'!L569)</f>
        <v/>
      </c>
      <c r="D569" s="52" t="str">
        <f>IF(A569="","",'DATA PENDIENTES'!J569)</f>
        <v/>
      </c>
      <c r="E569" s="52" t="str">
        <f>IF(A569="","",'DATA PENDIENTES'!D569)</f>
        <v/>
      </c>
      <c r="F569" s="52" t="str">
        <f>IF(A569="","",'DATA PENDIENTES'!E569)</f>
        <v/>
      </c>
      <c r="G569" s="52" t="str">
        <f>IF(A569="","",'DATA PENDIENTES'!F569)</f>
        <v/>
      </c>
      <c r="H569" s="52" t="str">
        <f>IF(A569="","",'DATA PENDIENTES'!G569)</f>
        <v/>
      </c>
      <c r="I569" s="53" t="str">
        <f>IF(A569="","",'DATA PENDIENTES'!H569)</f>
        <v/>
      </c>
      <c r="J569" s="53" t="str">
        <f t="shared" si="1"/>
        <v/>
      </c>
      <c r="K569" s="52" t="str">
        <f>IF(A569="","",'DATA PENDIENTES'!I569)</f>
        <v/>
      </c>
      <c r="L569" s="52" t="str">
        <f>IF(A569="","",'DATA PENDIENTES'!K569)</f>
        <v/>
      </c>
      <c r="M569" s="52" t="str">
        <f>IF(A569="","",'DATA PENDIENTES'!M569)</f>
        <v/>
      </c>
      <c r="N569" s="52" t="str">
        <f>IF(A569="","",'DATA PENDIENTES'!N569)</f>
        <v/>
      </c>
      <c r="O569" s="52" t="str">
        <f t="shared" si="2"/>
        <v/>
      </c>
      <c r="P569" s="52" t="str">
        <f t="shared" si="3"/>
        <v/>
      </c>
      <c r="Q569" s="80" t="str">
        <f t="shared" si="4"/>
        <v/>
      </c>
      <c r="R569" s="52" t="str">
        <f t="shared" si="5"/>
        <v/>
      </c>
      <c r="S569" s="52" t="str">
        <f t="shared" si="6"/>
        <v/>
      </c>
      <c r="T569" s="53" t="str">
        <f>IF(A569="","",'DATA PENDIENTES'!O569)</f>
        <v/>
      </c>
    </row>
    <row r="570" ht="15.75" customHeight="1">
      <c r="A570" s="47" t="str">
        <f>IF('DATA PENDIENTES'!B570="","",'DATA PENDIENTES'!B570)</f>
        <v/>
      </c>
      <c r="B570" s="47" t="str">
        <f>IF(A570="","",'DATA PENDIENTES'!C570)</f>
        <v/>
      </c>
      <c r="C570" s="47" t="str">
        <f>IF(A570="","",'DATA PENDIENTES'!L570)</f>
        <v/>
      </c>
      <c r="D570" s="47" t="str">
        <f>IF(A570="","",'DATA PENDIENTES'!J570)</f>
        <v/>
      </c>
      <c r="E570" s="47" t="str">
        <f>IF(A570="","",'DATA PENDIENTES'!D570)</f>
        <v/>
      </c>
      <c r="F570" s="47" t="str">
        <f>IF(A570="","",'DATA PENDIENTES'!E570)</f>
        <v/>
      </c>
      <c r="G570" s="47" t="str">
        <f>IF(A570="","",'DATA PENDIENTES'!F570)</f>
        <v/>
      </c>
      <c r="H570" s="47" t="str">
        <f>IF(A570="","",'DATA PENDIENTES'!G570)</f>
        <v/>
      </c>
      <c r="I570" s="48" t="str">
        <f>IF(A570="","",'DATA PENDIENTES'!H570)</f>
        <v/>
      </c>
      <c r="J570" s="48" t="str">
        <f t="shared" si="1"/>
        <v/>
      </c>
      <c r="K570" s="47" t="str">
        <f>IF(A570="","",'DATA PENDIENTES'!I570)</f>
        <v/>
      </c>
      <c r="L570" s="47" t="str">
        <f>IF(A570="","",'DATA PENDIENTES'!K570)</f>
        <v/>
      </c>
      <c r="M570" s="47" t="str">
        <f>IF(A570="","",'DATA PENDIENTES'!M570)</f>
        <v/>
      </c>
      <c r="N570" s="47" t="str">
        <f>IF(A570="","",'DATA PENDIENTES'!N570)</f>
        <v/>
      </c>
      <c r="O570" s="47" t="str">
        <f t="shared" si="2"/>
        <v/>
      </c>
      <c r="P570" s="47" t="str">
        <f t="shared" si="3"/>
        <v/>
      </c>
      <c r="Q570" s="77" t="str">
        <f t="shared" si="4"/>
        <v/>
      </c>
      <c r="R570" s="47" t="str">
        <f t="shared" si="5"/>
        <v/>
      </c>
      <c r="S570" s="47" t="str">
        <f t="shared" si="6"/>
        <v/>
      </c>
      <c r="T570" s="48" t="str">
        <f>IF(A570="","",'DATA PENDIENTES'!O570)</f>
        <v/>
      </c>
    </row>
    <row r="571" ht="15.75" customHeight="1">
      <c r="A571" s="52" t="str">
        <f>IF('DATA PENDIENTES'!B571="","",'DATA PENDIENTES'!B571)</f>
        <v/>
      </c>
      <c r="B571" s="52" t="str">
        <f>IF(A571="","",'DATA PENDIENTES'!C571)</f>
        <v/>
      </c>
      <c r="C571" s="52" t="str">
        <f>IF(A571="","",'DATA PENDIENTES'!L571)</f>
        <v/>
      </c>
      <c r="D571" s="52" t="str">
        <f>IF(A571="","",'DATA PENDIENTES'!J571)</f>
        <v/>
      </c>
      <c r="E571" s="52" t="str">
        <f>IF(A571="","",'DATA PENDIENTES'!D571)</f>
        <v/>
      </c>
      <c r="F571" s="52" t="str">
        <f>IF(A571="","",'DATA PENDIENTES'!E571)</f>
        <v/>
      </c>
      <c r="G571" s="52" t="str">
        <f>IF(A571="","",'DATA PENDIENTES'!F571)</f>
        <v/>
      </c>
      <c r="H571" s="52" t="str">
        <f>IF(A571="","",'DATA PENDIENTES'!G571)</f>
        <v/>
      </c>
      <c r="I571" s="53" t="str">
        <f>IF(A571="","",'DATA PENDIENTES'!H571)</f>
        <v/>
      </c>
      <c r="J571" s="53" t="str">
        <f t="shared" si="1"/>
        <v/>
      </c>
      <c r="K571" s="52" t="str">
        <f>IF(A571="","",'DATA PENDIENTES'!I571)</f>
        <v/>
      </c>
      <c r="L571" s="52" t="str">
        <f>IF(A571="","",'DATA PENDIENTES'!K571)</f>
        <v/>
      </c>
      <c r="M571" s="52" t="str">
        <f>IF(A571="","",'DATA PENDIENTES'!M571)</f>
        <v/>
      </c>
      <c r="N571" s="52" t="str">
        <f>IF(A571="","",'DATA PENDIENTES'!N571)</f>
        <v/>
      </c>
      <c r="O571" s="52" t="str">
        <f t="shared" si="2"/>
        <v/>
      </c>
      <c r="P571" s="52" t="str">
        <f t="shared" si="3"/>
        <v/>
      </c>
      <c r="Q571" s="80" t="str">
        <f t="shared" si="4"/>
        <v/>
      </c>
      <c r="R571" s="52" t="str">
        <f t="shared" si="5"/>
        <v/>
      </c>
      <c r="S571" s="52" t="str">
        <f t="shared" si="6"/>
        <v/>
      </c>
      <c r="T571" s="53" t="str">
        <f>IF(A571="","",'DATA PENDIENTES'!O571)</f>
        <v/>
      </c>
    </row>
    <row r="572" ht="15.75" customHeight="1">
      <c r="A572" s="47" t="str">
        <f>IF('DATA PENDIENTES'!B572="","",'DATA PENDIENTES'!B572)</f>
        <v/>
      </c>
      <c r="B572" s="47" t="str">
        <f>IF(A572="","",'DATA PENDIENTES'!C572)</f>
        <v/>
      </c>
      <c r="C572" s="47" t="str">
        <f>IF(A572="","",'DATA PENDIENTES'!L572)</f>
        <v/>
      </c>
      <c r="D572" s="47" t="str">
        <f>IF(A572="","",'DATA PENDIENTES'!J572)</f>
        <v/>
      </c>
      <c r="E572" s="47" t="str">
        <f>IF(A572="","",'DATA PENDIENTES'!D572)</f>
        <v/>
      </c>
      <c r="F572" s="47" t="str">
        <f>IF(A572="","",'DATA PENDIENTES'!E572)</f>
        <v/>
      </c>
      <c r="G572" s="47" t="str">
        <f>IF(A572="","",'DATA PENDIENTES'!F572)</f>
        <v/>
      </c>
      <c r="H572" s="47" t="str">
        <f>IF(A572="","",'DATA PENDIENTES'!G572)</f>
        <v/>
      </c>
      <c r="I572" s="48" t="str">
        <f>IF(A572="","",'DATA PENDIENTES'!H572)</f>
        <v/>
      </c>
      <c r="J572" s="48" t="str">
        <f t="shared" si="1"/>
        <v/>
      </c>
      <c r="K572" s="47" t="str">
        <f>IF(A572="","",'DATA PENDIENTES'!I572)</f>
        <v/>
      </c>
      <c r="L572" s="47" t="str">
        <f>IF(A572="","",'DATA PENDIENTES'!K572)</f>
        <v/>
      </c>
      <c r="M572" s="47" t="str">
        <f>IF(A572="","",'DATA PENDIENTES'!M572)</f>
        <v/>
      </c>
      <c r="N572" s="47" t="str">
        <f>IF(A572="","",'DATA PENDIENTES'!N572)</f>
        <v/>
      </c>
      <c r="O572" s="47" t="str">
        <f t="shared" si="2"/>
        <v/>
      </c>
      <c r="P572" s="47" t="str">
        <f t="shared" si="3"/>
        <v/>
      </c>
      <c r="Q572" s="77" t="str">
        <f t="shared" si="4"/>
        <v/>
      </c>
      <c r="R572" s="47" t="str">
        <f t="shared" si="5"/>
        <v/>
      </c>
      <c r="S572" s="47" t="str">
        <f t="shared" si="6"/>
        <v/>
      </c>
      <c r="T572" s="48" t="str">
        <f>IF(A572="","",'DATA PENDIENTES'!O572)</f>
        <v/>
      </c>
    </row>
    <row r="573" ht="15.75" customHeight="1">
      <c r="A573" s="52" t="str">
        <f>IF('DATA PENDIENTES'!B573="","",'DATA PENDIENTES'!B573)</f>
        <v/>
      </c>
      <c r="B573" s="52" t="str">
        <f>IF(A573="","",'DATA PENDIENTES'!C573)</f>
        <v/>
      </c>
      <c r="C573" s="52" t="str">
        <f>IF(A573="","",'DATA PENDIENTES'!L573)</f>
        <v/>
      </c>
      <c r="D573" s="52" t="str">
        <f>IF(A573="","",'DATA PENDIENTES'!J573)</f>
        <v/>
      </c>
      <c r="E573" s="52" t="str">
        <f>IF(A573="","",'DATA PENDIENTES'!D573)</f>
        <v/>
      </c>
      <c r="F573" s="52" t="str">
        <f>IF(A573="","",'DATA PENDIENTES'!E573)</f>
        <v/>
      </c>
      <c r="G573" s="52" t="str">
        <f>IF(A573="","",'DATA PENDIENTES'!F573)</f>
        <v/>
      </c>
      <c r="H573" s="52" t="str">
        <f>IF(A573="","",'DATA PENDIENTES'!G573)</f>
        <v/>
      </c>
      <c r="I573" s="53" t="str">
        <f>IF(A573="","",'DATA PENDIENTES'!H573)</f>
        <v/>
      </c>
      <c r="J573" s="53" t="str">
        <f t="shared" si="1"/>
        <v/>
      </c>
      <c r="K573" s="52" t="str">
        <f>IF(A573="","",'DATA PENDIENTES'!I573)</f>
        <v/>
      </c>
      <c r="L573" s="52" t="str">
        <f>IF(A573="","",'DATA PENDIENTES'!K573)</f>
        <v/>
      </c>
      <c r="M573" s="52" t="str">
        <f>IF(A573="","",'DATA PENDIENTES'!M573)</f>
        <v/>
      </c>
      <c r="N573" s="52" t="str">
        <f>IF(A573="","",'DATA PENDIENTES'!N573)</f>
        <v/>
      </c>
      <c r="O573" s="52" t="str">
        <f t="shared" si="2"/>
        <v/>
      </c>
      <c r="P573" s="52" t="str">
        <f t="shared" si="3"/>
        <v/>
      </c>
      <c r="Q573" s="80" t="str">
        <f t="shared" si="4"/>
        <v/>
      </c>
      <c r="R573" s="52" t="str">
        <f t="shared" si="5"/>
        <v/>
      </c>
      <c r="S573" s="52" t="str">
        <f t="shared" si="6"/>
        <v/>
      </c>
      <c r="T573" s="53" t="str">
        <f>IF(A573="","",'DATA PENDIENTES'!O573)</f>
        <v/>
      </c>
    </row>
    <row r="574" ht="15.75" customHeight="1">
      <c r="A574" s="47" t="str">
        <f>IF('DATA PENDIENTES'!B574="","",'DATA PENDIENTES'!B574)</f>
        <v/>
      </c>
      <c r="B574" s="47" t="str">
        <f>IF(A574="","",'DATA PENDIENTES'!C574)</f>
        <v/>
      </c>
      <c r="C574" s="47" t="str">
        <f>IF(A574="","",'DATA PENDIENTES'!L574)</f>
        <v/>
      </c>
      <c r="D574" s="47" t="str">
        <f>IF(A574="","",'DATA PENDIENTES'!J574)</f>
        <v/>
      </c>
      <c r="E574" s="47" t="str">
        <f>IF(A574="","",'DATA PENDIENTES'!D574)</f>
        <v/>
      </c>
      <c r="F574" s="47" t="str">
        <f>IF(A574="","",'DATA PENDIENTES'!E574)</f>
        <v/>
      </c>
      <c r="G574" s="47" t="str">
        <f>IF(A574="","",'DATA PENDIENTES'!F574)</f>
        <v/>
      </c>
      <c r="H574" s="47" t="str">
        <f>IF(A574="","",'DATA PENDIENTES'!G574)</f>
        <v/>
      </c>
      <c r="I574" s="48" t="str">
        <f>IF(A574="","",'DATA PENDIENTES'!H574)</f>
        <v/>
      </c>
      <c r="J574" s="48" t="str">
        <f t="shared" si="1"/>
        <v/>
      </c>
      <c r="K574" s="47" t="str">
        <f>IF(A574="","",'DATA PENDIENTES'!I574)</f>
        <v/>
      </c>
      <c r="L574" s="47" t="str">
        <f>IF(A574="","",'DATA PENDIENTES'!K574)</f>
        <v/>
      </c>
      <c r="M574" s="47" t="str">
        <f>IF(A574="","",'DATA PENDIENTES'!M574)</f>
        <v/>
      </c>
      <c r="N574" s="47" t="str">
        <f>IF(A574="","",'DATA PENDIENTES'!N574)</f>
        <v/>
      </c>
      <c r="O574" s="47" t="str">
        <f t="shared" si="2"/>
        <v/>
      </c>
      <c r="P574" s="47" t="str">
        <f t="shared" si="3"/>
        <v/>
      </c>
      <c r="Q574" s="77" t="str">
        <f t="shared" si="4"/>
        <v/>
      </c>
      <c r="R574" s="47" t="str">
        <f t="shared" si="5"/>
        <v/>
      </c>
      <c r="S574" s="47" t="str">
        <f t="shared" si="6"/>
        <v/>
      </c>
      <c r="T574" s="48" t="str">
        <f>IF(A574="","",'DATA PENDIENTES'!O574)</f>
        <v/>
      </c>
    </row>
    <row r="575" ht="15.75" customHeight="1">
      <c r="A575" s="52" t="str">
        <f>IF('DATA PENDIENTES'!B575="","",'DATA PENDIENTES'!B575)</f>
        <v/>
      </c>
      <c r="B575" s="52" t="str">
        <f>IF(A575="","",'DATA PENDIENTES'!C575)</f>
        <v/>
      </c>
      <c r="C575" s="52" t="str">
        <f>IF(A575="","",'DATA PENDIENTES'!L575)</f>
        <v/>
      </c>
      <c r="D575" s="52" t="str">
        <f>IF(A575="","",'DATA PENDIENTES'!J575)</f>
        <v/>
      </c>
      <c r="E575" s="52" t="str">
        <f>IF(A575="","",'DATA PENDIENTES'!D575)</f>
        <v/>
      </c>
      <c r="F575" s="52" t="str">
        <f>IF(A575="","",'DATA PENDIENTES'!E575)</f>
        <v/>
      </c>
      <c r="G575" s="52" t="str">
        <f>IF(A575="","",'DATA PENDIENTES'!F575)</f>
        <v/>
      </c>
      <c r="H575" s="52" t="str">
        <f>IF(A575="","",'DATA PENDIENTES'!G575)</f>
        <v/>
      </c>
      <c r="I575" s="53" t="str">
        <f>IF(A575="","",'DATA PENDIENTES'!H575)</f>
        <v/>
      </c>
      <c r="J575" s="53" t="str">
        <f t="shared" si="1"/>
        <v/>
      </c>
      <c r="K575" s="52" t="str">
        <f>IF(A575="","",'DATA PENDIENTES'!I575)</f>
        <v/>
      </c>
      <c r="L575" s="52" t="str">
        <f>IF(A575="","",'DATA PENDIENTES'!K575)</f>
        <v/>
      </c>
      <c r="M575" s="52" t="str">
        <f>IF(A575="","",'DATA PENDIENTES'!M575)</f>
        <v/>
      </c>
      <c r="N575" s="52" t="str">
        <f>IF(A575="","",'DATA PENDIENTES'!N575)</f>
        <v/>
      </c>
      <c r="O575" s="52" t="str">
        <f t="shared" si="2"/>
        <v/>
      </c>
      <c r="P575" s="52" t="str">
        <f t="shared" si="3"/>
        <v/>
      </c>
      <c r="Q575" s="80" t="str">
        <f t="shared" si="4"/>
        <v/>
      </c>
      <c r="R575" s="52" t="str">
        <f t="shared" si="5"/>
        <v/>
      </c>
      <c r="S575" s="52" t="str">
        <f t="shared" si="6"/>
        <v/>
      </c>
      <c r="T575" s="53" t="str">
        <f>IF(A575="","",'DATA PENDIENTES'!O575)</f>
        <v/>
      </c>
    </row>
    <row r="576" ht="15.75" customHeight="1">
      <c r="A576" s="47" t="str">
        <f>IF('DATA PENDIENTES'!B576="","",'DATA PENDIENTES'!B576)</f>
        <v/>
      </c>
      <c r="B576" s="47" t="str">
        <f>IF(A576="","",'DATA PENDIENTES'!C576)</f>
        <v/>
      </c>
      <c r="C576" s="47" t="str">
        <f>IF(A576="","",'DATA PENDIENTES'!L576)</f>
        <v/>
      </c>
      <c r="D576" s="47" t="str">
        <f>IF(A576="","",'DATA PENDIENTES'!J576)</f>
        <v/>
      </c>
      <c r="E576" s="47" t="str">
        <f>IF(A576="","",'DATA PENDIENTES'!D576)</f>
        <v/>
      </c>
      <c r="F576" s="47" t="str">
        <f>IF(A576="","",'DATA PENDIENTES'!E576)</f>
        <v/>
      </c>
      <c r="G576" s="47" t="str">
        <f>IF(A576="","",'DATA PENDIENTES'!F576)</f>
        <v/>
      </c>
      <c r="H576" s="47" t="str">
        <f>IF(A576="","",'DATA PENDIENTES'!G576)</f>
        <v/>
      </c>
      <c r="I576" s="48" t="str">
        <f>IF(A576="","",'DATA PENDIENTES'!H576)</f>
        <v/>
      </c>
      <c r="J576" s="48" t="str">
        <f t="shared" si="1"/>
        <v/>
      </c>
      <c r="K576" s="47" t="str">
        <f>IF(A576="","",'DATA PENDIENTES'!I576)</f>
        <v/>
      </c>
      <c r="L576" s="47" t="str">
        <f>IF(A576="","",'DATA PENDIENTES'!K576)</f>
        <v/>
      </c>
      <c r="M576" s="47" t="str">
        <f>IF(A576="","",'DATA PENDIENTES'!M576)</f>
        <v/>
      </c>
      <c r="N576" s="47" t="str">
        <f>IF(A576="","",'DATA PENDIENTES'!N576)</f>
        <v/>
      </c>
      <c r="O576" s="47" t="str">
        <f t="shared" si="2"/>
        <v/>
      </c>
      <c r="P576" s="47" t="str">
        <f t="shared" si="3"/>
        <v/>
      </c>
      <c r="Q576" s="77" t="str">
        <f t="shared" si="4"/>
        <v/>
      </c>
      <c r="R576" s="47" t="str">
        <f t="shared" si="5"/>
        <v/>
      </c>
      <c r="S576" s="47" t="str">
        <f t="shared" si="6"/>
        <v/>
      </c>
      <c r="T576" s="48" t="str">
        <f>IF(A576="","",'DATA PENDIENTES'!O576)</f>
        <v/>
      </c>
    </row>
    <row r="577" ht="15.75" customHeight="1">
      <c r="A577" s="52" t="str">
        <f>IF('DATA PENDIENTES'!B577="","",'DATA PENDIENTES'!B577)</f>
        <v/>
      </c>
      <c r="B577" s="52" t="str">
        <f>IF(A577="","",'DATA PENDIENTES'!C577)</f>
        <v/>
      </c>
      <c r="C577" s="52" t="str">
        <f>IF(A577="","",'DATA PENDIENTES'!L577)</f>
        <v/>
      </c>
      <c r="D577" s="52" t="str">
        <f>IF(A577="","",'DATA PENDIENTES'!J577)</f>
        <v/>
      </c>
      <c r="E577" s="52" t="str">
        <f>IF(A577="","",'DATA PENDIENTES'!D577)</f>
        <v/>
      </c>
      <c r="F577" s="52" t="str">
        <f>IF(A577="","",'DATA PENDIENTES'!E577)</f>
        <v/>
      </c>
      <c r="G577" s="52" t="str">
        <f>IF(A577="","",'DATA PENDIENTES'!F577)</f>
        <v/>
      </c>
      <c r="H577" s="52" t="str">
        <f>IF(A577="","",'DATA PENDIENTES'!G577)</f>
        <v/>
      </c>
      <c r="I577" s="53" t="str">
        <f>IF(A577="","",'DATA PENDIENTES'!H577)</f>
        <v/>
      </c>
      <c r="J577" s="53" t="str">
        <f t="shared" si="1"/>
        <v/>
      </c>
      <c r="K577" s="52" t="str">
        <f>IF(A577="","",'DATA PENDIENTES'!I577)</f>
        <v/>
      </c>
      <c r="L577" s="52" t="str">
        <f>IF(A577="","",'DATA PENDIENTES'!K577)</f>
        <v/>
      </c>
      <c r="M577" s="52" t="str">
        <f>IF(A577="","",'DATA PENDIENTES'!M577)</f>
        <v/>
      </c>
      <c r="N577" s="52" t="str">
        <f>IF(A577="","",'DATA PENDIENTES'!N577)</f>
        <v/>
      </c>
      <c r="O577" s="52" t="str">
        <f t="shared" si="2"/>
        <v/>
      </c>
      <c r="P577" s="52" t="str">
        <f t="shared" si="3"/>
        <v/>
      </c>
      <c r="Q577" s="80" t="str">
        <f t="shared" si="4"/>
        <v/>
      </c>
      <c r="R577" s="52" t="str">
        <f t="shared" si="5"/>
        <v/>
      </c>
      <c r="S577" s="52" t="str">
        <f t="shared" si="6"/>
        <v/>
      </c>
      <c r="T577" s="53" t="str">
        <f>IF(A577="","",'DATA PENDIENTES'!O577)</f>
        <v/>
      </c>
    </row>
    <row r="578" ht="15.75" customHeight="1">
      <c r="A578" s="47" t="str">
        <f>IF('DATA PENDIENTES'!B578="","",'DATA PENDIENTES'!B578)</f>
        <v/>
      </c>
      <c r="B578" s="47" t="str">
        <f>IF(A578="","",'DATA PENDIENTES'!C578)</f>
        <v/>
      </c>
      <c r="C578" s="47" t="str">
        <f>IF(A578="","",'DATA PENDIENTES'!L578)</f>
        <v/>
      </c>
      <c r="D578" s="47" t="str">
        <f>IF(A578="","",'DATA PENDIENTES'!J578)</f>
        <v/>
      </c>
      <c r="E578" s="47" t="str">
        <f>IF(A578="","",'DATA PENDIENTES'!D578)</f>
        <v/>
      </c>
      <c r="F578" s="47" t="str">
        <f>IF(A578="","",'DATA PENDIENTES'!E578)</f>
        <v/>
      </c>
      <c r="G578" s="47" t="str">
        <f>IF(A578="","",'DATA PENDIENTES'!F578)</f>
        <v/>
      </c>
      <c r="H578" s="47" t="str">
        <f>IF(A578="","",'DATA PENDIENTES'!G578)</f>
        <v/>
      </c>
      <c r="I578" s="48" t="str">
        <f>IF(A578="","",'DATA PENDIENTES'!H578)</f>
        <v/>
      </c>
      <c r="J578" s="48" t="str">
        <f t="shared" si="1"/>
        <v/>
      </c>
      <c r="K578" s="47" t="str">
        <f>IF(A578="","",'DATA PENDIENTES'!I578)</f>
        <v/>
      </c>
      <c r="L578" s="47" t="str">
        <f>IF(A578="","",'DATA PENDIENTES'!K578)</f>
        <v/>
      </c>
      <c r="M578" s="47" t="str">
        <f>IF(A578="","",'DATA PENDIENTES'!M578)</f>
        <v/>
      </c>
      <c r="N578" s="47" t="str">
        <f>IF(A578="","",'DATA PENDIENTES'!N578)</f>
        <v/>
      </c>
      <c r="O578" s="47" t="str">
        <f t="shared" si="2"/>
        <v/>
      </c>
      <c r="P578" s="47" t="str">
        <f t="shared" si="3"/>
        <v/>
      </c>
      <c r="Q578" s="77" t="str">
        <f t="shared" si="4"/>
        <v/>
      </c>
      <c r="R578" s="47" t="str">
        <f t="shared" si="5"/>
        <v/>
      </c>
      <c r="S578" s="47" t="str">
        <f t="shared" si="6"/>
        <v/>
      </c>
      <c r="T578" s="48" t="str">
        <f>IF(A578="","",'DATA PENDIENTES'!O578)</f>
        <v/>
      </c>
    </row>
    <row r="579" ht="15.75" customHeight="1">
      <c r="A579" s="52" t="str">
        <f>IF('DATA PENDIENTES'!B579="","",'DATA PENDIENTES'!B579)</f>
        <v/>
      </c>
      <c r="B579" s="52" t="str">
        <f>IF(A579="","",'DATA PENDIENTES'!C579)</f>
        <v/>
      </c>
      <c r="C579" s="52" t="str">
        <f>IF(A579="","",'DATA PENDIENTES'!L579)</f>
        <v/>
      </c>
      <c r="D579" s="52" t="str">
        <f>IF(A579="","",'DATA PENDIENTES'!J579)</f>
        <v/>
      </c>
      <c r="E579" s="52" t="str">
        <f>IF(A579="","",'DATA PENDIENTES'!D579)</f>
        <v/>
      </c>
      <c r="F579" s="52" t="str">
        <f>IF(A579="","",'DATA PENDIENTES'!E579)</f>
        <v/>
      </c>
      <c r="G579" s="52" t="str">
        <f>IF(A579="","",'DATA PENDIENTES'!F579)</f>
        <v/>
      </c>
      <c r="H579" s="52" t="str">
        <f>IF(A579="","",'DATA PENDIENTES'!G579)</f>
        <v/>
      </c>
      <c r="I579" s="53" t="str">
        <f>IF(A579="","",'DATA PENDIENTES'!H579)</f>
        <v/>
      </c>
      <c r="J579" s="53" t="str">
        <f t="shared" si="1"/>
        <v/>
      </c>
      <c r="K579" s="52" t="str">
        <f>IF(A579="","",'DATA PENDIENTES'!I579)</f>
        <v/>
      </c>
      <c r="L579" s="52" t="str">
        <f>IF(A579="","",'DATA PENDIENTES'!K579)</f>
        <v/>
      </c>
      <c r="M579" s="52" t="str">
        <f>IF(A579="","",'DATA PENDIENTES'!M579)</f>
        <v/>
      </c>
      <c r="N579" s="52" t="str">
        <f>IF(A579="","",'DATA PENDIENTES'!N579)</f>
        <v/>
      </c>
      <c r="O579" s="52" t="str">
        <f t="shared" si="2"/>
        <v/>
      </c>
      <c r="P579" s="52" t="str">
        <f t="shared" si="3"/>
        <v/>
      </c>
      <c r="Q579" s="80" t="str">
        <f t="shared" si="4"/>
        <v/>
      </c>
      <c r="R579" s="52" t="str">
        <f t="shared" si="5"/>
        <v/>
      </c>
      <c r="S579" s="52" t="str">
        <f t="shared" si="6"/>
        <v/>
      </c>
      <c r="T579" s="53" t="str">
        <f>IF(A579="","",'DATA PENDIENTES'!O579)</f>
        <v/>
      </c>
    </row>
    <row r="580" ht="15.75" customHeight="1">
      <c r="A580" s="47" t="str">
        <f>IF('DATA PENDIENTES'!B580="","",'DATA PENDIENTES'!B580)</f>
        <v/>
      </c>
      <c r="B580" s="47" t="str">
        <f>IF(A580="","",'DATA PENDIENTES'!C580)</f>
        <v/>
      </c>
      <c r="C580" s="47" t="str">
        <f>IF(A580="","",'DATA PENDIENTES'!L580)</f>
        <v/>
      </c>
      <c r="D580" s="47" t="str">
        <f>IF(A580="","",'DATA PENDIENTES'!J580)</f>
        <v/>
      </c>
      <c r="E580" s="47" t="str">
        <f>IF(A580="","",'DATA PENDIENTES'!D580)</f>
        <v/>
      </c>
      <c r="F580" s="47" t="str">
        <f>IF(A580="","",'DATA PENDIENTES'!E580)</f>
        <v/>
      </c>
      <c r="G580" s="47" t="str">
        <f>IF(A580="","",'DATA PENDIENTES'!F580)</f>
        <v/>
      </c>
      <c r="H580" s="47" t="str">
        <f>IF(A580="","",'DATA PENDIENTES'!G580)</f>
        <v/>
      </c>
      <c r="I580" s="48" t="str">
        <f>IF(A580="","",'DATA PENDIENTES'!H580)</f>
        <v/>
      </c>
      <c r="J580" s="48" t="str">
        <f t="shared" si="1"/>
        <v/>
      </c>
      <c r="K580" s="47" t="str">
        <f>IF(A580="","",'DATA PENDIENTES'!I580)</f>
        <v/>
      </c>
      <c r="L580" s="47" t="str">
        <f>IF(A580="","",'DATA PENDIENTES'!K580)</f>
        <v/>
      </c>
      <c r="M580" s="47" t="str">
        <f>IF(A580="","",'DATA PENDIENTES'!M580)</f>
        <v/>
      </c>
      <c r="N580" s="47" t="str">
        <f>IF(A580="","",'DATA PENDIENTES'!N580)</f>
        <v/>
      </c>
      <c r="O580" s="47" t="str">
        <f t="shared" si="2"/>
        <v/>
      </c>
      <c r="P580" s="47" t="str">
        <f t="shared" si="3"/>
        <v/>
      </c>
      <c r="Q580" s="77" t="str">
        <f t="shared" si="4"/>
        <v/>
      </c>
      <c r="R580" s="47" t="str">
        <f t="shared" si="5"/>
        <v/>
      </c>
      <c r="S580" s="47" t="str">
        <f t="shared" si="6"/>
        <v/>
      </c>
      <c r="T580" s="48" t="str">
        <f>IF(A580="","",'DATA PENDIENTES'!O580)</f>
        <v/>
      </c>
    </row>
    <row r="581" ht="15.75" customHeight="1">
      <c r="A581" s="52" t="str">
        <f>IF('DATA PENDIENTES'!B581="","",'DATA PENDIENTES'!B581)</f>
        <v/>
      </c>
      <c r="B581" s="52" t="str">
        <f>IF(A581="","",'DATA PENDIENTES'!C581)</f>
        <v/>
      </c>
      <c r="C581" s="52" t="str">
        <f>IF(A581="","",'DATA PENDIENTES'!L581)</f>
        <v/>
      </c>
      <c r="D581" s="52" t="str">
        <f>IF(A581="","",'DATA PENDIENTES'!J581)</f>
        <v/>
      </c>
      <c r="E581" s="52" t="str">
        <f>IF(A581="","",'DATA PENDIENTES'!D581)</f>
        <v/>
      </c>
      <c r="F581" s="52" t="str">
        <f>IF(A581="","",'DATA PENDIENTES'!E581)</f>
        <v/>
      </c>
      <c r="G581" s="52" t="str">
        <f>IF(A581="","",'DATA PENDIENTES'!F581)</f>
        <v/>
      </c>
      <c r="H581" s="52" t="str">
        <f>IF(A581="","",'DATA PENDIENTES'!G581)</f>
        <v/>
      </c>
      <c r="I581" s="53" t="str">
        <f>IF(A581="","",'DATA PENDIENTES'!H581)</f>
        <v/>
      </c>
      <c r="J581" s="53" t="str">
        <f t="shared" si="1"/>
        <v/>
      </c>
      <c r="K581" s="52" t="str">
        <f>IF(A581="","",'DATA PENDIENTES'!I581)</f>
        <v/>
      </c>
      <c r="L581" s="52" t="str">
        <f>IF(A581="","",'DATA PENDIENTES'!K581)</f>
        <v/>
      </c>
      <c r="M581" s="52" t="str">
        <f>IF(A581="","",'DATA PENDIENTES'!M581)</f>
        <v/>
      </c>
      <c r="N581" s="52" t="str">
        <f>IF(A581="","",'DATA PENDIENTES'!N581)</f>
        <v/>
      </c>
      <c r="O581" s="52" t="str">
        <f t="shared" si="2"/>
        <v/>
      </c>
      <c r="P581" s="52" t="str">
        <f t="shared" si="3"/>
        <v/>
      </c>
      <c r="Q581" s="80" t="str">
        <f t="shared" si="4"/>
        <v/>
      </c>
      <c r="R581" s="52" t="str">
        <f t="shared" si="5"/>
        <v/>
      </c>
      <c r="S581" s="52" t="str">
        <f t="shared" si="6"/>
        <v/>
      </c>
      <c r="T581" s="53" t="str">
        <f>IF(A581="","",'DATA PENDIENTES'!O581)</f>
        <v/>
      </c>
    </row>
    <row r="582" ht="15.75" customHeight="1">
      <c r="A582" s="47" t="str">
        <f>IF('DATA PENDIENTES'!B582="","",'DATA PENDIENTES'!B582)</f>
        <v/>
      </c>
      <c r="B582" s="47" t="str">
        <f>IF(A582="","",'DATA PENDIENTES'!C582)</f>
        <v/>
      </c>
      <c r="C582" s="47" t="str">
        <f>IF(A582="","",'DATA PENDIENTES'!L582)</f>
        <v/>
      </c>
      <c r="D582" s="47" t="str">
        <f>IF(A582="","",'DATA PENDIENTES'!J582)</f>
        <v/>
      </c>
      <c r="E582" s="47" t="str">
        <f>IF(A582="","",'DATA PENDIENTES'!D582)</f>
        <v/>
      </c>
      <c r="F582" s="47" t="str">
        <f>IF(A582="","",'DATA PENDIENTES'!E582)</f>
        <v/>
      </c>
      <c r="G582" s="47" t="str">
        <f>IF(A582="","",'DATA PENDIENTES'!F582)</f>
        <v/>
      </c>
      <c r="H582" s="47" t="str">
        <f>IF(A582="","",'DATA PENDIENTES'!G582)</f>
        <v/>
      </c>
      <c r="I582" s="48" t="str">
        <f>IF(A582="","",'DATA PENDIENTES'!H582)</f>
        <v/>
      </c>
      <c r="J582" s="48" t="str">
        <f t="shared" si="1"/>
        <v/>
      </c>
      <c r="K582" s="47" t="str">
        <f>IF(A582="","",'DATA PENDIENTES'!I582)</f>
        <v/>
      </c>
      <c r="L582" s="47" t="str">
        <f>IF(A582="","",'DATA PENDIENTES'!K582)</f>
        <v/>
      </c>
      <c r="M582" s="47" t="str">
        <f>IF(A582="","",'DATA PENDIENTES'!M582)</f>
        <v/>
      </c>
      <c r="N582" s="47" t="str">
        <f>IF(A582="","",'DATA PENDIENTES'!N582)</f>
        <v/>
      </c>
      <c r="O582" s="47" t="str">
        <f t="shared" si="2"/>
        <v/>
      </c>
      <c r="P582" s="47" t="str">
        <f t="shared" si="3"/>
        <v/>
      </c>
      <c r="Q582" s="77" t="str">
        <f t="shared" si="4"/>
        <v/>
      </c>
      <c r="R582" s="47" t="str">
        <f t="shared" si="5"/>
        <v/>
      </c>
      <c r="S582" s="47" t="str">
        <f t="shared" si="6"/>
        <v/>
      </c>
      <c r="T582" s="48" t="str">
        <f>IF(A582="","",'DATA PENDIENTES'!O582)</f>
        <v/>
      </c>
    </row>
    <row r="583" ht="15.75" customHeight="1">
      <c r="A583" s="52" t="str">
        <f>IF('DATA PENDIENTES'!B583="","",'DATA PENDIENTES'!B583)</f>
        <v/>
      </c>
      <c r="B583" s="52" t="str">
        <f>IF(A583="","",'DATA PENDIENTES'!C583)</f>
        <v/>
      </c>
      <c r="C583" s="52" t="str">
        <f>IF(A583="","",'DATA PENDIENTES'!L583)</f>
        <v/>
      </c>
      <c r="D583" s="52" t="str">
        <f>IF(A583="","",'DATA PENDIENTES'!J583)</f>
        <v/>
      </c>
      <c r="E583" s="52" t="str">
        <f>IF(A583="","",'DATA PENDIENTES'!D583)</f>
        <v/>
      </c>
      <c r="F583" s="52" t="str">
        <f>IF(A583="","",'DATA PENDIENTES'!E583)</f>
        <v/>
      </c>
      <c r="G583" s="52" t="str">
        <f>IF(A583="","",'DATA PENDIENTES'!F583)</f>
        <v/>
      </c>
      <c r="H583" s="52" t="str">
        <f>IF(A583="","",'DATA PENDIENTES'!G583)</f>
        <v/>
      </c>
      <c r="I583" s="53" t="str">
        <f>IF(A583="","",'DATA PENDIENTES'!H583)</f>
        <v/>
      </c>
      <c r="J583" s="53" t="str">
        <f t="shared" si="1"/>
        <v/>
      </c>
      <c r="K583" s="52" t="str">
        <f>IF(A583="","",'DATA PENDIENTES'!I583)</f>
        <v/>
      </c>
      <c r="L583" s="52" t="str">
        <f>IF(A583="","",'DATA PENDIENTES'!K583)</f>
        <v/>
      </c>
      <c r="M583" s="52" t="str">
        <f>IF(A583="","",'DATA PENDIENTES'!M583)</f>
        <v/>
      </c>
      <c r="N583" s="52" t="str">
        <f>IF(A583="","",'DATA PENDIENTES'!N583)</f>
        <v/>
      </c>
      <c r="O583" s="52" t="str">
        <f t="shared" si="2"/>
        <v/>
      </c>
      <c r="P583" s="52" t="str">
        <f t="shared" si="3"/>
        <v/>
      </c>
      <c r="Q583" s="80" t="str">
        <f t="shared" si="4"/>
        <v/>
      </c>
      <c r="R583" s="52" t="str">
        <f t="shared" si="5"/>
        <v/>
      </c>
      <c r="S583" s="52" t="str">
        <f t="shared" si="6"/>
        <v/>
      </c>
      <c r="T583" s="53" t="str">
        <f>IF(A583="","",'DATA PENDIENTES'!O583)</f>
        <v/>
      </c>
    </row>
    <row r="584" ht="15.75" customHeight="1">
      <c r="A584" s="47" t="str">
        <f>IF('DATA PENDIENTES'!B584="","",'DATA PENDIENTES'!B584)</f>
        <v/>
      </c>
      <c r="B584" s="47" t="str">
        <f>IF(A584="","",'DATA PENDIENTES'!C584)</f>
        <v/>
      </c>
      <c r="C584" s="47" t="str">
        <f>IF(A584="","",'DATA PENDIENTES'!L584)</f>
        <v/>
      </c>
      <c r="D584" s="47" t="str">
        <f>IF(A584="","",'DATA PENDIENTES'!J584)</f>
        <v/>
      </c>
      <c r="E584" s="47" t="str">
        <f>IF(A584="","",'DATA PENDIENTES'!D584)</f>
        <v/>
      </c>
      <c r="F584" s="47" t="str">
        <f>IF(A584="","",'DATA PENDIENTES'!E584)</f>
        <v/>
      </c>
      <c r="G584" s="47" t="str">
        <f>IF(A584="","",'DATA PENDIENTES'!F584)</f>
        <v/>
      </c>
      <c r="H584" s="47" t="str">
        <f>IF(A584="","",'DATA PENDIENTES'!G584)</f>
        <v/>
      </c>
      <c r="I584" s="48" t="str">
        <f>IF(A584="","",'DATA PENDIENTES'!H584)</f>
        <v/>
      </c>
      <c r="J584" s="48" t="str">
        <f t="shared" si="1"/>
        <v/>
      </c>
      <c r="K584" s="47" t="str">
        <f>IF(A584="","",'DATA PENDIENTES'!I584)</f>
        <v/>
      </c>
      <c r="L584" s="47" t="str">
        <f>IF(A584="","",'DATA PENDIENTES'!K584)</f>
        <v/>
      </c>
      <c r="M584" s="47" t="str">
        <f>IF(A584="","",'DATA PENDIENTES'!M584)</f>
        <v/>
      </c>
      <c r="N584" s="47" t="str">
        <f>IF(A584="","",'DATA PENDIENTES'!N584)</f>
        <v/>
      </c>
      <c r="O584" s="47" t="str">
        <f t="shared" si="2"/>
        <v/>
      </c>
      <c r="P584" s="47" t="str">
        <f t="shared" si="3"/>
        <v/>
      </c>
      <c r="Q584" s="77" t="str">
        <f t="shared" si="4"/>
        <v/>
      </c>
      <c r="R584" s="47" t="str">
        <f t="shared" si="5"/>
        <v/>
      </c>
      <c r="S584" s="47" t="str">
        <f t="shared" si="6"/>
        <v/>
      </c>
      <c r="T584" s="48" t="str">
        <f>IF(A584="","",'DATA PENDIENTES'!O584)</f>
        <v/>
      </c>
    </row>
    <row r="585" ht="15.75" customHeight="1">
      <c r="A585" s="52" t="str">
        <f>IF('DATA PENDIENTES'!B585="","",'DATA PENDIENTES'!B585)</f>
        <v/>
      </c>
      <c r="B585" s="52" t="str">
        <f>IF(A585="","",'DATA PENDIENTES'!C585)</f>
        <v/>
      </c>
      <c r="C585" s="52" t="str">
        <f>IF(A585="","",'DATA PENDIENTES'!L585)</f>
        <v/>
      </c>
      <c r="D585" s="52" t="str">
        <f>IF(A585="","",'DATA PENDIENTES'!J585)</f>
        <v/>
      </c>
      <c r="E585" s="52" t="str">
        <f>IF(A585="","",'DATA PENDIENTES'!D585)</f>
        <v/>
      </c>
      <c r="F585" s="52" t="str">
        <f>IF(A585="","",'DATA PENDIENTES'!E585)</f>
        <v/>
      </c>
      <c r="G585" s="52" t="str">
        <f>IF(A585="","",'DATA PENDIENTES'!F585)</f>
        <v/>
      </c>
      <c r="H585" s="52" t="str">
        <f>IF(A585="","",'DATA PENDIENTES'!G585)</f>
        <v/>
      </c>
      <c r="I585" s="53" t="str">
        <f>IF(A585="","",'DATA PENDIENTES'!H585)</f>
        <v/>
      </c>
      <c r="J585" s="53" t="str">
        <f t="shared" si="1"/>
        <v/>
      </c>
      <c r="K585" s="52" t="str">
        <f>IF(A585="","",'DATA PENDIENTES'!I585)</f>
        <v/>
      </c>
      <c r="L585" s="52" t="str">
        <f>IF(A585="","",'DATA PENDIENTES'!K585)</f>
        <v/>
      </c>
      <c r="M585" s="52" t="str">
        <f>IF(A585="","",'DATA PENDIENTES'!M585)</f>
        <v/>
      </c>
      <c r="N585" s="52" t="str">
        <f>IF(A585="","",'DATA PENDIENTES'!N585)</f>
        <v/>
      </c>
      <c r="O585" s="52" t="str">
        <f t="shared" si="2"/>
        <v/>
      </c>
      <c r="P585" s="52" t="str">
        <f t="shared" si="3"/>
        <v/>
      </c>
      <c r="Q585" s="80" t="str">
        <f t="shared" si="4"/>
        <v/>
      </c>
      <c r="R585" s="52" t="str">
        <f t="shared" si="5"/>
        <v/>
      </c>
      <c r="S585" s="52" t="str">
        <f t="shared" si="6"/>
        <v/>
      </c>
      <c r="T585" s="53" t="str">
        <f>IF(A585="","",'DATA PENDIENTES'!O585)</f>
        <v/>
      </c>
    </row>
    <row r="586" ht="15.75" customHeight="1">
      <c r="A586" s="47" t="str">
        <f>IF('DATA PENDIENTES'!B586="","",'DATA PENDIENTES'!B586)</f>
        <v/>
      </c>
      <c r="B586" s="47" t="str">
        <f>IF(A586="","",'DATA PENDIENTES'!C586)</f>
        <v/>
      </c>
      <c r="C586" s="47" t="str">
        <f>IF(A586="","",'DATA PENDIENTES'!L586)</f>
        <v/>
      </c>
      <c r="D586" s="47" t="str">
        <f>IF(A586="","",'DATA PENDIENTES'!J586)</f>
        <v/>
      </c>
      <c r="E586" s="47" t="str">
        <f>IF(A586="","",'DATA PENDIENTES'!D586)</f>
        <v/>
      </c>
      <c r="F586" s="47" t="str">
        <f>IF(A586="","",'DATA PENDIENTES'!E586)</f>
        <v/>
      </c>
      <c r="G586" s="47" t="str">
        <f>IF(A586="","",'DATA PENDIENTES'!F586)</f>
        <v/>
      </c>
      <c r="H586" s="47" t="str">
        <f>IF(A586="","",'DATA PENDIENTES'!G586)</f>
        <v/>
      </c>
      <c r="I586" s="48" t="str">
        <f>IF(A586="","",'DATA PENDIENTES'!H586)</f>
        <v/>
      </c>
      <c r="J586" s="48" t="str">
        <f t="shared" si="1"/>
        <v/>
      </c>
      <c r="K586" s="47" t="str">
        <f>IF(A586="","",'DATA PENDIENTES'!I586)</f>
        <v/>
      </c>
      <c r="L586" s="47" t="str">
        <f>IF(A586="","",'DATA PENDIENTES'!K586)</f>
        <v/>
      </c>
      <c r="M586" s="47" t="str">
        <f>IF(A586="","",'DATA PENDIENTES'!M586)</f>
        <v/>
      </c>
      <c r="N586" s="47" t="str">
        <f>IF(A586="","",'DATA PENDIENTES'!N586)</f>
        <v/>
      </c>
      <c r="O586" s="47" t="str">
        <f t="shared" si="2"/>
        <v/>
      </c>
      <c r="P586" s="47" t="str">
        <f t="shared" si="3"/>
        <v/>
      </c>
      <c r="Q586" s="77" t="str">
        <f t="shared" si="4"/>
        <v/>
      </c>
      <c r="R586" s="47" t="str">
        <f t="shared" si="5"/>
        <v/>
      </c>
      <c r="S586" s="47" t="str">
        <f t="shared" si="6"/>
        <v/>
      </c>
      <c r="T586" s="48" t="str">
        <f>IF(A586="","",'DATA PENDIENTES'!O586)</f>
        <v/>
      </c>
    </row>
    <row r="587" ht="15.75" customHeight="1">
      <c r="A587" s="52" t="str">
        <f>IF('DATA PENDIENTES'!B587="","",'DATA PENDIENTES'!B587)</f>
        <v/>
      </c>
      <c r="B587" s="52" t="str">
        <f>IF(A587="","",'DATA PENDIENTES'!C587)</f>
        <v/>
      </c>
      <c r="C587" s="52" t="str">
        <f>IF(A587="","",'DATA PENDIENTES'!L587)</f>
        <v/>
      </c>
      <c r="D587" s="52" t="str">
        <f>IF(A587="","",'DATA PENDIENTES'!J587)</f>
        <v/>
      </c>
      <c r="E587" s="52" t="str">
        <f>IF(A587="","",'DATA PENDIENTES'!D587)</f>
        <v/>
      </c>
      <c r="F587" s="52" t="str">
        <f>IF(A587="","",'DATA PENDIENTES'!E587)</f>
        <v/>
      </c>
      <c r="G587" s="52" t="str">
        <f>IF(A587="","",'DATA PENDIENTES'!F587)</f>
        <v/>
      </c>
      <c r="H587" s="52" t="str">
        <f>IF(A587="","",'DATA PENDIENTES'!G587)</f>
        <v/>
      </c>
      <c r="I587" s="53" t="str">
        <f>IF(A587="","",'DATA PENDIENTES'!H587)</f>
        <v/>
      </c>
      <c r="J587" s="53" t="str">
        <f t="shared" si="1"/>
        <v/>
      </c>
      <c r="K587" s="52" t="str">
        <f>IF(A587="","",'DATA PENDIENTES'!I587)</f>
        <v/>
      </c>
      <c r="L587" s="52" t="str">
        <f>IF(A587="","",'DATA PENDIENTES'!K587)</f>
        <v/>
      </c>
      <c r="M587" s="52" t="str">
        <f>IF(A587="","",'DATA PENDIENTES'!M587)</f>
        <v/>
      </c>
      <c r="N587" s="52" t="str">
        <f>IF(A587="","",'DATA PENDIENTES'!N587)</f>
        <v/>
      </c>
      <c r="O587" s="52" t="str">
        <f t="shared" si="2"/>
        <v/>
      </c>
      <c r="P587" s="52" t="str">
        <f t="shared" si="3"/>
        <v/>
      </c>
      <c r="Q587" s="80" t="str">
        <f t="shared" si="4"/>
        <v/>
      </c>
      <c r="R587" s="52" t="str">
        <f t="shared" si="5"/>
        <v/>
      </c>
      <c r="S587" s="52" t="str">
        <f t="shared" si="6"/>
        <v/>
      </c>
      <c r="T587" s="53" t="str">
        <f>IF(A587="","",'DATA PENDIENTES'!O587)</f>
        <v/>
      </c>
    </row>
    <row r="588" ht="15.75" customHeight="1">
      <c r="A588" s="47" t="str">
        <f>IF('DATA PENDIENTES'!B588="","",'DATA PENDIENTES'!B588)</f>
        <v/>
      </c>
      <c r="B588" s="47" t="str">
        <f>IF(A588="","",'DATA PENDIENTES'!C588)</f>
        <v/>
      </c>
      <c r="C588" s="47" t="str">
        <f>IF(A588="","",'DATA PENDIENTES'!L588)</f>
        <v/>
      </c>
      <c r="D588" s="47" t="str">
        <f>IF(A588="","",'DATA PENDIENTES'!J588)</f>
        <v/>
      </c>
      <c r="E588" s="47" t="str">
        <f>IF(A588="","",'DATA PENDIENTES'!D588)</f>
        <v/>
      </c>
      <c r="F588" s="47" t="str">
        <f>IF(A588="","",'DATA PENDIENTES'!E588)</f>
        <v/>
      </c>
      <c r="G588" s="47" t="str">
        <f>IF(A588="","",'DATA PENDIENTES'!F588)</f>
        <v/>
      </c>
      <c r="H588" s="47" t="str">
        <f>IF(A588="","",'DATA PENDIENTES'!G588)</f>
        <v/>
      </c>
      <c r="I588" s="48" t="str">
        <f>IF(A588="","",'DATA PENDIENTES'!H588)</f>
        <v/>
      </c>
      <c r="J588" s="48" t="str">
        <f t="shared" si="1"/>
        <v/>
      </c>
      <c r="K588" s="47" t="str">
        <f>IF(A588="","",'DATA PENDIENTES'!I588)</f>
        <v/>
      </c>
      <c r="L588" s="47" t="str">
        <f>IF(A588="","",'DATA PENDIENTES'!K588)</f>
        <v/>
      </c>
      <c r="M588" s="47" t="str">
        <f>IF(A588="","",'DATA PENDIENTES'!M588)</f>
        <v/>
      </c>
      <c r="N588" s="47" t="str">
        <f>IF(A588="","",'DATA PENDIENTES'!N588)</f>
        <v/>
      </c>
      <c r="O588" s="47" t="str">
        <f t="shared" si="2"/>
        <v/>
      </c>
      <c r="P588" s="47" t="str">
        <f t="shared" si="3"/>
        <v/>
      </c>
      <c r="Q588" s="77" t="str">
        <f t="shared" si="4"/>
        <v/>
      </c>
      <c r="R588" s="47" t="str">
        <f t="shared" si="5"/>
        <v/>
      </c>
      <c r="S588" s="47" t="str">
        <f t="shared" si="6"/>
        <v/>
      </c>
      <c r="T588" s="48" t="str">
        <f>IF(A588="","",'DATA PENDIENTES'!O588)</f>
        <v/>
      </c>
    </row>
    <row r="589" ht="15.75" customHeight="1">
      <c r="A589" s="52" t="str">
        <f>IF('DATA PENDIENTES'!B589="","",'DATA PENDIENTES'!B589)</f>
        <v/>
      </c>
      <c r="B589" s="52" t="str">
        <f>IF(A589="","",'DATA PENDIENTES'!C589)</f>
        <v/>
      </c>
      <c r="C589" s="52" t="str">
        <f>IF(A589="","",'DATA PENDIENTES'!L589)</f>
        <v/>
      </c>
      <c r="D589" s="52" t="str">
        <f>IF(A589="","",'DATA PENDIENTES'!J589)</f>
        <v/>
      </c>
      <c r="E589" s="52" t="str">
        <f>IF(A589="","",'DATA PENDIENTES'!D589)</f>
        <v/>
      </c>
      <c r="F589" s="52" t="str">
        <f>IF(A589="","",'DATA PENDIENTES'!E589)</f>
        <v/>
      </c>
      <c r="G589" s="52" t="str">
        <f>IF(A589="","",'DATA PENDIENTES'!F589)</f>
        <v/>
      </c>
      <c r="H589" s="52" t="str">
        <f>IF(A589="","",'DATA PENDIENTES'!G589)</f>
        <v/>
      </c>
      <c r="I589" s="53" t="str">
        <f>IF(A589="","",'DATA PENDIENTES'!H589)</f>
        <v/>
      </c>
      <c r="J589" s="53" t="str">
        <f t="shared" si="1"/>
        <v/>
      </c>
      <c r="K589" s="52" t="str">
        <f>IF(A589="","",'DATA PENDIENTES'!I589)</f>
        <v/>
      </c>
      <c r="L589" s="52" t="str">
        <f>IF(A589="","",'DATA PENDIENTES'!K589)</f>
        <v/>
      </c>
      <c r="M589" s="52" t="str">
        <f>IF(A589="","",'DATA PENDIENTES'!M589)</f>
        <v/>
      </c>
      <c r="N589" s="52" t="str">
        <f>IF(A589="","",'DATA PENDIENTES'!N589)</f>
        <v/>
      </c>
      <c r="O589" s="52" t="str">
        <f t="shared" si="2"/>
        <v/>
      </c>
      <c r="P589" s="52" t="str">
        <f t="shared" si="3"/>
        <v/>
      </c>
      <c r="Q589" s="80" t="str">
        <f t="shared" si="4"/>
        <v/>
      </c>
      <c r="R589" s="52" t="str">
        <f t="shared" si="5"/>
        <v/>
      </c>
      <c r="S589" s="52" t="str">
        <f t="shared" si="6"/>
        <v/>
      </c>
      <c r="T589" s="53" t="str">
        <f>IF(A589="","",'DATA PENDIENTES'!O589)</f>
        <v/>
      </c>
    </row>
    <row r="590" ht="15.75" customHeight="1">
      <c r="A590" s="47" t="str">
        <f>IF('DATA PENDIENTES'!B590="","",'DATA PENDIENTES'!B590)</f>
        <v/>
      </c>
      <c r="B590" s="47" t="str">
        <f>IF(A590="","",'DATA PENDIENTES'!C590)</f>
        <v/>
      </c>
      <c r="C590" s="47" t="str">
        <f>IF(A590="","",'DATA PENDIENTES'!L590)</f>
        <v/>
      </c>
      <c r="D590" s="47" t="str">
        <f>IF(A590="","",'DATA PENDIENTES'!J590)</f>
        <v/>
      </c>
      <c r="E590" s="47" t="str">
        <f>IF(A590="","",'DATA PENDIENTES'!D590)</f>
        <v/>
      </c>
      <c r="F590" s="47" t="str">
        <f>IF(A590="","",'DATA PENDIENTES'!E590)</f>
        <v/>
      </c>
      <c r="G590" s="47" t="str">
        <f>IF(A590="","",'DATA PENDIENTES'!F590)</f>
        <v/>
      </c>
      <c r="H590" s="47" t="str">
        <f>IF(A590="","",'DATA PENDIENTES'!G590)</f>
        <v/>
      </c>
      <c r="I590" s="48" t="str">
        <f>IF(A590="","",'DATA PENDIENTES'!H590)</f>
        <v/>
      </c>
      <c r="J590" s="48" t="str">
        <f t="shared" si="1"/>
        <v/>
      </c>
      <c r="K590" s="47" t="str">
        <f>IF(A590="","",'DATA PENDIENTES'!I590)</f>
        <v/>
      </c>
      <c r="L590" s="47" t="str">
        <f>IF(A590="","",'DATA PENDIENTES'!K590)</f>
        <v/>
      </c>
      <c r="M590" s="47" t="str">
        <f>IF(A590="","",'DATA PENDIENTES'!M590)</f>
        <v/>
      </c>
      <c r="N590" s="47" t="str">
        <f>IF(A590="","",'DATA PENDIENTES'!N590)</f>
        <v/>
      </c>
      <c r="O590" s="47" t="str">
        <f t="shared" si="2"/>
        <v/>
      </c>
      <c r="P590" s="47" t="str">
        <f t="shared" si="3"/>
        <v/>
      </c>
      <c r="Q590" s="77" t="str">
        <f t="shared" si="4"/>
        <v/>
      </c>
      <c r="R590" s="47" t="str">
        <f t="shared" si="5"/>
        <v/>
      </c>
      <c r="S590" s="47" t="str">
        <f t="shared" si="6"/>
        <v/>
      </c>
      <c r="T590" s="48" t="str">
        <f>IF(A590="","",'DATA PENDIENTES'!O590)</f>
        <v/>
      </c>
    </row>
    <row r="591" ht="15.75" customHeight="1">
      <c r="A591" s="52" t="str">
        <f>IF('DATA PENDIENTES'!B591="","",'DATA PENDIENTES'!B591)</f>
        <v/>
      </c>
      <c r="B591" s="52" t="str">
        <f>IF(A591="","",'DATA PENDIENTES'!C591)</f>
        <v/>
      </c>
      <c r="C591" s="52" t="str">
        <f>IF(A591="","",'DATA PENDIENTES'!L591)</f>
        <v/>
      </c>
      <c r="D591" s="52" t="str">
        <f>IF(A591="","",'DATA PENDIENTES'!J591)</f>
        <v/>
      </c>
      <c r="E591" s="52" t="str">
        <f>IF(A591="","",'DATA PENDIENTES'!D591)</f>
        <v/>
      </c>
      <c r="F591" s="52" t="str">
        <f>IF(A591="","",'DATA PENDIENTES'!E591)</f>
        <v/>
      </c>
      <c r="G591" s="52" t="str">
        <f>IF(A591="","",'DATA PENDIENTES'!F591)</f>
        <v/>
      </c>
      <c r="H591" s="52" t="str">
        <f>IF(A591="","",'DATA PENDIENTES'!G591)</f>
        <v/>
      </c>
      <c r="I591" s="53" t="str">
        <f>IF(A591="","",'DATA PENDIENTES'!H591)</f>
        <v/>
      </c>
      <c r="J591" s="53" t="str">
        <f t="shared" si="1"/>
        <v/>
      </c>
      <c r="K591" s="52" t="str">
        <f>IF(A591="","",'DATA PENDIENTES'!I591)</f>
        <v/>
      </c>
      <c r="L591" s="52" t="str">
        <f>IF(A591="","",'DATA PENDIENTES'!K591)</f>
        <v/>
      </c>
      <c r="M591" s="52" t="str">
        <f>IF(A591="","",'DATA PENDIENTES'!M591)</f>
        <v/>
      </c>
      <c r="N591" s="52" t="str">
        <f>IF(A591="","",'DATA PENDIENTES'!N591)</f>
        <v/>
      </c>
      <c r="O591" s="52" t="str">
        <f t="shared" si="2"/>
        <v/>
      </c>
      <c r="P591" s="52" t="str">
        <f t="shared" si="3"/>
        <v/>
      </c>
      <c r="Q591" s="80" t="str">
        <f t="shared" si="4"/>
        <v/>
      </c>
      <c r="R591" s="52" t="str">
        <f t="shared" si="5"/>
        <v/>
      </c>
      <c r="S591" s="52" t="str">
        <f t="shared" si="6"/>
        <v/>
      </c>
      <c r="T591" s="53" t="str">
        <f>IF(A591="","",'DATA PENDIENTES'!O591)</f>
        <v/>
      </c>
    </row>
    <row r="592" ht="15.75" customHeight="1">
      <c r="A592" s="47" t="str">
        <f>IF('DATA PENDIENTES'!B592="","",'DATA PENDIENTES'!B592)</f>
        <v/>
      </c>
      <c r="B592" s="47" t="str">
        <f>IF(A592="","",'DATA PENDIENTES'!C592)</f>
        <v/>
      </c>
      <c r="C592" s="47" t="str">
        <f>IF(A592="","",'DATA PENDIENTES'!L592)</f>
        <v/>
      </c>
      <c r="D592" s="47" t="str">
        <f>IF(A592="","",'DATA PENDIENTES'!J592)</f>
        <v/>
      </c>
      <c r="E592" s="47" t="str">
        <f>IF(A592="","",'DATA PENDIENTES'!D592)</f>
        <v/>
      </c>
      <c r="F592" s="47" t="str">
        <f>IF(A592="","",'DATA PENDIENTES'!E592)</f>
        <v/>
      </c>
      <c r="G592" s="47" t="str">
        <f>IF(A592="","",'DATA PENDIENTES'!F592)</f>
        <v/>
      </c>
      <c r="H592" s="47" t="str">
        <f>IF(A592="","",'DATA PENDIENTES'!G592)</f>
        <v/>
      </c>
      <c r="I592" s="48" t="str">
        <f>IF(A592="","",'DATA PENDIENTES'!H592)</f>
        <v/>
      </c>
      <c r="J592" s="48" t="str">
        <f t="shared" si="1"/>
        <v/>
      </c>
      <c r="K592" s="47" t="str">
        <f>IF(A592="","",'DATA PENDIENTES'!I592)</f>
        <v/>
      </c>
      <c r="L592" s="47" t="str">
        <f>IF(A592="","",'DATA PENDIENTES'!K592)</f>
        <v/>
      </c>
      <c r="M592" s="47" t="str">
        <f>IF(A592="","",'DATA PENDIENTES'!M592)</f>
        <v/>
      </c>
      <c r="N592" s="47" t="str">
        <f>IF(A592="","",'DATA PENDIENTES'!N592)</f>
        <v/>
      </c>
      <c r="O592" s="47" t="str">
        <f t="shared" si="2"/>
        <v/>
      </c>
      <c r="P592" s="47" t="str">
        <f t="shared" si="3"/>
        <v/>
      </c>
      <c r="Q592" s="77" t="str">
        <f t="shared" si="4"/>
        <v/>
      </c>
      <c r="R592" s="47" t="str">
        <f t="shared" si="5"/>
        <v/>
      </c>
      <c r="S592" s="47" t="str">
        <f t="shared" si="6"/>
        <v/>
      </c>
      <c r="T592" s="48" t="str">
        <f>IF(A592="","",'DATA PENDIENTES'!O592)</f>
        <v/>
      </c>
    </row>
    <row r="593" ht="15.75" customHeight="1">
      <c r="A593" s="52" t="str">
        <f>IF('DATA PENDIENTES'!B593="","",'DATA PENDIENTES'!B593)</f>
        <v/>
      </c>
      <c r="B593" s="52" t="str">
        <f>IF(A593="","",'DATA PENDIENTES'!C593)</f>
        <v/>
      </c>
      <c r="C593" s="52" t="str">
        <f>IF(A593="","",'DATA PENDIENTES'!L593)</f>
        <v/>
      </c>
      <c r="D593" s="52" t="str">
        <f>IF(A593="","",'DATA PENDIENTES'!J593)</f>
        <v/>
      </c>
      <c r="E593" s="52" t="str">
        <f>IF(A593="","",'DATA PENDIENTES'!D593)</f>
        <v/>
      </c>
      <c r="F593" s="52" t="str">
        <f>IF(A593="","",'DATA PENDIENTES'!E593)</f>
        <v/>
      </c>
      <c r="G593" s="52" t="str">
        <f>IF(A593="","",'DATA PENDIENTES'!F593)</f>
        <v/>
      </c>
      <c r="H593" s="52" t="str">
        <f>IF(A593="","",'DATA PENDIENTES'!G593)</f>
        <v/>
      </c>
      <c r="I593" s="53" t="str">
        <f>IF(A593="","",'DATA PENDIENTES'!H593)</f>
        <v/>
      </c>
      <c r="J593" s="53" t="str">
        <f t="shared" si="1"/>
        <v/>
      </c>
      <c r="K593" s="52" t="str">
        <f>IF(A593="","",'DATA PENDIENTES'!I593)</f>
        <v/>
      </c>
      <c r="L593" s="52" t="str">
        <f>IF(A593="","",'DATA PENDIENTES'!K593)</f>
        <v/>
      </c>
      <c r="M593" s="52" t="str">
        <f>IF(A593="","",'DATA PENDIENTES'!M593)</f>
        <v/>
      </c>
      <c r="N593" s="52" t="str">
        <f>IF(A593="","",'DATA PENDIENTES'!N593)</f>
        <v/>
      </c>
      <c r="O593" s="52" t="str">
        <f t="shared" si="2"/>
        <v/>
      </c>
      <c r="P593" s="52" t="str">
        <f t="shared" si="3"/>
        <v/>
      </c>
      <c r="Q593" s="80" t="str">
        <f t="shared" si="4"/>
        <v/>
      </c>
      <c r="R593" s="52" t="str">
        <f t="shared" si="5"/>
        <v/>
      </c>
      <c r="S593" s="52" t="str">
        <f t="shared" si="6"/>
        <v/>
      </c>
      <c r="T593" s="53" t="str">
        <f>IF(A593="","",'DATA PENDIENTES'!O593)</f>
        <v/>
      </c>
    </row>
    <row r="594" ht="15.75" customHeight="1">
      <c r="A594" s="47" t="str">
        <f>IF('DATA PENDIENTES'!B594="","",'DATA PENDIENTES'!B594)</f>
        <v/>
      </c>
      <c r="B594" s="47" t="str">
        <f>IF(A594="","",'DATA PENDIENTES'!C594)</f>
        <v/>
      </c>
      <c r="C594" s="47" t="str">
        <f>IF(A594="","",'DATA PENDIENTES'!L594)</f>
        <v/>
      </c>
      <c r="D594" s="47" t="str">
        <f>IF(A594="","",'DATA PENDIENTES'!J594)</f>
        <v/>
      </c>
      <c r="E594" s="47" t="str">
        <f>IF(A594="","",'DATA PENDIENTES'!D594)</f>
        <v/>
      </c>
      <c r="F594" s="47" t="str">
        <f>IF(A594="","",'DATA PENDIENTES'!E594)</f>
        <v/>
      </c>
      <c r="G594" s="47" t="str">
        <f>IF(A594="","",'DATA PENDIENTES'!F594)</f>
        <v/>
      </c>
      <c r="H594" s="47" t="str">
        <f>IF(A594="","",'DATA PENDIENTES'!G594)</f>
        <v/>
      </c>
      <c r="I594" s="48" t="str">
        <f>IF(A594="","",'DATA PENDIENTES'!H594)</f>
        <v/>
      </c>
      <c r="J594" s="48" t="str">
        <f t="shared" si="1"/>
        <v/>
      </c>
      <c r="K594" s="47" t="str">
        <f>IF(A594="","",'DATA PENDIENTES'!I594)</f>
        <v/>
      </c>
      <c r="L594" s="47" t="str">
        <f>IF(A594="","",'DATA PENDIENTES'!K594)</f>
        <v/>
      </c>
      <c r="M594" s="47" t="str">
        <f>IF(A594="","",'DATA PENDIENTES'!M594)</f>
        <v/>
      </c>
      <c r="N594" s="47" t="str">
        <f>IF(A594="","",'DATA PENDIENTES'!N594)</f>
        <v/>
      </c>
      <c r="O594" s="47" t="str">
        <f t="shared" si="2"/>
        <v/>
      </c>
      <c r="P594" s="47" t="str">
        <f t="shared" si="3"/>
        <v/>
      </c>
      <c r="Q594" s="77" t="str">
        <f t="shared" si="4"/>
        <v/>
      </c>
      <c r="R594" s="47" t="str">
        <f t="shared" si="5"/>
        <v/>
      </c>
      <c r="S594" s="47" t="str">
        <f t="shared" si="6"/>
        <v/>
      </c>
      <c r="T594" s="48" t="str">
        <f>IF(A594="","",'DATA PENDIENTES'!O594)</f>
        <v/>
      </c>
    </row>
    <row r="595" ht="15.75" customHeight="1">
      <c r="A595" s="52" t="str">
        <f>IF('DATA PENDIENTES'!B595="","",'DATA PENDIENTES'!B595)</f>
        <v/>
      </c>
      <c r="B595" s="52" t="str">
        <f>IF(A595="","",'DATA PENDIENTES'!C595)</f>
        <v/>
      </c>
      <c r="C595" s="52" t="str">
        <f>IF(A595="","",'DATA PENDIENTES'!L595)</f>
        <v/>
      </c>
      <c r="D595" s="52" t="str">
        <f>IF(A595="","",'DATA PENDIENTES'!J595)</f>
        <v/>
      </c>
      <c r="E595" s="52" t="str">
        <f>IF(A595="","",'DATA PENDIENTES'!D595)</f>
        <v/>
      </c>
      <c r="F595" s="52" t="str">
        <f>IF(A595="","",'DATA PENDIENTES'!E595)</f>
        <v/>
      </c>
      <c r="G595" s="52" t="str">
        <f>IF(A595="","",'DATA PENDIENTES'!F595)</f>
        <v/>
      </c>
      <c r="H595" s="52" t="str">
        <f>IF(A595="","",'DATA PENDIENTES'!G595)</f>
        <v/>
      </c>
      <c r="I595" s="53" t="str">
        <f>IF(A595="","",'DATA PENDIENTES'!H595)</f>
        <v/>
      </c>
      <c r="J595" s="53" t="str">
        <f t="shared" si="1"/>
        <v/>
      </c>
      <c r="K595" s="52" t="str">
        <f>IF(A595="","",'DATA PENDIENTES'!I595)</f>
        <v/>
      </c>
      <c r="L595" s="52" t="str">
        <f>IF(A595="","",'DATA PENDIENTES'!K595)</f>
        <v/>
      </c>
      <c r="M595" s="52" t="str">
        <f>IF(A595="","",'DATA PENDIENTES'!M595)</f>
        <v/>
      </c>
      <c r="N595" s="52" t="str">
        <f>IF(A595="","",'DATA PENDIENTES'!N595)</f>
        <v/>
      </c>
      <c r="O595" s="52" t="str">
        <f t="shared" si="2"/>
        <v/>
      </c>
      <c r="P595" s="52" t="str">
        <f t="shared" si="3"/>
        <v/>
      </c>
      <c r="Q595" s="80" t="str">
        <f t="shared" si="4"/>
        <v/>
      </c>
      <c r="R595" s="52" t="str">
        <f t="shared" si="5"/>
        <v/>
      </c>
      <c r="S595" s="52" t="str">
        <f t="shared" si="6"/>
        <v/>
      </c>
      <c r="T595" s="53" t="str">
        <f>IF(A595="","",'DATA PENDIENTES'!O595)</f>
        <v/>
      </c>
    </row>
    <row r="596" ht="15.75" customHeight="1">
      <c r="A596" s="47" t="str">
        <f>IF('DATA PENDIENTES'!B596="","",'DATA PENDIENTES'!B596)</f>
        <v/>
      </c>
      <c r="B596" s="47" t="str">
        <f>IF(A596="","",'DATA PENDIENTES'!C596)</f>
        <v/>
      </c>
      <c r="C596" s="47" t="str">
        <f>IF(A596="","",'DATA PENDIENTES'!L596)</f>
        <v/>
      </c>
      <c r="D596" s="47" t="str">
        <f>IF(A596="","",'DATA PENDIENTES'!J596)</f>
        <v/>
      </c>
      <c r="E596" s="47" t="str">
        <f>IF(A596="","",'DATA PENDIENTES'!D596)</f>
        <v/>
      </c>
      <c r="F596" s="47" t="str">
        <f>IF(A596="","",'DATA PENDIENTES'!E596)</f>
        <v/>
      </c>
      <c r="G596" s="47" t="str">
        <f>IF(A596="","",'DATA PENDIENTES'!F596)</f>
        <v/>
      </c>
      <c r="H596" s="47" t="str">
        <f>IF(A596="","",'DATA PENDIENTES'!G596)</f>
        <v/>
      </c>
      <c r="I596" s="48" t="str">
        <f>IF(A596="","",'DATA PENDIENTES'!H596)</f>
        <v/>
      </c>
      <c r="J596" s="48" t="str">
        <f t="shared" si="1"/>
        <v/>
      </c>
      <c r="K596" s="47" t="str">
        <f>IF(A596="","",'DATA PENDIENTES'!I596)</f>
        <v/>
      </c>
      <c r="L596" s="47" t="str">
        <f>IF(A596="","",'DATA PENDIENTES'!K596)</f>
        <v/>
      </c>
      <c r="M596" s="47" t="str">
        <f>IF(A596="","",'DATA PENDIENTES'!M596)</f>
        <v/>
      </c>
      <c r="N596" s="47" t="str">
        <f>IF(A596="","",'DATA PENDIENTES'!N596)</f>
        <v/>
      </c>
      <c r="O596" s="47" t="str">
        <f t="shared" si="2"/>
        <v/>
      </c>
      <c r="P596" s="47" t="str">
        <f t="shared" si="3"/>
        <v/>
      </c>
      <c r="Q596" s="77" t="str">
        <f t="shared" si="4"/>
        <v/>
      </c>
      <c r="R596" s="47" t="str">
        <f t="shared" si="5"/>
        <v/>
      </c>
      <c r="S596" s="47" t="str">
        <f t="shared" si="6"/>
        <v/>
      </c>
      <c r="T596" s="48" t="str">
        <f>IF(A596="","",'DATA PENDIENTES'!O596)</f>
        <v/>
      </c>
    </row>
    <row r="597" ht="15.75" customHeight="1">
      <c r="A597" s="52" t="str">
        <f>IF('DATA PENDIENTES'!B597="","",'DATA PENDIENTES'!B597)</f>
        <v/>
      </c>
      <c r="B597" s="52" t="str">
        <f>IF(A597="","",'DATA PENDIENTES'!C597)</f>
        <v/>
      </c>
      <c r="C597" s="52" t="str">
        <f>IF(A597="","",'DATA PENDIENTES'!L597)</f>
        <v/>
      </c>
      <c r="D597" s="52" t="str">
        <f>IF(A597="","",'DATA PENDIENTES'!J597)</f>
        <v/>
      </c>
      <c r="E597" s="52" t="str">
        <f>IF(A597="","",'DATA PENDIENTES'!D597)</f>
        <v/>
      </c>
      <c r="F597" s="52" t="str">
        <f>IF(A597="","",'DATA PENDIENTES'!E597)</f>
        <v/>
      </c>
      <c r="G597" s="52" t="str">
        <f>IF(A597="","",'DATA PENDIENTES'!F597)</f>
        <v/>
      </c>
      <c r="H597" s="52" t="str">
        <f>IF(A597="","",'DATA PENDIENTES'!G597)</f>
        <v/>
      </c>
      <c r="I597" s="53" t="str">
        <f>IF(A597="","",'DATA PENDIENTES'!H597)</f>
        <v/>
      </c>
      <c r="J597" s="53" t="str">
        <f t="shared" si="1"/>
        <v/>
      </c>
      <c r="K597" s="52" t="str">
        <f>IF(A597="","",'DATA PENDIENTES'!I597)</f>
        <v/>
      </c>
      <c r="L597" s="52" t="str">
        <f>IF(A597="","",'DATA PENDIENTES'!K597)</f>
        <v/>
      </c>
      <c r="M597" s="52" t="str">
        <f>IF(A597="","",'DATA PENDIENTES'!M597)</f>
        <v/>
      </c>
      <c r="N597" s="52" t="str">
        <f>IF(A597="","",'DATA PENDIENTES'!N597)</f>
        <v/>
      </c>
      <c r="O597" s="52" t="str">
        <f t="shared" si="2"/>
        <v/>
      </c>
      <c r="P597" s="52" t="str">
        <f t="shared" si="3"/>
        <v/>
      </c>
      <c r="Q597" s="80" t="str">
        <f t="shared" si="4"/>
        <v/>
      </c>
      <c r="R597" s="52" t="str">
        <f t="shared" si="5"/>
        <v/>
      </c>
      <c r="S597" s="52" t="str">
        <f t="shared" si="6"/>
        <v/>
      </c>
      <c r="T597" s="53" t="str">
        <f>IF(A597="","",'DATA PENDIENTES'!O597)</f>
        <v/>
      </c>
    </row>
    <row r="598" ht="15.75" customHeight="1">
      <c r="A598" s="47" t="str">
        <f>IF('DATA PENDIENTES'!B598="","",'DATA PENDIENTES'!B598)</f>
        <v/>
      </c>
      <c r="B598" s="47" t="str">
        <f>IF(A598="","",'DATA PENDIENTES'!C598)</f>
        <v/>
      </c>
      <c r="C598" s="47" t="str">
        <f>IF(A598="","",'DATA PENDIENTES'!L598)</f>
        <v/>
      </c>
      <c r="D598" s="47" t="str">
        <f>IF(A598="","",'DATA PENDIENTES'!J598)</f>
        <v/>
      </c>
      <c r="E598" s="47" t="str">
        <f>IF(A598="","",'DATA PENDIENTES'!D598)</f>
        <v/>
      </c>
      <c r="F598" s="47" t="str">
        <f>IF(A598="","",'DATA PENDIENTES'!E598)</f>
        <v/>
      </c>
      <c r="G598" s="47" t="str">
        <f>IF(A598="","",'DATA PENDIENTES'!F598)</f>
        <v/>
      </c>
      <c r="H598" s="47" t="str">
        <f>IF(A598="","",'DATA PENDIENTES'!G598)</f>
        <v/>
      </c>
      <c r="I598" s="48" t="str">
        <f>IF(A598="","",'DATA PENDIENTES'!H598)</f>
        <v/>
      </c>
      <c r="J598" s="48" t="str">
        <f t="shared" si="1"/>
        <v/>
      </c>
      <c r="K598" s="47" t="str">
        <f>IF(A598="","",'DATA PENDIENTES'!I598)</f>
        <v/>
      </c>
      <c r="L598" s="47" t="str">
        <f>IF(A598="","",'DATA PENDIENTES'!K598)</f>
        <v/>
      </c>
      <c r="M598" s="47" t="str">
        <f>IF(A598="","",'DATA PENDIENTES'!M598)</f>
        <v/>
      </c>
      <c r="N598" s="47" t="str">
        <f>IF(A598="","",'DATA PENDIENTES'!N598)</f>
        <v/>
      </c>
      <c r="O598" s="47" t="str">
        <f t="shared" si="2"/>
        <v/>
      </c>
      <c r="P598" s="47" t="str">
        <f t="shared" si="3"/>
        <v/>
      </c>
      <c r="Q598" s="77" t="str">
        <f t="shared" si="4"/>
        <v/>
      </c>
      <c r="R598" s="47" t="str">
        <f t="shared" si="5"/>
        <v/>
      </c>
      <c r="S598" s="47" t="str">
        <f t="shared" si="6"/>
        <v/>
      </c>
      <c r="T598" s="48" t="str">
        <f>IF(A598="","",'DATA PENDIENTES'!O598)</f>
        <v/>
      </c>
    </row>
    <row r="599" ht="15.75" customHeight="1">
      <c r="A599" s="52" t="str">
        <f>IF('DATA PENDIENTES'!B599="","",'DATA PENDIENTES'!B599)</f>
        <v/>
      </c>
      <c r="B599" s="52" t="str">
        <f>IF(A599="","",'DATA PENDIENTES'!C599)</f>
        <v/>
      </c>
      <c r="C599" s="52" t="str">
        <f>IF(A599="","",'DATA PENDIENTES'!L599)</f>
        <v/>
      </c>
      <c r="D599" s="52" t="str">
        <f>IF(A599="","",'DATA PENDIENTES'!J599)</f>
        <v/>
      </c>
      <c r="E599" s="52" t="str">
        <f>IF(A599="","",'DATA PENDIENTES'!D599)</f>
        <v/>
      </c>
      <c r="F599" s="52" t="str">
        <f>IF(A599="","",'DATA PENDIENTES'!E599)</f>
        <v/>
      </c>
      <c r="G599" s="52" t="str">
        <f>IF(A599="","",'DATA PENDIENTES'!F599)</f>
        <v/>
      </c>
      <c r="H599" s="52" t="str">
        <f>IF(A599="","",'DATA PENDIENTES'!G599)</f>
        <v/>
      </c>
      <c r="I599" s="53" t="str">
        <f>IF(A599="","",'DATA PENDIENTES'!H599)</f>
        <v/>
      </c>
      <c r="J599" s="53" t="str">
        <f t="shared" si="1"/>
        <v/>
      </c>
      <c r="K599" s="52" t="str">
        <f>IF(A599="","",'DATA PENDIENTES'!I599)</f>
        <v/>
      </c>
      <c r="L599" s="52" t="str">
        <f>IF(A599="","",'DATA PENDIENTES'!K599)</f>
        <v/>
      </c>
      <c r="M599" s="52" t="str">
        <f>IF(A599="","",'DATA PENDIENTES'!M599)</f>
        <v/>
      </c>
      <c r="N599" s="52" t="str">
        <f>IF(A599="","",'DATA PENDIENTES'!N599)</f>
        <v/>
      </c>
      <c r="O599" s="52" t="str">
        <f t="shared" si="2"/>
        <v/>
      </c>
      <c r="P599" s="52" t="str">
        <f t="shared" si="3"/>
        <v/>
      </c>
      <c r="Q599" s="80" t="str">
        <f t="shared" si="4"/>
        <v/>
      </c>
      <c r="R599" s="52" t="str">
        <f t="shared" si="5"/>
        <v/>
      </c>
      <c r="S599" s="52" t="str">
        <f t="shared" si="6"/>
        <v/>
      </c>
      <c r="T599" s="53" t="str">
        <f>IF(A599="","",'DATA PENDIENTES'!O599)</f>
        <v/>
      </c>
    </row>
    <row r="600" ht="15.75" customHeight="1">
      <c r="A600" s="47" t="str">
        <f>IF('DATA PENDIENTES'!B600="","",'DATA PENDIENTES'!B600)</f>
        <v/>
      </c>
      <c r="B600" s="47" t="str">
        <f>IF(A600="","",'DATA PENDIENTES'!C600)</f>
        <v/>
      </c>
      <c r="C600" s="47" t="str">
        <f>IF(A600="","",'DATA PENDIENTES'!L600)</f>
        <v/>
      </c>
      <c r="D600" s="47" t="str">
        <f>IF(A600="","",'DATA PENDIENTES'!J600)</f>
        <v/>
      </c>
      <c r="E600" s="47" t="str">
        <f>IF(A600="","",'DATA PENDIENTES'!D600)</f>
        <v/>
      </c>
      <c r="F600" s="47" t="str">
        <f>IF(A600="","",'DATA PENDIENTES'!E600)</f>
        <v/>
      </c>
      <c r="G600" s="47" t="str">
        <f>IF(A600="","",'DATA PENDIENTES'!F600)</f>
        <v/>
      </c>
      <c r="H600" s="47" t="str">
        <f>IF(A600="","",'DATA PENDIENTES'!G600)</f>
        <v/>
      </c>
      <c r="I600" s="48" t="str">
        <f>IF(A600="","",'DATA PENDIENTES'!H600)</f>
        <v/>
      </c>
      <c r="J600" s="48" t="str">
        <f t="shared" si="1"/>
        <v/>
      </c>
      <c r="K600" s="47" t="str">
        <f>IF(A600="","",'DATA PENDIENTES'!I600)</f>
        <v/>
      </c>
      <c r="L600" s="47" t="str">
        <f>IF(A600="","",'DATA PENDIENTES'!K600)</f>
        <v/>
      </c>
      <c r="M600" s="47" t="str">
        <f>IF(A600="","",'DATA PENDIENTES'!M600)</f>
        <v/>
      </c>
      <c r="N600" s="47" t="str">
        <f>IF(A600="","",'DATA PENDIENTES'!N600)</f>
        <v/>
      </c>
      <c r="O600" s="47" t="str">
        <f t="shared" si="2"/>
        <v/>
      </c>
      <c r="P600" s="47" t="str">
        <f t="shared" si="3"/>
        <v/>
      </c>
      <c r="Q600" s="77" t="str">
        <f t="shared" si="4"/>
        <v/>
      </c>
      <c r="R600" s="47" t="str">
        <f t="shared" si="5"/>
        <v/>
      </c>
      <c r="S600" s="47" t="str">
        <f t="shared" si="6"/>
        <v/>
      </c>
      <c r="T600" s="48" t="str">
        <f>IF(A600="","",'DATA PENDIENTES'!O600)</f>
        <v/>
      </c>
    </row>
    <row r="601" ht="15.75" customHeight="1">
      <c r="A601" s="52" t="str">
        <f>IF('DATA PENDIENTES'!B601="","",'DATA PENDIENTES'!B601)</f>
        <v/>
      </c>
      <c r="B601" s="52" t="str">
        <f>IF(A601="","",'DATA PENDIENTES'!C601)</f>
        <v/>
      </c>
      <c r="C601" s="52" t="str">
        <f>IF(A601="","",'DATA PENDIENTES'!L601)</f>
        <v/>
      </c>
      <c r="D601" s="52" t="str">
        <f>IF(A601="","",'DATA PENDIENTES'!J601)</f>
        <v/>
      </c>
      <c r="E601" s="52" t="str">
        <f>IF(A601="","",'DATA PENDIENTES'!D601)</f>
        <v/>
      </c>
      <c r="F601" s="52" t="str">
        <f>IF(A601="","",'DATA PENDIENTES'!E601)</f>
        <v/>
      </c>
      <c r="G601" s="52" t="str">
        <f>IF(A601="","",'DATA PENDIENTES'!F601)</f>
        <v/>
      </c>
      <c r="H601" s="52" t="str">
        <f>IF(A601="","",'DATA PENDIENTES'!G601)</f>
        <v/>
      </c>
      <c r="I601" s="53" t="str">
        <f>IF(A601="","",'DATA PENDIENTES'!H601)</f>
        <v/>
      </c>
      <c r="J601" s="53" t="str">
        <f t="shared" si="1"/>
        <v/>
      </c>
      <c r="K601" s="52" t="str">
        <f>IF(A601="","",'DATA PENDIENTES'!I601)</f>
        <v/>
      </c>
      <c r="L601" s="52" t="str">
        <f>IF(A601="","",'DATA PENDIENTES'!K601)</f>
        <v/>
      </c>
      <c r="M601" s="52" t="str">
        <f>IF(A601="","",'DATA PENDIENTES'!M601)</f>
        <v/>
      </c>
      <c r="N601" s="52" t="str">
        <f>IF(A601="","",'DATA PENDIENTES'!N601)</f>
        <v/>
      </c>
      <c r="O601" s="52" t="str">
        <f t="shared" si="2"/>
        <v/>
      </c>
      <c r="P601" s="52" t="str">
        <f t="shared" si="3"/>
        <v/>
      </c>
      <c r="Q601" s="80" t="str">
        <f t="shared" si="4"/>
        <v/>
      </c>
      <c r="R601" s="52" t="str">
        <f t="shared" si="5"/>
        <v/>
      </c>
      <c r="S601" s="52" t="str">
        <f t="shared" si="6"/>
        <v/>
      </c>
      <c r="T601" s="53" t="str">
        <f>IF(A601="","",'DATA PENDIENTES'!O601)</f>
        <v/>
      </c>
    </row>
    <row r="602" ht="15.75" customHeight="1">
      <c r="A602" s="47" t="str">
        <f>IF('DATA PENDIENTES'!B602="","",'DATA PENDIENTES'!B602)</f>
        <v/>
      </c>
      <c r="B602" s="47" t="str">
        <f>IF(A602="","",'DATA PENDIENTES'!C602)</f>
        <v/>
      </c>
      <c r="C602" s="47" t="str">
        <f>IF(A602="","",'DATA PENDIENTES'!L602)</f>
        <v/>
      </c>
      <c r="D602" s="47" t="str">
        <f>IF(A602="","",'DATA PENDIENTES'!J602)</f>
        <v/>
      </c>
      <c r="E602" s="47" t="str">
        <f>IF(A602="","",'DATA PENDIENTES'!D602)</f>
        <v/>
      </c>
      <c r="F602" s="47" t="str">
        <f>IF(A602="","",'DATA PENDIENTES'!E602)</f>
        <v/>
      </c>
      <c r="G602" s="47" t="str">
        <f>IF(A602="","",'DATA PENDIENTES'!F602)</f>
        <v/>
      </c>
      <c r="H602" s="47" t="str">
        <f>IF(A602="","",'DATA PENDIENTES'!G602)</f>
        <v/>
      </c>
      <c r="I602" s="48" t="str">
        <f>IF(A602="","",'DATA PENDIENTES'!H602)</f>
        <v/>
      </c>
      <c r="J602" s="48" t="str">
        <f t="shared" si="1"/>
        <v/>
      </c>
      <c r="K602" s="47" t="str">
        <f>IF(A602="","",'DATA PENDIENTES'!I602)</f>
        <v/>
      </c>
      <c r="L602" s="47" t="str">
        <f>IF(A602="","",'DATA PENDIENTES'!K602)</f>
        <v/>
      </c>
      <c r="M602" s="47" t="str">
        <f>IF(A602="","",'DATA PENDIENTES'!M602)</f>
        <v/>
      </c>
      <c r="N602" s="47" t="str">
        <f>IF(A602="","",'DATA PENDIENTES'!N602)</f>
        <v/>
      </c>
      <c r="O602" s="47" t="str">
        <f t="shared" si="2"/>
        <v/>
      </c>
      <c r="P602" s="47" t="str">
        <f t="shared" si="3"/>
        <v/>
      </c>
      <c r="Q602" s="77" t="str">
        <f t="shared" si="4"/>
        <v/>
      </c>
      <c r="R602" s="47" t="str">
        <f t="shared" si="5"/>
        <v/>
      </c>
      <c r="S602" s="47" t="str">
        <f t="shared" si="6"/>
        <v/>
      </c>
      <c r="T602" s="48" t="str">
        <f>IF(A602="","",'DATA PENDIENTES'!O602)</f>
        <v/>
      </c>
    </row>
    <row r="603" ht="15.75" customHeight="1">
      <c r="A603" s="52" t="str">
        <f>IF('DATA PENDIENTES'!B603="","",'DATA PENDIENTES'!B603)</f>
        <v/>
      </c>
      <c r="B603" s="52" t="str">
        <f>IF(A603="","",'DATA PENDIENTES'!C603)</f>
        <v/>
      </c>
      <c r="C603" s="52" t="str">
        <f>IF(A603="","",'DATA PENDIENTES'!L603)</f>
        <v/>
      </c>
      <c r="D603" s="52" t="str">
        <f>IF(A603="","",'DATA PENDIENTES'!J603)</f>
        <v/>
      </c>
      <c r="E603" s="52" t="str">
        <f>IF(A603="","",'DATA PENDIENTES'!D603)</f>
        <v/>
      </c>
      <c r="F603" s="52" t="str">
        <f>IF(A603="","",'DATA PENDIENTES'!E603)</f>
        <v/>
      </c>
      <c r="G603" s="52" t="str">
        <f>IF(A603="","",'DATA PENDIENTES'!F603)</f>
        <v/>
      </c>
      <c r="H603" s="52" t="str">
        <f>IF(A603="","",'DATA PENDIENTES'!G603)</f>
        <v/>
      </c>
      <c r="I603" s="53" t="str">
        <f>IF(A603="","",'DATA PENDIENTES'!H603)</f>
        <v/>
      </c>
      <c r="J603" s="53" t="str">
        <f t="shared" si="1"/>
        <v/>
      </c>
      <c r="K603" s="52" t="str">
        <f>IF(A603="","",'DATA PENDIENTES'!I603)</f>
        <v/>
      </c>
      <c r="L603" s="52" t="str">
        <f>IF(A603="","",'DATA PENDIENTES'!K603)</f>
        <v/>
      </c>
      <c r="M603" s="52" t="str">
        <f>IF(A603="","",'DATA PENDIENTES'!M603)</f>
        <v/>
      </c>
      <c r="N603" s="52" t="str">
        <f>IF(A603="","",'DATA PENDIENTES'!N603)</f>
        <v/>
      </c>
      <c r="O603" s="52" t="str">
        <f t="shared" si="2"/>
        <v/>
      </c>
      <c r="P603" s="52" t="str">
        <f t="shared" si="3"/>
        <v/>
      </c>
      <c r="Q603" s="80" t="str">
        <f t="shared" si="4"/>
        <v/>
      </c>
      <c r="R603" s="52" t="str">
        <f t="shared" si="5"/>
        <v/>
      </c>
      <c r="S603" s="52" t="str">
        <f t="shared" si="6"/>
        <v/>
      </c>
      <c r="T603" s="53" t="str">
        <f>IF(A603="","",'DATA PENDIENTES'!O603)</f>
        <v/>
      </c>
    </row>
    <row r="604" ht="15.75" customHeight="1">
      <c r="A604" s="47" t="str">
        <f>IF('DATA PENDIENTES'!B604="","",'DATA PENDIENTES'!B604)</f>
        <v/>
      </c>
      <c r="B604" s="47" t="str">
        <f>IF(A604="","",'DATA PENDIENTES'!C604)</f>
        <v/>
      </c>
      <c r="C604" s="47" t="str">
        <f>IF(A604="","",'DATA PENDIENTES'!L604)</f>
        <v/>
      </c>
      <c r="D604" s="47" t="str">
        <f>IF(A604="","",'DATA PENDIENTES'!J604)</f>
        <v/>
      </c>
      <c r="E604" s="47" t="str">
        <f>IF(A604="","",'DATA PENDIENTES'!D604)</f>
        <v/>
      </c>
      <c r="F604" s="47" t="str">
        <f>IF(A604="","",'DATA PENDIENTES'!E604)</f>
        <v/>
      </c>
      <c r="G604" s="47" t="str">
        <f>IF(A604="","",'DATA PENDIENTES'!F604)</f>
        <v/>
      </c>
      <c r="H604" s="47" t="str">
        <f>IF(A604="","",'DATA PENDIENTES'!G604)</f>
        <v/>
      </c>
      <c r="I604" s="48" t="str">
        <f>IF(A604="","",'DATA PENDIENTES'!H604)</f>
        <v/>
      </c>
      <c r="J604" s="48" t="str">
        <f t="shared" si="1"/>
        <v/>
      </c>
      <c r="K604" s="47" t="str">
        <f>IF(A604="","",'DATA PENDIENTES'!I604)</f>
        <v/>
      </c>
      <c r="L604" s="47" t="str">
        <f>IF(A604="","",'DATA PENDIENTES'!K604)</f>
        <v/>
      </c>
      <c r="M604" s="47" t="str">
        <f>IF(A604="","",'DATA PENDIENTES'!M604)</f>
        <v/>
      </c>
      <c r="N604" s="47" t="str">
        <f>IF(A604="","",'DATA PENDIENTES'!N604)</f>
        <v/>
      </c>
      <c r="O604" s="47" t="str">
        <f t="shared" si="2"/>
        <v/>
      </c>
      <c r="P604" s="47" t="str">
        <f t="shared" si="3"/>
        <v/>
      </c>
      <c r="Q604" s="77" t="str">
        <f t="shared" si="4"/>
        <v/>
      </c>
      <c r="R604" s="47" t="str">
        <f t="shared" si="5"/>
        <v/>
      </c>
      <c r="S604" s="47" t="str">
        <f t="shared" si="6"/>
        <v/>
      </c>
      <c r="T604" s="48" t="str">
        <f>IF(A604="","",'DATA PENDIENTES'!O604)</f>
        <v/>
      </c>
    </row>
    <row r="605" ht="15.75" customHeight="1">
      <c r="A605" s="52" t="str">
        <f>IF('DATA PENDIENTES'!B605="","",'DATA PENDIENTES'!B605)</f>
        <v/>
      </c>
      <c r="B605" s="52" t="str">
        <f>IF(A605="","",'DATA PENDIENTES'!C605)</f>
        <v/>
      </c>
      <c r="C605" s="52" t="str">
        <f>IF(A605="","",'DATA PENDIENTES'!L605)</f>
        <v/>
      </c>
      <c r="D605" s="52" t="str">
        <f>IF(A605="","",'DATA PENDIENTES'!J605)</f>
        <v/>
      </c>
      <c r="E605" s="52" t="str">
        <f>IF(A605="","",'DATA PENDIENTES'!D605)</f>
        <v/>
      </c>
      <c r="F605" s="52" t="str">
        <f>IF(A605="","",'DATA PENDIENTES'!E605)</f>
        <v/>
      </c>
      <c r="G605" s="52" t="str">
        <f>IF(A605="","",'DATA PENDIENTES'!F605)</f>
        <v/>
      </c>
      <c r="H605" s="52" t="str">
        <f>IF(A605="","",'DATA PENDIENTES'!G605)</f>
        <v/>
      </c>
      <c r="I605" s="53" t="str">
        <f>IF(A605="","",'DATA PENDIENTES'!H605)</f>
        <v/>
      </c>
      <c r="J605" s="53" t="str">
        <f t="shared" si="1"/>
        <v/>
      </c>
      <c r="K605" s="52" t="str">
        <f>IF(A605="","",'DATA PENDIENTES'!I605)</f>
        <v/>
      </c>
      <c r="L605" s="52" t="str">
        <f>IF(A605="","",'DATA PENDIENTES'!K605)</f>
        <v/>
      </c>
      <c r="M605" s="52" t="str">
        <f>IF(A605="","",'DATA PENDIENTES'!M605)</f>
        <v/>
      </c>
      <c r="N605" s="52" t="str">
        <f>IF(A605="","",'DATA PENDIENTES'!N605)</f>
        <v/>
      </c>
      <c r="O605" s="52" t="str">
        <f t="shared" si="2"/>
        <v/>
      </c>
      <c r="P605" s="52" t="str">
        <f t="shared" si="3"/>
        <v/>
      </c>
      <c r="Q605" s="80" t="str">
        <f t="shared" si="4"/>
        <v/>
      </c>
      <c r="R605" s="52" t="str">
        <f t="shared" si="5"/>
        <v/>
      </c>
      <c r="S605" s="52" t="str">
        <f t="shared" si="6"/>
        <v/>
      </c>
      <c r="T605" s="53" t="str">
        <f>IF(A605="","",'DATA PENDIENTES'!O605)</f>
        <v/>
      </c>
    </row>
    <row r="606" ht="15.75" customHeight="1">
      <c r="A606" s="47" t="str">
        <f>IF('DATA PENDIENTES'!B606="","",'DATA PENDIENTES'!B606)</f>
        <v/>
      </c>
      <c r="B606" s="47" t="str">
        <f>IF(A606="","",'DATA PENDIENTES'!C606)</f>
        <v/>
      </c>
      <c r="C606" s="47" t="str">
        <f>IF(A606="","",'DATA PENDIENTES'!L606)</f>
        <v/>
      </c>
      <c r="D606" s="47" t="str">
        <f>IF(A606="","",'DATA PENDIENTES'!J606)</f>
        <v/>
      </c>
      <c r="E606" s="47" t="str">
        <f>IF(A606="","",'DATA PENDIENTES'!D606)</f>
        <v/>
      </c>
      <c r="F606" s="47" t="str">
        <f>IF(A606="","",'DATA PENDIENTES'!E606)</f>
        <v/>
      </c>
      <c r="G606" s="47" t="str">
        <f>IF(A606="","",'DATA PENDIENTES'!F606)</f>
        <v/>
      </c>
      <c r="H606" s="47" t="str">
        <f>IF(A606="","",'DATA PENDIENTES'!G606)</f>
        <v/>
      </c>
      <c r="I606" s="48" t="str">
        <f>IF(A606="","",'DATA PENDIENTES'!H606)</f>
        <v/>
      </c>
      <c r="J606" s="48" t="str">
        <f t="shared" si="1"/>
        <v/>
      </c>
      <c r="K606" s="47" t="str">
        <f>IF(A606="","",'DATA PENDIENTES'!I606)</f>
        <v/>
      </c>
      <c r="L606" s="47" t="str">
        <f>IF(A606="","",'DATA PENDIENTES'!K606)</f>
        <v/>
      </c>
      <c r="M606" s="47" t="str">
        <f>IF(A606="","",'DATA PENDIENTES'!M606)</f>
        <v/>
      </c>
      <c r="N606" s="47" t="str">
        <f>IF(A606="","",'DATA PENDIENTES'!N606)</f>
        <v/>
      </c>
      <c r="O606" s="47" t="str">
        <f t="shared" si="2"/>
        <v/>
      </c>
      <c r="P606" s="47" t="str">
        <f t="shared" si="3"/>
        <v/>
      </c>
      <c r="Q606" s="77" t="str">
        <f t="shared" si="4"/>
        <v/>
      </c>
      <c r="R606" s="47" t="str">
        <f t="shared" si="5"/>
        <v/>
      </c>
      <c r="S606" s="47" t="str">
        <f t="shared" si="6"/>
        <v/>
      </c>
      <c r="T606" s="48" t="str">
        <f>IF(A606="","",'DATA PENDIENTES'!O606)</f>
        <v/>
      </c>
    </row>
    <row r="607" ht="15.75" customHeight="1">
      <c r="A607" s="52" t="str">
        <f>IF('DATA PENDIENTES'!B607="","",'DATA PENDIENTES'!B607)</f>
        <v/>
      </c>
      <c r="B607" s="52" t="str">
        <f>IF(A607="","",'DATA PENDIENTES'!C607)</f>
        <v/>
      </c>
      <c r="C607" s="52" t="str">
        <f>IF(A607="","",'DATA PENDIENTES'!L607)</f>
        <v/>
      </c>
      <c r="D607" s="52" t="str">
        <f>IF(A607="","",'DATA PENDIENTES'!J607)</f>
        <v/>
      </c>
      <c r="E607" s="52" t="str">
        <f>IF(A607="","",'DATA PENDIENTES'!D607)</f>
        <v/>
      </c>
      <c r="F607" s="52" t="str">
        <f>IF(A607="","",'DATA PENDIENTES'!E607)</f>
        <v/>
      </c>
      <c r="G607" s="52" t="str">
        <f>IF(A607="","",'DATA PENDIENTES'!F607)</f>
        <v/>
      </c>
      <c r="H607" s="52" t="str">
        <f>IF(A607="","",'DATA PENDIENTES'!G607)</f>
        <v/>
      </c>
      <c r="I607" s="53" t="str">
        <f>IF(A607="","",'DATA PENDIENTES'!H607)</f>
        <v/>
      </c>
      <c r="J607" s="53" t="str">
        <f t="shared" si="1"/>
        <v/>
      </c>
      <c r="K607" s="52" t="str">
        <f>IF(A607="","",'DATA PENDIENTES'!I607)</f>
        <v/>
      </c>
      <c r="L607" s="52" t="str">
        <f>IF(A607="","",'DATA PENDIENTES'!K607)</f>
        <v/>
      </c>
      <c r="M607" s="52" t="str">
        <f>IF(A607="","",'DATA PENDIENTES'!M607)</f>
        <v/>
      </c>
      <c r="N607" s="52" t="str">
        <f>IF(A607="","",'DATA PENDIENTES'!N607)</f>
        <v/>
      </c>
      <c r="O607" s="52" t="str">
        <f t="shared" si="2"/>
        <v/>
      </c>
      <c r="P607" s="52" t="str">
        <f t="shared" si="3"/>
        <v/>
      </c>
      <c r="Q607" s="80" t="str">
        <f t="shared" si="4"/>
        <v/>
      </c>
      <c r="R607" s="52" t="str">
        <f t="shared" si="5"/>
        <v/>
      </c>
      <c r="S607" s="52" t="str">
        <f t="shared" si="6"/>
        <v/>
      </c>
      <c r="T607" s="53" t="str">
        <f>IF(A607="","",'DATA PENDIENTES'!O607)</f>
        <v/>
      </c>
    </row>
    <row r="608" ht="15.75" customHeight="1">
      <c r="A608" s="47" t="str">
        <f>IF('DATA PENDIENTES'!B608="","",'DATA PENDIENTES'!B608)</f>
        <v/>
      </c>
      <c r="B608" s="47" t="str">
        <f>IF(A608="","",'DATA PENDIENTES'!C608)</f>
        <v/>
      </c>
      <c r="C608" s="47" t="str">
        <f>IF(A608="","",'DATA PENDIENTES'!L608)</f>
        <v/>
      </c>
      <c r="D608" s="47" t="str">
        <f>IF(A608="","",'DATA PENDIENTES'!J608)</f>
        <v/>
      </c>
      <c r="E608" s="47" t="str">
        <f>IF(A608="","",'DATA PENDIENTES'!D608)</f>
        <v/>
      </c>
      <c r="F608" s="47" t="str">
        <f>IF(A608="","",'DATA PENDIENTES'!E608)</f>
        <v/>
      </c>
      <c r="G608" s="47" t="str">
        <f>IF(A608="","",'DATA PENDIENTES'!F608)</f>
        <v/>
      </c>
      <c r="H608" s="47" t="str">
        <f>IF(A608="","",'DATA PENDIENTES'!G608)</f>
        <v/>
      </c>
      <c r="I608" s="48" t="str">
        <f>IF(A608="","",'DATA PENDIENTES'!H608)</f>
        <v/>
      </c>
      <c r="J608" s="48" t="str">
        <f t="shared" si="1"/>
        <v/>
      </c>
      <c r="K608" s="47" t="str">
        <f>IF(A608="","",'DATA PENDIENTES'!I608)</f>
        <v/>
      </c>
      <c r="L608" s="47" t="str">
        <f>IF(A608="","",'DATA PENDIENTES'!K608)</f>
        <v/>
      </c>
      <c r="M608" s="47" t="str">
        <f>IF(A608="","",'DATA PENDIENTES'!M608)</f>
        <v/>
      </c>
      <c r="N608" s="47" t="str">
        <f>IF(A608="","",'DATA PENDIENTES'!N608)</f>
        <v/>
      </c>
      <c r="O608" s="47" t="str">
        <f t="shared" si="2"/>
        <v/>
      </c>
      <c r="P608" s="47" t="str">
        <f t="shared" si="3"/>
        <v/>
      </c>
      <c r="Q608" s="77" t="str">
        <f t="shared" si="4"/>
        <v/>
      </c>
      <c r="R608" s="47" t="str">
        <f t="shared" si="5"/>
        <v/>
      </c>
      <c r="S608" s="47" t="str">
        <f t="shared" si="6"/>
        <v/>
      </c>
      <c r="T608" s="48" t="str">
        <f>IF(A608="","",'DATA PENDIENTES'!O608)</f>
        <v/>
      </c>
    </row>
    <row r="609" ht="15.75" customHeight="1">
      <c r="A609" s="52" t="str">
        <f>IF('DATA PENDIENTES'!B609="","",'DATA PENDIENTES'!B609)</f>
        <v/>
      </c>
      <c r="B609" s="52" t="str">
        <f>IF(A609="","",'DATA PENDIENTES'!C609)</f>
        <v/>
      </c>
      <c r="C609" s="52" t="str">
        <f>IF(A609="","",'DATA PENDIENTES'!L609)</f>
        <v/>
      </c>
      <c r="D609" s="52" t="str">
        <f>IF(A609="","",'DATA PENDIENTES'!J609)</f>
        <v/>
      </c>
      <c r="E609" s="52" t="str">
        <f>IF(A609="","",'DATA PENDIENTES'!D609)</f>
        <v/>
      </c>
      <c r="F609" s="52" t="str">
        <f>IF(A609="","",'DATA PENDIENTES'!E609)</f>
        <v/>
      </c>
      <c r="G609" s="52" t="str">
        <f>IF(A609="","",'DATA PENDIENTES'!F609)</f>
        <v/>
      </c>
      <c r="H609" s="52" t="str">
        <f>IF(A609="","",'DATA PENDIENTES'!G609)</f>
        <v/>
      </c>
      <c r="I609" s="53" t="str">
        <f>IF(A609="","",'DATA PENDIENTES'!H609)</f>
        <v/>
      </c>
      <c r="J609" s="53" t="str">
        <f t="shared" si="1"/>
        <v/>
      </c>
      <c r="K609" s="52" t="str">
        <f>IF(A609="","",'DATA PENDIENTES'!I609)</f>
        <v/>
      </c>
      <c r="L609" s="52" t="str">
        <f>IF(A609="","",'DATA PENDIENTES'!K609)</f>
        <v/>
      </c>
      <c r="M609" s="52" t="str">
        <f>IF(A609="","",'DATA PENDIENTES'!M609)</f>
        <v/>
      </c>
      <c r="N609" s="52" t="str">
        <f>IF(A609="","",'DATA PENDIENTES'!N609)</f>
        <v/>
      </c>
      <c r="O609" s="52" t="str">
        <f t="shared" si="2"/>
        <v/>
      </c>
      <c r="P609" s="52" t="str">
        <f t="shared" si="3"/>
        <v/>
      </c>
      <c r="Q609" s="80" t="str">
        <f t="shared" si="4"/>
        <v/>
      </c>
      <c r="R609" s="52" t="str">
        <f t="shared" si="5"/>
        <v/>
      </c>
      <c r="S609" s="52" t="str">
        <f t="shared" si="6"/>
        <v/>
      </c>
      <c r="T609" s="53" t="str">
        <f>IF(A609="","",'DATA PENDIENTES'!O609)</f>
        <v/>
      </c>
    </row>
    <row r="610" ht="15.75" customHeight="1">
      <c r="A610" s="47" t="str">
        <f>IF('DATA PENDIENTES'!B610="","",'DATA PENDIENTES'!B610)</f>
        <v/>
      </c>
      <c r="B610" s="47" t="str">
        <f>IF(A610="","",'DATA PENDIENTES'!C610)</f>
        <v/>
      </c>
      <c r="C610" s="47" t="str">
        <f>IF(A610="","",'DATA PENDIENTES'!L610)</f>
        <v/>
      </c>
      <c r="D610" s="47" t="str">
        <f>IF(A610="","",'DATA PENDIENTES'!J610)</f>
        <v/>
      </c>
      <c r="E610" s="47" t="str">
        <f>IF(A610="","",'DATA PENDIENTES'!D610)</f>
        <v/>
      </c>
      <c r="F610" s="47" t="str">
        <f>IF(A610="","",'DATA PENDIENTES'!E610)</f>
        <v/>
      </c>
      <c r="G610" s="47" t="str">
        <f>IF(A610="","",'DATA PENDIENTES'!F610)</f>
        <v/>
      </c>
      <c r="H610" s="47" t="str">
        <f>IF(A610="","",'DATA PENDIENTES'!G610)</f>
        <v/>
      </c>
      <c r="I610" s="48" t="str">
        <f>IF(A610="","",'DATA PENDIENTES'!H610)</f>
        <v/>
      </c>
      <c r="J610" s="48" t="str">
        <f t="shared" si="1"/>
        <v/>
      </c>
      <c r="K610" s="47" t="str">
        <f>IF(A610="","",'DATA PENDIENTES'!I610)</f>
        <v/>
      </c>
      <c r="L610" s="47" t="str">
        <f>IF(A610="","",'DATA PENDIENTES'!K610)</f>
        <v/>
      </c>
      <c r="M610" s="47" t="str">
        <f>IF(A610="","",'DATA PENDIENTES'!M610)</f>
        <v/>
      </c>
      <c r="N610" s="47" t="str">
        <f>IF(A610="","",'DATA PENDIENTES'!N610)</f>
        <v/>
      </c>
      <c r="O610" s="47" t="str">
        <f t="shared" si="2"/>
        <v/>
      </c>
      <c r="P610" s="47" t="str">
        <f t="shared" si="3"/>
        <v/>
      </c>
      <c r="Q610" s="77" t="str">
        <f t="shared" si="4"/>
        <v/>
      </c>
      <c r="R610" s="47" t="str">
        <f t="shared" si="5"/>
        <v/>
      </c>
      <c r="S610" s="47" t="str">
        <f t="shared" si="6"/>
        <v/>
      </c>
      <c r="T610" s="48" t="str">
        <f>IF(A610="","",'DATA PENDIENTES'!O610)</f>
        <v/>
      </c>
    </row>
    <row r="611" ht="15.75" customHeight="1">
      <c r="A611" s="52" t="str">
        <f>IF('DATA PENDIENTES'!B611="","",'DATA PENDIENTES'!B611)</f>
        <v/>
      </c>
      <c r="B611" s="52" t="str">
        <f>IF(A611="","",'DATA PENDIENTES'!C611)</f>
        <v/>
      </c>
      <c r="C611" s="52" t="str">
        <f>IF(A611="","",'DATA PENDIENTES'!L611)</f>
        <v/>
      </c>
      <c r="D611" s="52" t="str">
        <f>IF(A611="","",'DATA PENDIENTES'!J611)</f>
        <v/>
      </c>
      <c r="E611" s="52" t="str">
        <f>IF(A611="","",'DATA PENDIENTES'!D611)</f>
        <v/>
      </c>
      <c r="F611" s="52" t="str">
        <f>IF(A611="","",'DATA PENDIENTES'!E611)</f>
        <v/>
      </c>
      <c r="G611" s="52" t="str">
        <f>IF(A611="","",'DATA PENDIENTES'!F611)</f>
        <v/>
      </c>
      <c r="H611" s="52" t="str">
        <f>IF(A611="","",'DATA PENDIENTES'!G611)</f>
        <v/>
      </c>
      <c r="I611" s="53" t="str">
        <f>IF(A611="","",'DATA PENDIENTES'!H611)</f>
        <v/>
      </c>
      <c r="J611" s="53" t="str">
        <f t="shared" si="1"/>
        <v/>
      </c>
      <c r="K611" s="52" t="str">
        <f>IF(A611="","",'DATA PENDIENTES'!I611)</f>
        <v/>
      </c>
      <c r="L611" s="52" t="str">
        <f>IF(A611="","",'DATA PENDIENTES'!K611)</f>
        <v/>
      </c>
      <c r="M611" s="52" t="str">
        <f>IF(A611="","",'DATA PENDIENTES'!M611)</f>
        <v/>
      </c>
      <c r="N611" s="52" t="str">
        <f>IF(A611="","",'DATA PENDIENTES'!N611)</f>
        <v/>
      </c>
      <c r="O611" s="52" t="str">
        <f t="shared" si="2"/>
        <v/>
      </c>
      <c r="P611" s="52" t="str">
        <f t="shared" si="3"/>
        <v/>
      </c>
      <c r="Q611" s="80" t="str">
        <f t="shared" si="4"/>
        <v/>
      </c>
      <c r="R611" s="52" t="str">
        <f t="shared" si="5"/>
        <v/>
      </c>
      <c r="S611" s="52" t="str">
        <f t="shared" si="6"/>
        <v/>
      </c>
      <c r="T611" s="53" t="str">
        <f>IF(A611="","",'DATA PENDIENTES'!O611)</f>
        <v/>
      </c>
    </row>
    <row r="612" ht="15.75" customHeight="1">
      <c r="A612" s="47" t="str">
        <f>IF('DATA PENDIENTES'!B612="","",'DATA PENDIENTES'!B612)</f>
        <v/>
      </c>
      <c r="B612" s="47" t="str">
        <f>IF(A612="","",'DATA PENDIENTES'!C612)</f>
        <v/>
      </c>
      <c r="C612" s="47" t="str">
        <f>IF(A612="","",'DATA PENDIENTES'!L612)</f>
        <v/>
      </c>
      <c r="D612" s="47" t="str">
        <f>IF(A612="","",'DATA PENDIENTES'!J612)</f>
        <v/>
      </c>
      <c r="E612" s="47" t="str">
        <f>IF(A612="","",'DATA PENDIENTES'!D612)</f>
        <v/>
      </c>
      <c r="F612" s="47" t="str">
        <f>IF(A612="","",'DATA PENDIENTES'!E612)</f>
        <v/>
      </c>
      <c r="G612" s="47" t="str">
        <f>IF(A612="","",'DATA PENDIENTES'!F612)</f>
        <v/>
      </c>
      <c r="H612" s="47" t="str">
        <f>IF(A612="","",'DATA PENDIENTES'!G612)</f>
        <v/>
      </c>
      <c r="I612" s="48" t="str">
        <f>IF(A612="","",'DATA PENDIENTES'!H612)</f>
        <v/>
      </c>
      <c r="J612" s="48" t="str">
        <f t="shared" si="1"/>
        <v/>
      </c>
      <c r="K612" s="47" t="str">
        <f>IF(A612="","",'DATA PENDIENTES'!I612)</f>
        <v/>
      </c>
      <c r="L612" s="47" t="str">
        <f>IF(A612="","",'DATA PENDIENTES'!K612)</f>
        <v/>
      </c>
      <c r="M612" s="47" t="str">
        <f>IF(A612="","",'DATA PENDIENTES'!M612)</f>
        <v/>
      </c>
      <c r="N612" s="47" t="str">
        <f>IF(A612="","",'DATA PENDIENTES'!N612)</f>
        <v/>
      </c>
      <c r="O612" s="47" t="str">
        <f t="shared" si="2"/>
        <v/>
      </c>
      <c r="P612" s="47" t="str">
        <f t="shared" si="3"/>
        <v/>
      </c>
      <c r="Q612" s="77" t="str">
        <f t="shared" si="4"/>
        <v/>
      </c>
      <c r="R612" s="47" t="str">
        <f t="shared" si="5"/>
        <v/>
      </c>
      <c r="S612" s="47" t="str">
        <f t="shared" si="6"/>
        <v/>
      </c>
      <c r="T612" s="48" t="str">
        <f>IF(A612="","",'DATA PENDIENTES'!O612)</f>
        <v/>
      </c>
    </row>
    <row r="613" ht="15.75" customHeight="1">
      <c r="A613" s="52" t="str">
        <f>IF('DATA PENDIENTES'!B613="","",'DATA PENDIENTES'!B613)</f>
        <v/>
      </c>
      <c r="B613" s="52" t="str">
        <f>IF(A613="","",'DATA PENDIENTES'!C613)</f>
        <v/>
      </c>
      <c r="C613" s="52" t="str">
        <f>IF(A613="","",'DATA PENDIENTES'!L613)</f>
        <v/>
      </c>
      <c r="D613" s="52" t="str">
        <f>IF(A613="","",'DATA PENDIENTES'!J613)</f>
        <v/>
      </c>
      <c r="E613" s="52" t="str">
        <f>IF(A613="","",'DATA PENDIENTES'!D613)</f>
        <v/>
      </c>
      <c r="F613" s="52" t="str">
        <f>IF(A613="","",'DATA PENDIENTES'!E613)</f>
        <v/>
      </c>
      <c r="G613" s="52" t="str">
        <f>IF(A613="","",'DATA PENDIENTES'!F613)</f>
        <v/>
      </c>
      <c r="H613" s="52" t="str">
        <f>IF(A613="","",'DATA PENDIENTES'!G613)</f>
        <v/>
      </c>
      <c r="I613" s="53" t="str">
        <f>IF(A613="","",'DATA PENDIENTES'!H613)</f>
        <v/>
      </c>
      <c r="J613" s="53" t="str">
        <f t="shared" si="1"/>
        <v/>
      </c>
      <c r="K613" s="52" t="str">
        <f>IF(A613="","",'DATA PENDIENTES'!I613)</f>
        <v/>
      </c>
      <c r="L613" s="52" t="str">
        <f>IF(A613="","",'DATA PENDIENTES'!K613)</f>
        <v/>
      </c>
      <c r="M613" s="52" t="str">
        <f>IF(A613="","",'DATA PENDIENTES'!M613)</f>
        <v/>
      </c>
      <c r="N613" s="52" t="str">
        <f>IF(A613="","",'DATA PENDIENTES'!N613)</f>
        <v/>
      </c>
      <c r="O613" s="52" t="str">
        <f t="shared" si="2"/>
        <v/>
      </c>
      <c r="P613" s="52" t="str">
        <f t="shared" si="3"/>
        <v/>
      </c>
      <c r="Q613" s="80" t="str">
        <f t="shared" si="4"/>
        <v/>
      </c>
      <c r="R613" s="52" t="str">
        <f t="shared" si="5"/>
        <v/>
      </c>
      <c r="S613" s="52" t="str">
        <f t="shared" si="6"/>
        <v/>
      </c>
      <c r="T613" s="53" t="str">
        <f>IF(A613="","",'DATA PENDIENTES'!O613)</f>
        <v/>
      </c>
    </row>
    <row r="614" ht="15.75" customHeight="1">
      <c r="A614" s="47" t="str">
        <f>IF('DATA PENDIENTES'!B614="","",'DATA PENDIENTES'!B614)</f>
        <v/>
      </c>
      <c r="B614" s="47" t="str">
        <f>IF(A614="","",'DATA PENDIENTES'!C614)</f>
        <v/>
      </c>
      <c r="C614" s="47" t="str">
        <f>IF(A614="","",'DATA PENDIENTES'!L614)</f>
        <v/>
      </c>
      <c r="D614" s="47" t="str">
        <f>IF(A614="","",'DATA PENDIENTES'!J614)</f>
        <v/>
      </c>
      <c r="E614" s="47" t="str">
        <f>IF(A614="","",'DATA PENDIENTES'!D614)</f>
        <v/>
      </c>
      <c r="F614" s="47" t="str">
        <f>IF(A614="","",'DATA PENDIENTES'!E614)</f>
        <v/>
      </c>
      <c r="G614" s="47" t="str">
        <f>IF(A614="","",'DATA PENDIENTES'!F614)</f>
        <v/>
      </c>
      <c r="H614" s="47" t="str">
        <f>IF(A614="","",'DATA PENDIENTES'!G614)</f>
        <v/>
      </c>
      <c r="I614" s="48" t="str">
        <f>IF(A614="","",'DATA PENDIENTES'!H614)</f>
        <v/>
      </c>
      <c r="J614" s="48" t="str">
        <f t="shared" si="1"/>
        <v/>
      </c>
      <c r="K614" s="47" t="str">
        <f>IF(A614="","",'DATA PENDIENTES'!I614)</f>
        <v/>
      </c>
      <c r="L614" s="47" t="str">
        <f>IF(A614="","",'DATA PENDIENTES'!K614)</f>
        <v/>
      </c>
      <c r="M614" s="47" t="str">
        <f>IF(A614="","",'DATA PENDIENTES'!M614)</f>
        <v/>
      </c>
      <c r="N614" s="47" t="str">
        <f>IF(A614="","",'DATA PENDIENTES'!N614)</f>
        <v/>
      </c>
      <c r="O614" s="47" t="str">
        <f t="shared" si="2"/>
        <v/>
      </c>
      <c r="P614" s="47" t="str">
        <f t="shared" si="3"/>
        <v/>
      </c>
      <c r="Q614" s="77" t="str">
        <f t="shared" si="4"/>
        <v/>
      </c>
      <c r="R614" s="47" t="str">
        <f t="shared" si="5"/>
        <v/>
      </c>
      <c r="S614" s="47" t="str">
        <f t="shared" si="6"/>
        <v/>
      </c>
      <c r="T614" s="48" t="str">
        <f>IF(A614="","",'DATA PENDIENTES'!O614)</f>
        <v/>
      </c>
    </row>
    <row r="615" ht="15.75" customHeight="1">
      <c r="A615" s="52" t="str">
        <f>IF('DATA PENDIENTES'!B615="","",'DATA PENDIENTES'!B615)</f>
        <v/>
      </c>
      <c r="B615" s="52" t="str">
        <f>IF(A615="","",'DATA PENDIENTES'!C615)</f>
        <v/>
      </c>
      <c r="C615" s="52" t="str">
        <f>IF(A615="","",'DATA PENDIENTES'!L615)</f>
        <v/>
      </c>
      <c r="D615" s="52" t="str">
        <f>IF(A615="","",'DATA PENDIENTES'!J615)</f>
        <v/>
      </c>
      <c r="E615" s="52" t="str">
        <f>IF(A615="","",'DATA PENDIENTES'!D615)</f>
        <v/>
      </c>
      <c r="F615" s="52" t="str">
        <f>IF(A615="","",'DATA PENDIENTES'!E615)</f>
        <v/>
      </c>
      <c r="G615" s="52" t="str">
        <f>IF(A615="","",'DATA PENDIENTES'!F615)</f>
        <v/>
      </c>
      <c r="H615" s="52" t="str">
        <f>IF(A615="","",'DATA PENDIENTES'!G615)</f>
        <v/>
      </c>
      <c r="I615" s="53" t="str">
        <f>IF(A615="","",'DATA PENDIENTES'!H615)</f>
        <v/>
      </c>
      <c r="J615" s="53" t="str">
        <f t="shared" si="1"/>
        <v/>
      </c>
      <c r="K615" s="52" t="str">
        <f>IF(A615="","",'DATA PENDIENTES'!I615)</f>
        <v/>
      </c>
      <c r="L615" s="52" t="str">
        <f>IF(A615="","",'DATA PENDIENTES'!K615)</f>
        <v/>
      </c>
      <c r="M615" s="52" t="str">
        <f>IF(A615="","",'DATA PENDIENTES'!M615)</f>
        <v/>
      </c>
      <c r="N615" s="52" t="str">
        <f>IF(A615="","",'DATA PENDIENTES'!N615)</f>
        <v/>
      </c>
      <c r="O615" s="52" t="str">
        <f t="shared" si="2"/>
        <v/>
      </c>
      <c r="P615" s="52" t="str">
        <f t="shared" si="3"/>
        <v/>
      </c>
      <c r="Q615" s="80" t="str">
        <f t="shared" si="4"/>
        <v/>
      </c>
      <c r="R615" s="52" t="str">
        <f t="shared" si="5"/>
        <v/>
      </c>
      <c r="S615" s="52" t="str">
        <f t="shared" si="6"/>
        <v/>
      </c>
      <c r="T615" s="53" t="str">
        <f>IF(A615="","",'DATA PENDIENTES'!O615)</f>
        <v/>
      </c>
    </row>
    <row r="616" ht="15.75" customHeight="1">
      <c r="A616" s="47" t="str">
        <f>IF('DATA PENDIENTES'!B616="","",'DATA PENDIENTES'!B616)</f>
        <v/>
      </c>
      <c r="B616" s="47" t="str">
        <f>IF(A616="","",'DATA PENDIENTES'!C616)</f>
        <v/>
      </c>
      <c r="C616" s="47" t="str">
        <f>IF(A616="","",'DATA PENDIENTES'!L616)</f>
        <v/>
      </c>
      <c r="D616" s="47" t="str">
        <f>IF(A616="","",'DATA PENDIENTES'!J616)</f>
        <v/>
      </c>
      <c r="E616" s="47" t="str">
        <f>IF(A616="","",'DATA PENDIENTES'!D616)</f>
        <v/>
      </c>
      <c r="F616" s="47" t="str">
        <f>IF(A616="","",'DATA PENDIENTES'!E616)</f>
        <v/>
      </c>
      <c r="G616" s="47" t="str">
        <f>IF(A616="","",'DATA PENDIENTES'!F616)</f>
        <v/>
      </c>
      <c r="H616" s="47" t="str">
        <f>IF(A616="","",'DATA PENDIENTES'!G616)</f>
        <v/>
      </c>
      <c r="I616" s="48" t="str">
        <f>IF(A616="","",'DATA PENDIENTES'!H616)</f>
        <v/>
      </c>
      <c r="J616" s="48" t="str">
        <f t="shared" si="1"/>
        <v/>
      </c>
      <c r="K616" s="47" t="str">
        <f>IF(A616="","",'DATA PENDIENTES'!I616)</f>
        <v/>
      </c>
      <c r="L616" s="47" t="str">
        <f>IF(A616="","",'DATA PENDIENTES'!K616)</f>
        <v/>
      </c>
      <c r="M616" s="47" t="str">
        <f>IF(A616="","",'DATA PENDIENTES'!M616)</f>
        <v/>
      </c>
      <c r="N616" s="47" t="str">
        <f>IF(A616="","",'DATA PENDIENTES'!N616)</f>
        <v/>
      </c>
      <c r="O616" s="47" t="str">
        <f t="shared" si="2"/>
        <v/>
      </c>
      <c r="P616" s="47" t="str">
        <f t="shared" si="3"/>
        <v/>
      </c>
      <c r="Q616" s="77" t="str">
        <f t="shared" si="4"/>
        <v/>
      </c>
      <c r="R616" s="47" t="str">
        <f t="shared" si="5"/>
        <v/>
      </c>
      <c r="S616" s="47" t="str">
        <f t="shared" si="6"/>
        <v/>
      </c>
      <c r="T616" s="48" t="str">
        <f>IF(A616="","",'DATA PENDIENTES'!O616)</f>
        <v/>
      </c>
    </row>
    <row r="617" ht="15.75" customHeight="1">
      <c r="A617" s="52" t="str">
        <f>IF('DATA PENDIENTES'!B617="","",'DATA PENDIENTES'!B617)</f>
        <v/>
      </c>
      <c r="B617" s="52" t="str">
        <f>IF(A617="","",'DATA PENDIENTES'!C617)</f>
        <v/>
      </c>
      <c r="C617" s="52" t="str">
        <f>IF(A617="","",'DATA PENDIENTES'!L617)</f>
        <v/>
      </c>
      <c r="D617" s="52" t="str">
        <f>IF(A617="","",'DATA PENDIENTES'!J617)</f>
        <v/>
      </c>
      <c r="E617" s="52" t="str">
        <f>IF(A617="","",'DATA PENDIENTES'!D617)</f>
        <v/>
      </c>
      <c r="F617" s="52" t="str">
        <f>IF(A617="","",'DATA PENDIENTES'!E617)</f>
        <v/>
      </c>
      <c r="G617" s="52" t="str">
        <f>IF(A617="","",'DATA PENDIENTES'!F617)</f>
        <v/>
      </c>
      <c r="H617" s="52" t="str">
        <f>IF(A617="","",'DATA PENDIENTES'!G617)</f>
        <v/>
      </c>
      <c r="I617" s="53" t="str">
        <f>IF(A617="","",'DATA PENDIENTES'!H617)</f>
        <v/>
      </c>
      <c r="J617" s="53" t="str">
        <f t="shared" si="1"/>
        <v/>
      </c>
      <c r="K617" s="52" t="str">
        <f>IF(A617="","",'DATA PENDIENTES'!I617)</f>
        <v/>
      </c>
      <c r="L617" s="52" t="str">
        <f>IF(A617="","",'DATA PENDIENTES'!K617)</f>
        <v/>
      </c>
      <c r="M617" s="52" t="str">
        <f>IF(A617="","",'DATA PENDIENTES'!M617)</f>
        <v/>
      </c>
      <c r="N617" s="52" t="str">
        <f>IF(A617="","",'DATA PENDIENTES'!N617)</f>
        <v/>
      </c>
      <c r="O617" s="52" t="str">
        <f t="shared" si="2"/>
        <v/>
      </c>
      <c r="P617" s="52" t="str">
        <f t="shared" si="3"/>
        <v/>
      </c>
      <c r="Q617" s="80" t="str">
        <f t="shared" si="4"/>
        <v/>
      </c>
      <c r="R617" s="52" t="str">
        <f t="shared" si="5"/>
        <v/>
      </c>
      <c r="S617" s="52" t="str">
        <f t="shared" si="6"/>
        <v/>
      </c>
      <c r="T617" s="53" t="str">
        <f>IF(A617="","",'DATA PENDIENTES'!O617)</f>
        <v/>
      </c>
    </row>
    <row r="618" ht="15.75" customHeight="1">
      <c r="A618" s="47" t="str">
        <f>IF('DATA PENDIENTES'!B618="","",'DATA PENDIENTES'!B618)</f>
        <v/>
      </c>
      <c r="B618" s="47" t="str">
        <f>IF(A618="","",'DATA PENDIENTES'!C618)</f>
        <v/>
      </c>
      <c r="C618" s="47" t="str">
        <f>IF(A618="","",'DATA PENDIENTES'!L618)</f>
        <v/>
      </c>
      <c r="D618" s="47" t="str">
        <f>IF(A618="","",'DATA PENDIENTES'!J618)</f>
        <v/>
      </c>
      <c r="E618" s="47" t="str">
        <f>IF(A618="","",'DATA PENDIENTES'!D618)</f>
        <v/>
      </c>
      <c r="F618" s="47" t="str">
        <f>IF(A618="","",'DATA PENDIENTES'!E618)</f>
        <v/>
      </c>
      <c r="G618" s="47" t="str">
        <f>IF(A618="","",'DATA PENDIENTES'!F618)</f>
        <v/>
      </c>
      <c r="H618" s="47" t="str">
        <f>IF(A618="","",'DATA PENDIENTES'!G618)</f>
        <v/>
      </c>
      <c r="I618" s="48" t="str">
        <f>IF(A618="","",'DATA PENDIENTES'!H618)</f>
        <v/>
      </c>
      <c r="J618" s="48" t="str">
        <f t="shared" si="1"/>
        <v/>
      </c>
      <c r="K618" s="47" t="str">
        <f>IF(A618="","",'DATA PENDIENTES'!I618)</f>
        <v/>
      </c>
      <c r="L618" s="47" t="str">
        <f>IF(A618="","",'DATA PENDIENTES'!K618)</f>
        <v/>
      </c>
      <c r="M618" s="47" t="str">
        <f>IF(A618="","",'DATA PENDIENTES'!M618)</f>
        <v/>
      </c>
      <c r="N618" s="47" t="str">
        <f>IF(A618="","",'DATA PENDIENTES'!N618)</f>
        <v/>
      </c>
      <c r="O618" s="47" t="str">
        <f t="shared" si="2"/>
        <v/>
      </c>
      <c r="P618" s="47" t="str">
        <f t="shared" si="3"/>
        <v/>
      </c>
      <c r="Q618" s="77" t="str">
        <f t="shared" si="4"/>
        <v/>
      </c>
      <c r="R618" s="47" t="str">
        <f t="shared" si="5"/>
        <v/>
      </c>
      <c r="S618" s="47" t="str">
        <f t="shared" si="6"/>
        <v/>
      </c>
      <c r="T618" s="48" t="str">
        <f>IF(A618="","",'DATA PENDIENTES'!O618)</f>
        <v/>
      </c>
    </row>
    <row r="619" ht="15.75" customHeight="1">
      <c r="A619" s="52" t="str">
        <f>IF('DATA PENDIENTES'!B619="","",'DATA PENDIENTES'!B619)</f>
        <v/>
      </c>
      <c r="B619" s="52" t="str">
        <f>IF(A619="","",'DATA PENDIENTES'!C619)</f>
        <v/>
      </c>
      <c r="C619" s="52" t="str">
        <f>IF(A619="","",'DATA PENDIENTES'!L619)</f>
        <v/>
      </c>
      <c r="D619" s="52" t="str">
        <f>IF(A619="","",'DATA PENDIENTES'!J619)</f>
        <v/>
      </c>
      <c r="E619" s="52" t="str">
        <f>IF(A619="","",'DATA PENDIENTES'!D619)</f>
        <v/>
      </c>
      <c r="F619" s="52" t="str">
        <f>IF(A619="","",'DATA PENDIENTES'!E619)</f>
        <v/>
      </c>
      <c r="G619" s="52" t="str">
        <f>IF(A619="","",'DATA PENDIENTES'!F619)</f>
        <v/>
      </c>
      <c r="H619" s="52" t="str">
        <f>IF(A619="","",'DATA PENDIENTES'!G619)</f>
        <v/>
      </c>
      <c r="I619" s="53" t="str">
        <f>IF(A619="","",'DATA PENDIENTES'!H619)</f>
        <v/>
      </c>
      <c r="J619" s="53" t="str">
        <f t="shared" si="1"/>
        <v/>
      </c>
      <c r="K619" s="52" t="str">
        <f>IF(A619="","",'DATA PENDIENTES'!I619)</f>
        <v/>
      </c>
      <c r="L619" s="52" t="str">
        <f>IF(A619="","",'DATA PENDIENTES'!K619)</f>
        <v/>
      </c>
      <c r="M619" s="52" t="str">
        <f>IF(A619="","",'DATA PENDIENTES'!M619)</f>
        <v/>
      </c>
      <c r="N619" s="52" t="str">
        <f>IF(A619="","",'DATA PENDIENTES'!N619)</f>
        <v/>
      </c>
      <c r="O619" s="52" t="str">
        <f t="shared" si="2"/>
        <v/>
      </c>
      <c r="P619" s="52" t="str">
        <f t="shared" si="3"/>
        <v/>
      </c>
      <c r="Q619" s="80" t="str">
        <f t="shared" si="4"/>
        <v/>
      </c>
      <c r="R619" s="52" t="str">
        <f t="shared" si="5"/>
        <v/>
      </c>
      <c r="S619" s="52" t="str">
        <f t="shared" si="6"/>
        <v/>
      </c>
      <c r="T619" s="53" t="str">
        <f>IF(A619="","",'DATA PENDIENTES'!O619)</f>
        <v/>
      </c>
    </row>
    <row r="620" ht="15.75" customHeight="1">
      <c r="A620" s="47" t="str">
        <f>IF('DATA PENDIENTES'!B620="","",'DATA PENDIENTES'!B620)</f>
        <v/>
      </c>
      <c r="B620" s="47" t="str">
        <f>IF(A620="","",'DATA PENDIENTES'!C620)</f>
        <v/>
      </c>
      <c r="C620" s="47" t="str">
        <f>IF(A620="","",'DATA PENDIENTES'!L620)</f>
        <v/>
      </c>
      <c r="D620" s="47" t="str">
        <f>IF(A620="","",'DATA PENDIENTES'!J620)</f>
        <v/>
      </c>
      <c r="E620" s="47" t="str">
        <f>IF(A620="","",'DATA PENDIENTES'!D620)</f>
        <v/>
      </c>
      <c r="F620" s="47" t="str">
        <f>IF(A620="","",'DATA PENDIENTES'!E620)</f>
        <v/>
      </c>
      <c r="G620" s="47" t="str">
        <f>IF(A620="","",'DATA PENDIENTES'!F620)</f>
        <v/>
      </c>
      <c r="H620" s="47" t="str">
        <f>IF(A620="","",'DATA PENDIENTES'!G620)</f>
        <v/>
      </c>
      <c r="I620" s="48" t="str">
        <f>IF(A620="","",'DATA PENDIENTES'!H620)</f>
        <v/>
      </c>
      <c r="J620" s="48" t="str">
        <f t="shared" si="1"/>
        <v/>
      </c>
      <c r="K620" s="47" t="str">
        <f>IF(A620="","",'DATA PENDIENTES'!I620)</f>
        <v/>
      </c>
      <c r="L620" s="47" t="str">
        <f>IF(A620="","",'DATA PENDIENTES'!K620)</f>
        <v/>
      </c>
      <c r="M620" s="47" t="str">
        <f>IF(A620="","",'DATA PENDIENTES'!M620)</f>
        <v/>
      </c>
      <c r="N620" s="47" t="str">
        <f>IF(A620="","",'DATA PENDIENTES'!N620)</f>
        <v/>
      </c>
      <c r="O620" s="47" t="str">
        <f t="shared" si="2"/>
        <v/>
      </c>
      <c r="P620" s="47" t="str">
        <f t="shared" si="3"/>
        <v/>
      </c>
      <c r="Q620" s="77" t="str">
        <f t="shared" si="4"/>
        <v/>
      </c>
      <c r="R620" s="47" t="str">
        <f t="shared" si="5"/>
        <v/>
      </c>
      <c r="S620" s="47" t="str">
        <f t="shared" si="6"/>
        <v/>
      </c>
      <c r="T620" s="48" t="str">
        <f>IF(A620="","",'DATA PENDIENTES'!O620)</f>
        <v/>
      </c>
    </row>
    <row r="621" ht="15.75" customHeight="1">
      <c r="A621" s="52" t="str">
        <f>IF('DATA PENDIENTES'!B621="","",'DATA PENDIENTES'!B621)</f>
        <v/>
      </c>
      <c r="B621" s="52" t="str">
        <f>IF(A621="","",'DATA PENDIENTES'!C621)</f>
        <v/>
      </c>
      <c r="C621" s="52" t="str">
        <f>IF(A621="","",'DATA PENDIENTES'!L621)</f>
        <v/>
      </c>
      <c r="D621" s="52" t="str">
        <f>IF(A621="","",'DATA PENDIENTES'!J621)</f>
        <v/>
      </c>
      <c r="E621" s="52" t="str">
        <f>IF(A621="","",'DATA PENDIENTES'!D621)</f>
        <v/>
      </c>
      <c r="F621" s="52" t="str">
        <f>IF(A621="","",'DATA PENDIENTES'!E621)</f>
        <v/>
      </c>
      <c r="G621" s="52" t="str">
        <f>IF(A621="","",'DATA PENDIENTES'!F621)</f>
        <v/>
      </c>
      <c r="H621" s="52" t="str">
        <f>IF(A621="","",'DATA PENDIENTES'!G621)</f>
        <v/>
      </c>
      <c r="I621" s="53" t="str">
        <f>IF(A621="","",'DATA PENDIENTES'!H621)</f>
        <v/>
      </c>
      <c r="J621" s="53" t="str">
        <f t="shared" si="1"/>
        <v/>
      </c>
      <c r="K621" s="52" t="str">
        <f>IF(A621="","",'DATA PENDIENTES'!I621)</f>
        <v/>
      </c>
      <c r="L621" s="52" t="str">
        <f>IF(A621="","",'DATA PENDIENTES'!K621)</f>
        <v/>
      </c>
      <c r="M621" s="52" t="str">
        <f>IF(A621="","",'DATA PENDIENTES'!M621)</f>
        <v/>
      </c>
      <c r="N621" s="52" t="str">
        <f>IF(A621="","",'DATA PENDIENTES'!N621)</f>
        <v/>
      </c>
      <c r="O621" s="52" t="str">
        <f t="shared" si="2"/>
        <v/>
      </c>
      <c r="P621" s="52" t="str">
        <f t="shared" si="3"/>
        <v/>
      </c>
      <c r="Q621" s="80" t="str">
        <f t="shared" si="4"/>
        <v/>
      </c>
      <c r="R621" s="52" t="str">
        <f t="shared" si="5"/>
        <v/>
      </c>
      <c r="S621" s="52" t="str">
        <f t="shared" si="6"/>
        <v/>
      </c>
      <c r="T621" s="53" t="str">
        <f>IF(A621="","",'DATA PENDIENTES'!O621)</f>
        <v/>
      </c>
    </row>
    <row r="622" ht="15.75" customHeight="1">
      <c r="A622" s="47" t="str">
        <f>IF('DATA PENDIENTES'!B622="","",'DATA PENDIENTES'!B622)</f>
        <v/>
      </c>
      <c r="B622" s="47" t="str">
        <f>IF(A622="","",'DATA PENDIENTES'!C622)</f>
        <v/>
      </c>
      <c r="C622" s="47" t="str">
        <f>IF(A622="","",'DATA PENDIENTES'!L622)</f>
        <v/>
      </c>
      <c r="D622" s="47" t="str">
        <f>IF(A622="","",'DATA PENDIENTES'!J622)</f>
        <v/>
      </c>
      <c r="E622" s="47" t="str">
        <f>IF(A622="","",'DATA PENDIENTES'!D622)</f>
        <v/>
      </c>
      <c r="F622" s="47" t="str">
        <f>IF(A622="","",'DATA PENDIENTES'!E622)</f>
        <v/>
      </c>
      <c r="G622" s="47" t="str">
        <f>IF(A622="","",'DATA PENDIENTES'!F622)</f>
        <v/>
      </c>
      <c r="H622" s="47" t="str">
        <f>IF(A622="","",'DATA PENDIENTES'!G622)</f>
        <v/>
      </c>
      <c r="I622" s="48" t="str">
        <f>IF(A622="","",'DATA PENDIENTES'!H622)</f>
        <v/>
      </c>
      <c r="J622" s="48" t="str">
        <f t="shared" si="1"/>
        <v/>
      </c>
      <c r="K622" s="47" t="str">
        <f>IF(A622="","",'DATA PENDIENTES'!I622)</f>
        <v/>
      </c>
      <c r="L622" s="47" t="str">
        <f>IF(A622="","",'DATA PENDIENTES'!K622)</f>
        <v/>
      </c>
      <c r="M622" s="47" t="str">
        <f>IF(A622="","",'DATA PENDIENTES'!M622)</f>
        <v/>
      </c>
      <c r="N622" s="47" t="str">
        <f>IF(A622="","",'DATA PENDIENTES'!N622)</f>
        <v/>
      </c>
      <c r="O622" s="47" t="str">
        <f t="shared" si="2"/>
        <v/>
      </c>
      <c r="P622" s="47" t="str">
        <f t="shared" si="3"/>
        <v/>
      </c>
      <c r="Q622" s="77" t="str">
        <f t="shared" si="4"/>
        <v/>
      </c>
      <c r="R622" s="47" t="str">
        <f t="shared" si="5"/>
        <v/>
      </c>
      <c r="S622" s="47" t="str">
        <f t="shared" si="6"/>
        <v/>
      </c>
      <c r="T622" s="48" t="str">
        <f>IF(A622="","",'DATA PENDIENTES'!O622)</f>
        <v/>
      </c>
    </row>
    <row r="623" ht="15.75" customHeight="1">
      <c r="A623" s="52" t="str">
        <f>IF('DATA PENDIENTES'!B623="","",'DATA PENDIENTES'!B623)</f>
        <v/>
      </c>
      <c r="B623" s="52" t="str">
        <f>IF(A623="","",'DATA PENDIENTES'!C623)</f>
        <v/>
      </c>
      <c r="C623" s="52" t="str">
        <f>IF(A623="","",'DATA PENDIENTES'!L623)</f>
        <v/>
      </c>
      <c r="D623" s="52" t="str">
        <f>IF(A623="","",'DATA PENDIENTES'!J623)</f>
        <v/>
      </c>
      <c r="E623" s="52" t="str">
        <f>IF(A623="","",'DATA PENDIENTES'!D623)</f>
        <v/>
      </c>
      <c r="F623" s="52" t="str">
        <f>IF(A623="","",'DATA PENDIENTES'!E623)</f>
        <v/>
      </c>
      <c r="G623" s="52" t="str">
        <f>IF(A623="","",'DATA PENDIENTES'!F623)</f>
        <v/>
      </c>
      <c r="H623" s="52" t="str">
        <f>IF(A623="","",'DATA PENDIENTES'!G623)</f>
        <v/>
      </c>
      <c r="I623" s="53" t="str">
        <f>IF(A623="","",'DATA PENDIENTES'!H623)</f>
        <v/>
      </c>
      <c r="J623" s="53" t="str">
        <f t="shared" si="1"/>
        <v/>
      </c>
      <c r="K623" s="52" t="str">
        <f>IF(A623="","",'DATA PENDIENTES'!I623)</f>
        <v/>
      </c>
      <c r="L623" s="52" t="str">
        <f>IF(A623="","",'DATA PENDIENTES'!K623)</f>
        <v/>
      </c>
      <c r="M623" s="52" t="str">
        <f>IF(A623="","",'DATA PENDIENTES'!M623)</f>
        <v/>
      </c>
      <c r="N623" s="52" t="str">
        <f>IF(A623="","",'DATA PENDIENTES'!N623)</f>
        <v/>
      </c>
      <c r="O623" s="52" t="str">
        <f t="shared" si="2"/>
        <v/>
      </c>
      <c r="P623" s="52" t="str">
        <f t="shared" si="3"/>
        <v/>
      </c>
      <c r="Q623" s="80" t="str">
        <f t="shared" si="4"/>
        <v/>
      </c>
      <c r="R623" s="52" t="str">
        <f t="shared" si="5"/>
        <v/>
      </c>
      <c r="S623" s="52" t="str">
        <f t="shared" si="6"/>
        <v/>
      </c>
      <c r="T623" s="53" t="str">
        <f>IF(A623="","",'DATA PENDIENTES'!O623)</f>
        <v/>
      </c>
    </row>
    <row r="624" ht="15.75" customHeight="1">
      <c r="A624" s="47" t="str">
        <f>IF('DATA PENDIENTES'!B624="","",'DATA PENDIENTES'!B624)</f>
        <v/>
      </c>
      <c r="B624" s="47" t="str">
        <f>IF(A624="","",'DATA PENDIENTES'!C624)</f>
        <v/>
      </c>
      <c r="C624" s="47" t="str">
        <f>IF(A624="","",'DATA PENDIENTES'!L624)</f>
        <v/>
      </c>
      <c r="D624" s="47" t="str">
        <f>IF(A624="","",'DATA PENDIENTES'!J624)</f>
        <v/>
      </c>
      <c r="E624" s="47" t="str">
        <f>IF(A624="","",'DATA PENDIENTES'!D624)</f>
        <v/>
      </c>
      <c r="F624" s="47" t="str">
        <f>IF(A624="","",'DATA PENDIENTES'!E624)</f>
        <v/>
      </c>
      <c r="G624" s="47" t="str">
        <f>IF(A624="","",'DATA PENDIENTES'!F624)</f>
        <v/>
      </c>
      <c r="H624" s="47" t="str">
        <f>IF(A624="","",'DATA PENDIENTES'!G624)</f>
        <v/>
      </c>
      <c r="I624" s="48" t="str">
        <f>IF(A624="","",'DATA PENDIENTES'!H624)</f>
        <v/>
      </c>
      <c r="J624" s="48" t="str">
        <f t="shared" si="1"/>
        <v/>
      </c>
      <c r="K624" s="47" t="str">
        <f>IF(A624="","",'DATA PENDIENTES'!I624)</f>
        <v/>
      </c>
      <c r="L624" s="47" t="str">
        <f>IF(A624="","",'DATA PENDIENTES'!K624)</f>
        <v/>
      </c>
      <c r="M624" s="47" t="str">
        <f>IF(A624="","",'DATA PENDIENTES'!M624)</f>
        <v/>
      </c>
      <c r="N624" s="47" t="str">
        <f>IF(A624="","",'DATA PENDIENTES'!N624)</f>
        <v/>
      </c>
      <c r="O624" s="47" t="str">
        <f t="shared" si="2"/>
        <v/>
      </c>
      <c r="P624" s="47" t="str">
        <f t="shared" si="3"/>
        <v/>
      </c>
      <c r="Q624" s="77" t="str">
        <f t="shared" si="4"/>
        <v/>
      </c>
      <c r="R624" s="47" t="str">
        <f t="shared" si="5"/>
        <v/>
      </c>
      <c r="S624" s="47" t="str">
        <f t="shared" si="6"/>
        <v/>
      </c>
      <c r="T624" s="48" t="str">
        <f>IF(A624="","",'DATA PENDIENTES'!O624)</f>
        <v/>
      </c>
    </row>
    <row r="625" ht="15.75" customHeight="1">
      <c r="A625" s="52" t="str">
        <f>IF('DATA PENDIENTES'!B625="","",'DATA PENDIENTES'!B625)</f>
        <v/>
      </c>
      <c r="B625" s="52" t="str">
        <f>IF(A625="","",'DATA PENDIENTES'!C625)</f>
        <v/>
      </c>
      <c r="C625" s="52" t="str">
        <f>IF(A625="","",'DATA PENDIENTES'!L625)</f>
        <v/>
      </c>
      <c r="D625" s="52" t="str">
        <f>IF(A625="","",'DATA PENDIENTES'!J625)</f>
        <v/>
      </c>
      <c r="E625" s="52" t="str">
        <f>IF(A625="","",'DATA PENDIENTES'!D625)</f>
        <v/>
      </c>
      <c r="F625" s="52" t="str">
        <f>IF(A625="","",'DATA PENDIENTES'!E625)</f>
        <v/>
      </c>
      <c r="G625" s="52" t="str">
        <f>IF(A625="","",'DATA PENDIENTES'!F625)</f>
        <v/>
      </c>
      <c r="H625" s="52" t="str">
        <f>IF(A625="","",'DATA PENDIENTES'!G625)</f>
        <v/>
      </c>
      <c r="I625" s="53" t="str">
        <f>IF(A625="","",'DATA PENDIENTES'!H625)</f>
        <v/>
      </c>
      <c r="J625" s="53" t="str">
        <f t="shared" si="1"/>
        <v/>
      </c>
      <c r="K625" s="52" t="str">
        <f>IF(A625="","",'DATA PENDIENTES'!I625)</f>
        <v/>
      </c>
      <c r="L625" s="52" t="str">
        <f>IF(A625="","",'DATA PENDIENTES'!K625)</f>
        <v/>
      </c>
      <c r="M625" s="52" t="str">
        <f>IF(A625="","",'DATA PENDIENTES'!M625)</f>
        <v/>
      </c>
      <c r="N625" s="52" t="str">
        <f>IF(A625="","",'DATA PENDIENTES'!N625)</f>
        <v/>
      </c>
      <c r="O625" s="52" t="str">
        <f t="shared" si="2"/>
        <v/>
      </c>
      <c r="P625" s="52" t="str">
        <f t="shared" si="3"/>
        <v/>
      </c>
      <c r="Q625" s="80" t="str">
        <f t="shared" si="4"/>
        <v/>
      </c>
      <c r="R625" s="52" t="str">
        <f t="shared" si="5"/>
        <v/>
      </c>
      <c r="S625" s="52" t="str">
        <f t="shared" si="6"/>
        <v/>
      </c>
      <c r="T625" s="53" t="str">
        <f>IF(A625="","",'DATA PENDIENTES'!O625)</f>
        <v/>
      </c>
    </row>
    <row r="626" ht="15.75" customHeight="1">
      <c r="A626" s="47" t="str">
        <f>IF('DATA PENDIENTES'!B626="","",'DATA PENDIENTES'!B626)</f>
        <v/>
      </c>
      <c r="B626" s="47" t="str">
        <f>IF(A626="","",'DATA PENDIENTES'!C626)</f>
        <v/>
      </c>
      <c r="C626" s="47" t="str">
        <f>IF(A626="","",'DATA PENDIENTES'!L626)</f>
        <v/>
      </c>
      <c r="D626" s="47" t="str">
        <f>IF(A626="","",'DATA PENDIENTES'!J626)</f>
        <v/>
      </c>
      <c r="E626" s="47" t="str">
        <f>IF(A626="","",'DATA PENDIENTES'!D626)</f>
        <v/>
      </c>
      <c r="F626" s="47" t="str">
        <f>IF(A626="","",'DATA PENDIENTES'!E626)</f>
        <v/>
      </c>
      <c r="G626" s="47" t="str">
        <f>IF(A626="","",'DATA PENDIENTES'!F626)</f>
        <v/>
      </c>
      <c r="H626" s="47" t="str">
        <f>IF(A626="","",'DATA PENDIENTES'!G626)</f>
        <v/>
      </c>
      <c r="I626" s="48" t="str">
        <f>IF(A626="","",'DATA PENDIENTES'!H626)</f>
        <v/>
      </c>
      <c r="J626" s="48" t="str">
        <f t="shared" si="1"/>
        <v/>
      </c>
      <c r="K626" s="47" t="str">
        <f>IF(A626="","",'DATA PENDIENTES'!I626)</f>
        <v/>
      </c>
      <c r="L626" s="47" t="str">
        <f>IF(A626="","",'DATA PENDIENTES'!K626)</f>
        <v/>
      </c>
      <c r="M626" s="47" t="str">
        <f>IF(A626="","",'DATA PENDIENTES'!M626)</f>
        <v/>
      </c>
      <c r="N626" s="47" t="str">
        <f>IF(A626="","",'DATA PENDIENTES'!N626)</f>
        <v/>
      </c>
      <c r="O626" s="47" t="str">
        <f t="shared" si="2"/>
        <v/>
      </c>
      <c r="P626" s="47" t="str">
        <f t="shared" si="3"/>
        <v/>
      </c>
      <c r="Q626" s="77" t="str">
        <f t="shared" si="4"/>
        <v/>
      </c>
      <c r="R626" s="47" t="str">
        <f t="shared" si="5"/>
        <v/>
      </c>
      <c r="S626" s="47" t="str">
        <f t="shared" si="6"/>
        <v/>
      </c>
      <c r="T626" s="48" t="str">
        <f>IF(A626="","",'DATA PENDIENTES'!O626)</f>
        <v/>
      </c>
    </row>
    <row r="627" ht="15.75" customHeight="1">
      <c r="A627" s="52" t="str">
        <f>IF('DATA PENDIENTES'!B627="","",'DATA PENDIENTES'!B627)</f>
        <v/>
      </c>
      <c r="B627" s="52" t="str">
        <f>IF(A627="","",'DATA PENDIENTES'!C627)</f>
        <v/>
      </c>
      <c r="C627" s="52" t="str">
        <f>IF(A627="","",'DATA PENDIENTES'!L627)</f>
        <v/>
      </c>
      <c r="D627" s="52" t="str">
        <f>IF(A627="","",'DATA PENDIENTES'!J627)</f>
        <v/>
      </c>
      <c r="E627" s="52" t="str">
        <f>IF(A627="","",'DATA PENDIENTES'!D627)</f>
        <v/>
      </c>
      <c r="F627" s="52" t="str">
        <f>IF(A627="","",'DATA PENDIENTES'!E627)</f>
        <v/>
      </c>
      <c r="G627" s="52" t="str">
        <f>IF(A627="","",'DATA PENDIENTES'!F627)</f>
        <v/>
      </c>
      <c r="H627" s="52" t="str">
        <f>IF(A627="","",'DATA PENDIENTES'!G627)</f>
        <v/>
      </c>
      <c r="I627" s="53" t="str">
        <f>IF(A627="","",'DATA PENDIENTES'!H627)</f>
        <v/>
      </c>
      <c r="J627" s="53" t="str">
        <f t="shared" si="1"/>
        <v/>
      </c>
      <c r="K627" s="52" t="str">
        <f>IF(A627="","",'DATA PENDIENTES'!I627)</f>
        <v/>
      </c>
      <c r="L627" s="52" t="str">
        <f>IF(A627="","",'DATA PENDIENTES'!K627)</f>
        <v/>
      </c>
      <c r="M627" s="52" t="str">
        <f>IF(A627="","",'DATA PENDIENTES'!M627)</f>
        <v/>
      </c>
      <c r="N627" s="52" t="str">
        <f>IF(A627="","",'DATA PENDIENTES'!N627)</f>
        <v/>
      </c>
      <c r="O627" s="52" t="str">
        <f t="shared" si="2"/>
        <v/>
      </c>
      <c r="P627" s="52" t="str">
        <f t="shared" si="3"/>
        <v/>
      </c>
      <c r="Q627" s="80" t="str">
        <f t="shared" si="4"/>
        <v/>
      </c>
      <c r="R627" s="52" t="str">
        <f t="shared" si="5"/>
        <v/>
      </c>
      <c r="S627" s="52" t="str">
        <f t="shared" si="6"/>
        <v/>
      </c>
      <c r="T627" s="53" t="str">
        <f>IF(A627="","",'DATA PENDIENTES'!O627)</f>
        <v/>
      </c>
    </row>
    <row r="628" ht="15.75" customHeight="1">
      <c r="A628" s="47" t="str">
        <f>IF('DATA PENDIENTES'!B628="","",'DATA PENDIENTES'!B628)</f>
        <v/>
      </c>
      <c r="B628" s="47" t="str">
        <f>IF(A628="","",'DATA PENDIENTES'!C628)</f>
        <v/>
      </c>
      <c r="C628" s="47" t="str">
        <f>IF(A628="","",'DATA PENDIENTES'!L628)</f>
        <v/>
      </c>
      <c r="D628" s="47" t="str">
        <f>IF(A628="","",'DATA PENDIENTES'!J628)</f>
        <v/>
      </c>
      <c r="E628" s="47" t="str">
        <f>IF(A628="","",'DATA PENDIENTES'!D628)</f>
        <v/>
      </c>
      <c r="F628" s="47" t="str">
        <f>IF(A628="","",'DATA PENDIENTES'!E628)</f>
        <v/>
      </c>
      <c r="G628" s="47" t="str">
        <f>IF(A628="","",'DATA PENDIENTES'!F628)</f>
        <v/>
      </c>
      <c r="H628" s="47" t="str">
        <f>IF(A628="","",'DATA PENDIENTES'!G628)</f>
        <v/>
      </c>
      <c r="I628" s="48" t="str">
        <f>IF(A628="","",'DATA PENDIENTES'!H628)</f>
        <v/>
      </c>
      <c r="J628" s="48" t="str">
        <f t="shared" si="1"/>
        <v/>
      </c>
      <c r="K628" s="47" t="str">
        <f>IF(A628="","",'DATA PENDIENTES'!I628)</f>
        <v/>
      </c>
      <c r="L628" s="47" t="str">
        <f>IF(A628="","",'DATA PENDIENTES'!K628)</f>
        <v/>
      </c>
      <c r="M628" s="47" t="str">
        <f>IF(A628="","",'DATA PENDIENTES'!M628)</f>
        <v/>
      </c>
      <c r="N628" s="47" t="str">
        <f>IF(A628="","",'DATA PENDIENTES'!N628)</f>
        <v/>
      </c>
      <c r="O628" s="47" t="str">
        <f t="shared" si="2"/>
        <v/>
      </c>
      <c r="P628" s="47" t="str">
        <f t="shared" si="3"/>
        <v/>
      </c>
      <c r="Q628" s="77" t="str">
        <f t="shared" si="4"/>
        <v/>
      </c>
      <c r="R628" s="47" t="str">
        <f t="shared" si="5"/>
        <v/>
      </c>
      <c r="S628" s="47" t="str">
        <f t="shared" si="6"/>
        <v/>
      </c>
      <c r="T628" s="48" t="str">
        <f>IF(A628="","",'DATA PENDIENTES'!O628)</f>
        <v/>
      </c>
    </row>
    <row r="629" ht="15.75" customHeight="1">
      <c r="A629" s="52" t="str">
        <f>IF('DATA PENDIENTES'!B629="","",'DATA PENDIENTES'!B629)</f>
        <v/>
      </c>
      <c r="B629" s="52" t="str">
        <f>IF(A629="","",'DATA PENDIENTES'!C629)</f>
        <v/>
      </c>
      <c r="C629" s="52" t="str">
        <f>IF(A629="","",'DATA PENDIENTES'!L629)</f>
        <v/>
      </c>
      <c r="D629" s="52" t="str">
        <f>IF(A629="","",'DATA PENDIENTES'!J629)</f>
        <v/>
      </c>
      <c r="E629" s="52" t="str">
        <f>IF(A629="","",'DATA PENDIENTES'!D629)</f>
        <v/>
      </c>
      <c r="F629" s="52" t="str">
        <f>IF(A629="","",'DATA PENDIENTES'!E629)</f>
        <v/>
      </c>
      <c r="G629" s="52" t="str">
        <f>IF(A629="","",'DATA PENDIENTES'!F629)</f>
        <v/>
      </c>
      <c r="H629" s="52" t="str">
        <f>IF(A629="","",'DATA PENDIENTES'!G629)</f>
        <v/>
      </c>
      <c r="I629" s="53" t="str">
        <f>IF(A629="","",'DATA PENDIENTES'!H629)</f>
        <v/>
      </c>
      <c r="J629" s="53" t="str">
        <f t="shared" si="1"/>
        <v/>
      </c>
      <c r="K629" s="52" t="str">
        <f>IF(A629="","",'DATA PENDIENTES'!I629)</f>
        <v/>
      </c>
      <c r="L629" s="52" t="str">
        <f>IF(A629="","",'DATA PENDIENTES'!K629)</f>
        <v/>
      </c>
      <c r="M629" s="52" t="str">
        <f>IF(A629="","",'DATA PENDIENTES'!M629)</f>
        <v/>
      </c>
      <c r="N629" s="52" t="str">
        <f>IF(A629="","",'DATA PENDIENTES'!N629)</f>
        <v/>
      </c>
      <c r="O629" s="52" t="str">
        <f t="shared" si="2"/>
        <v/>
      </c>
      <c r="P629" s="52" t="str">
        <f t="shared" si="3"/>
        <v/>
      </c>
      <c r="Q629" s="80" t="str">
        <f t="shared" si="4"/>
        <v/>
      </c>
      <c r="R629" s="52" t="str">
        <f t="shared" si="5"/>
        <v/>
      </c>
      <c r="S629" s="52" t="str">
        <f t="shared" si="6"/>
        <v/>
      </c>
      <c r="T629" s="53" t="str">
        <f>IF(A629="","",'DATA PENDIENTES'!O629)</f>
        <v/>
      </c>
    </row>
    <row r="630" ht="15.75" customHeight="1">
      <c r="A630" s="47" t="str">
        <f>IF('DATA PENDIENTES'!B630="","",'DATA PENDIENTES'!B630)</f>
        <v/>
      </c>
      <c r="B630" s="47" t="str">
        <f>IF(A630="","",'DATA PENDIENTES'!C630)</f>
        <v/>
      </c>
      <c r="C630" s="47" t="str">
        <f>IF(A630="","",'DATA PENDIENTES'!L630)</f>
        <v/>
      </c>
      <c r="D630" s="47" t="str">
        <f>IF(A630="","",'DATA PENDIENTES'!J630)</f>
        <v/>
      </c>
      <c r="E630" s="47" t="str">
        <f>IF(A630="","",'DATA PENDIENTES'!D630)</f>
        <v/>
      </c>
      <c r="F630" s="47" t="str">
        <f>IF(A630="","",'DATA PENDIENTES'!E630)</f>
        <v/>
      </c>
      <c r="G630" s="47" t="str">
        <f>IF(A630="","",'DATA PENDIENTES'!F630)</f>
        <v/>
      </c>
      <c r="H630" s="47" t="str">
        <f>IF(A630="","",'DATA PENDIENTES'!G630)</f>
        <v/>
      </c>
      <c r="I630" s="48" t="str">
        <f>IF(A630="","",'DATA PENDIENTES'!H630)</f>
        <v/>
      </c>
      <c r="J630" s="48" t="str">
        <f t="shared" si="1"/>
        <v/>
      </c>
      <c r="K630" s="47" t="str">
        <f>IF(A630="","",'DATA PENDIENTES'!I630)</f>
        <v/>
      </c>
      <c r="L630" s="47" t="str">
        <f>IF(A630="","",'DATA PENDIENTES'!K630)</f>
        <v/>
      </c>
      <c r="M630" s="47" t="str">
        <f>IF(A630="","",'DATA PENDIENTES'!M630)</f>
        <v/>
      </c>
      <c r="N630" s="47" t="str">
        <f>IF(A630="","",'DATA PENDIENTES'!N630)</f>
        <v/>
      </c>
      <c r="O630" s="47" t="str">
        <f t="shared" si="2"/>
        <v/>
      </c>
      <c r="P630" s="47" t="str">
        <f t="shared" si="3"/>
        <v/>
      </c>
      <c r="Q630" s="77" t="str">
        <f t="shared" si="4"/>
        <v/>
      </c>
      <c r="R630" s="47" t="str">
        <f t="shared" si="5"/>
        <v/>
      </c>
      <c r="S630" s="47" t="str">
        <f t="shared" si="6"/>
        <v/>
      </c>
      <c r="T630" s="48" t="str">
        <f>IF(A630="","",'DATA PENDIENTES'!O630)</f>
        <v/>
      </c>
    </row>
    <row r="631" ht="15.75" customHeight="1">
      <c r="A631" s="52" t="str">
        <f>IF('DATA PENDIENTES'!B631="","",'DATA PENDIENTES'!B631)</f>
        <v/>
      </c>
      <c r="B631" s="52" t="str">
        <f>IF(A631="","",'DATA PENDIENTES'!C631)</f>
        <v/>
      </c>
      <c r="C631" s="52" t="str">
        <f>IF(A631="","",'DATA PENDIENTES'!L631)</f>
        <v/>
      </c>
      <c r="D631" s="52" t="str">
        <f>IF(A631="","",'DATA PENDIENTES'!J631)</f>
        <v/>
      </c>
      <c r="E631" s="52" t="str">
        <f>IF(A631="","",'DATA PENDIENTES'!D631)</f>
        <v/>
      </c>
      <c r="F631" s="52" t="str">
        <f>IF(A631="","",'DATA PENDIENTES'!E631)</f>
        <v/>
      </c>
      <c r="G631" s="52" t="str">
        <f>IF(A631="","",'DATA PENDIENTES'!F631)</f>
        <v/>
      </c>
      <c r="H631" s="52" t="str">
        <f>IF(A631="","",'DATA PENDIENTES'!G631)</f>
        <v/>
      </c>
      <c r="I631" s="53" t="str">
        <f>IF(A631="","",'DATA PENDIENTES'!H631)</f>
        <v/>
      </c>
      <c r="J631" s="53" t="str">
        <f t="shared" si="1"/>
        <v/>
      </c>
      <c r="K631" s="52" t="str">
        <f>IF(A631="","",'DATA PENDIENTES'!I631)</f>
        <v/>
      </c>
      <c r="L631" s="52" t="str">
        <f>IF(A631="","",'DATA PENDIENTES'!K631)</f>
        <v/>
      </c>
      <c r="M631" s="52" t="str">
        <f>IF(A631="","",'DATA PENDIENTES'!M631)</f>
        <v/>
      </c>
      <c r="N631" s="52" t="str">
        <f>IF(A631="","",'DATA PENDIENTES'!N631)</f>
        <v/>
      </c>
      <c r="O631" s="52" t="str">
        <f t="shared" si="2"/>
        <v/>
      </c>
      <c r="P631" s="52" t="str">
        <f t="shared" si="3"/>
        <v/>
      </c>
      <c r="Q631" s="80" t="str">
        <f t="shared" si="4"/>
        <v/>
      </c>
      <c r="R631" s="52" t="str">
        <f t="shared" si="5"/>
        <v/>
      </c>
      <c r="S631" s="52" t="str">
        <f t="shared" si="6"/>
        <v/>
      </c>
      <c r="T631" s="53" t="str">
        <f>IF(A631="","",'DATA PENDIENTES'!O631)</f>
        <v/>
      </c>
    </row>
    <row r="632" ht="15.75" customHeight="1">
      <c r="A632" s="47" t="str">
        <f>IF('DATA PENDIENTES'!B632="","",'DATA PENDIENTES'!B632)</f>
        <v/>
      </c>
      <c r="B632" s="47" t="str">
        <f>IF(A632="","",'DATA PENDIENTES'!C632)</f>
        <v/>
      </c>
      <c r="C632" s="47" t="str">
        <f>IF(A632="","",'DATA PENDIENTES'!L632)</f>
        <v/>
      </c>
      <c r="D632" s="47" t="str">
        <f>IF(A632="","",'DATA PENDIENTES'!J632)</f>
        <v/>
      </c>
      <c r="E632" s="47" t="str">
        <f>IF(A632="","",'DATA PENDIENTES'!D632)</f>
        <v/>
      </c>
      <c r="F632" s="47" t="str">
        <f>IF(A632="","",'DATA PENDIENTES'!E632)</f>
        <v/>
      </c>
      <c r="G632" s="47" t="str">
        <f>IF(A632="","",'DATA PENDIENTES'!F632)</f>
        <v/>
      </c>
      <c r="H632" s="47" t="str">
        <f>IF(A632="","",'DATA PENDIENTES'!G632)</f>
        <v/>
      </c>
      <c r="I632" s="48" t="str">
        <f>IF(A632="","",'DATA PENDIENTES'!H632)</f>
        <v/>
      </c>
      <c r="J632" s="48" t="str">
        <f t="shared" si="1"/>
        <v/>
      </c>
      <c r="K632" s="47" t="str">
        <f>IF(A632="","",'DATA PENDIENTES'!I632)</f>
        <v/>
      </c>
      <c r="L632" s="47" t="str">
        <f>IF(A632="","",'DATA PENDIENTES'!K632)</f>
        <v/>
      </c>
      <c r="M632" s="47" t="str">
        <f>IF(A632="","",'DATA PENDIENTES'!M632)</f>
        <v/>
      </c>
      <c r="N632" s="47" t="str">
        <f>IF(A632="","",'DATA PENDIENTES'!N632)</f>
        <v/>
      </c>
      <c r="O632" s="47" t="str">
        <f t="shared" si="2"/>
        <v/>
      </c>
      <c r="P632" s="47" t="str">
        <f t="shared" si="3"/>
        <v/>
      </c>
      <c r="Q632" s="77" t="str">
        <f t="shared" si="4"/>
        <v/>
      </c>
      <c r="R632" s="47" t="str">
        <f t="shared" si="5"/>
        <v/>
      </c>
      <c r="S632" s="47" t="str">
        <f t="shared" si="6"/>
        <v/>
      </c>
      <c r="T632" s="48" t="str">
        <f>IF(A632="","",'DATA PENDIENTES'!O632)</f>
        <v/>
      </c>
    </row>
    <row r="633" ht="15.75" customHeight="1">
      <c r="A633" s="52" t="str">
        <f>IF('DATA PENDIENTES'!B633="","",'DATA PENDIENTES'!B633)</f>
        <v/>
      </c>
      <c r="B633" s="52" t="str">
        <f>IF(A633="","",'DATA PENDIENTES'!C633)</f>
        <v/>
      </c>
      <c r="C633" s="52" t="str">
        <f>IF(A633="","",'DATA PENDIENTES'!L633)</f>
        <v/>
      </c>
      <c r="D633" s="52" t="str">
        <f>IF(A633="","",'DATA PENDIENTES'!J633)</f>
        <v/>
      </c>
      <c r="E633" s="52" t="str">
        <f>IF(A633="","",'DATA PENDIENTES'!D633)</f>
        <v/>
      </c>
      <c r="F633" s="52" t="str">
        <f>IF(A633="","",'DATA PENDIENTES'!E633)</f>
        <v/>
      </c>
      <c r="G633" s="52" t="str">
        <f>IF(A633="","",'DATA PENDIENTES'!F633)</f>
        <v/>
      </c>
      <c r="H633" s="52" t="str">
        <f>IF(A633="","",'DATA PENDIENTES'!G633)</f>
        <v/>
      </c>
      <c r="I633" s="53" t="str">
        <f>IF(A633="","",'DATA PENDIENTES'!H633)</f>
        <v/>
      </c>
      <c r="J633" s="53" t="str">
        <f t="shared" si="1"/>
        <v/>
      </c>
      <c r="K633" s="52" t="str">
        <f>IF(A633="","",'DATA PENDIENTES'!I633)</f>
        <v/>
      </c>
      <c r="L633" s="52" t="str">
        <f>IF(A633="","",'DATA PENDIENTES'!K633)</f>
        <v/>
      </c>
      <c r="M633" s="52" t="str">
        <f>IF(A633="","",'DATA PENDIENTES'!M633)</f>
        <v/>
      </c>
      <c r="N633" s="52" t="str">
        <f>IF(A633="","",'DATA PENDIENTES'!N633)</f>
        <v/>
      </c>
      <c r="O633" s="52" t="str">
        <f t="shared" si="2"/>
        <v/>
      </c>
      <c r="P633" s="52" t="str">
        <f t="shared" si="3"/>
        <v/>
      </c>
      <c r="Q633" s="80" t="str">
        <f t="shared" si="4"/>
        <v/>
      </c>
      <c r="R633" s="52" t="str">
        <f t="shared" si="5"/>
        <v/>
      </c>
      <c r="S633" s="52" t="str">
        <f t="shared" si="6"/>
        <v/>
      </c>
      <c r="T633" s="53" t="str">
        <f>IF(A633="","",'DATA PENDIENTES'!O633)</f>
        <v/>
      </c>
    </row>
    <row r="634" ht="15.75" customHeight="1">
      <c r="A634" s="47" t="str">
        <f>IF('DATA PENDIENTES'!B634="","",'DATA PENDIENTES'!B634)</f>
        <v/>
      </c>
      <c r="B634" s="47" t="str">
        <f>IF(A634="","",'DATA PENDIENTES'!C634)</f>
        <v/>
      </c>
      <c r="C634" s="47" t="str">
        <f>IF(A634="","",'DATA PENDIENTES'!L634)</f>
        <v/>
      </c>
      <c r="D634" s="47" t="str">
        <f>IF(A634="","",'DATA PENDIENTES'!J634)</f>
        <v/>
      </c>
      <c r="E634" s="47" t="str">
        <f>IF(A634="","",'DATA PENDIENTES'!D634)</f>
        <v/>
      </c>
      <c r="F634" s="47" t="str">
        <f>IF(A634="","",'DATA PENDIENTES'!E634)</f>
        <v/>
      </c>
      <c r="G634" s="47" t="str">
        <f>IF(A634="","",'DATA PENDIENTES'!F634)</f>
        <v/>
      </c>
      <c r="H634" s="47" t="str">
        <f>IF(A634="","",'DATA PENDIENTES'!G634)</f>
        <v/>
      </c>
      <c r="I634" s="48" t="str">
        <f>IF(A634="","",'DATA PENDIENTES'!H634)</f>
        <v/>
      </c>
      <c r="J634" s="48" t="str">
        <f t="shared" si="1"/>
        <v/>
      </c>
      <c r="K634" s="47" t="str">
        <f>IF(A634="","",'DATA PENDIENTES'!I634)</f>
        <v/>
      </c>
      <c r="L634" s="47" t="str">
        <f>IF(A634="","",'DATA PENDIENTES'!K634)</f>
        <v/>
      </c>
      <c r="M634" s="47" t="str">
        <f>IF(A634="","",'DATA PENDIENTES'!M634)</f>
        <v/>
      </c>
      <c r="N634" s="47" t="str">
        <f>IF(A634="","",'DATA PENDIENTES'!N634)</f>
        <v/>
      </c>
      <c r="O634" s="47" t="str">
        <f t="shared" si="2"/>
        <v/>
      </c>
      <c r="P634" s="47" t="str">
        <f t="shared" si="3"/>
        <v/>
      </c>
      <c r="Q634" s="77" t="str">
        <f t="shared" si="4"/>
        <v/>
      </c>
      <c r="R634" s="47" t="str">
        <f t="shared" si="5"/>
        <v/>
      </c>
      <c r="S634" s="47" t="str">
        <f t="shared" si="6"/>
        <v/>
      </c>
      <c r="T634" s="48" t="str">
        <f>IF(A634="","",'DATA PENDIENTES'!O634)</f>
        <v/>
      </c>
    </row>
    <row r="635" ht="15.75" customHeight="1">
      <c r="A635" s="52" t="str">
        <f>IF('DATA PENDIENTES'!B635="","",'DATA PENDIENTES'!B635)</f>
        <v/>
      </c>
      <c r="B635" s="52" t="str">
        <f>IF(A635="","",'DATA PENDIENTES'!C635)</f>
        <v/>
      </c>
      <c r="C635" s="52" t="str">
        <f>IF(A635="","",'DATA PENDIENTES'!L635)</f>
        <v/>
      </c>
      <c r="D635" s="52" t="str">
        <f>IF(A635="","",'DATA PENDIENTES'!J635)</f>
        <v/>
      </c>
      <c r="E635" s="52" t="str">
        <f>IF(A635="","",'DATA PENDIENTES'!D635)</f>
        <v/>
      </c>
      <c r="F635" s="52" t="str">
        <f>IF(A635="","",'DATA PENDIENTES'!E635)</f>
        <v/>
      </c>
      <c r="G635" s="52" t="str">
        <f>IF(A635="","",'DATA PENDIENTES'!F635)</f>
        <v/>
      </c>
      <c r="H635" s="52" t="str">
        <f>IF(A635="","",'DATA PENDIENTES'!G635)</f>
        <v/>
      </c>
      <c r="I635" s="53" t="str">
        <f>IF(A635="","",'DATA PENDIENTES'!H635)</f>
        <v/>
      </c>
      <c r="J635" s="53" t="str">
        <f t="shared" si="1"/>
        <v/>
      </c>
      <c r="K635" s="52" t="str">
        <f>IF(A635="","",'DATA PENDIENTES'!I635)</f>
        <v/>
      </c>
      <c r="L635" s="52" t="str">
        <f>IF(A635="","",'DATA PENDIENTES'!K635)</f>
        <v/>
      </c>
      <c r="M635" s="52" t="str">
        <f>IF(A635="","",'DATA PENDIENTES'!M635)</f>
        <v/>
      </c>
      <c r="N635" s="52" t="str">
        <f>IF(A635="","",'DATA PENDIENTES'!N635)</f>
        <v/>
      </c>
      <c r="O635" s="52" t="str">
        <f t="shared" si="2"/>
        <v/>
      </c>
      <c r="P635" s="52" t="str">
        <f t="shared" si="3"/>
        <v/>
      </c>
      <c r="Q635" s="80" t="str">
        <f t="shared" si="4"/>
        <v/>
      </c>
      <c r="R635" s="52" t="str">
        <f t="shared" si="5"/>
        <v/>
      </c>
      <c r="S635" s="52" t="str">
        <f t="shared" si="6"/>
        <v/>
      </c>
      <c r="T635" s="53" t="str">
        <f>IF(A635="","",'DATA PENDIENTES'!O635)</f>
        <v/>
      </c>
    </row>
    <row r="636" ht="15.75" customHeight="1">
      <c r="A636" s="47" t="str">
        <f>IF('DATA PENDIENTES'!B636="","",'DATA PENDIENTES'!B636)</f>
        <v/>
      </c>
      <c r="B636" s="47" t="str">
        <f>IF(A636="","",'DATA PENDIENTES'!C636)</f>
        <v/>
      </c>
      <c r="C636" s="47" t="str">
        <f>IF(A636="","",'DATA PENDIENTES'!L636)</f>
        <v/>
      </c>
      <c r="D636" s="47" t="str">
        <f>IF(A636="","",'DATA PENDIENTES'!J636)</f>
        <v/>
      </c>
      <c r="E636" s="47" t="str">
        <f>IF(A636="","",'DATA PENDIENTES'!D636)</f>
        <v/>
      </c>
      <c r="F636" s="47" t="str">
        <f>IF(A636="","",'DATA PENDIENTES'!E636)</f>
        <v/>
      </c>
      <c r="G636" s="47" t="str">
        <f>IF(A636="","",'DATA PENDIENTES'!F636)</f>
        <v/>
      </c>
      <c r="H636" s="47" t="str">
        <f>IF(A636="","",'DATA PENDIENTES'!G636)</f>
        <v/>
      </c>
      <c r="I636" s="48" t="str">
        <f>IF(A636="","",'DATA PENDIENTES'!H636)</f>
        <v/>
      </c>
      <c r="J636" s="48" t="str">
        <f t="shared" si="1"/>
        <v/>
      </c>
      <c r="K636" s="47" t="str">
        <f>IF(A636="","",'DATA PENDIENTES'!I636)</f>
        <v/>
      </c>
      <c r="L636" s="47" t="str">
        <f>IF(A636="","",'DATA PENDIENTES'!K636)</f>
        <v/>
      </c>
      <c r="M636" s="47" t="str">
        <f>IF(A636="","",'DATA PENDIENTES'!M636)</f>
        <v/>
      </c>
      <c r="N636" s="47" t="str">
        <f>IF(A636="","",'DATA PENDIENTES'!N636)</f>
        <v/>
      </c>
      <c r="O636" s="47" t="str">
        <f t="shared" si="2"/>
        <v/>
      </c>
      <c r="P636" s="47" t="str">
        <f t="shared" si="3"/>
        <v/>
      </c>
      <c r="Q636" s="77" t="str">
        <f t="shared" si="4"/>
        <v/>
      </c>
      <c r="R636" s="47" t="str">
        <f t="shared" si="5"/>
        <v/>
      </c>
      <c r="S636" s="47" t="str">
        <f t="shared" si="6"/>
        <v/>
      </c>
      <c r="T636" s="48" t="str">
        <f>IF(A636="","",'DATA PENDIENTES'!O636)</f>
        <v/>
      </c>
    </row>
    <row r="637" ht="15.75" customHeight="1">
      <c r="A637" s="52" t="str">
        <f>IF('DATA PENDIENTES'!B637="","",'DATA PENDIENTES'!B637)</f>
        <v/>
      </c>
      <c r="B637" s="52" t="str">
        <f>IF(A637="","",'DATA PENDIENTES'!C637)</f>
        <v/>
      </c>
      <c r="C637" s="52" t="str">
        <f>IF(A637="","",'DATA PENDIENTES'!L637)</f>
        <v/>
      </c>
      <c r="D637" s="52" t="str">
        <f>IF(A637="","",'DATA PENDIENTES'!J637)</f>
        <v/>
      </c>
      <c r="E637" s="52" t="str">
        <f>IF(A637="","",'DATA PENDIENTES'!D637)</f>
        <v/>
      </c>
      <c r="F637" s="52" t="str">
        <f>IF(A637="","",'DATA PENDIENTES'!E637)</f>
        <v/>
      </c>
      <c r="G637" s="52" t="str">
        <f>IF(A637="","",'DATA PENDIENTES'!F637)</f>
        <v/>
      </c>
      <c r="H637" s="52" t="str">
        <f>IF(A637="","",'DATA PENDIENTES'!G637)</f>
        <v/>
      </c>
      <c r="I637" s="53" t="str">
        <f>IF(A637="","",'DATA PENDIENTES'!H637)</f>
        <v/>
      </c>
      <c r="J637" s="53" t="str">
        <f t="shared" si="1"/>
        <v/>
      </c>
      <c r="K637" s="52" t="str">
        <f>IF(A637="","",'DATA PENDIENTES'!I637)</f>
        <v/>
      </c>
      <c r="L637" s="52" t="str">
        <f>IF(A637="","",'DATA PENDIENTES'!K637)</f>
        <v/>
      </c>
      <c r="M637" s="52" t="str">
        <f>IF(A637="","",'DATA PENDIENTES'!M637)</f>
        <v/>
      </c>
      <c r="N637" s="52" t="str">
        <f>IF(A637="","",'DATA PENDIENTES'!N637)</f>
        <v/>
      </c>
      <c r="O637" s="52" t="str">
        <f t="shared" si="2"/>
        <v/>
      </c>
      <c r="P637" s="52" t="str">
        <f t="shared" si="3"/>
        <v/>
      </c>
      <c r="Q637" s="80" t="str">
        <f t="shared" si="4"/>
        <v/>
      </c>
      <c r="R637" s="52" t="str">
        <f t="shared" si="5"/>
        <v/>
      </c>
      <c r="S637" s="52" t="str">
        <f t="shared" si="6"/>
        <v/>
      </c>
      <c r="T637" s="53" t="str">
        <f>IF(A637="","",'DATA PENDIENTES'!O637)</f>
        <v/>
      </c>
    </row>
    <row r="638" ht="15.75" customHeight="1">
      <c r="A638" s="47" t="str">
        <f>IF('DATA PENDIENTES'!B638="","",'DATA PENDIENTES'!B638)</f>
        <v/>
      </c>
      <c r="B638" s="47" t="str">
        <f>IF(A638="","",'DATA PENDIENTES'!C638)</f>
        <v/>
      </c>
      <c r="C638" s="47" t="str">
        <f>IF(A638="","",'DATA PENDIENTES'!L638)</f>
        <v/>
      </c>
      <c r="D638" s="47" t="str">
        <f>IF(A638="","",'DATA PENDIENTES'!J638)</f>
        <v/>
      </c>
      <c r="E638" s="47" t="str">
        <f>IF(A638="","",'DATA PENDIENTES'!D638)</f>
        <v/>
      </c>
      <c r="F638" s="47" t="str">
        <f>IF(A638="","",'DATA PENDIENTES'!E638)</f>
        <v/>
      </c>
      <c r="G638" s="47" t="str">
        <f>IF(A638="","",'DATA PENDIENTES'!F638)</f>
        <v/>
      </c>
      <c r="H638" s="47" t="str">
        <f>IF(A638="","",'DATA PENDIENTES'!G638)</f>
        <v/>
      </c>
      <c r="I638" s="48" t="str">
        <f>IF(A638="","",'DATA PENDIENTES'!H638)</f>
        <v/>
      </c>
      <c r="J638" s="48" t="str">
        <f t="shared" si="1"/>
        <v/>
      </c>
      <c r="K638" s="47" t="str">
        <f>IF(A638="","",'DATA PENDIENTES'!I638)</f>
        <v/>
      </c>
      <c r="L638" s="47" t="str">
        <f>IF(A638="","",'DATA PENDIENTES'!K638)</f>
        <v/>
      </c>
      <c r="M638" s="47" t="str">
        <f>IF(A638="","",'DATA PENDIENTES'!M638)</f>
        <v/>
      </c>
      <c r="N638" s="47" t="str">
        <f>IF(A638="","",'DATA PENDIENTES'!N638)</f>
        <v/>
      </c>
      <c r="O638" s="47" t="str">
        <f t="shared" si="2"/>
        <v/>
      </c>
      <c r="P638" s="47" t="str">
        <f t="shared" si="3"/>
        <v/>
      </c>
      <c r="Q638" s="77" t="str">
        <f t="shared" si="4"/>
        <v/>
      </c>
      <c r="R638" s="47" t="str">
        <f t="shared" si="5"/>
        <v/>
      </c>
      <c r="S638" s="47" t="str">
        <f t="shared" si="6"/>
        <v/>
      </c>
      <c r="T638" s="48" t="str">
        <f>IF(A638="","",'DATA PENDIENTES'!O638)</f>
        <v/>
      </c>
    </row>
    <row r="639" ht="15.75" customHeight="1">
      <c r="A639" s="52" t="str">
        <f>IF('DATA PENDIENTES'!B639="","",'DATA PENDIENTES'!B639)</f>
        <v/>
      </c>
      <c r="B639" s="52" t="str">
        <f>IF(A639="","",'DATA PENDIENTES'!C639)</f>
        <v/>
      </c>
      <c r="C639" s="52" t="str">
        <f>IF(A639="","",'DATA PENDIENTES'!L639)</f>
        <v/>
      </c>
      <c r="D639" s="52" t="str">
        <f>IF(A639="","",'DATA PENDIENTES'!J639)</f>
        <v/>
      </c>
      <c r="E639" s="52" t="str">
        <f>IF(A639="","",'DATA PENDIENTES'!D639)</f>
        <v/>
      </c>
      <c r="F639" s="52" t="str">
        <f>IF(A639="","",'DATA PENDIENTES'!E639)</f>
        <v/>
      </c>
      <c r="G639" s="52" t="str">
        <f>IF(A639="","",'DATA PENDIENTES'!F639)</f>
        <v/>
      </c>
      <c r="H639" s="52" t="str">
        <f>IF(A639="","",'DATA PENDIENTES'!G639)</f>
        <v/>
      </c>
      <c r="I639" s="53" t="str">
        <f>IF(A639="","",'DATA PENDIENTES'!H639)</f>
        <v/>
      </c>
      <c r="J639" s="53" t="str">
        <f t="shared" si="1"/>
        <v/>
      </c>
      <c r="K639" s="52" t="str">
        <f>IF(A639="","",'DATA PENDIENTES'!I639)</f>
        <v/>
      </c>
      <c r="L639" s="52" t="str">
        <f>IF(A639="","",'DATA PENDIENTES'!K639)</f>
        <v/>
      </c>
      <c r="M639" s="52" t="str">
        <f>IF(A639="","",'DATA PENDIENTES'!M639)</f>
        <v/>
      </c>
      <c r="N639" s="52" t="str">
        <f>IF(A639="","",'DATA PENDIENTES'!N639)</f>
        <v/>
      </c>
      <c r="O639" s="52" t="str">
        <f t="shared" si="2"/>
        <v/>
      </c>
      <c r="P639" s="52" t="str">
        <f t="shared" si="3"/>
        <v/>
      </c>
      <c r="Q639" s="80" t="str">
        <f t="shared" si="4"/>
        <v/>
      </c>
      <c r="R639" s="52" t="str">
        <f t="shared" si="5"/>
        <v/>
      </c>
      <c r="S639" s="52" t="str">
        <f t="shared" si="6"/>
        <v/>
      </c>
      <c r="T639" s="53" t="str">
        <f>IF(A639="","",'DATA PENDIENTES'!O639)</f>
        <v/>
      </c>
    </row>
    <row r="640" ht="15.75" customHeight="1">
      <c r="A640" s="47" t="str">
        <f>IF('DATA PENDIENTES'!B640="","",'DATA PENDIENTES'!B640)</f>
        <v/>
      </c>
      <c r="B640" s="47" t="str">
        <f>IF(A640="","",'DATA PENDIENTES'!C640)</f>
        <v/>
      </c>
      <c r="C640" s="47" t="str">
        <f>IF(A640="","",'DATA PENDIENTES'!L640)</f>
        <v/>
      </c>
      <c r="D640" s="47" t="str">
        <f>IF(A640="","",'DATA PENDIENTES'!J640)</f>
        <v/>
      </c>
      <c r="E640" s="47" t="str">
        <f>IF(A640="","",'DATA PENDIENTES'!D640)</f>
        <v/>
      </c>
      <c r="F640" s="47" t="str">
        <f>IF(A640="","",'DATA PENDIENTES'!E640)</f>
        <v/>
      </c>
      <c r="G640" s="47" t="str">
        <f>IF(A640="","",'DATA PENDIENTES'!F640)</f>
        <v/>
      </c>
      <c r="H640" s="47" t="str">
        <f>IF(A640="","",'DATA PENDIENTES'!G640)</f>
        <v/>
      </c>
      <c r="I640" s="48" t="str">
        <f>IF(A640="","",'DATA PENDIENTES'!H640)</f>
        <v/>
      </c>
      <c r="J640" s="48" t="str">
        <f t="shared" si="1"/>
        <v/>
      </c>
      <c r="K640" s="47" t="str">
        <f>IF(A640="","",'DATA PENDIENTES'!I640)</f>
        <v/>
      </c>
      <c r="L640" s="47" t="str">
        <f>IF(A640="","",'DATA PENDIENTES'!K640)</f>
        <v/>
      </c>
      <c r="M640" s="47" t="str">
        <f>IF(A640="","",'DATA PENDIENTES'!M640)</f>
        <v/>
      </c>
      <c r="N640" s="47" t="str">
        <f>IF(A640="","",'DATA PENDIENTES'!N640)</f>
        <v/>
      </c>
      <c r="O640" s="47" t="str">
        <f t="shared" si="2"/>
        <v/>
      </c>
      <c r="P640" s="47" t="str">
        <f t="shared" si="3"/>
        <v/>
      </c>
      <c r="Q640" s="77" t="str">
        <f t="shared" si="4"/>
        <v/>
      </c>
      <c r="R640" s="47" t="str">
        <f t="shared" si="5"/>
        <v/>
      </c>
      <c r="S640" s="47" t="str">
        <f t="shared" si="6"/>
        <v/>
      </c>
      <c r="T640" s="48" t="str">
        <f>IF(A640="","",'DATA PENDIENTES'!O640)</f>
        <v/>
      </c>
    </row>
    <row r="641" ht="15.75" customHeight="1">
      <c r="A641" s="52" t="str">
        <f>IF('DATA PENDIENTES'!B641="","",'DATA PENDIENTES'!B641)</f>
        <v/>
      </c>
      <c r="B641" s="52" t="str">
        <f>IF(A641="","",'DATA PENDIENTES'!C641)</f>
        <v/>
      </c>
      <c r="C641" s="52" t="str">
        <f>IF(A641="","",'DATA PENDIENTES'!L641)</f>
        <v/>
      </c>
      <c r="D641" s="52" t="str">
        <f>IF(A641="","",'DATA PENDIENTES'!J641)</f>
        <v/>
      </c>
      <c r="E641" s="52" t="str">
        <f>IF(A641="","",'DATA PENDIENTES'!D641)</f>
        <v/>
      </c>
      <c r="F641" s="52" t="str">
        <f>IF(A641="","",'DATA PENDIENTES'!E641)</f>
        <v/>
      </c>
      <c r="G641" s="52" t="str">
        <f>IF(A641="","",'DATA PENDIENTES'!F641)</f>
        <v/>
      </c>
      <c r="H641" s="52" t="str">
        <f>IF(A641="","",'DATA PENDIENTES'!G641)</f>
        <v/>
      </c>
      <c r="I641" s="53" t="str">
        <f>IF(A641="","",'DATA PENDIENTES'!H641)</f>
        <v/>
      </c>
      <c r="J641" s="53" t="str">
        <f t="shared" si="1"/>
        <v/>
      </c>
      <c r="K641" s="52" t="str">
        <f>IF(A641="","",'DATA PENDIENTES'!I641)</f>
        <v/>
      </c>
      <c r="L641" s="52" t="str">
        <f>IF(A641="","",'DATA PENDIENTES'!K641)</f>
        <v/>
      </c>
      <c r="M641" s="52" t="str">
        <f>IF(A641="","",'DATA PENDIENTES'!M641)</f>
        <v/>
      </c>
      <c r="N641" s="52" t="str">
        <f>IF(A641="","",'DATA PENDIENTES'!N641)</f>
        <v/>
      </c>
      <c r="O641" s="52" t="str">
        <f t="shared" si="2"/>
        <v/>
      </c>
      <c r="P641" s="52" t="str">
        <f t="shared" si="3"/>
        <v/>
      </c>
      <c r="Q641" s="80" t="str">
        <f t="shared" si="4"/>
        <v/>
      </c>
      <c r="R641" s="52" t="str">
        <f t="shared" si="5"/>
        <v/>
      </c>
      <c r="S641" s="52" t="str">
        <f t="shared" si="6"/>
        <v/>
      </c>
      <c r="T641" s="53" t="str">
        <f>IF(A641="","",'DATA PENDIENTES'!O641)</f>
        <v/>
      </c>
    </row>
    <row r="642" ht="15.75" customHeight="1">
      <c r="A642" s="47" t="str">
        <f>IF('DATA PENDIENTES'!B642="","",'DATA PENDIENTES'!B642)</f>
        <v/>
      </c>
      <c r="B642" s="47" t="str">
        <f>IF(A642="","",'DATA PENDIENTES'!C642)</f>
        <v/>
      </c>
      <c r="C642" s="47" t="str">
        <f>IF(A642="","",'DATA PENDIENTES'!L642)</f>
        <v/>
      </c>
      <c r="D642" s="47" t="str">
        <f>IF(A642="","",'DATA PENDIENTES'!J642)</f>
        <v/>
      </c>
      <c r="E642" s="47" t="str">
        <f>IF(A642="","",'DATA PENDIENTES'!D642)</f>
        <v/>
      </c>
      <c r="F642" s="47" t="str">
        <f>IF(A642="","",'DATA PENDIENTES'!E642)</f>
        <v/>
      </c>
      <c r="G642" s="47" t="str">
        <f>IF(A642="","",'DATA PENDIENTES'!F642)</f>
        <v/>
      </c>
      <c r="H642" s="47" t="str">
        <f>IF(A642="","",'DATA PENDIENTES'!G642)</f>
        <v/>
      </c>
      <c r="I642" s="48" t="str">
        <f>IF(A642="","",'DATA PENDIENTES'!H642)</f>
        <v/>
      </c>
      <c r="J642" s="48" t="str">
        <f t="shared" si="1"/>
        <v/>
      </c>
      <c r="K642" s="47" t="str">
        <f>IF(A642="","",'DATA PENDIENTES'!I642)</f>
        <v/>
      </c>
      <c r="L642" s="47" t="str">
        <f>IF(A642="","",'DATA PENDIENTES'!K642)</f>
        <v/>
      </c>
      <c r="M642" s="47" t="str">
        <f>IF(A642="","",'DATA PENDIENTES'!M642)</f>
        <v/>
      </c>
      <c r="N642" s="47" t="str">
        <f>IF(A642="","",'DATA PENDIENTES'!N642)</f>
        <v/>
      </c>
      <c r="O642" s="47" t="str">
        <f t="shared" si="2"/>
        <v/>
      </c>
      <c r="P642" s="47" t="str">
        <f t="shared" si="3"/>
        <v/>
      </c>
      <c r="Q642" s="77" t="str">
        <f t="shared" si="4"/>
        <v/>
      </c>
      <c r="R642" s="47" t="str">
        <f t="shared" si="5"/>
        <v/>
      </c>
      <c r="S642" s="47" t="str">
        <f t="shared" si="6"/>
        <v/>
      </c>
      <c r="T642" s="48" t="str">
        <f>IF(A642="","",'DATA PENDIENTES'!O642)</f>
        <v/>
      </c>
    </row>
    <row r="643" ht="15.75" customHeight="1">
      <c r="A643" s="52" t="str">
        <f>IF('DATA PENDIENTES'!B643="","",'DATA PENDIENTES'!B643)</f>
        <v/>
      </c>
      <c r="B643" s="52" t="str">
        <f>IF(A643="","",'DATA PENDIENTES'!C643)</f>
        <v/>
      </c>
      <c r="C643" s="52" t="str">
        <f>IF(A643="","",'DATA PENDIENTES'!L643)</f>
        <v/>
      </c>
      <c r="D643" s="52" t="str">
        <f>IF(A643="","",'DATA PENDIENTES'!J643)</f>
        <v/>
      </c>
      <c r="E643" s="52" t="str">
        <f>IF(A643="","",'DATA PENDIENTES'!D643)</f>
        <v/>
      </c>
      <c r="F643" s="52" t="str">
        <f>IF(A643="","",'DATA PENDIENTES'!E643)</f>
        <v/>
      </c>
      <c r="G643" s="52" t="str">
        <f>IF(A643="","",'DATA PENDIENTES'!F643)</f>
        <v/>
      </c>
      <c r="H643" s="52" t="str">
        <f>IF(A643="","",'DATA PENDIENTES'!G643)</f>
        <v/>
      </c>
      <c r="I643" s="53" t="str">
        <f>IF(A643="","",'DATA PENDIENTES'!H643)</f>
        <v/>
      </c>
      <c r="J643" s="53" t="str">
        <f t="shared" si="1"/>
        <v/>
      </c>
      <c r="K643" s="52" t="str">
        <f>IF(A643="","",'DATA PENDIENTES'!I643)</f>
        <v/>
      </c>
      <c r="L643" s="52" t="str">
        <f>IF(A643="","",'DATA PENDIENTES'!K643)</f>
        <v/>
      </c>
      <c r="M643" s="52" t="str">
        <f>IF(A643="","",'DATA PENDIENTES'!M643)</f>
        <v/>
      </c>
      <c r="N643" s="52" t="str">
        <f>IF(A643="","",'DATA PENDIENTES'!N643)</f>
        <v/>
      </c>
      <c r="O643" s="52" t="str">
        <f t="shared" si="2"/>
        <v/>
      </c>
      <c r="P643" s="52" t="str">
        <f t="shared" si="3"/>
        <v/>
      </c>
      <c r="Q643" s="80" t="str">
        <f t="shared" si="4"/>
        <v/>
      </c>
      <c r="R643" s="52" t="str">
        <f t="shared" si="5"/>
        <v/>
      </c>
      <c r="S643" s="52" t="str">
        <f t="shared" si="6"/>
        <v/>
      </c>
      <c r="T643" s="53" t="str">
        <f>IF(A643="","",'DATA PENDIENTES'!O643)</f>
        <v/>
      </c>
    </row>
    <row r="644" ht="15.75" customHeight="1">
      <c r="A644" s="47" t="str">
        <f>IF('DATA PENDIENTES'!B644="","",'DATA PENDIENTES'!B644)</f>
        <v/>
      </c>
      <c r="B644" s="47" t="str">
        <f>IF(A644="","",'DATA PENDIENTES'!C644)</f>
        <v/>
      </c>
      <c r="C644" s="47" t="str">
        <f>IF(A644="","",'DATA PENDIENTES'!L644)</f>
        <v/>
      </c>
      <c r="D644" s="47" t="str">
        <f>IF(A644="","",'DATA PENDIENTES'!J644)</f>
        <v/>
      </c>
      <c r="E644" s="47" t="str">
        <f>IF(A644="","",'DATA PENDIENTES'!D644)</f>
        <v/>
      </c>
      <c r="F644" s="47" t="str">
        <f>IF(A644="","",'DATA PENDIENTES'!E644)</f>
        <v/>
      </c>
      <c r="G644" s="47" t="str">
        <f>IF(A644="","",'DATA PENDIENTES'!F644)</f>
        <v/>
      </c>
      <c r="H644" s="47" t="str">
        <f>IF(A644="","",'DATA PENDIENTES'!G644)</f>
        <v/>
      </c>
      <c r="I644" s="48" t="str">
        <f>IF(A644="","",'DATA PENDIENTES'!H644)</f>
        <v/>
      </c>
      <c r="J644" s="48" t="str">
        <f t="shared" si="1"/>
        <v/>
      </c>
      <c r="K644" s="47" t="str">
        <f>IF(A644="","",'DATA PENDIENTES'!I644)</f>
        <v/>
      </c>
      <c r="L644" s="47" t="str">
        <f>IF(A644="","",'DATA PENDIENTES'!K644)</f>
        <v/>
      </c>
      <c r="M644" s="47" t="str">
        <f>IF(A644="","",'DATA PENDIENTES'!M644)</f>
        <v/>
      </c>
      <c r="N644" s="47" t="str">
        <f>IF(A644="","",'DATA PENDIENTES'!N644)</f>
        <v/>
      </c>
      <c r="O644" s="47" t="str">
        <f t="shared" si="2"/>
        <v/>
      </c>
      <c r="P644" s="47" t="str">
        <f t="shared" si="3"/>
        <v/>
      </c>
      <c r="Q644" s="77" t="str">
        <f t="shared" si="4"/>
        <v/>
      </c>
      <c r="R644" s="47" t="str">
        <f t="shared" si="5"/>
        <v/>
      </c>
      <c r="S644" s="47" t="str">
        <f t="shared" si="6"/>
        <v/>
      </c>
      <c r="T644" s="48" t="str">
        <f>IF(A644="","",'DATA PENDIENTES'!O644)</f>
        <v/>
      </c>
    </row>
    <row r="645" ht="15.75" customHeight="1">
      <c r="A645" s="52" t="str">
        <f>IF('DATA PENDIENTES'!B645="","",'DATA PENDIENTES'!B645)</f>
        <v/>
      </c>
      <c r="B645" s="52" t="str">
        <f>IF(A645="","",'DATA PENDIENTES'!C645)</f>
        <v/>
      </c>
      <c r="C645" s="52" t="str">
        <f>IF(A645="","",'DATA PENDIENTES'!L645)</f>
        <v/>
      </c>
      <c r="D645" s="52" t="str">
        <f>IF(A645="","",'DATA PENDIENTES'!J645)</f>
        <v/>
      </c>
      <c r="E645" s="52" t="str">
        <f>IF(A645="","",'DATA PENDIENTES'!D645)</f>
        <v/>
      </c>
      <c r="F645" s="52" t="str">
        <f>IF(A645="","",'DATA PENDIENTES'!E645)</f>
        <v/>
      </c>
      <c r="G645" s="52" t="str">
        <f>IF(A645="","",'DATA PENDIENTES'!F645)</f>
        <v/>
      </c>
      <c r="H645" s="52" t="str">
        <f>IF(A645="","",'DATA PENDIENTES'!G645)</f>
        <v/>
      </c>
      <c r="I645" s="53" t="str">
        <f>IF(A645="","",'DATA PENDIENTES'!H645)</f>
        <v/>
      </c>
      <c r="J645" s="53" t="str">
        <f t="shared" si="1"/>
        <v/>
      </c>
      <c r="K645" s="52" t="str">
        <f>IF(A645="","",'DATA PENDIENTES'!I645)</f>
        <v/>
      </c>
      <c r="L645" s="52" t="str">
        <f>IF(A645="","",'DATA PENDIENTES'!K645)</f>
        <v/>
      </c>
      <c r="M645" s="52" t="str">
        <f>IF(A645="","",'DATA PENDIENTES'!M645)</f>
        <v/>
      </c>
      <c r="N645" s="52" t="str">
        <f>IF(A645="","",'DATA PENDIENTES'!N645)</f>
        <v/>
      </c>
      <c r="O645" s="52" t="str">
        <f t="shared" si="2"/>
        <v/>
      </c>
      <c r="P645" s="52" t="str">
        <f t="shared" si="3"/>
        <v/>
      </c>
      <c r="Q645" s="80" t="str">
        <f t="shared" si="4"/>
        <v/>
      </c>
      <c r="R645" s="52" t="str">
        <f t="shared" si="5"/>
        <v/>
      </c>
      <c r="S645" s="52" t="str">
        <f t="shared" si="6"/>
        <v/>
      </c>
      <c r="T645" s="53" t="str">
        <f>IF(A645="","",'DATA PENDIENTES'!O645)</f>
        <v/>
      </c>
    </row>
    <row r="646" ht="15.75" customHeight="1">
      <c r="A646" s="47" t="str">
        <f>IF('DATA PENDIENTES'!B646="","",'DATA PENDIENTES'!B646)</f>
        <v/>
      </c>
      <c r="B646" s="47" t="str">
        <f>IF(A646="","",'DATA PENDIENTES'!C646)</f>
        <v/>
      </c>
      <c r="C646" s="47" t="str">
        <f>IF(A646="","",'DATA PENDIENTES'!L646)</f>
        <v/>
      </c>
      <c r="D646" s="47" t="str">
        <f>IF(A646="","",'DATA PENDIENTES'!J646)</f>
        <v/>
      </c>
      <c r="E646" s="47" t="str">
        <f>IF(A646="","",'DATA PENDIENTES'!D646)</f>
        <v/>
      </c>
      <c r="F646" s="47" t="str">
        <f>IF(A646="","",'DATA PENDIENTES'!E646)</f>
        <v/>
      </c>
      <c r="G646" s="47" t="str">
        <f>IF(A646="","",'DATA PENDIENTES'!F646)</f>
        <v/>
      </c>
      <c r="H646" s="47" t="str">
        <f>IF(A646="","",'DATA PENDIENTES'!G646)</f>
        <v/>
      </c>
      <c r="I646" s="48" t="str">
        <f>IF(A646="","",'DATA PENDIENTES'!H646)</f>
        <v/>
      </c>
      <c r="J646" s="48" t="str">
        <f t="shared" si="1"/>
        <v/>
      </c>
      <c r="K646" s="47" t="str">
        <f>IF(A646="","",'DATA PENDIENTES'!I646)</f>
        <v/>
      </c>
      <c r="L646" s="47" t="str">
        <f>IF(A646="","",'DATA PENDIENTES'!K646)</f>
        <v/>
      </c>
      <c r="M646" s="47" t="str">
        <f>IF(A646="","",'DATA PENDIENTES'!M646)</f>
        <v/>
      </c>
      <c r="N646" s="47" t="str">
        <f>IF(A646="","",'DATA PENDIENTES'!N646)</f>
        <v/>
      </c>
      <c r="O646" s="47" t="str">
        <f t="shared" si="2"/>
        <v/>
      </c>
      <c r="P646" s="47" t="str">
        <f t="shared" si="3"/>
        <v/>
      </c>
      <c r="Q646" s="77" t="str">
        <f t="shared" si="4"/>
        <v/>
      </c>
      <c r="R646" s="47" t="str">
        <f t="shared" si="5"/>
        <v/>
      </c>
      <c r="S646" s="47" t="str">
        <f t="shared" si="6"/>
        <v/>
      </c>
      <c r="T646" s="48" t="str">
        <f>IF(A646="","",'DATA PENDIENTES'!O646)</f>
        <v/>
      </c>
    </row>
    <row r="647" ht="15.75" customHeight="1">
      <c r="A647" s="52" t="str">
        <f>IF('DATA PENDIENTES'!B647="","",'DATA PENDIENTES'!B647)</f>
        <v/>
      </c>
      <c r="B647" s="52" t="str">
        <f>IF(A647="","",'DATA PENDIENTES'!C647)</f>
        <v/>
      </c>
      <c r="C647" s="52" t="str">
        <f>IF(A647="","",'DATA PENDIENTES'!L647)</f>
        <v/>
      </c>
      <c r="D647" s="52" t="str">
        <f>IF(A647="","",'DATA PENDIENTES'!J647)</f>
        <v/>
      </c>
      <c r="E647" s="52" t="str">
        <f>IF(A647="","",'DATA PENDIENTES'!D647)</f>
        <v/>
      </c>
      <c r="F647" s="52" t="str">
        <f>IF(A647="","",'DATA PENDIENTES'!E647)</f>
        <v/>
      </c>
      <c r="G647" s="52" t="str">
        <f>IF(A647="","",'DATA PENDIENTES'!F647)</f>
        <v/>
      </c>
      <c r="H647" s="52" t="str">
        <f>IF(A647="","",'DATA PENDIENTES'!G647)</f>
        <v/>
      </c>
      <c r="I647" s="53" t="str">
        <f>IF(A647="","",'DATA PENDIENTES'!H647)</f>
        <v/>
      </c>
      <c r="J647" s="53" t="str">
        <f t="shared" si="1"/>
        <v/>
      </c>
      <c r="K647" s="52" t="str">
        <f>IF(A647="","",'DATA PENDIENTES'!I647)</f>
        <v/>
      </c>
      <c r="L647" s="52" t="str">
        <f>IF(A647="","",'DATA PENDIENTES'!K647)</f>
        <v/>
      </c>
      <c r="M647" s="52" t="str">
        <f>IF(A647="","",'DATA PENDIENTES'!M647)</f>
        <v/>
      </c>
      <c r="N647" s="52" t="str">
        <f>IF(A647="","",'DATA PENDIENTES'!N647)</f>
        <v/>
      </c>
      <c r="O647" s="52" t="str">
        <f t="shared" si="2"/>
        <v/>
      </c>
      <c r="P647" s="52" t="str">
        <f t="shared" si="3"/>
        <v/>
      </c>
      <c r="Q647" s="80" t="str">
        <f t="shared" si="4"/>
        <v/>
      </c>
      <c r="R647" s="52" t="str">
        <f t="shared" si="5"/>
        <v/>
      </c>
      <c r="S647" s="52" t="str">
        <f t="shared" si="6"/>
        <v/>
      </c>
      <c r="T647" s="53" t="str">
        <f>IF(A647="","",'DATA PENDIENTES'!O647)</f>
        <v/>
      </c>
    </row>
    <row r="648" ht="15.75" customHeight="1">
      <c r="A648" s="47" t="str">
        <f>IF('DATA PENDIENTES'!B648="","",'DATA PENDIENTES'!B648)</f>
        <v/>
      </c>
      <c r="B648" s="47" t="str">
        <f>IF(A648="","",'DATA PENDIENTES'!C648)</f>
        <v/>
      </c>
      <c r="C648" s="47" t="str">
        <f>IF(A648="","",'DATA PENDIENTES'!L648)</f>
        <v/>
      </c>
      <c r="D648" s="47" t="str">
        <f>IF(A648="","",'DATA PENDIENTES'!J648)</f>
        <v/>
      </c>
      <c r="E648" s="47" t="str">
        <f>IF(A648="","",'DATA PENDIENTES'!D648)</f>
        <v/>
      </c>
      <c r="F648" s="47" t="str">
        <f>IF(A648="","",'DATA PENDIENTES'!E648)</f>
        <v/>
      </c>
      <c r="G648" s="47" t="str">
        <f>IF(A648="","",'DATA PENDIENTES'!F648)</f>
        <v/>
      </c>
      <c r="H648" s="47" t="str">
        <f>IF(A648="","",'DATA PENDIENTES'!G648)</f>
        <v/>
      </c>
      <c r="I648" s="48" t="str">
        <f>IF(A648="","",'DATA PENDIENTES'!H648)</f>
        <v/>
      </c>
      <c r="J648" s="48" t="str">
        <f t="shared" si="1"/>
        <v/>
      </c>
      <c r="K648" s="47" t="str">
        <f>IF(A648="","",'DATA PENDIENTES'!I648)</f>
        <v/>
      </c>
      <c r="L648" s="47" t="str">
        <f>IF(A648="","",'DATA PENDIENTES'!K648)</f>
        <v/>
      </c>
      <c r="M648" s="47" t="str">
        <f>IF(A648="","",'DATA PENDIENTES'!M648)</f>
        <v/>
      </c>
      <c r="N648" s="47" t="str">
        <f>IF(A648="","",'DATA PENDIENTES'!N648)</f>
        <v/>
      </c>
      <c r="O648" s="47" t="str">
        <f t="shared" si="2"/>
        <v/>
      </c>
      <c r="P648" s="47" t="str">
        <f t="shared" si="3"/>
        <v/>
      </c>
      <c r="Q648" s="77" t="str">
        <f t="shared" si="4"/>
        <v/>
      </c>
      <c r="R648" s="47" t="str">
        <f t="shared" si="5"/>
        <v/>
      </c>
      <c r="S648" s="47" t="str">
        <f t="shared" si="6"/>
        <v/>
      </c>
      <c r="T648" s="48" t="str">
        <f>IF(A648="","",'DATA PENDIENTES'!O648)</f>
        <v/>
      </c>
    </row>
    <row r="649" ht="15.75" customHeight="1">
      <c r="A649" s="52" t="str">
        <f>IF('DATA PENDIENTES'!B649="","",'DATA PENDIENTES'!B649)</f>
        <v/>
      </c>
      <c r="B649" s="52" t="str">
        <f>IF(A649="","",'DATA PENDIENTES'!C649)</f>
        <v/>
      </c>
      <c r="C649" s="52" t="str">
        <f>IF(A649="","",'DATA PENDIENTES'!L649)</f>
        <v/>
      </c>
      <c r="D649" s="52" t="str">
        <f>IF(A649="","",'DATA PENDIENTES'!J649)</f>
        <v/>
      </c>
      <c r="E649" s="52" t="str">
        <f>IF(A649="","",'DATA PENDIENTES'!D649)</f>
        <v/>
      </c>
      <c r="F649" s="52" t="str">
        <f>IF(A649="","",'DATA PENDIENTES'!E649)</f>
        <v/>
      </c>
      <c r="G649" s="52" t="str">
        <f>IF(A649="","",'DATA PENDIENTES'!F649)</f>
        <v/>
      </c>
      <c r="H649" s="52" t="str">
        <f>IF(A649="","",'DATA PENDIENTES'!G649)</f>
        <v/>
      </c>
      <c r="I649" s="53" t="str">
        <f>IF(A649="","",'DATA PENDIENTES'!H649)</f>
        <v/>
      </c>
      <c r="J649" s="53" t="str">
        <f t="shared" si="1"/>
        <v/>
      </c>
      <c r="K649" s="52" t="str">
        <f>IF(A649="","",'DATA PENDIENTES'!I649)</f>
        <v/>
      </c>
      <c r="L649" s="52" t="str">
        <f>IF(A649="","",'DATA PENDIENTES'!K649)</f>
        <v/>
      </c>
      <c r="M649" s="52" t="str">
        <f>IF(A649="","",'DATA PENDIENTES'!M649)</f>
        <v/>
      </c>
      <c r="N649" s="52" t="str">
        <f>IF(A649="","",'DATA PENDIENTES'!N649)</f>
        <v/>
      </c>
      <c r="O649" s="52" t="str">
        <f t="shared" si="2"/>
        <v/>
      </c>
      <c r="P649" s="52" t="str">
        <f t="shared" si="3"/>
        <v/>
      </c>
      <c r="Q649" s="80" t="str">
        <f t="shared" si="4"/>
        <v/>
      </c>
      <c r="R649" s="52" t="str">
        <f t="shared" si="5"/>
        <v/>
      </c>
      <c r="S649" s="52" t="str">
        <f t="shared" si="6"/>
        <v/>
      </c>
      <c r="T649" s="53" t="str">
        <f>IF(A649="","",'DATA PENDIENTES'!O649)</f>
        <v/>
      </c>
    </row>
    <row r="650" ht="15.75" customHeight="1">
      <c r="A650" s="47" t="str">
        <f>IF('DATA PENDIENTES'!B650="","",'DATA PENDIENTES'!B650)</f>
        <v/>
      </c>
      <c r="B650" s="47" t="str">
        <f>IF(A650="","",'DATA PENDIENTES'!C650)</f>
        <v/>
      </c>
      <c r="C650" s="47" t="str">
        <f>IF(A650="","",'DATA PENDIENTES'!L650)</f>
        <v/>
      </c>
      <c r="D650" s="47" t="str">
        <f>IF(A650="","",'DATA PENDIENTES'!J650)</f>
        <v/>
      </c>
      <c r="E650" s="47" t="str">
        <f>IF(A650="","",'DATA PENDIENTES'!D650)</f>
        <v/>
      </c>
      <c r="F650" s="47" t="str">
        <f>IF(A650="","",'DATA PENDIENTES'!E650)</f>
        <v/>
      </c>
      <c r="G650" s="47" t="str">
        <f>IF(A650="","",'DATA PENDIENTES'!F650)</f>
        <v/>
      </c>
      <c r="H650" s="47" t="str">
        <f>IF(A650="","",'DATA PENDIENTES'!G650)</f>
        <v/>
      </c>
      <c r="I650" s="48" t="str">
        <f>IF(A650="","",'DATA PENDIENTES'!H650)</f>
        <v/>
      </c>
      <c r="J650" s="48" t="str">
        <f t="shared" si="1"/>
        <v/>
      </c>
      <c r="K650" s="47" t="str">
        <f>IF(A650="","",'DATA PENDIENTES'!I650)</f>
        <v/>
      </c>
      <c r="L650" s="47" t="str">
        <f>IF(A650="","",'DATA PENDIENTES'!K650)</f>
        <v/>
      </c>
      <c r="M650" s="47" t="str">
        <f>IF(A650="","",'DATA PENDIENTES'!M650)</f>
        <v/>
      </c>
      <c r="N650" s="47" t="str">
        <f>IF(A650="","",'DATA PENDIENTES'!N650)</f>
        <v/>
      </c>
      <c r="O650" s="47" t="str">
        <f t="shared" si="2"/>
        <v/>
      </c>
      <c r="P650" s="47" t="str">
        <f t="shared" si="3"/>
        <v/>
      </c>
      <c r="Q650" s="77" t="str">
        <f t="shared" si="4"/>
        <v/>
      </c>
      <c r="R650" s="47" t="str">
        <f t="shared" si="5"/>
        <v/>
      </c>
      <c r="S650" s="47" t="str">
        <f t="shared" si="6"/>
        <v/>
      </c>
      <c r="T650" s="48" t="str">
        <f>IF(A650="","",'DATA PENDIENTES'!O650)</f>
        <v/>
      </c>
    </row>
    <row r="651" ht="15.75" customHeight="1">
      <c r="A651" s="52" t="str">
        <f>IF('DATA PENDIENTES'!B651="","",'DATA PENDIENTES'!B651)</f>
        <v/>
      </c>
      <c r="B651" s="52" t="str">
        <f>IF(A651="","",'DATA PENDIENTES'!C651)</f>
        <v/>
      </c>
      <c r="C651" s="52" t="str">
        <f>IF(A651="","",'DATA PENDIENTES'!L651)</f>
        <v/>
      </c>
      <c r="D651" s="52" t="str">
        <f>IF(A651="","",'DATA PENDIENTES'!J651)</f>
        <v/>
      </c>
      <c r="E651" s="52" t="str">
        <f>IF(A651="","",'DATA PENDIENTES'!D651)</f>
        <v/>
      </c>
      <c r="F651" s="52" t="str">
        <f>IF(A651="","",'DATA PENDIENTES'!E651)</f>
        <v/>
      </c>
      <c r="G651" s="52" t="str">
        <f>IF(A651="","",'DATA PENDIENTES'!F651)</f>
        <v/>
      </c>
      <c r="H651" s="52" t="str">
        <f>IF(A651="","",'DATA PENDIENTES'!G651)</f>
        <v/>
      </c>
      <c r="I651" s="53" t="str">
        <f>IF(A651="","",'DATA PENDIENTES'!H651)</f>
        <v/>
      </c>
      <c r="J651" s="53" t="str">
        <f t="shared" si="1"/>
        <v/>
      </c>
      <c r="K651" s="52" t="str">
        <f>IF(A651="","",'DATA PENDIENTES'!I651)</f>
        <v/>
      </c>
      <c r="L651" s="52" t="str">
        <f>IF(A651="","",'DATA PENDIENTES'!K651)</f>
        <v/>
      </c>
      <c r="M651" s="52" t="str">
        <f>IF(A651="","",'DATA PENDIENTES'!M651)</f>
        <v/>
      </c>
      <c r="N651" s="52" t="str">
        <f>IF(A651="","",'DATA PENDIENTES'!N651)</f>
        <v/>
      </c>
      <c r="O651" s="52" t="str">
        <f t="shared" si="2"/>
        <v/>
      </c>
      <c r="P651" s="52" t="str">
        <f t="shared" si="3"/>
        <v/>
      </c>
      <c r="Q651" s="80" t="str">
        <f t="shared" si="4"/>
        <v/>
      </c>
      <c r="R651" s="52" t="str">
        <f t="shared" si="5"/>
        <v/>
      </c>
      <c r="S651" s="52" t="str">
        <f t="shared" si="6"/>
        <v/>
      </c>
      <c r="T651" s="53" t="str">
        <f>IF(A651="","",'DATA PENDIENTES'!O651)</f>
        <v/>
      </c>
    </row>
    <row r="652" ht="15.75" customHeight="1">
      <c r="A652" s="47" t="str">
        <f>IF('DATA PENDIENTES'!B652="","",'DATA PENDIENTES'!B652)</f>
        <v/>
      </c>
      <c r="B652" s="47" t="str">
        <f>IF(A652="","",'DATA PENDIENTES'!C652)</f>
        <v/>
      </c>
      <c r="C652" s="47" t="str">
        <f>IF(A652="","",'DATA PENDIENTES'!L652)</f>
        <v/>
      </c>
      <c r="D652" s="47" t="str">
        <f>IF(A652="","",'DATA PENDIENTES'!J652)</f>
        <v/>
      </c>
      <c r="E652" s="47" t="str">
        <f>IF(A652="","",'DATA PENDIENTES'!D652)</f>
        <v/>
      </c>
      <c r="F652" s="47" t="str">
        <f>IF(A652="","",'DATA PENDIENTES'!E652)</f>
        <v/>
      </c>
      <c r="G652" s="47" t="str">
        <f>IF(A652="","",'DATA PENDIENTES'!F652)</f>
        <v/>
      </c>
      <c r="H652" s="47" t="str">
        <f>IF(A652="","",'DATA PENDIENTES'!G652)</f>
        <v/>
      </c>
      <c r="I652" s="48" t="str">
        <f>IF(A652="","",'DATA PENDIENTES'!H652)</f>
        <v/>
      </c>
      <c r="J652" s="48" t="str">
        <f t="shared" si="1"/>
        <v/>
      </c>
      <c r="K652" s="47" t="str">
        <f>IF(A652="","",'DATA PENDIENTES'!I652)</f>
        <v/>
      </c>
      <c r="L652" s="47" t="str">
        <f>IF(A652="","",'DATA PENDIENTES'!K652)</f>
        <v/>
      </c>
      <c r="M652" s="47" t="str">
        <f>IF(A652="","",'DATA PENDIENTES'!M652)</f>
        <v/>
      </c>
      <c r="N652" s="47" t="str">
        <f>IF(A652="","",'DATA PENDIENTES'!N652)</f>
        <v/>
      </c>
      <c r="O652" s="47" t="str">
        <f t="shared" si="2"/>
        <v/>
      </c>
      <c r="P652" s="47" t="str">
        <f t="shared" si="3"/>
        <v/>
      </c>
      <c r="Q652" s="77" t="str">
        <f t="shared" si="4"/>
        <v/>
      </c>
      <c r="R652" s="47" t="str">
        <f t="shared" si="5"/>
        <v/>
      </c>
      <c r="S652" s="47" t="str">
        <f t="shared" si="6"/>
        <v/>
      </c>
      <c r="T652" s="48" t="str">
        <f>IF(A652="","",'DATA PENDIENTES'!O652)</f>
        <v/>
      </c>
    </row>
    <row r="653" ht="15.75" customHeight="1">
      <c r="A653" s="52" t="str">
        <f>IF('DATA PENDIENTES'!B653="","",'DATA PENDIENTES'!B653)</f>
        <v/>
      </c>
      <c r="B653" s="52" t="str">
        <f>IF(A653="","",'DATA PENDIENTES'!C653)</f>
        <v/>
      </c>
      <c r="C653" s="52" t="str">
        <f>IF(A653="","",'DATA PENDIENTES'!L653)</f>
        <v/>
      </c>
      <c r="D653" s="52" t="str">
        <f>IF(A653="","",'DATA PENDIENTES'!J653)</f>
        <v/>
      </c>
      <c r="E653" s="52" t="str">
        <f>IF(A653="","",'DATA PENDIENTES'!D653)</f>
        <v/>
      </c>
      <c r="F653" s="52" t="str">
        <f>IF(A653="","",'DATA PENDIENTES'!E653)</f>
        <v/>
      </c>
      <c r="G653" s="52" t="str">
        <f>IF(A653="","",'DATA PENDIENTES'!F653)</f>
        <v/>
      </c>
      <c r="H653" s="52" t="str">
        <f>IF(A653="","",'DATA PENDIENTES'!G653)</f>
        <v/>
      </c>
      <c r="I653" s="53" t="str">
        <f>IF(A653="","",'DATA PENDIENTES'!H653)</f>
        <v/>
      </c>
      <c r="J653" s="53" t="str">
        <f t="shared" si="1"/>
        <v/>
      </c>
      <c r="K653" s="52" t="str">
        <f>IF(A653="","",'DATA PENDIENTES'!I653)</f>
        <v/>
      </c>
      <c r="L653" s="52" t="str">
        <f>IF(A653="","",'DATA PENDIENTES'!K653)</f>
        <v/>
      </c>
      <c r="M653" s="52" t="str">
        <f>IF(A653="","",'DATA PENDIENTES'!M653)</f>
        <v/>
      </c>
      <c r="N653" s="52" t="str">
        <f>IF(A653="","",'DATA PENDIENTES'!N653)</f>
        <v/>
      </c>
      <c r="O653" s="52" t="str">
        <f t="shared" si="2"/>
        <v/>
      </c>
      <c r="P653" s="52" t="str">
        <f t="shared" si="3"/>
        <v/>
      </c>
      <c r="Q653" s="80" t="str">
        <f t="shared" si="4"/>
        <v/>
      </c>
      <c r="R653" s="52" t="str">
        <f t="shared" si="5"/>
        <v/>
      </c>
      <c r="S653" s="52" t="str">
        <f t="shared" si="6"/>
        <v/>
      </c>
      <c r="T653" s="53" t="str">
        <f>IF(A653="","",'DATA PENDIENTES'!O653)</f>
        <v/>
      </c>
    </row>
    <row r="654" ht="15.75" customHeight="1">
      <c r="A654" s="47" t="str">
        <f>IF('DATA PENDIENTES'!B654="","",'DATA PENDIENTES'!B654)</f>
        <v/>
      </c>
      <c r="B654" s="47" t="str">
        <f>IF(A654="","",'DATA PENDIENTES'!C654)</f>
        <v/>
      </c>
      <c r="C654" s="47" t="str">
        <f>IF(A654="","",'DATA PENDIENTES'!L654)</f>
        <v/>
      </c>
      <c r="D654" s="47" t="str">
        <f>IF(A654="","",'DATA PENDIENTES'!J654)</f>
        <v/>
      </c>
      <c r="E654" s="47" t="str">
        <f>IF(A654="","",'DATA PENDIENTES'!D654)</f>
        <v/>
      </c>
      <c r="F654" s="47" t="str">
        <f>IF(A654="","",'DATA PENDIENTES'!E654)</f>
        <v/>
      </c>
      <c r="G654" s="47" t="str">
        <f>IF(A654="","",'DATA PENDIENTES'!F654)</f>
        <v/>
      </c>
      <c r="H654" s="47" t="str">
        <f>IF(A654="","",'DATA PENDIENTES'!G654)</f>
        <v/>
      </c>
      <c r="I654" s="48" t="str">
        <f>IF(A654="","",'DATA PENDIENTES'!H654)</f>
        <v/>
      </c>
      <c r="J654" s="48" t="str">
        <f t="shared" si="1"/>
        <v/>
      </c>
      <c r="K654" s="47" t="str">
        <f>IF(A654="","",'DATA PENDIENTES'!I654)</f>
        <v/>
      </c>
      <c r="L654" s="47" t="str">
        <f>IF(A654="","",'DATA PENDIENTES'!K654)</f>
        <v/>
      </c>
      <c r="M654" s="47" t="str">
        <f>IF(A654="","",'DATA PENDIENTES'!M654)</f>
        <v/>
      </c>
      <c r="N654" s="47" t="str">
        <f>IF(A654="","",'DATA PENDIENTES'!N654)</f>
        <v/>
      </c>
      <c r="O654" s="47" t="str">
        <f t="shared" si="2"/>
        <v/>
      </c>
      <c r="P654" s="47" t="str">
        <f t="shared" si="3"/>
        <v/>
      </c>
      <c r="Q654" s="77" t="str">
        <f t="shared" si="4"/>
        <v/>
      </c>
      <c r="R654" s="47" t="str">
        <f t="shared" si="5"/>
        <v/>
      </c>
      <c r="S654" s="47" t="str">
        <f t="shared" si="6"/>
        <v/>
      </c>
      <c r="T654" s="48" t="str">
        <f>IF(A654="","",'DATA PENDIENTES'!O654)</f>
        <v/>
      </c>
    </row>
    <row r="655" ht="15.75" customHeight="1">
      <c r="A655" s="52" t="str">
        <f>IF('DATA PENDIENTES'!B655="","",'DATA PENDIENTES'!B655)</f>
        <v/>
      </c>
      <c r="B655" s="52" t="str">
        <f>IF(A655="","",'DATA PENDIENTES'!C655)</f>
        <v/>
      </c>
      <c r="C655" s="52" t="str">
        <f>IF(A655="","",'DATA PENDIENTES'!L655)</f>
        <v/>
      </c>
      <c r="D655" s="52" t="str">
        <f>IF(A655="","",'DATA PENDIENTES'!J655)</f>
        <v/>
      </c>
      <c r="E655" s="52" t="str">
        <f>IF(A655="","",'DATA PENDIENTES'!D655)</f>
        <v/>
      </c>
      <c r="F655" s="52" t="str">
        <f>IF(A655="","",'DATA PENDIENTES'!E655)</f>
        <v/>
      </c>
      <c r="G655" s="52" t="str">
        <f>IF(A655="","",'DATA PENDIENTES'!F655)</f>
        <v/>
      </c>
      <c r="H655" s="52" t="str">
        <f>IF(A655="","",'DATA PENDIENTES'!G655)</f>
        <v/>
      </c>
      <c r="I655" s="53" t="str">
        <f>IF(A655="","",'DATA PENDIENTES'!H655)</f>
        <v/>
      </c>
      <c r="J655" s="53" t="str">
        <f t="shared" si="1"/>
        <v/>
      </c>
      <c r="K655" s="52" t="str">
        <f>IF(A655="","",'DATA PENDIENTES'!I655)</f>
        <v/>
      </c>
      <c r="L655" s="52" t="str">
        <f>IF(A655="","",'DATA PENDIENTES'!K655)</f>
        <v/>
      </c>
      <c r="M655" s="52" t="str">
        <f>IF(A655="","",'DATA PENDIENTES'!M655)</f>
        <v/>
      </c>
      <c r="N655" s="52" t="str">
        <f>IF(A655="","",'DATA PENDIENTES'!N655)</f>
        <v/>
      </c>
      <c r="O655" s="52" t="str">
        <f t="shared" si="2"/>
        <v/>
      </c>
      <c r="P655" s="52" t="str">
        <f t="shared" si="3"/>
        <v/>
      </c>
      <c r="Q655" s="80" t="str">
        <f t="shared" si="4"/>
        <v/>
      </c>
      <c r="R655" s="52" t="str">
        <f t="shared" si="5"/>
        <v/>
      </c>
      <c r="S655" s="52" t="str">
        <f t="shared" si="6"/>
        <v/>
      </c>
      <c r="T655" s="53" t="str">
        <f>IF(A655="","",'DATA PENDIENTES'!O655)</f>
        <v/>
      </c>
    </row>
    <row r="656" ht="15.75" customHeight="1">
      <c r="A656" s="47" t="str">
        <f>IF('DATA PENDIENTES'!B656="","",'DATA PENDIENTES'!B656)</f>
        <v/>
      </c>
      <c r="B656" s="47" t="str">
        <f>IF(A656="","",'DATA PENDIENTES'!C656)</f>
        <v/>
      </c>
      <c r="C656" s="47" t="str">
        <f>IF(A656="","",'DATA PENDIENTES'!L656)</f>
        <v/>
      </c>
      <c r="D656" s="47" t="str">
        <f>IF(A656="","",'DATA PENDIENTES'!J656)</f>
        <v/>
      </c>
      <c r="E656" s="47" t="str">
        <f>IF(A656="","",'DATA PENDIENTES'!D656)</f>
        <v/>
      </c>
      <c r="F656" s="47" t="str">
        <f>IF(A656="","",'DATA PENDIENTES'!E656)</f>
        <v/>
      </c>
      <c r="G656" s="47" t="str">
        <f>IF(A656="","",'DATA PENDIENTES'!F656)</f>
        <v/>
      </c>
      <c r="H656" s="47" t="str">
        <f>IF(A656="","",'DATA PENDIENTES'!G656)</f>
        <v/>
      </c>
      <c r="I656" s="48" t="str">
        <f>IF(A656="","",'DATA PENDIENTES'!H656)</f>
        <v/>
      </c>
      <c r="J656" s="48" t="str">
        <f t="shared" si="1"/>
        <v/>
      </c>
      <c r="K656" s="47" t="str">
        <f>IF(A656="","",'DATA PENDIENTES'!I656)</f>
        <v/>
      </c>
      <c r="L656" s="47" t="str">
        <f>IF(A656="","",'DATA PENDIENTES'!K656)</f>
        <v/>
      </c>
      <c r="M656" s="47" t="str">
        <f>IF(A656="","",'DATA PENDIENTES'!M656)</f>
        <v/>
      </c>
      <c r="N656" s="47" t="str">
        <f>IF(A656="","",'DATA PENDIENTES'!N656)</f>
        <v/>
      </c>
      <c r="O656" s="47" t="str">
        <f t="shared" si="2"/>
        <v/>
      </c>
      <c r="P656" s="47" t="str">
        <f t="shared" si="3"/>
        <v/>
      </c>
      <c r="Q656" s="77" t="str">
        <f t="shared" si="4"/>
        <v/>
      </c>
      <c r="R656" s="47" t="str">
        <f t="shared" si="5"/>
        <v/>
      </c>
      <c r="S656" s="47" t="str">
        <f t="shared" si="6"/>
        <v/>
      </c>
      <c r="T656" s="48" t="str">
        <f>IF(A656="","",'DATA PENDIENTES'!O656)</f>
        <v/>
      </c>
    </row>
    <row r="657" ht="15.75" customHeight="1">
      <c r="A657" s="52" t="str">
        <f>IF('DATA PENDIENTES'!B657="","",'DATA PENDIENTES'!B657)</f>
        <v/>
      </c>
      <c r="B657" s="52" t="str">
        <f>IF(A657="","",'DATA PENDIENTES'!C657)</f>
        <v/>
      </c>
      <c r="C657" s="52" t="str">
        <f>IF(A657="","",'DATA PENDIENTES'!L657)</f>
        <v/>
      </c>
      <c r="D657" s="52" t="str">
        <f>IF(A657="","",'DATA PENDIENTES'!J657)</f>
        <v/>
      </c>
      <c r="E657" s="52" t="str">
        <f>IF(A657="","",'DATA PENDIENTES'!D657)</f>
        <v/>
      </c>
      <c r="F657" s="52" t="str">
        <f>IF(A657="","",'DATA PENDIENTES'!E657)</f>
        <v/>
      </c>
      <c r="G657" s="52" t="str">
        <f>IF(A657="","",'DATA PENDIENTES'!F657)</f>
        <v/>
      </c>
      <c r="H657" s="52" t="str">
        <f>IF(A657="","",'DATA PENDIENTES'!G657)</f>
        <v/>
      </c>
      <c r="I657" s="53" t="str">
        <f>IF(A657="","",'DATA PENDIENTES'!H657)</f>
        <v/>
      </c>
      <c r="J657" s="53" t="str">
        <f t="shared" si="1"/>
        <v/>
      </c>
      <c r="K657" s="52" t="str">
        <f>IF(A657="","",'DATA PENDIENTES'!I657)</f>
        <v/>
      </c>
      <c r="L657" s="52" t="str">
        <f>IF(A657="","",'DATA PENDIENTES'!K657)</f>
        <v/>
      </c>
      <c r="M657" s="52" t="str">
        <f>IF(A657="","",'DATA PENDIENTES'!M657)</f>
        <v/>
      </c>
      <c r="N657" s="52" t="str">
        <f>IF(A657="","",'DATA PENDIENTES'!N657)</f>
        <v/>
      </c>
      <c r="O657" s="52" t="str">
        <f t="shared" si="2"/>
        <v/>
      </c>
      <c r="P657" s="52" t="str">
        <f t="shared" si="3"/>
        <v/>
      </c>
      <c r="Q657" s="80" t="str">
        <f t="shared" si="4"/>
        <v/>
      </c>
      <c r="R657" s="52" t="str">
        <f t="shared" si="5"/>
        <v/>
      </c>
      <c r="S657" s="52" t="str">
        <f t="shared" si="6"/>
        <v/>
      </c>
      <c r="T657" s="53" t="str">
        <f>IF(A657="","",'DATA PENDIENTES'!O657)</f>
        <v/>
      </c>
    </row>
    <row r="658" ht="15.75" customHeight="1">
      <c r="A658" s="47" t="str">
        <f>IF('DATA PENDIENTES'!B658="","",'DATA PENDIENTES'!B658)</f>
        <v/>
      </c>
      <c r="B658" s="47" t="str">
        <f>IF(A658="","",'DATA PENDIENTES'!C658)</f>
        <v/>
      </c>
      <c r="C658" s="47" t="str">
        <f>IF(A658="","",'DATA PENDIENTES'!L658)</f>
        <v/>
      </c>
      <c r="D658" s="47" t="str">
        <f>IF(A658="","",'DATA PENDIENTES'!J658)</f>
        <v/>
      </c>
      <c r="E658" s="47" t="str">
        <f>IF(A658="","",'DATA PENDIENTES'!D658)</f>
        <v/>
      </c>
      <c r="F658" s="47" t="str">
        <f>IF(A658="","",'DATA PENDIENTES'!E658)</f>
        <v/>
      </c>
      <c r="G658" s="47" t="str">
        <f>IF(A658="","",'DATA PENDIENTES'!F658)</f>
        <v/>
      </c>
      <c r="H658" s="47" t="str">
        <f>IF(A658="","",'DATA PENDIENTES'!G658)</f>
        <v/>
      </c>
      <c r="I658" s="48" t="str">
        <f>IF(A658="","",'DATA PENDIENTES'!H658)</f>
        <v/>
      </c>
      <c r="J658" s="48" t="str">
        <f t="shared" si="1"/>
        <v/>
      </c>
      <c r="K658" s="47" t="str">
        <f>IF(A658="","",'DATA PENDIENTES'!I658)</f>
        <v/>
      </c>
      <c r="L658" s="47" t="str">
        <f>IF(A658="","",'DATA PENDIENTES'!K658)</f>
        <v/>
      </c>
      <c r="M658" s="47" t="str">
        <f>IF(A658="","",'DATA PENDIENTES'!M658)</f>
        <v/>
      </c>
      <c r="N658" s="47" t="str">
        <f>IF(A658="","",'DATA PENDIENTES'!N658)</f>
        <v/>
      </c>
      <c r="O658" s="47" t="str">
        <f t="shared" si="2"/>
        <v/>
      </c>
      <c r="P658" s="47" t="str">
        <f t="shared" si="3"/>
        <v/>
      </c>
      <c r="Q658" s="77" t="str">
        <f t="shared" si="4"/>
        <v/>
      </c>
      <c r="R658" s="47" t="str">
        <f t="shared" si="5"/>
        <v/>
      </c>
      <c r="S658" s="47" t="str">
        <f t="shared" si="6"/>
        <v/>
      </c>
      <c r="T658" s="48" t="str">
        <f>IF(A658="","",'DATA PENDIENTES'!O658)</f>
        <v/>
      </c>
    </row>
    <row r="659" ht="15.75" customHeight="1">
      <c r="A659" s="52" t="str">
        <f>IF('DATA PENDIENTES'!B659="","",'DATA PENDIENTES'!B659)</f>
        <v/>
      </c>
      <c r="B659" s="52" t="str">
        <f>IF(A659="","",'DATA PENDIENTES'!C659)</f>
        <v/>
      </c>
      <c r="C659" s="52" t="str">
        <f>IF(A659="","",'DATA PENDIENTES'!L659)</f>
        <v/>
      </c>
      <c r="D659" s="52" t="str">
        <f>IF(A659="","",'DATA PENDIENTES'!J659)</f>
        <v/>
      </c>
      <c r="E659" s="52" t="str">
        <f>IF(A659="","",'DATA PENDIENTES'!D659)</f>
        <v/>
      </c>
      <c r="F659" s="52" t="str">
        <f>IF(A659="","",'DATA PENDIENTES'!E659)</f>
        <v/>
      </c>
      <c r="G659" s="52" t="str">
        <f>IF(A659="","",'DATA PENDIENTES'!F659)</f>
        <v/>
      </c>
      <c r="H659" s="52" t="str">
        <f>IF(A659="","",'DATA PENDIENTES'!G659)</f>
        <v/>
      </c>
      <c r="I659" s="53" t="str">
        <f>IF(A659="","",'DATA PENDIENTES'!H659)</f>
        <v/>
      </c>
      <c r="J659" s="53" t="str">
        <f t="shared" si="1"/>
        <v/>
      </c>
      <c r="K659" s="52" t="str">
        <f>IF(A659="","",'DATA PENDIENTES'!I659)</f>
        <v/>
      </c>
      <c r="L659" s="52" t="str">
        <f>IF(A659="","",'DATA PENDIENTES'!K659)</f>
        <v/>
      </c>
      <c r="M659" s="52" t="str">
        <f>IF(A659="","",'DATA PENDIENTES'!M659)</f>
        <v/>
      </c>
      <c r="N659" s="52" t="str">
        <f>IF(A659="","",'DATA PENDIENTES'!N659)</f>
        <v/>
      </c>
      <c r="O659" s="52" t="str">
        <f t="shared" si="2"/>
        <v/>
      </c>
      <c r="P659" s="52" t="str">
        <f t="shared" si="3"/>
        <v/>
      </c>
      <c r="Q659" s="80" t="str">
        <f t="shared" si="4"/>
        <v/>
      </c>
      <c r="R659" s="52" t="str">
        <f t="shared" si="5"/>
        <v/>
      </c>
      <c r="S659" s="52" t="str">
        <f t="shared" si="6"/>
        <v/>
      </c>
      <c r="T659" s="53" t="str">
        <f>IF(A659="","",'DATA PENDIENTES'!O659)</f>
        <v/>
      </c>
    </row>
    <row r="660" ht="15.75" customHeight="1">
      <c r="A660" s="47" t="str">
        <f>IF('DATA PENDIENTES'!B660="","",'DATA PENDIENTES'!B660)</f>
        <v/>
      </c>
      <c r="B660" s="47" t="str">
        <f>IF(A660="","",'DATA PENDIENTES'!C660)</f>
        <v/>
      </c>
      <c r="C660" s="47" t="str">
        <f>IF(A660="","",'DATA PENDIENTES'!L660)</f>
        <v/>
      </c>
      <c r="D660" s="47" t="str">
        <f>IF(A660="","",'DATA PENDIENTES'!J660)</f>
        <v/>
      </c>
      <c r="E660" s="47" t="str">
        <f>IF(A660="","",'DATA PENDIENTES'!D660)</f>
        <v/>
      </c>
      <c r="F660" s="47" t="str">
        <f>IF(A660="","",'DATA PENDIENTES'!E660)</f>
        <v/>
      </c>
      <c r="G660" s="47" t="str">
        <f>IF(A660="","",'DATA PENDIENTES'!F660)</f>
        <v/>
      </c>
      <c r="H660" s="47" t="str">
        <f>IF(A660="","",'DATA PENDIENTES'!G660)</f>
        <v/>
      </c>
      <c r="I660" s="48" t="str">
        <f>IF(A660="","",'DATA PENDIENTES'!H660)</f>
        <v/>
      </c>
      <c r="J660" s="48" t="str">
        <f t="shared" si="1"/>
        <v/>
      </c>
      <c r="K660" s="47" t="str">
        <f>IF(A660="","",'DATA PENDIENTES'!I660)</f>
        <v/>
      </c>
      <c r="L660" s="47" t="str">
        <f>IF(A660="","",'DATA PENDIENTES'!K660)</f>
        <v/>
      </c>
      <c r="M660" s="47" t="str">
        <f>IF(A660="","",'DATA PENDIENTES'!M660)</f>
        <v/>
      </c>
      <c r="N660" s="47" t="str">
        <f>IF(A660="","",'DATA PENDIENTES'!N660)</f>
        <v/>
      </c>
      <c r="O660" s="47" t="str">
        <f t="shared" si="2"/>
        <v/>
      </c>
      <c r="P660" s="47" t="str">
        <f t="shared" si="3"/>
        <v/>
      </c>
      <c r="Q660" s="77" t="str">
        <f t="shared" si="4"/>
        <v/>
      </c>
      <c r="R660" s="47" t="str">
        <f t="shared" si="5"/>
        <v/>
      </c>
      <c r="S660" s="47" t="str">
        <f t="shared" si="6"/>
        <v/>
      </c>
      <c r="T660" s="48" t="str">
        <f>IF(A660="","",'DATA PENDIENTES'!O660)</f>
        <v/>
      </c>
    </row>
    <row r="661" ht="15.75" customHeight="1">
      <c r="A661" s="52" t="str">
        <f>IF('DATA PENDIENTES'!B661="","",'DATA PENDIENTES'!B661)</f>
        <v/>
      </c>
      <c r="B661" s="52" t="str">
        <f>IF(A661="","",'DATA PENDIENTES'!C661)</f>
        <v/>
      </c>
      <c r="C661" s="52" t="str">
        <f>IF(A661="","",'DATA PENDIENTES'!L661)</f>
        <v/>
      </c>
      <c r="D661" s="52" t="str">
        <f>IF(A661="","",'DATA PENDIENTES'!J661)</f>
        <v/>
      </c>
      <c r="E661" s="52" t="str">
        <f>IF(A661="","",'DATA PENDIENTES'!D661)</f>
        <v/>
      </c>
      <c r="F661" s="52" t="str">
        <f>IF(A661="","",'DATA PENDIENTES'!E661)</f>
        <v/>
      </c>
      <c r="G661" s="52" t="str">
        <f>IF(A661="","",'DATA PENDIENTES'!F661)</f>
        <v/>
      </c>
      <c r="H661" s="52" t="str">
        <f>IF(A661="","",'DATA PENDIENTES'!G661)</f>
        <v/>
      </c>
      <c r="I661" s="53" t="str">
        <f>IF(A661="","",'DATA PENDIENTES'!H661)</f>
        <v/>
      </c>
      <c r="J661" s="53" t="str">
        <f t="shared" si="1"/>
        <v/>
      </c>
      <c r="K661" s="52" t="str">
        <f>IF(A661="","",'DATA PENDIENTES'!I661)</f>
        <v/>
      </c>
      <c r="L661" s="52" t="str">
        <f>IF(A661="","",'DATA PENDIENTES'!K661)</f>
        <v/>
      </c>
      <c r="M661" s="52" t="str">
        <f>IF(A661="","",'DATA PENDIENTES'!M661)</f>
        <v/>
      </c>
      <c r="N661" s="52" t="str">
        <f>IF(A661="","",'DATA PENDIENTES'!N661)</f>
        <v/>
      </c>
      <c r="O661" s="52" t="str">
        <f t="shared" si="2"/>
        <v/>
      </c>
      <c r="P661" s="52" t="str">
        <f t="shared" si="3"/>
        <v/>
      </c>
      <c r="Q661" s="80" t="str">
        <f t="shared" si="4"/>
        <v/>
      </c>
      <c r="R661" s="52" t="str">
        <f t="shared" si="5"/>
        <v/>
      </c>
      <c r="S661" s="52" t="str">
        <f t="shared" si="6"/>
        <v/>
      </c>
      <c r="T661" s="53" t="str">
        <f>IF(A661="","",'DATA PENDIENTES'!O661)</f>
        <v/>
      </c>
    </row>
    <row r="662" ht="15.75" customHeight="1">
      <c r="A662" s="47" t="str">
        <f>IF('DATA PENDIENTES'!B662="","",'DATA PENDIENTES'!B662)</f>
        <v/>
      </c>
      <c r="B662" s="47" t="str">
        <f>IF(A662="","",'DATA PENDIENTES'!C662)</f>
        <v/>
      </c>
      <c r="C662" s="47" t="str">
        <f>IF(A662="","",'DATA PENDIENTES'!L662)</f>
        <v/>
      </c>
      <c r="D662" s="47" t="str">
        <f>IF(A662="","",'DATA PENDIENTES'!J662)</f>
        <v/>
      </c>
      <c r="E662" s="47" t="str">
        <f>IF(A662="","",'DATA PENDIENTES'!D662)</f>
        <v/>
      </c>
      <c r="F662" s="47" t="str">
        <f>IF(A662="","",'DATA PENDIENTES'!E662)</f>
        <v/>
      </c>
      <c r="G662" s="47" t="str">
        <f>IF(A662="","",'DATA PENDIENTES'!F662)</f>
        <v/>
      </c>
      <c r="H662" s="47" t="str">
        <f>IF(A662="","",'DATA PENDIENTES'!G662)</f>
        <v/>
      </c>
      <c r="I662" s="48" t="str">
        <f>IF(A662="","",'DATA PENDIENTES'!H662)</f>
        <v/>
      </c>
      <c r="J662" s="48" t="str">
        <f t="shared" si="1"/>
        <v/>
      </c>
      <c r="K662" s="47" t="str">
        <f>IF(A662="","",'DATA PENDIENTES'!I662)</f>
        <v/>
      </c>
      <c r="L662" s="47" t="str">
        <f>IF(A662="","",'DATA PENDIENTES'!K662)</f>
        <v/>
      </c>
      <c r="M662" s="47" t="str">
        <f>IF(A662="","",'DATA PENDIENTES'!M662)</f>
        <v/>
      </c>
      <c r="N662" s="47" t="str">
        <f>IF(A662="","",'DATA PENDIENTES'!N662)</f>
        <v/>
      </c>
      <c r="O662" s="47" t="str">
        <f t="shared" si="2"/>
        <v/>
      </c>
      <c r="P662" s="47" t="str">
        <f t="shared" si="3"/>
        <v/>
      </c>
      <c r="Q662" s="77" t="str">
        <f t="shared" si="4"/>
        <v/>
      </c>
      <c r="R662" s="47" t="str">
        <f t="shared" si="5"/>
        <v/>
      </c>
      <c r="S662" s="47" t="str">
        <f t="shared" si="6"/>
        <v/>
      </c>
      <c r="T662" s="48" t="str">
        <f>IF(A662="","",'DATA PENDIENTES'!O662)</f>
        <v/>
      </c>
    </row>
    <row r="663" ht="15.75" customHeight="1">
      <c r="A663" s="52" t="str">
        <f>IF('DATA PENDIENTES'!B663="","",'DATA PENDIENTES'!B663)</f>
        <v/>
      </c>
      <c r="B663" s="52" t="str">
        <f>IF(A663="","",'DATA PENDIENTES'!C663)</f>
        <v/>
      </c>
      <c r="C663" s="52" t="str">
        <f>IF(A663="","",'DATA PENDIENTES'!L663)</f>
        <v/>
      </c>
      <c r="D663" s="52" t="str">
        <f>IF(A663="","",'DATA PENDIENTES'!J663)</f>
        <v/>
      </c>
      <c r="E663" s="52" t="str">
        <f>IF(A663="","",'DATA PENDIENTES'!D663)</f>
        <v/>
      </c>
      <c r="F663" s="52" t="str">
        <f>IF(A663="","",'DATA PENDIENTES'!E663)</f>
        <v/>
      </c>
      <c r="G663" s="52" t="str">
        <f>IF(A663="","",'DATA PENDIENTES'!F663)</f>
        <v/>
      </c>
      <c r="H663" s="52" t="str">
        <f>IF(A663="","",'DATA PENDIENTES'!G663)</f>
        <v/>
      </c>
      <c r="I663" s="53" t="str">
        <f>IF(A663="","",'DATA PENDIENTES'!H663)</f>
        <v/>
      </c>
      <c r="J663" s="53" t="str">
        <f t="shared" si="1"/>
        <v/>
      </c>
      <c r="K663" s="52" t="str">
        <f>IF(A663="","",'DATA PENDIENTES'!I663)</f>
        <v/>
      </c>
      <c r="L663" s="52" t="str">
        <f>IF(A663="","",'DATA PENDIENTES'!K663)</f>
        <v/>
      </c>
      <c r="M663" s="52" t="str">
        <f>IF(A663="","",'DATA PENDIENTES'!M663)</f>
        <v/>
      </c>
      <c r="N663" s="52" t="str">
        <f>IF(A663="","",'DATA PENDIENTES'!N663)</f>
        <v/>
      </c>
      <c r="O663" s="52" t="str">
        <f t="shared" si="2"/>
        <v/>
      </c>
      <c r="P663" s="52" t="str">
        <f t="shared" si="3"/>
        <v/>
      </c>
      <c r="Q663" s="80" t="str">
        <f t="shared" si="4"/>
        <v/>
      </c>
      <c r="R663" s="52" t="str">
        <f t="shared" si="5"/>
        <v/>
      </c>
      <c r="S663" s="52" t="str">
        <f t="shared" si="6"/>
        <v/>
      </c>
      <c r="T663" s="53" t="str">
        <f>IF(A663="","",'DATA PENDIENTES'!O663)</f>
        <v/>
      </c>
    </row>
    <row r="664" ht="15.75" customHeight="1">
      <c r="A664" s="47" t="str">
        <f>IF('DATA PENDIENTES'!B664="","",'DATA PENDIENTES'!B664)</f>
        <v/>
      </c>
      <c r="B664" s="47" t="str">
        <f>IF(A664="","",'DATA PENDIENTES'!C664)</f>
        <v/>
      </c>
      <c r="C664" s="47" t="str">
        <f>IF(A664="","",'DATA PENDIENTES'!L664)</f>
        <v/>
      </c>
      <c r="D664" s="47" t="str">
        <f>IF(A664="","",'DATA PENDIENTES'!J664)</f>
        <v/>
      </c>
      <c r="E664" s="47" t="str">
        <f>IF(A664="","",'DATA PENDIENTES'!D664)</f>
        <v/>
      </c>
      <c r="F664" s="47" t="str">
        <f>IF(A664="","",'DATA PENDIENTES'!E664)</f>
        <v/>
      </c>
      <c r="G664" s="47" t="str">
        <f>IF(A664="","",'DATA PENDIENTES'!F664)</f>
        <v/>
      </c>
      <c r="H664" s="47" t="str">
        <f>IF(A664="","",'DATA PENDIENTES'!G664)</f>
        <v/>
      </c>
      <c r="I664" s="48" t="str">
        <f>IF(A664="","",'DATA PENDIENTES'!H664)</f>
        <v/>
      </c>
      <c r="J664" s="48" t="str">
        <f t="shared" si="1"/>
        <v/>
      </c>
      <c r="K664" s="47" t="str">
        <f>IF(A664="","",'DATA PENDIENTES'!I664)</f>
        <v/>
      </c>
      <c r="L664" s="47" t="str">
        <f>IF(A664="","",'DATA PENDIENTES'!K664)</f>
        <v/>
      </c>
      <c r="M664" s="47" t="str">
        <f>IF(A664="","",'DATA PENDIENTES'!M664)</f>
        <v/>
      </c>
      <c r="N664" s="47" t="str">
        <f>IF(A664="","",'DATA PENDIENTES'!N664)</f>
        <v/>
      </c>
      <c r="O664" s="47" t="str">
        <f t="shared" si="2"/>
        <v/>
      </c>
      <c r="P664" s="47" t="str">
        <f t="shared" si="3"/>
        <v/>
      </c>
      <c r="Q664" s="77" t="str">
        <f t="shared" si="4"/>
        <v/>
      </c>
      <c r="R664" s="47" t="str">
        <f t="shared" si="5"/>
        <v/>
      </c>
      <c r="S664" s="47" t="str">
        <f t="shared" si="6"/>
        <v/>
      </c>
      <c r="T664" s="48" t="str">
        <f>IF(A664="","",'DATA PENDIENTES'!O664)</f>
        <v/>
      </c>
    </row>
    <row r="665" ht="15.75" customHeight="1">
      <c r="A665" s="52" t="str">
        <f>IF('DATA PENDIENTES'!B665="","",'DATA PENDIENTES'!B665)</f>
        <v/>
      </c>
      <c r="B665" s="52" t="str">
        <f>IF(A665="","",'DATA PENDIENTES'!C665)</f>
        <v/>
      </c>
      <c r="C665" s="52" t="str">
        <f>IF(A665="","",'DATA PENDIENTES'!L665)</f>
        <v/>
      </c>
      <c r="D665" s="52" t="str">
        <f>IF(A665="","",'DATA PENDIENTES'!J665)</f>
        <v/>
      </c>
      <c r="E665" s="52" t="str">
        <f>IF(A665="","",'DATA PENDIENTES'!D665)</f>
        <v/>
      </c>
      <c r="F665" s="52" t="str">
        <f>IF(A665="","",'DATA PENDIENTES'!E665)</f>
        <v/>
      </c>
      <c r="G665" s="52" t="str">
        <f>IF(A665="","",'DATA PENDIENTES'!F665)</f>
        <v/>
      </c>
      <c r="H665" s="52" t="str">
        <f>IF(A665="","",'DATA PENDIENTES'!G665)</f>
        <v/>
      </c>
      <c r="I665" s="53" t="str">
        <f>IF(A665="","",'DATA PENDIENTES'!H665)</f>
        <v/>
      </c>
      <c r="J665" s="53" t="str">
        <f t="shared" si="1"/>
        <v/>
      </c>
      <c r="K665" s="52" t="str">
        <f>IF(A665="","",'DATA PENDIENTES'!I665)</f>
        <v/>
      </c>
      <c r="L665" s="52" t="str">
        <f>IF(A665="","",'DATA PENDIENTES'!K665)</f>
        <v/>
      </c>
      <c r="M665" s="52" t="str">
        <f>IF(A665="","",'DATA PENDIENTES'!M665)</f>
        <v/>
      </c>
      <c r="N665" s="52" t="str">
        <f>IF(A665="","",'DATA PENDIENTES'!N665)</f>
        <v/>
      </c>
      <c r="O665" s="52" t="str">
        <f t="shared" si="2"/>
        <v/>
      </c>
      <c r="P665" s="52" t="str">
        <f t="shared" si="3"/>
        <v/>
      </c>
      <c r="Q665" s="80" t="str">
        <f t="shared" si="4"/>
        <v/>
      </c>
      <c r="R665" s="52" t="str">
        <f t="shared" si="5"/>
        <v/>
      </c>
      <c r="S665" s="52" t="str">
        <f t="shared" si="6"/>
        <v/>
      </c>
      <c r="T665" s="53" t="str">
        <f>IF(A665="","",'DATA PENDIENTES'!O665)</f>
        <v/>
      </c>
    </row>
    <row r="666" ht="15.75" customHeight="1">
      <c r="A666" s="47" t="str">
        <f>IF('DATA PENDIENTES'!B666="","",'DATA PENDIENTES'!B666)</f>
        <v/>
      </c>
      <c r="B666" s="47" t="str">
        <f>IF(A666="","",'DATA PENDIENTES'!C666)</f>
        <v/>
      </c>
      <c r="C666" s="47" t="str">
        <f>IF(A666="","",'DATA PENDIENTES'!L666)</f>
        <v/>
      </c>
      <c r="D666" s="47" t="str">
        <f>IF(A666="","",'DATA PENDIENTES'!J666)</f>
        <v/>
      </c>
      <c r="E666" s="47" t="str">
        <f>IF(A666="","",'DATA PENDIENTES'!D666)</f>
        <v/>
      </c>
      <c r="F666" s="47" t="str">
        <f>IF(A666="","",'DATA PENDIENTES'!E666)</f>
        <v/>
      </c>
      <c r="G666" s="47" t="str">
        <f>IF(A666="","",'DATA PENDIENTES'!F666)</f>
        <v/>
      </c>
      <c r="H666" s="47" t="str">
        <f>IF(A666="","",'DATA PENDIENTES'!G666)</f>
        <v/>
      </c>
      <c r="I666" s="48" t="str">
        <f>IF(A666="","",'DATA PENDIENTES'!H666)</f>
        <v/>
      </c>
      <c r="J666" s="48" t="str">
        <f t="shared" si="1"/>
        <v/>
      </c>
      <c r="K666" s="47" t="str">
        <f>IF(A666="","",'DATA PENDIENTES'!I666)</f>
        <v/>
      </c>
      <c r="L666" s="47" t="str">
        <f>IF(A666="","",'DATA PENDIENTES'!K666)</f>
        <v/>
      </c>
      <c r="M666" s="47" t="str">
        <f>IF(A666="","",'DATA PENDIENTES'!M666)</f>
        <v/>
      </c>
      <c r="N666" s="47" t="str">
        <f>IF(A666="","",'DATA PENDIENTES'!N666)</f>
        <v/>
      </c>
      <c r="O666" s="47" t="str">
        <f t="shared" si="2"/>
        <v/>
      </c>
      <c r="P666" s="47" t="str">
        <f t="shared" si="3"/>
        <v/>
      </c>
      <c r="Q666" s="77" t="str">
        <f t="shared" si="4"/>
        <v/>
      </c>
      <c r="R666" s="47" t="str">
        <f t="shared" si="5"/>
        <v/>
      </c>
      <c r="S666" s="47" t="str">
        <f t="shared" si="6"/>
        <v/>
      </c>
      <c r="T666" s="48" t="str">
        <f>IF(A666="","",'DATA PENDIENTES'!O666)</f>
        <v/>
      </c>
    </row>
    <row r="667" ht="15.75" customHeight="1">
      <c r="A667" s="52" t="str">
        <f>IF('DATA PENDIENTES'!B667="","",'DATA PENDIENTES'!B667)</f>
        <v/>
      </c>
      <c r="B667" s="52" t="str">
        <f>IF(A667="","",'DATA PENDIENTES'!C667)</f>
        <v/>
      </c>
      <c r="C667" s="52" t="str">
        <f>IF(A667="","",'DATA PENDIENTES'!L667)</f>
        <v/>
      </c>
      <c r="D667" s="52" t="str">
        <f>IF(A667="","",'DATA PENDIENTES'!J667)</f>
        <v/>
      </c>
      <c r="E667" s="52" t="str">
        <f>IF(A667="","",'DATA PENDIENTES'!D667)</f>
        <v/>
      </c>
      <c r="F667" s="52" t="str">
        <f>IF(A667="","",'DATA PENDIENTES'!E667)</f>
        <v/>
      </c>
      <c r="G667" s="52" t="str">
        <f>IF(A667="","",'DATA PENDIENTES'!F667)</f>
        <v/>
      </c>
      <c r="H667" s="52" t="str">
        <f>IF(A667="","",'DATA PENDIENTES'!G667)</f>
        <v/>
      </c>
      <c r="I667" s="53" t="str">
        <f>IF(A667="","",'DATA PENDIENTES'!H667)</f>
        <v/>
      </c>
      <c r="J667" s="53" t="str">
        <f t="shared" si="1"/>
        <v/>
      </c>
      <c r="K667" s="52" t="str">
        <f>IF(A667="","",'DATA PENDIENTES'!I667)</f>
        <v/>
      </c>
      <c r="L667" s="52" t="str">
        <f>IF(A667="","",'DATA PENDIENTES'!K667)</f>
        <v/>
      </c>
      <c r="M667" s="52" t="str">
        <f>IF(A667="","",'DATA PENDIENTES'!M667)</f>
        <v/>
      </c>
      <c r="N667" s="52" t="str">
        <f>IF(A667="","",'DATA PENDIENTES'!N667)</f>
        <v/>
      </c>
      <c r="O667" s="52" t="str">
        <f t="shared" si="2"/>
        <v/>
      </c>
      <c r="P667" s="52" t="str">
        <f t="shared" si="3"/>
        <v/>
      </c>
      <c r="Q667" s="80" t="str">
        <f t="shared" si="4"/>
        <v/>
      </c>
      <c r="R667" s="52" t="str">
        <f t="shared" si="5"/>
        <v/>
      </c>
      <c r="S667" s="52" t="str">
        <f t="shared" si="6"/>
        <v/>
      </c>
      <c r="T667" s="53" t="str">
        <f>IF(A667="","",'DATA PENDIENTES'!O667)</f>
        <v/>
      </c>
    </row>
    <row r="668" ht="15.75" customHeight="1">
      <c r="A668" s="47" t="str">
        <f>IF('DATA PENDIENTES'!B668="","",'DATA PENDIENTES'!B668)</f>
        <v/>
      </c>
      <c r="B668" s="47" t="str">
        <f>IF(A668="","",'DATA PENDIENTES'!C668)</f>
        <v/>
      </c>
      <c r="C668" s="47" t="str">
        <f>IF(A668="","",'DATA PENDIENTES'!L668)</f>
        <v/>
      </c>
      <c r="D668" s="47" t="str">
        <f>IF(A668="","",'DATA PENDIENTES'!J668)</f>
        <v/>
      </c>
      <c r="E668" s="47" t="str">
        <f>IF(A668="","",'DATA PENDIENTES'!D668)</f>
        <v/>
      </c>
      <c r="F668" s="47" t="str">
        <f>IF(A668="","",'DATA PENDIENTES'!E668)</f>
        <v/>
      </c>
      <c r="G668" s="47" t="str">
        <f>IF(A668="","",'DATA PENDIENTES'!F668)</f>
        <v/>
      </c>
      <c r="H668" s="47" t="str">
        <f>IF(A668="","",'DATA PENDIENTES'!G668)</f>
        <v/>
      </c>
      <c r="I668" s="48" t="str">
        <f>IF(A668="","",'DATA PENDIENTES'!H668)</f>
        <v/>
      </c>
      <c r="J668" s="48" t="str">
        <f t="shared" si="1"/>
        <v/>
      </c>
      <c r="K668" s="47" t="str">
        <f>IF(A668="","",'DATA PENDIENTES'!I668)</f>
        <v/>
      </c>
      <c r="L668" s="47" t="str">
        <f>IF(A668="","",'DATA PENDIENTES'!K668)</f>
        <v/>
      </c>
      <c r="M668" s="47" t="str">
        <f>IF(A668="","",'DATA PENDIENTES'!M668)</f>
        <v/>
      </c>
      <c r="N668" s="47" t="str">
        <f>IF(A668="","",'DATA PENDIENTES'!N668)</f>
        <v/>
      </c>
      <c r="O668" s="47" t="str">
        <f t="shared" si="2"/>
        <v/>
      </c>
      <c r="P668" s="47" t="str">
        <f t="shared" si="3"/>
        <v/>
      </c>
      <c r="Q668" s="77" t="str">
        <f t="shared" si="4"/>
        <v/>
      </c>
      <c r="R668" s="47" t="str">
        <f t="shared" si="5"/>
        <v/>
      </c>
      <c r="S668" s="47" t="str">
        <f t="shared" si="6"/>
        <v/>
      </c>
      <c r="T668" s="48" t="str">
        <f>IF(A668="","",'DATA PENDIENTES'!O668)</f>
        <v/>
      </c>
    </row>
    <row r="669" ht="15.75" customHeight="1">
      <c r="A669" s="52" t="str">
        <f>IF('DATA PENDIENTES'!B669="","",'DATA PENDIENTES'!B669)</f>
        <v/>
      </c>
      <c r="B669" s="52" t="str">
        <f>IF(A669="","",'DATA PENDIENTES'!C669)</f>
        <v/>
      </c>
      <c r="C669" s="52" t="str">
        <f>IF(A669="","",'DATA PENDIENTES'!L669)</f>
        <v/>
      </c>
      <c r="D669" s="52" t="str">
        <f>IF(A669="","",'DATA PENDIENTES'!J669)</f>
        <v/>
      </c>
      <c r="E669" s="52" t="str">
        <f>IF(A669="","",'DATA PENDIENTES'!D669)</f>
        <v/>
      </c>
      <c r="F669" s="52" t="str">
        <f>IF(A669="","",'DATA PENDIENTES'!E669)</f>
        <v/>
      </c>
      <c r="G669" s="52" t="str">
        <f>IF(A669="","",'DATA PENDIENTES'!F669)</f>
        <v/>
      </c>
      <c r="H669" s="52" t="str">
        <f>IF(A669="","",'DATA PENDIENTES'!G669)</f>
        <v/>
      </c>
      <c r="I669" s="53" t="str">
        <f>IF(A669="","",'DATA PENDIENTES'!H669)</f>
        <v/>
      </c>
      <c r="J669" s="53" t="str">
        <f t="shared" si="1"/>
        <v/>
      </c>
      <c r="K669" s="52" t="str">
        <f>IF(A669="","",'DATA PENDIENTES'!I669)</f>
        <v/>
      </c>
      <c r="L669" s="52" t="str">
        <f>IF(A669="","",'DATA PENDIENTES'!K669)</f>
        <v/>
      </c>
      <c r="M669" s="52" t="str">
        <f>IF(A669="","",'DATA PENDIENTES'!M669)</f>
        <v/>
      </c>
      <c r="N669" s="52" t="str">
        <f>IF(A669="","",'DATA PENDIENTES'!N669)</f>
        <v/>
      </c>
      <c r="O669" s="52" t="str">
        <f t="shared" si="2"/>
        <v/>
      </c>
      <c r="P669" s="52" t="str">
        <f t="shared" si="3"/>
        <v/>
      </c>
      <c r="Q669" s="80" t="str">
        <f t="shared" si="4"/>
        <v/>
      </c>
      <c r="R669" s="52" t="str">
        <f t="shared" si="5"/>
        <v/>
      </c>
      <c r="S669" s="52" t="str">
        <f t="shared" si="6"/>
        <v/>
      </c>
      <c r="T669" s="53" t="str">
        <f>IF(A669="","",'DATA PENDIENTES'!O669)</f>
        <v/>
      </c>
    </row>
    <row r="670" ht="15.75" customHeight="1">
      <c r="A670" s="47" t="str">
        <f>IF('DATA PENDIENTES'!B670="","",'DATA PENDIENTES'!B670)</f>
        <v/>
      </c>
      <c r="B670" s="47" t="str">
        <f>IF(A670="","",'DATA PENDIENTES'!C670)</f>
        <v/>
      </c>
      <c r="C670" s="47" t="str">
        <f>IF(A670="","",'DATA PENDIENTES'!L670)</f>
        <v/>
      </c>
      <c r="D670" s="47" t="str">
        <f>IF(A670="","",'DATA PENDIENTES'!J670)</f>
        <v/>
      </c>
      <c r="E670" s="47" t="str">
        <f>IF(A670="","",'DATA PENDIENTES'!D670)</f>
        <v/>
      </c>
      <c r="F670" s="47" t="str">
        <f>IF(A670="","",'DATA PENDIENTES'!E670)</f>
        <v/>
      </c>
      <c r="G670" s="47" t="str">
        <f>IF(A670="","",'DATA PENDIENTES'!F670)</f>
        <v/>
      </c>
      <c r="H670" s="47" t="str">
        <f>IF(A670="","",'DATA PENDIENTES'!G670)</f>
        <v/>
      </c>
      <c r="I670" s="48" t="str">
        <f>IF(A670="","",'DATA PENDIENTES'!H670)</f>
        <v/>
      </c>
      <c r="J670" s="48" t="str">
        <f t="shared" si="1"/>
        <v/>
      </c>
      <c r="K670" s="47" t="str">
        <f>IF(A670="","",'DATA PENDIENTES'!I670)</f>
        <v/>
      </c>
      <c r="L670" s="47" t="str">
        <f>IF(A670="","",'DATA PENDIENTES'!K670)</f>
        <v/>
      </c>
      <c r="M670" s="47" t="str">
        <f>IF(A670="","",'DATA PENDIENTES'!M670)</f>
        <v/>
      </c>
      <c r="N670" s="47" t="str">
        <f>IF(A670="","",'DATA PENDIENTES'!N670)</f>
        <v/>
      </c>
      <c r="O670" s="47" t="str">
        <f t="shared" si="2"/>
        <v/>
      </c>
      <c r="P670" s="47" t="str">
        <f t="shared" si="3"/>
        <v/>
      </c>
      <c r="Q670" s="77" t="str">
        <f t="shared" si="4"/>
        <v/>
      </c>
      <c r="R670" s="47" t="str">
        <f t="shared" si="5"/>
        <v/>
      </c>
      <c r="S670" s="47" t="str">
        <f t="shared" si="6"/>
        <v/>
      </c>
      <c r="T670" s="48" t="str">
        <f>IF(A670="","",'DATA PENDIENTES'!O670)</f>
        <v/>
      </c>
    </row>
    <row r="671" ht="15.75" customHeight="1">
      <c r="A671" s="52" t="str">
        <f>IF('DATA PENDIENTES'!B671="","",'DATA PENDIENTES'!B671)</f>
        <v/>
      </c>
      <c r="B671" s="52" t="str">
        <f>IF(A671="","",'DATA PENDIENTES'!C671)</f>
        <v/>
      </c>
      <c r="C671" s="52" t="str">
        <f>IF(A671="","",'DATA PENDIENTES'!L671)</f>
        <v/>
      </c>
      <c r="D671" s="52" t="str">
        <f>IF(A671="","",'DATA PENDIENTES'!J671)</f>
        <v/>
      </c>
      <c r="E671" s="52" t="str">
        <f>IF(A671="","",'DATA PENDIENTES'!D671)</f>
        <v/>
      </c>
      <c r="F671" s="52" t="str">
        <f>IF(A671="","",'DATA PENDIENTES'!E671)</f>
        <v/>
      </c>
      <c r="G671" s="52" t="str">
        <f>IF(A671="","",'DATA PENDIENTES'!F671)</f>
        <v/>
      </c>
      <c r="H671" s="52" t="str">
        <f>IF(A671="","",'DATA PENDIENTES'!G671)</f>
        <v/>
      </c>
      <c r="I671" s="53" t="str">
        <f>IF(A671="","",'DATA PENDIENTES'!H671)</f>
        <v/>
      </c>
      <c r="J671" s="53" t="str">
        <f t="shared" si="1"/>
        <v/>
      </c>
      <c r="K671" s="52" t="str">
        <f>IF(A671="","",'DATA PENDIENTES'!I671)</f>
        <v/>
      </c>
      <c r="L671" s="52" t="str">
        <f>IF(A671="","",'DATA PENDIENTES'!K671)</f>
        <v/>
      </c>
      <c r="M671" s="52" t="str">
        <f>IF(A671="","",'DATA PENDIENTES'!M671)</f>
        <v/>
      </c>
      <c r="N671" s="52" t="str">
        <f>IF(A671="","",'DATA PENDIENTES'!N671)</f>
        <v/>
      </c>
      <c r="O671" s="52" t="str">
        <f t="shared" si="2"/>
        <v/>
      </c>
      <c r="P671" s="52" t="str">
        <f t="shared" si="3"/>
        <v/>
      </c>
      <c r="Q671" s="80" t="str">
        <f t="shared" si="4"/>
        <v/>
      </c>
      <c r="R671" s="52" t="str">
        <f t="shared" si="5"/>
        <v/>
      </c>
      <c r="S671" s="52" t="str">
        <f t="shared" si="6"/>
        <v/>
      </c>
      <c r="T671" s="53" t="str">
        <f>IF(A671="","",'DATA PENDIENTES'!O671)</f>
        <v/>
      </c>
    </row>
    <row r="672" ht="15.75" customHeight="1">
      <c r="A672" s="47" t="str">
        <f>IF('DATA PENDIENTES'!B672="","",'DATA PENDIENTES'!B672)</f>
        <v/>
      </c>
      <c r="B672" s="47" t="str">
        <f>IF(A672="","",'DATA PENDIENTES'!C672)</f>
        <v/>
      </c>
      <c r="C672" s="47" t="str">
        <f>IF(A672="","",'DATA PENDIENTES'!L672)</f>
        <v/>
      </c>
      <c r="D672" s="47" t="str">
        <f>IF(A672="","",'DATA PENDIENTES'!J672)</f>
        <v/>
      </c>
      <c r="E672" s="47" t="str">
        <f>IF(A672="","",'DATA PENDIENTES'!D672)</f>
        <v/>
      </c>
      <c r="F672" s="47" t="str">
        <f>IF(A672="","",'DATA PENDIENTES'!E672)</f>
        <v/>
      </c>
      <c r="G672" s="47" t="str">
        <f>IF(A672="","",'DATA PENDIENTES'!F672)</f>
        <v/>
      </c>
      <c r="H672" s="47" t="str">
        <f>IF(A672="","",'DATA PENDIENTES'!G672)</f>
        <v/>
      </c>
      <c r="I672" s="48" t="str">
        <f>IF(A672="","",'DATA PENDIENTES'!H672)</f>
        <v/>
      </c>
      <c r="J672" s="48" t="str">
        <f t="shared" si="1"/>
        <v/>
      </c>
      <c r="K672" s="47" t="str">
        <f>IF(A672="","",'DATA PENDIENTES'!I672)</f>
        <v/>
      </c>
      <c r="L672" s="47" t="str">
        <f>IF(A672="","",'DATA PENDIENTES'!K672)</f>
        <v/>
      </c>
      <c r="M672" s="47" t="str">
        <f>IF(A672="","",'DATA PENDIENTES'!M672)</f>
        <v/>
      </c>
      <c r="N672" s="47" t="str">
        <f>IF(A672="","",'DATA PENDIENTES'!N672)</f>
        <v/>
      </c>
      <c r="O672" s="47" t="str">
        <f t="shared" si="2"/>
        <v/>
      </c>
      <c r="P672" s="47" t="str">
        <f t="shared" si="3"/>
        <v/>
      </c>
      <c r="Q672" s="77" t="str">
        <f t="shared" si="4"/>
        <v/>
      </c>
      <c r="R672" s="47" t="str">
        <f t="shared" si="5"/>
        <v/>
      </c>
      <c r="S672" s="47" t="str">
        <f t="shared" si="6"/>
        <v/>
      </c>
      <c r="T672" s="48" t="str">
        <f>IF(A672="","",'DATA PENDIENTES'!O672)</f>
        <v/>
      </c>
    </row>
    <row r="673" ht="15.75" customHeight="1">
      <c r="A673" s="52" t="str">
        <f>IF('DATA PENDIENTES'!B673="","",'DATA PENDIENTES'!B673)</f>
        <v/>
      </c>
      <c r="B673" s="52" t="str">
        <f>IF(A673="","",'DATA PENDIENTES'!C673)</f>
        <v/>
      </c>
      <c r="C673" s="52" t="str">
        <f>IF(A673="","",'DATA PENDIENTES'!L673)</f>
        <v/>
      </c>
      <c r="D673" s="52" t="str">
        <f>IF(A673="","",'DATA PENDIENTES'!J673)</f>
        <v/>
      </c>
      <c r="E673" s="52" t="str">
        <f>IF(A673="","",'DATA PENDIENTES'!D673)</f>
        <v/>
      </c>
      <c r="F673" s="52" t="str">
        <f>IF(A673="","",'DATA PENDIENTES'!E673)</f>
        <v/>
      </c>
      <c r="G673" s="52" t="str">
        <f>IF(A673="","",'DATA PENDIENTES'!F673)</f>
        <v/>
      </c>
      <c r="H673" s="52" t="str">
        <f>IF(A673="","",'DATA PENDIENTES'!G673)</f>
        <v/>
      </c>
      <c r="I673" s="53" t="str">
        <f>IF(A673="","",'DATA PENDIENTES'!H673)</f>
        <v/>
      </c>
      <c r="J673" s="53" t="str">
        <f t="shared" si="1"/>
        <v/>
      </c>
      <c r="K673" s="52" t="str">
        <f>IF(A673="","",'DATA PENDIENTES'!I673)</f>
        <v/>
      </c>
      <c r="L673" s="52" t="str">
        <f>IF(A673="","",'DATA PENDIENTES'!K673)</f>
        <v/>
      </c>
      <c r="M673" s="52" t="str">
        <f>IF(A673="","",'DATA PENDIENTES'!M673)</f>
        <v/>
      </c>
      <c r="N673" s="52" t="str">
        <f>IF(A673="","",'DATA PENDIENTES'!N673)</f>
        <v/>
      </c>
      <c r="O673" s="52" t="str">
        <f t="shared" si="2"/>
        <v/>
      </c>
      <c r="P673" s="52" t="str">
        <f t="shared" si="3"/>
        <v/>
      </c>
      <c r="Q673" s="80" t="str">
        <f t="shared" si="4"/>
        <v/>
      </c>
      <c r="R673" s="52" t="str">
        <f t="shared" si="5"/>
        <v/>
      </c>
      <c r="S673" s="52" t="str">
        <f t="shared" si="6"/>
        <v/>
      </c>
      <c r="T673" s="53" t="str">
        <f>IF(A673="","",'DATA PENDIENTES'!O673)</f>
        <v/>
      </c>
    </row>
    <row r="674" ht="15.75" customHeight="1">
      <c r="A674" s="47" t="str">
        <f>IF('DATA PENDIENTES'!B674="","",'DATA PENDIENTES'!B674)</f>
        <v/>
      </c>
      <c r="B674" s="47" t="str">
        <f>IF(A674="","",'DATA PENDIENTES'!C674)</f>
        <v/>
      </c>
      <c r="C674" s="47" t="str">
        <f>IF(A674="","",'DATA PENDIENTES'!L674)</f>
        <v/>
      </c>
      <c r="D674" s="47" t="str">
        <f>IF(A674="","",'DATA PENDIENTES'!J674)</f>
        <v/>
      </c>
      <c r="E674" s="47" t="str">
        <f>IF(A674="","",'DATA PENDIENTES'!D674)</f>
        <v/>
      </c>
      <c r="F674" s="47" t="str">
        <f>IF(A674="","",'DATA PENDIENTES'!E674)</f>
        <v/>
      </c>
      <c r="G674" s="47" t="str">
        <f>IF(A674="","",'DATA PENDIENTES'!F674)</f>
        <v/>
      </c>
      <c r="H674" s="47" t="str">
        <f>IF(A674="","",'DATA PENDIENTES'!G674)</f>
        <v/>
      </c>
      <c r="I674" s="48" t="str">
        <f>IF(A674="","",'DATA PENDIENTES'!H674)</f>
        <v/>
      </c>
      <c r="J674" s="48" t="str">
        <f t="shared" si="1"/>
        <v/>
      </c>
      <c r="K674" s="47" t="str">
        <f>IF(A674="","",'DATA PENDIENTES'!I674)</f>
        <v/>
      </c>
      <c r="L674" s="47" t="str">
        <f>IF(A674="","",'DATA PENDIENTES'!K674)</f>
        <v/>
      </c>
      <c r="M674" s="47" t="str">
        <f>IF(A674="","",'DATA PENDIENTES'!M674)</f>
        <v/>
      </c>
      <c r="N674" s="47" t="str">
        <f>IF(A674="","",'DATA PENDIENTES'!N674)</f>
        <v/>
      </c>
      <c r="O674" s="47" t="str">
        <f t="shared" si="2"/>
        <v/>
      </c>
      <c r="P674" s="47" t="str">
        <f t="shared" si="3"/>
        <v/>
      </c>
      <c r="Q674" s="77" t="str">
        <f t="shared" si="4"/>
        <v/>
      </c>
      <c r="R674" s="47" t="str">
        <f t="shared" si="5"/>
        <v/>
      </c>
      <c r="S674" s="47" t="str">
        <f t="shared" si="6"/>
        <v/>
      </c>
      <c r="T674" s="48" t="str">
        <f>IF(A674="","",'DATA PENDIENTES'!O674)</f>
        <v/>
      </c>
    </row>
    <row r="675" ht="15.75" customHeight="1">
      <c r="A675" s="52" t="str">
        <f>IF('DATA PENDIENTES'!B675="","",'DATA PENDIENTES'!B675)</f>
        <v/>
      </c>
      <c r="B675" s="52" t="str">
        <f>IF(A675="","",'DATA PENDIENTES'!C675)</f>
        <v/>
      </c>
      <c r="C675" s="52" t="str">
        <f>IF(A675="","",'DATA PENDIENTES'!L675)</f>
        <v/>
      </c>
      <c r="D675" s="52" t="str">
        <f>IF(A675="","",'DATA PENDIENTES'!J675)</f>
        <v/>
      </c>
      <c r="E675" s="52" t="str">
        <f>IF(A675="","",'DATA PENDIENTES'!D675)</f>
        <v/>
      </c>
      <c r="F675" s="52" t="str">
        <f>IF(A675="","",'DATA PENDIENTES'!E675)</f>
        <v/>
      </c>
      <c r="G675" s="52" t="str">
        <f>IF(A675="","",'DATA PENDIENTES'!F675)</f>
        <v/>
      </c>
      <c r="H675" s="52" t="str">
        <f>IF(A675="","",'DATA PENDIENTES'!G675)</f>
        <v/>
      </c>
      <c r="I675" s="53" t="str">
        <f>IF(A675="","",'DATA PENDIENTES'!H675)</f>
        <v/>
      </c>
      <c r="J675" s="53" t="str">
        <f t="shared" si="1"/>
        <v/>
      </c>
      <c r="K675" s="52" t="str">
        <f>IF(A675="","",'DATA PENDIENTES'!I675)</f>
        <v/>
      </c>
      <c r="L675" s="52" t="str">
        <f>IF(A675="","",'DATA PENDIENTES'!K675)</f>
        <v/>
      </c>
      <c r="M675" s="52" t="str">
        <f>IF(A675="","",'DATA PENDIENTES'!M675)</f>
        <v/>
      </c>
      <c r="N675" s="52" t="str">
        <f>IF(A675="","",'DATA PENDIENTES'!N675)</f>
        <v/>
      </c>
      <c r="O675" s="52" t="str">
        <f t="shared" si="2"/>
        <v/>
      </c>
      <c r="P675" s="52" t="str">
        <f t="shared" si="3"/>
        <v/>
      </c>
      <c r="Q675" s="80" t="str">
        <f t="shared" si="4"/>
        <v/>
      </c>
      <c r="R675" s="52" t="str">
        <f t="shared" si="5"/>
        <v/>
      </c>
      <c r="S675" s="52" t="str">
        <f t="shared" si="6"/>
        <v/>
      </c>
      <c r="T675" s="53" t="str">
        <f>IF(A675="","",'DATA PENDIENTES'!O675)</f>
        <v/>
      </c>
    </row>
    <row r="676" ht="15.75" customHeight="1">
      <c r="A676" s="47" t="str">
        <f>IF('DATA PENDIENTES'!B676="","",'DATA PENDIENTES'!B676)</f>
        <v/>
      </c>
      <c r="B676" s="47" t="str">
        <f>IF(A676="","",'DATA PENDIENTES'!C676)</f>
        <v/>
      </c>
      <c r="C676" s="47" t="str">
        <f>IF(A676="","",'DATA PENDIENTES'!L676)</f>
        <v/>
      </c>
      <c r="D676" s="47" t="str">
        <f>IF(A676="","",'DATA PENDIENTES'!J676)</f>
        <v/>
      </c>
      <c r="E676" s="47" t="str">
        <f>IF(A676="","",'DATA PENDIENTES'!D676)</f>
        <v/>
      </c>
      <c r="F676" s="47" t="str">
        <f>IF(A676="","",'DATA PENDIENTES'!E676)</f>
        <v/>
      </c>
      <c r="G676" s="47" t="str">
        <f>IF(A676="","",'DATA PENDIENTES'!F676)</f>
        <v/>
      </c>
      <c r="H676" s="47" t="str">
        <f>IF(A676="","",'DATA PENDIENTES'!G676)</f>
        <v/>
      </c>
      <c r="I676" s="48" t="str">
        <f>IF(A676="","",'DATA PENDIENTES'!H676)</f>
        <v/>
      </c>
      <c r="J676" s="48" t="str">
        <f t="shared" si="1"/>
        <v/>
      </c>
      <c r="K676" s="47" t="str">
        <f>IF(A676="","",'DATA PENDIENTES'!I676)</f>
        <v/>
      </c>
      <c r="L676" s="47" t="str">
        <f>IF(A676="","",'DATA PENDIENTES'!K676)</f>
        <v/>
      </c>
      <c r="M676" s="47" t="str">
        <f>IF(A676="","",'DATA PENDIENTES'!M676)</f>
        <v/>
      </c>
      <c r="N676" s="47" t="str">
        <f>IF(A676="","",'DATA PENDIENTES'!N676)</f>
        <v/>
      </c>
      <c r="O676" s="47" t="str">
        <f t="shared" si="2"/>
        <v/>
      </c>
      <c r="P676" s="47" t="str">
        <f t="shared" si="3"/>
        <v/>
      </c>
      <c r="Q676" s="77" t="str">
        <f t="shared" si="4"/>
        <v/>
      </c>
      <c r="R676" s="47" t="str">
        <f t="shared" si="5"/>
        <v/>
      </c>
      <c r="S676" s="47" t="str">
        <f t="shared" si="6"/>
        <v/>
      </c>
      <c r="T676" s="48" t="str">
        <f>IF(A676="","",'DATA PENDIENTES'!O676)</f>
        <v/>
      </c>
    </row>
    <row r="677" ht="15.75" customHeight="1">
      <c r="A677" s="52" t="str">
        <f>IF('DATA PENDIENTES'!B677="","",'DATA PENDIENTES'!B677)</f>
        <v/>
      </c>
      <c r="B677" s="52" t="str">
        <f>IF(A677="","",'DATA PENDIENTES'!C677)</f>
        <v/>
      </c>
      <c r="C677" s="52" t="str">
        <f>IF(A677="","",'DATA PENDIENTES'!L677)</f>
        <v/>
      </c>
      <c r="D677" s="52" t="str">
        <f>IF(A677="","",'DATA PENDIENTES'!J677)</f>
        <v/>
      </c>
      <c r="E677" s="52" t="str">
        <f>IF(A677="","",'DATA PENDIENTES'!D677)</f>
        <v/>
      </c>
      <c r="F677" s="52" t="str">
        <f>IF(A677="","",'DATA PENDIENTES'!E677)</f>
        <v/>
      </c>
      <c r="G677" s="52" t="str">
        <f>IF(A677="","",'DATA PENDIENTES'!F677)</f>
        <v/>
      </c>
      <c r="H677" s="52" t="str">
        <f>IF(A677="","",'DATA PENDIENTES'!G677)</f>
        <v/>
      </c>
      <c r="I677" s="53" t="str">
        <f>IF(A677="","",'DATA PENDIENTES'!H677)</f>
        <v/>
      </c>
      <c r="J677" s="53" t="str">
        <f t="shared" si="1"/>
        <v/>
      </c>
      <c r="K677" s="52" t="str">
        <f>IF(A677="","",'DATA PENDIENTES'!I677)</f>
        <v/>
      </c>
      <c r="L677" s="52" t="str">
        <f>IF(A677="","",'DATA PENDIENTES'!K677)</f>
        <v/>
      </c>
      <c r="M677" s="52" t="str">
        <f>IF(A677="","",'DATA PENDIENTES'!M677)</f>
        <v/>
      </c>
      <c r="N677" s="52" t="str">
        <f>IF(A677="","",'DATA PENDIENTES'!N677)</f>
        <v/>
      </c>
      <c r="O677" s="52" t="str">
        <f t="shared" si="2"/>
        <v/>
      </c>
      <c r="P677" s="52" t="str">
        <f t="shared" si="3"/>
        <v/>
      </c>
      <c r="Q677" s="80" t="str">
        <f t="shared" si="4"/>
        <v/>
      </c>
      <c r="R677" s="52" t="str">
        <f t="shared" si="5"/>
        <v/>
      </c>
      <c r="S677" s="52" t="str">
        <f t="shared" si="6"/>
        <v/>
      </c>
      <c r="T677" s="53" t="str">
        <f>IF(A677="","",'DATA PENDIENTES'!O677)</f>
        <v/>
      </c>
    </row>
    <row r="678" ht="15.75" customHeight="1">
      <c r="A678" s="47" t="str">
        <f>IF('DATA PENDIENTES'!B678="","",'DATA PENDIENTES'!B678)</f>
        <v/>
      </c>
      <c r="B678" s="47" t="str">
        <f>IF(A678="","",'DATA PENDIENTES'!C678)</f>
        <v/>
      </c>
      <c r="C678" s="47" t="str">
        <f>IF(A678="","",'DATA PENDIENTES'!L678)</f>
        <v/>
      </c>
      <c r="D678" s="47" t="str">
        <f>IF(A678="","",'DATA PENDIENTES'!J678)</f>
        <v/>
      </c>
      <c r="E678" s="47" t="str">
        <f>IF(A678="","",'DATA PENDIENTES'!D678)</f>
        <v/>
      </c>
      <c r="F678" s="47" t="str">
        <f>IF(A678="","",'DATA PENDIENTES'!E678)</f>
        <v/>
      </c>
      <c r="G678" s="47" t="str">
        <f>IF(A678="","",'DATA PENDIENTES'!F678)</f>
        <v/>
      </c>
      <c r="H678" s="47" t="str">
        <f>IF(A678="","",'DATA PENDIENTES'!G678)</f>
        <v/>
      </c>
      <c r="I678" s="48" t="str">
        <f>IF(A678="","",'DATA PENDIENTES'!H678)</f>
        <v/>
      </c>
      <c r="J678" s="48" t="str">
        <f t="shared" si="1"/>
        <v/>
      </c>
      <c r="K678" s="47" t="str">
        <f>IF(A678="","",'DATA PENDIENTES'!I678)</f>
        <v/>
      </c>
      <c r="L678" s="47" t="str">
        <f>IF(A678="","",'DATA PENDIENTES'!K678)</f>
        <v/>
      </c>
      <c r="M678" s="47" t="str">
        <f>IF(A678="","",'DATA PENDIENTES'!M678)</f>
        <v/>
      </c>
      <c r="N678" s="47" t="str">
        <f>IF(A678="","",'DATA PENDIENTES'!N678)</f>
        <v/>
      </c>
      <c r="O678" s="47" t="str">
        <f t="shared" si="2"/>
        <v/>
      </c>
      <c r="P678" s="47" t="str">
        <f t="shared" si="3"/>
        <v/>
      </c>
      <c r="Q678" s="77" t="str">
        <f t="shared" si="4"/>
        <v/>
      </c>
      <c r="R678" s="47" t="str">
        <f t="shared" si="5"/>
        <v/>
      </c>
      <c r="S678" s="47" t="str">
        <f t="shared" si="6"/>
        <v/>
      </c>
      <c r="T678" s="48" t="str">
        <f>IF(A678="","",'DATA PENDIENTES'!O678)</f>
        <v/>
      </c>
    </row>
    <row r="679" ht="15.75" customHeight="1">
      <c r="A679" s="52" t="str">
        <f>IF('DATA PENDIENTES'!B679="","",'DATA PENDIENTES'!B679)</f>
        <v/>
      </c>
      <c r="B679" s="52" t="str">
        <f>IF(A679="","",'DATA PENDIENTES'!C679)</f>
        <v/>
      </c>
      <c r="C679" s="52" t="str">
        <f>IF(A679="","",'DATA PENDIENTES'!L679)</f>
        <v/>
      </c>
      <c r="D679" s="52" t="str">
        <f>IF(A679="","",'DATA PENDIENTES'!J679)</f>
        <v/>
      </c>
      <c r="E679" s="52" t="str">
        <f>IF(A679="","",'DATA PENDIENTES'!D679)</f>
        <v/>
      </c>
      <c r="F679" s="52" t="str">
        <f>IF(A679="","",'DATA PENDIENTES'!E679)</f>
        <v/>
      </c>
      <c r="G679" s="52" t="str">
        <f>IF(A679="","",'DATA PENDIENTES'!F679)</f>
        <v/>
      </c>
      <c r="H679" s="52" t="str">
        <f>IF(A679="","",'DATA PENDIENTES'!G679)</f>
        <v/>
      </c>
      <c r="I679" s="53" t="str">
        <f>IF(A679="","",'DATA PENDIENTES'!H679)</f>
        <v/>
      </c>
      <c r="J679" s="53" t="str">
        <f t="shared" si="1"/>
        <v/>
      </c>
      <c r="K679" s="52" t="str">
        <f>IF(A679="","",'DATA PENDIENTES'!I679)</f>
        <v/>
      </c>
      <c r="L679" s="52" t="str">
        <f>IF(A679="","",'DATA PENDIENTES'!K679)</f>
        <v/>
      </c>
      <c r="M679" s="52" t="str">
        <f>IF(A679="","",'DATA PENDIENTES'!M679)</f>
        <v/>
      </c>
      <c r="N679" s="52" t="str">
        <f>IF(A679="","",'DATA PENDIENTES'!N679)</f>
        <v/>
      </c>
      <c r="O679" s="52" t="str">
        <f t="shared" si="2"/>
        <v/>
      </c>
      <c r="P679" s="52" t="str">
        <f t="shared" si="3"/>
        <v/>
      </c>
      <c r="Q679" s="80" t="str">
        <f t="shared" si="4"/>
        <v/>
      </c>
      <c r="R679" s="52" t="str">
        <f t="shared" si="5"/>
        <v/>
      </c>
      <c r="S679" s="52" t="str">
        <f t="shared" si="6"/>
        <v/>
      </c>
      <c r="T679" s="53" t="str">
        <f>IF(A679="","",'DATA PENDIENTES'!O679)</f>
        <v/>
      </c>
    </row>
    <row r="680" ht="15.75" customHeight="1">
      <c r="A680" s="47" t="str">
        <f>IF('DATA PENDIENTES'!B680="","",'DATA PENDIENTES'!B680)</f>
        <v/>
      </c>
      <c r="B680" s="47" t="str">
        <f>IF(A680="","",'DATA PENDIENTES'!C680)</f>
        <v/>
      </c>
      <c r="C680" s="47" t="str">
        <f>IF(A680="","",'DATA PENDIENTES'!L680)</f>
        <v/>
      </c>
      <c r="D680" s="47" t="str">
        <f>IF(A680="","",'DATA PENDIENTES'!J680)</f>
        <v/>
      </c>
      <c r="E680" s="47" t="str">
        <f>IF(A680="","",'DATA PENDIENTES'!D680)</f>
        <v/>
      </c>
      <c r="F680" s="47" t="str">
        <f>IF(A680="","",'DATA PENDIENTES'!E680)</f>
        <v/>
      </c>
      <c r="G680" s="47" t="str">
        <f>IF(A680="","",'DATA PENDIENTES'!F680)</f>
        <v/>
      </c>
      <c r="H680" s="47" t="str">
        <f>IF(A680="","",'DATA PENDIENTES'!G680)</f>
        <v/>
      </c>
      <c r="I680" s="48" t="str">
        <f>IF(A680="","",'DATA PENDIENTES'!H680)</f>
        <v/>
      </c>
      <c r="J680" s="48" t="str">
        <f t="shared" si="1"/>
        <v/>
      </c>
      <c r="K680" s="47" t="str">
        <f>IF(A680="","",'DATA PENDIENTES'!I680)</f>
        <v/>
      </c>
      <c r="L680" s="47" t="str">
        <f>IF(A680="","",'DATA PENDIENTES'!K680)</f>
        <v/>
      </c>
      <c r="M680" s="47" t="str">
        <f>IF(A680="","",'DATA PENDIENTES'!M680)</f>
        <v/>
      </c>
      <c r="N680" s="47" t="str">
        <f>IF(A680="","",'DATA PENDIENTES'!N680)</f>
        <v/>
      </c>
      <c r="O680" s="47" t="str">
        <f t="shared" si="2"/>
        <v/>
      </c>
      <c r="P680" s="47" t="str">
        <f t="shared" si="3"/>
        <v/>
      </c>
      <c r="Q680" s="77" t="str">
        <f t="shared" si="4"/>
        <v/>
      </c>
      <c r="R680" s="47" t="str">
        <f t="shared" si="5"/>
        <v/>
      </c>
      <c r="S680" s="47" t="str">
        <f t="shared" si="6"/>
        <v/>
      </c>
      <c r="T680" s="48" t="str">
        <f>IF(A680="","",'DATA PENDIENTES'!O680)</f>
        <v/>
      </c>
    </row>
    <row r="681" ht="15.75" customHeight="1">
      <c r="A681" s="52" t="str">
        <f>IF('DATA PENDIENTES'!B681="","",'DATA PENDIENTES'!B681)</f>
        <v/>
      </c>
      <c r="B681" s="52" t="str">
        <f>IF(A681="","",'DATA PENDIENTES'!C681)</f>
        <v/>
      </c>
      <c r="C681" s="52" t="str">
        <f>IF(A681="","",'DATA PENDIENTES'!L681)</f>
        <v/>
      </c>
      <c r="D681" s="52" t="str">
        <f>IF(A681="","",'DATA PENDIENTES'!J681)</f>
        <v/>
      </c>
      <c r="E681" s="52" t="str">
        <f>IF(A681="","",'DATA PENDIENTES'!D681)</f>
        <v/>
      </c>
      <c r="F681" s="52" t="str">
        <f>IF(A681="","",'DATA PENDIENTES'!E681)</f>
        <v/>
      </c>
      <c r="G681" s="52" t="str">
        <f>IF(A681="","",'DATA PENDIENTES'!F681)</f>
        <v/>
      </c>
      <c r="H681" s="52" t="str">
        <f>IF(A681="","",'DATA PENDIENTES'!G681)</f>
        <v/>
      </c>
      <c r="I681" s="53" t="str">
        <f>IF(A681="","",'DATA PENDIENTES'!H681)</f>
        <v/>
      </c>
      <c r="J681" s="53" t="str">
        <f t="shared" si="1"/>
        <v/>
      </c>
      <c r="K681" s="52" t="str">
        <f>IF(A681="","",'DATA PENDIENTES'!I681)</f>
        <v/>
      </c>
      <c r="L681" s="52" t="str">
        <f>IF(A681="","",'DATA PENDIENTES'!K681)</f>
        <v/>
      </c>
      <c r="M681" s="52" t="str">
        <f>IF(A681="","",'DATA PENDIENTES'!M681)</f>
        <v/>
      </c>
      <c r="N681" s="52" t="str">
        <f>IF(A681="","",'DATA PENDIENTES'!N681)</f>
        <v/>
      </c>
      <c r="O681" s="52" t="str">
        <f t="shared" si="2"/>
        <v/>
      </c>
      <c r="P681" s="52" t="str">
        <f t="shared" si="3"/>
        <v/>
      </c>
      <c r="Q681" s="80" t="str">
        <f t="shared" si="4"/>
        <v/>
      </c>
      <c r="R681" s="52" t="str">
        <f t="shared" si="5"/>
        <v/>
      </c>
      <c r="S681" s="52" t="str">
        <f t="shared" si="6"/>
        <v/>
      </c>
      <c r="T681" s="53" t="str">
        <f>IF(A681="","",'DATA PENDIENTES'!O681)</f>
        <v/>
      </c>
    </row>
    <row r="682" ht="15.75" customHeight="1">
      <c r="A682" s="47" t="str">
        <f>IF('DATA PENDIENTES'!B682="","",'DATA PENDIENTES'!B682)</f>
        <v/>
      </c>
      <c r="B682" s="47" t="str">
        <f>IF(A682="","",'DATA PENDIENTES'!C682)</f>
        <v/>
      </c>
      <c r="C682" s="47" t="str">
        <f>IF(A682="","",'DATA PENDIENTES'!L682)</f>
        <v/>
      </c>
      <c r="D682" s="47" t="str">
        <f>IF(A682="","",'DATA PENDIENTES'!J682)</f>
        <v/>
      </c>
      <c r="E682" s="47" t="str">
        <f>IF(A682="","",'DATA PENDIENTES'!D682)</f>
        <v/>
      </c>
      <c r="F682" s="47" t="str">
        <f>IF(A682="","",'DATA PENDIENTES'!E682)</f>
        <v/>
      </c>
      <c r="G682" s="47" t="str">
        <f>IF(A682="","",'DATA PENDIENTES'!F682)</f>
        <v/>
      </c>
      <c r="H682" s="47" t="str">
        <f>IF(A682="","",'DATA PENDIENTES'!G682)</f>
        <v/>
      </c>
      <c r="I682" s="48" t="str">
        <f>IF(A682="","",'DATA PENDIENTES'!H682)</f>
        <v/>
      </c>
      <c r="J682" s="48" t="str">
        <f t="shared" si="1"/>
        <v/>
      </c>
      <c r="K682" s="47" t="str">
        <f>IF(A682="","",'DATA PENDIENTES'!I682)</f>
        <v/>
      </c>
      <c r="L682" s="47" t="str">
        <f>IF(A682="","",'DATA PENDIENTES'!K682)</f>
        <v/>
      </c>
      <c r="M682" s="47" t="str">
        <f>IF(A682="","",'DATA PENDIENTES'!M682)</f>
        <v/>
      </c>
      <c r="N682" s="47" t="str">
        <f>IF(A682="","",'DATA PENDIENTES'!N682)</f>
        <v/>
      </c>
      <c r="O682" s="47" t="str">
        <f t="shared" si="2"/>
        <v/>
      </c>
      <c r="P682" s="47" t="str">
        <f t="shared" si="3"/>
        <v/>
      </c>
      <c r="Q682" s="77" t="str">
        <f t="shared" si="4"/>
        <v/>
      </c>
      <c r="R682" s="47" t="str">
        <f t="shared" si="5"/>
        <v/>
      </c>
      <c r="S682" s="47" t="str">
        <f t="shared" si="6"/>
        <v/>
      </c>
      <c r="T682" s="48" t="str">
        <f>IF(A682="","",'DATA PENDIENTES'!O682)</f>
        <v/>
      </c>
    </row>
    <row r="683" ht="15.75" customHeight="1">
      <c r="A683" s="52" t="str">
        <f>IF('DATA PENDIENTES'!B683="","",'DATA PENDIENTES'!B683)</f>
        <v/>
      </c>
      <c r="B683" s="52" t="str">
        <f>IF(A683="","",'DATA PENDIENTES'!C683)</f>
        <v/>
      </c>
      <c r="C683" s="52" t="str">
        <f>IF(A683="","",'DATA PENDIENTES'!L683)</f>
        <v/>
      </c>
      <c r="D683" s="52" t="str">
        <f>IF(A683="","",'DATA PENDIENTES'!J683)</f>
        <v/>
      </c>
      <c r="E683" s="52" t="str">
        <f>IF(A683="","",'DATA PENDIENTES'!D683)</f>
        <v/>
      </c>
      <c r="F683" s="52" t="str">
        <f>IF(A683="","",'DATA PENDIENTES'!E683)</f>
        <v/>
      </c>
      <c r="G683" s="52" t="str">
        <f>IF(A683="","",'DATA PENDIENTES'!F683)</f>
        <v/>
      </c>
      <c r="H683" s="52" t="str">
        <f>IF(A683="","",'DATA PENDIENTES'!G683)</f>
        <v/>
      </c>
      <c r="I683" s="53" t="str">
        <f>IF(A683="","",'DATA PENDIENTES'!H683)</f>
        <v/>
      </c>
      <c r="J683" s="53" t="str">
        <f t="shared" si="1"/>
        <v/>
      </c>
      <c r="K683" s="52" t="str">
        <f>IF(A683="","",'DATA PENDIENTES'!I683)</f>
        <v/>
      </c>
      <c r="L683" s="52" t="str">
        <f>IF(A683="","",'DATA PENDIENTES'!K683)</f>
        <v/>
      </c>
      <c r="M683" s="52" t="str">
        <f>IF(A683="","",'DATA PENDIENTES'!M683)</f>
        <v/>
      </c>
      <c r="N683" s="52" t="str">
        <f>IF(A683="","",'DATA PENDIENTES'!N683)</f>
        <v/>
      </c>
      <c r="O683" s="52" t="str">
        <f t="shared" si="2"/>
        <v/>
      </c>
      <c r="P683" s="52" t="str">
        <f t="shared" si="3"/>
        <v/>
      </c>
      <c r="Q683" s="80" t="str">
        <f t="shared" si="4"/>
        <v/>
      </c>
      <c r="R683" s="52" t="str">
        <f t="shared" si="5"/>
        <v/>
      </c>
      <c r="S683" s="52" t="str">
        <f t="shared" si="6"/>
        <v/>
      </c>
      <c r="T683" s="53" t="str">
        <f>IF(A683="","",'DATA PENDIENTES'!O683)</f>
        <v/>
      </c>
    </row>
    <row r="684" ht="15.75" customHeight="1">
      <c r="A684" s="47" t="str">
        <f>IF('DATA PENDIENTES'!B684="","",'DATA PENDIENTES'!B684)</f>
        <v/>
      </c>
      <c r="B684" s="47" t="str">
        <f>IF(A684="","",'DATA PENDIENTES'!C684)</f>
        <v/>
      </c>
      <c r="C684" s="47" t="str">
        <f>IF(A684="","",'DATA PENDIENTES'!L684)</f>
        <v/>
      </c>
      <c r="D684" s="47" t="str">
        <f>IF(A684="","",'DATA PENDIENTES'!J684)</f>
        <v/>
      </c>
      <c r="E684" s="47" t="str">
        <f>IF(A684="","",'DATA PENDIENTES'!D684)</f>
        <v/>
      </c>
      <c r="F684" s="47" t="str">
        <f>IF(A684="","",'DATA PENDIENTES'!E684)</f>
        <v/>
      </c>
      <c r="G684" s="47" t="str">
        <f>IF(A684="","",'DATA PENDIENTES'!F684)</f>
        <v/>
      </c>
      <c r="H684" s="47" t="str">
        <f>IF(A684="","",'DATA PENDIENTES'!G684)</f>
        <v/>
      </c>
      <c r="I684" s="48" t="str">
        <f>IF(A684="","",'DATA PENDIENTES'!H684)</f>
        <v/>
      </c>
      <c r="J684" s="48" t="str">
        <f t="shared" si="1"/>
        <v/>
      </c>
      <c r="K684" s="47" t="str">
        <f>IF(A684="","",'DATA PENDIENTES'!I684)</f>
        <v/>
      </c>
      <c r="L684" s="47" t="str">
        <f>IF(A684="","",'DATA PENDIENTES'!K684)</f>
        <v/>
      </c>
      <c r="M684" s="47" t="str">
        <f>IF(A684="","",'DATA PENDIENTES'!M684)</f>
        <v/>
      </c>
      <c r="N684" s="47" t="str">
        <f>IF(A684="","",'DATA PENDIENTES'!N684)</f>
        <v/>
      </c>
      <c r="O684" s="47" t="str">
        <f t="shared" si="2"/>
        <v/>
      </c>
      <c r="P684" s="47" t="str">
        <f t="shared" si="3"/>
        <v/>
      </c>
      <c r="Q684" s="77" t="str">
        <f t="shared" si="4"/>
        <v/>
      </c>
      <c r="R684" s="47" t="str">
        <f t="shared" si="5"/>
        <v/>
      </c>
      <c r="S684" s="47" t="str">
        <f t="shared" si="6"/>
        <v/>
      </c>
      <c r="T684" s="48" t="str">
        <f>IF(A684="","",'DATA PENDIENTES'!O684)</f>
        <v/>
      </c>
    </row>
    <row r="685" ht="15.75" customHeight="1">
      <c r="A685" s="52" t="str">
        <f>IF('DATA PENDIENTES'!B685="","",'DATA PENDIENTES'!B685)</f>
        <v/>
      </c>
      <c r="B685" s="52" t="str">
        <f>IF(A685="","",'DATA PENDIENTES'!C685)</f>
        <v/>
      </c>
      <c r="C685" s="52" t="str">
        <f>IF(A685="","",'DATA PENDIENTES'!L685)</f>
        <v/>
      </c>
      <c r="D685" s="52" t="str">
        <f>IF(A685="","",'DATA PENDIENTES'!J685)</f>
        <v/>
      </c>
      <c r="E685" s="52" t="str">
        <f>IF(A685="","",'DATA PENDIENTES'!D685)</f>
        <v/>
      </c>
      <c r="F685" s="52" t="str">
        <f>IF(A685="","",'DATA PENDIENTES'!E685)</f>
        <v/>
      </c>
      <c r="G685" s="52" t="str">
        <f>IF(A685="","",'DATA PENDIENTES'!F685)</f>
        <v/>
      </c>
      <c r="H685" s="52" t="str">
        <f>IF(A685="","",'DATA PENDIENTES'!G685)</f>
        <v/>
      </c>
      <c r="I685" s="53" t="str">
        <f>IF(A685="","",'DATA PENDIENTES'!H685)</f>
        <v/>
      </c>
      <c r="J685" s="53" t="str">
        <f t="shared" si="1"/>
        <v/>
      </c>
      <c r="K685" s="52" t="str">
        <f>IF(A685="","",'DATA PENDIENTES'!I685)</f>
        <v/>
      </c>
      <c r="L685" s="52" t="str">
        <f>IF(A685="","",'DATA PENDIENTES'!K685)</f>
        <v/>
      </c>
      <c r="M685" s="52" t="str">
        <f>IF(A685="","",'DATA PENDIENTES'!M685)</f>
        <v/>
      </c>
      <c r="N685" s="52" t="str">
        <f>IF(A685="","",'DATA PENDIENTES'!N685)</f>
        <v/>
      </c>
      <c r="O685" s="52" t="str">
        <f t="shared" si="2"/>
        <v/>
      </c>
      <c r="P685" s="52" t="str">
        <f t="shared" si="3"/>
        <v/>
      </c>
      <c r="Q685" s="80" t="str">
        <f t="shared" si="4"/>
        <v/>
      </c>
      <c r="R685" s="52" t="str">
        <f t="shared" si="5"/>
        <v/>
      </c>
      <c r="S685" s="52" t="str">
        <f t="shared" si="6"/>
        <v/>
      </c>
      <c r="T685" s="53" t="str">
        <f>IF(A685="","",'DATA PENDIENTES'!O685)</f>
        <v/>
      </c>
    </row>
    <row r="686" ht="15.75" customHeight="1">
      <c r="A686" s="47" t="str">
        <f>IF('DATA PENDIENTES'!B686="","",'DATA PENDIENTES'!B686)</f>
        <v/>
      </c>
      <c r="B686" s="47" t="str">
        <f>IF(A686="","",'DATA PENDIENTES'!C686)</f>
        <v/>
      </c>
      <c r="C686" s="47" t="str">
        <f>IF(A686="","",'DATA PENDIENTES'!L686)</f>
        <v/>
      </c>
      <c r="D686" s="47" t="str">
        <f>IF(A686="","",'DATA PENDIENTES'!J686)</f>
        <v/>
      </c>
      <c r="E686" s="47" t="str">
        <f>IF(A686="","",'DATA PENDIENTES'!D686)</f>
        <v/>
      </c>
      <c r="F686" s="47" t="str">
        <f>IF(A686="","",'DATA PENDIENTES'!E686)</f>
        <v/>
      </c>
      <c r="G686" s="47" t="str">
        <f>IF(A686="","",'DATA PENDIENTES'!F686)</f>
        <v/>
      </c>
      <c r="H686" s="47" t="str">
        <f>IF(A686="","",'DATA PENDIENTES'!G686)</f>
        <v/>
      </c>
      <c r="I686" s="48" t="str">
        <f>IF(A686="","",'DATA PENDIENTES'!H686)</f>
        <v/>
      </c>
      <c r="J686" s="48" t="str">
        <f t="shared" si="1"/>
        <v/>
      </c>
      <c r="K686" s="47" t="str">
        <f>IF(A686="","",'DATA PENDIENTES'!I686)</f>
        <v/>
      </c>
      <c r="L686" s="47" t="str">
        <f>IF(A686="","",'DATA PENDIENTES'!K686)</f>
        <v/>
      </c>
      <c r="M686" s="47" t="str">
        <f>IF(A686="","",'DATA PENDIENTES'!M686)</f>
        <v/>
      </c>
      <c r="N686" s="47" t="str">
        <f>IF(A686="","",'DATA PENDIENTES'!N686)</f>
        <v/>
      </c>
      <c r="O686" s="47" t="str">
        <f t="shared" si="2"/>
        <v/>
      </c>
      <c r="P686" s="47" t="str">
        <f t="shared" si="3"/>
        <v/>
      </c>
      <c r="Q686" s="77" t="str">
        <f t="shared" si="4"/>
        <v/>
      </c>
      <c r="R686" s="47" t="str">
        <f t="shared" si="5"/>
        <v/>
      </c>
      <c r="S686" s="47" t="str">
        <f t="shared" si="6"/>
        <v/>
      </c>
      <c r="T686" s="48" t="str">
        <f>IF(A686="","",'DATA PENDIENTES'!O686)</f>
        <v/>
      </c>
    </row>
    <row r="687" ht="15.75" customHeight="1">
      <c r="A687" s="52" t="str">
        <f>IF('DATA PENDIENTES'!B687="","",'DATA PENDIENTES'!B687)</f>
        <v/>
      </c>
      <c r="B687" s="52" t="str">
        <f>IF(A687="","",'DATA PENDIENTES'!C687)</f>
        <v/>
      </c>
      <c r="C687" s="52" t="str">
        <f>IF(A687="","",'DATA PENDIENTES'!L687)</f>
        <v/>
      </c>
      <c r="D687" s="52" t="str">
        <f>IF(A687="","",'DATA PENDIENTES'!J687)</f>
        <v/>
      </c>
      <c r="E687" s="52" t="str">
        <f>IF(A687="","",'DATA PENDIENTES'!D687)</f>
        <v/>
      </c>
      <c r="F687" s="52" t="str">
        <f>IF(A687="","",'DATA PENDIENTES'!E687)</f>
        <v/>
      </c>
      <c r="G687" s="52" t="str">
        <f>IF(A687="","",'DATA PENDIENTES'!F687)</f>
        <v/>
      </c>
      <c r="H687" s="52" t="str">
        <f>IF(A687="","",'DATA PENDIENTES'!G687)</f>
        <v/>
      </c>
      <c r="I687" s="53" t="str">
        <f>IF(A687="","",'DATA PENDIENTES'!H687)</f>
        <v/>
      </c>
      <c r="J687" s="53" t="str">
        <f t="shared" si="1"/>
        <v/>
      </c>
      <c r="K687" s="52" t="str">
        <f>IF(A687="","",'DATA PENDIENTES'!I687)</f>
        <v/>
      </c>
      <c r="L687" s="52" t="str">
        <f>IF(A687="","",'DATA PENDIENTES'!K687)</f>
        <v/>
      </c>
      <c r="M687" s="52" t="str">
        <f>IF(A687="","",'DATA PENDIENTES'!M687)</f>
        <v/>
      </c>
      <c r="N687" s="52" t="str">
        <f>IF(A687="","",'DATA PENDIENTES'!N687)</f>
        <v/>
      </c>
      <c r="O687" s="52" t="str">
        <f t="shared" si="2"/>
        <v/>
      </c>
      <c r="P687" s="52" t="str">
        <f t="shared" si="3"/>
        <v/>
      </c>
      <c r="Q687" s="80" t="str">
        <f t="shared" si="4"/>
        <v/>
      </c>
      <c r="R687" s="52" t="str">
        <f t="shared" si="5"/>
        <v/>
      </c>
      <c r="S687" s="52" t="str">
        <f t="shared" si="6"/>
        <v/>
      </c>
      <c r="T687" s="53" t="str">
        <f>IF(A687="","",'DATA PENDIENTES'!O687)</f>
        <v/>
      </c>
    </row>
    <row r="688" ht="15.75" customHeight="1">
      <c r="A688" s="47" t="str">
        <f>IF('DATA PENDIENTES'!B688="","",'DATA PENDIENTES'!B688)</f>
        <v/>
      </c>
      <c r="B688" s="47" t="str">
        <f>IF(A688="","",'DATA PENDIENTES'!C688)</f>
        <v/>
      </c>
      <c r="C688" s="47" t="str">
        <f>IF(A688="","",'DATA PENDIENTES'!L688)</f>
        <v/>
      </c>
      <c r="D688" s="47" t="str">
        <f>IF(A688="","",'DATA PENDIENTES'!J688)</f>
        <v/>
      </c>
      <c r="E688" s="47" t="str">
        <f>IF(A688="","",'DATA PENDIENTES'!D688)</f>
        <v/>
      </c>
      <c r="F688" s="47" t="str">
        <f>IF(A688="","",'DATA PENDIENTES'!E688)</f>
        <v/>
      </c>
      <c r="G688" s="47" t="str">
        <f>IF(A688="","",'DATA PENDIENTES'!F688)</f>
        <v/>
      </c>
      <c r="H688" s="47" t="str">
        <f>IF(A688="","",'DATA PENDIENTES'!G688)</f>
        <v/>
      </c>
      <c r="I688" s="48" t="str">
        <f>IF(A688="","",'DATA PENDIENTES'!H688)</f>
        <v/>
      </c>
      <c r="J688" s="48" t="str">
        <f t="shared" si="1"/>
        <v/>
      </c>
      <c r="K688" s="47" t="str">
        <f>IF(A688="","",'DATA PENDIENTES'!I688)</f>
        <v/>
      </c>
      <c r="L688" s="47" t="str">
        <f>IF(A688="","",'DATA PENDIENTES'!K688)</f>
        <v/>
      </c>
      <c r="M688" s="47" t="str">
        <f>IF(A688="","",'DATA PENDIENTES'!M688)</f>
        <v/>
      </c>
      <c r="N688" s="47" t="str">
        <f>IF(A688="","",'DATA PENDIENTES'!N688)</f>
        <v/>
      </c>
      <c r="O688" s="47" t="str">
        <f t="shared" si="2"/>
        <v/>
      </c>
      <c r="P688" s="47" t="str">
        <f t="shared" si="3"/>
        <v/>
      </c>
      <c r="Q688" s="77" t="str">
        <f t="shared" si="4"/>
        <v/>
      </c>
      <c r="R688" s="47" t="str">
        <f t="shared" si="5"/>
        <v/>
      </c>
      <c r="S688" s="47" t="str">
        <f t="shared" si="6"/>
        <v/>
      </c>
      <c r="T688" s="48" t="str">
        <f>IF(A688="","",'DATA PENDIENTES'!O688)</f>
        <v/>
      </c>
    </row>
    <row r="689" ht="15.75" customHeight="1">
      <c r="A689" s="52" t="str">
        <f>IF('DATA PENDIENTES'!B689="","",'DATA PENDIENTES'!B689)</f>
        <v/>
      </c>
      <c r="B689" s="52" t="str">
        <f>IF(A689="","",'DATA PENDIENTES'!C689)</f>
        <v/>
      </c>
      <c r="C689" s="52" t="str">
        <f>IF(A689="","",'DATA PENDIENTES'!L689)</f>
        <v/>
      </c>
      <c r="D689" s="52" t="str">
        <f>IF(A689="","",'DATA PENDIENTES'!J689)</f>
        <v/>
      </c>
      <c r="E689" s="52" t="str">
        <f>IF(A689="","",'DATA PENDIENTES'!D689)</f>
        <v/>
      </c>
      <c r="F689" s="52" t="str">
        <f>IF(A689="","",'DATA PENDIENTES'!E689)</f>
        <v/>
      </c>
      <c r="G689" s="52" t="str">
        <f>IF(A689="","",'DATA PENDIENTES'!F689)</f>
        <v/>
      </c>
      <c r="H689" s="52" t="str">
        <f>IF(A689="","",'DATA PENDIENTES'!G689)</f>
        <v/>
      </c>
      <c r="I689" s="53" t="str">
        <f>IF(A689="","",'DATA PENDIENTES'!H689)</f>
        <v/>
      </c>
      <c r="J689" s="53" t="str">
        <f t="shared" si="1"/>
        <v/>
      </c>
      <c r="K689" s="52" t="str">
        <f>IF(A689="","",'DATA PENDIENTES'!I689)</f>
        <v/>
      </c>
      <c r="L689" s="52" t="str">
        <f>IF(A689="","",'DATA PENDIENTES'!K689)</f>
        <v/>
      </c>
      <c r="M689" s="52" t="str">
        <f>IF(A689="","",'DATA PENDIENTES'!M689)</f>
        <v/>
      </c>
      <c r="N689" s="52" t="str">
        <f>IF(A689="","",'DATA PENDIENTES'!N689)</f>
        <v/>
      </c>
      <c r="O689" s="52" t="str">
        <f t="shared" si="2"/>
        <v/>
      </c>
      <c r="P689" s="52" t="str">
        <f t="shared" si="3"/>
        <v/>
      </c>
      <c r="Q689" s="80" t="str">
        <f t="shared" si="4"/>
        <v/>
      </c>
      <c r="R689" s="52" t="str">
        <f t="shared" si="5"/>
        <v/>
      </c>
      <c r="S689" s="52" t="str">
        <f t="shared" si="6"/>
        <v/>
      </c>
      <c r="T689" s="53" t="str">
        <f>IF(A689="","",'DATA PENDIENTES'!O689)</f>
        <v/>
      </c>
    </row>
    <row r="690" ht="15.75" customHeight="1">
      <c r="A690" s="47" t="str">
        <f>IF('DATA PENDIENTES'!B690="","",'DATA PENDIENTES'!B690)</f>
        <v/>
      </c>
      <c r="B690" s="47" t="str">
        <f>IF(A690="","",'DATA PENDIENTES'!C690)</f>
        <v/>
      </c>
      <c r="C690" s="47" t="str">
        <f>IF(A690="","",'DATA PENDIENTES'!L690)</f>
        <v/>
      </c>
      <c r="D690" s="47" t="str">
        <f>IF(A690="","",'DATA PENDIENTES'!J690)</f>
        <v/>
      </c>
      <c r="E690" s="47" t="str">
        <f>IF(A690="","",'DATA PENDIENTES'!D690)</f>
        <v/>
      </c>
      <c r="F690" s="47" t="str">
        <f>IF(A690="","",'DATA PENDIENTES'!E690)</f>
        <v/>
      </c>
      <c r="G690" s="47" t="str">
        <f>IF(A690="","",'DATA PENDIENTES'!F690)</f>
        <v/>
      </c>
      <c r="H690" s="47" t="str">
        <f>IF(A690="","",'DATA PENDIENTES'!G690)</f>
        <v/>
      </c>
      <c r="I690" s="48" t="str">
        <f>IF(A690="","",'DATA PENDIENTES'!H690)</f>
        <v/>
      </c>
      <c r="J690" s="48" t="str">
        <f t="shared" si="1"/>
        <v/>
      </c>
      <c r="K690" s="47" t="str">
        <f>IF(A690="","",'DATA PENDIENTES'!I690)</f>
        <v/>
      </c>
      <c r="L690" s="47" t="str">
        <f>IF(A690="","",'DATA PENDIENTES'!K690)</f>
        <v/>
      </c>
      <c r="M690" s="47" t="str">
        <f>IF(A690="","",'DATA PENDIENTES'!M690)</f>
        <v/>
      </c>
      <c r="N690" s="47" t="str">
        <f>IF(A690="","",'DATA PENDIENTES'!N690)</f>
        <v/>
      </c>
      <c r="O690" s="47" t="str">
        <f t="shared" si="2"/>
        <v/>
      </c>
      <c r="P690" s="47" t="str">
        <f t="shared" si="3"/>
        <v/>
      </c>
      <c r="Q690" s="77" t="str">
        <f t="shared" si="4"/>
        <v/>
      </c>
      <c r="R690" s="47" t="str">
        <f t="shared" si="5"/>
        <v/>
      </c>
      <c r="S690" s="47" t="str">
        <f t="shared" si="6"/>
        <v/>
      </c>
      <c r="T690" s="48" t="str">
        <f>IF(A690="","",'DATA PENDIENTES'!O690)</f>
        <v/>
      </c>
    </row>
    <row r="691" ht="15.75" customHeight="1">
      <c r="A691" s="52" t="str">
        <f>IF('DATA PENDIENTES'!B691="","",'DATA PENDIENTES'!B691)</f>
        <v/>
      </c>
      <c r="B691" s="52" t="str">
        <f>IF(A691="","",'DATA PENDIENTES'!C691)</f>
        <v/>
      </c>
      <c r="C691" s="52" t="str">
        <f>IF(A691="","",'DATA PENDIENTES'!L691)</f>
        <v/>
      </c>
      <c r="D691" s="52" t="str">
        <f>IF(A691="","",'DATA PENDIENTES'!J691)</f>
        <v/>
      </c>
      <c r="E691" s="52" t="str">
        <f>IF(A691="","",'DATA PENDIENTES'!D691)</f>
        <v/>
      </c>
      <c r="F691" s="52" t="str">
        <f>IF(A691="","",'DATA PENDIENTES'!E691)</f>
        <v/>
      </c>
      <c r="G691" s="52" t="str">
        <f>IF(A691="","",'DATA PENDIENTES'!F691)</f>
        <v/>
      </c>
      <c r="H691" s="52" t="str">
        <f>IF(A691="","",'DATA PENDIENTES'!G691)</f>
        <v/>
      </c>
      <c r="I691" s="53" t="str">
        <f>IF(A691="","",'DATA PENDIENTES'!H691)</f>
        <v/>
      </c>
      <c r="J691" s="53" t="str">
        <f t="shared" si="1"/>
        <v/>
      </c>
      <c r="K691" s="52" t="str">
        <f>IF(A691="","",'DATA PENDIENTES'!I691)</f>
        <v/>
      </c>
      <c r="L691" s="52" t="str">
        <f>IF(A691="","",'DATA PENDIENTES'!K691)</f>
        <v/>
      </c>
      <c r="M691" s="52" t="str">
        <f>IF(A691="","",'DATA PENDIENTES'!M691)</f>
        <v/>
      </c>
      <c r="N691" s="52" t="str">
        <f>IF(A691="","",'DATA PENDIENTES'!N691)</f>
        <v/>
      </c>
      <c r="O691" s="52" t="str">
        <f t="shared" si="2"/>
        <v/>
      </c>
      <c r="P691" s="52" t="str">
        <f t="shared" si="3"/>
        <v/>
      </c>
      <c r="Q691" s="80" t="str">
        <f t="shared" si="4"/>
        <v/>
      </c>
      <c r="R691" s="52" t="str">
        <f t="shared" si="5"/>
        <v/>
      </c>
      <c r="S691" s="52" t="str">
        <f t="shared" si="6"/>
        <v/>
      </c>
      <c r="T691" s="53" t="str">
        <f>IF(A691="","",'DATA PENDIENTES'!O691)</f>
        <v/>
      </c>
    </row>
    <row r="692" ht="15.75" customHeight="1">
      <c r="A692" s="47" t="str">
        <f>IF('DATA PENDIENTES'!B692="","",'DATA PENDIENTES'!B692)</f>
        <v/>
      </c>
      <c r="B692" s="47" t="str">
        <f>IF(A692="","",'DATA PENDIENTES'!C692)</f>
        <v/>
      </c>
      <c r="C692" s="47" t="str">
        <f>IF(A692="","",'DATA PENDIENTES'!L692)</f>
        <v/>
      </c>
      <c r="D692" s="47" t="str">
        <f>IF(A692="","",'DATA PENDIENTES'!J692)</f>
        <v/>
      </c>
      <c r="E692" s="47" t="str">
        <f>IF(A692="","",'DATA PENDIENTES'!D692)</f>
        <v/>
      </c>
      <c r="F692" s="47" t="str">
        <f>IF(A692="","",'DATA PENDIENTES'!E692)</f>
        <v/>
      </c>
      <c r="G692" s="47" t="str">
        <f>IF(A692="","",'DATA PENDIENTES'!F692)</f>
        <v/>
      </c>
      <c r="H692" s="47" t="str">
        <f>IF(A692="","",'DATA PENDIENTES'!G692)</f>
        <v/>
      </c>
      <c r="I692" s="48" t="str">
        <f>IF(A692="","",'DATA PENDIENTES'!H692)</f>
        <v/>
      </c>
      <c r="J692" s="48" t="str">
        <f t="shared" si="1"/>
        <v/>
      </c>
      <c r="K692" s="47" t="str">
        <f>IF(A692="","",'DATA PENDIENTES'!I692)</f>
        <v/>
      </c>
      <c r="L692" s="47" t="str">
        <f>IF(A692="","",'DATA PENDIENTES'!K692)</f>
        <v/>
      </c>
      <c r="M692" s="47" t="str">
        <f>IF(A692="","",'DATA PENDIENTES'!M692)</f>
        <v/>
      </c>
      <c r="N692" s="47" t="str">
        <f>IF(A692="","",'DATA PENDIENTES'!N692)</f>
        <v/>
      </c>
      <c r="O692" s="47" t="str">
        <f t="shared" si="2"/>
        <v/>
      </c>
      <c r="P692" s="47" t="str">
        <f t="shared" si="3"/>
        <v/>
      </c>
      <c r="Q692" s="77" t="str">
        <f t="shared" si="4"/>
        <v/>
      </c>
      <c r="R692" s="47" t="str">
        <f t="shared" si="5"/>
        <v/>
      </c>
      <c r="S692" s="47" t="str">
        <f t="shared" si="6"/>
        <v/>
      </c>
      <c r="T692" s="48" t="str">
        <f>IF(A692="","",'DATA PENDIENTES'!O692)</f>
        <v/>
      </c>
    </row>
    <row r="693" ht="15.75" customHeight="1">
      <c r="A693" s="52" t="str">
        <f>IF('DATA PENDIENTES'!B693="","",'DATA PENDIENTES'!B693)</f>
        <v/>
      </c>
      <c r="B693" s="52" t="str">
        <f>IF(A693="","",'DATA PENDIENTES'!C693)</f>
        <v/>
      </c>
      <c r="C693" s="52" t="str">
        <f>IF(A693="","",'DATA PENDIENTES'!L693)</f>
        <v/>
      </c>
      <c r="D693" s="52" t="str">
        <f>IF(A693="","",'DATA PENDIENTES'!J693)</f>
        <v/>
      </c>
      <c r="E693" s="52" t="str">
        <f>IF(A693="","",'DATA PENDIENTES'!D693)</f>
        <v/>
      </c>
      <c r="F693" s="52" t="str">
        <f>IF(A693="","",'DATA PENDIENTES'!E693)</f>
        <v/>
      </c>
      <c r="G693" s="52" t="str">
        <f>IF(A693="","",'DATA PENDIENTES'!F693)</f>
        <v/>
      </c>
      <c r="H693" s="52" t="str">
        <f>IF(A693="","",'DATA PENDIENTES'!G693)</f>
        <v/>
      </c>
      <c r="I693" s="53" t="str">
        <f>IF(A693="","",'DATA PENDIENTES'!H693)</f>
        <v/>
      </c>
      <c r="J693" s="53" t="str">
        <f t="shared" si="1"/>
        <v/>
      </c>
      <c r="K693" s="52" t="str">
        <f>IF(A693="","",'DATA PENDIENTES'!I693)</f>
        <v/>
      </c>
      <c r="L693" s="52" t="str">
        <f>IF(A693="","",'DATA PENDIENTES'!K693)</f>
        <v/>
      </c>
      <c r="M693" s="52" t="str">
        <f>IF(A693="","",'DATA PENDIENTES'!M693)</f>
        <v/>
      </c>
      <c r="N693" s="52" t="str">
        <f>IF(A693="","",'DATA PENDIENTES'!N693)</f>
        <v/>
      </c>
      <c r="O693" s="52" t="str">
        <f t="shared" si="2"/>
        <v/>
      </c>
      <c r="P693" s="52" t="str">
        <f t="shared" si="3"/>
        <v/>
      </c>
      <c r="Q693" s="80" t="str">
        <f t="shared" si="4"/>
        <v/>
      </c>
      <c r="R693" s="52" t="str">
        <f t="shared" si="5"/>
        <v/>
      </c>
      <c r="S693" s="52" t="str">
        <f t="shared" si="6"/>
        <v/>
      </c>
      <c r="T693" s="53" t="str">
        <f>IF(A693="","",'DATA PENDIENTES'!O693)</f>
        <v/>
      </c>
    </row>
    <row r="694" ht="15.75" customHeight="1">
      <c r="A694" s="47" t="str">
        <f>IF('DATA PENDIENTES'!B694="","",'DATA PENDIENTES'!B694)</f>
        <v/>
      </c>
      <c r="B694" s="47" t="str">
        <f>IF(A694="","",'DATA PENDIENTES'!C694)</f>
        <v/>
      </c>
      <c r="C694" s="47" t="str">
        <f>IF(A694="","",'DATA PENDIENTES'!L694)</f>
        <v/>
      </c>
      <c r="D694" s="47" t="str">
        <f>IF(A694="","",'DATA PENDIENTES'!J694)</f>
        <v/>
      </c>
      <c r="E694" s="47" t="str">
        <f>IF(A694="","",'DATA PENDIENTES'!D694)</f>
        <v/>
      </c>
      <c r="F694" s="47" t="str">
        <f>IF(A694="","",'DATA PENDIENTES'!E694)</f>
        <v/>
      </c>
      <c r="G694" s="47" t="str">
        <f>IF(A694="","",'DATA PENDIENTES'!F694)</f>
        <v/>
      </c>
      <c r="H694" s="47" t="str">
        <f>IF(A694="","",'DATA PENDIENTES'!G694)</f>
        <v/>
      </c>
      <c r="I694" s="48" t="str">
        <f>IF(A694="","",'DATA PENDIENTES'!H694)</f>
        <v/>
      </c>
      <c r="J694" s="48" t="str">
        <f t="shared" si="1"/>
        <v/>
      </c>
      <c r="K694" s="47" t="str">
        <f>IF(A694="","",'DATA PENDIENTES'!I694)</f>
        <v/>
      </c>
      <c r="L694" s="47" t="str">
        <f>IF(A694="","",'DATA PENDIENTES'!K694)</f>
        <v/>
      </c>
      <c r="M694" s="47" t="str">
        <f>IF(A694="","",'DATA PENDIENTES'!M694)</f>
        <v/>
      </c>
      <c r="N694" s="47" t="str">
        <f>IF(A694="","",'DATA PENDIENTES'!N694)</f>
        <v/>
      </c>
      <c r="O694" s="47" t="str">
        <f t="shared" si="2"/>
        <v/>
      </c>
      <c r="P694" s="47" t="str">
        <f t="shared" si="3"/>
        <v/>
      </c>
      <c r="Q694" s="77" t="str">
        <f t="shared" si="4"/>
        <v/>
      </c>
      <c r="R694" s="47" t="str">
        <f t="shared" si="5"/>
        <v/>
      </c>
      <c r="S694" s="47" t="str">
        <f t="shared" si="6"/>
        <v/>
      </c>
      <c r="T694" s="48" t="str">
        <f>IF(A694="","",'DATA PENDIENTES'!O694)</f>
        <v/>
      </c>
    </row>
    <row r="695" ht="15.75" customHeight="1">
      <c r="A695" s="52" t="str">
        <f>IF('DATA PENDIENTES'!B695="","",'DATA PENDIENTES'!B695)</f>
        <v/>
      </c>
      <c r="B695" s="52" t="str">
        <f>IF(A695="","",'DATA PENDIENTES'!C695)</f>
        <v/>
      </c>
      <c r="C695" s="52" t="str">
        <f>IF(A695="","",'DATA PENDIENTES'!L695)</f>
        <v/>
      </c>
      <c r="D695" s="52" t="str">
        <f>IF(A695="","",'DATA PENDIENTES'!J695)</f>
        <v/>
      </c>
      <c r="E695" s="52" t="str">
        <f>IF(A695="","",'DATA PENDIENTES'!D695)</f>
        <v/>
      </c>
      <c r="F695" s="52" t="str">
        <f>IF(A695="","",'DATA PENDIENTES'!E695)</f>
        <v/>
      </c>
      <c r="G695" s="52" t="str">
        <f>IF(A695="","",'DATA PENDIENTES'!F695)</f>
        <v/>
      </c>
      <c r="H695" s="52" t="str">
        <f>IF(A695="","",'DATA PENDIENTES'!G695)</f>
        <v/>
      </c>
      <c r="I695" s="53" t="str">
        <f>IF(A695="","",'DATA PENDIENTES'!H695)</f>
        <v/>
      </c>
      <c r="J695" s="53" t="str">
        <f t="shared" si="1"/>
        <v/>
      </c>
      <c r="K695" s="52" t="str">
        <f>IF(A695="","",'DATA PENDIENTES'!I695)</f>
        <v/>
      </c>
      <c r="L695" s="52" t="str">
        <f>IF(A695="","",'DATA PENDIENTES'!K695)</f>
        <v/>
      </c>
      <c r="M695" s="52" t="str">
        <f>IF(A695="","",'DATA PENDIENTES'!M695)</f>
        <v/>
      </c>
      <c r="N695" s="52" t="str">
        <f>IF(A695="","",'DATA PENDIENTES'!N695)</f>
        <v/>
      </c>
      <c r="O695" s="52" t="str">
        <f t="shared" si="2"/>
        <v/>
      </c>
      <c r="P695" s="52" t="str">
        <f t="shared" si="3"/>
        <v/>
      </c>
      <c r="Q695" s="80" t="str">
        <f t="shared" si="4"/>
        <v/>
      </c>
      <c r="R695" s="52" t="str">
        <f t="shared" si="5"/>
        <v/>
      </c>
      <c r="S695" s="52" t="str">
        <f t="shared" si="6"/>
        <v/>
      </c>
      <c r="T695" s="53" t="str">
        <f>IF(A695="","",'DATA PENDIENTES'!O695)</f>
        <v/>
      </c>
    </row>
    <row r="696" ht="15.75" customHeight="1">
      <c r="A696" s="47" t="str">
        <f>IF('DATA PENDIENTES'!B696="","",'DATA PENDIENTES'!B696)</f>
        <v/>
      </c>
      <c r="B696" s="47" t="str">
        <f>IF(A696="","",'DATA PENDIENTES'!C696)</f>
        <v/>
      </c>
      <c r="C696" s="47" t="str">
        <f>IF(A696="","",'DATA PENDIENTES'!L696)</f>
        <v/>
      </c>
      <c r="D696" s="47" t="str">
        <f>IF(A696="","",'DATA PENDIENTES'!J696)</f>
        <v/>
      </c>
      <c r="E696" s="47" t="str">
        <f>IF(A696="","",'DATA PENDIENTES'!D696)</f>
        <v/>
      </c>
      <c r="F696" s="47" t="str">
        <f>IF(A696="","",'DATA PENDIENTES'!E696)</f>
        <v/>
      </c>
      <c r="G696" s="47" t="str">
        <f>IF(A696="","",'DATA PENDIENTES'!F696)</f>
        <v/>
      </c>
      <c r="H696" s="47" t="str">
        <f>IF(A696="","",'DATA PENDIENTES'!G696)</f>
        <v/>
      </c>
      <c r="I696" s="48" t="str">
        <f>IF(A696="","",'DATA PENDIENTES'!H696)</f>
        <v/>
      </c>
      <c r="J696" s="48" t="str">
        <f t="shared" si="1"/>
        <v/>
      </c>
      <c r="K696" s="47" t="str">
        <f>IF(A696="","",'DATA PENDIENTES'!I696)</f>
        <v/>
      </c>
      <c r="L696" s="47" t="str">
        <f>IF(A696="","",'DATA PENDIENTES'!K696)</f>
        <v/>
      </c>
      <c r="M696" s="47" t="str">
        <f>IF(A696="","",'DATA PENDIENTES'!M696)</f>
        <v/>
      </c>
      <c r="N696" s="47" t="str">
        <f>IF(A696="","",'DATA PENDIENTES'!N696)</f>
        <v/>
      </c>
      <c r="O696" s="47" t="str">
        <f t="shared" si="2"/>
        <v/>
      </c>
      <c r="P696" s="47" t="str">
        <f t="shared" si="3"/>
        <v/>
      </c>
      <c r="Q696" s="77" t="str">
        <f t="shared" si="4"/>
        <v/>
      </c>
      <c r="R696" s="47" t="str">
        <f t="shared" si="5"/>
        <v/>
      </c>
      <c r="S696" s="47" t="str">
        <f t="shared" si="6"/>
        <v/>
      </c>
      <c r="T696" s="48" t="str">
        <f>IF(A696="","",'DATA PENDIENTES'!O696)</f>
        <v/>
      </c>
    </row>
    <row r="697" ht="15.75" customHeight="1">
      <c r="A697" s="52" t="str">
        <f>IF('DATA PENDIENTES'!B697="","",'DATA PENDIENTES'!B697)</f>
        <v/>
      </c>
      <c r="B697" s="52" t="str">
        <f>IF(A697="","",'DATA PENDIENTES'!C697)</f>
        <v/>
      </c>
      <c r="C697" s="52" t="str">
        <f>IF(A697="","",'DATA PENDIENTES'!L697)</f>
        <v/>
      </c>
      <c r="D697" s="52" t="str">
        <f>IF(A697="","",'DATA PENDIENTES'!J697)</f>
        <v/>
      </c>
      <c r="E697" s="52" t="str">
        <f>IF(A697="","",'DATA PENDIENTES'!D697)</f>
        <v/>
      </c>
      <c r="F697" s="52" t="str">
        <f>IF(A697="","",'DATA PENDIENTES'!E697)</f>
        <v/>
      </c>
      <c r="G697" s="52" t="str">
        <f>IF(A697="","",'DATA PENDIENTES'!F697)</f>
        <v/>
      </c>
      <c r="H697" s="52" t="str">
        <f>IF(A697="","",'DATA PENDIENTES'!G697)</f>
        <v/>
      </c>
      <c r="I697" s="53" t="str">
        <f>IF(A697="","",'DATA PENDIENTES'!H697)</f>
        <v/>
      </c>
      <c r="J697" s="53" t="str">
        <f t="shared" si="1"/>
        <v/>
      </c>
      <c r="K697" s="52" t="str">
        <f>IF(A697="","",'DATA PENDIENTES'!I697)</f>
        <v/>
      </c>
      <c r="L697" s="52" t="str">
        <f>IF(A697="","",'DATA PENDIENTES'!K697)</f>
        <v/>
      </c>
      <c r="M697" s="52" t="str">
        <f>IF(A697="","",'DATA PENDIENTES'!M697)</f>
        <v/>
      </c>
      <c r="N697" s="52" t="str">
        <f>IF(A697="","",'DATA PENDIENTES'!N697)</f>
        <v/>
      </c>
      <c r="O697" s="52" t="str">
        <f t="shared" si="2"/>
        <v/>
      </c>
      <c r="P697" s="52" t="str">
        <f t="shared" si="3"/>
        <v/>
      </c>
      <c r="Q697" s="80" t="str">
        <f t="shared" si="4"/>
        <v/>
      </c>
      <c r="R697" s="52" t="str">
        <f t="shared" si="5"/>
        <v/>
      </c>
      <c r="S697" s="52" t="str">
        <f t="shared" si="6"/>
        <v/>
      </c>
      <c r="T697" s="53" t="str">
        <f>IF(A697="","",'DATA PENDIENTES'!O697)</f>
        <v/>
      </c>
    </row>
    <row r="698" ht="15.75" customHeight="1">
      <c r="A698" s="47" t="str">
        <f>IF('DATA PENDIENTES'!B698="","",'DATA PENDIENTES'!B698)</f>
        <v/>
      </c>
      <c r="B698" s="47" t="str">
        <f>IF(A698="","",'DATA PENDIENTES'!C698)</f>
        <v/>
      </c>
      <c r="C698" s="47" t="str">
        <f>IF(A698="","",'DATA PENDIENTES'!L698)</f>
        <v/>
      </c>
      <c r="D698" s="47" t="str">
        <f>IF(A698="","",'DATA PENDIENTES'!J698)</f>
        <v/>
      </c>
      <c r="E698" s="47" t="str">
        <f>IF(A698="","",'DATA PENDIENTES'!D698)</f>
        <v/>
      </c>
      <c r="F698" s="47" t="str">
        <f>IF(A698="","",'DATA PENDIENTES'!E698)</f>
        <v/>
      </c>
      <c r="G698" s="47" t="str">
        <f>IF(A698="","",'DATA PENDIENTES'!F698)</f>
        <v/>
      </c>
      <c r="H698" s="47" t="str">
        <f>IF(A698="","",'DATA PENDIENTES'!G698)</f>
        <v/>
      </c>
      <c r="I698" s="48" t="str">
        <f>IF(A698="","",'DATA PENDIENTES'!H698)</f>
        <v/>
      </c>
      <c r="J698" s="48" t="str">
        <f t="shared" si="1"/>
        <v/>
      </c>
      <c r="K698" s="47" t="str">
        <f>IF(A698="","",'DATA PENDIENTES'!I698)</f>
        <v/>
      </c>
      <c r="L698" s="47" t="str">
        <f>IF(A698="","",'DATA PENDIENTES'!K698)</f>
        <v/>
      </c>
      <c r="M698" s="47" t="str">
        <f>IF(A698="","",'DATA PENDIENTES'!M698)</f>
        <v/>
      </c>
      <c r="N698" s="47" t="str">
        <f>IF(A698="","",'DATA PENDIENTES'!N698)</f>
        <v/>
      </c>
      <c r="O698" s="47" t="str">
        <f t="shared" si="2"/>
        <v/>
      </c>
      <c r="P698" s="47" t="str">
        <f t="shared" si="3"/>
        <v/>
      </c>
      <c r="Q698" s="77" t="str">
        <f t="shared" si="4"/>
        <v/>
      </c>
      <c r="R698" s="47" t="str">
        <f t="shared" si="5"/>
        <v/>
      </c>
      <c r="S698" s="47" t="str">
        <f t="shared" si="6"/>
        <v/>
      </c>
      <c r="T698" s="48" t="str">
        <f>IF(A698="","",'DATA PENDIENTES'!O698)</f>
        <v/>
      </c>
    </row>
    <row r="699" ht="15.75" customHeight="1">
      <c r="A699" s="52" t="str">
        <f>IF('DATA PENDIENTES'!B699="","",'DATA PENDIENTES'!B699)</f>
        <v/>
      </c>
      <c r="B699" s="52" t="str">
        <f>IF(A699="","",'DATA PENDIENTES'!C699)</f>
        <v/>
      </c>
      <c r="C699" s="52" t="str">
        <f>IF(A699="","",'DATA PENDIENTES'!L699)</f>
        <v/>
      </c>
      <c r="D699" s="52" t="str">
        <f>IF(A699="","",'DATA PENDIENTES'!J699)</f>
        <v/>
      </c>
      <c r="E699" s="52" t="str">
        <f>IF(A699="","",'DATA PENDIENTES'!D699)</f>
        <v/>
      </c>
      <c r="F699" s="52" t="str">
        <f>IF(A699="","",'DATA PENDIENTES'!E699)</f>
        <v/>
      </c>
      <c r="G699" s="52" t="str">
        <f>IF(A699="","",'DATA PENDIENTES'!F699)</f>
        <v/>
      </c>
      <c r="H699" s="52" t="str">
        <f>IF(A699="","",'DATA PENDIENTES'!G699)</f>
        <v/>
      </c>
      <c r="I699" s="53" t="str">
        <f>IF(A699="","",'DATA PENDIENTES'!H699)</f>
        <v/>
      </c>
      <c r="J699" s="53" t="str">
        <f t="shared" si="1"/>
        <v/>
      </c>
      <c r="K699" s="52" t="str">
        <f>IF(A699="","",'DATA PENDIENTES'!I699)</f>
        <v/>
      </c>
      <c r="L699" s="52" t="str">
        <f>IF(A699="","",'DATA PENDIENTES'!K699)</f>
        <v/>
      </c>
      <c r="M699" s="52" t="str">
        <f>IF(A699="","",'DATA PENDIENTES'!M699)</f>
        <v/>
      </c>
      <c r="N699" s="52" t="str">
        <f>IF(A699="","",'DATA PENDIENTES'!N699)</f>
        <v/>
      </c>
      <c r="O699" s="52" t="str">
        <f t="shared" si="2"/>
        <v/>
      </c>
      <c r="P699" s="52" t="str">
        <f t="shared" si="3"/>
        <v/>
      </c>
      <c r="Q699" s="80" t="str">
        <f t="shared" si="4"/>
        <v/>
      </c>
      <c r="R699" s="52" t="str">
        <f t="shared" si="5"/>
        <v/>
      </c>
      <c r="S699" s="52" t="str">
        <f t="shared" si="6"/>
        <v/>
      </c>
      <c r="T699" s="53" t="str">
        <f>IF(A699="","",'DATA PENDIENTES'!O699)</f>
        <v/>
      </c>
    </row>
    <row r="700" ht="15.75" customHeight="1">
      <c r="A700" s="47" t="str">
        <f>IF('DATA PENDIENTES'!B700="","",'DATA PENDIENTES'!B700)</f>
        <v/>
      </c>
      <c r="B700" s="47" t="str">
        <f>IF(A700="","",'DATA PENDIENTES'!C700)</f>
        <v/>
      </c>
      <c r="C700" s="47" t="str">
        <f>IF(A700="","",'DATA PENDIENTES'!L700)</f>
        <v/>
      </c>
      <c r="D700" s="47" t="str">
        <f>IF(A700="","",'DATA PENDIENTES'!J700)</f>
        <v/>
      </c>
      <c r="E700" s="47" t="str">
        <f>IF(A700="","",'DATA PENDIENTES'!D700)</f>
        <v/>
      </c>
      <c r="F700" s="47" t="str">
        <f>IF(A700="","",'DATA PENDIENTES'!E700)</f>
        <v/>
      </c>
      <c r="G700" s="47" t="str">
        <f>IF(A700="","",'DATA PENDIENTES'!F700)</f>
        <v/>
      </c>
      <c r="H700" s="47" t="str">
        <f>IF(A700="","",'DATA PENDIENTES'!G700)</f>
        <v/>
      </c>
      <c r="I700" s="48" t="str">
        <f>IF(A700="","",'DATA PENDIENTES'!H700)</f>
        <v/>
      </c>
      <c r="J700" s="48" t="str">
        <f t="shared" si="1"/>
        <v/>
      </c>
      <c r="K700" s="47" t="str">
        <f>IF(A700="","",'DATA PENDIENTES'!I700)</f>
        <v/>
      </c>
      <c r="L700" s="47" t="str">
        <f>IF(A700="","",'DATA PENDIENTES'!K700)</f>
        <v/>
      </c>
      <c r="M700" s="47" t="str">
        <f>IF(A700="","",'DATA PENDIENTES'!M700)</f>
        <v/>
      </c>
      <c r="N700" s="47" t="str">
        <f>IF(A700="","",'DATA PENDIENTES'!N700)</f>
        <v/>
      </c>
      <c r="O700" s="47" t="str">
        <f t="shared" si="2"/>
        <v/>
      </c>
      <c r="P700" s="47" t="str">
        <f t="shared" si="3"/>
        <v/>
      </c>
      <c r="Q700" s="77" t="str">
        <f t="shared" si="4"/>
        <v/>
      </c>
      <c r="R700" s="47" t="str">
        <f t="shared" si="5"/>
        <v/>
      </c>
      <c r="S700" s="47" t="str">
        <f t="shared" si="6"/>
        <v/>
      </c>
      <c r="T700" s="48" t="str">
        <f>IF(A700="","",'DATA PENDIENTES'!O700)</f>
        <v/>
      </c>
    </row>
    <row r="701" ht="15.75" customHeight="1">
      <c r="A701" s="52" t="str">
        <f>IF('DATA PENDIENTES'!B701="","",'DATA PENDIENTES'!B701)</f>
        <v/>
      </c>
      <c r="B701" s="52" t="str">
        <f>IF(A701="","",'DATA PENDIENTES'!C701)</f>
        <v/>
      </c>
      <c r="C701" s="52" t="str">
        <f>IF(A701="","",'DATA PENDIENTES'!L701)</f>
        <v/>
      </c>
      <c r="D701" s="52" t="str">
        <f>IF(A701="","",'DATA PENDIENTES'!J701)</f>
        <v/>
      </c>
      <c r="E701" s="52" t="str">
        <f>IF(A701="","",'DATA PENDIENTES'!D701)</f>
        <v/>
      </c>
      <c r="F701" s="52" t="str">
        <f>IF(A701="","",'DATA PENDIENTES'!E701)</f>
        <v/>
      </c>
      <c r="G701" s="52" t="str">
        <f>IF(A701="","",'DATA PENDIENTES'!F701)</f>
        <v/>
      </c>
      <c r="H701" s="52" t="str">
        <f>IF(A701="","",'DATA PENDIENTES'!G701)</f>
        <v/>
      </c>
      <c r="I701" s="53" t="str">
        <f>IF(A701="","",'DATA PENDIENTES'!H701)</f>
        <v/>
      </c>
      <c r="J701" s="53" t="str">
        <f t="shared" si="1"/>
        <v/>
      </c>
      <c r="K701" s="52" t="str">
        <f>IF(A701="","",'DATA PENDIENTES'!I701)</f>
        <v/>
      </c>
      <c r="L701" s="52" t="str">
        <f>IF(A701="","",'DATA PENDIENTES'!K701)</f>
        <v/>
      </c>
      <c r="M701" s="52" t="str">
        <f>IF(A701="","",'DATA PENDIENTES'!M701)</f>
        <v/>
      </c>
      <c r="N701" s="52" t="str">
        <f>IF(A701="","",'DATA PENDIENTES'!N701)</f>
        <v/>
      </c>
      <c r="O701" s="52" t="str">
        <f t="shared" si="2"/>
        <v/>
      </c>
      <c r="P701" s="52" t="str">
        <f t="shared" si="3"/>
        <v/>
      </c>
      <c r="Q701" s="80" t="str">
        <f t="shared" si="4"/>
        <v/>
      </c>
      <c r="R701" s="52" t="str">
        <f t="shared" si="5"/>
        <v/>
      </c>
      <c r="S701" s="52" t="str">
        <f t="shared" si="6"/>
        <v/>
      </c>
      <c r="T701" s="53" t="str">
        <f>IF(A701="","",'DATA PENDIENTES'!O701)</f>
        <v/>
      </c>
    </row>
    <row r="702" ht="15.75" customHeight="1">
      <c r="A702" s="47" t="str">
        <f>IF('DATA PENDIENTES'!B702="","",'DATA PENDIENTES'!B702)</f>
        <v/>
      </c>
      <c r="B702" s="47" t="str">
        <f>IF(A702="","",'DATA PENDIENTES'!C702)</f>
        <v/>
      </c>
      <c r="C702" s="47" t="str">
        <f>IF(A702="","",'DATA PENDIENTES'!L702)</f>
        <v/>
      </c>
      <c r="D702" s="47" t="str">
        <f>IF(A702="","",'DATA PENDIENTES'!J702)</f>
        <v/>
      </c>
      <c r="E702" s="47" t="str">
        <f>IF(A702="","",'DATA PENDIENTES'!D702)</f>
        <v/>
      </c>
      <c r="F702" s="47" t="str">
        <f>IF(A702="","",'DATA PENDIENTES'!E702)</f>
        <v/>
      </c>
      <c r="G702" s="47" t="str">
        <f>IF(A702="","",'DATA PENDIENTES'!F702)</f>
        <v/>
      </c>
      <c r="H702" s="47" t="str">
        <f>IF(A702="","",'DATA PENDIENTES'!G702)</f>
        <v/>
      </c>
      <c r="I702" s="48" t="str">
        <f>IF(A702="","",'DATA PENDIENTES'!H702)</f>
        <v/>
      </c>
      <c r="J702" s="48" t="str">
        <f t="shared" si="1"/>
        <v/>
      </c>
      <c r="K702" s="47" t="str">
        <f>IF(A702="","",'DATA PENDIENTES'!I702)</f>
        <v/>
      </c>
      <c r="L702" s="47" t="str">
        <f>IF(A702="","",'DATA PENDIENTES'!K702)</f>
        <v/>
      </c>
      <c r="M702" s="47" t="str">
        <f>IF(A702="","",'DATA PENDIENTES'!M702)</f>
        <v/>
      </c>
      <c r="N702" s="47" t="str">
        <f>IF(A702="","",'DATA PENDIENTES'!N702)</f>
        <v/>
      </c>
      <c r="O702" s="47" t="str">
        <f t="shared" si="2"/>
        <v/>
      </c>
      <c r="P702" s="47" t="str">
        <f t="shared" si="3"/>
        <v/>
      </c>
      <c r="Q702" s="77" t="str">
        <f t="shared" si="4"/>
        <v/>
      </c>
      <c r="R702" s="47" t="str">
        <f t="shared" si="5"/>
        <v/>
      </c>
      <c r="S702" s="47" t="str">
        <f t="shared" si="6"/>
        <v/>
      </c>
      <c r="T702" s="48" t="str">
        <f>IF(A702="","",'DATA PENDIENTES'!O702)</f>
        <v/>
      </c>
    </row>
    <row r="703" ht="15.75" customHeight="1">
      <c r="A703" s="52" t="str">
        <f>IF('DATA PENDIENTES'!B703="","",'DATA PENDIENTES'!B703)</f>
        <v/>
      </c>
      <c r="B703" s="52" t="str">
        <f>IF(A703="","",'DATA PENDIENTES'!C703)</f>
        <v/>
      </c>
      <c r="C703" s="52" t="str">
        <f>IF(A703="","",'DATA PENDIENTES'!L703)</f>
        <v/>
      </c>
      <c r="D703" s="52" t="str">
        <f>IF(A703="","",'DATA PENDIENTES'!J703)</f>
        <v/>
      </c>
      <c r="E703" s="52" t="str">
        <f>IF(A703="","",'DATA PENDIENTES'!D703)</f>
        <v/>
      </c>
      <c r="F703" s="52" t="str">
        <f>IF(A703="","",'DATA PENDIENTES'!E703)</f>
        <v/>
      </c>
      <c r="G703" s="52" t="str">
        <f>IF(A703="","",'DATA PENDIENTES'!F703)</f>
        <v/>
      </c>
      <c r="H703" s="52" t="str">
        <f>IF(A703="","",'DATA PENDIENTES'!G703)</f>
        <v/>
      </c>
      <c r="I703" s="53" t="str">
        <f>IF(A703="","",'DATA PENDIENTES'!H703)</f>
        <v/>
      </c>
      <c r="J703" s="53" t="str">
        <f t="shared" si="1"/>
        <v/>
      </c>
      <c r="K703" s="52" t="str">
        <f>IF(A703="","",'DATA PENDIENTES'!I703)</f>
        <v/>
      </c>
      <c r="L703" s="52" t="str">
        <f>IF(A703="","",'DATA PENDIENTES'!K703)</f>
        <v/>
      </c>
      <c r="M703" s="52" t="str">
        <f>IF(A703="","",'DATA PENDIENTES'!M703)</f>
        <v/>
      </c>
      <c r="N703" s="52" t="str">
        <f>IF(A703="","",'DATA PENDIENTES'!N703)</f>
        <v/>
      </c>
      <c r="O703" s="52" t="str">
        <f t="shared" si="2"/>
        <v/>
      </c>
      <c r="P703" s="52" t="str">
        <f t="shared" si="3"/>
        <v/>
      </c>
      <c r="Q703" s="80" t="str">
        <f t="shared" si="4"/>
        <v/>
      </c>
      <c r="R703" s="52" t="str">
        <f t="shared" si="5"/>
        <v/>
      </c>
      <c r="S703" s="52" t="str">
        <f t="shared" si="6"/>
        <v/>
      </c>
      <c r="T703" s="53" t="str">
        <f>IF(A703="","",'DATA PENDIENTES'!O703)</f>
        <v/>
      </c>
    </row>
    <row r="704" ht="15.75" customHeight="1">
      <c r="A704" s="47" t="str">
        <f>IF('DATA PENDIENTES'!B704="","",'DATA PENDIENTES'!B704)</f>
        <v/>
      </c>
      <c r="B704" s="47" t="str">
        <f>IF(A704="","",'DATA PENDIENTES'!C704)</f>
        <v/>
      </c>
      <c r="C704" s="47" t="str">
        <f>IF(A704="","",'DATA PENDIENTES'!L704)</f>
        <v/>
      </c>
      <c r="D704" s="47" t="str">
        <f>IF(A704="","",'DATA PENDIENTES'!J704)</f>
        <v/>
      </c>
      <c r="E704" s="47" t="str">
        <f>IF(A704="","",'DATA PENDIENTES'!D704)</f>
        <v/>
      </c>
      <c r="F704" s="47" t="str">
        <f>IF(A704="","",'DATA PENDIENTES'!E704)</f>
        <v/>
      </c>
      <c r="G704" s="47" t="str">
        <f>IF(A704="","",'DATA PENDIENTES'!F704)</f>
        <v/>
      </c>
      <c r="H704" s="47" t="str">
        <f>IF(A704="","",'DATA PENDIENTES'!G704)</f>
        <v/>
      </c>
      <c r="I704" s="48" t="str">
        <f>IF(A704="","",'DATA PENDIENTES'!H704)</f>
        <v/>
      </c>
      <c r="J704" s="48" t="str">
        <f t="shared" si="1"/>
        <v/>
      </c>
      <c r="K704" s="47" t="str">
        <f>IF(A704="","",'DATA PENDIENTES'!I704)</f>
        <v/>
      </c>
      <c r="L704" s="47" t="str">
        <f>IF(A704="","",'DATA PENDIENTES'!K704)</f>
        <v/>
      </c>
      <c r="M704" s="47" t="str">
        <f>IF(A704="","",'DATA PENDIENTES'!M704)</f>
        <v/>
      </c>
      <c r="N704" s="47" t="str">
        <f>IF(A704="","",'DATA PENDIENTES'!N704)</f>
        <v/>
      </c>
      <c r="O704" s="47" t="str">
        <f t="shared" si="2"/>
        <v/>
      </c>
      <c r="P704" s="47" t="str">
        <f t="shared" si="3"/>
        <v/>
      </c>
      <c r="Q704" s="77" t="str">
        <f t="shared" si="4"/>
        <v/>
      </c>
      <c r="R704" s="47" t="str">
        <f t="shared" si="5"/>
        <v/>
      </c>
      <c r="S704" s="47" t="str">
        <f t="shared" si="6"/>
        <v/>
      </c>
      <c r="T704" s="48" t="str">
        <f>IF(A704="","",'DATA PENDIENTES'!O704)</f>
        <v/>
      </c>
    </row>
    <row r="705" ht="15.75" customHeight="1">
      <c r="A705" s="52" t="str">
        <f>IF('DATA PENDIENTES'!B705="","",'DATA PENDIENTES'!B705)</f>
        <v/>
      </c>
      <c r="B705" s="52" t="str">
        <f>IF(A705="","",'DATA PENDIENTES'!C705)</f>
        <v/>
      </c>
      <c r="C705" s="52" t="str">
        <f>IF(A705="","",'DATA PENDIENTES'!L705)</f>
        <v/>
      </c>
      <c r="D705" s="52" t="str">
        <f>IF(A705="","",'DATA PENDIENTES'!J705)</f>
        <v/>
      </c>
      <c r="E705" s="52" t="str">
        <f>IF(A705="","",'DATA PENDIENTES'!D705)</f>
        <v/>
      </c>
      <c r="F705" s="52" t="str">
        <f>IF(A705="","",'DATA PENDIENTES'!E705)</f>
        <v/>
      </c>
      <c r="G705" s="52" t="str">
        <f>IF(A705="","",'DATA PENDIENTES'!F705)</f>
        <v/>
      </c>
      <c r="H705" s="52" t="str">
        <f>IF(A705="","",'DATA PENDIENTES'!G705)</f>
        <v/>
      </c>
      <c r="I705" s="53" t="str">
        <f>IF(A705="","",'DATA PENDIENTES'!H705)</f>
        <v/>
      </c>
      <c r="J705" s="53" t="str">
        <f t="shared" si="1"/>
        <v/>
      </c>
      <c r="K705" s="52" t="str">
        <f>IF(A705="","",'DATA PENDIENTES'!I705)</f>
        <v/>
      </c>
      <c r="L705" s="52" t="str">
        <f>IF(A705="","",'DATA PENDIENTES'!K705)</f>
        <v/>
      </c>
      <c r="M705" s="52" t="str">
        <f>IF(A705="","",'DATA PENDIENTES'!M705)</f>
        <v/>
      </c>
      <c r="N705" s="52" t="str">
        <f>IF(A705="","",'DATA PENDIENTES'!N705)</f>
        <v/>
      </c>
      <c r="O705" s="52" t="str">
        <f t="shared" si="2"/>
        <v/>
      </c>
      <c r="P705" s="52" t="str">
        <f t="shared" si="3"/>
        <v/>
      </c>
      <c r="Q705" s="80" t="str">
        <f t="shared" si="4"/>
        <v/>
      </c>
      <c r="R705" s="52" t="str">
        <f t="shared" si="5"/>
        <v/>
      </c>
      <c r="S705" s="52" t="str">
        <f t="shared" si="6"/>
        <v/>
      </c>
      <c r="T705" s="53" t="str">
        <f>IF(A705="","",'DATA PENDIENTES'!O705)</f>
        <v/>
      </c>
    </row>
    <row r="706" ht="15.75" customHeight="1">
      <c r="A706" s="47" t="str">
        <f>IF('DATA PENDIENTES'!B706="","",'DATA PENDIENTES'!B706)</f>
        <v/>
      </c>
      <c r="B706" s="47" t="str">
        <f>IF(A706="","",'DATA PENDIENTES'!C706)</f>
        <v/>
      </c>
      <c r="C706" s="47" t="str">
        <f>IF(A706="","",'DATA PENDIENTES'!L706)</f>
        <v/>
      </c>
      <c r="D706" s="47" t="str">
        <f>IF(A706="","",'DATA PENDIENTES'!J706)</f>
        <v/>
      </c>
      <c r="E706" s="47" t="str">
        <f>IF(A706="","",'DATA PENDIENTES'!D706)</f>
        <v/>
      </c>
      <c r="F706" s="47" t="str">
        <f>IF(A706="","",'DATA PENDIENTES'!E706)</f>
        <v/>
      </c>
      <c r="G706" s="47" t="str">
        <f>IF(A706="","",'DATA PENDIENTES'!F706)</f>
        <v/>
      </c>
      <c r="H706" s="47" t="str">
        <f>IF(A706="","",'DATA PENDIENTES'!G706)</f>
        <v/>
      </c>
      <c r="I706" s="48" t="str">
        <f>IF(A706="","",'DATA PENDIENTES'!H706)</f>
        <v/>
      </c>
      <c r="J706" s="48" t="str">
        <f t="shared" si="1"/>
        <v/>
      </c>
      <c r="K706" s="47" t="str">
        <f>IF(A706="","",'DATA PENDIENTES'!I706)</f>
        <v/>
      </c>
      <c r="L706" s="47" t="str">
        <f>IF(A706="","",'DATA PENDIENTES'!K706)</f>
        <v/>
      </c>
      <c r="M706" s="47" t="str">
        <f>IF(A706="","",'DATA PENDIENTES'!M706)</f>
        <v/>
      </c>
      <c r="N706" s="47" t="str">
        <f>IF(A706="","",'DATA PENDIENTES'!N706)</f>
        <v/>
      </c>
      <c r="O706" s="47" t="str">
        <f t="shared" si="2"/>
        <v/>
      </c>
      <c r="P706" s="47" t="str">
        <f t="shared" si="3"/>
        <v/>
      </c>
      <c r="Q706" s="77" t="str">
        <f t="shared" si="4"/>
        <v/>
      </c>
      <c r="R706" s="47" t="str">
        <f t="shared" si="5"/>
        <v/>
      </c>
      <c r="S706" s="47" t="str">
        <f t="shared" si="6"/>
        <v/>
      </c>
      <c r="T706" s="48" t="str">
        <f>IF(A706="","",'DATA PENDIENTES'!O706)</f>
        <v/>
      </c>
    </row>
    <row r="707" ht="15.75" customHeight="1">
      <c r="A707" s="52" t="str">
        <f>IF('DATA PENDIENTES'!B707="","",'DATA PENDIENTES'!B707)</f>
        <v/>
      </c>
      <c r="B707" s="52" t="str">
        <f>IF(A707="","",'DATA PENDIENTES'!C707)</f>
        <v/>
      </c>
      <c r="C707" s="52" t="str">
        <f>IF(A707="","",'DATA PENDIENTES'!L707)</f>
        <v/>
      </c>
      <c r="D707" s="52" t="str">
        <f>IF(A707="","",'DATA PENDIENTES'!J707)</f>
        <v/>
      </c>
      <c r="E707" s="52" t="str">
        <f>IF(A707="","",'DATA PENDIENTES'!D707)</f>
        <v/>
      </c>
      <c r="F707" s="52" t="str">
        <f>IF(A707="","",'DATA PENDIENTES'!E707)</f>
        <v/>
      </c>
      <c r="G707" s="52" t="str">
        <f>IF(A707="","",'DATA PENDIENTES'!F707)</f>
        <v/>
      </c>
      <c r="H707" s="52" t="str">
        <f>IF(A707="","",'DATA PENDIENTES'!G707)</f>
        <v/>
      </c>
      <c r="I707" s="53" t="str">
        <f>IF(A707="","",'DATA PENDIENTES'!H707)</f>
        <v/>
      </c>
      <c r="J707" s="53" t="str">
        <f t="shared" si="1"/>
        <v/>
      </c>
      <c r="K707" s="52" t="str">
        <f>IF(A707="","",'DATA PENDIENTES'!I707)</f>
        <v/>
      </c>
      <c r="L707" s="52" t="str">
        <f>IF(A707="","",'DATA PENDIENTES'!K707)</f>
        <v/>
      </c>
      <c r="M707" s="52" t="str">
        <f>IF(A707="","",'DATA PENDIENTES'!M707)</f>
        <v/>
      </c>
      <c r="N707" s="52" t="str">
        <f>IF(A707="","",'DATA PENDIENTES'!N707)</f>
        <v/>
      </c>
      <c r="O707" s="52" t="str">
        <f t="shared" si="2"/>
        <v/>
      </c>
      <c r="P707" s="52" t="str">
        <f t="shared" si="3"/>
        <v/>
      </c>
      <c r="Q707" s="80" t="str">
        <f t="shared" si="4"/>
        <v/>
      </c>
      <c r="R707" s="52" t="str">
        <f t="shared" si="5"/>
        <v/>
      </c>
      <c r="S707" s="52" t="str">
        <f t="shared" si="6"/>
        <v/>
      </c>
      <c r="T707" s="53" t="str">
        <f>IF(A707="","",'DATA PENDIENTES'!O707)</f>
        <v/>
      </c>
    </row>
    <row r="708" ht="15.75" customHeight="1">
      <c r="A708" s="47" t="str">
        <f>IF('DATA PENDIENTES'!B708="","",'DATA PENDIENTES'!B708)</f>
        <v/>
      </c>
      <c r="B708" s="47" t="str">
        <f>IF(A708="","",'DATA PENDIENTES'!C708)</f>
        <v/>
      </c>
      <c r="C708" s="47" t="str">
        <f>IF(A708="","",'DATA PENDIENTES'!L708)</f>
        <v/>
      </c>
      <c r="D708" s="47" t="str">
        <f>IF(A708="","",'DATA PENDIENTES'!J708)</f>
        <v/>
      </c>
      <c r="E708" s="47" t="str">
        <f>IF(A708="","",'DATA PENDIENTES'!D708)</f>
        <v/>
      </c>
      <c r="F708" s="47" t="str">
        <f>IF(A708="","",'DATA PENDIENTES'!E708)</f>
        <v/>
      </c>
      <c r="G708" s="47" t="str">
        <f>IF(A708="","",'DATA PENDIENTES'!F708)</f>
        <v/>
      </c>
      <c r="H708" s="47" t="str">
        <f>IF(A708="","",'DATA PENDIENTES'!G708)</f>
        <v/>
      </c>
      <c r="I708" s="48" t="str">
        <f>IF(A708="","",'DATA PENDIENTES'!H708)</f>
        <v/>
      </c>
      <c r="J708" s="48" t="str">
        <f t="shared" si="1"/>
        <v/>
      </c>
      <c r="K708" s="47" t="str">
        <f>IF(A708="","",'DATA PENDIENTES'!I708)</f>
        <v/>
      </c>
      <c r="L708" s="47" t="str">
        <f>IF(A708="","",'DATA PENDIENTES'!K708)</f>
        <v/>
      </c>
      <c r="M708" s="47" t="str">
        <f>IF(A708="","",'DATA PENDIENTES'!M708)</f>
        <v/>
      </c>
      <c r="N708" s="47" t="str">
        <f>IF(A708="","",'DATA PENDIENTES'!N708)</f>
        <v/>
      </c>
      <c r="O708" s="47" t="str">
        <f t="shared" si="2"/>
        <v/>
      </c>
      <c r="P708" s="47" t="str">
        <f t="shared" si="3"/>
        <v/>
      </c>
      <c r="Q708" s="77" t="str">
        <f t="shared" si="4"/>
        <v/>
      </c>
      <c r="R708" s="47" t="str">
        <f t="shared" si="5"/>
        <v/>
      </c>
      <c r="S708" s="47" t="str">
        <f t="shared" si="6"/>
        <v/>
      </c>
      <c r="T708" s="48" t="str">
        <f>IF(A708="","",'DATA PENDIENTES'!O708)</f>
        <v/>
      </c>
    </row>
    <row r="709" ht="15.75" customHeight="1">
      <c r="A709" s="52" t="str">
        <f>IF('DATA PENDIENTES'!B709="","",'DATA PENDIENTES'!B709)</f>
        <v/>
      </c>
      <c r="B709" s="52" t="str">
        <f>IF(A709="","",'DATA PENDIENTES'!C709)</f>
        <v/>
      </c>
      <c r="C709" s="52" t="str">
        <f>IF(A709="","",'DATA PENDIENTES'!L709)</f>
        <v/>
      </c>
      <c r="D709" s="52" t="str">
        <f>IF(A709="","",'DATA PENDIENTES'!J709)</f>
        <v/>
      </c>
      <c r="E709" s="52" t="str">
        <f>IF(A709="","",'DATA PENDIENTES'!D709)</f>
        <v/>
      </c>
      <c r="F709" s="52" t="str">
        <f>IF(A709="","",'DATA PENDIENTES'!E709)</f>
        <v/>
      </c>
      <c r="G709" s="52" t="str">
        <f>IF(A709="","",'DATA PENDIENTES'!F709)</f>
        <v/>
      </c>
      <c r="H709" s="52" t="str">
        <f>IF(A709="","",'DATA PENDIENTES'!G709)</f>
        <v/>
      </c>
      <c r="I709" s="53" t="str">
        <f>IF(A709="","",'DATA PENDIENTES'!H709)</f>
        <v/>
      </c>
      <c r="J709" s="53" t="str">
        <f t="shared" si="1"/>
        <v/>
      </c>
      <c r="K709" s="52" t="str">
        <f>IF(A709="","",'DATA PENDIENTES'!I709)</f>
        <v/>
      </c>
      <c r="L709" s="52" t="str">
        <f>IF(A709="","",'DATA PENDIENTES'!K709)</f>
        <v/>
      </c>
      <c r="M709" s="52" t="str">
        <f>IF(A709="","",'DATA PENDIENTES'!M709)</f>
        <v/>
      </c>
      <c r="N709" s="52" t="str">
        <f>IF(A709="","",'DATA PENDIENTES'!N709)</f>
        <v/>
      </c>
      <c r="O709" s="52" t="str">
        <f t="shared" si="2"/>
        <v/>
      </c>
      <c r="P709" s="52" t="str">
        <f t="shared" si="3"/>
        <v/>
      </c>
      <c r="Q709" s="80" t="str">
        <f t="shared" si="4"/>
        <v/>
      </c>
      <c r="R709" s="52" t="str">
        <f t="shared" si="5"/>
        <v/>
      </c>
      <c r="S709" s="52" t="str">
        <f t="shared" si="6"/>
        <v/>
      </c>
      <c r="T709" s="53" t="str">
        <f>IF(A709="","",'DATA PENDIENTES'!O709)</f>
        <v/>
      </c>
    </row>
    <row r="710" ht="15.75" customHeight="1">
      <c r="A710" s="47" t="str">
        <f>IF('DATA PENDIENTES'!B710="","",'DATA PENDIENTES'!B710)</f>
        <v/>
      </c>
      <c r="B710" s="47" t="str">
        <f>IF(A710="","",'DATA PENDIENTES'!C710)</f>
        <v/>
      </c>
      <c r="C710" s="47" t="str">
        <f>IF(A710="","",'DATA PENDIENTES'!L710)</f>
        <v/>
      </c>
      <c r="D710" s="47" t="str">
        <f>IF(A710="","",'DATA PENDIENTES'!J710)</f>
        <v/>
      </c>
      <c r="E710" s="47" t="str">
        <f>IF(A710="","",'DATA PENDIENTES'!D710)</f>
        <v/>
      </c>
      <c r="F710" s="47" t="str">
        <f>IF(A710="","",'DATA PENDIENTES'!E710)</f>
        <v/>
      </c>
      <c r="G710" s="47" t="str">
        <f>IF(A710="","",'DATA PENDIENTES'!F710)</f>
        <v/>
      </c>
      <c r="H710" s="47" t="str">
        <f>IF(A710="","",'DATA PENDIENTES'!G710)</f>
        <v/>
      </c>
      <c r="I710" s="48" t="str">
        <f>IF(A710="","",'DATA PENDIENTES'!H710)</f>
        <v/>
      </c>
      <c r="J710" s="48" t="str">
        <f t="shared" si="1"/>
        <v/>
      </c>
      <c r="K710" s="47" t="str">
        <f>IF(A710="","",'DATA PENDIENTES'!I710)</f>
        <v/>
      </c>
      <c r="L710" s="47" t="str">
        <f>IF(A710="","",'DATA PENDIENTES'!K710)</f>
        <v/>
      </c>
      <c r="M710" s="47" t="str">
        <f>IF(A710="","",'DATA PENDIENTES'!M710)</f>
        <v/>
      </c>
      <c r="N710" s="47" t="str">
        <f>IF(A710="","",'DATA PENDIENTES'!N710)</f>
        <v/>
      </c>
      <c r="O710" s="47" t="str">
        <f t="shared" si="2"/>
        <v/>
      </c>
      <c r="P710" s="47" t="str">
        <f t="shared" si="3"/>
        <v/>
      </c>
      <c r="Q710" s="77" t="str">
        <f t="shared" si="4"/>
        <v/>
      </c>
      <c r="R710" s="47" t="str">
        <f t="shared" si="5"/>
        <v/>
      </c>
      <c r="S710" s="47" t="str">
        <f t="shared" si="6"/>
        <v/>
      </c>
      <c r="T710" s="48" t="str">
        <f>IF(A710="","",'DATA PENDIENTES'!O710)</f>
        <v/>
      </c>
    </row>
    <row r="711" ht="15.75" customHeight="1">
      <c r="A711" s="52" t="str">
        <f>IF('DATA PENDIENTES'!B711="","",'DATA PENDIENTES'!B711)</f>
        <v/>
      </c>
      <c r="B711" s="52" t="str">
        <f>IF(A711="","",'DATA PENDIENTES'!C711)</f>
        <v/>
      </c>
      <c r="C711" s="52" t="str">
        <f>IF(A711="","",'DATA PENDIENTES'!L711)</f>
        <v/>
      </c>
      <c r="D711" s="52" t="str">
        <f>IF(A711="","",'DATA PENDIENTES'!J711)</f>
        <v/>
      </c>
      <c r="E711" s="52" t="str">
        <f>IF(A711="","",'DATA PENDIENTES'!D711)</f>
        <v/>
      </c>
      <c r="F711" s="52" t="str">
        <f>IF(A711="","",'DATA PENDIENTES'!E711)</f>
        <v/>
      </c>
      <c r="G711" s="52" t="str">
        <f>IF(A711="","",'DATA PENDIENTES'!F711)</f>
        <v/>
      </c>
      <c r="H711" s="52" t="str">
        <f>IF(A711="","",'DATA PENDIENTES'!G711)</f>
        <v/>
      </c>
      <c r="I711" s="53" t="str">
        <f>IF(A711="","",'DATA PENDIENTES'!H711)</f>
        <v/>
      </c>
      <c r="J711" s="53" t="str">
        <f t="shared" si="1"/>
        <v/>
      </c>
      <c r="K711" s="52" t="str">
        <f>IF(A711="","",'DATA PENDIENTES'!I711)</f>
        <v/>
      </c>
      <c r="L711" s="52" t="str">
        <f>IF(A711="","",'DATA PENDIENTES'!K711)</f>
        <v/>
      </c>
      <c r="M711" s="52" t="str">
        <f>IF(A711="","",'DATA PENDIENTES'!M711)</f>
        <v/>
      </c>
      <c r="N711" s="52" t="str">
        <f>IF(A711="","",'DATA PENDIENTES'!N711)</f>
        <v/>
      </c>
      <c r="O711" s="52" t="str">
        <f t="shared" si="2"/>
        <v/>
      </c>
      <c r="P711" s="52" t="str">
        <f t="shared" si="3"/>
        <v/>
      </c>
      <c r="Q711" s="80" t="str">
        <f t="shared" si="4"/>
        <v/>
      </c>
      <c r="R711" s="52" t="str">
        <f t="shared" si="5"/>
        <v/>
      </c>
      <c r="S711" s="52" t="str">
        <f t="shared" si="6"/>
        <v/>
      </c>
      <c r="T711" s="53" t="str">
        <f>IF(A711="","",'DATA PENDIENTES'!O711)</f>
        <v/>
      </c>
    </row>
    <row r="712" ht="15.75" customHeight="1">
      <c r="A712" s="47" t="str">
        <f>IF('DATA PENDIENTES'!B712="","",'DATA PENDIENTES'!B712)</f>
        <v/>
      </c>
      <c r="B712" s="47" t="str">
        <f>IF(A712="","",'DATA PENDIENTES'!C712)</f>
        <v/>
      </c>
      <c r="C712" s="47" t="str">
        <f>IF(A712="","",'DATA PENDIENTES'!L712)</f>
        <v/>
      </c>
      <c r="D712" s="47" t="str">
        <f>IF(A712="","",'DATA PENDIENTES'!J712)</f>
        <v/>
      </c>
      <c r="E712" s="47" t="str">
        <f>IF(A712="","",'DATA PENDIENTES'!D712)</f>
        <v/>
      </c>
      <c r="F712" s="47" t="str">
        <f>IF(A712="","",'DATA PENDIENTES'!E712)</f>
        <v/>
      </c>
      <c r="G712" s="47" t="str">
        <f>IF(A712="","",'DATA PENDIENTES'!F712)</f>
        <v/>
      </c>
      <c r="H712" s="47" t="str">
        <f>IF(A712="","",'DATA PENDIENTES'!G712)</f>
        <v/>
      </c>
      <c r="I712" s="48" t="str">
        <f>IF(A712="","",'DATA PENDIENTES'!H712)</f>
        <v/>
      </c>
      <c r="J712" s="48" t="str">
        <f t="shared" si="1"/>
        <v/>
      </c>
      <c r="K712" s="47" t="str">
        <f>IF(A712="","",'DATA PENDIENTES'!I712)</f>
        <v/>
      </c>
      <c r="L712" s="47" t="str">
        <f>IF(A712="","",'DATA PENDIENTES'!K712)</f>
        <v/>
      </c>
      <c r="M712" s="47" t="str">
        <f>IF(A712="","",'DATA PENDIENTES'!M712)</f>
        <v/>
      </c>
      <c r="N712" s="47" t="str">
        <f>IF(A712="","",'DATA PENDIENTES'!N712)</f>
        <v/>
      </c>
      <c r="O712" s="47" t="str">
        <f t="shared" si="2"/>
        <v/>
      </c>
      <c r="P712" s="47" t="str">
        <f t="shared" si="3"/>
        <v/>
      </c>
      <c r="Q712" s="77" t="str">
        <f t="shared" si="4"/>
        <v/>
      </c>
      <c r="R712" s="47" t="str">
        <f t="shared" si="5"/>
        <v/>
      </c>
      <c r="S712" s="47" t="str">
        <f t="shared" si="6"/>
        <v/>
      </c>
      <c r="T712" s="48" t="str">
        <f>IF(A712="","",'DATA PENDIENTES'!O712)</f>
        <v/>
      </c>
    </row>
    <row r="713" ht="15.75" customHeight="1">
      <c r="A713" s="52" t="str">
        <f>IF('DATA PENDIENTES'!B713="","",'DATA PENDIENTES'!B713)</f>
        <v/>
      </c>
      <c r="B713" s="52" t="str">
        <f>IF(A713="","",'DATA PENDIENTES'!C713)</f>
        <v/>
      </c>
      <c r="C713" s="52" t="str">
        <f>IF(A713="","",'DATA PENDIENTES'!L713)</f>
        <v/>
      </c>
      <c r="D713" s="52" t="str">
        <f>IF(A713="","",'DATA PENDIENTES'!J713)</f>
        <v/>
      </c>
      <c r="E713" s="52" t="str">
        <f>IF(A713="","",'DATA PENDIENTES'!D713)</f>
        <v/>
      </c>
      <c r="F713" s="52" t="str">
        <f>IF(A713="","",'DATA PENDIENTES'!E713)</f>
        <v/>
      </c>
      <c r="G713" s="52" t="str">
        <f>IF(A713="","",'DATA PENDIENTES'!F713)</f>
        <v/>
      </c>
      <c r="H713" s="52" t="str">
        <f>IF(A713="","",'DATA PENDIENTES'!G713)</f>
        <v/>
      </c>
      <c r="I713" s="53" t="str">
        <f>IF(A713="","",'DATA PENDIENTES'!H713)</f>
        <v/>
      </c>
      <c r="J713" s="53" t="str">
        <f t="shared" si="1"/>
        <v/>
      </c>
      <c r="K713" s="52" t="str">
        <f>IF(A713="","",'DATA PENDIENTES'!I713)</f>
        <v/>
      </c>
      <c r="L713" s="52" t="str">
        <f>IF(A713="","",'DATA PENDIENTES'!K713)</f>
        <v/>
      </c>
      <c r="M713" s="52" t="str">
        <f>IF(A713="","",'DATA PENDIENTES'!M713)</f>
        <v/>
      </c>
      <c r="N713" s="52" t="str">
        <f>IF(A713="","",'DATA PENDIENTES'!N713)</f>
        <v/>
      </c>
      <c r="O713" s="52" t="str">
        <f t="shared" si="2"/>
        <v/>
      </c>
      <c r="P713" s="52" t="str">
        <f t="shared" si="3"/>
        <v/>
      </c>
      <c r="Q713" s="80" t="str">
        <f t="shared" si="4"/>
        <v/>
      </c>
      <c r="R713" s="52" t="str">
        <f t="shared" si="5"/>
        <v/>
      </c>
      <c r="S713" s="52" t="str">
        <f t="shared" si="6"/>
        <v/>
      </c>
      <c r="T713" s="53" t="str">
        <f>IF(A713="","",'DATA PENDIENTES'!O713)</f>
        <v/>
      </c>
    </row>
    <row r="714" ht="15.75" customHeight="1">
      <c r="A714" s="47" t="str">
        <f>IF('DATA PENDIENTES'!B714="","",'DATA PENDIENTES'!B714)</f>
        <v/>
      </c>
      <c r="B714" s="47" t="str">
        <f>IF(A714="","",'DATA PENDIENTES'!C714)</f>
        <v/>
      </c>
      <c r="C714" s="47" t="str">
        <f>IF(A714="","",'DATA PENDIENTES'!L714)</f>
        <v/>
      </c>
      <c r="D714" s="47" t="str">
        <f>IF(A714="","",'DATA PENDIENTES'!J714)</f>
        <v/>
      </c>
      <c r="E714" s="47" t="str">
        <f>IF(A714="","",'DATA PENDIENTES'!D714)</f>
        <v/>
      </c>
      <c r="F714" s="47" t="str">
        <f>IF(A714="","",'DATA PENDIENTES'!E714)</f>
        <v/>
      </c>
      <c r="G714" s="47" t="str">
        <f>IF(A714="","",'DATA PENDIENTES'!F714)</f>
        <v/>
      </c>
      <c r="H714" s="47" t="str">
        <f>IF(A714="","",'DATA PENDIENTES'!G714)</f>
        <v/>
      </c>
      <c r="I714" s="48" t="str">
        <f>IF(A714="","",'DATA PENDIENTES'!H714)</f>
        <v/>
      </c>
      <c r="J714" s="48" t="str">
        <f t="shared" si="1"/>
        <v/>
      </c>
      <c r="K714" s="47" t="str">
        <f>IF(A714="","",'DATA PENDIENTES'!I714)</f>
        <v/>
      </c>
      <c r="L714" s="47" t="str">
        <f>IF(A714="","",'DATA PENDIENTES'!K714)</f>
        <v/>
      </c>
      <c r="M714" s="47" t="str">
        <f>IF(A714="","",'DATA PENDIENTES'!M714)</f>
        <v/>
      </c>
      <c r="N714" s="47" t="str">
        <f>IF(A714="","",'DATA PENDIENTES'!N714)</f>
        <v/>
      </c>
      <c r="O714" s="47" t="str">
        <f t="shared" si="2"/>
        <v/>
      </c>
      <c r="P714" s="47" t="str">
        <f t="shared" si="3"/>
        <v/>
      </c>
      <c r="Q714" s="77" t="str">
        <f t="shared" si="4"/>
        <v/>
      </c>
      <c r="R714" s="47" t="str">
        <f t="shared" si="5"/>
        <v/>
      </c>
      <c r="S714" s="47" t="str">
        <f t="shared" si="6"/>
        <v/>
      </c>
      <c r="T714" s="48" t="str">
        <f>IF(A714="","",'DATA PENDIENTES'!O714)</f>
        <v/>
      </c>
    </row>
    <row r="715" ht="15.75" customHeight="1">
      <c r="A715" s="52" t="str">
        <f>IF('DATA PENDIENTES'!B715="","",'DATA PENDIENTES'!B715)</f>
        <v/>
      </c>
      <c r="B715" s="52" t="str">
        <f>IF(A715="","",'DATA PENDIENTES'!C715)</f>
        <v/>
      </c>
      <c r="C715" s="52" t="str">
        <f>IF(A715="","",'DATA PENDIENTES'!L715)</f>
        <v/>
      </c>
      <c r="D715" s="52" t="str">
        <f>IF(A715="","",'DATA PENDIENTES'!J715)</f>
        <v/>
      </c>
      <c r="E715" s="52" t="str">
        <f>IF(A715="","",'DATA PENDIENTES'!D715)</f>
        <v/>
      </c>
      <c r="F715" s="52" t="str">
        <f>IF(A715="","",'DATA PENDIENTES'!E715)</f>
        <v/>
      </c>
      <c r="G715" s="52" t="str">
        <f>IF(A715="","",'DATA PENDIENTES'!F715)</f>
        <v/>
      </c>
      <c r="H715" s="52" t="str">
        <f>IF(A715="","",'DATA PENDIENTES'!G715)</f>
        <v/>
      </c>
      <c r="I715" s="53" t="str">
        <f>IF(A715="","",'DATA PENDIENTES'!H715)</f>
        <v/>
      </c>
      <c r="J715" s="53" t="str">
        <f t="shared" si="1"/>
        <v/>
      </c>
      <c r="K715" s="52" t="str">
        <f>IF(A715="","",'DATA PENDIENTES'!I715)</f>
        <v/>
      </c>
      <c r="L715" s="52" t="str">
        <f>IF(A715="","",'DATA PENDIENTES'!K715)</f>
        <v/>
      </c>
      <c r="M715" s="52" t="str">
        <f>IF(A715="","",'DATA PENDIENTES'!M715)</f>
        <v/>
      </c>
      <c r="N715" s="52" t="str">
        <f>IF(A715="","",'DATA PENDIENTES'!N715)</f>
        <v/>
      </c>
      <c r="O715" s="52" t="str">
        <f t="shared" si="2"/>
        <v/>
      </c>
      <c r="P715" s="52" t="str">
        <f t="shared" si="3"/>
        <v/>
      </c>
      <c r="Q715" s="80" t="str">
        <f t="shared" si="4"/>
        <v/>
      </c>
      <c r="R715" s="52" t="str">
        <f t="shared" si="5"/>
        <v/>
      </c>
      <c r="S715" s="52" t="str">
        <f t="shared" si="6"/>
        <v/>
      </c>
      <c r="T715" s="53" t="str">
        <f>IF(A715="","",'DATA PENDIENTES'!O715)</f>
        <v/>
      </c>
    </row>
    <row r="716" ht="15.75" customHeight="1">
      <c r="A716" s="47" t="str">
        <f>IF('DATA PENDIENTES'!B716="","",'DATA PENDIENTES'!B716)</f>
        <v/>
      </c>
      <c r="B716" s="47" t="str">
        <f>IF(A716="","",'DATA PENDIENTES'!C716)</f>
        <v/>
      </c>
      <c r="C716" s="47" t="str">
        <f>IF(A716="","",'DATA PENDIENTES'!L716)</f>
        <v/>
      </c>
      <c r="D716" s="47" t="str">
        <f>IF(A716="","",'DATA PENDIENTES'!J716)</f>
        <v/>
      </c>
      <c r="E716" s="47" t="str">
        <f>IF(A716="","",'DATA PENDIENTES'!D716)</f>
        <v/>
      </c>
      <c r="F716" s="47" t="str">
        <f>IF(A716="","",'DATA PENDIENTES'!E716)</f>
        <v/>
      </c>
      <c r="G716" s="47" t="str">
        <f>IF(A716="","",'DATA PENDIENTES'!F716)</f>
        <v/>
      </c>
      <c r="H716" s="47" t="str">
        <f>IF(A716="","",'DATA PENDIENTES'!G716)</f>
        <v/>
      </c>
      <c r="I716" s="48" t="str">
        <f>IF(A716="","",'DATA PENDIENTES'!H716)</f>
        <v/>
      </c>
      <c r="J716" s="48" t="str">
        <f t="shared" si="1"/>
        <v/>
      </c>
      <c r="K716" s="47" t="str">
        <f>IF(A716="","",'DATA PENDIENTES'!I716)</f>
        <v/>
      </c>
      <c r="L716" s="47" t="str">
        <f>IF(A716="","",'DATA PENDIENTES'!K716)</f>
        <v/>
      </c>
      <c r="M716" s="47" t="str">
        <f>IF(A716="","",'DATA PENDIENTES'!M716)</f>
        <v/>
      </c>
      <c r="N716" s="47" t="str">
        <f>IF(A716="","",'DATA PENDIENTES'!N716)</f>
        <v/>
      </c>
      <c r="O716" s="47" t="str">
        <f t="shared" si="2"/>
        <v/>
      </c>
      <c r="P716" s="47" t="str">
        <f t="shared" si="3"/>
        <v/>
      </c>
      <c r="Q716" s="77" t="str">
        <f t="shared" si="4"/>
        <v/>
      </c>
      <c r="R716" s="47" t="str">
        <f t="shared" si="5"/>
        <v/>
      </c>
      <c r="S716" s="47" t="str">
        <f t="shared" si="6"/>
        <v/>
      </c>
      <c r="T716" s="48" t="str">
        <f>IF(A716="","",'DATA PENDIENTES'!O716)</f>
        <v/>
      </c>
    </row>
    <row r="717" ht="15.75" customHeight="1">
      <c r="A717" s="52" t="str">
        <f>IF('DATA PENDIENTES'!B717="","",'DATA PENDIENTES'!B717)</f>
        <v/>
      </c>
      <c r="B717" s="52" t="str">
        <f>IF(A717="","",'DATA PENDIENTES'!C717)</f>
        <v/>
      </c>
      <c r="C717" s="52" t="str">
        <f>IF(A717="","",'DATA PENDIENTES'!L717)</f>
        <v/>
      </c>
      <c r="D717" s="52" t="str">
        <f>IF(A717="","",'DATA PENDIENTES'!J717)</f>
        <v/>
      </c>
      <c r="E717" s="52" t="str">
        <f>IF(A717="","",'DATA PENDIENTES'!D717)</f>
        <v/>
      </c>
      <c r="F717" s="52" t="str">
        <f>IF(A717="","",'DATA PENDIENTES'!E717)</f>
        <v/>
      </c>
      <c r="G717" s="52" t="str">
        <f>IF(A717="","",'DATA PENDIENTES'!F717)</f>
        <v/>
      </c>
      <c r="H717" s="52" t="str">
        <f>IF(A717="","",'DATA PENDIENTES'!G717)</f>
        <v/>
      </c>
      <c r="I717" s="53" t="str">
        <f>IF(A717="","",'DATA PENDIENTES'!H717)</f>
        <v/>
      </c>
      <c r="J717" s="53" t="str">
        <f t="shared" si="1"/>
        <v/>
      </c>
      <c r="K717" s="52" t="str">
        <f>IF(A717="","",'DATA PENDIENTES'!I717)</f>
        <v/>
      </c>
      <c r="L717" s="52" t="str">
        <f>IF(A717="","",'DATA PENDIENTES'!K717)</f>
        <v/>
      </c>
      <c r="M717" s="52" t="str">
        <f>IF(A717="","",'DATA PENDIENTES'!M717)</f>
        <v/>
      </c>
      <c r="N717" s="52" t="str">
        <f>IF(A717="","",'DATA PENDIENTES'!N717)</f>
        <v/>
      </c>
      <c r="O717" s="52" t="str">
        <f t="shared" si="2"/>
        <v/>
      </c>
      <c r="P717" s="52" t="str">
        <f t="shared" si="3"/>
        <v/>
      </c>
      <c r="Q717" s="80" t="str">
        <f t="shared" si="4"/>
        <v/>
      </c>
      <c r="R717" s="52" t="str">
        <f t="shared" si="5"/>
        <v/>
      </c>
      <c r="S717" s="52" t="str">
        <f t="shared" si="6"/>
        <v/>
      </c>
      <c r="T717" s="53" t="str">
        <f>IF(A717="","",'DATA PENDIENTES'!O717)</f>
        <v/>
      </c>
    </row>
    <row r="718" ht="15.75" customHeight="1">
      <c r="A718" s="47" t="str">
        <f>IF('DATA PENDIENTES'!B718="","",'DATA PENDIENTES'!B718)</f>
        <v/>
      </c>
      <c r="B718" s="47" t="str">
        <f>IF(A718="","",'DATA PENDIENTES'!C718)</f>
        <v/>
      </c>
      <c r="C718" s="47" t="str">
        <f>IF(A718="","",'DATA PENDIENTES'!L718)</f>
        <v/>
      </c>
      <c r="D718" s="47" t="str">
        <f>IF(A718="","",'DATA PENDIENTES'!J718)</f>
        <v/>
      </c>
      <c r="E718" s="47" t="str">
        <f>IF(A718="","",'DATA PENDIENTES'!D718)</f>
        <v/>
      </c>
      <c r="F718" s="47" t="str">
        <f>IF(A718="","",'DATA PENDIENTES'!E718)</f>
        <v/>
      </c>
      <c r="G718" s="47" t="str">
        <f>IF(A718="","",'DATA PENDIENTES'!F718)</f>
        <v/>
      </c>
      <c r="H718" s="47" t="str">
        <f>IF(A718="","",'DATA PENDIENTES'!G718)</f>
        <v/>
      </c>
      <c r="I718" s="48" t="str">
        <f>IF(A718="","",'DATA PENDIENTES'!H718)</f>
        <v/>
      </c>
      <c r="J718" s="48" t="str">
        <f t="shared" si="1"/>
        <v/>
      </c>
      <c r="K718" s="47" t="str">
        <f>IF(A718="","",'DATA PENDIENTES'!I718)</f>
        <v/>
      </c>
      <c r="L718" s="47" t="str">
        <f>IF(A718="","",'DATA PENDIENTES'!K718)</f>
        <v/>
      </c>
      <c r="M718" s="47" t="str">
        <f>IF(A718="","",'DATA PENDIENTES'!M718)</f>
        <v/>
      </c>
      <c r="N718" s="47" t="str">
        <f>IF(A718="","",'DATA PENDIENTES'!N718)</f>
        <v/>
      </c>
      <c r="O718" s="47" t="str">
        <f t="shared" si="2"/>
        <v/>
      </c>
      <c r="P718" s="47" t="str">
        <f t="shared" si="3"/>
        <v/>
      </c>
      <c r="Q718" s="77" t="str">
        <f t="shared" si="4"/>
        <v/>
      </c>
      <c r="R718" s="47" t="str">
        <f t="shared" si="5"/>
        <v/>
      </c>
      <c r="S718" s="47" t="str">
        <f t="shared" si="6"/>
        <v/>
      </c>
      <c r="T718" s="48" t="str">
        <f>IF(A718="","",'DATA PENDIENTES'!O718)</f>
        <v/>
      </c>
    </row>
    <row r="719" ht="15.75" customHeight="1">
      <c r="A719" s="52" t="str">
        <f>IF('DATA PENDIENTES'!B719="","",'DATA PENDIENTES'!B719)</f>
        <v/>
      </c>
      <c r="B719" s="52" t="str">
        <f>IF(A719="","",'DATA PENDIENTES'!C719)</f>
        <v/>
      </c>
      <c r="C719" s="52" t="str">
        <f>IF(A719="","",'DATA PENDIENTES'!L719)</f>
        <v/>
      </c>
      <c r="D719" s="52" t="str">
        <f>IF(A719="","",'DATA PENDIENTES'!J719)</f>
        <v/>
      </c>
      <c r="E719" s="52" t="str">
        <f>IF(A719="","",'DATA PENDIENTES'!D719)</f>
        <v/>
      </c>
      <c r="F719" s="52" t="str">
        <f>IF(A719="","",'DATA PENDIENTES'!E719)</f>
        <v/>
      </c>
      <c r="G719" s="52" t="str">
        <f>IF(A719="","",'DATA PENDIENTES'!F719)</f>
        <v/>
      </c>
      <c r="H719" s="52" t="str">
        <f>IF(A719="","",'DATA PENDIENTES'!G719)</f>
        <v/>
      </c>
      <c r="I719" s="53" t="str">
        <f>IF(A719="","",'DATA PENDIENTES'!H719)</f>
        <v/>
      </c>
      <c r="J719" s="53" t="str">
        <f t="shared" si="1"/>
        <v/>
      </c>
      <c r="K719" s="52" t="str">
        <f>IF(A719="","",'DATA PENDIENTES'!I719)</f>
        <v/>
      </c>
      <c r="L719" s="52" t="str">
        <f>IF(A719="","",'DATA PENDIENTES'!K719)</f>
        <v/>
      </c>
      <c r="M719" s="52" t="str">
        <f>IF(A719="","",'DATA PENDIENTES'!M719)</f>
        <v/>
      </c>
      <c r="N719" s="52" t="str">
        <f>IF(A719="","",'DATA PENDIENTES'!N719)</f>
        <v/>
      </c>
      <c r="O719" s="52" t="str">
        <f t="shared" si="2"/>
        <v/>
      </c>
      <c r="P719" s="52" t="str">
        <f t="shared" si="3"/>
        <v/>
      </c>
      <c r="Q719" s="80" t="str">
        <f t="shared" si="4"/>
        <v/>
      </c>
      <c r="R719" s="52" t="str">
        <f t="shared" si="5"/>
        <v/>
      </c>
      <c r="S719" s="52" t="str">
        <f t="shared" si="6"/>
        <v/>
      </c>
      <c r="T719" s="53" t="str">
        <f>IF(A719="","",'DATA PENDIENTES'!O719)</f>
        <v/>
      </c>
    </row>
    <row r="720" ht="15.75" customHeight="1">
      <c r="A720" s="47" t="str">
        <f>IF('DATA PENDIENTES'!B720="","",'DATA PENDIENTES'!B720)</f>
        <v/>
      </c>
      <c r="B720" s="47" t="str">
        <f>IF(A720="","",'DATA PENDIENTES'!C720)</f>
        <v/>
      </c>
      <c r="C720" s="47" t="str">
        <f>IF(A720="","",'DATA PENDIENTES'!L720)</f>
        <v/>
      </c>
      <c r="D720" s="47" t="str">
        <f>IF(A720="","",'DATA PENDIENTES'!J720)</f>
        <v/>
      </c>
      <c r="E720" s="47" t="str">
        <f>IF(A720="","",'DATA PENDIENTES'!D720)</f>
        <v/>
      </c>
      <c r="F720" s="47" t="str">
        <f>IF(A720="","",'DATA PENDIENTES'!E720)</f>
        <v/>
      </c>
      <c r="G720" s="47" t="str">
        <f>IF(A720="","",'DATA PENDIENTES'!F720)</f>
        <v/>
      </c>
      <c r="H720" s="47" t="str">
        <f>IF(A720="","",'DATA PENDIENTES'!G720)</f>
        <v/>
      </c>
      <c r="I720" s="48" t="str">
        <f>IF(A720="","",'DATA PENDIENTES'!H720)</f>
        <v/>
      </c>
      <c r="J720" s="48" t="str">
        <f t="shared" si="1"/>
        <v/>
      </c>
      <c r="K720" s="47" t="str">
        <f>IF(A720="","",'DATA PENDIENTES'!I720)</f>
        <v/>
      </c>
      <c r="L720" s="47" t="str">
        <f>IF(A720="","",'DATA PENDIENTES'!K720)</f>
        <v/>
      </c>
      <c r="M720" s="47" t="str">
        <f>IF(A720="","",'DATA PENDIENTES'!M720)</f>
        <v/>
      </c>
      <c r="N720" s="47" t="str">
        <f>IF(A720="","",'DATA PENDIENTES'!N720)</f>
        <v/>
      </c>
      <c r="O720" s="47" t="str">
        <f t="shared" si="2"/>
        <v/>
      </c>
      <c r="P720" s="47" t="str">
        <f t="shared" si="3"/>
        <v/>
      </c>
      <c r="Q720" s="77" t="str">
        <f t="shared" si="4"/>
        <v/>
      </c>
      <c r="R720" s="47" t="str">
        <f t="shared" si="5"/>
        <v/>
      </c>
      <c r="S720" s="47" t="str">
        <f t="shared" si="6"/>
        <v/>
      </c>
      <c r="T720" s="48" t="str">
        <f>IF(A720="","",'DATA PENDIENTES'!O720)</f>
        <v/>
      </c>
    </row>
    <row r="721" ht="15.75" customHeight="1">
      <c r="A721" s="52" t="str">
        <f>IF('DATA PENDIENTES'!B721="","",'DATA PENDIENTES'!B721)</f>
        <v/>
      </c>
      <c r="B721" s="52" t="str">
        <f>IF(A721="","",'DATA PENDIENTES'!C721)</f>
        <v/>
      </c>
      <c r="C721" s="52" t="str">
        <f>IF(A721="","",'DATA PENDIENTES'!L721)</f>
        <v/>
      </c>
      <c r="D721" s="52" t="str">
        <f>IF(A721="","",'DATA PENDIENTES'!J721)</f>
        <v/>
      </c>
      <c r="E721" s="52" t="str">
        <f>IF(A721="","",'DATA PENDIENTES'!D721)</f>
        <v/>
      </c>
      <c r="F721" s="52" t="str">
        <f>IF(A721="","",'DATA PENDIENTES'!E721)</f>
        <v/>
      </c>
      <c r="G721" s="52" t="str">
        <f>IF(A721="","",'DATA PENDIENTES'!F721)</f>
        <v/>
      </c>
      <c r="H721" s="52" t="str">
        <f>IF(A721="","",'DATA PENDIENTES'!G721)</f>
        <v/>
      </c>
      <c r="I721" s="53" t="str">
        <f>IF(A721="","",'DATA PENDIENTES'!H721)</f>
        <v/>
      </c>
      <c r="J721" s="53" t="str">
        <f t="shared" si="1"/>
        <v/>
      </c>
      <c r="K721" s="52" t="str">
        <f>IF(A721="","",'DATA PENDIENTES'!I721)</f>
        <v/>
      </c>
      <c r="L721" s="52" t="str">
        <f>IF(A721="","",'DATA PENDIENTES'!K721)</f>
        <v/>
      </c>
      <c r="M721" s="52" t="str">
        <f>IF(A721="","",'DATA PENDIENTES'!M721)</f>
        <v/>
      </c>
      <c r="N721" s="52" t="str">
        <f>IF(A721="","",'DATA PENDIENTES'!N721)</f>
        <v/>
      </c>
      <c r="O721" s="52" t="str">
        <f t="shared" si="2"/>
        <v/>
      </c>
      <c r="P721" s="52" t="str">
        <f t="shared" si="3"/>
        <v/>
      </c>
      <c r="Q721" s="80" t="str">
        <f t="shared" si="4"/>
        <v/>
      </c>
      <c r="R721" s="52" t="str">
        <f t="shared" si="5"/>
        <v/>
      </c>
      <c r="S721" s="52" t="str">
        <f t="shared" si="6"/>
        <v/>
      </c>
      <c r="T721" s="53" t="str">
        <f>IF(A721="","",'DATA PENDIENTES'!O721)</f>
        <v/>
      </c>
    </row>
    <row r="722" ht="15.75" customHeight="1">
      <c r="A722" s="47" t="str">
        <f>IF('DATA PENDIENTES'!B722="","",'DATA PENDIENTES'!B722)</f>
        <v/>
      </c>
      <c r="B722" s="47" t="str">
        <f>IF(A722="","",'DATA PENDIENTES'!C722)</f>
        <v/>
      </c>
      <c r="C722" s="47" t="str">
        <f>IF(A722="","",'DATA PENDIENTES'!L722)</f>
        <v/>
      </c>
      <c r="D722" s="47" t="str">
        <f>IF(A722="","",'DATA PENDIENTES'!J722)</f>
        <v/>
      </c>
      <c r="E722" s="47" t="str">
        <f>IF(A722="","",'DATA PENDIENTES'!D722)</f>
        <v/>
      </c>
      <c r="F722" s="47" t="str">
        <f>IF(A722="","",'DATA PENDIENTES'!E722)</f>
        <v/>
      </c>
      <c r="G722" s="47" t="str">
        <f>IF(A722="","",'DATA PENDIENTES'!F722)</f>
        <v/>
      </c>
      <c r="H722" s="47" t="str">
        <f>IF(A722="","",'DATA PENDIENTES'!G722)</f>
        <v/>
      </c>
      <c r="I722" s="48" t="str">
        <f>IF(A722="","",'DATA PENDIENTES'!H722)</f>
        <v/>
      </c>
      <c r="J722" s="48" t="str">
        <f t="shared" si="1"/>
        <v/>
      </c>
      <c r="K722" s="47" t="str">
        <f>IF(A722="","",'DATA PENDIENTES'!I722)</f>
        <v/>
      </c>
      <c r="L722" s="47" t="str">
        <f>IF(A722="","",'DATA PENDIENTES'!K722)</f>
        <v/>
      </c>
      <c r="M722" s="47" t="str">
        <f>IF(A722="","",'DATA PENDIENTES'!M722)</f>
        <v/>
      </c>
      <c r="N722" s="47" t="str">
        <f>IF(A722="","",'DATA PENDIENTES'!N722)</f>
        <v/>
      </c>
      <c r="O722" s="47" t="str">
        <f t="shared" si="2"/>
        <v/>
      </c>
      <c r="P722" s="47" t="str">
        <f t="shared" si="3"/>
        <v/>
      </c>
      <c r="Q722" s="77" t="str">
        <f t="shared" si="4"/>
        <v/>
      </c>
      <c r="R722" s="47" t="str">
        <f t="shared" si="5"/>
        <v/>
      </c>
      <c r="S722" s="47" t="str">
        <f t="shared" si="6"/>
        <v/>
      </c>
      <c r="T722" s="48" t="str">
        <f>IF(A722="","",'DATA PENDIENTES'!O722)</f>
        <v/>
      </c>
    </row>
    <row r="723" ht="15.75" customHeight="1">
      <c r="A723" s="52" t="str">
        <f>IF('DATA PENDIENTES'!B723="","",'DATA PENDIENTES'!B723)</f>
        <v/>
      </c>
      <c r="B723" s="52" t="str">
        <f>IF(A723="","",'DATA PENDIENTES'!C723)</f>
        <v/>
      </c>
      <c r="C723" s="52" t="str">
        <f>IF(A723="","",'DATA PENDIENTES'!L723)</f>
        <v/>
      </c>
      <c r="D723" s="52" t="str">
        <f>IF(A723="","",'DATA PENDIENTES'!J723)</f>
        <v/>
      </c>
      <c r="E723" s="52" t="str">
        <f>IF(A723="","",'DATA PENDIENTES'!D723)</f>
        <v/>
      </c>
      <c r="F723" s="52" t="str">
        <f>IF(A723="","",'DATA PENDIENTES'!E723)</f>
        <v/>
      </c>
      <c r="G723" s="52" t="str">
        <f>IF(A723="","",'DATA PENDIENTES'!F723)</f>
        <v/>
      </c>
      <c r="H723" s="52" t="str">
        <f>IF(A723="","",'DATA PENDIENTES'!G723)</f>
        <v/>
      </c>
      <c r="I723" s="53" t="str">
        <f>IF(A723="","",'DATA PENDIENTES'!H723)</f>
        <v/>
      </c>
      <c r="J723" s="53" t="str">
        <f t="shared" si="1"/>
        <v/>
      </c>
      <c r="K723" s="52" t="str">
        <f>IF(A723="","",'DATA PENDIENTES'!I723)</f>
        <v/>
      </c>
      <c r="L723" s="52" t="str">
        <f>IF(A723="","",'DATA PENDIENTES'!K723)</f>
        <v/>
      </c>
      <c r="M723" s="52" t="str">
        <f>IF(A723="","",'DATA PENDIENTES'!M723)</f>
        <v/>
      </c>
      <c r="N723" s="52" t="str">
        <f>IF(A723="","",'DATA PENDIENTES'!N723)</f>
        <v/>
      </c>
      <c r="O723" s="52" t="str">
        <f t="shared" si="2"/>
        <v/>
      </c>
      <c r="P723" s="52" t="str">
        <f t="shared" si="3"/>
        <v/>
      </c>
      <c r="Q723" s="80" t="str">
        <f t="shared" si="4"/>
        <v/>
      </c>
      <c r="R723" s="52" t="str">
        <f t="shared" si="5"/>
        <v/>
      </c>
      <c r="S723" s="52" t="str">
        <f t="shared" si="6"/>
        <v/>
      </c>
      <c r="T723" s="53" t="str">
        <f>IF(A723="","",'DATA PENDIENTES'!O723)</f>
        <v/>
      </c>
    </row>
    <row r="724" ht="15.75" customHeight="1">
      <c r="A724" s="47" t="str">
        <f>IF('DATA PENDIENTES'!B724="","",'DATA PENDIENTES'!B724)</f>
        <v/>
      </c>
      <c r="B724" s="47" t="str">
        <f>IF(A724="","",'DATA PENDIENTES'!C724)</f>
        <v/>
      </c>
      <c r="C724" s="47" t="str">
        <f>IF(A724="","",'DATA PENDIENTES'!L724)</f>
        <v/>
      </c>
      <c r="D724" s="47" t="str">
        <f>IF(A724="","",'DATA PENDIENTES'!J724)</f>
        <v/>
      </c>
      <c r="E724" s="47" t="str">
        <f>IF(A724="","",'DATA PENDIENTES'!D724)</f>
        <v/>
      </c>
      <c r="F724" s="47" t="str">
        <f>IF(A724="","",'DATA PENDIENTES'!E724)</f>
        <v/>
      </c>
      <c r="G724" s="47" t="str">
        <f>IF(A724="","",'DATA PENDIENTES'!F724)</f>
        <v/>
      </c>
      <c r="H724" s="47" t="str">
        <f>IF(A724="","",'DATA PENDIENTES'!G724)</f>
        <v/>
      </c>
      <c r="I724" s="48" t="str">
        <f>IF(A724="","",'DATA PENDIENTES'!H724)</f>
        <v/>
      </c>
      <c r="J724" s="48" t="str">
        <f t="shared" si="1"/>
        <v/>
      </c>
      <c r="K724" s="47" t="str">
        <f>IF(A724="","",'DATA PENDIENTES'!I724)</f>
        <v/>
      </c>
      <c r="L724" s="47" t="str">
        <f>IF(A724="","",'DATA PENDIENTES'!K724)</f>
        <v/>
      </c>
      <c r="M724" s="47" t="str">
        <f>IF(A724="","",'DATA PENDIENTES'!M724)</f>
        <v/>
      </c>
      <c r="N724" s="47" t="str">
        <f>IF(A724="","",'DATA PENDIENTES'!N724)</f>
        <v/>
      </c>
      <c r="O724" s="47" t="str">
        <f t="shared" si="2"/>
        <v/>
      </c>
      <c r="P724" s="47" t="str">
        <f t="shared" si="3"/>
        <v/>
      </c>
      <c r="Q724" s="77" t="str">
        <f t="shared" si="4"/>
        <v/>
      </c>
      <c r="R724" s="47" t="str">
        <f t="shared" si="5"/>
        <v/>
      </c>
      <c r="S724" s="47" t="str">
        <f t="shared" si="6"/>
        <v/>
      </c>
      <c r="T724" s="48" t="str">
        <f>IF(A724="","",'DATA PENDIENTES'!O724)</f>
        <v/>
      </c>
    </row>
    <row r="725" ht="15.75" customHeight="1">
      <c r="A725" s="52" t="str">
        <f>IF('DATA PENDIENTES'!B725="","",'DATA PENDIENTES'!B725)</f>
        <v/>
      </c>
      <c r="B725" s="52" t="str">
        <f>IF(A725="","",'DATA PENDIENTES'!C725)</f>
        <v/>
      </c>
      <c r="C725" s="52" t="str">
        <f>IF(A725="","",'DATA PENDIENTES'!L725)</f>
        <v/>
      </c>
      <c r="D725" s="52" t="str">
        <f>IF(A725="","",'DATA PENDIENTES'!J725)</f>
        <v/>
      </c>
      <c r="E725" s="52" t="str">
        <f>IF(A725="","",'DATA PENDIENTES'!D725)</f>
        <v/>
      </c>
      <c r="F725" s="52" t="str">
        <f>IF(A725="","",'DATA PENDIENTES'!E725)</f>
        <v/>
      </c>
      <c r="G725" s="52" t="str">
        <f>IF(A725="","",'DATA PENDIENTES'!F725)</f>
        <v/>
      </c>
      <c r="H725" s="52" t="str">
        <f>IF(A725="","",'DATA PENDIENTES'!G725)</f>
        <v/>
      </c>
      <c r="I725" s="53" t="str">
        <f>IF(A725="","",'DATA PENDIENTES'!H725)</f>
        <v/>
      </c>
      <c r="J725" s="53" t="str">
        <f t="shared" si="1"/>
        <v/>
      </c>
      <c r="K725" s="52" t="str">
        <f>IF(A725="","",'DATA PENDIENTES'!I725)</f>
        <v/>
      </c>
      <c r="L725" s="52" t="str">
        <f>IF(A725="","",'DATA PENDIENTES'!K725)</f>
        <v/>
      </c>
      <c r="M725" s="52" t="str">
        <f>IF(A725="","",'DATA PENDIENTES'!M725)</f>
        <v/>
      </c>
      <c r="N725" s="52" t="str">
        <f>IF(A725="","",'DATA PENDIENTES'!N725)</f>
        <v/>
      </c>
      <c r="O725" s="52" t="str">
        <f t="shared" si="2"/>
        <v/>
      </c>
      <c r="P725" s="52" t="str">
        <f t="shared" si="3"/>
        <v/>
      </c>
      <c r="Q725" s="80" t="str">
        <f t="shared" si="4"/>
        <v/>
      </c>
      <c r="R725" s="52" t="str">
        <f t="shared" si="5"/>
        <v/>
      </c>
      <c r="S725" s="52" t="str">
        <f t="shared" si="6"/>
        <v/>
      </c>
      <c r="T725" s="53" t="str">
        <f>IF(A725="","",'DATA PENDIENTES'!O725)</f>
        <v/>
      </c>
    </row>
    <row r="726" ht="15.75" customHeight="1">
      <c r="A726" s="47" t="str">
        <f>IF('DATA PENDIENTES'!B726="","",'DATA PENDIENTES'!B726)</f>
        <v/>
      </c>
      <c r="B726" s="47" t="str">
        <f>IF(A726="","",'DATA PENDIENTES'!C726)</f>
        <v/>
      </c>
      <c r="C726" s="47" t="str">
        <f>IF(A726="","",'DATA PENDIENTES'!L726)</f>
        <v/>
      </c>
      <c r="D726" s="47" t="str">
        <f>IF(A726="","",'DATA PENDIENTES'!J726)</f>
        <v/>
      </c>
      <c r="E726" s="47" t="str">
        <f>IF(A726="","",'DATA PENDIENTES'!D726)</f>
        <v/>
      </c>
      <c r="F726" s="47" t="str">
        <f>IF(A726="","",'DATA PENDIENTES'!E726)</f>
        <v/>
      </c>
      <c r="G726" s="47" t="str">
        <f>IF(A726="","",'DATA PENDIENTES'!F726)</f>
        <v/>
      </c>
      <c r="H726" s="47" t="str">
        <f>IF(A726="","",'DATA PENDIENTES'!G726)</f>
        <v/>
      </c>
      <c r="I726" s="48" t="str">
        <f>IF(A726="","",'DATA PENDIENTES'!H726)</f>
        <v/>
      </c>
      <c r="J726" s="48" t="str">
        <f t="shared" si="1"/>
        <v/>
      </c>
      <c r="K726" s="47" t="str">
        <f>IF(A726="","",'DATA PENDIENTES'!I726)</f>
        <v/>
      </c>
      <c r="L726" s="47" t="str">
        <f>IF(A726="","",'DATA PENDIENTES'!K726)</f>
        <v/>
      </c>
      <c r="M726" s="47" t="str">
        <f>IF(A726="","",'DATA PENDIENTES'!M726)</f>
        <v/>
      </c>
      <c r="N726" s="47" t="str">
        <f>IF(A726="","",'DATA PENDIENTES'!N726)</f>
        <v/>
      </c>
      <c r="O726" s="47" t="str">
        <f t="shared" si="2"/>
        <v/>
      </c>
      <c r="P726" s="47" t="str">
        <f t="shared" si="3"/>
        <v/>
      </c>
      <c r="Q726" s="77" t="str">
        <f t="shared" si="4"/>
        <v/>
      </c>
      <c r="R726" s="47" t="str">
        <f t="shared" si="5"/>
        <v/>
      </c>
      <c r="S726" s="47" t="str">
        <f t="shared" si="6"/>
        <v/>
      </c>
      <c r="T726" s="48" t="str">
        <f>IF(A726="","",'DATA PENDIENTES'!O726)</f>
        <v/>
      </c>
    </row>
    <row r="727" ht="15.75" customHeight="1">
      <c r="A727" s="52" t="str">
        <f>IF('DATA PENDIENTES'!B727="","",'DATA PENDIENTES'!B727)</f>
        <v/>
      </c>
      <c r="B727" s="52" t="str">
        <f>IF(A727="","",'DATA PENDIENTES'!C727)</f>
        <v/>
      </c>
      <c r="C727" s="52" t="str">
        <f>IF(A727="","",'DATA PENDIENTES'!L727)</f>
        <v/>
      </c>
      <c r="D727" s="52" t="str">
        <f>IF(A727="","",'DATA PENDIENTES'!J727)</f>
        <v/>
      </c>
      <c r="E727" s="52" t="str">
        <f>IF(A727="","",'DATA PENDIENTES'!D727)</f>
        <v/>
      </c>
      <c r="F727" s="52" t="str">
        <f>IF(A727="","",'DATA PENDIENTES'!E727)</f>
        <v/>
      </c>
      <c r="G727" s="52" t="str">
        <f>IF(A727="","",'DATA PENDIENTES'!F727)</f>
        <v/>
      </c>
      <c r="H727" s="52" t="str">
        <f>IF(A727="","",'DATA PENDIENTES'!G727)</f>
        <v/>
      </c>
      <c r="I727" s="53" t="str">
        <f>IF(A727="","",'DATA PENDIENTES'!H727)</f>
        <v/>
      </c>
      <c r="J727" s="53" t="str">
        <f t="shared" si="1"/>
        <v/>
      </c>
      <c r="K727" s="52" t="str">
        <f>IF(A727="","",'DATA PENDIENTES'!I727)</f>
        <v/>
      </c>
      <c r="L727" s="52" t="str">
        <f>IF(A727="","",'DATA PENDIENTES'!K727)</f>
        <v/>
      </c>
      <c r="M727" s="52" t="str">
        <f>IF(A727="","",'DATA PENDIENTES'!M727)</f>
        <v/>
      </c>
      <c r="N727" s="52" t="str">
        <f>IF(A727="","",'DATA PENDIENTES'!N727)</f>
        <v/>
      </c>
      <c r="O727" s="52" t="str">
        <f t="shared" si="2"/>
        <v/>
      </c>
      <c r="P727" s="52" t="str">
        <f t="shared" si="3"/>
        <v/>
      </c>
      <c r="Q727" s="80" t="str">
        <f t="shared" si="4"/>
        <v/>
      </c>
      <c r="R727" s="52" t="str">
        <f t="shared" si="5"/>
        <v/>
      </c>
      <c r="S727" s="52" t="str">
        <f t="shared" si="6"/>
        <v/>
      </c>
      <c r="T727" s="53" t="str">
        <f>IF(A727="","",'DATA PENDIENTES'!O727)</f>
        <v/>
      </c>
    </row>
    <row r="728" ht="15.75" customHeight="1">
      <c r="A728" s="47" t="str">
        <f>IF('DATA PENDIENTES'!B728="","",'DATA PENDIENTES'!B728)</f>
        <v/>
      </c>
      <c r="B728" s="47" t="str">
        <f>IF(A728="","",'DATA PENDIENTES'!C728)</f>
        <v/>
      </c>
      <c r="C728" s="47" t="str">
        <f>IF(A728="","",'DATA PENDIENTES'!L728)</f>
        <v/>
      </c>
      <c r="D728" s="47" t="str">
        <f>IF(A728="","",'DATA PENDIENTES'!J728)</f>
        <v/>
      </c>
      <c r="E728" s="47" t="str">
        <f>IF(A728="","",'DATA PENDIENTES'!D728)</f>
        <v/>
      </c>
      <c r="F728" s="47" t="str">
        <f>IF(A728="","",'DATA PENDIENTES'!E728)</f>
        <v/>
      </c>
      <c r="G728" s="47" t="str">
        <f>IF(A728="","",'DATA PENDIENTES'!F728)</f>
        <v/>
      </c>
      <c r="H728" s="47" t="str">
        <f>IF(A728="","",'DATA PENDIENTES'!G728)</f>
        <v/>
      </c>
      <c r="I728" s="48" t="str">
        <f>IF(A728="","",'DATA PENDIENTES'!H728)</f>
        <v/>
      </c>
      <c r="J728" s="48" t="str">
        <f t="shared" si="1"/>
        <v/>
      </c>
      <c r="K728" s="47" t="str">
        <f>IF(A728="","",'DATA PENDIENTES'!I728)</f>
        <v/>
      </c>
      <c r="L728" s="47" t="str">
        <f>IF(A728="","",'DATA PENDIENTES'!K728)</f>
        <v/>
      </c>
      <c r="M728" s="47" t="str">
        <f>IF(A728="","",'DATA PENDIENTES'!M728)</f>
        <v/>
      </c>
      <c r="N728" s="47" t="str">
        <f>IF(A728="","",'DATA PENDIENTES'!N728)</f>
        <v/>
      </c>
      <c r="O728" s="47" t="str">
        <f t="shared" si="2"/>
        <v/>
      </c>
      <c r="P728" s="47" t="str">
        <f t="shared" si="3"/>
        <v/>
      </c>
      <c r="Q728" s="77" t="str">
        <f t="shared" si="4"/>
        <v/>
      </c>
      <c r="R728" s="47" t="str">
        <f t="shared" si="5"/>
        <v/>
      </c>
      <c r="S728" s="47" t="str">
        <f t="shared" si="6"/>
        <v/>
      </c>
      <c r="T728" s="48" t="str">
        <f>IF(A728="","",'DATA PENDIENTES'!O728)</f>
        <v/>
      </c>
    </row>
    <row r="729" ht="15.75" customHeight="1">
      <c r="A729" s="52" t="str">
        <f>IF('DATA PENDIENTES'!B729="","",'DATA PENDIENTES'!B729)</f>
        <v/>
      </c>
      <c r="B729" s="52" t="str">
        <f>IF(A729="","",'DATA PENDIENTES'!C729)</f>
        <v/>
      </c>
      <c r="C729" s="52" t="str">
        <f>IF(A729="","",'DATA PENDIENTES'!L729)</f>
        <v/>
      </c>
      <c r="D729" s="52" t="str">
        <f>IF(A729="","",'DATA PENDIENTES'!J729)</f>
        <v/>
      </c>
      <c r="E729" s="52" t="str">
        <f>IF(A729="","",'DATA PENDIENTES'!D729)</f>
        <v/>
      </c>
      <c r="F729" s="52" t="str">
        <f>IF(A729="","",'DATA PENDIENTES'!E729)</f>
        <v/>
      </c>
      <c r="G729" s="52" t="str">
        <f>IF(A729="","",'DATA PENDIENTES'!F729)</f>
        <v/>
      </c>
      <c r="H729" s="52" t="str">
        <f>IF(A729="","",'DATA PENDIENTES'!G729)</f>
        <v/>
      </c>
      <c r="I729" s="53" t="str">
        <f>IF(A729="","",'DATA PENDIENTES'!H729)</f>
        <v/>
      </c>
      <c r="J729" s="53" t="str">
        <f t="shared" si="1"/>
        <v/>
      </c>
      <c r="K729" s="52" t="str">
        <f>IF(A729="","",'DATA PENDIENTES'!I729)</f>
        <v/>
      </c>
      <c r="L729" s="52" t="str">
        <f>IF(A729="","",'DATA PENDIENTES'!K729)</f>
        <v/>
      </c>
      <c r="M729" s="52" t="str">
        <f>IF(A729="","",'DATA PENDIENTES'!M729)</f>
        <v/>
      </c>
      <c r="N729" s="52" t="str">
        <f>IF(A729="","",'DATA PENDIENTES'!N729)</f>
        <v/>
      </c>
      <c r="O729" s="52" t="str">
        <f t="shared" si="2"/>
        <v/>
      </c>
      <c r="P729" s="52" t="str">
        <f t="shared" si="3"/>
        <v/>
      </c>
      <c r="Q729" s="80" t="str">
        <f t="shared" si="4"/>
        <v/>
      </c>
      <c r="R729" s="52" t="str">
        <f t="shared" si="5"/>
        <v/>
      </c>
      <c r="S729" s="52" t="str">
        <f t="shared" si="6"/>
        <v/>
      </c>
      <c r="T729" s="53" t="str">
        <f>IF(A729="","",'DATA PENDIENTES'!O729)</f>
        <v/>
      </c>
    </row>
    <row r="730" ht="15.75" customHeight="1">
      <c r="A730" s="47" t="str">
        <f>IF('DATA PENDIENTES'!B730="","",'DATA PENDIENTES'!B730)</f>
        <v/>
      </c>
      <c r="B730" s="47" t="str">
        <f>IF(A730="","",'DATA PENDIENTES'!C730)</f>
        <v/>
      </c>
      <c r="C730" s="47" t="str">
        <f>IF(A730="","",'DATA PENDIENTES'!L730)</f>
        <v/>
      </c>
      <c r="D730" s="47" t="str">
        <f>IF(A730="","",'DATA PENDIENTES'!J730)</f>
        <v/>
      </c>
      <c r="E730" s="47" t="str">
        <f>IF(A730="","",'DATA PENDIENTES'!D730)</f>
        <v/>
      </c>
      <c r="F730" s="47" t="str">
        <f>IF(A730="","",'DATA PENDIENTES'!E730)</f>
        <v/>
      </c>
      <c r="G730" s="47" t="str">
        <f>IF(A730="","",'DATA PENDIENTES'!F730)</f>
        <v/>
      </c>
      <c r="H730" s="47" t="str">
        <f>IF(A730="","",'DATA PENDIENTES'!G730)</f>
        <v/>
      </c>
      <c r="I730" s="48" t="str">
        <f>IF(A730="","",'DATA PENDIENTES'!H730)</f>
        <v/>
      </c>
      <c r="J730" s="48" t="str">
        <f t="shared" si="1"/>
        <v/>
      </c>
      <c r="K730" s="47" t="str">
        <f>IF(A730="","",'DATA PENDIENTES'!I730)</f>
        <v/>
      </c>
      <c r="L730" s="47" t="str">
        <f>IF(A730="","",'DATA PENDIENTES'!K730)</f>
        <v/>
      </c>
      <c r="M730" s="47" t="str">
        <f>IF(A730="","",'DATA PENDIENTES'!M730)</f>
        <v/>
      </c>
      <c r="N730" s="47" t="str">
        <f>IF(A730="","",'DATA PENDIENTES'!N730)</f>
        <v/>
      </c>
      <c r="O730" s="47" t="str">
        <f t="shared" si="2"/>
        <v/>
      </c>
      <c r="P730" s="47" t="str">
        <f t="shared" si="3"/>
        <v/>
      </c>
      <c r="Q730" s="77" t="str">
        <f t="shared" si="4"/>
        <v/>
      </c>
      <c r="R730" s="47" t="str">
        <f t="shared" si="5"/>
        <v/>
      </c>
      <c r="S730" s="47" t="str">
        <f t="shared" si="6"/>
        <v/>
      </c>
      <c r="T730" s="48" t="str">
        <f>IF(A730="","",'DATA PENDIENTES'!O730)</f>
        <v/>
      </c>
    </row>
    <row r="731" ht="15.75" customHeight="1">
      <c r="A731" s="52" t="str">
        <f>IF('DATA PENDIENTES'!B731="","",'DATA PENDIENTES'!B731)</f>
        <v/>
      </c>
      <c r="B731" s="52" t="str">
        <f>IF(A731="","",'DATA PENDIENTES'!C731)</f>
        <v/>
      </c>
      <c r="C731" s="52" t="str">
        <f>IF(A731="","",'DATA PENDIENTES'!L731)</f>
        <v/>
      </c>
      <c r="D731" s="52" t="str">
        <f>IF(A731="","",'DATA PENDIENTES'!J731)</f>
        <v/>
      </c>
      <c r="E731" s="52" t="str">
        <f>IF(A731="","",'DATA PENDIENTES'!D731)</f>
        <v/>
      </c>
      <c r="F731" s="52" t="str">
        <f>IF(A731="","",'DATA PENDIENTES'!E731)</f>
        <v/>
      </c>
      <c r="G731" s="52" t="str">
        <f>IF(A731="","",'DATA PENDIENTES'!F731)</f>
        <v/>
      </c>
      <c r="H731" s="52" t="str">
        <f>IF(A731="","",'DATA PENDIENTES'!G731)</f>
        <v/>
      </c>
      <c r="I731" s="53" t="str">
        <f>IF(A731="","",'DATA PENDIENTES'!H731)</f>
        <v/>
      </c>
      <c r="J731" s="53" t="str">
        <f t="shared" si="1"/>
        <v/>
      </c>
      <c r="K731" s="52" t="str">
        <f>IF(A731="","",'DATA PENDIENTES'!I731)</f>
        <v/>
      </c>
      <c r="L731" s="52" t="str">
        <f>IF(A731="","",'DATA PENDIENTES'!K731)</f>
        <v/>
      </c>
      <c r="M731" s="52" t="str">
        <f>IF(A731="","",'DATA PENDIENTES'!M731)</f>
        <v/>
      </c>
      <c r="N731" s="52" t="str">
        <f>IF(A731="","",'DATA PENDIENTES'!N731)</f>
        <v/>
      </c>
      <c r="O731" s="52" t="str">
        <f t="shared" si="2"/>
        <v/>
      </c>
      <c r="P731" s="52" t="str">
        <f t="shared" si="3"/>
        <v/>
      </c>
      <c r="Q731" s="80" t="str">
        <f t="shared" si="4"/>
        <v/>
      </c>
      <c r="R731" s="52" t="str">
        <f t="shared" si="5"/>
        <v/>
      </c>
      <c r="S731" s="52" t="str">
        <f t="shared" si="6"/>
        <v/>
      </c>
      <c r="T731" s="53" t="str">
        <f>IF(A731="","",'DATA PENDIENTES'!O731)</f>
        <v/>
      </c>
    </row>
    <row r="732" ht="15.75" customHeight="1">
      <c r="A732" s="47" t="str">
        <f>IF('DATA PENDIENTES'!B732="","",'DATA PENDIENTES'!B732)</f>
        <v/>
      </c>
      <c r="B732" s="47" t="str">
        <f>IF(A732="","",'DATA PENDIENTES'!C732)</f>
        <v/>
      </c>
      <c r="C732" s="47" t="str">
        <f>IF(A732="","",'DATA PENDIENTES'!L732)</f>
        <v/>
      </c>
      <c r="D732" s="47" t="str">
        <f>IF(A732="","",'DATA PENDIENTES'!J732)</f>
        <v/>
      </c>
      <c r="E732" s="47" t="str">
        <f>IF(A732="","",'DATA PENDIENTES'!D732)</f>
        <v/>
      </c>
      <c r="F732" s="47" t="str">
        <f>IF(A732="","",'DATA PENDIENTES'!E732)</f>
        <v/>
      </c>
      <c r="G732" s="47" t="str">
        <f>IF(A732="","",'DATA PENDIENTES'!F732)</f>
        <v/>
      </c>
      <c r="H732" s="47" t="str">
        <f>IF(A732="","",'DATA PENDIENTES'!G732)</f>
        <v/>
      </c>
      <c r="I732" s="48" t="str">
        <f>IF(A732="","",'DATA PENDIENTES'!H732)</f>
        <v/>
      </c>
      <c r="J732" s="48" t="str">
        <f t="shared" si="1"/>
        <v/>
      </c>
      <c r="K732" s="47" t="str">
        <f>IF(A732="","",'DATA PENDIENTES'!I732)</f>
        <v/>
      </c>
      <c r="L732" s="47" t="str">
        <f>IF(A732="","",'DATA PENDIENTES'!K732)</f>
        <v/>
      </c>
      <c r="M732" s="47" t="str">
        <f>IF(A732="","",'DATA PENDIENTES'!M732)</f>
        <v/>
      </c>
      <c r="N732" s="47" t="str">
        <f>IF(A732="","",'DATA PENDIENTES'!N732)</f>
        <v/>
      </c>
      <c r="O732" s="47" t="str">
        <f t="shared" si="2"/>
        <v/>
      </c>
      <c r="P732" s="47" t="str">
        <f t="shared" si="3"/>
        <v/>
      </c>
      <c r="Q732" s="77" t="str">
        <f t="shared" si="4"/>
        <v/>
      </c>
      <c r="R732" s="47" t="str">
        <f t="shared" si="5"/>
        <v/>
      </c>
      <c r="S732" s="47" t="str">
        <f t="shared" si="6"/>
        <v/>
      </c>
      <c r="T732" s="48" t="str">
        <f>IF(A732="","",'DATA PENDIENTES'!O732)</f>
        <v/>
      </c>
    </row>
    <row r="733" ht="15.75" customHeight="1">
      <c r="A733" s="52" t="str">
        <f>IF('DATA PENDIENTES'!B733="","",'DATA PENDIENTES'!B733)</f>
        <v/>
      </c>
      <c r="B733" s="52" t="str">
        <f>IF(A733="","",'DATA PENDIENTES'!C733)</f>
        <v/>
      </c>
      <c r="C733" s="52" t="str">
        <f>IF(A733="","",'DATA PENDIENTES'!L733)</f>
        <v/>
      </c>
      <c r="D733" s="52" t="str">
        <f>IF(A733="","",'DATA PENDIENTES'!J733)</f>
        <v/>
      </c>
      <c r="E733" s="52" t="str">
        <f>IF(A733="","",'DATA PENDIENTES'!D733)</f>
        <v/>
      </c>
      <c r="F733" s="52" t="str">
        <f>IF(A733="","",'DATA PENDIENTES'!E733)</f>
        <v/>
      </c>
      <c r="G733" s="52" t="str">
        <f>IF(A733="","",'DATA PENDIENTES'!F733)</f>
        <v/>
      </c>
      <c r="H733" s="52" t="str">
        <f>IF(A733="","",'DATA PENDIENTES'!G733)</f>
        <v/>
      </c>
      <c r="I733" s="53" t="str">
        <f>IF(A733="","",'DATA PENDIENTES'!H733)</f>
        <v/>
      </c>
      <c r="J733" s="53" t="str">
        <f t="shared" si="1"/>
        <v/>
      </c>
      <c r="K733" s="52" t="str">
        <f>IF(A733="","",'DATA PENDIENTES'!I733)</f>
        <v/>
      </c>
      <c r="L733" s="52" t="str">
        <f>IF(A733="","",'DATA PENDIENTES'!K733)</f>
        <v/>
      </c>
      <c r="M733" s="52" t="str">
        <f>IF(A733="","",'DATA PENDIENTES'!M733)</f>
        <v/>
      </c>
      <c r="N733" s="52" t="str">
        <f>IF(A733="","",'DATA PENDIENTES'!N733)</f>
        <v/>
      </c>
      <c r="O733" s="52" t="str">
        <f t="shared" si="2"/>
        <v/>
      </c>
      <c r="P733" s="52" t="str">
        <f t="shared" si="3"/>
        <v/>
      </c>
      <c r="Q733" s="80" t="str">
        <f t="shared" si="4"/>
        <v/>
      </c>
      <c r="R733" s="52" t="str">
        <f t="shared" si="5"/>
        <v/>
      </c>
      <c r="S733" s="52" t="str">
        <f t="shared" si="6"/>
        <v/>
      </c>
      <c r="T733" s="53" t="str">
        <f>IF(A733="","",'DATA PENDIENTES'!O733)</f>
        <v/>
      </c>
    </row>
    <row r="734" ht="15.75" customHeight="1">
      <c r="A734" s="47" t="str">
        <f>IF('DATA PENDIENTES'!B734="","",'DATA PENDIENTES'!B734)</f>
        <v/>
      </c>
      <c r="B734" s="47" t="str">
        <f>IF(A734="","",'DATA PENDIENTES'!C734)</f>
        <v/>
      </c>
      <c r="C734" s="47" t="str">
        <f>IF(A734="","",'DATA PENDIENTES'!L734)</f>
        <v/>
      </c>
      <c r="D734" s="47" t="str">
        <f>IF(A734="","",'DATA PENDIENTES'!J734)</f>
        <v/>
      </c>
      <c r="E734" s="47" t="str">
        <f>IF(A734="","",'DATA PENDIENTES'!D734)</f>
        <v/>
      </c>
      <c r="F734" s="47" t="str">
        <f>IF(A734="","",'DATA PENDIENTES'!E734)</f>
        <v/>
      </c>
      <c r="G734" s="47" t="str">
        <f>IF(A734="","",'DATA PENDIENTES'!F734)</f>
        <v/>
      </c>
      <c r="H734" s="47" t="str">
        <f>IF(A734="","",'DATA PENDIENTES'!G734)</f>
        <v/>
      </c>
      <c r="I734" s="48" t="str">
        <f>IF(A734="","",'DATA PENDIENTES'!H734)</f>
        <v/>
      </c>
      <c r="J734" s="48" t="str">
        <f t="shared" si="1"/>
        <v/>
      </c>
      <c r="K734" s="47" t="str">
        <f>IF(A734="","",'DATA PENDIENTES'!I734)</f>
        <v/>
      </c>
      <c r="L734" s="47" t="str">
        <f>IF(A734="","",'DATA PENDIENTES'!K734)</f>
        <v/>
      </c>
      <c r="M734" s="47" t="str">
        <f>IF(A734="","",'DATA PENDIENTES'!M734)</f>
        <v/>
      </c>
      <c r="N734" s="47" t="str">
        <f>IF(A734="","",'DATA PENDIENTES'!N734)</f>
        <v/>
      </c>
      <c r="O734" s="47" t="str">
        <f t="shared" si="2"/>
        <v/>
      </c>
      <c r="P734" s="47" t="str">
        <f t="shared" si="3"/>
        <v/>
      </c>
      <c r="Q734" s="77" t="str">
        <f t="shared" si="4"/>
        <v/>
      </c>
      <c r="R734" s="47" t="str">
        <f t="shared" si="5"/>
        <v/>
      </c>
      <c r="S734" s="47" t="str">
        <f t="shared" si="6"/>
        <v/>
      </c>
      <c r="T734" s="48" t="str">
        <f>IF(A734="","",'DATA PENDIENTES'!O734)</f>
        <v/>
      </c>
    </row>
    <row r="735" ht="15.75" customHeight="1">
      <c r="A735" s="52" t="str">
        <f>IF('DATA PENDIENTES'!B735="","",'DATA PENDIENTES'!B735)</f>
        <v/>
      </c>
      <c r="B735" s="52" t="str">
        <f>IF(A735="","",'DATA PENDIENTES'!C735)</f>
        <v/>
      </c>
      <c r="C735" s="52" t="str">
        <f>IF(A735="","",'DATA PENDIENTES'!L735)</f>
        <v/>
      </c>
      <c r="D735" s="52" t="str">
        <f>IF(A735="","",'DATA PENDIENTES'!J735)</f>
        <v/>
      </c>
      <c r="E735" s="52" t="str">
        <f>IF(A735="","",'DATA PENDIENTES'!D735)</f>
        <v/>
      </c>
      <c r="F735" s="52" t="str">
        <f>IF(A735="","",'DATA PENDIENTES'!E735)</f>
        <v/>
      </c>
      <c r="G735" s="52" t="str">
        <f>IF(A735="","",'DATA PENDIENTES'!F735)</f>
        <v/>
      </c>
      <c r="H735" s="52" t="str">
        <f>IF(A735="","",'DATA PENDIENTES'!G735)</f>
        <v/>
      </c>
      <c r="I735" s="53" t="str">
        <f>IF(A735="","",'DATA PENDIENTES'!H735)</f>
        <v/>
      </c>
      <c r="J735" s="53" t="str">
        <f t="shared" si="1"/>
        <v/>
      </c>
      <c r="K735" s="52" t="str">
        <f>IF(A735="","",'DATA PENDIENTES'!I735)</f>
        <v/>
      </c>
      <c r="L735" s="52" t="str">
        <f>IF(A735="","",'DATA PENDIENTES'!K735)</f>
        <v/>
      </c>
      <c r="M735" s="52" t="str">
        <f>IF(A735="","",'DATA PENDIENTES'!M735)</f>
        <v/>
      </c>
      <c r="N735" s="52" t="str">
        <f>IF(A735="","",'DATA PENDIENTES'!N735)</f>
        <v/>
      </c>
      <c r="O735" s="52" t="str">
        <f t="shared" si="2"/>
        <v/>
      </c>
      <c r="P735" s="52" t="str">
        <f t="shared" si="3"/>
        <v/>
      </c>
      <c r="Q735" s="80" t="str">
        <f t="shared" si="4"/>
        <v/>
      </c>
      <c r="R735" s="52" t="str">
        <f t="shared" si="5"/>
        <v/>
      </c>
      <c r="S735" s="52" t="str">
        <f t="shared" si="6"/>
        <v/>
      </c>
      <c r="T735" s="53" t="str">
        <f>IF(A735="","",'DATA PENDIENTES'!O735)</f>
        <v/>
      </c>
    </row>
    <row r="736" ht="15.75" customHeight="1">
      <c r="A736" s="47" t="str">
        <f>IF('DATA PENDIENTES'!B736="","",'DATA PENDIENTES'!B736)</f>
        <v/>
      </c>
      <c r="B736" s="47" t="str">
        <f>IF(A736="","",'DATA PENDIENTES'!C736)</f>
        <v/>
      </c>
      <c r="C736" s="47" t="str">
        <f>IF(A736="","",'DATA PENDIENTES'!L736)</f>
        <v/>
      </c>
      <c r="D736" s="47" t="str">
        <f>IF(A736="","",'DATA PENDIENTES'!J736)</f>
        <v/>
      </c>
      <c r="E736" s="47" t="str">
        <f>IF(A736="","",'DATA PENDIENTES'!D736)</f>
        <v/>
      </c>
      <c r="F736" s="47" t="str">
        <f>IF(A736="","",'DATA PENDIENTES'!E736)</f>
        <v/>
      </c>
      <c r="G736" s="47" t="str">
        <f>IF(A736="","",'DATA PENDIENTES'!F736)</f>
        <v/>
      </c>
      <c r="H736" s="47" t="str">
        <f>IF(A736="","",'DATA PENDIENTES'!G736)</f>
        <v/>
      </c>
      <c r="I736" s="48" t="str">
        <f>IF(A736="","",'DATA PENDIENTES'!H736)</f>
        <v/>
      </c>
      <c r="J736" s="48" t="str">
        <f t="shared" si="1"/>
        <v/>
      </c>
      <c r="K736" s="47" t="str">
        <f>IF(A736="","",'DATA PENDIENTES'!I736)</f>
        <v/>
      </c>
      <c r="L736" s="47" t="str">
        <f>IF(A736="","",'DATA PENDIENTES'!K736)</f>
        <v/>
      </c>
      <c r="M736" s="47" t="str">
        <f>IF(A736="","",'DATA PENDIENTES'!M736)</f>
        <v/>
      </c>
      <c r="N736" s="47" t="str">
        <f>IF(A736="","",'DATA PENDIENTES'!N736)</f>
        <v/>
      </c>
      <c r="O736" s="47" t="str">
        <f t="shared" si="2"/>
        <v/>
      </c>
      <c r="P736" s="47" t="str">
        <f t="shared" si="3"/>
        <v/>
      </c>
      <c r="Q736" s="77" t="str">
        <f t="shared" si="4"/>
        <v/>
      </c>
      <c r="R736" s="47" t="str">
        <f t="shared" si="5"/>
        <v/>
      </c>
      <c r="S736" s="47" t="str">
        <f t="shared" si="6"/>
        <v/>
      </c>
      <c r="T736" s="48" t="str">
        <f>IF(A736="","",'DATA PENDIENTES'!O736)</f>
        <v/>
      </c>
    </row>
    <row r="737" ht="15.75" customHeight="1">
      <c r="A737" s="52" t="str">
        <f>IF('DATA PENDIENTES'!B737="","",'DATA PENDIENTES'!B737)</f>
        <v/>
      </c>
      <c r="B737" s="52" t="str">
        <f>IF(A737="","",'DATA PENDIENTES'!C737)</f>
        <v/>
      </c>
      <c r="C737" s="52" t="str">
        <f>IF(A737="","",'DATA PENDIENTES'!L737)</f>
        <v/>
      </c>
      <c r="D737" s="52" t="str">
        <f>IF(A737="","",'DATA PENDIENTES'!J737)</f>
        <v/>
      </c>
      <c r="E737" s="52" t="str">
        <f>IF(A737="","",'DATA PENDIENTES'!D737)</f>
        <v/>
      </c>
      <c r="F737" s="52" t="str">
        <f>IF(A737="","",'DATA PENDIENTES'!E737)</f>
        <v/>
      </c>
      <c r="G737" s="52" t="str">
        <f>IF(A737="","",'DATA PENDIENTES'!F737)</f>
        <v/>
      </c>
      <c r="H737" s="52" t="str">
        <f>IF(A737="","",'DATA PENDIENTES'!G737)</f>
        <v/>
      </c>
      <c r="I737" s="53" t="str">
        <f>IF(A737="","",'DATA PENDIENTES'!H737)</f>
        <v/>
      </c>
      <c r="J737" s="53" t="str">
        <f t="shared" si="1"/>
        <v/>
      </c>
      <c r="K737" s="52" t="str">
        <f>IF(A737="","",'DATA PENDIENTES'!I737)</f>
        <v/>
      </c>
      <c r="L737" s="52" t="str">
        <f>IF(A737="","",'DATA PENDIENTES'!K737)</f>
        <v/>
      </c>
      <c r="M737" s="52" t="str">
        <f>IF(A737="","",'DATA PENDIENTES'!M737)</f>
        <v/>
      </c>
      <c r="N737" s="52" t="str">
        <f>IF(A737="","",'DATA PENDIENTES'!N737)</f>
        <v/>
      </c>
      <c r="O737" s="52" t="str">
        <f t="shared" si="2"/>
        <v/>
      </c>
      <c r="P737" s="52" t="str">
        <f t="shared" si="3"/>
        <v/>
      </c>
      <c r="Q737" s="80" t="str">
        <f t="shared" si="4"/>
        <v/>
      </c>
      <c r="R737" s="52" t="str">
        <f t="shared" si="5"/>
        <v/>
      </c>
      <c r="S737" s="52" t="str">
        <f t="shared" si="6"/>
        <v/>
      </c>
      <c r="T737" s="53" t="str">
        <f>IF(A737="","",'DATA PENDIENTES'!O737)</f>
        <v/>
      </c>
    </row>
    <row r="738" ht="15.75" customHeight="1">
      <c r="A738" s="47" t="str">
        <f>IF('DATA PENDIENTES'!B738="","",'DATA PENDIENTES'!B738)</f>
        <v/>
      </c>
      <c r="B738" s="47" t="str">
        <f>IF(A738="","",'DATA PENDIENTES'!C738)</f>
        <v/>
      </c>
      <c r="C738" s="47" t="str">
        <f>IF(A738="","",'DATA PENDIENTES'!L738)</f>
        <v/>
      </c>
      <c r="D738" s="47" t="str">
        <f>IF(A738="","",'DATA PENDIENTES'!J738)</f>
        <v/>
      </c>
      <c r="E738" s="47" t="str">
        <f>IF(A738="","",'DATA PENDIENTES'!D738)</f>
        <v/>
      </c>
      <c r="F738" s="47" t="str">
        <f>IF(A738="","",'DATA PENDIENTES'!E738)</f>
        <v/>
      </c>
      <c r="G738" s="47" t="str">
        <f>IF(A738="","",'DATA PENDIENTES'!F738)</f>
        <v/>
      </c>
      <c r="H738" s="47" t="str">
        <f>IF(A738="","",'DATA PENDIENTES'!G738)</f>
        <v/>
      </c>
      <c r="I738" s="48" t="str">
        <f>IF(A738="","",'DATA PENDIENTES'!H738)</f>
        <v/>
      </c>
      <c r="J738" s="48" t="str">
        <f t="shared" si="1"/>
        <v/>
      </c>
      <c r="K738" s="47" t="str">
        <f>IF(A738="","",'DATA PENDIENTES'!I738)</f>
        <v/>
      </c>
      <c r="L738" s="47" t="str">
        <f>IF(A738="","",'DATA PENDIENTES'!K738)</f>
        <v/>
      </c>
      <c r="M738" s="47" t="str">
        <f>IF(A738="","",'DATA PENDIENTES'!M738)</f>
        <v/>
      </c>
      <c r="N738" s="47" t="str">
        <f>IF(A738="","",'DATA PENDIENTES'!N738)</f>
        <v/>
      </c>
      <c r="O738" s="47" t="str">
        <f t="shared" si="2"/>
        <v/>
      </c>
      <c r="P738" s="47" t="str">
        <f t="shared" si="3"/>
        <v/>
      </c>
      <c r="Q738" s="77" t="str">
        <f t="shared" si="4"/>
        <v/>
      </c>
      <c r="R738" s="47" t="str">
        <f t="shared" si="5"/>
        <v/>
      </c>
      <c r="S738" s="47" t="str">
        <f t="shared" si="6"/>
        <v/>
      </c>
      <c r="T738" s="48" t="str">
        <f>IF(A738="","",'DATA PENDIENTES'!O738)</f>
        <v/>
      </c>
    </row>
    <row r="739" ht="15.75" customHeight="1">
      <c r="A739" s="52" t="str">
        <f>IF('DATA PENDIENTES'!B739="","",'DATA PENDIENTES'!B739)</f>
        <v/>
      </c>
      <c r="B739" s="52" t="str">
        <f>IF(A739="","",'DATA PENDIENTES'!C739)</f>
        <v/>
      </c>
      <c r="C739" s="52" t="str">
        <f>IF(A739="","",'DATA PENDIENTES'!L739)</f>
        <v/>
      </c>
      <c r="D739" s="52" t="str">
        <f>IF(A739="","",'DATA PENDIENTES'!J739)</f>
        <v/>
      </c>
      <c r="E739" s="52" t="str">
        <f>IF(A739="","",'DATA PENDIENTES'!D739)</f>
        <v/>
      </c>
      <c r="F739" s="52" t="str">
        <f>IF(A739="","",'DATA PENDIENTES'!E739)</f>
        <v/>
      </c>
      <c r="G739" s="52" t="str">
        <f>IF(A739="","",'DATA PENDIENTES'!F739)</f>
        <v/>
      </c>
      <c r="H739" s="52" t="str">
        <f>IF(A739="","",'DATA PENDIENTES'!G739)</f>
        <v/>
      </c>
      <c r="I739" s="53" t="str">
        <f>IF(A739="","",'DATA PENDIENTES'!H739)</f>
        <v/>
      </c>
      <c r="J739" s="53" t="str">
        <f t="shared" si="1"/>
        <v/>
      </c>
      <c r="K739" s="52" t="str">
        <f>IF(A739="","",'DATA PENDIENTES'!I739)</f>
        <v/>
      </c>
      <c r="L739" s="52" t="str">
        <f>IF(A739="","",'DATA PENDIENTES'!K739)</f>
        <v/>
      </c>
      <c r="M739" s="52" t="str">
        <f>IF(A739="","",'DATA PENDIENTES'!M739)</f>
        <v/>
      </c>
      <c r="N739" s="52" t="str">
        <f>IF(A739="","",'DATA PENDIENTES'!N739)</f>
        <v/>
      </c>
      <c r="O739" s="52" t="str">
        <f t="shared" si="2"/>
        <v/>
      </c>
      <c r="P739" s="52" t="str">
        <f t="shared" si="3"/>
        <v/>
      </c>
      <c r="Q739" s="80" t="str">
        <f t="shared" si="4"/>
        <v/>
      </c>
      <c r="R739" s="52" t="str">
        <f t="shared" si="5"/>
        <v/>
      </c>
      <c r="S739" s="52" t="str">
        <f t="shared" si="6"/>
        <v/>
      </c>
      <c r="T739" s="53" t="str">
        <f>IF(A739="","",'DATA PENDIENTES'!O739)</f>
        <v/>
      </c>
    </row>
    <row r="740" ht="15.75" customHeight="1">
      <c r="A740" s="47" t="str">
        <f>IF('DATA PENDIENTES'!B740="","",'DATA PENDIENTES'!B740)</f>
        <v/>
      </c>
      <c r="B740" s="47" t="str">
        <f>IF(A740="","",'DATA PENDIENTES'!C740)</f>
        <v/>
      </c>
      <c r="C740" s="47" t="str">
        <f>IF(A740="","",'DATA PENDIENTES'!L740)</f>
        <v/>
      </c>
      <c r="D740" s="47" t="str">
        <f>IF(A740="","",'DATA PENDIENTES'!J740)</f>
        <v/>
      </c>
      <c r="E740" s="47" t="str">
        <f>IF(A740="","",'DATA PENDIENTES'!D740)</f>
        <v/>
      </c>
      <c r="F740" s="47" t="str">
        <f>IF(A740="","",'DATA PENDIENTES'!E740)</f>
        <v/>
      </c>
      <c r="G740" s="47" t="str">
        <f>IF(A740="","",'DATA PENDIENTES'!F740)</f>
        <v/>
      </c>
      <c r="H740" s="47" t="str">
        <f>IF(A740="","",'DATA PENDIENTES'!G740)</f>
        <v/>
      </c>
      <c r="I740" s="48" t="str">
        <f>IF(A740="","",'DATA PENDIENTES'!H740)</f>
        <v/>
      </c>
      <c r="J740" s="48" t="str">
        <f t="shared" si="1"/>
        <v/>
      </c>
      <c r="K740" s="47" t="str">
        <f>IF(A740="","",'DATA PENDIENTES'!I740)</f>
        <v/>
      </c>
      <c r="L740" s="47" t="str">
        <f>IF(A740="","",'DATA PENDIENTES'!K740)</f>
        <v/>
      </c>
      <c r="M740" s="47" t="str">
        <f>IF(A740="","",'DATA PENDIENTES'!M740)</f>
        <v/>
      </c>
      <c r="N740" s="47" t="str">
        <f>IF(A740="","",'DATA PENDIENTES'!N740)</f>
        <v/>
      </c>
      <c r="O740" s="47" t="str">
        <f t="shared" si="2"/>
        <v/>
      </c>
      <c r="P740" s="47" t="str">
        <f t="shared" si="3"/>
        <v/>
      </c>
      <c r="Q740" s="77" t="str">
        <f t="shared" si="4"/>
        <v/>
      </c>
      <c r="R740" s="47" t="str">
        <f t="shared" si="5"/>
        <v/>
      </c>
      <c r="S740" s="47" t="str">
        <f t="shared" si="6"/>
        <v/>
      </c>
      <c r="T740" s="48" t="str">
        <f>IF(A740="","",'DATA PENDIENTES'!O740)</f>
        <v/>
      </c>
    </row>
    <row r="741" ht="15.75" customHeight="1">
      <c r="A741" s="52" t="str">
        <f>IF('DATA PENDIENTES'!B741="","",'DATA PENDIENTES'!B741)</f>
        <v/>
      </c>
      <c r="B741" s="52" t="str">
        <f>IF(A741="","",'DATA PENDIENTES'!C741)</f>
        <v/>
      </c>
      <c r="C741" s="52" t="str">
        <f>IF(A741="","",'DATA PENDIENTES'!L741)</f>
        <v/>
      </c>
      <c r="D741" s="52" t="str">
        <f>IF(A741="","",'DATA PENDIENTES'!J741)</f>
        <v/>
      </c>
      <c r="E741" s="52" t="str">
        <f>IF(A741="","",'DATA PENDIENTES'!D741)</f>
        <v/>
      </c>
      <c r="F741" s="52" t="str">
        <f>IF(A741="","",'DATA PENDIENTES'!E741)</f>
        <v/>
      </c>
      <c r="G741" s="52" t="str">
        <f>IF(A741="","",'DATA PENDIENTES'!F741)</f>
        <v/>
      </c>
      <c r="H741" s="52" t="str">
        <f>IF(A741="","",'DATA PENDIENTES'!G741)</f>
        <v/>
      </c>
      <c r="I741" s="53" t="str">
        <f>IF(A741="","",'DATA PENDIENTES'!H741)</f>
        <v/>
      </c>
      <c r="J741" s="53" t="str">
        <f t="shared" si="1"/>
        <v/>
      </c>
      <c r="K741" s="52" t="str">
        <f>IF(A741="","",'DATA PENDIENTES'!I741)</f>
        <v/>
      </c>
      <c r="L741" s="52" t="str">
        <f>IF(A741="","",'DATA PENDIENTES'!K741)</f>
        <v/>
      </c>
      <c r="M741" s="52" t="str">
        <f>IF(A741="","",'DATA PENDIENTES'!M741)</f>
        <v/>
      </c>
      <c r="N741" s="52" t="str">
        <f>IF(A741="","",'DATA PENDIENTES'!N741)</f>
        <v/>
      </c>
      <c r="O741" s="52" t="str">
        <f t="shared" si="2"/>
        <v/>
      </c>
      <c r="P741" s="52" t="str">
        <f t="shared" si="3"/>
        <v/>
      </c>
      <c r="Q741" s="80" t="str">
        <f t="shared" si="4"/>
        <v/>
      </c>
      <c r="R741" s="52" t="str">
        <f t="shared" si="5"/>
        <v/>
      </c>
      <c r="S741" s="52" t="str">
        <f t="shared" si="6"/>
        <v/>
      </c>
      <c r="T741" s="53" t="str">
        <f>IF(A741="","",'DATA PENDIENTES'!O741)</f>
        <v/>
      </c>
    </row>
    <row r="742" ht="15.75" customHeight="1">
      <c r="A742" s="47" t="str">
        <f>IF('DATA PENDIENTES'!B742="","",'DATA PENDIENTES'!B742)</f>
        <v/>
      </c>
      <c r="B742" s="47" t="str">
        <f>IF(A742="","",'DATA PENDIENTES'!C742)</f>
        <v/>
      </c>
      <c r="C742" s="47" t="str">
        <f>IF(A742="","",'DATA PENDIENTES'!L742)</f>
        <v/>
      </c>
      <c r="D742" s="47" t="str">
        <f>IF(A742="","",'DATA PENDIENTES'!J742)</f>
        <v/>
      </c>
      <c r="E742" s="47" t="str">
        <f>IF(A742="","",'DATA PENDIENTES'!D742)</f>
        <v/>
      </c>
      <c r="F742" s="47" t="str">
        <f>IF(A742="","",'DATA PENDIENTES'!E742)</f>
        <v/>
      </c>
      <c r="G742" s="47" t="str">
        <f>IF(A742="","",'DATA PENDIENTES'!F742)</f>
        <v/>
      </c>
      <c r="H742" s="47" t="str">
        <f>IF(A742="","",'DATA PENDIENTES'!G742)</f>
        <v/>
      </c>
      <c r="I742" s="48" t="str">
        <f>IF(A742="","",'DATA PENDIENTES'!H742)</f>
        <v/>
      </c>
      <c r="J742" s="48" t="str">
        <f t="shared" si="1"/>
        <v/>
      </c>
      <c r="K742" s="47" t="str">
        <f>IF(A742="","",'DATA PENDIENTES'!I742)</f>
        <v/>
      </c>
      <c r="L742" s="47" t="str">
        <f>IF(A742="","",'DATA PENDIENTES'!K742)</f>
        <v/>
      </c>
      <c r="M742" s="47" t="str">
        <f>IF(A742="","",'DATA PENDIENTES'!M742)</f>
        <v/>
      </c>
      <c r="N742" s="47" t="str">
        <f>IF(A742="","",'DATA PENDIENTES'!N742)</f>
        <v/>
      </c>
      <c r="O742" s="47" t="str">
        <f t="shared" si="2"/>
        <v/>
      </c>
      <c r="P742" s="47" t="str">
        <f t="shared" si="3"/>
        <v/>
      </c>
      <c r="Q742" s="77" t="str">
        <f t="shared" si="4"/>
        <v/>
      </c>
      <c r="R742" s="47" t="str">
        <f t="shared" si="5"/>
        <v/>
      </c>
      <c r="S742" s="47" t="str">
        <f t="shared" si="6"/>
        <v/>
      </c>
      <c r="T742" s="48" t="str">
        <f>IF(A742="","",'DATA PENDIENTES'!O742)</f>
        <v/>
      </c>
    </row>
    <row r="743" ht="15.75" customHeight="1">
      <c r="A743" s="52" t="str">
        <f>IF('DATA PENDIENTES'!B743="","",'DATA PENDIENTES'!B743)</f>
        <v/>
      </c>
      <c r="B743" s="52" t="str">
        <f>IF(A743="","",'DATA PENDIENTES'!C743)</f>
        <v/>
      </c>
      <c r="C743" s="52" t="str">
        <f>IF(A743="","",'DATA PENDIENTES'!L743)</f>
        <v/>
      </c>
      <c r="D743" s="52" t="str">
        <f>IF(A743="","",'DATA PENDIENTES'!J743)</f>
        <v/>
      </c>
      <c r="E743" s="52" t="str">
        <f>IF(A743="","",'DATA PENDIENTES'!D743)</f>
        <v/>
      </c>
      <c r="F743" s="52" t="str">
        <f>IF(A743="","",'DATA PENDIENTES'!E743)</f>
        <v/>
      </c>
      <c r="G743" s="52" t="str">
        <f>IF(A743="","",'DATA PENDIENTES'!F743)</f>
        <v/>
      </c>
      <c r="H743" s="52" t="str">
        <f>IF(A743="","",'DATA PENDIENTES'!G743)</f>
        <v/>
      </c>
      <c r="I743" s="53" t="str">
        <f>IF(A743="","",'DATA PENDIENTES'!H743)</f>
        <v/>
      </c>
      <c r="J743" s="53" t="str">
        <f t="shared" si="1"/>
        <v/>
      </c>
      <c r="K743" s="52" t="str">
        <f>IF(A743="","",'DATA PENDIENTES'!I743)</f>
        <v/>
      </c>
      <c r="L743" s="52" t="str">
        <f>IF(A743="","",'DATA PENDIENTES'!K743)</f>
        <v/>
      </c>
      <c r="M743" s="52" t="str">
        <f>IF(A743="","",'DATA PENDIENTES'!M743)</f>
        <v/>
      </c>
      <c r="N743" s="52" t="str">
        <f>IF(A743="","",'DATA PENDIENTES'!N743)</f>
        <v/>
      </c>
      <c r="O743" s="52" t="str">
        <f t="shared" si="2"/>
        <v/>
      </c>
      <c r="P743" s="52" t="str">
        <f t="shared" si="3"/>
        <v/>
      </c>
      <c r="Q743" s="80" t="str">
        <f t="shared" si="4"/>
        <v/>
      </c>
      <c r="R743" s="52" t="str">
        <f t="shared" si="5"/>
        <v/>
      </c>
      <c r="S743" s="52" t="str">
        <f t="shared" si="6"/>
        <v/>
      </c>
      <c r="T743" s="53" t="str">
        <f>IF(A743="","",'DATA PENDIENTES'!O743)</f>
        <v/>
      </c>
    </row>
    <row r="744" ht="15.75" customHeight="1">
      <c r="A744" s="47" t="str">
        <f>IF('DATA PENDIENTES'!B744="","",'DATA PENDIENTES'!B744)</f>
        <v/>
      </c>
      <c r="B744" s="47" t="str">
        <f>IF(A744="","",'DATA PENDIENTES'!C744)</f>
        <v/>
      </c>
      <c r="C744" s="47" t="str">
        <f>IF(A744="","",'DATA PENDIENTES'!L744)</f>
        <v/>
      </c>
      <c r="D744" s="47" t="str">
        <f>IF(A744="","",'DATA PENDIENTES'!J744)</f>
        <v/>
      </c>
      <c r="E744" s="47" t="str">
        <f>IF(A744="","",'DATA PENDIENTES'!D744)</f>
        <v/>
      </c>
      <c r="F744" s="47" t="str">
        <f>IF(A744="","",'DATA PENDIENTES'!E744)</f>
        <v/>
      </c>
      <c r="G744" s="47" t="str">
        <f>IF(A744="","",'DATA PENDIENTES'!F744)</f>
        <v/>
      </c>
      <c r="H744" s="47" t="str">
        <f>IF(A744="","",'DATA PENDIENTES'!G744)</f>
        <v/>
      </c>
      <c r="I744" s="48" t="str">
        <f>IF(A744="","",'DATA PENDIENTES'!H744)</f>
        <v/>
      </c>
      <c r="J744" s="48" t="str">
        <f t="shared" si="1"/>
        <v/>
      </c>
      <c r="K744" s="47" t="str">
        <f>IF(A744="","",'DATA PENDIENTES'!I744)</f>
        <v/>
      </c>
      <c r="L744" s="47" t="str">
        <f>IF(A744="","",'DATA PENDIENTES'!K744)</f>
        <v/>
      </c>
      <c r="M744" s="47" t="str">
        <f>IF(A744="","",'DATA PENDIENTES'!M744)</f>
        <v/>
      </c>
      <c r="N744" s="47" t="str">
        <f>IF(A744="","",'DATA PENDIENTES'!N744)</f>
        <v/>
      </c>
      <c r="O744" s="47" t="str">
        <f t="shared" si="2"/>
        <v/>
      </c>
      <c r="P744" s="47" t="str">
        <f t="shared" si="3"/>
        <v/>
      </c>
      <c r="Q744" s="77" t="str">
        <f t="shared" si="4"/>
        <v/>
      </c>
      <c r="R744" s="47" t="str">
        <f t="shared" si="5"/>
        <v/>
      </c>
      <c r="S744" s="47" t="str">
        <f t="shared" si="6"/>
        <v/>
      </c>
      <c r="T744" s="48" t="str">
        <f>IF(A744="","",'DATA PENDIENTES'!O744)</f>
        <v/>
      </c>
    </row>
    <row r="745" ht="15.75" customHeight="1">
      <c r="A745" s="52" t="str">
        <f>IF('DATA PENDIENTES'!B745="","",'DATA PENDIENTES'!B745)</f>
        <v/>
      </c>
      <c r="B745" s="52" t="str">
        <f>IF(A745="","",'DATA PENDIENTES'!C745)</f>
        <v/>
      </c>
      <c r="C745" s="52" t="str">
        <f>IF(A745="","",'DATA PENDIENTES'!L745)</f>
        <v/>
      </c>
      <c r="D745" s="52" t="str">
        <f>IF(A745="","",'DATA PENDIENTES'!J745)</f>
        <v/>
      </c>
      <c r="E745" s="52" t="str">
        <f>IF(A745="","",'DATA PENDIENTES'!D745)</f>
        <v/>
      </c>
      <c r="F745" s="52" t="str">
        <f>IF(A745="","",'DATA PENDIENTES'!E745)</f>
        <v/>
      </c>
      <c r="G745" s="52" t="str">
        <f>IF(A745="","",'DATA PENDIENTES'!F745)</f>
        <v/>
      </c>
      <c r="H745" s="52" t="str">
        <f>IF(A745="","",'DATA PENDIENTES'!G745)</f>
        <v/>
      </c>
      <c r="I745" s="53" t="str">
        <f>IF(A745="","",'DATA PENDIENTES'!H745)</f>
        <v/>
      </c>
      <c r="J745" s="53" t="str">
        <f t="shared" si="1"/>
        <v/>
      </c>
      <c r="K745" s="52" t="str">
        <f>IF(A745="","",'DATA PENDIENTES'!I745)</f>
        <v/>
      </c>
      <c r="L745" s="52" t="str">
        <f>IF(A745="","",'DATA PENDIENTES'!K745)</f>
        <v/>
      </c>
      <c r="M745" s="52" t="str">
        <f>IF(A745="","",'DATA PENDIENTES'!M745)</f>
        <v/>
      </c>
      <c r="N745" s="52" t="str">
        <f>IF(A745="","",'DATA PENDIENTES'!N745)</f>
        <v/>
      </c>
      <c r="O745" s="52" t="str">
        <f t="shared" si="2"/>
        <v/>
      </c>
      <c r="P745" s="52" t="str">
        <f t="shared" si="3"/>
        <v/>
      </c>
      <c r="Q745" s="80" t="str">
        <f t="shared" si="4"/>
        <v/>
      </c>
      <c r="R745" s="52" t="str">
        <f t="shared" si="5"/>
        <v/>
      </c>
      <c r="S745" s="52" t="str">
        <f t="shared" si="6"/>
        <v/>
      </c>
      <c r="T745" s="53" t="str">
        <f>IF(A745="","",'DATA PENDIENTES'!O745)</f>
        <v/>
      </c>
    </row>
    <row r="746" ht="15.75" customHeight="1">
      <c r="A746" s="47" t="str">
        <f>IF('DATA PENDIENTES'!B746="","",'DATA PENDIENTES'!B746)</f>
        <v/>
      </c>
      <c r="B746" s="47" t="str">
        <f>IF(A746="","",'DATA PENDIENTES'!C746)</f>
        <v/>
      </c>
      <c r="C746" s="47" t="str">
        <f>IF(A746="","",'DATA PENDIENTES'!L746)</f>
        <v/>
      </c>
      <c r="D746" s="47" t="str">
        <f>IF(A746="","",'DATA PENDIENTES'!J746)</f>
        <v/>
      </c>
      <c r="E746" s="47" t="str">
        <f>IF(A746="","",'DATA PENDIENTES'!D746)</f>
        <v/>
      </c>
      <c r="F746" s="47" t="str">
        <f>IF(A746="","",'DATA PENDIENTES'!E746)</f>
        <v/>
      </c>
      <c r="G746" s="47" t="str">
        <f>IF(A746="","",'DATA PENDIENTES'!F746)</f>
        <v/>
      </c>
      <c r="H746" s="47" t="str">
        <f>IF(A746="","",'DATA PENDIENTES'!G746)</f>
        <v/>
      </c>
      <c r="I746" s="48" t="str">
        <f>IF(A746="","",'DATA PENDIENTES'!H746)</f>
        <v/>
      </c>
      <c r="J746" s="48" t="str">
        <f t="shared" si="1"/>
        <v/>
      </c>
      <c r="K746" s="47" t="str">
        <f>IF(A746="","",'DATA PENDIENTES'!I746)</f>
        <v/>
      </c>
      <c r="L746" s="47" t="str">
        <f>IF(A746="","",'DATA PENDIENTES'!K746)</f>
        <v/>
      </c>
      <c r="M746" s="47" t="str">
        <f>IF(A746="","",'DATA PENDIENTES'!M746)</f>
        <v/>
      </c>
      <c r="N746" s="47" t="str">
        <f>IF(A746="","",'DATA PENDIENTES'!N746)</f>
        <v/>
      </c>
      <c r="O746" s="47" t="str">
        <f t="shared" si="2"/>
        <v/>
      </c>
      <c r="P746" s="47" t="str">
        <f t="shared" si="3"/>
        <v/>
      </c>
      <c r="Q746" s="77" t="str">
        <f t="shared" si="4"/>
        <v/>
      </c>
      <c r="R746" s="47" t="str">
        <f t="shared" si="5"/>
        <v/>
      </c>
      <c r="S746" s="47" t="str">
        <f t="shared" si="6"/>
        <v/>
      </c>
      <c r="T746" s="48" t="str">
        <f>IF(A746="","",'DATA PENDIENTES'!O746)</f>
        <v/>
      </c>
    </row>
    <row r="747" ht="15.75" customHeight="1">
      <c r="A747" s="52" t="str">
        <f>IF('DATA PENDIENTES'!B747="","",'DATA PENDIENTES'!B747)</f>
        <v/>
      </c>
      <c r="B747" s="52" t="str">
        <f>IF(A747="","",'DATA PENDIENTES'!C747)</f>
        <v/>
      </c>
      <c r="C747" s="52" t="str">
        <f>IF(A747="","",'DATA PENDIENTES'!L747)</f>
        <v/>
      </c>
      <c r="D747" s="52" t="str">
        <f>IF(A747="","",'DATA PENDIENTES'!J747)</f>
        <v/>
      </c>
      <c r="E747" s="52" t="str">
        <f>IF(A747="","",'DATA PENDIENTES'!D747)</f>
        <v/>
      </c>
      <c r="F747" s="52" t="str">
        <f>IF(A747="","",'DATA PENDIENTES'!E747)</f>
        <v/>
      </c>
      <c r="G747" s="52" t="str">
        <f>IF(A747="","",'DATA PENDIENTES'!F747)</f>
        <v/>
      </c>
      <c r="H747" s="52" t="str">
        <f>IF(A747="","",'DATA PENDIENTES'!G747)</f>
        <v/>
      </c>
      <c r="I747" s="53" t="str">
        <f>IF(A747="","",'DATA PENDIENTES'!H747)</f>
        <v/>
      </c>
      <c r="J747" s="53" t="str">
        <f t="shared" si="1"/>
        <v/>
      </c>
      <c r="K747" s="52" t="str">
        <f>IF(A747="","",'DATA PENDIENTES'!I747)</f>
        <v/>
      </c>
      <c r="L747" s="52" t="str">
        <f>IF(A747="","",'DATA PENDIENTES'!K747)</f>
        <v/>
      </c>
      <c r="M747" s="52" t="str">
        <f>IF(A747="","",'DATA PENDIENTES'!M747)</f>
        <v/>
      </c>
      <c r="N747" s="52" t="str">
        <f>IF(A747="","",'DATA PENDIENTES'!N747)</f>
        <v/>
      </c>
      <c r="O747" s="52" t="str">
        <f t="shared" si="2"/>
        <v/>
      </c>
      <c r="P747" s="52" t="str">
        <f t="shared" si="3"/>
        <v/>
      </c>
      <c r="Q747" s="80" t="str">
        <f t="shared" si="4"/>
        <v/>
      </c>
      <c r="R747" s="52" t="str">
        <f t="shared" si="5"/>
        <v/>
      </c>
      <c r="S747" s="52" t="str">
        <f t="shared" si="6"/>
        <v/>
      </c>
      <c r="T747" s="53" t="str">
        <f>IF(A747="","",'DATA PENDIENTES'!O747)</f>
        <v/>
      </c>
    </row>
    <row r="748" ht="15.75" customHeight="1">
      <c r="A748" s="47" t="str">
        <f>IF('DATA PENDIENTES'!B748="","",'DATA PENDIENTES'!B748)</f>
        <v/>
      </c>
      <c r="B748" s="47" t="str">
        <f>IF(A748="","",'DATA PENDIENTES'!C748)</f>
        <v/>
      </c>
      <c r="C748" s="47" t="str">
        <f>IF(A748="","",'DATA PENDIENTES'!L748)</f>
        <v/>
      </c>
      <c r="D748" s="47" t="str">
        <f>IF(A748="","",'DATA PENDIENTES'!J748)</f>
        <v/>
      </c>
      <c r="E748" s="47" t="str">
        <f>IF(A748="","",'DATA PENDIENTES'!D748)</f>
        <v/>
      </c>
      <c r="F748" s="47" t="str">
        <f>IF(A748="","",'DATA PENDIENTES'!E748)</f>
        <v/>
      </c>
      <c r="G748" s="47" t="str">
        <f>IF(A748="","",'DATA PENDIENTES'!F748)</f>
        <v/>
      </c>
      <c r="H748" s="47" t="str">
        <f>IF(A748="","",'DATA PENDIENTES'!G748)</f>
        <v/>
      </c>
      <c r="I748" s="48" t="str">
        <f>IF(A748="","",'DATA PENDIENTES'!H748)</f>
        <v/>
      </c>
      <c r="J748" s="48" t="str">
        <f t="shared" si="1"/>
        <v/>
      </c>
      <c r="K748" s="47" t="str">
        <f>IF(A748="","",'DATA PENDIENTES'!I748)</f>
        <v/>
      </c>
      <c r="L748" s="47" t="str">
        <f>IF(A748="","",'DATA PENDIENTES'!K748)</f>
        <v/>
      </c>
      <c r="M748" s="47" t="str">
        <f>IF(A748="","",'DATA PENDIENTES'!M748)</f>
        <v/>
      </c>
      <c r="N748" s="47" t="str">
        <f>IF(A748="","",'DATA PENDIENTES'!N748)</f>
        <v/>
      </c>
      <c r="O748" s="47" t="str">
        <f t="shared" si="2"/>
        <v/>
      </c>
      <c r="P748" s="47" t="str">
        <f t="shared" si="3"/>
        <v/>
      </c>
      <c r="Q748" s="77" t="str">
        <f t="shared" si="4"/>
        <v/>
      </c>
      <c r="R748" s="47" t="str">
        <f t="shared" si="5"/>
        <v/>
      </c>
      <c r="S748" s="47" t="str">
        <f t="shared" si="6"/>
        <v/>
      </c>
      <c r="T748" s="48" t="str">
        <f>IF(A748="","",'DATA PENDIENTES'!O748)</f>
        <v/>
      </c>
    </row>
    <row r="749" ht="15.75" customHeight="1">
      <c r="A749" s="52" t="str">
        <f>IF('DATA PENDIENTES'!B749="","",'DATA PENDIENTES'!B749)</f>
        <v/>
      </c>
      <c r="B749" s="52" t="str">
        <f>IF(A749="","",'DATA PENDIENTES'!C749)</f>
        <v/>
      </c>
      <c r="C749" s="52" t="str">
        <f>IF(A749="","",'DATA PENDIENTES'!L749)</f>
        <v/>
      </c>
      <c r="D749" s="52" t="str">
        <f>IF(A749="","",'DATA PENDIENTES'!J749)</f>
        <v/>
      </c>
      <c r="E749" s="52" t="str">
        <f>IF(A749="","",'DATA PENDIENTES'!D749)</f>
        <v/>
      </c>
      <c r="F749" s="52" t="str">
        <f>IF(A749="","",'DATA PENDIENTES'!E749)</f>
        <v/>
      </c>
      <c r="G749" s="52" t="str">
        <f>IF(A749="","",'DATA PENDIENTES'!F749)</f>
        <v/>
      </c>
      <c r="H749" s="52" t="str">
        <f>IF(A749="","",'DATA PENDIENTES'!G749)</f>
        <v/>
      </c>
      <c r="I749" s="53" t="str">
        <f>IF(A749="","",'DATA PENDIENTES'!H749)</f>
        <v/>
      </c>
      <c r="J749" s="53" t="str">
        <f t="shared" si="1"/>
        <v/>
      </c>
      <c r="K749" s="52" t="str">
        <f>IF(A749="","",'DATA PENDIENTES'!I749)</f>
        <v/>
      </c>
      <c r="L749" s="52" t="str">
        <f>IF(A749="","",'DATA PENDIENTES'!K749)</f>
        <v/>
      </c>
      <c r="M749" s="52" t="str">
        <f>IF(A749="","",'DATA PENDIENTES'!M749)</f>
        <v/>
      </c>
      <c r="N749" s="52" t="str">
        <f>IF(A749="","",'DATA PENDIENTES'!N749)</f>
        <v/>
      </c>
      <c r="O749" s="52" t="str">
        <f t="shared" si="2"/>
        <v/>
      </c>
      <c r="P749" s="52" t="str">
        <f t="shared" si="3"/>
        <v/>
      </c>
      <c r="Q749" s="80" t="str">
        <f t="shared" si="4"/>
        <v/>
      </c>
      <c r="R749" s="52" t="str">
        <f t="shared" si="5"/>
        <v/>
      </c>
      <c r="S749" s="52" t="str">
        <f t="shared" si="6"/>
        <v/>
      </c>
      <c r="T749" s="53" t="str">
        <f>IF(A749="","",'DATA PENDIENTES'!O749)</f>
        <v/>
      </c>
    </row>
    <row r="750" ht="15.75" customHeight="1">
      <c r="A750" s="47" t="str">
        <f>IF('DATA PENDIENTES'!B750="","",'DATA PENDIENTES'!B750)</f>
        <v/>
      </c>
      <c r="B750" s="47" t="str">
        <f>IF(A750="","",'DATA PENDIENTES'!C750)</f>
        <v/>
      </c>
      <c r="C750" s="47" t="str">
        <f>IF(A750="","",'DATA PENDIENTES'!L750)</f>
        <v/>
      </c>
      <c r="D750" s="47" t="str">
        <f>IF(A750="","",'DATA PENDIENTES'!J750)</f>
        <v/>
      </c>
      <c r="E750" s="47" t="str">
        <f>IF(A750="","",'DATA PENDIENTES'!D750)</f>
        <v/>
      </c>
      <c r="F750" s="47" t="str">
        <f>IF(A750="","",'DATA PENDIENTES'!E750)</f>
        <v/>
      </c>
      <c r="G750" s="47" t="str">
        <f>IF(A750="","",'DATA PENDIENTES'!F750)</f>
        <v/>
      </c>
      <c r="H750" s="47" t="str">
        <f>IF(A750="","",'DATA PENDIENTES'!G750)</f>
        <v/>
      </c>
      <c r="I750" s="48" t="str">
        <f>IF(A750="","",'DATA PENDIENTES'!H750)</f>
        <v/>
      </c>
      <c r="J750" s="48" t="str">
        <f t="shared" si="1"/>
        <v/>
      </c>
      <c r="K750" s="47" t="str">
        <f>IF(A750="","",'DATA PENDIENTES'!I750)</f>
        <v/>
      </c>
      <c r="L750" s="47" t="str">
        <f>IF(A750="","",'DATA PENDIENTES'!K750)</f>
        <v/>
      </c>
      <c r="M750" s="47" t="str">
        <f>IF(A750="","",'DATA PENDIENTES'!M750)</f>
        <v/>
      </c>
      <c r="N750" s="47" t="str">
        <f>IF(A750="","",'DATA PENDIENTES'!N750)</f>
        <v/>
      </c>
      <c r="O750" s="47" t="str">
        <f t="shared" si="2"/>
        <v/>
      </c>
      <c r="P750" s="47" t="str">
        <f t="shared" si="3"/>
        <v/>
      </c>
      <c r="Q750" s="77" t="str">
        <f t="shared" si="4"/>
        <v/>
      </c>
      <c r="R750" s="47" t="str">
        <f t="shared" si="5"/>
        <v/>
      </c>
      <c r="S750" s="47" t="str">
        <f t="shared" si="6"/>
        <v/>
      </c>
      <c r="T750" s="48" t="str">
        <f>IF(A750="","",'DATA PENDIENTES'!O750)</f>
        <v/>
      </c>
    </row>
    <row r="751" ht="15.75" customHeight="1">
      <c r="A751" s="52" t="str">
        <f>IF('DATA PENDIENTES'!B751="","",'DATA PENDIENTES'!B751)</f>
        <v/>
      </c>
      <c r="B751" s="52" t="str">
        <f>IF(A751="","",'DATA PENDIENTES'!C751)</f>
        <v/>
      </c>
      <c r="C751" s="52" t="str">
        <f>IF(A751="","",'DATA PENDIENTES'!L751)</f>
        <v/>
      </c>
      <c r="D751" s="52" t="str">
        <f>IF(A751="","",'DATA PENDIENTES'!J751)</f>
        <v/>
      </c>
      <c r="E751" s="52" t="str">
        <f>IF(A751="","",'DATA PENDIENTES'!D751)</f>
        <v/>
      </c>
      <c r="F751" s="52" t="str">
        <f>IF(A751="","",'DATA PENDIENTES'!E751)</f>
        <v/>
      </c>
      <c r="G751" s="52" t="str">
        <f>IF(A751="","",'DATA PENDIENTES'!F751)</f>
        <v/>
      </c>
      <c r="H751" s="52" t="str">
        <f>IF(A751="","",'DATA PENDIENTES'!G751)</f>
        <v/>
      </c>
      <c r="I751" s="53" t="str">
        <f>IF(A751="","",'DATA PENDIENTES'!H751)</f>
        <v/>
      </c>
      <c r="J751" s="53" t="str">
        <f t="shared" si="1"/>
        <v/>
      </c>
      <c r="K751" s="52" t="str">
        <f>IF(A751="","",'DATA PENDIENTES'!I751)</f>
        <v/>
      </c>
      <c r="L751" s="52" t="str">
        <f>IF(A751="","",'DATA PENDIENTES'!K751)</f>
        <v/>
      </c>
      <c r="M751" s="52" t="str">
        <f>IF(A751="","",'DATA PENDIENTES'!M751)</f>
        <v/>
      </c>
      <c r="N751" s="52" t="str">
        <f>IF(A751="","",'DATA PENDIENTES'!N751)</f>
        <v/>
      </c>
      <c r="O751" s="52" t="str">
        <f t="shared" si="2"/>
        <v/>
      </c>
      <c r="P751" s="52" t="str">
        <f t="shared" si="3"/>
        <v/>
      </c>
      <c r="Q751" s="80" t="str">
        <f t="shared" si="4"/>
        <v/>
      </c>
      <c r="R751" s="52" t="str">
        <f t="shared" si="5"/>
        <v/>
      </c>
      <c r="S751" s="52" t="str">
        <f t="shared" si="6"/>
        <v/>
      </c>
      <c r="T751" s="53" t="str">
        <f>IF(A751="","",'DATA PENDIENTES'!O751)</f>
        <v/>
      </c>
    </row>
    <row r="752" ht="15.75" customHeight="1">
      <c r="A752" s="47" t="str">
        <f>IF('DATA PENDIENTES'!B752="","",'DATA PENDIENTES'!B752)</f>
        <v/>
      </c>
      <c r="B752" s="47" t="str">
        <f>IF(A752="","",'DATA PENDIENTES'!C752)</f>
        <v/>
      </c>
      <c r="C752" s="47" t="str">
        <f>IF(A752="","",'DATA PENDIENTES'!L752)</f>
        <v/>
      </c>
      <c r="D752" s="47" t="str">
        <f>IF(A752="","",'DATA PENDIENTES'!J752)</f>
        <v/>
      </c>
      <c r="E752" s="47" t="str">
        <f>IF(A752="","",'DATA PENDIENTES'!D752)</f>
        <v/>
      </c>
      <c r="F752" s="47" t="str">
        <f>IF(A752="","",'DATA PENDIENTES'!E752)</f>
        <v/>
      </c>
      <c r="G752" s="47" t="str">
        <f>IF(A752="","",'DATA PENDIENTES'!F752)</f>
        <v/>
      </c>
      <c r="H752" s="47" t="str">
        <f>IF(A752="","",'DATA PENDIENTES'!G752)</f>
        <v/>
      </c>
      <c r="I752" s="48" t="str">
        <f>IF(A752="","",'DATA PENDIENTES'!H752)</f>
        <v/>
      </c>
      <c r="J752" s="48" t="str">
        <f t="shared" si="1"/>
        <v/>
      </c>
      <c r="K752" s="47" t="str">
        <f>IF(A752="","",'DATA PENDIENTES'!I752)</f>
        <v/>
      </c>
      <c r="L752" s="47" t="str">
        <f>IF(A752="","",'DATA PENDIENTES'!K752)</f>
        <v/>
      </c>
      <c r="M752" s="47" t="str">
        <f>IF(A752="","",'DATA PENDIENTES'!M752)</f>
        <v/>
      </c>
      <c r="N752" s="47" t="str">
        <f>IF(A752="","",'DATA PENDIENTES'!N752)</f>
        <v/>
      </c>
      <c r="O752" s="47" t="str">
        <f t="shared" si="2"/>
        <v/>
      </c>
      <c r="P752" s="47" t="str">
        <f t="shared" si="3"/>
        <v/>
      </c>
      <c r="Q752" s="77" t="str">
        <f t="shared" si="4"/>
        <v/>
      </c>
      <c r="R752" s="47" t="str">
        <f t="shared" si="5"/>
        <v/>
      </c>
      <c r="S752" s="47" t="str">
        <f t="shared" si="6"/>
        <v/>
      </c>
      <c r="T752" s="48" t="str">
        <f>IF(A752="","",'DATA PENDIENTES'!O752)</f>
        <v/>
      </c>
    </row>
    <row r="753" ht="15.75" customHeight="1">
      <c r="A753" s="52" t="str">
        <f>IF('DATA PENDIENTES'!B753="","",'DATA PENDIENTES'!B753)</f>
        <v/>
      </c>
      <c r="B753" s="52" t="str">
        <f>IF(A753="","",'DATA PENDIENTES'!C753)</f>
        <v/>
      </c>
      <c r="C753" s="52" t="str">
        <f>IF(A753="","",'DATA PENDIENTES'!L753)</f>
        <v/>
      </c>
      <c r="D753" s="52" t="str">
        <f>IF(A753="","",'DATA PENDIENTES'!J753)</f>
        <v/>
      </c>
      <c r="E753" s="52" t="str">
        <f>IF(A753="","",'DATA PENDIENTES'!D753)</f>
        <v/>
      </c>
      <c r="F753" s="52" t="str">
        <f>IF(A753="","",'DATA PENDIENTES'!E753)</f>
        <v/>
      </c>
      <c r="G753" s="52" t="str">
        <f>IF(A753="","",'DATA PENDIENTES'!F753)</f>
        <v/>
      </c>
      <c r="H753" s="52" t="str">
        <f>IF(A753="","",'DATA PENDIENTES'!G753)</f>
        <v/>
      </c>
      <c r="I753" s="53" t="str">
        <f>IF(A753="","",'DATA PENDIENTES'!H753)</f>
        <v/>
      </c>
      <c r="J753" s="53" t="str">
        <f t="shared" si="1"/>
        <v/>
      </c>
      <c r="K753" s="52" t="str">
        <f>IF(A753="","",'DATA PENDIENTES'!I753)</f>
        <v/>
      </c>
      <c r="L753" s="52" t="str">
        <f>IF(A753="","",'DATA PENDIENTES'!K753)</f>
        <v/>
      </c>
      <c r="M753" s="52" t="str">
        <f>IF(A753="","",'DATA PENDIENTES'!M753)</f>
        <v/>
      </c>
      <c r="N753" s="52" t="str">
        <f>IF(A753="","",'DATA PENDIENTES'!N753)</f>
        <v/>
      </c>
      <c r="O753" s="52" t="str">
        <f t="shared" si="2"/>
        <v/>
      </c>
      <c r="P753" s="52" t="str">
        <f t="shared" si="3"/>
        <v/>
      </c>
      <c r="Q753" s="80" t="str">
        <f t="shared" si="4"/>
        <v/>
      </c>
      <c r="R753" s="52" t="str">
        <f t="shared" si="5"/>
        <v/>
      </c>
      <c r="S753" s="52" t="str">
        <f t="shared" si="6"/>
        <v/>
      </c>
      <c r="T753" s="53" t="str">
        <f>IF(A753="","",'DATA PENDIENTES'!O753)</f>
        <v/>
      </c>
    </row>
    <row r="754" ht="15.75" customHeight="1">
      <c r="A754" s="47" t="str">
        <f>IF('DATA PENDIENTES'!B754="","",'DATA PENDIENTES'!B754)</f>
        <v/>
      </c>
      <c r="B754" s="47" t="str">
        <f>IF(A754="","",'DATA PENDIENTES'!C754)</f>
        <v/>
      </c>
      <c r="C754" s="47" t="str">
        <f>IF(A754="","",'DATA PENDIENTES'!L754)</f>
        <v/>
      </c>
      <c r="D754" s="47" t="str">
        <f>IF(A754="","",'DATA PENDIENTES'!J754)</f>
        <v/>
      </c>
      <c r="E754" s="47" t="str">
        <f>IF(A754="","",'DATA PENDIENTES'!D754)</f>
        <v/>
      </c>
      <c r="F754" s="47" t="str">
        <f>IF(A754="","",'DATA PENDIENTES'!E754)</f>
        <v/>
      </c>
      <c r="G754" s="47" t="str">
        <f>IF(A754="","",'DATA PENDIENTES'!F754)</f>
        <v/>
      </c>
      <c r="H754" s="47" t="str">
        <f>IF(A754="","",'DATA PENDIENTES'!G754)</f>
        <v/>
      </c>
      <c r="I754" s="48" t="str">
        <f>IF(A754="","",'DATA PENDIENTES'!H754)</f>
        <v/>
      </c>
      <c r="J754" s="48" t="str">
        <f t="shared" si="1"/>
        <v/>
      </c>
      <c r="K754" s="47" t="str">
        <f>IF(A754="","",'DATA PENDIENTES'!I754)</f>
        <v/>
      </c>
      <c r="L754" s="47" t="str">
        <f>IF(A754="","",'DATA PENDIENTES'!K754)</f>
        <v/>
      </c>
      <c r="M754" s="47" t="str">
        <f>IF(A754="","",'DATA PENDIENTES'!M754)</f>
        <v/>
      </c>
      <c r="N754" s="47" t="str">
        <f>IF(A754="","",'DATA PENDIENTES'!N754)</f>
        <v/>
      </c>
      <c r="O754" s="47" t="str">
        <f t="shared" si="2"/>
        <v/>
      </c>
      <c r="P754" s="47" t="str">
        <f t="shared" si="3"/>
        <v/>
      </c>
      <c r="Q754" s="77" t="str">
        <f t="shared" si="4"/>
        <v/>
      </c>
      <c r="R754" s="47" t="str">
        <f t="shared" si="5"/>
        <v/>
      </c>
      <c r="S754" s="47" t="str">
        <f t="shared" si="6"/>
        <v/>
      </c>
      <c r="T754" s="48" t="str">
        <f>IF(A754="","",'DATA PENDIENTES'!O754)</f>
        <v/>
      </c>
    </row>
    <row r="755" ht="15.75" customHeight="1">
      <c r="A755" s="52" t="str">
        <f>IF('DATA PENDIENTES'!B755="","",'DATA PENDIENTES'!B755)</f>
        <v/>
      </c>
      <c r="B755" s="52" t="str">
        <f>IF(A755="","",'DATA PENDIENTES'!C755)</f>
        <v/>
      </c>
      <c r="C755" s="52" t="str">
        <f>IF(A755="","",'DATA PENDIENTES'!L755)</f>
        <v/>
      </c>
      <c r="D755" s="52" t="str">
        <f>IF(A755="","",'DATA PENDIENTES'!J755)</f>
        <v/>
      </c>
      <c r="E755" s="52" t="str">
        <f>IF(A755="","",'DATA PENDIENTES'!D755)</f>
        <v/>
      </c>
      <c r="F755" s="52" t="str">
        <f>IF(A755="","",'DATA PENDIENTES'!E755)</f>
        <v/>
      </c>
      <c r="G755" s="52" t="str">
        <f>IF(A755="","",'DATA PENDIENTES'!F755)</f>
        <v/>
      </c>
      <c r="H755" s="52" t="str">
        <f>IF(A755="","",'DATA PENDIENTES'!G755)</f>
        <v/>
      </c>
      <c r="I755" s="53" t="str">
        <f>IF(A755="","",'DATA PENDIENTES'!H755)</f>
        <v/>
      </c>
      <c r="J755" s="53" t="str">
        <f t="shared" si="1"/>
        <v/>
      </c>
      <c r="K755" s="52" t="str">
        <f>IF(A755="","",'DATA PENDIENTES'!I755)</f>
        <v/>
      </c>
      <c r="L755" s="52" t="str">
        <f>IF(A755="","",'DATA PENDIENTES'!K755)</f>
        <v/>
      </c>
      <c r="M755" s="52" t="str">
        <f>IF(A755="","",'DATA PENDIENTES'!M755)</f>
        <v/>
      </c>
      <c r="N755" s="52" t="str">
        <f>IF(A755="","",'DATA PENDIENTES'!N755)</f>
        <v/>
      </c>
      <c r="O755" s="52" t="str">
        <f t="shared" si="2"/>
        <v/>
      </c>
      <c r="P755" s="52" t="str">
        <f t="shared" si="3"/>
        <v/>
      </c>
      <c r="Q755" s="80" t="str">
        <f t="shared" si="4"/>
        <v/>
      </c>
      <c r="R755" s="52" t="str">
        <f t="shared" si="5"/>
        <v/>
      </c>
      <c r="S755" s="52" t="str">
        <f t="shared" si="6"/>
        <v/>
      </c>
      <c r="T755" s="53" t="str">
        <f>IF(A755="","",'DATA PENDIENTES'!O755)</f>
        <v/>
      </c>
    </row>
    <row r="756" ht="15.75" customHeight="1">
      <c r="A756" s="47" t="str">
        <f>IF('DATA PENDIENTES'!B756="","",'DATA PENDIENTES'!B756)</f>
        <v/>
      </c>
      <c r="B756" s="47" t="str">
        <f>IF(A756="","",'DATA PENDIENTES'!C756)</f>
        <v/>
      </c>
      <c r="C756" s="47" t="str">
        <f>IF(A756="","",'DATA PENDIENTES'!L756)</f>
        <v/>
      </c>
      <c r="D756" s="47" t="str">
        <f>IF(A756="","",'DATA PENDIENTES'!J756)</f>
        <v/>
      </c>
      <c r="E756" s="47" t="str">
        <f>IF(A756="","",'DATA PENDIENTES'!D756)</f>
        <v/>
      </c>
      <c r="F756" s="47" t="str">
        <f>IF(A756="","",'DATA PENDIENTES'!E756)</f>
        <v/>
      </c>
      <c r="G756" s="47" t="str">
        <f>IF(A756="","",'DATA PENDIENTES'!F756)</f>
        <v/>
      </c>
      <c r="H756" s="47" t="str">
        <f>IF(A756="","",'DATA PENDIENTES'!G756)</f>
        <v/>
      </c>
      <c r="I756" s="48" t="str">
        <f>IF(A756="","",'DATA PENDIENTES'!H756)</f>
        <v/>
      </c>
      <c r="J756" s="48" t="str">
        <f t="shared" si="1"/>
        <v/>
      </c>
      <c r="K756" s="47" t="str">
        <f>IF(A756="","",'DATA PENDIENTES'!I756)</f>
        <v/>
      </c>
      <c r="L756" s="47" t="str">
        <f>IF(A756="","",'DATA PENDIENTES'!K756)</f>
        <v/>
      </c>
      <c r="M756" s="47" t="str">
        <f>IF(A756="","",'DATA PENDIENTES'!M756)</f>
        <v/>
      </c>
      <c r="N756" s="47" t="str">
        <f>IF(A756="","",'DATA PENDIENTES'!N756)</f>
        <v/>
      </c>
      <c r="O756" s="47" t="str">
        <f t="shared" si="2"/>
        <v/>
      </c>
      <c r="P756" s="47" t="str">
        <f t="shared" si="3"/>
        <v/>
      </c>
      <c r="Q756" s="77" t="str">
        <f t="shared" si="4"/>
        <v/>
      </c>
      <c r="R756" s="47" t="str">
        <f t="shared" si="5"/>
        <v/>
      </c>
      <c r="S756" s="47" t="str">
        <f t="shared" si="6"/>
        <v/>
      </c>
      <c r="T756" s="48" t="str">
        <f>IF(A756="","",'DATA PENDIENTES'!O756)</f>
        <v/>
      </c>
    </row>
    <row r="757" ht="15.75" customHeight="1">
      <c r="A757" s="52" t="str">
        <f>IF('DATA PENDIENTES'!B757="","",'DATA PENDIENTES'!B757)</f>
        <v/>
      </c>
      <c r="B757" s="52" t="str">
        <f>IF(A757="","",'DATA PENDIENTES'!C757)</f>
        <v/>
      </c>
      <c r="C757" s="52" t="str">
        <f>IF(A757="","",'DATA PENDIENTES'!L757)</f>
        <v/>
      </c>
      <c r="D757" s="52" t="str">
        <f>IF(A757="","",'DATA PENDIENTES'!J757)</f>
        <v/>
      </c>
      <c r="E757" s="52" t="str">
        <f>IF(A757="","",'DATA PENDIENTES'!D757)</f>
        <v/>
      </c>
      <c r="F757" s="52" t="str">
        <f>IF(A757="","",'DATA PENDIENTES'!E757)</f>
        <v/>
      </c>
      <c r="G757" s="52" t="str">
        <f>IF(A757="","",'DATA PENDIENTES'!F757)</f>
        <v/>
      </c>
      <c r="H757" s="52" t="str">
        <f>IF(A757="","",'DATA PENDIENTES'!G757)</f>
        <v/>
      </c>
      <c r="I757" s="53" t="str">
        <f>IF(A757="","",'DATA PENDIENTES'!H757)</f>
        <v/>
      </c>
      <c r="J757" s="53" t="str">
        <f t="shared" si="1"/>
        <v/>
      </c>
      <c r="K757" s="52" t="str">
        <f>IF(A757="","",'DATA PENDIENTES'!I757)</f>
        <v/>
      </c>
      <c r="L757" s="52" t="str">
        <f>IF(A757="","",'DATA PENDIENTES'!K757)</f>
        <v/>
      </c>
      <c r="M757" s="52" t="str">
        <f>IF(A757="","",'DATA PENDIENTES'!M757)</f>
        <v/>
      </c>
      <c r="N757" s="52" t="str">
        <f>IF(A757="","",'DATA PENDIENTES'!N757)</f>
        <v/>
      </c>
      <c r="O757" s="52" t="str">
        <f t="shared" si="2"/>
        <v/>
      </c>
      <c r="P757" s="52" t="str">
        <f t="shared" si="3"/>
        <v/>
      </c>
      <c r="Q757" s="80" t="str">
        <f t="shared" si="4"/>
        <v/>
      </c>
      <c r="R757" s="52" t="str">
        <f t="shared" si="5"/>
        <v/>
      </c>
      <c r="S757" s="52" t="str">
        <f t="shared" si="6"/>
        <v/>
      </c>
      <c r="T757" s="53" t="str">
        <f>IF(A757="","",'DATA PENDIENTES'!O757)</f>
        <v/>
      </c>
    </row>
    <row r="758" ht="15.75" customHeight="1">
      <c r="A758" s="47" t="str">
        <f>IF('DATA PENDIENTES'!B758="","",'DATA PENDIENTES'!B758)</f>
        <v/>
      </c>
      <c r="B758" s="47" t="str">
        <f>IF(A758="","",'DATA PENDIENTES'!C758)</f>
        <v/>
      </c>
      <c r="C758" s="47" t="str">
        <f>IF(A758="","",'DATA PENDIENTES'!L758)</f>
        <v/>
      </c>
      <c r="D758" s="47" t="str">
        <f>IF(A758="","",'DATA PENDIENTES'!J758)</f>
        <v/>
      </c>
      <c r="E758" s="47" t="str">
        <f>IF(A758="","",'DATA PENDIENTES'!D758)</f>
        <v/>
      </c>
      <c r="F758" s="47" t="str">
        <f>IF(A758="","",'DATA PENDIENTES'!E758)</f>
        <v/>
      </c>
      <c r="G758" s="47" t="str">
        <f>IF(A758="","",'DATA PENDIENTES'!F758)</f>
        <v/>
      </c>
      <c r="H758" s="47" t="str">
        <f>IF(A758="","",'DATA PENDIENTES'!G758)</f>
        <v/>
      </c>
      <c r="I758" s="48" t="str">
        <f>IF(A758="","",'DATA PENDIENTES'!H758)</f>
        <v/>
      </c>
      <c r="J758" s="48" t="str">
        <f t="shared" si="1"/>
        <v/>
      </c>
      <c r="K758" s="47" t="str">
        <f>IF(A758="","",'DATA PENDIENTES'!I758)</f>
        <v/>
      </c>
      <c r="L758" s="47" t="str">
        <f>IF(A758="","",'DATA PENDIENTES'!K758)</f>
        <v/>
      </c>
      <c r="M758" s="47" t="str">
        <f>IF(A758="","",'DATA PENDIENTES'!M758)</f>
        <v/>
      </c>
      <c r="N758" s="47" t="str">
        <f>IF(A758="","",'DATA PENDIENTES'!N758)</f>
        <v/>
      </c>
      <c r="O758" s="47" t="str">
        <f t="shared" si="2"/>
        <v/>
      </c>
      <c r="P758" s="47" t="str">
        <f t="shared" si="3"/>
        <v/>
      </c>
      <c r="Q758" s="77" t="str">
        <f t="shared" si="4"/>
        <v/>
      </c>
      <c r="R758" s="47" t="str">
        <f t="shared" si="5"/>
        <v/>
      </c>
      <c r="S758" s="47" t="str">
        <f t="shared" si="6"/>
        <v/>
      </c>
      <c r="T758" s="48" t="str">
        <f>IF(A758="","",'DATA PENDIENTES'!O758)</f>
        <v/>
      </c>
    </row>
    <row r="759" ht="15.75" customHeight="1">
      <c r="A759" s="52" t="str">
        <f>IF('DATA PENDIENTES'!B759="","",'DATA PENDIENTES'!B759)</f>
        <v/>
      </c>
      <c r="B759" s="52" t="str">
        <f>IF(A759="","",'DATA PENDIENTES'!C759)</f>
        <v/>
      </c>
      <c r="C759" s="52" t="str">
        <f>IF(A759="","",'DATA PENDIENTES'!L759)</f>
        <v/>
      </c>
      <c r="D759" s="52" t="str">
        <f>IF(A759="","",'DATA PENDIENTES'!J759)</f>
        <v/>
      </c>
      <c r="E759" s="52" t="str">
        <f>IF(A759="","",'DATA PENDIENTES'!D759)</f>
        <v/>
      </c>
      <c r="F759" s="52" t="str">
        <f>IF(A759="","",'DATA PENDIENTES'!E759)</f>
        <v/>
      </c>
      <c r="G759" s="52" t="str">
        <f>IF(A759="","",'DATA PENDIENTES'!F759)</f>
        <v/>
      </c>
      <c r="H759" s="52" t="str">
        <f>IF(A759="","",'DATA PENDIENTES'!G759)</f>
        <v/>
      </c>
      <c r="I759" s="53" t="str">
        <f>IF(A759="","",'DATA PENDIENTES'!H759)</f>
        <v/>
      </c>
      <c r="J759" s="53" t="str">
        <f t="shared" si="1"/>
        <v/>
      </c>
      <c r="K759" s="52" t="str">
        <f>IF(A759="","",'DATA PENDIENTES'!I759)</f>
        <v/>
      </c>
      <c r="L759" s="52" t="str">
        <f>IF(A759="","",'DATA PENDIENTES'!K759)</f>
        <v/>
      </c>
      <c r="M759" s="52" t="str">
        <f>IF(A759="","",'DATA PENDIENTES'!M759)</f>
        <v/>
      </c>
      <c r="N759" s="52" t="str">
        <f>IF(A759="","",'DATA PENDIENTES'!N759)</f>
        <v/>
      </c>
      <c r="O759" s="52" t="str">
        <f t="shared" si="2"/>
        <v/>
      </c>
      <c r="P759" s="52" t="str">
        <f t="shared" si="3"/>
        <v/>
      </c>
      <c r="Q759" s="80" t="str">
        <f t="shared" si="4"/>
        <v/>
      </c>
      <c r="R759" s="52" t="str">
        <f t="shared" si="5"/>
        <v/>
      </c>
      <c r="S759" s="52" t="str">
        <f t="shared" si="6"/>
        <v/>
      </c>
      <c r="T759" s="53" t="str">
        <f>IF(A759="","",'DATA PENDIENTES'!O759)</f>
        <v/>
      </c>
    </row>
    <row r="760" ht="15.75" customHeight="1">
      <c r="A760" s="47" t="str">
        <f>IF('DATA PENDIENTES'!B760="","",'DATA PENDIENTES'!B760)</f>
        <v/>
      </c>
      <c r="B760" s="47" t="str">
        <f>IF(A760="","",'DATA PENDIENTES'!C760)</f>
        <v/>
      </c>
      <c r="C760" s="47" t="str">
        <f>IF(A760="","",'DATA PENDIENTES'!L760)</f>
        <v/>
      </c>
      <c r="D760" s="47" t="str">
        <f>IF(A760="","",'DATA PENDIENTES'!J760)</f>
        <v/>
      </c>
      <c r="E760" s="47" t="str">
        <f>IF(A760="","",'DATA PENDIENTES'!D760)</f>
        <v/>
      </c>
      <c r="F760" s="47" t="str">
        <f>IF(A760="","",'DATA PENDIENTES'!E760)</f>
        <v/>
      </c>
      <c r="G760" s="47" t="str">
        <f>IF(A760="","",'DATA PENDIENTES'!F760)</f>
        <v/>
      </c>
      <c r="H760" s="47" t="str">
        <f>IF(A760="","",'DATA PENDIENTES'!G760)</f>
        <v/>
      </c>
      <c r="I760" s="48" t="str">
        <f>IF(A760="","",'DATA PENDIENTES'!H760)</f>
        <v/>
      </c>
      <c r="J760" s="48" t="str">
        <f t="shared" si="1"/>
        <v/>
      </c>
      <c r="K760" s="47" t="str">
        <f>IF(A760="","",'DATA PENDIENTES'!I760)</f>
        <v/>
      </c>
      <c r="L760" s="47" t="str">
        <f>IF(A760="","",'DATA PENDIENTES'!K760)</f>
        <v/>
      </c>
      <c r="M760" s="47" t="str">
        <f>IF(A760="","",'DATA PENDIENTES'!M760)</f>
        <v/>
      </c>
      <c r="N760" s="47" t="str">
        <f>IF(A760="","",'DATA PENDIENTES'!N760)</f>
        <v/>
      </c>
      <c r="O760" s="47" t="str">
        <f t="shared" si="2"/>
        <v/>
      </c>
      <c r="P760" s="47" t="str">
        <f t="shared" si="3"/>
        <v/>
      </c>
      <c r="Q760" s="77" t="str">
        <f t="shared" si="4"/>
        <v/>
      </c>
      <c r="R760" s="47" t="str">
        <f t="shared" si="5"/>
        <v/>
      </c>
      <c r="S760" s="47" t="str">
        <f t="shared" si="6"/>
        <v/>
      </c>
      <c r="T760" s="48" t="str">
        <f>IF(A760="","",'DATA PENDIENTES'!O760)</f>
        <v/>
      </c>
    </row>
    <row r="761" ht="15.75" customHeight="1">
      <c r="A761" s="52" t="str">
        <f>IF('DATA PENDIENTES'!B761="","",'DATA PENDIENTES'!B761)</f>
        <v/>
      </c>
      <c r="B761" s="52" t="str">
        <f>IF(A761="","",'DATA PENDIENTES'!C761)</f>
        <v/>
      </c>
      <c r="C761" s="52" t="str">
        <f>IF(A761="","",'DATA PENDIENTES'!L761)</f>
        <v/>
      </c>
      <c r="D761" s="52" t="str">
        <f>IF(A761="","",'DATA PENDIENTES'!J761)</f>
        <v/>
      </c>
      <c r="E761" s="52" t="str">
        <f>IF(A761="","",'DATA PENDIENTES'!D761)</f>
        <v/>
      </c>
      <c r="F761" s="52" t="str">
        <f>IF(A761="","",'DATA PENDIENTES'!E761)</f>
        <v/>
      </c>
      <c r="G761" s="52" t="str">
        <f>IF(A761="","",'DATA PENDIENTES'!F761)</f>
        <v/>
      </c>
      <c r="H761" s="52" t="str">
        <f>IF(A761="","",'DATA PENDIENTES'!G761)</f>
        <v/>
      </c>
      <c r="I761" s="53" t="str">
        <f>IF(A761="","",'DATA PENDIENTES'!H761)</f>
        <v/>
      </c>
      <c r="J761" s="53" t="str">
        <f t="shared" si="1"/>
        <v/>
      </c>
      <c r="K761" s="52" t="str">
        <f>IF(A761="","",'DATA PENDIENTES'!I761)</f>
        <v/>
      </c>
      <c r="L761" s="52" t="str">
        <f>IF(A761="","",'DATA PENDIENTES'!K761)</f>
        <v/>
      </c>
      <c r="M761" s="52" t="str">
        <f>IF(A761="","",'DATA PENDIENTES'!M761)</f>
        <v/>
      </c>
      <c r="N761" s="52" t="str">
        <f>IF(A761="","",'DATA PENDIENTES'!N761)</f>
        <v/>
      </c>
      <c r="O761" s="52" t="str">
        <f t="shared" si="2"/>
        <v/>
      </c>
      <c r="P761" s="52" t="str">
        <f t="shared" si="3"/>
        <v/>
      </c>
      <c r="Q761" s="80" t="str">
        <f t="shared" si="4"/>
        <v/>
      </c>
      <c r="R761" s="52" t="str">
        <f t="shared" si="5"/>
        <v/>
      </c>
      <c r="S761" s="52" t="str">
        <f t="shared" si="6"/>
        <v/>
      </c>
      <c r="T761" s="53" t="str">
        <f>IF(A761="","",'DATA PENDIENTES'!O761)</f>
        <v/>
      </c>
    </row>
    <row r="762" ht="15.75" customHeight="1">
      <c r="A762" s="47" t="str">
        <f>IF('DATA PENDIENTES'!B762="","",'DATA PENDIENTES'!B762)</f>
        <v/>
      </c>
      <c r="B762" s="47" t="str">
        <f>IF(A762="","",'DATA PENDIENTES'!C762)</f>
        <v/>
      </c>
      <c r="C762" s="47" t="str">
        <f>IF(A762="","",'DATA PENDIENTES'!L762)</f>
        <v/>
      </c>
      <c r="D762" s="47" t="str">
        <f>IF(A762="","",'DATA PENDIENTES'!J762)</f>
        <v/>
      </c>
      <c r="E762" s="47" t="str">
        <f>IF(A762="","",'DATA PENDIENTES'!D762)</f>
        <v/>
      </c>
      <c r="F762" s="47" t="str">
        <f>IF(A762="","",'DATA PENDIENTES'!E762)</f>
        <v/>
      </c>
      <c r="G762" s="47" t="str">
        <f>IF(A762="","",'DATA PENDIENTES'!F762)</f>
        <v/>
      </c>
      <c r="H762" s="47" t="str">
        <f>IF(A762="","",'DATA PENDIENTES'!G762)</f>
        <v/>
      </c>
      <c r="I762" s="48" t="str">
        <f>IF(A762="","",'DATA PENDIENTES'!H762)</f>
        <v/>
      </c>
      <c r="J762" s="48" t="str">
        <f t="shared" si="1"/>
        <v/>
      </c>
      <c r="K762" s="47" t="str">
        <f>IF(A762="","",'DATA PENDIENTES'!I762)</f>
        <v/>
      </c>
      <c r="L762" s="47" t="str">
        <f>IF(A762="","",'DATA PENDIENTES'!K762)</f>
        <v/>
      </c>
      <c r="M762" s="47" t="str">
        <f>IF(A762="","",'DATA PENDIENTES'!M762)</f>
        <v/>
      </c>
      <c r="N762" s="47" t="str">
        <f>IF(A762="","",'DATA PENDIENTES'!N762)</f>
        <v/>
      </c>
      <c r="O762" s="47" t="str">
        <f t="shared" si="2"/>
        <v/>
      </c>
      <c r="P762" s="47" t="str">
        <f t="shared" si="3"/>
        <v/>
      </c>
      <c r="Q762" s="77" t="str">
        <f t="shared" si="4"/>
        <v/>
      </c>
      <c r="R762" s="47" t="str">
        <f t="shared" si="5"/>
        <v/>
      </c>
      <c r="S762" s="47" t="str">
        <f t="shared" si="6"/>
        <v/>
      </c>
      <c r="T762" s="48" t="str">
        <f>IF(A762="","",'DATA PENDIENTES'!O762)</f>
        <v/>
      </c>
    </row>
    <row r="763" ht="15.75" customHeight="1">
      <c r="A763" s="52" t="str">
        <f>IF('DATA PENDIENTES'!B763="","",'DATA PENDIENTES'!B763)</f>
        <v/>
      </c>
      <c r="B763" s="52" t="str">
        <f>IF(A763="","",'DATA PENDIENTES'!C763)</f>
        <v/>
      </c>
      <c r="C763" s="52" t="str">
        <f>IF(A763="","",'DATA PENDIENTES'!L763)</f>
        <v/>
      </c>
      <c r="D763" s="52" t="str">
        <f>IF(A763="","",'DATA PENDIENTES'!J763)</f>
        <v/>
      </c>
      <c r="E763" s="52" t="str">
        <f>IF(A763="","",'DATA PENDIENTES'!D763)</f>
        <v/>
      </c>
      <c r="F763" s="52" t="str">
        <f>IF(A763="","",'DATA PENDIENTES'!E763)</f>
        <v/>
      </c>
      <c r="G763" s="52" t="str">
        <f>IF(A763="","",'DATA PENDIENTES'!F763)</f>
        <v/>
      </c>
      <c r="H763" s="52" t="str">
        <f>IF(A763="","",'DATA PENDIENTES'!G763)</f>
        <v/>
      </c>
      <c r="I763" s="53" t="str">
        <f>IF(A763="","",'DATA PENDIENTES'!H763)</f>
        <v/>
      </c>
      <c r="J763" s="53" t="str">
        <f t="shared" si="1"/>
        <v/>
      </c>
      <c r="K763" s="52" t="str">
        <f>IF(A763="","",'DATA PENDIENTES'!I763)</f>
        <v/>
      </c>
      <c r="L763" s="52" t="str">
        <f>IF(A763="","",'DATA PENDIENTES'!K763)</f>
        <v/>
      </c>
      <c r="M763" s="52" t="str">
        <f>IF(A763="","",'DATA PENDIENTES'!M763)</f>
        <v/>
      </c>
      <c r="N763" s="52" t="str">
        <f>IF(A763="","",'DATA PENDIENTES'!N763)</f>
        <v/>
      </c>
      <c r="O763" s="52" t="str">
        <f t="shared" si="2"/>
        <v/>
      </c>
      <c r="P763" s="52" t="str">
        <f t="shared" si="3"/>
        <v/>
      </c>
      <c r="Q763" s="80" t="str">
        <f t="shared" si="4"/>
        <v/>
      </c>
      <c r="R763" s="52" t="str">
        <f t="shared" si="5"/>
        <v/>
      </c>
      <c r="S763" s="52" t="str">
        <f t="shared" si="6"/>
        <v/>
      </c>
      <c r="T763" s="53" t="str">
        <f>IF(A763="","",'DATA PENDIENTES'!O763)</f>
        <v/>
      </c>
    </row>
    <row r="764" ht="15.75" customHeight="1">
      <c r="A764" s="47" t="str">
        <f>IF('DATA PENDIENTES'!B764="","",'DATA PENDIENTES'!B764)</f>
        <v/>
      </c>
      <c r="B764" s="47" t="str">
        <f>IF(A764="","",'DATA PENDIENTES'!C764)</f>
        <v/>
      </c>
      <c r="C764" s="47" t="str">
        <f>IF(A764="","",'DATA PENDIENTES'!L764)</f>
        <v/>
      </c>
      <c r="D764" s="47" t="str">
        <f>IF(A764="","",'DATA PENDIENTES'!J764)</f>
        <v/>
      </c>
      <c r="E764" s="47" t="str">
        <f>IF(A764="","",'DATA PENDIENTES'!D764)</f>
        <v/>
      </c>
      <c r="F764" s="47" t="str">
        <f>IF(A764="","",'DATA PENDIENTES'!E764)</f>
        <v/>
      </c>
      <c r="G764" s="47" t="str">
        <f>IF(A764="","",'DATA PENDIENTES'!F764)</f>
        <v/>
      </c>
      <c r="H764" s="47" t="str">
        <f>IF(A764="","",'DATA PENDIENTES'!G764)</f>
        <v/>
      </c>
      <c r="I764" s="48" t="str">
        <f>IF(A764="","",'DATA PENDIENTES'!H764)</f>
        <v/>
      </c>
      <c r="J764" s="48" t="str">
        <f t="shared" si="1"/>
        <v/>
      </c>
      <c r="K764" s="47" t="str">
        <f>IF(A764="","",'DATA PENDIENTES'!I764)</f>
        <v/>
      </c>
      <c r="L764" s="47" t="str">
        <f>IF(A764="","",'DATA PENDIENTES'!K764)</f>
        <v/>
      </c>
      <c r="M764" s="47" t="str">
        <f>IF(A764="","",'DATA PENDIENTES'!M764)</f>
        <v/>
      </c>
      <c r="N764" s="47" t="str">
        <f>IF(A764="","",'DATA PENDIENTES'!N764)</f>
        <v/>
      </c>
      <c r="O764" s="47" t="str">
        <f t="shared" si="2"/>
        <v/>
      </c>
      <c r="P764" s="47" t="str">
        <f t="shared" si="3"/>
        <v/>
      </c>
      <c r="Q764" s="77" t="str">
        <f t="shared" si="4"/>
        <v/>
      </c>
      <c r="R764" s="47" t="str">
        <f t="shared" si="5"/>
        <v/>
      </c>
      <c r="S764" s="47" t="str">
        <f t="shared" si="6"/>
        <v/>
      </c>
      <c r="T764" s="48" t="str">
        <f>IF(A764="","",'DATA PENDIENTES'!O764)</f>
        <v/>
      </c>
    </row>
    <row r="765" ht="15.75" customHeight="1">
      <c r="A765" s="52" t="str">
        <f>IF('DATA PENDIENTES'!B765="","",'DATA PENDIENTES'!B765)</f>
        <v/>
      </c>
      <c r="B765" s="52" t="str">
        <f>IF(A765="","",'DATA PENDIENTES'!C765)</f>
        <v/>
      </c>
      <c r="C765" s="52" t="str">
        <f>IF(A765="","",'DATA PENDIENTES'!L765)</f>
        <v/>
      </c>
      <c r="D765" s="52" t="str">
        <f>IF(A765="","",'DATA PENDIENTES'!J765)</f>
        <v/>
      </c>
      <c r="E765" s="52" t="str">
        <f>IF(A765="","",'DATA PENDIENTES'!D765)</f>
        <v/>
      </c>
      <c r="F765" s="52" t="str">
        <f>IF(A765="","",'DATA PENDIENTES'!E765)</f>
        <v/>
      </c>
      <c r="G765" s="52" t="str">
        <f>IF(A765="","",'DATA PENDIENTES'!F765)</f>
        <v/>
      </c>
      <c r="H765" s="52" t="str">
        <f>IF(A765="","",'DATA PENDIENTES'!G765)</f>
        <v/>
      </c>
      <c r="I765" s="53" t="str">
        <f>IF(A765="","",'DATA PENDIENTES'!H765)</f>
        <v/>
      </c>
      <c r="J765" s="53" t="str">
        <f t="shared" si="1"/>
        <v/>
      </c>
      <c r="K765" s="52" t="str">
        <f>IF(A765="","",'DATA PENDIENTES'!I765)</f>
        <v/>
      </c>
      <c r="L765" s="52" t="str">
        <f>IF(A765="","",'DATA PENDIENTES'!K765)</f>
        <v/>
      </c>
      <c r="M765" s="52" t="str">
        <f>IF(A765="","",'DATA PENDIENTES'!M765)</f>
        <v/>
      </c>
      <c r="N765" s="52" t="str">
        <f>IF(A765="","",'DATA PENDIENTES'!N765)</f>
        <v/>
      </c>
      <c r="O765" s="52" t="str">
        <f t="shared" si="2"/>
        <v/>
      </c>
      <c r="P765" s="52" t="str">
        <f t="shared" si="3"/>
        <v/>
      </c>
      <c r="Q765" s="80" t="str">
        <f t="shared" si="4"/>
        <v/>
      </c>
      <c r="R765" s="52" t="str">
        <f t="shared" si="5"/>
        <v/>
      </c>
      <c r="S765" s="52" t="str">
        <f t="shared" si="6"/>
        <v/>
      </c>
      <c r="T765" s="53" t="str">
        <f>IF(A765="","",'DATA PENDIENTES'!O765)</f>
        <v/>
      </c>
    </row>
    <row r="766" ht="15.75" customHeight="1">
      <c r="A766" s="47" t="str">
        <f>IF('DATA PENDIENTES'!B766="","",'DATA PENDIENTES'!B766)</f>
        <v/>
      </c>
      <c r="B766" s="47" t="str">
        <f>IF(A766="","",'DATA PENDIENTES'!C766)</f>
        <v/>
      </c>
      <c r="C766" s="47" t="str">
        <f>IF(A766="","",'DATA PENDIENTES'!L766)</f>
        <v/>
      </c>
      <c r="D766" s="47" t="str">
        <f>IF(A766="","",'DATA PENDIENTES'!J766)</f>
        <v/>
      </c>
      <c r="E766" s="47" t="str">
        <f>IF(A766="","",'DATA PENDIENTES'!D766)</f>
        <v/>
      </c>
      <c r="F766" s="47" t="str">
        <f>IF(A766="","",'DATA PENDIENTES'!E766)</f>
        <v/>
      </c>
      <c r="G766" s="47" t="str">
        <f>IF(A766="","",'DATA PENDIENTES'!F766)</f>
        <v/>
      </c>
      <c r="H766" s="47" t="str">
        <f>IF(A766="","",'DATA PENDIENTES'!G766)</f>
        <v/>
      </c>
      <c r="I766" s="48" t="str">
        <f>IF(A766="","",'DATA PENDIENTES'!H766)</f>
        <v/>
      </c>
      <c r="J766" s="48" t="str">
        <f t="shared" si="1"/>
        <v/>
      </c>
      <c r="K766" s="47" t="str">
        <f>IF(A766="","",'DATA PENDIENTES'!I766)</f>
        <v/>
      </c>
      <c r="L766" s="47" t="str">
        <f>IF(A766="","",'DATA PENDIENTES'!K766)</f>
        <v/>
      </c>
      <c r="M766" s="47" t="str">
        <f>IF(A766="","",'DATA PENDIENTES'!M766)</f>
        <v/>
      </c>
      <c r="N766" s="47" t="str">
        <f>IF(A766="","",'DATA PENDIENTES'!N766)</f>
        <v/>
      </c>
      <c r="O766" s="47" t="str">
        <f t="shared" si="2"/>
        <v/>
      </c>
      <c r="P766" s="47" t="str">
        <f t="shared" si="3"/>
        <v/>
      </c>
      <c r="Q766" s="77" t="str">
        <f t="shared" si="4"/>
        <v/>
      </c>
      <c r="R766" s="47" t="str">
        <f t="shared" si="5"/>
        <v/>
      </c>
      <c r="S766" s="47" t="str">
        <f t="shared" si="6"/>
        <v/>
      </c>
      <c r="T766" s="48" t="str">
        <f>IF(A766="","",'DATA PENDIENTES'!O766)</f>
        <v/>
      </c>
    </row>
    <row r="767" ht="15.75" customHeight="1">
      <c r="A767" s="52" t="str">
        <f>IF('DATA PENDIENTES'!B767="","",'DATA PENDIENTES'!B767)</f>
        <v/>
      </c>
      <c r="B767" s="52" t="str">
        <f>IF(A767="","",'DATA PENDIENTES'!C767)</f>
        <v/>
      </c>
      <c r="C767" s="52" t="str">
        <f>IF(A767="","",'DATA PENDIENTES'!L767)</f>
        <v/>
      </c>
      <c r="D767" s="52" t="str">
        <f>IF(A767="","",'DATA PENDIENTES'!J767)</f>
        <v/>
      </c>
      <c r="E767" s="52" t="str">
        <f>IF(A767="","",'DATA PENDIENTES'!D767)</f>
        <v/>
      </c>
      <c r="F767" s="52" t="str">
        <f>IF(A767="","",'DATA PENDIENTES'!E767)</f>
        <v/>
      </c>
      <c r="G767" s="52" t="str">
        <f>IF(A767="","",'DATA PENDIENTES'!F767)</f>
        <v/>
      </c>
      <c r="H767" s="52" t="str">
        <f>IF(A767="","",'DATA PENDIENTES'!G767)</f>
        <v/>
      </c>
      <c r="I767" s="53" t="str">
        <f>IF(A767="","",'DATA PENDIENTES'!H767)</f>
        <v/>
      </c>
      <c r="J767" s="53" t="str">
        <f t="shared" si="1"/>
        <v/>
      </c>
      <c r="K767" s="52" t="str">
        <f>IF(A767="","",'DATA PENDIENTES'!I767)</f>
        <v/>
      </c>
      <c r="L767" s="52" t="str">
        <f>IF(A767="","",'DATA PENDIENTES'!K767)</f>
        <v/>
      </c>
      <c r="M767" s="52" t="str">
        <f>IF(A767="","",'DATA PENDIENTES'!M767)</f>
        <v/>
      </c>
      <c r="N767" s="52" t="str">
        <f>IF(A767="","",'DATA PENDIENTES'!N767)</f>
        <v/>
      </c>
      <c r="O767" s="52" t="str">
        <f t="shared" si="2"/>
        <v/>
      </c>
      <c r="P767" s="52" t="str">
        <f t="shared" si="3"/>
        <v/>
      </c>
      <c r="Q767" s="80" t="str">
        <f t="shared" si="4"/>
        <v/>
      </c>
      <c r="R767" s="52" t="str">
        <f t="shared" si="5"/>
        <v/>
      </c>
      <c r="S767" s="52" t="str">
        <f t="shared" si="6"/>
        <v/>
      </c>
      <c r="T767" s="53" t="str">
        <f>IF(A767="","",'DATA PENDIENTES'!O767)</f>
        <v/>
      </c>
    </row>
    <row r="768" ht="15.75" customHeight="1">
      <c r="A768" s="47" t="str">
        <f>IF('DATA PENDIENTES'!B768="","",'DATA PENDIENTES'!B768)</f>
        <v/>
      </c>
      <c r="B768" s="47" t="str">
        <f>IF(A768="","",'DATA PENDIENTES'!C768)</f>
        <v/>
      </c>
      <c r="C768" s="47" t="str">
        <f>IF(A768="","",'DATA PENDIENTES'!L768)</f>
        <v/>
      </c>
      <c r="D768" s="47" t="str">
        <f>IF(A768="","",'DATA PENDIENTES'!J768)</f>
        <v/>
      </c>
      <c r="E768" s="47" t="str">
        <f>IF(A768="","",'DATA PENDIENTES'!D768)</f>
        <v/>
      </c>
      <c r="F768" s="47" t="str">
        <f>IF(A768="","",'DATA PENDIENTES'!E768)</f>
        <v/>
      </c>
      <c r="G768" s="47" t="str">
        <f>IF(A768="","",'DATA PENDIENTES'!F768)</f>
        <v/>
      </c>
      <c r="H768" s="47" t="str">
        <f>IF(A768="","",'DATA PENDIENTES'!G768)</f>
        <v/>
      </c>
      <c r="I768" s="48" t="str">
        <f>IF(A768="","",'DATA PENDIENTES'!H768)</f>
        <v/>
      </c>
      <c r="J768" s="48" t="str">
        <f t="shared" si="1"/>
        <v/>
      </c>
      <c r="K768" s="47" t="str">
        <f>IF(A768="","",'DATA PENDIENTES'!I768)</f>
        <v/>
      </c>
      <c r="L768" s="47" t="str">
        <f>IF(A768="","",'DATA PENDIENTES'!K768)</f>
        <v/>
      </c>
      <c r="M768" s="47" t="str">
        <f>IF(A768="","",'DATA PENDIENTES'!M768)</f>
        <v/>
      </c>
      <c r="N768" s="47" t="str">
        <f>IF(A768="","",'DATA PENDIENTES'!N768)</f>
        <v/>
      </c>
      <c r="O768" s="47" t="str">
        <f t="shared" si="2"/>
        <v/>
      </c>
      <c r="P768" s="47" t="str">
        <f t="shared" si="3"/>
        <v/>
      </c>
      <c r="Q768" s="77" t="str">
        <f t="shared" si="4"/>
        <v/>
      </c>
      <c r="R768" s="47" t="str">
        <f t="shared" si="5"/>
        <v/>
      </c>
      <c r="S768" s="47" t="str">
        <f t="shared" si="6"/>
        <v/>
      </c>
      <c r="T768" s="48" t="str">
        <f>IF(A768="","",'DATA PENDIENTES'!O768)</f>
        <v/>
      </c>
    </row>
    <row r="769" ht="15.75" customHeight="1">
      <c r="A769" s="52" t="str">
        <f>IF('DATA PENDIENTES'!B769="","",'DATA PENDIENTES'!B769)</f>
        <v/>
      </c>
      <c r="B769" s="52" t="str">
        <f>IF(A769="","",'DATA PENDIENTES'!C769)</f>
        <v/>
      </c>
      <c r="C769" s="52" t="str">
        <f>IF(A769="","",'DATA PENDIENTES'!L769)</f>
        <v/>
      </c>
      <c r="D769" s="52" t="str">
        <f>IF(A769="","",'DATA PENDIENTES'!J769)</f>
        <v/>
      </c>
      <c r="E769" s="52" t="str">
        <f>IF(A769="","",'DATA PENDIENTES'!D769)</f>
        <v/>
      </c>
      <c r="F769" s="52" t="str">
        <f>IF(A769="","",'DATA PENDIENTES'!E769)</f>
        <v/>
      </c>
      <c r="G769" s="52" t="str">
        <f>IF(A769="","",'DATA PENDIENTES'!F769)</f>
        <v/>
      </c>
      <c r="H769" s="52" t="str">
        <f>IF(A769="","",'DATA PENDIENTES'!G769)</f>
        <v/>
      </c>
      <c r="I769" s="53" t="str">
        <f>IF(A769="","",'DATA PENDIENTES'!H769)</f>
        <v/>
      </c>
      <c r="J769" s="53" t="str">
        <f t="shared" si="1"/>
        <v/>
      </c>
      <c r="K769" s="52" t="str">
        <f>IF(A769="","",'DATA PENDIENTES'!I769)</f>
        <v/>
      </c>
      <c r="L769" s="52" t="str">
        <f>IF(A769="","",'DATA PENDIENTES'!K769)</f>
        <v/>
      </c>
      <c r="M769" s="52" t="str">
        <f>IF(A769="","",'DATA PENDIENTES'!M769)</f>
        <v/>
      </c>
      <c r="N769" s="52" t="str">
        <f>IF(A769="","",'DATA PENDIENTES'!N769)</f>
        <v/>
      </c>
      <c r="O769" s="52" t="str">
        <f t="shared" si="2"/>
        <v/>
      </c>
      <c r="P769" s="52" t="str">
        <f t="shared" si="3"/>
        <v/>
      </c>
      <c r="Q769" s="80" t="str">
        <f t="shared" si="4"/>
        <v/>
      </c>
      <c r="R769" s="52" t="str">
        <f t="shared" si="5"/>
        <v/>
      </c>
      <c r="S769" s="52" t="str">
        <f t="shared" si="6"/>
        <v/>
      </c>
      <c r="T769" s="53" t="str">
        <f>IF(A769="","",'DATA PENDIENTES'!O769)</f>
        <v/>
      </c>
    </row>
    <row r="770" ht="15.75" customHeight="1">
      <c r="A770" s="47" t="str">
        <f>IF('DATA PENDIENTES'!B770="","",'DATA PENDIENTES'!B770)</f>
        <v/>
      </c>
      <c r="B770" s="47" t="str">
        <f>IF(A770="","",'DATA PENDIENTES'!C770)</f>
        <v/>
      </c>
      <c r="C770" s="47" t="str">
        <f>IF(A770="","",'DATA PENDIENTES'!L770)</f>
        <v/>
      </c>
      <c r="D770" s="47" t="str">
        <f>IF(A770="","",'DATA PENDIENTES'!J770)</f>
        <v/>
      </c>
      <c r="E770" s="47" t="str">
        <f>IF(A770="","",'DATA PENDIENTES'!D770)</f>
        <v/>
      </c>
      <c r="F770" s="47" t="str">
        <f>IF(A770="","",'DATA PENDIENTES'!E770)</f>
        <v/>
      </c>
      <c r="G770" s="47" t="str">
        <f>IF(A770="","",'DATA PENDIENTES'!F770)</f>
        <v/>
      </c>
      <c r="H770" s="47" t="str">
        <f>IF(A770="","",'DATA PENDIENTES'!G770)</f>
        <v/>
      </c>
      <c r="I770" s="48" t="str">
        <f>IF(A770="","",'DATA PENDIENTES'!H770)</f>
        <v/>
      </c>
      <c r="J770" s="48" t="str">
        <f t="shared" si="1"/>
        <v/>
      </c>
      <c r="K770" s="47" t="str">
        <f>IF(A770="","",'DATA PENDIENTES'!I770)</f>
        <v/>
      </c>
      <c r="L770" s="47" t="str">
        <f>IF(A770="","",'DATA PENDIENTES'!K770)</f>
        <v/>
      </c>
      <c r="M770" s="47" t="str">
        <f>IF(A770="","",'DATA PENDIENTES'!M770)</f>
        <v/>
      </c>
      <c r="N770" s="47" t="str">
        <f>IF(A770="","",'DATA PENDIENTES'!N770)</f>
        <v/>
      </c>
      <c r="O770" s="47" t="str">
        <f t="shared" si="2"/>
        <v/>
      </c>
      <c r="P770" s="47" t="str">
        <f t="shared" si="3"/>
        <v/>
      </c>
      <c r="Q770" s="77" t="str">
        <f t="shared" si="4"/>
        <v/>
      </c>
      <c r="R770" s="47" t="str">
        <f t="shared" si="5"/>
        <v/>
      </c>
      <c r="S770" s="47" t="str">
        <f t="shared" si="6"/>
        <v/>
      </c>
      <c r="T770" s="48" t="str">
        <f>IF(A770="","",'DATA PENDIENTES'!O770)</f>
        <v/>
      </c>
    </row>
    <row r="771" ht="15.75" customHeight="1">
      <c r="A771" s="52" t="str">
        <f>IF('DATA PENDIENTES'!B771="","",'DATA PENDIENTES'!B771)</f>
        <v/>
      </c>
      <c r="B771" s="52" t="str">
        <f>IF(A771="","",'DATA PENDIENTES'!C771)</f>
        <v/>
      </c>
      <c r="C771" s="52" t="str">
        <f>IF(A771="","",'DATA PENDIENTES'!L771)</f>
        <v/>
      </c>
      <c r="D771" s="52" t="str">
        <f>IF(A771="","",'DATA PENDIENTES'!J771)</f>
        <v/>
      </c>
      <c r="E771" s="52" t="str">
        <f>IF(A771="","",'DATA PENDIENTES'!D771)</f>
        <v/>
      </c>
      <c r="F771" s="52" t="str">
        <f>IF(A771="","",'DATA PENDIENTES'!E771)</f>
        <v/>
      </c>
      <c r="G771" s="52" t="str">
        <f>IF(A771="","",'DATA PENDIENTES'!F771)</f>
        <v/>
      </c>
      <c r="H771" s="52" t="str">
        <f>IF(A771="","",'DATA PENDIENTES'!G771)</f>
        <v/>
      </c>
      <c r="I771" s="53" t="str">
        <f>IF(A771="","",'DATA PENDIENTES'!H771)</f>
        <v/>
      </c>
      <c r="J771" s="53" t="str">
        <f t="shared" si="1"/>
        <v/>
      </c>
      <c r="K771" s="52" t="str">
        <f>IF(A771="","",'DATA PENDIENTES'!I771)</f>
        <v/>
      </c>
      <c r="L771" s="52" t="str">
        <f>IF(A771="","",'DATA PENDIENTES'!K771)</f>
        <v/>
      </c>
      <c r="M771" s="52" t="str">
        <f>IF(A771="","",'DATA PENDIENTES'!M771)</f>
        <v/>
      </c>
      <c r="N771" s="52" t="str">
        <f>IF(A771="","",'DATA PENDIENTES'!N771)</f>
        <v/>
      </c>
      <c r="O771" s="52" t="str">
        <f t="shared" si="2"/>
        <v/>
      </c>
      <c r="P771" s="52" t="str">
        <f t="shared" si="3"/>
        <v/>
      </c>
      <c r="Q771" s="80" t="str">
        <f t="shared" si="4"/>
        <v/>
      </c>
      <c r="R771" s="52" t="str">
        <f t="shared" si="5"/>
        <v/>
      </c>
      <c r="S771" s="52" t="str">
        <f t="shared" si="6"/>
        <v/>
      </c>
      <c r="T771" s="53" t="str">
        <f>IF(A771="","",'DATA PENDIENTES'!O771)</f>
        <v/>
      </c>
    </row>
    <row r="772" ht="15.75" customHeight="1">
      <c r="A772" s="47" t="str">
        <f>IF('DATA PENDIENTES'!B772="","",'DATA PENDIENTES'!B772)</f>
        <v/>
      </c>
      <c r="B772" s="47" t="str">
        <f>IF(A772="","",'DATA PENDIENTES'!C772)</f>
        <v/>
      </c>
      <c r="C772" s="47" t="str">
        <f>IF(A772="","",'DATA PENDIENTES'!L772)</f>
        <v/>
      </c>
      <c r="D772" s="47" t="str">
        <f>IF(A772="","",'DATA PENDIENTES'!J772)</f>
        <v/>
      </c>
      <c r="E772" s="47" t="str">
        <f>IF(A772="","",'DATA PENDIENTES'!D772)</f>
        <v/>
      </c>
      <c r="F772" s="47" t="str">
        <f>IF(A772="","",'DATA PENDIENTES'!E772)</f>
        <v/>
      </c>
      <c r="G772" s="47" t="str">
        <f>IF(A772="","",'DATA PENDIENTES'!F772)</f>
        <v/>
      </c>
      <c r="H772" s="47" t="str">
        <f>IF(A772="","",'DATA PENDIENTES'!G772)</f>
        <v/>
      </c>
      <c r="I772" s="48" t="str">
        <f>IF(A772="","",'DATA PENDIENTES'!H772)</f>
        <v/>
      </c>
      <c r="J772" s="48" t="str">
        <f t="shared" si="1"/>
        <v/>
      </c>
      <c r="K772" s="47" t="str">
        <f>IF(A772="","",'DATA PENDIENTES'!I772)</f>
        <v/>
      </c>
      <c r="L772" s="47" t="str">
        <f>IF(A772="","",'DATA PENDIENTES'!K772)</f>
        <v/>
      </c>
      <c r="M772" s="47" t="str">
        <f>IF(A772="","",'DATA PENDIENTES'!M772)</f>
        <v/>
      </c>
      <c r="N772" s="47" t="str">
        <f>IF(A772="","",'DATA PENDIENTES'!N772)</f>
        <v/>
      </c>
      <c r="O772" s="47" t="str">
        <f t="shared" si="2"/>
        <v/>
      </c>
      <c r="P772" s="47" t="str">
        <f t="shared" si="3"/>
        <v/>
      </c>
      <c r="Q772" s="77" t="str">
        <f t="shared" si="4"/>
        <v/>
      </c>
      <c r="R772" s="47" t="str">
        <f t="shared" si="5"/>
        <v/>
      </c>
      <c r="S772" s="47" t="str">
        <f t="shared" si="6"/>
        <v/>
      </c>
      <c r="T772" s="48" t="str">
        <f>IF(A772="","",'DATA PENDIENTES'!O772)</f>
        <v/>
      </c>
    </row>
    <row r="773" ht="15.75" customHeight="1">
      <c r="A773" s="52" t="str">
        <f>IF('DATA PENDIENTES'!B773="","",'DATA PENDIENTES'!B773)</f>
        <v/>
      </c>
      <c r="B773" s="52" t="str">
        <f>IF(A773="","",'DATA PENDIENTES'!C773)</f>
        <v/>
      </c>
      <c r="C773" s="52" t="str">
        <f>IF(A773="","",'DATA PENDIENTES'!L773)</f>
        <v/>
      </c>
      <c r="D773" s="52" t="str">
        <f>IF(A773="","",'DATA PENDIENTES'!J773)</f>
        <v/>
      </c>
      <c r="E773" s="52" t="str">
        <f>IF(A773="","",'DATA PENDIENTES'!D773)</f>
        <v/>
      </c>
      <c r="F773" s="52" t="str">
        <f>IF(A773="","",'DATA PENDIENTES'!E773)</f>
        <v/>
      </c>
      <c r="G773" s="52" t="str">
        <f>IF(A773="","",'DATA PENDIENTES'!F773)</f>
        <v/>
      </c>
      <c r="H773" s="52" t="str">
        <f>IF(A773="","",'DATA PENDIENTES'!G773)</f>
        <v/>
      </c>
      <c r="I773" s="53" t="str">
        <f>IF(A773="","",'DATA PENDIENTES'!H773)</f>
        <v/>
      </c>
      <c r="J773" s="53" t="str">
        <f t="shared" si="1"/>
        <v/>
      </c>
      <c r="K773" s="52" t="str">
        <f>IF(A773="","",'DATA PENDIENTES'!I773)</f>
        <v/>
      </c>
      <c r="L773" s="52" t="str">
        <f>IF(A773="","",'DATA PENDIENTES'!K773)</f>
        <v/>
      </c>
      <c r="M773" s="52" t="str">
        <f>IF(A773="","",'DATA PENDIENTES'!M773)</f>
        <v/>
      </c>
      <c r="N773" s="52" t="str">
        <f>IF(A773="","",'DATA PENDIENTES'!N773)</f>
        <v/>
      </c>
      <c r="O773" s="52" t="str">
        <f t="shared" si="2"/>
        <v/>
      </c>
      <c r="P773" s="52" t="str">
        <f t="shared" si="3"/>
        <v/>
      </c>
      <c r="Q773" s="80" t="str">
        <f t="shared" si="4"/>
        <v/>
      </c>
      <c r="R773" s="52" t="str">
        <f t="shared" si="5"/>
        <v/>
      </c>
      <c r="S773" s="52" t="str">
        <f t="shared" si="6"/>
        <v/>
      </c>
      <c r="T773" s="53" t="str">
        <f>IF(A773="","",'DATA PENDIENTES'!O773)</f>
        <v/>
      </c>
    </row>
    <row r="774" ht="15.75" customHeight="1">
      <c r="A774" s="47" t="str">
        <f>IF('DATA PENDIENTES'!B774="","",'DATA PENDIENTES'!B774)</f>
        <v/>
      </c>
      <c r="B774" s="47" t="str">
        <f>IF(A774="","",'DATA PENDIENTES'!C774)</f>
        <v/>
      </c>
      <c r="C774" s="47" t="str">
        <f>IF(A774="","",'DATA PENDIENTES'!L774)</f>
        <v/>
      </c>
      <c r="D774" s="47" t="str">
        <f>IF(A774="","",'DATA PENDIENTES'!J774)</f>
        <v/>
      </c>
      <c r="E774" s="47" t="str">
        <f>IF(A774="","",'DATA PENDIENTES'!D774)</f>
        <v/>
      </c>
      <c r="F774" s="47" t="str">
        <f>IF(A774="","",'DATA PENDIENTES'!E774)</f>
        <v/>
      </c>
      <c r="G774" s="47" t="str">
        <f>IF(A774="","",'DATA PENDIENTES'!F774)</f>
        <v/>
      </c>
      <c r="H774" s="47" t="str">
        <f>IF(A774="","",'DATA PENDIENTES'!G774)</f>
        <v/>
      </c>
      <c r="I774" s="48" t="str">
        <f>IF(A774="","",'DATA PENDIENTES'!H774)</f>
        <v/>
      </c>
      <c r="J774" s="48" t="str">
        <f t="shared" si="1"/>
        <v/>
      </c>
      <c r="K774" s="47" t="str">
        <f>IF(A774="","",'DATA PENDIENTES'!I774)</f>
        <v/>
      </c>
      <c r="L774" s="47" t="str">
        <f>IF(A774="","",'DATA PENDIENTES'!K774)</f>
        <v/>
      </c>
      <c r="M774" s="47" t="str">
        <f>IF(A774="","",'DATA PENDIENTES'!M774)</f>
        <v/>
      </c>
      <c r="N774" s="47" t="str">
        <f>IF(A774="","",'DATA PENDIENTES'!N774)</f>
        <v/>
      </c>
      <c r="O774" s="47" t="str">
        <f t="shared" si="2"/>
        <v/>
      </c>
      <c r="P774" s="47" t="str">
        <f t="shared" si="3"/>
        <v/>
      </c>
      <c r="Q774" s="77" t="str">
        <f t="shared" si="4"/>
        <v/>
      </c>
      <c r="R774" s="47" t="str">
        <f t="shared" si="5"/>
        <v/>
      </c>
      <c r="S774" s="47" t="str">
        <f t="shared" si="6"/>
        <v/>
      </c>
      <c r="T774" s="48" t="str">
        <f>IF(A774="","",'DATA PENDIENTES'!O774)</f>
        <v/>
      </c>
    </row>
    <row r="775" ht="15.75" customHeight="1">
      <c r="A775" s="52" t="str">
        <f>IF('DATA PENDIENTES'!B775="","",'DATA PENDIENTES'!B775)</f>
        <v/>
      </c>
      <c r="B775" s="52" t="str">
        <f>IF(A775="","",'DATA PENDIENTES'!C775)</f>
        <v/>
      </c>
      <c r="C775" s="52" t="str">
        <f>IF(A775="","",'DATA PENDIENTES'!L775)</f>
        <v/>
      </c>
      <c r="D775" s="52" t="str">
        <f>IF(A775="","",'DATA PENDIENTES'!J775)</f>
        <v/>
      </c>
      <c r="E775" s="52" t="str">
        <f>IF(A775="","",'DATA PENDIENTES'!D775)</f>
        <v/>
      </c>
      <c r="F775" s="52" t="str">
        <f>IF(A775="","",'DATA PENDIENTES'!E775)</f>
        <v/>
      </c>
      <c r="G775" s="52" t="str">
        <f>IF(A775="","",'DATA PENDIENTES'!F775)</f>
        <v/>
      </c>
      <c r="H775" s="52" t="str">
        <f>IF(A775="","",'DATA PENDIENTES'!G775)</f>
        <v/>
      </c>
      <c r="I775" s="53" t="str">
        <f>IF(A775="","",'DATA PENDIENTES'!H775)</f>
        <v/>
      </c>
      <c r="J775" s="53" t="str">
        <f t="shared" si="1"/>
        <v/>
      </c>
      <c r="K775" s="52" t="str">
        <f>IF(A775="","",'DATA PENDIENTES'!I775)</f>
        <v/>
      </c>
      <c r="L775" s="52" t="str">
        <f>IF(A775="","",'DATA PENDIENTES'!K775)</f>
        <v/>
      </c>
      <c r="M775" s="52" t="str">
        <f>IF(A775="","",'DATA PENDIENTES'!M775)</f>
        <v/>
      </c>
      <c r="N775" s="52" t="str">
        <f>IF(A775="","",'DATA PENDIENTES'!N775)</f>
        <v/>
      </c>
      <c r="O775" s="52" t="str">
        <f t="shared" si="2"/>
        <v/>
      </c>
      <c r="P775" s="52" t="str">
        <f t="shared" si="3"/>
        <v/>
      </c>
      <c r="Q775" s="80" t="str">
        <f t="shared" si="4"/>
        <v/>
      </c>
      <c r="R775" s="52" t="str">
        <f t="shared" si="5"/>
        <v/>
      </c>
      <c r="S775" s="52" t="str">
        <f t="shared" si="6"/>
        <v/>
      </c>
      <c r="T775" s="53" t="str">
        <f>IF(A775="","",'DATA PENDIENTES'!O775)</f>
        <v/>
      </c>
    </row>
    <row r="776" ht="15.75" customHeight="1">
      <c r="A776" s="47" t="str">
        <f>IF('DATA PENDIENTES'!B776="","",'DATA PENDIENTES'!B776)</f>
        <v/>
      </c>
      <c r="B776" s="47" t="str">
        <f>IF(A776="","",'DATA PENDIENTES'!C776)</f>
        <v/>
      </c>
      <c r="C776" s="47" t="str">
        <f>IF(A776="","",'DATA PENDIENTES'!L776)</f>
        <v/>
      </c>
      <c r="D776" s="47" t="str">
        <f>IF(A776="","",'DATA PENDIENTES'!J776)</f>
        <v/>
      </c>
      <c r="E776" s="47" t="str">
        <f>IF(A776="","",'DATA PENDIENTES'!D776)</f>
        <v/>
      </c>
      <c r="F776" s="47" t="str">
        <f>IF(A776="","",'DATA PENDIENTES'!E776)</f>
        <v/>
      </c>
      <c r="G776" s="47" t="str">
        <f>IF(A776="","",'DATA PENDIENTES'!F776)</f>
        <v/>
      </c>
      <c r="H776" s="47" t="str">
        <f>IF(A776="","",'DATA PENDIENTES'!G776)</f>
        <v/>
      </c>
      <c r="I776" s="48" t="str">
        <f>IF(A776="","",'DATA PENDIENTES'!H776)</f>
        <v/>
      </c>
      <c r="J776" s="48" t="str">
        <f t="shared" si="1"/>
        <v/>
      </c>
      <c r="K776" s="47" t="str">
        <f>IF(A776="","",'DATA PENDIENTES'!I776)</f>
        <v/>
      </c>
      <c r="L776" s="47" t="str">
        <f>IF(A776="","",'DATA PENDIENTES'!K776)</f>
        <v/>
      </c>
      <c r="M776" s="47" t="str">
        <f>IF(A776="","",'DATA PENDIENTES'!M776)</f>
        <v/>
      </c>
      <c r="N776" s="47" t="str">
        <f>IF(A776="","",'DATA PENDIENTES'!N776)</f>
        <v/>
      </c>
      <c r="O776" s="47" t="str">
        <f t="shared" si="2"/>
        <v/>
      </c>
      <c r="P776" s="47" t="str">
        <f t="shared" si="3"/>
        <v/>
      </c>
      <c r="Q776" s="77" t="str">
        <f t="shared" si="4"/>
        <v/>
      </c>
      <c r="R776" s="47" t="str">
        <f t="shared" si="5"/>
        <v/>
      </c>
      <c r="S776" s="47" t="str">
        <f t="shared" si="6"/>
        <v/>
      </c>
      <c r="T776" s="48" t="str">
        <f>IF(A776="","",'DATA PENDIENTES'!O776)</f>
        <v/>
      </c>
    </row>
    <row r="777" ht="15.75" customHeight="1">
      <c r="A777" s="52" t="str">
        <f>IF('DATA PENDIENTES'!B777="","",'DATA PENDIENTES'!B777)</f>
        <v/>
      </c>
      <c r="B777" s="52" t="str">
        <f>IF(A777="","",'DATA PENDIENTES'!C777)</f>
        <v/>
      </c>
      <c r="C777" s="52" t="str">
        <f>IF(A777="","",'DATA PENDIENTES'!L777)</f>
        <v/>
      </c>
      <c r="D777" s="52" t="str">
        <f>IF(A777="","",'DATA PENDIENTES'!J777)</f>
        <v/>
      </c>
      <c r="E777" s="52" t="str">
        <f>IF(A777="","",'DATA PENDIENTES'!D777)</f>
        <v/>
      </c>
      <c r="F777" s="52" t="str">
        <f>IF(A777="","",'DATA PENDIENTES'!E777)</f>
        <v/>
      </c>
      <c r="G777" s="52" t="str">
        <f>IF(A777="","",'DATA PENDIENTES'!F777)</f>
        <v/>
      </c>
      <c r="H777" s="52" t="str">
        <f>IF(A777="","",'DATA PENDIENTES'!G777)</f>
        <v/>
      </c>
      <c r="I777" s="53" t="str">
        <f>IF(A777="","",'DATA PENDIENTES'!H777)</f>
        <v/>
      </c>
      <c r="J777" s="53" t="str">
        <f t="shared" si="1"/>
        <v/>
      </c>
      <c r="K777" s="52" t="str">
        <f>IF(A777="","",'DATA PENDIENTES'!I777)</f>
        <v/>
      </c>
      <c r="L777" s="52" t="str">
        <f>IF(A777="","",'DATA PENDIENTES'!K777)</f>
        <v/>
      </c>
      <c r="M777" s="52" t="str">
        <f>IF(A777="","",'DATA PENDIENTES'!M777)</f>
        <v/>
      </c>
      <c r="N777" s="52" t="str">
        <f>IF(A777="","",'DATA PENDIENTES'!N777)</f>
        <v/>
      </c>
      <c r="O777" s="52" t="str">
        <f t="shared" si="2"/>
        <v/>
      </c>
      <c r="P777" s="52" t="str">
        <f t="shared" si="3"/>
        <v/>
      </c>
      <c r="Q777" s="80" t="str">
        <f t="shared" si="4"/>
        <v/>
      </c>
      <c r="R777" s="52" t="str">
        <f t="shared" si="5"/>
        <v/>
      </c>
      <c r="S777" s="52" t="str">
        <f t="shared" si="6"/>
        <v/>
      </c>
      <c r="T777" s="53" t="str">
        <f>IF(A777="","",'DATA PENDIENTES'!O777)</f>
        <v/>
      </c>
    </row>
    <row r="778" ht="15.75" customHeight="1">
      <c r="A778" s="47" t="str">
        <f>IF('DATA PENDIENTES'!B778="","",'DATA PENDIENTES'!B778)</f>
        <v/>
      </c>
      <c r="B778" s="47" t="str">
        <f>IF(A778="","",'DATA PENDIENTES'!C778)</f>
        <v/>
      </c>
      <c r="C778" s="47" t="str">
        <f>IF(A778="","",'DATA PENDIENTES'!L778)</f>
        <v/>
      </c>
      <c r="D778" s="47" t="str">
        <f>IF(A778="","",'DATA PENDIENTES'!J778)</f>
        <v/>
      </c>
      <c r="E778" s="47" t="str">
        <f>IF(A778="","",'DATA PENDIENTES'!D778)</f>
        <v/>
      </c>
      <c r="F778" s="47" t="str">
        <f>IF(A778="","",'DATA PENDIENTES'!E778)</f>
        <v/>
      </c>
      <c r="G778" s="47" t="str">
        <f>IF(A778="","",'DATA PENDIENTES'!F778)</f>
        <v/>
      </c>
      <c r="H778" s="47" t="str">
        <f>IF(A778="","",'DATA PENDIENTES'!G778)</f>
        <v/>
      </c>
      <c r="I778" s="48" t="str">
        <f>IF(A778="","",'DATA PENDIENTES'!H778)</f>
        <v/>
      </c>
      <c r="J778" s="48" t="str">
        <f t="shared" si="1"/>
        <v/>
      </c>
      <c r="K778" s="47" t="str">
        <f>IF(A778="","",'DATA PENDIENTES'!I778)</f>
        <v/>
      </c>
      <c r="L778" s="47" t="str">
        <f>IF(A778="","",'DATA PENDIENTES'!K778)</f>
        <v/>
      </c>
      <c r="M778" s="47" t="str">
        <f>IF(A778="","",'DATA PENDIENTES'!M778)</f>
        <v/>
      </c>
      <c r="N778" s="47" t="str">
        <f>IF(A778="","",'DATA PENDIENTES'!N778)</f>
        <v/>
      </c>
      <c r="O778" s="47" t="str">
        <f t="shared" si="2"/>
        <v/>
      </c>
      <c r="P778" s="47" t="str">
        <f t="shared" si="3"/>
        <v/>
      </c>
      <c r="Q778" s="77" t="str">
        <f t="shared" si="4"/>
        <v/>
      </c>
      <c r="R778" s="47" t="str">
        <f t="shared" si="5"/>
        <v/>
      </c>
      <c r="S778" s="47" t="str">
        <f t="shared" si="6"/>
        <v/>
      </c>
      <c r="T778" s="48" t="str">
        <f>IF(A778="","",'DATA PENDIENTES'!O778)</f>
        <v/>
      </c>
    </row>
    <row r="779" ht="15.75" customHeight="1">
      <c r="A779" s="52" t="str">
        <f>IF('DATA PENDIENTES'!B779="","",'DATA PENDIENTES'!B779)</f>
        <v/>
      </c>
      <c r="B779" s="52" t="str">
        <f>IF(A779="","",'DATA PENDIENTES'!C779)</f>
        <v/>
      </c>
      <c r="C779" s="52" t="str">
        <f>IF(A779="","",'DATA PENDIENTES'!L779)</f>
        <v/>
      </c>
      <c r="D779" s="52" t="str">
        <f>IF(A779="","",'DATA PENDIENTES'!J779)</f>
        <v/>
      </c>
      <c r="E779" s="52" t="str">
        <f>IF(A779="","",'DATA PENDIENTES'!D779)</f>
        <v/>
      </c>
      <c r="F779" s="52" t="str">
        <f>IF(A779="","",'DATA PENDIENTES'!E779)</f>
        <v/>
      </c>
      <c r="G779" s="52" t="str">
        <f>IF(A779="","",'DATA PENDIENTES'!F779)</f>
        <v/>
      </c>
      <c r="H779" s="52" t="str">
        <f>IF(A779="","",'DATA PENDIENTES'!G779)</f>
        <v/>
      </c>
      <c r="I779" s="53" t="str">
        <f>IF(A779="","",'DATA PENDIENTES'!H779)</f>
        <v/>
      </c>
      <c r="J779" s="53" t="str">
        <f t="shared" si="1"/>
        <v/>
      </c>
      <c r="K779" s="52" t="str">
        <f>IF(A779="","",'DATA PENDIENTES'!I779)</f>
        <v/>
      </c>
      <c r="L779" s="52" t="str">
        <f>IF(A779="","",'DATA PENDIENTES'!K779)</f>
        <v/>
      </c>
      <c r="M779" s="52" t="str">
        <f>IF(A779="","",'DATA PENDIENTES'!M779)</f>
        <v/>
      </c>
      <c r="N779" s="52" t="str">
        <f>IF(A779="","",'DATA PENDIENTES'!N779)</f>
        <v/>
      </c>
      <c r="O779" s="52" t="str">
        <f t="shared" si="2"/>
        <v/>
      </c>
      <c r="P779" s="52" t="str">
        <f t="shared" si="3"/>
        <v/>
      </c>
      <c r="Q779" s="80" t="str">
        <f t="shared" si="4"/>
        <v/>
      </c>
      <c r="R779" s="52" t="str">
        <f t="shared" si="5"/>
        <v/>
      </c>
      <c r="S779" s="52" t="str">
        <f t="shared" si="6"/>
        <v/>
      </c>
      <c r="T779" s="53" t="str">
        <f>IF(A779="","",'DATA PENDIENTES'!O779)</f>
        <v/>
      </c>
    </row>
    <row r="780" ht="15.75" customHeight="1">
      <c r="A780" s="47" t="str">
        <f>IF('DATA PENDIENTES'!B780="","",'DATA PENDIENTES'!B780)</f>
        <v/>
      </c>
      <c r="B780" s="47" t="str">
        <f>IF(A780="","",'DATA PENDIENTES'!C780)</f>
        <v/>
      </c>
      <c r="C780" s="47" t="str">
        <f>IF(A780="","",'DATA PENDIENTES'!L780)</f>
        <v/>
      </c>
      <c r="D780" s="47" t="str">
        <f>IF(A780="","",'DATA PENDIENTES'!J780)</f>
        <v/>
      </c>
      <c r="E780" s="47" t="str">
        <f>IF(A780="","",'DATA PENDIENTES'!D780)</f>
        <v/>
      </c>
      <c r="F780" s="47" t="str">
        <f>IF(A780="","",'DATA PENDIENTES'!E780)</f>
        <v/>
      </c>
      <c r="G780" s="47" t="str">
        <f>IF(A780="","",'DATA PENDIENTES'!F780)</f>
        <v/>
      </c>
      <c r="H780" s="47" t="str">
        <f>IF(A780="","",'DATA PENDIENTES'!G780)</f>
        <v/>
      </c>
      <c r="I780" s="48" t="str">
        <f>IF(A780="","",'DATA PENDIENTES'!H780)</f>
        <v/>
      </c>
      <c r="J780" s="48" t="str">
        <f t="shared" si="1"/>
        <v/>
      </c>
      <c r="K780" s="47" t="str">
        <f>IF(A780="","",'DATA PENDIENTES'!I780)</f>
        <v/>
      </c>
      <c r="L780" s="47" t="str">
        <f>IF(A780="","",'DATA PENDIENTES'!K780)</f>
        <v/>
      </c>
      <c r="M780" s="47" t="str">
        <f>IF(A780="","",'DATA PENDIENTES'!M780)</f>
        <v/>
      </c>
      <c r="N780" s="47" t="str">
        <f>IF(A780="","",'DATA PENDIENTES'!N780)</f>
        <v/>
      </c>
      <c r="O780" s="47" t="str">
        <f t="shared" si="2"/>
        <v/>
      </c>
      <c r="P780" s="47" t="str">
        <f t="shared" si="3"/>
        <v/>
      </c>
      <c r="Q780" s="77" t="str">
        <f t="shared" si="4"/>
        <v/>
      </c>
      <c r="R780" s="47" t="str">
        <f t="shared" si="5"/>
        <v/>
      </c>
      <c r="S780" s="47" t="str">
        <f t="shared" si="6"/>
        <v/>
      </c>
      <c r="T780" s="48" t="str">
        <f>IF(A780="","",'DATA PENDIENTES'!O780)</f>
        <v/>
      </c>
    </row>
    <row r="781" ht="15.75" customHeight="1">
      <c r="A781" s="52" t="str">
        <f>IF('DATA PENDIENTES'!B781="","",'DATA PENDIENTES'!B781)</f>
        <v/>
      </c>
      <c r="B781" s="52" t="str">
        <f>IF(A781="","",'DATA PENDIENTES'!C781)</f>
        <v/>
      </c>
      <c r="C781" s="52" t="str">
        <f>IF(A781="","",'DATA PENDIENTES'!L781)</f>
        <v/>
      </c>
      <c r="D781" s="52" t="str">
        <f>IF(A781="","",'DATA PENDIENTES'!J781)</f>
        <v/>
      </c>
      <c r="E781" s="52" t="str">
        <f>IF(A781="","",'DATA PENDIENTES'!D781)</f>
        <v/>
      </c>
      <c r="F781" s="52" t="str">
        <f>IF(A781="","",'DATA PENDIENTES'!E781)</f>
        <v/>
      </c>
      <c r="G781" s="52" t="str">
        <f>IF(A781="","",'DATA PENDIENTES'!F781)</f>
        <v/>
      </c>
      <c r="H781" s="52" t="str">
        <f>IF(A781="","",'DATA PENDIENTES'!G781)</f>
        <v/>
      </c>
      <c r="I781" s="53" t="str">
        <f>IF(A781="","",'DATA PENDIENTES'!H781)</f>
        <v/>
      </c>
      <c r="J781" s="53" t="str">
        <f t="shared" si="1"/>
        <v/>
      </c>
      <c r="K781" s="52" t="str">
        <f>IF(A781="","",'DATA PENDIENTES'!I781)</f>
        <v/>
      </c>
      <c r="L781" s="52" t="str">
        <f>IF(A781="","",'DATA PENDIENTES'!K781)</f>
        <v/>
      </c>
      <c r="M781" s="52" t="str">
        <f>IF(A781="","",'DATA PENDIENTES'!M781)</f>
        <v/>
      </c>
      <c r="N781" s="52" t="str">
        <f>IF(A781="","",'DATA PENDIENTES'!N781)</f>
        <v/>
      </c>
      <c r="O781" s="52" t="str">
        <f t="shared" si="2"/>
        <v/>
      </c>
      <c r="P781" s="52" t="str">
        <f t="shared" si="3"/>
        <v/>
      </c>
      <c r="Q781" s="80" t="str">
        <f t="shared" si="4"/>
        <v/>
      </c>
      <c r="R781" s="52" t="str">
        <f t="shared" si="5"/>
        <v/>
      </c>
      <c r="S781" s="52" t="str">
        <f t="shared" si="6"/>
        <v/>
      </c>
      <c r="T781" s="53" t="str">
        <f>IF(A781="","",'DATA PENDIENTES'!O781)</f>
        <v/>
      </c>
    </row>
    <row r="782" ht="15.75" customHeight="1">
      <c r="A782" s="47" t="str">
        <f>IF('DATA PENDIENTES'!B782="","",'DATA PENDIENTES'!B782)</f>
        <v/>
      </c>
      <c r="B782" s="47" t="str">
        <f>IF(A782="","",'DATA PENDIENTES'!C782)</f>
        <v/>
      </c>
      <c r="C782" s="47" t="str">
        <f>IF(A782="","",'DATA PENDIENTES'!L782)</f>
        <v/>
      </c>
      <c r="D782" s="47" t="str">
        <f>IF(A782="","",'DATA PENDIENTES'!J782)</f>
        <v/>
      </c>
      <c r="E782" s="47" t="str">
        <f>IF(A782="","",'DATA PENDIENTES'!D782)</f>
        <v/>
      </c>
      <c r="F782" s="47" t="str">
        <f>IF(A782="","",'DATA PENDIENTES'!E782)</f>
        <v/>
      </c>
      <c r="G782" s="47" t="str">
        <f>IF(A782="","",'DATA PENDIENTES'!F782)</f>
        <v/>
      </c>
      <c r="H782" s="47" t="str">
        <f>IF(A782="","",'DATA PENDIENTES'!G782)</f>
        <v/>
      </c>
      <c r="I782" s="48" t="str">
        <f>IF(A782="","",'DATA PENDIENTES'!H782)</f>
        <v/>
      </c>
      <c r="J782" s="48" t="str">
        <f t="shared" si="1"/>
        <v/>
      </c>
      <c r="K782" s="47" t="str">
        <f>IF(A782="","",'DATA PENDIENTES'!I782)</f>
        <v/>
      </c>
      <c r="L782" s="47" t="str">
        <f>IF(A782="","",'DATA PENDIENTES'!K782)</f>
        <v/>
      </c>
      <c r="M782" s="47" t="str">
        <f>IF(A782="","",'DATA PENDIENTES'!M782)</f>
        <v/>
      </c>
      <c r="N782" s="47" t="str">
        <f>IF(A782="","",'DATA PENDIENTES'!N782)</f>
        <v/>
      </c>
      <c r="O782" s="47" t="str">
        <f t="shared" si="2"/>
        <v/>
      </c>
      <c r="P782" s="47" t="str">
        <f t="shared" si="3"/>
        <v/>
      </c>
      <c r="Q782" s="77" t="str">
        <f t="shared" si="4"/>
        <v/>
      </c>
      <c r="R782" s="47" t="str">
        <f t="shared" si="5"/>
        <v/>
      </c>
      <c r="S782" s="47" t="str">
        <f t="shared" si="6"/>
        <v/>
      </c>
      <c r="T782" s="48" t="str">
        <f>IF(A782="","",'DATA PENDIENTES'!O782)</f>
        <v/>
      </c>
    </row>
    <row r="783" ht="15.75" customHeight="1">
      <c r="A783" s="52" t="str">
        <f>IF('DATA PENDIENTES'!B783="","",'DATA PENDIENTES'!B783)</f>
        <v/>
      </c>
      <c r="B783" s="52" t="str">
        <f>IF(A783="","",'DATA PENDIENTES'!C783)</f>
        <v/>
      </c>
      <c r="C783" s="52" t="str">
        <f>IF(A783="","",'DATA PENDIENTES'!L783)</f>
        <v/>
      </c>
      <c r="D783" s="52" t="str">
        <f>IF(A783="","",'DATA PENDIENTES'!J783)</f>
        <v/>
      </c>
      <c r="E783" s="52" t="str">
        <f>IF(A783="","",'DATA PENDIENTES'!D783)</f>
        <v/>
      </c>
      <c r="F783" s="52" t="str">
        <f>IF(A783="","",'DATA PENDIENTES'!E783)</f>
        <v/>
      </c>
      <c r="G783" s="52" t="str">
        <f>IF(A783="","",'DATA PENDIENTES'!F783)</f>
        <v/>
      </c>
      <c r="H783" s="52" t="str">
        <f>IF(A783="","",'DATA PENDIENTES'!G783)</f>
        <v/>
      </c>
      <c r="I783" s="53" t="str">
        <f>IF(A783="","",'DATA PENDIENTES'!H783)</f>
        <v/>
      </c>
      <c r="J783" s="53" t="str">
        <f t="shared" si="1"/>
        <v/>
      </c>
      <c r="K783" s="52" t="str">
        <f>IF(A783="","",'DATA PENDIENTES'!I783)</f>
        <v/>
      </c>
      <c r="L783" s="52" t="str">
        <f>IF(A783="","",'DATA PENDIENTES'!K783)</f>
        <v/>
      </c>
      <c r="M783" s="52" t="str">
        <f>IF(A783="","",'DATA PENDIENTES'!M783)</f>
        <v/>
      </c>
      <c r="N783" s="52" t="str">
        <f>IF(A783="","",'DATA PENDIENTES'!N783)</f>
        <v/>
      </c>
      <c r="O783" s="52" t="str">
        <f t="shared" si="2"/>
        <v/>
      </c>
      <c r="P783" s="52" t="str">
        <f t="shared" si="3"/>
        <v/>
      </c>
      <c r="Q783" s="80" t="str">
        <f t="shared" si="4"/>
        <v/>
      </c>
      <c r="R783" s="52" t="str">
        <f t="shared" si="5"/>
        <v/>
      </c>
      <c r="S783" s="52" t="str">
        <f t="shared" si="6"/>
        <v/>
      </c>
      <c r="T783" s="53" t="str">
        <f>IF(A783="","",'DATA PENDIENTES'!O783)</f>
        <v/>
      </c>
    </row>
    <row r="784" ht="15.75" customHeight="1">
      <c r="A784" s="47" t="str">
        <f>IF('DATA PENDIENTES'!B784="","",'DATA PENDIENTES'!B784)</f>
        <v/>
      </c>
      <c r="B784" s="47" t="str">
        <f>IF(A784="","",'DATA PENDIENTES'!C784)</f>
        <v/>
      </c>
      <c r="C784" s="47" t="str">
        <f>IF(A784="","",'DATA PENDIENTES'!L784)</f>
        <v/>
      </c>
      <c r="D784" s="47" t="str">
        <f>IF(A784="","",'DATA PENDIENTES'!J784)</f>
        <v/>
      </c>
      <c r="E784" s="47" t="str">
        <f>IF(A784="","",'DATA PENDIENTES'!D784)</f>
        <v/>
      </c>
      <c r="F784" s="47" t="str">
        <f>IF(A784="","",'DATA PENDIENTES'!E784)</f>
        <v/>
      </c>
      <c r="G784" s="47" t="str">
        <f>IF(A784="","",'DATA PENDIENTES'!F784)</f>
        <v/>
      </c>
      <c r="H784" s="47" t="str">
        <f>IF(A784="","",'DATA PENDIENTES'!G784)</f>
        <v/>
      </c>
      <c r="I784" s="48" t="str">
        <f>IF(A784="","",'DATA PENDIENTES'!H784)</f>
        <v/>
      </c>
      <c r="J784" s="48" t="str">
        <f t="shared" si="1"/>
        <v/>
      </c>
      <c r="K784" s="47" t="str">
        <f>IF(A784="","",'DATA PENDIENTES'!I784)</f>
        <v/>
      </c>
      <c r="L784" s="47" t="str">
        <f>IF(A784="","",'DATA PENDIENTES'!K784)</f>
        <v/>
      </c>
      <c r="M784" s="47" t="str">
        <f>IF(A784="","",'DATA PENDIENTES'!M784)</f>
        <v/>
      </c>
      <c r="N784" s="47" t="str">
        <f>IF(A784="","",'DATA PENDIENTES'!N784)</f>
        <v/>
      </c>
      <c r="O784" s="47" t="str">
        <f t="shared" si="2"/>
        <v/>
      </c>
      <c r="P784" s="47" t="str">
        <f t="shared" si="3"/>
        <v/>
      </c>
      <c r="Q784" s="77" t="str">
        <f t="shared" si="4"/>
        <v/>
      </c>
      <c r="R784" s="47" t="str">
        <f t="shared" si="5"/>
        <v/>
      </c>
      <c r="S784" s="47" t="str">
        <f t="shared" si="6"/>
        <v/>
      </c>
      <c r="T784" s="48" t="str">
        <f>IF(A784="","",'DATA PENDIENTES'!O784)</f>
        <v/>
      </c>
    </row>
    <row r="785" ht="15.75" customHeight="1">
      <c r="A785" s="52" t="str">
        <f>IF('DATA PENDIENTES'!B785="","",'DATA PENDIENTES'!B785)</f>
        <v/>
      </c>
      <c r="B785" s="52" t="str">
        <f>IF(A785="","",'DATA PENDIENTES'!C785)</f>
        <v/>
      </c>
      <c r="C785" s="52" t="str">
        <f>IF(A785="","",'DATA PENDIENTES'!L785)</f>
        <v/>
      </c>
      <c r="D785" s="52" t="str">
        <f>IF(A785="","",'DATA PENDIENTES'!J785)</f>
        <v/>
      </c>
      <c r="E785" s="52" t="str">
        <f>IF(A785="","",'DATA PENDIENTES'!D785)</f>
        <v/>
      </c>
      <c r="F785" s="52" t="str">
        <f>IF(A785="","",'DATA PENDIENTES'!E785)</f>
        <v/>
      </c>
      <c r="G785" s="52" t="str">
        <f>IF(A785="","",'DATA PENDIENTES'!F785)</f>
        <v/>
      </c>
      <c r="H785" s="52" t="str">
        <f>IF(A785="","",'DATA PENDIENTES'!G785)</f>
        <v/>
      </c>
      <c r="I785" s="53" t="str">
        <f>IF(A785="","",'DATA PENDIENTES'!H785)</f>
        <v/>
      </c>
      <c r="J785" s="53" t="str">
        <f t="shared" si="1"/>
        <v/>
      </c>
      <c r="K785" s="52" t="str">
        <f>IF(A785="","",'DATA PENDIENTES'!I785)</f>
        <v/>
      </c>
      <c r="L785" s="52" t="str">
        <f>IF(A785="","",'DATA PENDIENTES'!K785)</f>
        <v/>
      </c>
      <c r="M785" s="52" t="str">
        <f>IF(A785="","",'DATA PENDIENTES'!M785)</f>
        <v/>
      </c>
      <c r="N785" s="52" t="str">
        <f>IF(A785="","",'DATA PENDIENTES'!N785)</f>
        <v/>
      </c>
      <c r="O785" s="52" t="str">
        <f t="shared" si="2"/>
        <v/>
      </c>
      <c r="P785" s="52" t="str">
        <f t="shared" si="3"/>
        <v/>
      </c>
      <c r="Q785" s="80" t="str">
        <f t="shared" si="4"/>
        <v/>
      </c>
      <c r="R785" s="52" t="str">
        <f t="shared" si="5"/>
        <v/>
      </c>
      <c r="S785" s="52" t="str">
        <f t="shared" si="6"/>
        <v/>
      </c>
      <c r="T785" s="53" t="str">
        <f>IF(A785="","",'DATA PENDIENTES'!O785)</f>
        <v/>
      </c>
    </row>
    <row r="786" ht="15.75" customHeight="1">
      <c r="A786" s="47" t="str">
        <f>IF('DATA PENDIENTES'!B786="","",'DATA PENDIENTES'!B786)</f>
        <v/>
      </c>
      <c r="B786" s="47" t="str">
        <f>IF(A786="","",'DATA PENDIENTES'!C786)</f>
        <v/>
      </c>
      <c r="C786" s="47" t="str">
        <f>IF(A786="","",'DATA PENDIENTES'!L786)</f>
        <v/>
      </c>
      <c r="D786" s="47" t="str">
        <f>IF(A786="","",'DATA PENDIENTES'!J786)</f>
        <v/>
      </c>
      <c r="E786" s="47" t="str">
        <f>IF(A786="","",'DATA PENDIENTES'!D786)</f>
        <v/>
      </c>
      <c r="F786" s="47" t="str">
        <f>IF(A786="","",'DATA PENDIENTES'!E786)</f>
        <v/>
      </c>
      <c r="G786" s="47" t="str">
        <f>IF(A786="","",'DATA PENDIENTES'!F786)</f>
        <v/>
      </c>
      <c r="H786" s="47" t="str">
        <f>IF(A786="","",'DATA PENDIENTES'!G786)</f>
        <v/>
      </c>
      <c r="I786" s="48" t="str">
        <f>IF(A786="","",'DATA PENDIENTES'!H786)</f>
        <v/>
      </c>
      <c r="J786" s="48" t="str">
        <f t="shared" si="1"/>
        <v/>
      </c>
      <c r="K786" s="47" t="str">
        <f>IF(A786="","",'DATA PENDIENTES'!I786)</f>
        <v/>
      </c>
      <c r="L786" s="47" t="str">
        <f>IF(A786="","",'DATA PENDIENTES'!K786)</f>
        <v/>
      </c>
      <c r="M786" s="47" t="str">
        <f>IF(A786="","",'DATA PENDIENTES'!M786)</f>
        <v/>
      </c>
      <c r="N786" s="47" t="str">
        <f>IF(A786="","",'DATA PENDIENTES'!N786)</f>
        <v/>
      </c>
      <c r="O786" s="47" t="str">
        <f t="shared" si="2"/>
        <v/>
      </c>
      <c r="P786" s="47" t="str">
        <f t="shared" si="3"/>
        <v/>
      </c>
      <c r="Q786" s="77" t="str">
        <f t="shared" si="4"/>
        <v/>
      </c>
      <c r="R786" s="47" t="str">
        <f t="shared" si="5"/>
        <v/>
      </c>
      <c r="S786" s="47" t="str">
        <f t="shared" si="6"/>
        <v/>
      </c>
      <c r="T786" s="48" t="str">
        <f>IF(A786="","",'DATA PENDIENTES'!O786)</f>
        <v/>
      </c>
    </row>
    <row r="787" ht="15.75" customHeight="1">
      <c r="A787" s="52" t="str">
        <f>IF('DATA PENDIENTES'!B787="","",'DATA PENDIENTES'!B787)</f>
        <v/>
      </c>
      <c r="B787" s="52" t="str">
        <f>IF(A787="","",'DATA PENDIENTES'!C787)</f>
        <v/>
      </c>
      <c r="C787" s="52" t="str">
        <f>IF(A787="","",'DATA PENDIENTES'!L787)</f>
        <v/>
      </c>
      <c r="D787" s="52" t="str">
        <f>IF(A787="","",'DATA PENDIENTES'!J787)</f>
        <v/>
      </c>
      <c r="E787" s="52" t="str">
        <f>IF(A787="","",'DATA PENDIENTES'!D787)</f>
        <v/>
      </c>
      <c r="F787" s="52" t="str">
        <f>IF(A787="","",'DATA PENDIENTES'!E787)</f>
        <v/>
      </c>
      <c r="G787" s="52" t="str">
        <f>IF(A787="","",'DATA PENDIENTES'!F787)</f>
        <v/>
      </c>
      <c r="H787" s="52" t="str">
        <f>IF(A787="","",'DATA PENDIENTES'!G787)</f>
        <v/>
      </c>
      <c r="I787" s="53" t="str">
        <f>IF(A787="","",'DATA PENDIENTES'!H787)</f>
        <v/>
      </c>
      <c r="J787" s="53" t="str">
        <f t="shared" si="1"/>
        <v/>
      </c>
      <c r="K787" s="52" t="str">
        <f>IF(A787="","",'DATA PENDIENTES'!I787)</f>
        <v/>
      </c>
      <c r="L787" s="52" t="str">
        <f>IF(A787="","",'DATA PENDIENTES'!K787)</f>
        <v/>
      </c>
      <c r="M787" s="52" t="str">
        <f>IF(A787="","",'DATA PENDIENTES'!M787)</f>
        <v/>
      </c>
      <c r="N787" s="52" t="str">
        <f>IF(A787="","",'DATA PENDIENTES'!N787)</f>
        <v/>
      </c>
      <c r="O787" s="52" t="str">
        <f t="shared" si="2"/>
        <v/>
      </c>
      <c r="P787" s="52" t="str">
        <f t="shared" si="3"/>
        <v/>
      </c>
      <c r="Q787" s="80" t="str">
        <f t="shared" si="4"/>
        <v/>
      </c>
      <c r="R787" s="52" t="str">
        <f t="shared" si="5"/>
        <v/>
      </c>
      <c r="S787" s="52" t="str">
        <f t="shared" si="6"/>
        <v/>
      </c>
      <c r="T787" s="53" t="str">
        <f>IF(A787="","",'DATA PENDIENTES'!O787)</f>
        <v/>
      </c>
    </row>
    <row r="788" ht="15.75" customHeight="1">
      <c r="A788" s="47" t="str">
        <f>IF('DATA PENDIENTES'!B788="","",'DATA PENDIENTES'!B788)</f>
        <v/>
      </c>
      <c r="B788" s="47" t="str">
        <f>IF(A788="","",'DATA PENDIENTES'!C788)</f>
        <v/>
      </c>
      <c r="C788" s="47" t="str">
        <f>IF(A788="","",'DATA PENDIENTES'!L788)</f>
        <v/>
      </c>
      <c r="D788" s="47" t="str">
        <f>IF(A788="","",'DATA PENDIENTES'!J788)</f>
        <v/>
      </c>
      <c r="E788" s="47" t="str">
        <f>IF(A788="","",'DATA PENDIENTES'!D788)</f>
        <v/>
      </c>
      <c r="F788" s="47" t="str">
        <f>IF(A788="","",'DATA PENDIENTES'!E788)</f>
        <v/>
      </c>
      <c r="G788" s="47" t="str">
        <f>IF(A788="","",'DATA PENDIENTES'!F788)</f>
        <v/>
      </c>
      <c r="H788" s="47" t="str">
        <f>IF(A788="","",'DATA PENDIENTES'!G788)</f>
        <v/>
      </c>
      <c r="I788" s="48" t="str">
        <f>IF(A788="","",'DATA PENDIENTES'!H788)</f>
        <v/>
      </c>
      <c r="J788" s="48" t="str">
        <f t="shared" si="1"/>
        <v/>
      </c>
      <c r="K788" s="47" t="str">
        <f>IF(A788="","",'DATA PENDIENTES'!I788)</f>
        <v/>
      </c>
      <c r="L788" s="47" t="str">
        <f>IF(A788="","",'DATA PENDIENTES'!K788)</f>
        <v/>
      </c>
      <c r="M788" s="47" t="str">
        <f>IF(A788="","",'DATA PENDIENTES'!M788)</f>
        <v/>
      </c>
      <c r="N788" s="47" t="str">
        <f>IF(A788="","",'DATA PENDIENTES'!N788)</f>
        <v/>
      </c>
      <c r="O788" s="47" t="str">
        <f t="shared" si="2"/>
        <v/>
      </c>
      <c r="P788" s="47" t="str">
        <f t="shared" si="3"/>
        <v/>
      </c>
      <c r="Q788" s="77" t="str">
        <f t="shared" si="4"/>
        <v/>
      </c>
      <c r="R788" s="47" t="str">
        <f t="shared" si="5"/>
        <v/>
      </c>
      <c r="S788" s="47" t="str">
        <f t="shared" si="6"/>
        <v/>
      </c>
      <c r="T788" s="48" t="str">
        <f>IF(A788="","",'DATA PENDIENTES'!O788)</f>
        <v/>
      </c>
    </row>
    <row r="789" ht="15.75" customHeight="1">
      <c r="A789" s="52" t="str">
        <f>IF('DATA PENDIENTES'!B789="","",'DATA PENDIENTES'!B789)</f>
        <v/>
      </c>
      <c r="B789" s="52" t="str">
        <f>IF(A789="","",'DATA PENDIENTES'!C789)</f>
        <v/>
      </c>
      <c r="C789" s="52" t="str">
        <f>IF(A789="","",'DATA PENDIENTES'!L789)</f>
        <v/>
      </c>
      <c r="D789" s="52" t="str">
        <f>IF(A789="","",'DATA PENDIENTES'!J789)</f>
        <v/>
      </c>
      <c r="E789" s="52" t="str">
        <f>IF(A789="","",'DATA PENDIENTES'!D789)</f>
        <v/>
      </c>
      <c r="F789" s="52" t="str">
        <f>IF(A789="","",'DATA PENDIENTES'!E789)</f>
        <v/>
      </c>
      <c r="G789" s="52" t="str">
        <f>IF(A789="","",'DATA PENDIENTES'!F789)</f>
        <v/>
      </c>
      <c r="H789" s="52" t="str">
        <f>IF(A789="","",'DATA PENDIENTES'!G789)</f>
        <v/>
      </c>
      <c r="I789" s="53" t="str">
        <f>IF(A789="","",'DATA PENDIENTES'!H789)</f>
        <v/>
      </c>
      <c r="J789" s="53" t="str">
        <f t="shared" si="1"/>
        <v/>
      </c>
      <c r="K789" s="52" t="str">
        <f>IF(A789="","",'DATA PENDIENTES'!I789)</f>
        <v/>
      </c>
      <c r="L789" s="52" t="str">
        <f>IF(A789="","",'DATA PENDIENTES'!K789)</f>
        <v/>
      </c>
      <c r="M789" s="52" t="str">
        <f>IF(A789="","",'DATA PENDIENTES'!M789)</f>
        <v/>
      </c>
      <c r="N789" s="52" t="str">
        <f>IF(A789="","",'DATA PENDIENTES'!N789)</f>
        <v/>
      </c>
      <c r="O789" s="52" t="str">
        <f t="shared" si="2"/>
        <v/>
      </c>
      <c r="P789" s="52" t="str">
        <f t="shared" si="3"/>
        <v/>
      </c>
      <c r="Q789" s="80" t="str">
        <f t="shared" si="4"/>
        <v/>
      </c>
      <c r="R789" s="52" t="str">
        <f t="shared" si="5"/>
        <v/>
      </c>
      <c r="S789" s="52" t="str">
        <f t="shared" si="6"/>
        <v/>
      </c>
      <c r="T789" s="53" t="str">
        <f>IF(A789="","",'DATA PENDIENTES'!O789)</f>
        <v/>
      </c>
    </row>
    <row r="790" ht="15.75" customHeight="1">
      <c r="A790" s="47" t="str">
        <f>IF('DATA PENDIENTES'!B790="","",'DATA PENDIENTES'!B790)</f>
        <v/>
      </c>
      <c r="B790" s="47" t="str">
        <f>IF(A790="","",'DATA PENDIENTES'!C790)</f>
        <v/>
      </c>
      <c r="C790" s="47" t="str">
        <f>IF(A790="","",'DATA PENDIENTES'!L790)</f>
        <v/>
      </c>
      <c r="D790" s="47" t="str">
        <f>IF(A790="","",'DATA PENDIENTES'!J790)</f>
        <v/>
      </c>
      <c r="E790" s="47" t="str">
        <f>IF(A790="","",'DATA PENDIENTES'!D790)</f>
        <v/>
      </c>
      <c r="F790" s="47" t="str">
        <f>IF(A790="","",'DATA PENDIENTES'!E790)</f>
        <v/>
      </c>
      <c r="G790" s="47" t="str">
        <f>IF(A790="","",'DATA PENDIENTES'!F790)</f>
        <v/>
      </c>
      <c r="H790" s="47" t="str">
        <f>IF(A790="","",'DATA PENDIENTES'!G790)</f>
        <v/>
      </c>
      <c r="I790" s="48" t="str">
        <f>IF(A790="","",'DATA PENDIENTES'!H790)</f>
        <v/>
      </c>
      <c r="J790" s="48" t="str">
        <f t="shared" si="1"/>
        <v/>
      </c>
      <c r="K790" s="47" t="str">
        <f>IF(A790="","",'DATA PENDIENTES'!I790)</f>
        <v/>
      </c>
      <c r="L790" s="47" t="str">
        <f>IF(A790="","",'DATA PENDIENTES'!K790)</f>
        <v/>
      </c>
      <c r="M790" s="47" t="str">
        <f>IF(A790="","",'DATA PENDIENTES'!M790)</f>
        <v/>
      </c>
      <c r="N790" s="47" t="str">
        <f>IF(A790="","",'DATA PENDIENTES'!N790)</f>
        <v/>
      </c>
      <c r="O790" s="47" t="str">
        <f t="shared" si="2"/>
        <v/>
      </c>
      <c r="P790" s="47" t="str">
        <f t="shared" si="3"/>
        <v/>
      </c>
      <c r="Q790" s="77" t="str">
        <f t="shared" si="4"/>
        <v/>
      </c>
      <c r="R790" s="47" t="str">
        <f t="shared" si="5"/>
        <v/>
      </c>
      <c r="S790" s="47" t="str">
        <f t="shared" si="6"/>
        <v/>
      </c>
      <c r="T790" s="48" t="str">
        <f>IF(A790="","",'DATA PENDIENTES'!O790)</f>
        <v/>
      </c>
    </row>
    <row r="791" ht="15.75" customHeight="1">
      <c r="A791" s="52" t="str">
        <f>IF('DATA PENDIENTES'!B791="","",'DATA PENDIENTES'!B791)</f>
        <v/>
      </c>
      <c r="B791" s="52" t="str">
        <f>IF(A791="","",'DATA PENDIENTES'!C791)</f>
        <v/>
      </c>
      <c r="C791" s="52" t="str">
        <f>IF(A791="","",'DATA PENDIENTES'!L791)</f>
        <v/>
      </c>
      <c r="D791" s="52" t="str">
        <f>IF(A791="","",'DATA PENDIENTES'!J791)</f>
        <v/>
      </c>
      <c r="E791" s="52" t="str">
        <f>IF(A791="","",'DATA PENDIENTES'!D791)</f>
        <v/>
      </c>
      <c r="F791" s="52" t="str">
        <f>IF(A791="","",'DATA PENDIENTES'!E791)</f>
        <v/>
      </c>
      <c r="G791" s="52" t="str">
        <f>IF(A791="","",'DATA PENDIENTES'!F791)</f>
        <v/>
      </c>
      <c r="H791" s="52" t="str">
        <f>IF(A791="","",'DATA PENDIENTES'!G791)</f>
        <v/>
      </c>
      <c r="I791" s="53" t="str">
        <f>IF(A791="","",'DATA PENDIENTES'!H791)</f>
        <v/>
      </c>
      <c r="J791" s="53" t="str">
        <f t="shared" si="1"/>
        <v/>
      </c>
      <c r="K791" s="52" t="str">
        <f>IF(A791="","",'DATA PENDIENTES'!I791)</f>
        <v/>
      </c>
      <c r="L791" s="52" t="str">
        <f>IF(A791="","",'DATA PENDIENTES'!K791)</f>
        <v/>
      </c>
      <c r="M791" s="52" t="str">
        <f>IF(A791="","",'DATA PENDIENTES'!M791)</f>
        <v/>
      </c>
      <c r="N791" s="52" t="str">
        <f>IF(A791="","",'DATA PENDIENTES'!N791)</f>
        <v/>
      </c>
      <c r="O791" s="52" t="str">
        <f t="shared" si="2"/>
        <v/>
      </c>
      <c r="P791" s="52" t="str">
        <f t="shared" si="3"/>
        <v/>
      </c>
      <c r="Q791" s="80" t="str">
        <f t="shared" si="4"/>
        <v/>
      </c>
      <c r="R791" s="52" t="str">
        <f t="shared" si="5"/>
        <v/>
      </c>
      <c r="S791" s="52" t="str">
        <f t="shared" si="6"/>
        <v/>
      </c>
      <c r="T791" s="53" t="str">
        <f>IF(A791="","",'DATA PENDIENTES'!O791)</f>
        <v/>
      </c>
    </row>
    <row r="792" ht="15.75" customHeight="1">
      <c r="A792" s="47" t="str">
        <f>IF('DATA PENDIENTES'!B792="","",'DATA PENDIENTES'!B792)</f>
        <v/>
      </c>
      <c r="B792" s="47" t="str">
        <f>IF(A792="","",'DATA PENDIENTES'!C792)</f>
        <v/>
      </c>
      <c r="C792" s="47" t="str">
        <f>IF(A792="","",'DATA PENDIENTES'!L792)</f>
        <v/>
      </c>
      <c r="D792" s="47" t="str">
        <f>IF(A792="","",'DATA PENDIENTES'!J792)</f>
        <v/>
      </c>
      <c r="E792" s="47" t="str">
        <f>IF(A792="","",'DATA PENDIENTES'!D792)</f>
        <v/>
      </c>
      <c r="F792" s="47" t="str">
        <f>IF(A792="","",'DATA PENDIENTES'!E792)</f>
        <v/>
      </c>
      <c r="G792" s="47" t="str">
        <f>IF(A792="","",'DATA PENDIENTES'!F792)</f>
        <v/>
      </c>
      <c r="H792" s="47" t="str">
        <f>IF(A792="","",'DATA PENDIENTES'!G792)</f>
        <v/>
      </c>
      <c r="I792" s="48" t="str">
        <f>IF(A792="","",'DATA PENDIENTES'!H792)</f>
        <v/>
      </c>
      <c r="J792" s="48" t="str">
        <f t="shared" si="1"/>
        <v/>
      </c>
      <c r="K792" s="47" t="str">
        <f>IF(A792="","",'DATA PENDIENTES'!I792)</f>
        <v/>
      </c>
      <c r="L792" s="47" t="str">
        <f>IF(A792="","",'DATA PENDIENTES'!K792)</f>
        <v/>
      </c>
      <c r="M792" s="47" t="str">
        <f>IF(A792="","",'DATA PENDIENTES'!M792)</f>
        <v/>
      </c>
      <c r="N792" s="47" t="str">
        <f>IF(A792="","",'DATA PENDIENTES'!N792)</f>
        <v/>
      </c>
      <c r="O792" s="47" t="str">
        <f t="shared" si="2"/>
        <v/>
      </c>
      <c r="P792" s="47" t="str">
        <f t="shared" si="3"/>
        <v/>
      </c>
      <c r="Q792" s="77" t="str">
        <f t="shared" si="4"/>
        <v/>
      </c>
      <c r="R792" s="47" t="str">
        <f t="shared" si="5"/>
        <v/>
      </c>
      <c r="S792" s="47" t="str">
        <f t="shared" si="6"/>
        <v/>
      </c>
      <c r="T792" s="48" t="str">
        <f>IF(A792="","",'DATA PENDIENTES'!O792)</f>
        <v/>
      </c>
    </row>
    <row r="793" ht="15.75" customHeight="1">
      <c r="A793" s="52" t="str">
        <f>IF('DATA PENDIENTES'!B793="","",'DATA PENDIENTES'!B793)</f>
        <v/>
      </c>
      <c r="B793" s="52" t="str">
        <f>IF(A793="","",'DATA PENDIENTES'!C793)</f>
        <v/>
      </c>
      <c r="C793" s="52" t="str">
        <f>IF(A793="","",'DATA PENDIENTES'!L793)</f>
        <v/>
      </c>
      <c r="D793" s="52" t="str">
        <f>IF(A793="","",'DATA PENDIENTES'!J793)</f>
        <v/>
      </c>
      <c r="E793" s="52" t="str">
        <f>IF(A793="","",'DATA PENDIENTES'!D793)</f>
        <v/>
      </c>
      <c r="F793" s="52" t="str">
        <f>IF(A793="","",'DATA PENDIENTES'!E793)</f>
        <v/>
      </c>
      <c r="G793" s="52" t="str">
        <f>IF(A793="","",'DATA PENDIENTES'!F793)</f>
        <v/>
      </c>
      <c r="H793" s="52" t="str">
        <f>IF(A793="","",'DATA PENDIENTES'!G793)</f>
        <v/>
      </c>
      <c r="I793" s="53" t="str">
        <f>IF(A793="","",'DATA PENDIENTES'!H793)</f>
        <v/>
      </c>
      <c r="J793" s="53" t="str">
        <f t="shared" si="1"/>
        <v/>
      </c>
      <c r="K793" s="52" t="str">
        <f>IF(A793="","",'DATA PENDIENTES'!I793)</f>
        <v/>
      </c>
      <c r="L793" s="52" t="str">
        <f>IF(A793="","",'DATA PENDIENTES'!K793)</f>
        <v/>
      </c>
      <c r="M793" s="52" t="str">
        <f>IF(A793="","",'DATA PENDIENTES'!M793)</f>
        <v/>
      </c>
      <c r="N793" s="52" t="str">
        <f>IF(A793="","",'DATA PENDIENTES'!N793)</f>
        <v/>
      </c>
      <c r="O793" s="52" t="str">
        <f t="shared" si="2"/>
        <v/>
      </c>
      <c r="P793" s="52" t="str">
        <f t="shared" si="3"/>
        <v/>
      </c>
      <c r="Q793" s="80" t="str">
        <f t="shared" si="4"/>
        <v/>
      </c>
      <c r="R793" s="52" t="str">
        <f t="shared" si="5"/>
        <v/>
      </c>
      <c r="S793" s="52" t="str">
        <f t="shared" si="6"/>
        <v/>
      </c>
      <c r="T793" s="53" t="str">
        <f>IF(A793="","",'DATA PENDIENTES'!O793)</f>
        <v/>
      </c>
    </row>
    <row r="794" ht="15.75" customHeight="1">
      <c r="A794" s="47" t="str">
        <f>IF('DATA PENDIENTES'!B794="","",'DATA PENDIENTES'!B794)</f>
        <v/>
      </c>
      <c r="B794" s="47" t="str">
        <f>IF(A794="","",'DATA PENDIENTES'!C794)</f>
        <v/>
      </c>
      <c r="C794" s="47" t="str">
        <f>IF(A794="","",'DATA PENDIENTES'!L794)</f>
        <v/>
      </c>
      <c r="D794" s="47" t="str">
        <f>IF(A794="","",'DATA PENDIENTES'!J794)</f>
        <v/>
      </c>
      <c r="E794" s="47" t="str">
        <f>IF(A794="","",'DATA PENDIENTES'!D794)</f>
        <v/>
      </c>
      <c r="F794" s="47" t="str">
        <f>IF(A794="","",'DATA PENDIENTES'!E794)</f>
        <v/>
      </c>
      <c r="G794" s="47" t="str">
        <f>IF(A794="","",'DATA PENDIENTES'!F794)</f>
        <v/>
      </c>
      <c r="H794" s="47" t="str">
        <f>IF(A794="","",'DATA PENDIENTES'!G794)</f>
        <v/>
      </c>
      <c r="I794" s="48" t="str">
        <f>IF(A794="","",'DATA PENDIENTES'!H794)</f>
        <v/>
      </c>
      <c r="J794" s="48" t="str">
        <f t="shared" si="1"/>
        <v/>
      </c>
      <c r="K794" s="47" t="str">
        <f>IF(A794="","",'DATA PENDIENTES'!I794)</f>
        <v/>
      </c>
      <c r="L794" s="47" t="str">
        <f>IF(A794="","",'DATA PENDIENTES'!K794)</f>
        <v/>
      </c>
      <c r="M794" s="47" t="str">
        <f>IF(A794="","",'DATA PENDIENTES'!M794)</f>
        <v/>
      </c>
      <c r="N794" s="47" t="str">
        <f>IF(A794="","",'DATA PENDIENTES'!N794)</f>
        <v/>
      </c>
      <c r="O794" s="47" t="str">
        <f t="shared" si="2"/>
        <v/>
      </c>
      <c r="P794" s="47" t="str">
        <f t="shared" si="3"/>
        <v/>
      </c>
      <c r="Q794" s="77" t="str">
        <f t="shared" si="4"/>
        <v/>
      </c>
      <c r="R794" s="47" t="str">
        <f t="shared" si="5"/>
        <v/>
      </c>
      <c r="S794" s="47" t="str">
        <f t="shared" si="6"/>
        <v/>
      </c>
      <c r="T794" s="48" t="str">
        <f>IF(A794="","",'DATA PENDIENTES'!O794)</f>
        <v/>
      </c>
    </row>
    <row r="795" ht="15.75" customHeight="1">
      <c r="A795" s="52" t="str">
        <f>IF('DATA PENDIENTES'!B795="","",'DATA PENDIENTES'!B795)</f>
        <v/>
      </c>
      <c r="B795" s="52" t="str">
        <f>IF(A795="","",'DATA PENDIENTES'!C795)</f>
        <v/>
      </c>
      <c r="C795" s="52" t="str">
        <f>IF(A795="","",'DATA PENDIENTES'!L795)</f>
        <v/>
      </c>
      <c r="D795" s="52" t="str">
        <f>IF(A795="","",'DATA PENDIENTES'!J795)</f>
        <v/>
      </c>
      <c r="E795" s="52" t="str">
        <f>IF(A795="","",'DATA PENDIENTES'!D795)</f>
        <v/>
      </c>
      <c r="F795" s="52" t="str">
        <f>IF(A795="","",'DATA PENDIENTES'!E795)</f>
        <v/>
      </c>
      <c r="G795" s="52" t="str">
        <f>IF(A795="","",'DATA PENDIENTES'!F795)</f>
        <v/>
      </c>
      <c r="H795" s="52" t="str">
        <f>IF(A795="","",'DATA PENDIENTES'!G795)</f>
        <v/>
      </c>
      <c r="I795" s="53" t="str">
        <f>IF(A795="","",'DATA PENDIENTES'!H795)</f>
        <v/>
      </c>
      <c r="J795" s="53" t="str">
        <f t="shared" si="1"/>
        <v/>
      </c>
      <c r="K795" s="52" t="str">
        <f>IF(A795="","",'DATA PENDIENTES'!I795)</f>
        <v/>
      </c>
      <c r="L795" s="52" t="str">
        <f>IF(A795="","",'DATA PENDIENTES'!K795)</f>
        <v/>
      </c>
      <c r="M795" s="52" t="str">
        <f>IF(A795="","",'DATA PENDIENTES'!M795)</f>
        <v/>
      </c>
      <c r="N795" s="52" t="str">
        <f>IF(A795="","",'DATA PENDIENTES'!N795)</f>
        <v/>
      </c>
      <c r="O795" s="52" t="str">
        <f t="shared" si="2"/>
        <v/>
      </c>
      <c r="P795" s="52" t="str">
        <f t="shared" si="3"/>
        <v/>
      </c>
      <c r="Q795" s="80" t="str">
        <f t="shared" si="4"/>
        <v/>
      </c>
      <c r="R795" s="52" t="str">
        <f t="shared" si="5"/>
        <v/>
      </c>
      <c r="S795" s="52" t="str">
        <f t="shared" si="6"/>
        <v/>
      </c>
      <c r="T795" s="53" t="str">
        <f>IF(A795="","",'DATA PENDIENTES'!O795)</f>
        <v/>
      </c>
    </row>
    <row r="796" ht="15.75" customHeight="1">
      <c r="A796" s="47" t="str">
        <f>IF('DATA PENDIENTES'!B796="","",'DATA PENDIENTES'!B796)</f>
        <v/>
      </c>
      <c r="B796" s="47" t="str">
        <f>IF(A796="","",'DATA PENDIENTES'!C796)</f>
        <v/>
      </c>
      <c r="C796" s="47" t="str">
        <f>IF(A796="","",'DATA PENDIENTES'!L796)</f>
        <v/>
      </c>
      <c r="D796" s="47" t="str">
        <f>IF(A796="","",'DATA PENDIENTES'!J796)</f>
        <v/>
      </c>
      <c r="E796" s="47" t="str">
        <f>IF(A796="","",'DATA PENDIENTES'!D796)</f>
        <v/>
      </c>
      <c r="F796" s="47" t="str">
        <f>IF(A796="","",'DATA PENDIENTES'!E796)</f>
        <v/>
      </c>
      <c r="G796" s="47" t="str">
        <f>IF(A796="","",'DATA PENDIENTES'!F796)</f>
        <v/>
      </c>
      <c r="H796" s="47" t="str">
        <f>IF(A796="","",'DATA PENDIENTES'!G796)</f>
        <v/>
      </c>
      <c r="I796" s="48" t="str">
        <f>IF(A796="","",'DATA PENDIENTES'!H796)</f>
        <v/>
      </c>
      <c r="J796" s="48" t="str">
        <f t="shared" si="1"/>
        <v/>
      </c>
      <c r="K796" s="47" t="str">
        <f>IF(A796="","",'DATA PENDIENTES'!I796)</f>
        <v/>
      </c>
      <c r="L796" s="47" t="str">
        <f>IF(A796="","",'DATA PENDIENTES'!K796)</f>
        <v/>
      </c>
      <c r="M796" s="47" t="str">
        <f>IF(A796="","",'DATA PENDIENTES'!M796)</f>
        <v/>
      </c>
      <c r="N796" s="47" t="str">
        <f>IF(A796="","",'DATA PENDIENTES'!N796)</f>
        <v/>
      </c>
      <c r="O796" s="47" t="str">
        <f t="shared" si="2"/>
        <v/>
      </c>
      <c r="P796" s="47" t="str">
        <f t="shared" si="3"/>
        <v/>
      </c>
      <c r="Q796" s="77" t="str">
        <f t="shared" si="4"/>
        <v/>
      </c>
      <c r="R796" s="47" t="str">
        <f t="shared" si="5"/>
        <v/>
      </c>
      <c r="S796" s="47" t="str">
        <f t="shared" si="6"/>
        <v/>
      </c>
      <c r="T796" s="48" t="str">
        <f>IF(A796="","",'DATA PENDIENTES'!O796)</f>
        <v/>
      </c>
    </row>
    <row r="797" ht="15.75" customHeight="1">
      <c r="A797" s="52" t="str">
        <f>IF('DATA PENDIENTES'!B797="","",'DATA PENDIENTES'!B797)</f>
        <v/>
      </c>
      <c r="B797" s="52" t="str">
        <f>IF(A797="","",'DATA PENDIENTES'!C797)</f>
        <v/>
      </c>
      <c r="C797" s="52" t="str">
        <f>IF(A797="","",'DATA PENDIENTES'!L797)</f>
        <v/>
      </c>
      <c r="D797" s="52" t="str">
        <f>IF(A797="","",'DATA PENDIENTES'!J797)</f>
        <v/>
      </c>
      <c r="E797" s="52" t="str">
        <f>IF(A797="","",'DATA PENDIENTES'!D797)</f>
        <v/>
      </c>
      <c r="F797" s="52" t="str">
        <f>IF(A797="","",'DATA PENDIENTES'!E797)</f>
        <v/>
      </c>
      <c r="G797" s="52" t="str">
        <f>IF(A797="","",'DATA PENDIENTES'!F797)</f>
        <v/>
      </c>
      <c r="H797" s="52" t="str">
        <f>IF(A797="","",'DATA PENDIENTES'!G797)</f>
        <v/>
      </c>
      <c r="I797" s="53" t="str">
        <f>IF(A797="","",'DATA PENDIENTES'!H797)</f>
        <v/>
      </c>
      <c r="J797" s="53" t="str">
        <f t="shared" si="1"/>
        <v/>
      </c>
      <c r="K797" s="52" t="str">
        <f>IF(A797="","",'DATA PENDIENTES'!I797)</f>
        <v/>
      </c>
      <c r="L797" s="52" t="str">
        <f>IF(A797="","",'DATA PENDIENTES'!K797)</f>
        <v/>
      </c>
      <c r="M797" s="52" t="str">
        <f>IF(A797="","",'DATA PENDIENTES'!M797)</f>
        <v/>
      </c>
      <c r="N797" s="52" t="str">
        <f>IF(A797="","",'DATA PENDIENTES'!N797)</f>
        <v/>
      </c>
      <c r="O797" s="52" t="str">
        <f t="shared" si="2"/>
        <v/>
      </c>
      <c r="P797" s="52" t="str">
        <f t="shared" si="3"/>
        <v/>
      </c>
      <c r="Q797" s="80" t="str">
        <f t="shared" si="4"/>
        <v/>
      </c>
      <c r="R797" s="52" t="str">
        <f t="shared" si="5"/>
        <v/>
      </c>
      <c r="S797" s="52" t="str">
        <f t="shared" si="6"/>
        <v/>
      </c>
      <c r="T797" s="53" t="str">
        <f>IF(A797="","",'DATA PENDIENTES'!O797)</f>
        <v/>
      </c>
    </row>
    <row r="798" ht="15.75" customHeight="1">
      <c r="A798" s="47" t="str">
        <f>IF('DATA PENDIENTES'!B798="","",'DATA PENDIENTES'!B798)</f>
        <v/>
      </c>
      <c r="B798" s="47" t="str">
        <f>IF(A798="","",'DATA PENDIENTES'!C798)</f>
        <v/>
      </c>
      <c r="C798" s="47" t="str">
        <f>IF(A798="","",'DATA PENDIENTES'!L798)</f>
        <v/>
      </c>
      <c r="D798" s="47" t="str">
        <f>IF(A798="","",'DATA PENDIENTES'!J798)</f>
        <v/>
      </c>
      <c r="E798" s="47" t="str">
        <f>IF(A798="","",'DATA PENDIENTES'!D798)</f>
        <v/>
      </c>
      <c r="F798" s="47" t="str">
        <f>IF(A798="","",'DATA PENDIENTES'!E798)</f>
        <v/>
      </c>
      <c r="G798" s="47" t="str">
        <f>IF(A798="","",'DATA PENDIENTES'!F798)</f>
        <v/>
      </c>
      <c r="H798" s="47" t="str">
        <f>IF(A798="","",'DATA PENDIENTES'!G798)</f>
        <v/>
      </c>
      <c r="I798" s="48" t="str">
        <f>IF(A798="","",'DATA PENDIENTES'!H798)</f>
        <v/>
      </c>
      <c r="J798" s="48" t="str">
        <f t="shared" si="1"/>
        <v/>
      </c>
      <c r="K798" s="47" t="str">
        <f>IF(A798="","",'DATA PENDIENTES'!I798)</f>
        <v/>
      </c>
      <c r="L798" s="47" t="str">
        <f>IF(A798="","",'DATA PENDIENTES'!K798)</f>
        <v/>
      </c>
      <c r="M798" s="47" t="str">
        <f>IF(A798="","",'DATA PENDIENTES'!M798)</f>
        <v/>
      </c>
      <c r="N798" s="47" t="str">
        <f>IF(A798="","",'DATA PENDIENTES'!N798)</f>
        <v/>
      </c>
      <c r="O798" s="47" t="str">
        <f t="shared" si="2"/>
        <v/>
      </c>
      <c r="P798" s="47" t="str">
        <f t="shared" si="3"/>
        <v/>
      </c>
      <c r="Q798" s="77" t="str">
        <f t="shared" si="4"/>
        <v/>
      </c>
      <c r="R798" s="47" t="str">
        <f t="shared" si="5"/>
        <v/>
      </c>
      <c r="S798" s="47" t="str">
        <f t="shared" si="6"/>
        <v/>
      </c>
      <c r="T798" s="48" t="str">
        <f>IF(A798="","",'DATA PENDIENTES'!O798)</f>
        <v/>
      </c>
    </row>
    <row r="799" ht="15.75" customHeight="1">
      <c r="A799" s="52" t="str">
        <f>IF('DATA PENDIENTES'!B799="","",'DATA PENDIENTES'!B799)</f>
        <v/>
      </c>
      <c r="B799" s="52" t="str">
        <f>IF(A799="","",'DATA PENDIENTES'!C799)</f>
        <v/>
      </c>
      <c r="C799" s="52" t="str">
        <f>IF(A799="","",'DATA PENDIENTES'!L799)</f>
        <v/>
      </c>
      <c r="D799" s="52" t="str">
        <f>IF(A799="","",'DATA PENDIENTES'!J799)</f>
        <v/>
      </c>
      <c r="E799" s="52" t="str">
        <f>IF(A799="","",'DATA PENDIENTES'!D799)</f>
        <v/>
      </c>
      <c r="F799" s="52" t="str">
        <f>IF(A799="","",'DATA PENDIENTES'!E799)</f>
        <v/>
      </c>
      <c r="G799" s="52" t="str">
        <f>IF(A799="","",'DATA PENDIENTES'!F799)</f>
        <v/>
      </c>
      <c r="H799" s="52" t="str">
        <f>IF(A799="","",'DATA PENDIENTES'!G799)</f>
        <v/>
      </c>
      <c r="I799" s="53" t="str">
        <f>IF(A799="","",'DATA PENDIENTES'!H799)</f>
        <v/>
      </c>
      <c r="J799" s="53" t="str">
        <f t="shared" si="1"/>
        <v/>
      </c>
      <c r="K799" s="52" t="str">
        <f>IF(A799="","",'DATA PENDIENTES'!I799)</f>
        <v/>
      </c>
      <c r="L799" s="52" t="str">
        <f>IF(A799="","",'DATA PENDIENTES'!K799)</f>
        <v/>
      </c>
      <c r="M799" s="52" t="str">
        <f>IF(A799="","",'DATA PENDIENTES'!M799)</f>
        <v/>
      </c>
      <c r="N799" s="52" t="str">
        <f>IF(A799="","",'DATA PENDIENTES'!N799)</f>
        <v/>
      </c>
      <c r="O799" s="52" t="str">
        <f t="shared" si="2"/>
        <v/>
      </c>
      <c r="P799" s="52" t="str">
        <f t="shared" si="3"/>
        <v/>
      </c>
      <c r="Q799" s="80" t="str">
        <f t="shared" si="4"/>
        <v/>
      </c>
      <c r="R799" s="52" t="str">
        <f t="shared" si="5"/>
        <v/>
      </c>
      <c r="S799" s="52" t="str">
        <f t="shared" si="6"/>
        <v/>
      </c>
      <c r="T799" s="53" t="str">
        <f>IF(A799="","",'DATA PENDIENTES'!O799)</f>
        <v/>
      </c>
    </row>
    <row r="800" ht="15.75" customHeight="1">
      <c r="A800" s="47" t="str">
        <f>IF('DATA PENDIENTES'!B800="","",'DATA PENDIENTES'!B800)</f>
        <v/>
      </c>
      <c r="B800" s="47" t="str">
        <f>IF(A800="","",'DATA PENDIENTES'!C800)</f>
        <v/>
      </c>
      <c r="C800" s="47" t="str">
        <f>IF(A800="","",'DATA PENDIENTES'!L800)</f>
        <v/>
      </c>
      <c r="D800" s="47" t="str">
        <f>IF(A800="","",'DATA PENDIENTES'!J800)</f>
        <v/>
      </c>
      <c r="E800" s="47" t="str">
        <f>IF(A800="","",'DATA PENDIENTES'!D800)</f>
        <v/>
      </c>
      <c r="F800" s="47" t="str">
        <f>IF(A800="","",'DATA PENDIENTES'!E800)</f>
        <v/>
      </c>
      <c r="G800" s="47" t="str">
        <f>IF(A800="","",'DATA PENDIENTES'!F800)</f>
        <v/>
      </c>
      <c r="H800" s="47" t="str">
        <f>IF(A800="","",'DATA PENDIENTES'!G800)</f>
        <v/>
      </c>
      <c r="I800" s="48" t="str">
        <f>IF(A800="","",'DATA PENDIENTES'!H800)</f>
        <v/>
      </c>
      <c r="J800" s="48" t="str">
        <f t="shared" si="1"/>
        <v/>
      </c>
      <c r="K800" s="47" t="str">
        <f>IF(A800="","",'DATA PENDIENTES'!I800)</f>
        <v/>
      </c>
      <c r="L800" s="47" t="str">
        <f>IF(A800="","",'DATA PENDIENTES'!K800)</f>
        <v/>
      </c>
      <c r="M800" s="47" t="str">
        <f>IF(A800="","",'DATA PENDIENTES'!M800)</f>
        <v/>
      </c>
      <c r="N800" s="47" t="str">
        <f>IF(A800="","",'DATA PENDIENTES'!N800)</f>
        <v/>
      </c>
      <c r="O800" s="47" t="str">
        <f t="shared" si="2"/>
        <v/>
      </c>
      <c r="P800" s="47" t="str">
        <f t="shared" si="3"/>
        <v/>
      </c>
      <c r="Q800" s="77" t="str">
        <f t="shared" si="4"/>
        <v/>
      </c>
      <c r="R800" s="47" t="str">
        <f t="shared" si="5"/>
        <v/>
      </c>
      <c r="S800" s="47" t="str">
        <f t="shared" si="6"/>
        <v/>
      </c>
      <c r="T800" s="48" t="str">
        <f>IF(A800="","",'DATA PENDIENTES'!O800)</f>
        <v/>
      </c>
    </row>
    <row r="801" ht="15.75" customHeight="1">
      <c r="A801" s="52" t="str">
        <f>IF('DATA PENDIENTES'!B801="","",'DATA PENDIENTES'!B801)</f>
        <v/>
      </c>
      <c r="B801" s="52" t="str">
        <f>IF(A801="","",'DATA PENDIENTES'!C801)</f>
        <v/>
      </c>
      <c r="C801" s="52" t="str">
        <f>IF(A801="","",'DATA PENDIENTES'!L801)</f>
        <v/>
      </c>
      <c r="D801" s="52" t="str">
        <f>IF(A801="","",'DATA PENDIENTES'!J801)</f>
        <v/>
      </c>
      <c r="E801" s="52" t="str">
        <f>IF(A801="","",'DATA PENDIENTES'!D801)</f>
        <v/>
      </c>
      <c r="F801" s="52" t="str">
        <f>IF(A801="","",'DATA PENDIENTES'!E801)</f>
        <v/>
      </c>
      <c r="G801" s="52" t="str">
        <f>IF(A801="","",'DATA PENDIENTES'!F801)</f>
        <v/>
      </c>
      <c r="H801" s="52" t="str">
        <f>IF(A801="","",'DATA PENDIENTES'!G801)</f>
        <v/>
      </c>
      <c r="I801" s="53" t="str">
        <f>IF(A801="","",'DATA PENDIENTES'!H801)</f>
        <v/>
      </c>
      <c r="J801" s="53" t="str">
        <f t="shared" si="1"/>
        <v/>
      </c>
      <c r="K801" s="52" t="str">
        <f>IF(A801="","",'DATA PENDIENTES'!I801)</f>
        <v/>
      </c>
      <c r="L801" s="52" t="str">
        <f>IF(A801="","",'DATA PENDIENTES'!K801)</f>
        <v/>
      </c>
      <c r="M801" s="52" t="str">
        <f>IF(A801="","",'DATA PENDIENTES'!M801)</f>
        <v/>
      </c>
      <c r="N801" s="52" t="str">
        <f>IF(A801="","",'DATA PENDIENTES'!N801)</f>
        <v/>
      </c>
      <c r="O801" s="52" t="str">
        <f t="shared" si="2"/>
        <v/>
      </c>
      <c r="P801" s="52" t="str">
        <f t="shared" si="3"/>
        <v/>
      </c>
      <c r="Q801" s="80" t="str">
        <f t="shared" si="4"/>
        <v/>
      </c>
      <c r="R801" s="52" t="str">
        <f t="shared" si="5"/>
        <v/>
      </c>
      <c r="S801" s="52" t="str">
        <f t="shared" si="6"/>
        <v/>
      </c>
      <c r="T801" s="53" t="str">
        <f>IF(A801="","",'DATA PENDIENTES'!O801)</f>
        <v/>
      </c>
    </row>
    <row r="802" ht="15.75" customHeight="1">
      <c r="A802" s="47" t="str">
        <f>IF('DATA PENDIENTES'!B802="","",'DATA PENDIENTES'!B802)</f>
        <v/>
      </c>
      <c r="B802" s="47" t="str">
        <f>IF(A802="","",'DATA PENDIENTES'!C802)</f>
        <v/>
      </c>
      <c r="C802" s="47" t="str">
        <f>IF(A802="","",'DATA PENDIENTES'!L802)</f>
        <v/>
      </c>
      <c r="D802" s="47" t="str">
        <f>IF(A802="","",'DATA PENDIENTES'!J802)</f>
        <v/>
      </c>
      <c r="E802" s="47" t="str">
        <f>IF(A802="","",'DATA PENDIENTES'!D802)</f>
        <v/>
      </c>
      <c r="F802" s="47" t="str">
        <f>IF(A802="","",'DATA PENDIENTES'!E802)</f>
        <v/>
      </c>
      <c r="G802" s="47" t="str">
        <f>IF(A802="","",'DATA PENDIENTES'!F802)</f>
        <v/>
      </c>
      <c r="H802" s="47" t="str">
        <f>IF(A802="","",'DATA PENDIENTES'!G802)</f>
        <v/>
      </c>
      <c r="I802" s="48" t="str">
        <f>IF(A802="","",'DATA PENDIENTES'!H802)</f>
        <v/>
      </c>
      <c r="J802" s="48" t="str">
        <f t="shared" si="1"/>
        <v/>
      </c>
      <c r="K802" s="47" t="str">
        <f>IF(A802="","",'DATA PENDIENTES'!I802)</f>
        <v/>
      </c>
      <c r="L802" s="47" t="str">
        <f>IF(A802="","",'DATA PENDIENTES'!K802)</f>
        <v/>
      </c>
      <c r="M802" s="47" t="str">
        <f>IF(A802="","",'DATA PENDIENTES'!M802)</f>
        <v/>
      </c>
      <c r="N802" s="47" t="str">
        <f>IF(A802="","",'DATA PENDIENTES'!N802)</f>
        <v/>
      </c>
      <c r="O802" s="47" t="str">
        <f t="shared" si="2"/>
        <v/>
      </c>
      <c r="P802" s="47" t="str">
        <f t="shared" si="3"/>
        <v/>
      </c>
      <c r="Q802" s="77" t="str">
        <f t="shared" si="4"/>
        <v/>
      </c>
      <c r="R802" s="47" t="str">
        <f t="shared" si="5"/>
        <v/>
      </c>
      <c r="S802" s="47" t="str">
        <f t="shared" si="6"/>
        <v/>
      </c>
      <c r="T802" s="48" t="str">
        <f>IF(A802="","",'DATA PENDIENTES'!O802)</f>
        <v/>
      </c>
    </row>
    <row r="803" ht="15.75" customHeight="1">
      <c r="A803" s="52" t="str">
        <f>IF('DATA PENDIENTES'!B803="","",'DATA PENDIENTES'!B803)</f>
        <v/>
      </c>
      <c r="B803" s="52" t="str">
        <f>IF(A803="","",'DATA PENDIENTES'!C803)</f>
        <v/>
      </c>
      <c r="C803" s="52" t="str">
        <f>IF(A803="","",'DATA PENDIENTES'!L803)</f>
        <v/>
      </c>
      <c r="D803" s="52" t="str">
        <f>IF(A803="","",'DATA PENDIENTES'!J803)</f>
        <v/>
      </c>
      <c r="E803" s="52" t="str">
        <f>IF(A803="","",'DATA PENDIENTES'!D803)</f>
        <v/>
      </c>
      <c r="F803" s="52" t="str">
        <f>IF(A803="","",'DATA PENDIENTES'!E803)</f>
        <v/>
      </c>
      <c r="G803" s="52" t="str">
        <f>IF(A803="","",'DATA PENDIENTES'!F803)</f>
        <v/>
      </c>
      <c r="H803" s="52" t="str">
        <f>IF(A803="","",'DATA PENDIENTES'!G803)</f>
        <v/>
      </c>
      <c r="I803" s="53" t="str">
        <f>IF(A803="","",'DATA PENDIENTES'!H803)</f>
        <v/>
      </c>
      <c r="J803" s="53" t="str">
        <f t="shared" si="1"/>
        <v/>
      </c>
      <c r="K803" s="52" t="str">
        <f>IF(A803="","",'DATA PENDIENTES'!I803)</f>
        <v/>
      </c>
      <c r="L803" s="52" t="str">
        <f>IF(A803="","",'DATA PENDIENTES'!K803)</f>
        <v/>
      </c>
      <c r="M803" s="52" t="str">
        <f>IF(A803="","",'DATA PENDIENTES'!M803)</f>
        <v/>
      </c>
      <c r="N803" s="52" t="str">
        <f>IF(A803="","",'DATA PENDIENTES'!N803)</f>
        <v/>
      </c>
      <c r="O803" s="52" t="str">
        <f t="shared" si="2"/>
        <v/>
      </c>
      <c r="P803" s="52" t="str">
        <f t="shared" si="3"/>
        <v/>
      </c>
      <c r="Q803" s="80" t="str">
        <f t="shared" si="4"/>
        <v/>
      </c>
      <c r="R803" s="52" t="str">
        <f t="shared" si="5"/>
        <v/>
      </c>
      <c r="S803" s="52" t="str">
        <f t="shared" si="6"/>
        <v/>
      </c>
      <c r="T803" s="53" t="str">
        <f>IF(A803="","",'DATA PENDIENTES'!O803)</f>
        <v/>
      </c>
    </row>
    <row r="804" ht="15.75" customHeight="1">
      <c r="A804" s="47" t="str">
        <f>IF('DATA PENDIENTES'!B804="","",'DATA PENDIENTES'!B804)</f>
        <v/>
      </c>
      <c r="B804" s="47" t="str">
        <f>IF(A804="","",'DATA PENDIENTES'!C804)</f>
        <v/>
      </c>
      <c r="C804" s="47" t="str">
        <f>IF(A804="","",'DATA PENDIENTES'!L804)</f>
        <v/>
      </c>
      <c r="D804" s="47" t="str">
        <f>IF(A804="","",'DATA PENDIENTES'!J804)</f>
        <v/>
      </c>
      <c r="E804" s="47" t="str">
        <f>IF(A804="","",'DATA PENDIENTES'!D804)</f>
        <v/>
      </c>
      <c r="F804" s="47" t="str">
        <f>IF(A804="","",'DATA PENDIENTES'!E804)</f>
        <v/>
      </c>
      <c r="G804" s="47" t="str">
        <f>IF(A804="","",'DATA PENDIENTES'!F804)</f>
        <v/>
      </c>
      <c r="H804" s="47" t="str">
        <f>IF(A804="","",'DATA PENDIENTES'!G804)</f>
        <v/>
      </c>
      <c r="I804" s="48" t="str">
        <f>IF(A804="","",'DATA PENDIENTES'!H804)</f>
        <v/>
      </c>
      <c r="J804" s="48" t="str">
        <f t="shared" si="1"/>
        <v/>
      </c>
      <c r="K804" s="47" t="str">
        <f>IF(A804="","",'DATA PENDIENTES'!I804)</f>
        <v/>
      </c>
      <c r="L804" s="47" t="str">
        <f>IF(A804="","",'DATA PENDIENTES'!K804)</f>
        <v/>
      </c>
      <c r="M804" s="47" t="str">
        <f>IF(A804="","",'DATA PENDIENTES'!M804)</f>
        <v/>
      </c>
      <c r="N804" s="47" t="str">
        <f>IF(A804="","",'DATA PENDIENTES'!N804)</f>
        <v/>
      </c>
      <c r="O804" s="47" t="str">
        <f t="shared" si="2"/>
        <v/>
      </c>
      <c r="P804" s="47" t="str">
        <f t="shared" si="3"/>
        <v/>
      </c>
      <c r="Q804" s="77" t="str">
        <f t="shared" si="4"/>
        <v/>
      </c>
      <c r="R804" s="47" t="str">
        <f t="shared" si="5"/>
        <v/>
      </c>
      <c r="S804" s="47" t="str">
        <f t="shared" si="6"/>
        <v/>
      </c>
      <c r="T804" s="48" t="str">
        <f>IF(A804="","",'DATA PENDIENTES'!O804)</f>
        <v/>
      </c>
    </row>
    <row r="805" ht="15.75" customHeight="1">
      <c r="A805" s="52" t="str">
        <f>IF('DATA PENDIENTES'!B805="","",'DATA PENDIENTES'!B805)</f>
        <v/>
      </c>
      <c r="B805" s="52" t="str">
        <f>IF(A805="","",'DATA PENDIENTES'!C805)</f>
        <v/>
      </c>
      <c r="C805" s="52" t="str">
        <f>IF(A805="","",'DATA PENDIENTES'!L805)</f>
        <v/>
      </c>
      <c r="D805" s="52" t="str">
        <f>IF(A805="","",'DATA PENDIENTES'!J805)</f>
        <v/>
      </c>
      <c r="E805" s="52" t="str">
        <f>IF(A805="","",'DATA PENDIENTES'!D805)</f>
        <v/>
      </c>
      <c r="F805" s="52" t="str">
        <f>IF(A805="","",'DATA PENDIENTES'!E805)</f>
        <v/>
      </c>
      <c r="G805" s="52" t="str">
        <f>IF(A805="","",'DATA PENDIENTES'!F805)</f>
        <v/>
      </c>
      <c r="H805" s="52" t="str">
        <f>IF(A805="","",'DATA PENDIENTES'!G805)</f>
        <v/>
      </c>
      <c r="I805" s="53" t="str">
        <f>IF(A805="","",'DATA PENDIENTES'!H805)</f>
        <v/>
      </c>
      <c r="J805" s="53" t="str">
        <f t="shared" si="1"/>
        <v/>
      </c>
      <c r="K805" s="52" t="str">
        <f>IF(A805="","",'DATA PENDIENTES'!I805)</f>
        <v/>
      </c>
      <c r="L805" s="52" t="str">
        <f>IF(A805="","",'DATA PENDIENTES'!K805)</f>
        <v/>
      </c>
      <c r="M805" s="52" t="str">
        <f>IF(A805="","",'DATA PENDIENTES'!M805)</f>
        <v/>
      </c>
      <c r="N805" s="52" t="str">
        <f>IF(A805="","",'DATA PENDIENTES'!N805)</f>
        <v/>
      </c>
      <c r="O805" s="52" t="str">
        <f t="shared" si="2"/>
        <v/>
      </c>
      <c r="P805" s="52" t="str">
        <f t="shared" si="3"/>
        <v/>
      </c>
      <c r="Q805" s="80" t="str">
        <f t="shared" si="4"/>
        <v/>
      </c>
      <c r="R805" s="52" t="str">
        <f t="shared" si="5"/>
        <v/>
      </c>
      <c r="S805" s="52" t="str">
        <f t="shared" si="6"/>
        <v/>
      </c>
      <c r="T805" s="53" t="str">
        <f>IF(A805="","",'DATA PENDIENTES'!O805)</f>
        <v/>
      </c>
    </row>
    <row r="806" ht="15.75" customHeight="1">
      <c r="A806" s="47" t="str">
        <f>IF('DATA PENDIENTES'!B806="","",'DATA PENDIENTES'!B806)</f>
        <v/>
      </c>
      <c r="B806" s="47" t="str">
        <f>IF(A806="","",'DATA PENDIENTES'!C806)</f>
        <v/>
      </c>
      <c r="C806" s="47" t="str">
        <f>IF(A806="","",'DATA PENDIENTES'!L806)</f>
        <v/>
      </c>
      <c r="D806" s="47" t="str">
        <f>IF(A806="","",'DATA PENDIENTES'!J806)</f>
        <v/>
      </c>
      <c r="E806" s="47" t="str">
        <f>IF(A806="","",'DATA PENDIENTES'!D806)</f>
        <v/>
      </c>
      <c r="F806" s="47" t="str">
        <f>IF(A806="","",'DATA PENDIENTES'!E806)</f>
        <v/>
      </c>
      <c r="G806" s="47" t="str">
        <f>IF(A806="","",'DATA PENDIENTES'!F806)</f>
        <v/>
      </c>
      <c r="H806" s="47" t="str">
        <f>IF(A806="","",'DATA PENDIENTES'!G806)</f>
        <v/>
      </c>
      <c r="I806" s="48" t="str">
        <f>IF(A806="","",'DATA PENDIENTES'!H806)</f>
        <v/>
      </c>
      <c r="J806" s="48" t="str">
        <f t="shared" si="1"/>
        <v/>
      </c>
      <c r="K806" s="47" t="str">
        <f>IF(A806="","",'DATA PENDIENTES'!I806)</f>
        <v/>
      </c>
      <c r="L806" s="47" t="str">
        <f>IF(A806="","",'DATA PENDIENTES'!K806)</f>
        <v/>
      </c>
      <c r="M806" s="47" t="str">
        <f>IF(A806="","",'DATA PENDIENTES'!M806)</f>
        <v/>
      </c>
      <c r="N806" s="47" t="str">
        <f>IF(A806="","",'DATA PENDIENTES'!N806)</f>
        <v/>
      </c>
      <c r="O806" s="47" t="str">
        <f t="shared" si="2"/>
        <v/>
      </c>
      <c r="P806" s="47" t="str">
        <f t="shared" si="3"/>
        <v/>
      </c>
      <c r="Q806" s="77" t="str">
        <f t="shared" si="4"/>
        <v/>
      </c>
      <c r="R806" s="47" t="str">
        <f t="shared" si="5"/>
        <v/>
      </c>
      <c r="S806" s="47" t="str">
        <f t="shared" si="6"/>
        <v/>
      </c>
      <c r="T806" s="48" t="str">
        <f>IF(A806="","",'DATA PENDIENTES'!O806)</f>
        <v/>
      </c>
    </row>
    <row r="807" ht="15.75" customHeight="1">
      <c r="A807" s="52" t="str">
        <f>IF('DATA PENDIENTES'!B807="","",'DATA PENDIENTES'!B807)</f>
        <v/>
      </c>
      <c r="B807" s="52" t="str">
        <f>IF(A807="","",'DATA PENDIENTES'!C807)</f>
        <v/>
      </c>
      <c r="C807" s="52" t="str">
        <f>IF(A807="","",'DATA PENDIENTES'!L807)</f>
        <v/>
      </c>
      <c r="D807" s="52" t="str">
        <f>IF(A807="","",'DATA PENDIENTES'!J807)</f>
        <v/>
      </c>
      <c r="E807" s="52" t="str">
        <f>IF(A807="","",'DATA PENDIENTES'!D807)</f>
        <v/>
      </c>
      <c r="F807" s="52" t="str">
        <f>IF(A807="","",'DATA PENDIENTES'!E807)</f>
        <v/>
      </c>
      <c r="G807" s="52" t="str">
        <f>IF(A807="","",'DATA PENDIENTES'!F807)</f>
        <v/>
      </c>
      <c r="H807" s="52" t="str">
        <f>IF(A807="","",'DATA PENDIENTES'!G807)</f>
        <v/>
      </c>
      <c r="I807" s="53" t="str">
        <f>IF(A807="","",'DATA PENDIENTES'!H807)</f>
        <v/>
      </c>
      <c r="J807" s="53" t="str">
        <f t="shared" si="1"/>
        <v/>
      </c>
      <c r="K807" s="52" t="str">
        <f>IF(A807="","",'DATA PENDIENTES'!I807)</f>
        <v/>
      </c>
      <c r="L807" s="52" t="str">
        <f>IF(A807="","",'DATA PENDIENTES'!K807)</f>
        <v/>
      </c>
      <c r="M807" s="52" t="str">
        <f>IF(A807="","",'DATA PENDIENTES'!M807)</f>
        <v/>
      </c>
      <c r="N807" s="52" t="str">
        <f>IF(A807="","",'DATA PENDIENTES'!N807)</f>
        <v/>
      </c>
      <c r="O807" s="52" t="str">
        <f t="shared" si="2"/>
        <v/>
      </c>
      <c r="P807" s="52" t="str">
        <f t="shared" si="3"/>
        <v/>
      </c>
      <c r="Q807" s="80" t="str">
        <f t="shared" si="4"/>
        <v/>
      </c>
      <c r="R807" s="52" t="str">
        <f t="shared" si="5"/>
        <v/>
      </c>
      <c r="S807" s="52" t="str">
        <f t="shared" si="6"/>
        <v/>
      </c>
      <c r="T807" s="53" t="str">
        <f>IF(A807="","",'DATA PENDIENTES'!O807)</f>
        <v/>
      </c>
    </row>
    <row r="808" ht="15.75" customHeight="1">
      <c r="A808" s="47" t="str">
        <f>IF('DATA PENDIENTES'!B808="","",'DATA PENDIENTES'!B808)</f>
        <v/>
      </c>
      <c r="B808" s="47" t="str">
        <f>IF(A808="","",'DATA PENDIENTES'!C808)</f>
        <v/>
      </c>
      <c r="C808" s="47" t="str">
        <f>IF(A808="","",'DATA PENDIENTES'!L808)</f>
        <v/>
      </c>
      <c r="D808" s="47" t="str">
        <f>IF(A808="","",'DATA PENDIENTES'!J808)</f>
        <v/>
      </c>
      <c r="E808" s="47" t="str">
        <f>IF(A808="","",'DATA PENDIENTES'!D808)</f>
        <v/>
      </c>
      <c r="F808" s="47" t="str">
        <f>IF(A808="","",'DATA PENDIENTES'!E808)</f>
        <v/>
      </c>
      <c r="G808" s="47" t="str">
        <f>IF(A808="","",'DATA PENDIENTES'!F808)</f>
        <v/>
      </c>
      <c r="H808" s="47" t="str">
        <f>IF(A808="","",'DATA PENDIENTES'!G808)</f>
        <v/>
      </c>
      <c r="I808" s="48" t="str">
        <f>IF(A808="","",'DATA PENDIENTES'!H808)</f>
        <v/>
      </c>
      <c r="J808" s="48" t="str">
        <f t="shared" si="1"/>
        <v/>
      </c>
      <c r="K808" s="47" t="str">
        <f>IF(A808="","",'DATA PENDIENTES'!I808)</f>
        <v/>
      </c>
      <c r="L808" s="47" t="str">
        <f>IF(A808="","",'DATA PENDIENTES'!K808)</f>
        <v/>
      </c>
      <c r="M808" s="47" t="str">
        <f>IF(A808="","",'DATA PENDIENTES'!M808)</f>
        <v/>
      </c>
      <c r="N808" s="47" t="str">
        <f>IF(A808="","",'DATA PENDIENTES'!N808)</f>
        <v/>
      </c>
      <c r="O808" s="47" t="str">
        <f t="shared" si="2"/>
        <v/>
      </c>
      <c r="P808" s="47" t="str">
        <f t="shared" si="3"/>
        <v/>
      </c>
      <c r="Q808" s="77" t="str">
        <f t="shared" si="4"/>
        <v/>
      </c>
      <c r="R808" s="47" t="str">
        <f t="shared" si="5"/>
        <v/>
      </c>
      <c r="S808" s="47" t="str">
        <f t="shared" si="6"/>
        <v/>
      </c>
      <c r="T808" s="48" t="str">
        <f>IF(A808="","",'DATA PENDIENTES'!O808)</f>
        <v/>
      </c>
    </row>
    <row r="809" ht="15.75" customHeight="1">
      <c r="A809" s="52" t="str">
        <f>IF('DATA PENDIENTES'!B809="","",'DATA PENDIENTES'!B809)</f>
        <v/>
      </c>
      <c r="B809" s="52" t="str">
        <f>IF(A809="","",'DATA PENDIENTES'!C809)</f>
        <v/>
      </c>
      <c r="C809" s="52" t="str">
        <f>IF(A809="","",'DATA PENDIENTES'!L809)</f>
        <v/>
      </c>
      <c r="D809" s="52" t="str">
        <f>IF(A809="","",'DATA PENDIENTES'!J809)</f>
        <v/>
      </c>
      <c r="E809" s="52" t="str">
        <f>IF(A809="","",'DATA PENDIENTES'!D809)</f>
        <v/>
      </c>
      <c r="F809" s="52" t="str">
        <f>IF(A809="","",'DATA PENDIENTES'!E809)</f>
        <v/>
      </c>
      <c r="G809" s="52" t="str">
        <f>IF(A809="","",'DATA PENDIENTES'!F809)</f>
        <v/>
      </c>
      <c r="H809" s="52" t="str">
        <f>IF(A809="","",'DATA PENDIENTES'!G809)</f>
        <v/>
      </c>
      <c r="I809" s="53" t="str">
        <f>IF(A809="","",'DATA PENDIENTES'!H809)</f>
        <v/>
      </c>
      <c r="J809" s="53" t="str">
        <f t="shared" si="1"/>
        <v/>
      </c>
      <c r="K809" s="52" t="str">
        <f>IF(A809="","",'DATA PENDIENTES'!I809)</f>
        <v/>
      </c>
      <c r="L809" s="52" t="str">
        <f>IF(A809="","",'DATA PENDIENTES'!K809)</f>
        <v/>
      </c>
      <c r="M809" s="52" t="str">
        <f>IF(A809="","",'DATA PENDIENTES'!M809)</f>
        <v/>
      </c>
      <c r="N809" s="52" t="str">
        <f>IF(A809="","",'DATA PENDIENTES'!N809)</f>
        <v/>
      </c>
      <c r="O809" s="52" t="str">
        <f t="shared" si="2"/>
        <v/>
      </c>
      <c r="P809" s="52" t="str">
        <f t="shared" si="3"/>
        <v/>
      </c>
      <c r="Q809" s="80" t="str">
        <f t="shared" si="4"/>
        <v/>
      </c>
      <c r="R809" s="52" t="str">
        <f t="shared" si="5"/>
        <v/>
      </c>
      <c r="S809" s="52" t="str">
        <f t="shared" si="6"/>
        <v/>
      </c>
      <c r="T809" s="53" t="str">
        <f>IF(A809="","",'DATA PENDIENTES'!O809)</f>
        <v/>
      </c>
    </row>
    <row r="810" ht="15.75" customHeight="1">
      <c r="A810" s="47" t="str">
        <f>IF('DATA PENDIENTES'!B810="","",'DATA PENDIENTES'!B810)</f>
        <v/>
      </c>
      <c r="B810" s="47" t="str">
        <f>IF(A810="","",'DATA PENDIENTES'!C810)</f>
        <v/>
      </c>
      <c r="C810" s="47" t="str">
        <f>IF(A810="","",'DATA PENDIENTES'!L810)</f>
        <v/>
      </c>
      <c r="D810" s="47" t="str">
        <f>IF(A810="","",'DATA PENDIENTES'!J810)</f>
        <v/>
      </c>
      <c r="E810" s="47" t="str">
        <f>IF(A810="","",'DATA PENDIENTES'!D810)</f>
        <v/>
      </c>
      <c r="F810" s="47" t="str">
        <f>IF(A810="","",'DATA PENDIENTES'!E810)</f>
        <v/>
      </c>
      <c r="G810" s="47" t="str">
        <f>IF(A810="","",'DATA PENDIENTES'!F810)</f>
        <v/>
      </c>
      <c r="H810" s="47" t="str">
        <f>IF(A810="","",'DATA PENDIENTES'!G810)</f>
        <v/>
      </c>
      <c r="I810" s="48" t="str">
        <f>IF(A810="","",'DATA PENDIENTES'!H810)</f>
        <v/>
      </c>
      <c r="J810" s="48" t="str">
        <f t="shared" si="1"/>
        <v/>
      </c>
      <c r="K810" s="47" t="str">
        <f>IF(A810="","",'DATA PENDIENTES'!I810)</f>
        <v/>
      </c>
      <c r="L810" s="47" t="str">
        <f>IF(A810="","",'DATA PENDIENTES'!K810)</f>
        <v/>
      </c>
      <c r="M810" s="47" t="str">
        <f>IF(A810="","",'DATA PENDIENTES'!M810)</f>
        <v/>
      </c>
      <c r="N810" s="47" t="str">
        <f>IF(A810="","",'DATA PENDIENTES'!N810)</f>
        <v/>
      </c>
      <c r="O810" s="47" t="str">
        <f t="shared" si="2"/>
        <v/>
      </c>
      <c r="P810" s="47" t="str">
        <f t="shared" si="3"/>
        <v/>
      </c>
      <c r="Q810" s="77" t="str">
        <f t="shared" si="4"/>
        <v/>
      </c>
      <c r="R810" s="47" t="str">
        <f t="shared" si="5"/>
        <v/>
      </c>
      <c r="S810" s="47" t="str">
        <f t="shared" si="6"/>
        <v/>
      </c>
      <c r="T810" s="48" t="str">
        <f>IF(A810="","",'DATA PENDIENTES'!O810)</f>
        <v/>
      </c>
    </row>
    <row r="811" ht="15.75" customHeight="1">
      <c r="A811" s="52" t="str">
        <f>IF('DATA PENDIENTES'!B811="","",'DATA PENDIENTES'!B811)</f>
        <v/>
      </c>
      <c r="B811" s="52" t="str">
        <f>IF(A811="","",'DATA PENDIENTES'!C811)</f>
        <v/>
      </c>
      <c r="C811" s="52" t="str">
        <f>IF(A811="","",'DATA PENDIENTES'!L811)</f>
        <v/>
      </c>
      <c r="D811" s="52" t="str">
        <f>IF(A811="","",'DATA PENDIENTES'!J811)</f>
        <v/>
      </c>
      <c r="E811" s="52" t="str">
        <f>IF(A811="","",'DATA PENDIENTES'!D811)</f>
        <v/>
      </c>
      <c r="F811" s="52" t="str">
        <f>IF(A811="","",'DATA PENDIENTES'!E811)</f>
        <v/>
      </c>
      <c r="G811" s="52" t="str">
        <f>IF(A811="","",'DATA PENDIENTES'!F811)</f>
        <v/>
      </c>
      <c r="H811" s="52" t="str">
        <f>IF(A811="","",'DATA PENDIENTES'!G811)</f>
        <v/>
      </c>
      <c r="I811" s="53" t="str">
        <f>IF(A811="","",'DATA PENDIENTES'!H811)</f>
        <v/>
      </c>
      <c r="J811" s="53" t="str">
        <f t="shared" si="1"/>
        <v/>
      </c>
      <c r="K811" s="52" t="str">
        <f>IF(A811="","",'DATA PENDIENTES'!I811)</f>
        <v/>
      </c>
      <c r="L811" s="52" t="str">
        <f>IF(A811="","",'DATA PENDIENTES'!K811)</f>
        <v/>
      </c>
      <c r="M811" s="52" t="str">
        <f>IF(A811="","",'DATA PENDIENTES'!M811)</f>
        <v/>
      </c>
      <c r="N811" s="52" t="str">
        <f>IF(A811="","",'DATA PENDIENTES'!N811)</f>
        <v/>
      </c>
      <c r="O811" s="52" t="str">
        <f t="shared" si="2"/>
        <v/>
      </c>
      <c r="P811" s="52" t="str">
        <f t="shared" si="3"/>
        <v/>
      </c>
      <c r="Q811" s="80" t="str">
        <f t="shared" si="4"/>
        <v/>
      </c>
      <c r="R811" s="52" t="str">
        <f t="shared" si="5"/>
        <v/>
      </c>
      <c r="S811" s="52" t="str">
        <f t="shared" si="6"/>
        <v/>
      </c>
      <c r="T811" s="53" t="str">
        <f>IF(A811="","",'DATA PENDIENTES'!O811)</f>
        <v/>
      </c>
    </row>
    <row r="812" ht="15.75" customHeight="1">
      <c r="A812" s="47" t="str">
        <f>IF('DATA PENDIENTES'!B812="","",'DATA PENDIENTES'!B812)</f>
        <v/>
      </c>
      <c r="B812" s="47" t="str">
        <f>IF(A812="","",'DATA PENDIENTES'!C812)</f>
        <v/>
      </c>
      <c r="C812" s="47" t="str">
        <f>IF(A812="","",'DATA PENDIENTES'!L812)</f>
        <v/>
      </c>
      <c r="D812" s="47" t="str">
        <f>IF(A812="","",'DATA PENDIENTES'!J812)</f>
        <v/>
      </c>
      <c r="E812" s="47" t="str">
        <f>IF(A812="","",'DATA PENDIENTES'!D812)</f>
        <v/>
      </c>
      <c r="F812" s="47" t="str">
        <f>IF(A812="","",'DATA PENDIENTES'!E812)</f>
        <v/>
      </c>
      <c r="G812" s="47" t="str">
        <f>IF(A812="","",'DATA PENDIENTES'!F812)</f>
        <v/>
      </c>
      <c r="H812" s="47" t="str">
        <f>IF(A812="","",'DATA PENDIENTES'!G812)</f>
        <v/>
      </c>
      <c r="I812" s="48" t="str">
        <f>IF(A812="","",'DATA PENDIENTES'!H812)</f>
        <v/>
      </c>
      <c r="J812" s="48" t="str">
        <f t="shared" si="1"/>
        <v/>
      </c>
      <c r="K812" s="47" t="str">
        <f>IF(A812="","",'DATA PENDIENTES'!I812)</f>
        <v/>
      </c>
      <c r="L812" s="47" t="str">
        <f>IF(A812="","",'DATA PENDIENTES'!K812)</f>
        <v/>
      </c>
      <c r="M812" s="47" t="str">
        <f>IF(A812="","",'DATA PENDIENTES'!M812)</f>
        <v/>
      </c>
      <c r="N812" s="47" t="str">
        <f>IF(A812="","",'DATA PENDIENTES'!N812)</f>
        <v/>
      </c>
      <c r="O812" s="47" t="str">
        <f t="shared" si="2"/>
        <v/>
      </c>
      <c r="P812" s="47" t="str">
        <f t="shared" si="3"/>
        <v/>
      </c>
      <c r="Q812" s="77" t="str">
        <f t="shared" si="4"/>
        <v/>
      </c>
      <c r="R812" s="47" t="str">
        <f t="shared" si="5"/>
        <v/>
      </c>
      <c r="S812" s="47" t="str">
        <f t="shared" si="6"/>
        <v/>
      </c>
      <c r="T812" s="48" t="str">
        <f>IF(A812="","",'DATA PENDIENTES'!O812)</f>
        <v/>
      </c>
    </row>
    <row r="813" ht="15.75" customHeight="1">
      <c r="A813" s="52" t="str">
        <f>IF('DATA PENDIENTES'!B813="","",'DATA PENDIENTES'!B813)</f>
        <v/>
      </c>
      <c r="B813" s="52" t="str">
        <f>IF(A813="","",'DATA PENDIENTES'!C813)</f>
        <v/>
      </c>
      <c r="C813" s="52" t="str">
        <f>IF(A813="","",'DATA PENDIENTES'!L813)</f>
        <v/>
      </c>
      <c r="D813" s="52" t="str">
        <f>IF(A813="","",'DATA PENDIENTES'!J813)</f>
        <v/>
      </c>
      <c r="E813" s="52" t="str">
        <f>IF(A813="","",'DATA PENDIENTES'!D813)</f>
        <v/>
      </c>
      <c r="F813" s="52" t="str">
        <f>IF(A813="","",'DATA PENDIENTES'!E813)</f>
        <v/>
      </c>
      <c r="G813" s="52" t="str">
        <f>IF(A813="","",'DATA PENDIENTES'!F813)</f>
        <v/>
      </c>
      <c r="H813" s="52" t="str">
        <f>IF(A813="","",'DATA PENDIENTES'!G813)</f>
        <v/>
      </c>
      <c r="I813" s="53" t="str">
        <f>IF(A813="","",'DATA PENDIENTES'!H813)</f>
        <v/>
      </c>
      <c r="J813" s="53" t="str">
        <f t="shared" si="1"/>
        <v/>
      </c>
      <c r="K813" s="52" t="str">
        <f>IF(A813="","",'DATA PENDIENTES'!I813)</f>
        <v/>
      </c>
      <c r="L813" s="52" t="str">
        <f>IF(A813="","",'DATA PENDIENTES'!K813)</f>
        <v/>
      </c>
      <c r="M813" s="52" t="str">
        <f>IF(A813="","",'DATA PENDIENTES'!M813)</f>
        <v/>
      </c>
      <c r="N813" s="52" t="str">
        <f>IF(A813="","",'DATA PENDIENTES'!N813)</f>
        <v/>
      </c>
      <c r="O813" s="52" t="str">
        <f t="shared" si="2"/>
        <v/>
      </c>
      <c r="P813" s="52" t="str">
        <f t="shared" si="3"/>
        <v/>
      </c>
      <c r="Q813" s="80" t="str">
        <f t="shared" si="4"/>
        <v/>
      </c>
      <c r="R813" s="52" t="str">
        <f t="shared" si="5"/>
        <v/>
      </c>
      <c r="S813" s="52" t="str">
        <f t="shared" si="6"/>
        <v/>
      </c>
      <c r="T813" s="53" t="str">
        <f>IF(A813="","",'DATA PENDIENTES'!O813)</f>
        <v/>
      </c>
    </row>
    <row r="814" ht="15.75" customHeight="1">
      <c r="A814" s="47" t="str">
        <f>IF('DATA PENDIENTES'!B814="","",'DATA PENDIENTES'!B814)</f>
        <v/>
      </c>
      <c r="B814" s="47" t="str">
        <f>IF(A814="","",'DATA PENDIENTES'!C814)</f>
        <v/>
      </c>
      <c r="C814" s="47" t="str">
        <f>IF(A814="","",'DATA PENDIENTES'!L814)</f>
        <v/>
      </c>
      <c r="D814" s="47" t="str">
        <f>IF(A814="","",'DATA PENDIENTES'!J814)</f>
        <v/>
      </c>
      <c r="E814" s="47" t="str">
        <f>IF(A814="","",'DATA PENDIENTES'!D814)</f>
        <v/>
      </c>
      <c r="F814" s="47" t="str">
        <f>IF(A814="","",'DATA PENDIENTES'!E814)</f>
        <v/>
      </c>
      <c r="G814" s="47" t="str">
        <f>IF(A814="","",'DATA PENDIENTES'!F814)</f>
        <v/>
      </c>
      <c r="H814" s="47" t="str">
        <f>IF(A814="","",'DATA PENDIENTES'!G814)</f>
        <v/>
      </c>
      <c r="I814" s="48" t="str">
        <f>IF(A814="","",'DATA PENDIENTES'!H814)</f>
        <v/>
      </c>
      <c r="J814" s="48" t="str">
        <f t="shared" si="1"/>
        <v/>
      </c>
      <c r="K814" s="47" t="str">
        <f>IF(A814="","",'DATA PENDIENTES'!I814)</f>
        <v/>
      </c>
      <c r="L814" s="47" t="str">
        <f>IF(A814="","",'DATA PENDIENTES'!K814)</f>
        <v/>
      </c>
      <c r="M814" s="47" t="str">
        <f>IF(A814="","",'DATA PENDIENTES'!M814)</f>
        <v/>
      </c>
      <c r="N814" s="47" t="str">
        <f>IF(A814="","",'DATA PENDIENTES'!N814)</f>
        <v/>
      </c>
      <c r="O814" s="47" t="str">
        <f t="shared" si="2"/>
        <v/>
      </c>
      <c r="P814" s="47" t="str">
        <f t="shared" si="3"/>
        <v/>
      </c>
      <c r="Q814" s="77" t="str">
        <f t="shared" si="4"/>
        <v/>
      </c>
      <c r="R814" s="47" t="str">
        <f t="shared" si="5"/>
        <v/>
      </c>
      <c r="S814" s="47" t="str">
        <f t="shared" si="6"/>
        <v/>
      </c>
      <c r="T814" s="48" t="str">
        <f>IF(A814="","",'DATA PENDIENTES'!O814)</f>
        <v/>
      </c>
    </row>
    <row r="815" ht="15.75" customHeight="1">
      <c r="A815" s="52" t="str">
        <f>IF('DATA PENDIENTES'!B815="","",'DATA PENDIENTES'!B815)</f>
        <v/>
      </c>
      <c r="B815" s="52" t="str">
        <f>IF(A815="","",'DATA PENDIENTES'!C815)</f>
        <v/>
      </c>
      <c r="C815" s="52" t="str">
        <f>IF(A815="","",'DATA PENDIENTES'!L815)</f>
        <v/>
      </c>
      <c r="D815" s="52" t="str">
        <f>IF(A815="","",'DATA PENDIENTES'!J815)</f>
        <v/>
      </c>
      <c r="E815" s="52" t="str">
        <f>IF(A815="","",'DATA PENDIENTES'!D815)</f>
        <v/>
      </c>
      <c r="F815" s="52" t="str">
        <f>IF(A815="","",'DATA PENDIENTES'!E815)</f>
        <v/>
      </c>
      <c r="G815" s="52" t="str">
        <f>IF(A815="","",'DATA PENDIENTES'!F815)</f>
        <v/>
      </c>
      <c r="H815" s="52" t="str">
        <f>IF(A815="","",'DATA PENDIENTES'!G815)</f>
        <v/>
      </c>
      <c r="I815" s="53" t="str">
        <f>IF(A815="","",'DATA PENDIENTES'!H815)</f>
        <v/>
      </c>
      <c r="J815" s="53" t="str">
        <f t="shared" si="1"/>
        <v/>
      </c>
      <c r="K815" s="52" t="str">
        <f>IF(A815="","",'DATA PENDIENTES'!I815)</f>
        <v/>
      </c>
      <c r="L815" s="52" t="str">
        <f>IF(A815="","",'DATA PENDIENTES'!K815)</f>
        <v/>
      </c>
      <c r="M815" s="52" t="str">
        <f>IF(A815="","",'DATA PENDIENTES'!M815)</f>
        <v/>
      </c>
      <c r="N815" s="52" t="str">
        <f>IF(A815="","",'DATA PENDIENTES'!N815)</f>
        <v/>
      </c>
      <c r="O815" s="52" t="str">
        <f t="shared" si="2"/>
        <v/>
      </c>
      <c r="P815" s="52" t="str">
        <f t="shared" si="3"/>
        <v/>
      </c>
      <c r="Q815" s="80" t="str">
        <f t="shared" si="4"/>
        <v/>
      </c>
      <c r="R815" s="52" t="str">
        <f t="shared" si="5"/>
        <v/>
      </c>
      <c r="S815" s="52" t="str">
        <f t="shared" si="6"/>
        <v/>
      </c>
      <c r="T815" s="53" t="str">
        <f>IF(A815="","",'DATA PENDIENTES'!O815)</f>
        <v/>
      </c>
    </row>
    <row r="816" ht="15.75" customHeight="1">
      <c r="A816" s="47" t="str">
        <f>IF('DATA PENDIENTES'!B816="","",'DATA PENDIENTES'!B816)</f>
        <v/>
      </c>
      <c r="B816" s="47" t="str">
        <f>IF(A816="","",'DATA PENDIENTES'!C816)</f>
        <v/>
      </c>
      <c r="C816" s="47" t="str">
        <f>IF(A816="","",'DATA PENDIENTES'!L816)</f>
        <v/>
      </c>
      <c r="D816" s="47" t="str">
        <f>IF(A816="","",'DATA PENDIENTES'!J816)</f>
        <v/>
      </c>
      <c r="E816" s="47" t="str">
        <f>IF(A816="","",'DATA PENDIENTES'!D816)</f>
        <v/>
      </c>
      <c r="F816" s="47" t="str">
        <f>IF(A816="","",'DATA PENDIENTES'!E816)</f>
        <v/>
      </c>
      <c r="G816" s="47" t="str">
        <f>IF(A816="","",'DATA PENDIENTES'!F816)</f>
        <v/>
      </c>
      <c r="H816" s="47" t="str">
        <f>IF(A816="","",'DATA PENDIENTES'!G816)</f>
        <v/>
      </c>
      <c r="I816" s="48" t="str">
        <f>IF(A816="","",'DATA PENDIENTES'!H816)</f>
        <v/>
      </c>
      <c r="J816" s="48" t="str">
        <f t="shared" si="1"/>
        <v/>
      </c>
      <c r="K816" s="47" t="str">
        <f>IF(A816="","",'DATA PENDIENTES'!I816)</f>
        <v/>
      </c>
      <c r="L816" s="47" t="str">
        <f>IF(A816="","",'DATA PENDIENTES'!K816)</f>
        <v/>
      </c>
      <c r="M816" s="47" t="str">
        <f>IF(A816="","",'DATA PENDIENTES'!M816)</f>
        <v/>
      </c>
      <c r="N816" s="47" t="str">
        <f>IF(A816="","",'DATA PENDIENTES'!N816)</f>
        <v/>
      </c>
      <c r="O816" s="47" t="str">
        <f t="shared" si="2"/>
        <v/>
      </c>
      <c r="P816" s="47" t="str">
        <f t="shared" si="3"/>
        <v/>
      </c>
      <c r="Q816" s="77" t="str">
        <f t="shared" si="4"/>
        <v/>
      </c>
      <c r="R816" s="47" t="str">
        <f t="shared" si="5"/>
        <v/>
      </c>
      <c r="S816" s="47" t="str">
        <f t="shared" si="6"/>
        <v/>
      </c>
      <c r="T816" s="48" t="str">
        <f>IF(A816="","",'DATA PENDIENTES'!O816)</f>
        <v/>
      </c>
    </row>
    <row r="817" ht="15.75" customHeight="1">
      <c r="A817" s="52" t="str">
        <f>IF('DATA PENDIENTES'!B817="","",'DATA PENDIENTES'!B817)</f>
        <v/>
      </c>
      <c r="B817" s="52" t="str">
        <f>IF(A817="","",'DATA PENDIENTES'!C817)</f>
        <v/>
      </c>
      <c r="C817" s="52" t="str">
        <f>IF(A817="","",'DATA PENDIENTES'!L817)</f>
        <v/>
      </c>
      <c r="D817" s="52" t="str">
        <f>IF(A817="","",'DATA PENDIENTES'!J817)</f>
        <v/>
      </c>
      <c r="E817" s="52" t="str">
        <f>IF(A817="","",'DATA PENDIENTES'!D817)</f>
        <v/>
      </c>
      <c r="F817" s="52" t="str">
        <f>IF(A817="","",'DATA PENDIENTES'!E817)</f>
        <v/>
      </c>
      <c r="G817" s="52" t="str">
        <f>IF(A817="","",'DATA PENDIENTES'!F817)</f>
        <v/>
      </c>
      <c r="H817" s="52" t="str">
        <f>IF(A817="","",'DATA PENDIENTES'!G817)</f>
        <v/>
      </c>
      <c r="I817" s="53" t="str">
        <f>IF(A817="","",'DATA PENDIENTES'!H817)</f>
        <v/>
      </c>
      <c r="J817" s="53" t="str">
        <f t="shared" si="1"/>
        <v/>
      </c>
      <c r="K817" s="52" t="str">
        <f>IF(A817="","",'DATA PENDIENTES'!I817)</f>
        <v/>
      </c>
      <c r="L817" s="52" t="str">
        <f>IF(A817="","",'DATA PENDIENTES'!K817)</f>
        <v/>
      </c>
      <c r="M817" s="52" t="str">
        <f>IF(A817="","",'DATA PENDIENTES'!M817)</f>
        <v/>
      </c>
      <c r="N817" s="52" t="str">
        <f>IF(A817="","",'DATA PENDIENTES'!N817)</f>
        <v/>
      </c>
      <c r="O817" s="52" t="str">
        <f t="shared" si="2"/>
        <v/>
      </c>
      <c r="P817" s="52" t="str">
        <f t="shared" si="3"/>
        <v/>
      </c>
      <c r="Q817" s="80" t="str">
        <f t="shared" si="4"/>
        <v/>
      </c>
      <c r="R817" s="52" t="str">
        <f t="shared" si="5"/>
        <v/>
      </c>
      <c r="S817" s="52" t="str">
        <f t="shared" si="6"/>
        <v/>
      </c>
      <c r="T817" s="53" t="str">
        <f>IF(A817="","",'DATA PENDIENTES'!O817)</f>
        <v/>
      </c>
    </row>
    <row r="818" ht="15.75" customHeight="1">
      <c r="A818" s="47" t="str">
        <f>IF('DATA PENDIENTES'!B818="","",'DATA PENDIENTES'!B818)</f>
        <v/>
      </c>
      <c r="B818" s="47" t="str">
        <f>IF(A818="","",'DATA PENDIENTES'!C818)</f>
        <v/>
      </c>
      <c r="C818" s="47" t="str">
        <f>IF(A818="","",'DATA PENDIENTES'!L818)</f>
        <v/>
      </c>
      <c r="D818" s="47" t="str">
        <f>IF(A818="","",'DATA PENDIENTES'!J818)</f>
        <v/>
      </c>
      <c r="E818" s="47" t="str">
        <f>IF(A818="","",'DATA PENDIENTES'!D818)</f>
        <v/>
      </c>
      <c r="F818" s="47" t="str">
        <f>IF(A818="","",'DATA PENDIENTES'!E818)</f>
        <v/>
      </c>
      <c r="G818" s="47" t="str">
        <f>IF(A818="","",'DATA PENDIENTES'!F818)</f>
        <v/>
      </c>
      <c r="H818" s="47" t="str">
        <f>IF(A818="","",'DATA PENDIENTES'!G818)</f>
        <v/>
      </c>
      <c r="I818" s="48" t="str">
        <f>IF(A818="","",'DATA PENDIENTES'!H818)</f>
        <v/>
      </c>
      <c r="J818" s="48" t="str">
        <f t="shared" si="1"/>
        <v/>
      </c>
      <c r="K818" s="47" t="str">
        <f>IF(A818="","",'DATA PENDIENTES'!I818)</f>
        <v/>
      </c>
      <c r="L818" s="47" t="str">
        <f>IF(A818="","",'DATA PENDIENTES'!K818)</f>
        <v/>
      </c>
      <c r="M818" s="47" t="str">
        <f>IF(A818="","",'DATA PENDIENTES'!M818)</f>
        <v/>
      </c>
      <c r="N818" s="47" t="str">
        <f>IF(A818="","",'DATA PENDIENTES'!N818)</f>
        <v/>
      </c>
      <c r="O818" s="47" t="str">
        <f t="shared" si="2"/>
        <v/>
      </c>
      <c r="P818" s="47" t="str">
        <f t="shared" si="3"/>
        <v/>
      </c>
      <c r="Q818" s="77" t="str">
        <f t="shared" si="4"/>
        <v/>
      </c>
      <c r="R818" s="47" t="str">
        <f t="shared" si="5"/>
        <v/>
      </c>
      <c r="S818" s="47" t="str">
        <f t="shared" si="6"/>
        <v/>
      </c>
      <c r="T818" s="48" t="str">
        <f>IF(A818="","",'DATA PENDIENTES'!O818)</f>
        <v/>
      </c>
    </row>
    <row r="819" ht="15.75" customHeight="1">
      <c r="A819" s="52" t="str">
        <f>IF('DATA PENDIENTES'!B819="","",'DATA PENDIENTES'!B819)</f>
        <v/>
      </c>
      <c r="B819" s="52" t="str">
        <f>IF(A819="","",'DATA PENDIENTES'!C819)</f>
        <v/>
      </c>
      <c r="C819" s="52" t="str">
        <f>IF(A819="","",'DATA PENDIENTES'!L819)</f>
        <v/>
      </c>
      <c r="D819" s="52" t="str">
        <f>IF(A819="","",'DATA PENDIENTES'!J819)</f>
        <v/>
      </c>
      <c r="E819" s="52" t="str">
        <f>IF(A819="","",'DATA PENDIENTES'!D819)</f>
        <v/>
      </c>
      <c r="F819" s="52" t="str">
        <f>IF(A819="","",'DATA PENDIENTES'!E819)</f>
        <v/>
      </c>
      <c r="G819" s="52" t="str">
        <f>IF(A819="","",'DATA PENDIENTES'!F819)</f>
        <v/>
      </c>
      <c r="H819" s="52" t="str">
        <f>IF(A819="","",'DATA PENDIENTES'!G819)</f>
        <v/>
      </c>
      <c r="I819" s="53" t="str">
        <f>IF(A819="","",'DATA PENDIENTES'!H819)</f>
        <v/>
      </c>
      <c r="J819" s="53" t="str">
        <f t="shared" si="1"/>
        <v/>
      </c>
      <c r="K819" s="52" t="str">
        <f>IF(A819="","",'DATA PENDIENTES'!I819)</f>
        <v/>
      </c>
      <c r="L819" s="52" t="str">
        <f>IF(A819="","",'DATA PENDIENTES'!K819)</f>
        <v/>
      </c>
      <c r="M819" s="52" t="str">
        <f>IF(A819="","",'DATA PENDIENTES'!M819)</f>
        <v/>
      </c>
      <c r="N819" s="52" t="str">
        <f>IF(A819="","",'DATA PENDIENTES'!N819)</f>
        <v/>
      </c>
      <c r="O819" s="52" t="str">
        <f t="shared" si="2"/>
        <v/>
      </c>
      <c r="P819" s="52" t="str">
        <f t="shared" si="3"/>
        <v/>
      </c>
      <c r="Q819" s="80" t="str">
        <f t="shared" si="4"/>
        <v/>
      </c>
      <c r="R819" s="52" t="str">
        <f t="shared" si="5"/>
        <v/>
      </c>
      <c r="S819" s="52" t="str">
        <f t="shared" si="6"/>
        <v/>
      </c>
      <c r="T819" s="53" t="str">
        <f>IF(A819="","",'DATA PENDIENTES'!O819)</f>
        <v/>
      </c>
    </row>
    <row r="820" ht="15.75" customHeight="1">
      <c r="A820" s="47" t="str">
        <f>IF('DATA PENDIENTES'!B820="","",'DATA PENDIENTES'!B820)</f>
        <v/>
      </c>
      <c r="B820" s="47" t="str">
        <f>IF(A820="","",'DATA PENDIENTES'!C820)</f>
        <v/>
      </c>
      <c r="C820" s="47" t="str">
        <f>IF(A820="","",'DATA PENDIENTES'!L820)</f>
        <v/>
      </c>
      <c r="D820" s="47" t="str">
        <f>IF(A820="","",'DATA PENDIENTES'!J820)</f>
        <v/>
      </c>
      <c r="E820" s="47" t="str">
        <f>IF(A820="","",'DATA PENDIENTES'!D820)</f>
        <v/>
      </c>
      <c r="F820" s="47" t="str">
        <f>IF(A820="","",'DATA PENDIENTES'!E820)</f>
        <v/>
      </c>
      <c r="G820" s="47" t="str">
        <f>IF(A820="","",'DATA PENDIENTES'!F820)</f>
        <v/>
      </c>
      <c r="H820" s="47" t="str">
        <f>IF(A820="","",'DATA PENDIENTES'!G820)</f>
        <v/>
      </c>
      <c r="I820" s="48" t="str">
        <f>IF(A820="","",'DATA PENDIENTES'!H820)</f>
        <v/>
      </c>
      <c r="J820" s="48" t="str">
        <f t="shared" si="1"/>
        <v/>
      </c>
      <c r="K820" s="47" t="str">
        <f>IF(A820="","",'DATA PENDIENTES'!I820)</f>
        <v/>
      </c>
      <c r="L820" s="47" t="str">
        <f>IF(A820="","",'DATA PENDIENTES'!K820)</f>
        <v/>
      </c>
      <c r="M820" s="47" t="str">
        <f>IF(A820="","",'DATA PENDIENTES'!M820)</f>
        <v/>
      </c>
      <c r="N820" s="47" t="str">
        <f>IF(A820="","",'DATA PENDIENTES'!N820)</f>
        <v/>
      </c>
      <c r="O820" s="47" t="str">
        <f t="shared" si="2"/>
        <v/>
      </c>
      <c r="P820" s="47" t="str">
        <f t="shared" si="3"/>
        <v/>
      </c>
      <c r="Q820" s="77" t="str">
        <f t="shared" si="4"/>
        <v/>
      </c>
      <c r="R820" s="47" t="str">
        <f t="shared" si="5"/>
        <v/>
      </c>
      <c r="S820" s="47" t="str">
        <f t="shared" si="6"/>
        <v/>
      </c>
      <c r="T820" s="48" t="str">
        <f>IF(A820="","",'DATA PENDIENTES'!O820)</f>
        <v/>
      </c>
    </row>
    <row r="821" ht="15.75" customHeight="1">
      <c r="A821" s="52" t="str">
        <f>IF('DATA PENDIENTES'!B821="","",'DATA PENDIENTES'!B821)</f>
        <v/>
      </c>
      <c r="B821" s="52" t="str">
        <f>IF(A821="","",'DATA PENDIENTES'!C821)</f>
        <v/>
      </c>
      <c r="C821" s="52" t="str">
        <f>IF(A821="","",'DATA PENDIENTES'!L821)</f>
        <v/>
      </c>
      <c r="D821" s="52" t="str">
        <f>IF(A821="","",'DATA PENDIENTES'!J821)</f>
        <v/>
      </c>
      <c r="E821" s="52" t="str">
        <f>IF(A821="","",'DATA PENDIENTES'!D821)</f>
        <v/>
      </c>
      <c r="F821" s="52" t="str">
        <f>IF(A821="","",'DATA PENDIENTES'!E821)</f>
        <v/>
      </c>
      <c r="G821" s="52" t="str">
        <f>IF(A821="","",'DATA PENDIENTES'!F821)</f>
        <v/>
      </c>
      <c r="H821" s="52" t="str">
        <f>IF(A821="","",'DATA PENDIENTES'!G821)</f>
        <v/>
      </c>
      <c r="I821" s="53" t="str">
        <f>IF(A821="","",'DATA PENDIENTES'!H821)</f>
        <v/>
      </c>
      <c r="J821" s="53" t="str">
        <f t="shared" si="1"/>
        <v/>
      </c>
      <c r="K821" s="52" t="str">
        <f>IF(A821="","",'DATA PENDIENTES'!I821)</f>
        <v/>
      </c>
      <c r="L821" s="52" t="str">
        <f>IF(A821="","",'DATA PENDIENTES'!K821)</f>
        <v/>
      </c>
      <c r="M821" s="52" t="str">
        <f>IF(A821="","",'DATA PENDIENTES'!M821)</f>
        <v/>
      </c>
      <c r="N821" s="52" t="str">
        <f>IF(A821="","",'DATA PENDIENTES'!N821)</f>
        <v/>
      </c>
      <c r="O821" s="52" t="str">
        <f t="shared" si="2"/>
        <v/>
      </c>
      <c r="P821" s="52" t="str">
        <f t="shared" si="3"/>
        <v/>
      </c>
      <c r="Q821" s="80" t="str">
        <f t="shared" si="4"/>
        <v/>
      </c>
      <c r="R821" s="52" t="str">
        <f t="shared" si="5"/>
        <v/>
      </c>
      <c r="S821" s="52" t="str">
        <f t="shared" si="6"/>
        <v/>
      </c>
      <c r="T821" s="53" t="str">
        <f>IF(A821="","",'DATA PENDIENTES'!O821)</f>
        <v/>
      </c>
    </row>
    <row r="822" ht="15.75" customHeight="1">
      <c r="A822" s="47" t="str">
        <f>IF('DATA PENDIENTES'!B822="","",'DATA PENDIENTES'!B822)</f>
        <v/>
      </c>
      <c r="B822" s="47" t="str">
        <f>IF(A822="","",'DATA PENDIENTES'!C822)</f>
        <v/>
      </c>
      <c r="C822" s="47" t="str">
        <f>IF(A822="","",'DATA PENDIENTES'!L822)</f>
        <v/>
      </c>
      <c r="D822" s="47" t="str">
        <f>IF(A822="","",'DATA PENDIENTES'!J822)</f>
        <v/>
      </c>
      <c r="E822" s="47" t="str">
        <f>IF(A822="","",'DATA PENDIENTES'!D822)</f>
        <v/>
      </c>
      <c r="F822" s="47" t="str">
        <f>IF(A822="","",'DATA PENDIENTES'!E822)</f>
        <v/>
      </c>
      <c r="G822" s="47" t="str">
        <f>IF(A822="","",'DATA PENDIENTES'!F822)</f>
        <v/>
      </c>
      <c r="H822" s="47" t="str">
        <f>IF(A822="","",'DATA PENDIENTES'!G822)</f>
        <v/>
      </c>
      <c r="I822" s="48" t="str">
        <f>IF(A822="","",'DATA PENDIENTES'!H822)</f>
        <v/>
      </c>
      <c r="J822" s="48" t="str">
        <f t="shared" si="1"/>
        <v/>
      </c>
      <c r="K822" s="47" t="str">
        <f>IF(A822="","",'DATA PENDIENTES'!I822)</f>
        <v/>
      </c>
      <c r="L822" s="47" t="str">
        <f>IF(A822="","",'DATA PENDIENTES'!K822)</f>
        <v/>
      </c>
      <c r="M822" s="47" t="str">
        <f>IF(A822="","",'DATA PENDIENTES'!M822)</f>
        <v/>
      </c>
      <c r="N822" s="47" t="str">
        <f>IF(A822="","",'DATA PENDIENTES'!N822)</f>
        <v/>
      </c>
      <c r="O822" s="47" t="str">
        <f t="shared" si="2"/>
        <v/>
      </c>
      <c r="P822" s="47" t="str">
        <f t="shared" si="3"/>
        <v/>
      </c>
      <c r="Q822" s="77" t="str">
        <f t="shared" si="4"/>
        <v/>
      </c>
      <c r="R822" s="47" t="str">
        <f t="shared" si="5"/>
        <v/>
      </c>
      <c r="S822" s="47" t="str">
        <f t="shared" si="6"/>
        <v/>
      </c>
      <c r="T822" s="48" t="str">
        <f>IF(A822="","",'DATA PENDIENTES'!O822)</f>
        <v/>
      </c>
    </row>
    <row r="823" ht="15.75" customHeight="1">
      <c r="A823" s="52" t="str">
        <f>IF('DATA PENDIENTES'!B823="","",'DATA PENDIENTES'!B823)</f>
        <v/>
      </c>
      <c r="B823" s="52" t="str">
        <f>IF(A823="","",'DATA PENDIENTES'!C823)</f>
        <v/>
      </c>
      <c r="C823" s="52" t="str">
        <f>IF(A823="","",'DATA PENDIENTES'!L823)</f>
        <v/>
      </c>
      <c r="D823" s="52" t="str">
        <f>IF(A823="","",'DATA PENDIENTES'!J823)</f>
        <v/>
      </c>
      <c r="E823" s="52" t="str">
        <f>IF(A823="","",'DATA PENDIENTES'!D823)</f>
        <v/>
      </c>
      <c r="F823" s="52" t="str">
        <f>IF(A823="","",'DATA PENDIENTES'!E823)</f>
        <v/>
      </c>
      <c r="G823" s="52" t="str">
        <f>IF(A823="","",'DATA PENDIENTES'!F823)</f>
        <v/>
      </c>
      <c r="H823" s="52" t="str">
        <f>IF(A823="","",'DATA PENDIENTES'!G823)</f>
        <v/>
      </c>
      <c r="I823" s="53" t="str">
        <f>IF(A823="","",'DATA PENDIENTES'!H823)</f>
        <v/>
      </c>
      <c r="J823" s="53" t="str">
        <f t="shared" si="1"/>
        <v/>
      </c>
      <c r="K823" s="52" t="str">
        <f>IF(A823="","",'DATA PENDIENTES'!I823)</f>
        <v/>
      </c>
      <c r="L823" s="52" t="str">
        <f>IF(A823="","",'DATA PENDIENTES'!K823)</f>
        <v/>
      </c>
      <c r="M823" s="52" t="str">
        <f>IF(A823="","",'DATA PENDIENTES'!M823)</f>
        <v/>
      </c>
      <c r="N823" s="52" t="str">
        <f>IF(A823="","",'DATA PENDIENTES'!N823)</f>
        <v/>
      </c>
      <c r="O823" s="52" t="str">
        <f t="shared" si="2"/>
        <v/>
      </c>
      <c r="P823" s="52" t="str">
        <f t="shared" si="3"/>
        <v/>
      </c>
      <c r="Q823" s="80" t="str">
        <f t="shared" si="4"/>
        <v/>
      </c>
      <c r="R823" s="52" t="str">
        <f t="shared" si="5"/>
        <v/>
      </c>
      <c r="S823" s="52" t="str">
        <f t="shared" si="6"/>
        <v/>
      </c>
      <c r="T823" s="53" t="str">
        <f>IF(A823="","",'DATA PENDIENTES'!O823)</f>
        <v/>
      </c>
    </row>
    <row r="824" ht="15.75" customHeight="1">
      <c r="A824" s="47" t="str">
        <f>IF('DATA PENDIENTES'!B824="","",'DATA PENDIENTES'!B824)</f>
        <v/>
      </c>
      <c r="B824" s="47" t="str">
        <f>IF(A824="","",'DATA PENDIENTES'!C824)</f>
        <v/>
      </c>
      <c r="C824" s="47" t="str">
        <f>IF(A824="","",'DATA PENDIENTES'!L824)</f>
        <v/>
      </c>
      <c r="D824" s="47" t="str">
        <f>IF(A824="","",'DATA PENDIENTES'!J824)</f>
        <v/>
      </c>
      <c r="E824" s="47" t="str">
        <f>IF(A824="","",'DATA PENDIENTES'!D824)</f>
        <v/>
      </c>
      <c r="F824" s="47" t="str">
        <f>IF(A824="","",'DATA PENDIENTES'!E824)</f>
        <v/>
      </c>
      <c r="G824" s="47" t="str">
        <f>IF(A824="","",'DATA PENDIENTES'!F824)</f>
        <v/>
      </c>
      <c r="H824" s="47" t="str">
        <f>IF(A824="","",'DATA PENDIENTES'!G824)</f>
        <v/>
      </c>
      <c r="I824" s="48" t="str">
        <f>IF(A824="","",'DATA PENDIENTES'!H824)</f>
        <v/>
      </c>
      <c r="J824" s="48" t="str">
        <f t="shared" si="1"/>
        <v/>
      </c>
      <c r="K824" s="47" t="str">
        <f>IF(A824="","",'DATA PENDIENTES'!I824)</f>
        <v/>
      </c>
      <c r="L824" s="47" t="str">
        <f>IF(A824="","",'DATA PENDIENTES'!K824)</f>
        <v/>
      </c>
      <c r="M824" s="47" t="str">
        <f>IF(A824="","",'DATA PENDIENTES'!M824)</f>
        <v/>
      </c>
      <c r="N824" s="47" t="str">
        <f>IF(A824="","",'DATA PENDIENTES'!N824)</f>
        <v/>
      </c>
      <c r="O824" s="47" t="str">
        <f t="shared" si="2"/>
        <v/>
      </c>
      <c r="P824" s="47" t="str">
        <f t="shared" si="3"/>
        <v/>
      </c>
      <c r="Q824" s="77" t="str">
        <f t="shared" si="4"/>
        <v/>
      </c>
      <c r="R824" s="47" t="str">
        <f t="shared" si="5"/>
        <v/>
      </c>
      <c r="S824" s="47" t="str">
        <f t="shared" si="6"/>
        <v/>
      </c>
      <c r="T824" s="48" t="str">
        <f>IF(A824="","",'DATA PENDIENTES'!O824)</f>
        <v/>
      </c>
    </row>
    <row r="825" ht="15.75" customHeight="1">
      <c r="A825" s="52" t="str">
        <f>IF('DATA PENDIENTES'!B825="","",'DATA PENDIENTES'!B825)</f>
        <v/>
      </c>
      <c r="B825" s="52" t="str">
        <f>IF(A825="","",'DATA PENDIENTES'!C825)</f>
        <v/>
      </c>
      <c r="C825" s="52" t="str">
        <f>IF(A825="","",'DATA PENDIENTES'!L825)</f>
        <v/>
      </c>
      <c r="D825" s="52" t="str">
        <f>IF(A825="","",'DATA PENDIENTES'!J825)</f>
        <v/>
      </c>
      <c r="E825" s="52" t="str">
        <f>IF(A825="","",'DATA PENDIENTES'!D825)</f>
        <v/>
      </c>
      <c r="F825" s="52" t="str">
        <f>IF(A825="","",'DATA PENDIENTES'!E825)</f>
        <v/>
      </c>
      <c r="G825" s="52" t="str">
        <f>IF(A825="","",'DATA PENDIENTES'!F825)</f>
        <v/>
      </c>
      <c r="H825" s="52" t="str">
        <f>IF(A825="","",'DATA PENDIENTES'!G825)</f>
        <v/>
      </c>
      <c r="I825" s="53" t="str">
        <f>IF(A825="","",'DATA PENDIENTES'!H825)</f>
        <v/>
      </c>
      <c r="J825" s="53" t="str">
        <f t="shared" si="1"/>
        <v/>
      </c>
      <c r="K825" s="52" t="str">
        <f>IF(A825="","",'DATA PENDIENTES'!I825)</f>
        <v/>
      </c>
      <c r="L825" s="52" t="str">
        <f>IF(A825="","",'DATA PENDIENTES'!K825)</f>
        <v/>
      </c>
      <c r="M825" s="52" t="str">
        <f>IF(A825="","",'DATA PENDIENTES'!M825)</f>
        <v/>
      </c>
      <c r="N825" s="52" t="str">
        <f>IF(A825="","",'DATA PENDIENTES'!N825)</f>
        <v/>
      </c>
      <c r="O825" s="52" t="str">
        <f t="shared" si="2"/>
        <v/>
      </c>
      <c r="P825" s="52" t="str">
        <f t="shared" si="3"/>
        <v/>
      </c>
      <c r="Q825" s="80" t="str">
        <f t="shared" si="4"/>
        <v/>
      </c>
      <c r="R825" s="52" t="str">
        <f t="shared" si="5"/>
        <v/>
      </c>
      <c r="S825" s="52" t="str">
        <f t="shared" si="6"/>
        <v/>
      </c>
      <c r="T825" s="53" t="str">
        <f>IF(A825="","",'DATA PENDIENTES'!O825)</f>
        <v/>
      </c>
    </row>
    <row r="826" ht="15.75" customHeight="1">
      <c r="A826" s="47" t="str">
        <f>IF('DATA PENDIENTES'!B826="","",'DATA PENDIENTES'!B826)</f>
        <v/>
      </c>
      <c r="B826" s="47" t="str">
        <f>IF(A826="","",'DATA PENDIENTES'!C826)</f>
        <v/>
      </c>
      <c r="C826" s="47" t="str">
        <f>IF(A826="","",'DATA PENDIENTES'!L826)</f>
        <v/>
      </c>
      <c r="D826" s="47" t="str">
        <f>IF(A826="","",'DATA PENDIENTES'!J826)</f>
        <v/>
      </c>
      <c r="E826" s="47" t="str">
        <f>IF(A826="","",'DATA PENDIENTES'!D826)</f>
        <v/>
      </c>
      <c r="F826" s="47" t="str">
        <f>IF(A826="","",'DATA PENDIENTES'!E826)</f>
        <v/>
      </c>
      <c r="G826" s="47" t="str">
        <f>IF(A826="","",'DATA PENDIENTES'!F826)</f>
        <v/>
      </c>
      <c r="H826" s="47" t="str">
        <f>IF(A826="","",'DATA PENDIENTES'!G826)</f>
        <v/>
      </c>
      <c r="I826" s="48" t="str">
        <f>IF(A826="","",'DATA PENDIENTES'!H826)</f>
        <v/>
      </c>
      <c r="J826" s="48" t="str">
        <f t="shared" si="1"/>
        <v/>
      </c>
      <c r="K826" s="47" t="str">
        <f>IF(A826="","",'DATA PENDIENTES'!I826)</f>
        <v/>
      </c>
      <c r="L826" s="47" t="str">
        <f>IF(A826="","",'DATA PENDIENTES'!K826)</f>
        <v/>
      </c>
      <c r="M826" s="47" t="str">
        <f>IF(A826="","",'DATA PENDIENTES'!M826)</f>
        <v/>
      </c>
      <c r="N826" s="47" t="str">
        <f>IF(A826="","",'DATA PENDIENTES'!N826)</f>
        <v/>
      </c>
      <c r="O826" s="47" t="str">
        <f t="shared" si="2"/>
        <v/>
      </c>
      <c r="P826" s="47" t="str">
        <f t="shared" si="3"/>
        <v/>
      </c>
      <c r="Q826" s="77" t="str">
        <f t="shared" si="4"/>
        <v/>
      </c>
      <c r="R826" s="47" t="str">
        <f t="shared" si="5"/>
        <v/>
      </c>
      <c r="S826" s="47" t="str">
        <f t="shared" si="6"/>
        <v/>
      </c>
      <c r="T826" s="48" t="str">
        <f>IF(A826="","",'DATA PENDIENTES'!O826)</f>
        <v/>
      </c>
    </row>
    <row r="827" ht="15.75" customHeight="1">
      <c r="A827" s="52" t="str">
        <f>IF('DATA PENDIENTES'!B827="","",'DATA PENDIENTES'!B827)</f>
        <v/>
      </c>
      <c r="B827" s="52" t="str">
        <f>IF(A827="","",'DATA PENDIENTES'!C827)</f>
        <v/>
      </c>
      <c r="C827" s="52" t="str">
        <f>IF(A827="","",'DATA PENDIENTES'!L827)</f>
        <v/>
      </c>
      <c r="D827" s="52" t="str">
        <f>IF(A827="","",'DATA PENDIENTES'!J827)</f>
        <v/>
      </c>
      <c r="E827" s="52" t="str">
        <f>IF(A827="","",'DATA PENDIENTES'!D827)</f>
        <v/>
      </c>
      <c r="F827" s="52" t="str">
        <f>IF(A827="","",'DATA PENDIENTES'!E827)</f>
        <v/>
      </c>
      <c r="G827" s="52" t="str">
        <f>IF(A827="","",'DATA PENDIENTES'!F827)</f>
        <v/>
      </c>
      <c r="H827" s="52" t="str">
        <f>IF(A827="","",'DATA PENDIENTES'!G827)</f>
        <v/>
      </c>
      <c r="I827" s="53" t="str">
        <f>IF(A827="","",'DATA PENDIENTES'!H827)</f>
        <v/>
      </c>
      <c r="J827" s="53" t="str">
        <f t="shared" si="1"/>
        <v/>
      </c>
      <c r="K827" s="52" t="str">
        <f>IF(A827="","",'DATA PENDIENTES'!I827)</f>
        <v/>
      </c>
      <c r="L827" s="52" t="str">
        <f>IF(A827="","",'DATA PENDIENTES'!K827)</f>
        <v/>
      </c>
      <c r="M827" s="52" t="str">
        <f>IF(A827="","",'DATA PENDIENTES'!M827)</f>
        <v/>
      </c>
      <c r="N827" s="52" t="str">
        <f>IF(A827="","",'DATA PENDIENTES'!N827)</f>
        <v/>
      </c>
      <c r="O827" s="52" t="str">
        <f t="shared" si="2"/>
        <v/>
      </c>
      <c r="P827" s="52" t="str">
        <f t="shared" si="3"/>
        <v/>
      </c>
      <c r="Q827" s="80" t="str">
        <f t="shared" si="4"/>
        <v/>
      </c>
      <c r="R827" s="52" t="str">
        <f t="shared" si="5"/>
        <v/>
      </c>
      <c r="S827" s="52" t="str">
        <f t="shared" si="6"/>
        <v/>
      </c>
      <c r="T827" s="53" t="str">
        <f>IF(A827="","",'DATA PENDIENTES'!O827)</f>
        <v/>
      </c>
    </row>
    <row r="828" ht="15.75" customHeight="1">
      <c r="A828" s="47" t="str">
        <f>IF('DATA PENDIENTES'!B828="","",'DATA PENDIENTES'!B828)</f>
        <v/>
      </c>
      <c r="B828" s="47" t="str">
        <f>IF(A828="","",'DATA PENDIENTES'!C828)</f>
        <v/>
      </c>
      <c r="C828" s="47" t="str">
        <f>IF(A828="","",'DATA PENDIENTES'!L828)</f>
        <v/>
      </c>
      <c r="D828" s="47" t="str">
        <f>IF(A828="","",'DATA PENDIENTES'!J828)</f>
        <v/>
      </c>
      <c r="E828" s="47" t="str">
        <f>IF(A828="","",'DATA PENDIENTES'!D828)</f>
        <v/>
      </c>
      <c r="F828" s="47" t="str">
        <f>IF(A828="","",'DATA PENDIENTES'!E828)</f>
        <v/>
      </c>
      <c r="G828" s="47" t="str">
        <f>IF(A828="","",'DATA PENDIENTES'!F828)</f>
        <v/>
      </c>
      <c r="H828" s="47" t="str">
        <f>IF(A828="","",'DATA PENDIENTES'!G828)</f>
        <v/>
      </c>
      <c r="I828" s="48" t="str">
        <f>IF(A828="","",'DATA PENDIENTES'!H828)</f>
        <v/>
      </c>
      <c r="J828" s="48" t="str">
        <f t="shared" si="1"/>
        <v/>
      </c>
      <c r="K828" s="47" t="str">
        <f>IF(A828="","",'DATA PENDIENTES'!I828)</f>
        <v/>
      </c>
      <c r="L828" s="47" t="str">
        <f>IF(A828="","",'DATA PENDIENTES'!K828)</f>
        <v/>
      </c>
      <c r="M828" s="47" t="str">
        <f>IF(A828="","",'DATA PENDIENTES'!M828)</f>
        <v/>
      </c>
      <c r="N828" s="47" t="str">
        <f>IF(A828="","",'DATA PENDIENTES'!N828)</f>
        <v/>
      </c>
      <c r="O828" s="47" t="str">
        <f t="shared" si="2"/>
        <v/>
      </c>
      <c r="P828" s="47" t="str">
        <f t="shared" si="3"/>
        <v/>
      </c>
      <c r="Q828" s="77" t="str">
        <f t="shared" si="4"/>
        <v/>
      </c>
      <c r="R828" s="47" t="str">
        <f t="shared" si="5"/>
        <v/>
      </c>
      <c r="S828" s="47" t="str">
        <f t="shared" si="6"/>
        <v/>
      </c>
      <c r="T828" s="48" t="str">
        <f>IF(A828="","",'DATA PENDIENTES'!O828)</f>
        <v/>
      </c>
    </row>
    <row r="829" ht="15.75" customHeight="1">
      <c r="A829" s="52" t="str">
        <f>IF('DATA PENDIENTES'!B829="","",'DATA PENDIENTES'!B829)</f>
        <v/>
      </c>
      <c r="B829" s="52" t="str">
        <f>IF(A829="","",'DATA PENDIENTES'!C829)</f>
        <v/>
      </c>
      <c r="C829" s="52" t="str">
        <f>IF(A829="","",'DATA PENDIENTES'!L829)</f>
        <v/>
      </c>
      <c r="D829" s="52" t="str">
        <f>IF(A829="","",'DATA PENDIENTES'!J829)</f>
        <v/>
      </c>
      <c r="E829" s="52" t="str">
        <f>IF(A829="","",'DATA PENDIENTES'!D829)</f>
        <v/>
      </c>
      <c r="F829" s="52" t="str">
        <f>IF(A829="","",'DATA PENDIENTES'!E829)</f>
        <v/>
      </c>
      <c r="G829" s="52" t="str">
        <f>IF(A829="","",'DATA PENDIENTES'!F829)</f>
        <v/>
      </c>
      <c r="H829" s="52" t="str">
        <f>IF(A829="","",'DATA PENDIENTES'!G829)</f>
        <v/>
      </c>
      <c r="I829" s="53" t="str">
        <f>IF(A829="","",'DATA PENDIENTES'!H829)</f>
        <v/>
      </c>
      <c r="J829" s="53" t="str">
        <f t="shared" si="1"/>
        <v/>
      </c>
      <c r="K829" s="52" t="str">
        <f>IF(A829="","",'DATA PENDIENTES'!I829)</f>
        <v/>
      </c>
      <c r="L829" s="52" t="str">
        <f>IF(A829="","",'DATA PENDIENTES'!K829)</f>
        <v/>
      </c>
      <c r="M829" s="52" t="str">
        <f>IF(A829="","",'DATA PENDIENTES'!M829)</f>
        <v/>
      </c>
      <c r="N829" s="52" t="str">
        <f>IF(A829="","",'DATA PENDIENTES'!N829)</f>
        <v/>
      </c>
      <c r="O829" s="52" t="str">
        <f t="shared" si="2"/>
        <v/>
      </c>
      <c r="P829" s="52" t="str">
        <f t="shared" si="3"/>
        <v/>
      </c>
      <c r="Q829" s="80" t="str">
        <f t="shared" si="4"/>
        <v/>
      </c>
      <c r="R829" s="52" t="str">
        <f t="shared" si="5"/>
        <v/>
      </c>
      <c r="S829" s="52" t="str">
        <f t="shared" si="6"/>
        <v/>
      </c>
      <c r="T829" s="53" t="str">
        <f>IF(A829="","",'DATA PENDIENTES'!O829)</f>
        <v/>
      </c>
    </row>
    <row r="830" ht="15.75" customHeight="1">
      <c r="A830" s="47" t="str">
        <f>IF('DATA PENDIENTES'!B830="","",'DATA PENDIENTES'!B830)</f>
        <v/>
      </c>
      <c r="B830" s="47" t="str">
        <f>IF(A830="","",'DATA PENDIENTES'!C830)</f>
        <v/>
      </c>
      <c r="C830" s="47" t="str">
        <f>IF(A830="","",'DATA PENDIENTES'!L830)</f>
        <v/>
      </c>
      <c r="D830" s="47" t="str">
        <f>IF(A830="","",'DATA PENDIENTES'!J830)</f>
        <v/>
      </c>
      <c r="E830" s="47" t="str">
        <f>IF(A830="","",'DATA PENDIENTES'!D830)</f>
        <v/>
      </c>
      <c r="F830" s="47" t="str">
        <f>IF(A830="","",'DATA PENDIENTES'!E830)</f>
        <v/>
      </c>
      <c r="G830" s="47" t="str">
        <f>IF(A830="","",'DATA PENDIENTES'!F830)</f>
        <v/>
      </c>
      <c r="H830" s="47" t="str">
        <f>IF(A830="","",'DATA PENDIENTES'!G830)</f>
        <v/>
      </c>
      <c r="I830" s="48" t="str">
        <f>IF(A830="","",'DATA PENDIENTES'!H830)</f>
        <v/>
      </c>
      <c r="J830" s="48" t="str">
        <f t="shared" si="1"/>
        <v/>
      </c>
      <c r="K830" s="47" t="str">
        <f>IF(A830="","",'DATA PENDIENTES'!I830)</f>
        <v/>
      </c>
      <c r="L830" s="47" t="str">
        <f>IF(A830="","",'DATA PENDIENTES'!K830)</f>
        <v/>
      </c>
      <c r="M830" s="47" t="str">
        <f>IF(A830="","",'DATA PENDIENTES'!M830)</f>
        <v/>
      </c>
      <c r="N830" s="47" t="str">
        <f>IF(A830="","",'DATA PENDIENTES'!N830)</f>
        <v/>
      </c>
      <c r="O830" s="47" t="str">
        <f t="shared" si="2"/>
        <v/>
      </c>
      <c r="P830" s="47" t="str">
        <f t="shared" si="3"/>
        <v/>
      </c>
      <c r="Q830" s="77" t="str">
        <f t="shared" si="4"/>
        <v/>
      </c>
      <c r="R830" s="47" t="str">
        <f t="shared" si="5"/>
        <v/>
      </c>
      <c r="S830" s="47" t="str">
        <f t="shared" si="6"/>
        <v/>
      </c>
      <c r="T830" s="48" t="str">
        <f>IF(A830="","",'DATA PENDIENTES'!O830)</f>
        <v/>
      </c>
    </row>
    <row r="831" ht="15.75" customHeight="1">
      <c r="A831" s="52" t="str">
        <f>IF('DATA PENDIENTES'!B831="","",'DATA PENDIENTES'!B831)</f>
        <v/>
      </c>
      <c r="B831" s="52" t="str">
        <f>IF(A831="","",'DATA PENDIENTES'!C831)</f>
        <v/>
      </c>
      <c r="C831" s="52" t="str">
        <f>IF(A831="","",'DATA PENDIENTES'!L831)</f>
        <v/>
      </c>
      <c r="D831" s="52" t="str">
        <f>IF(A831="","",'DATA PENDIENTES'!J831)</f>
        <v/>
      </c>
      <c r="E831" s="52" t="str">
        <f>IF(A831="","",'DATA PENDIENTES'!D831)</f>
        <v/>
      </c>
      <c r="F831" s="52" t="str">
        <f>IF(A831="","",'DATA PENDIENTES'!E831)</f>
        <v/>
      </c>
      <c r="G831" s="52" t="str">
        <f>IF(A831="","",'DATA PENDIENTES'!F831)</f>
        <v/>
      </c>
      <c r="H831" s="52" t="str">
        <f>IF(A831="","",'DATA PENDIENTES'!G831)</f>
        <v/>
      </c>
      <c r="I831" s="53" t="str">
        <f>IF(A831="","",'DATA PENDIENTES'!H831)</f>
        <v/>
      </c>
      <c r="J831" s="53" t="str">
        <f t="shared" si="1"/>
        <v/>
      </c>
      <c r="K831" s="52" t="str">
        <f>IF(A831="","",'DATA PENDIENTES'!I831)</f>
        <v/>
      </c>
      <c r="L831" s="52" t="str">
        <f>IF(A831="","",'DATA PENDIENTES'!K831)</f>
        <v/>
      </c>
      <c r="M831" s="52" t="str">
        <f>IF(A831="","",'DATA PENDIENTES'!M831)</f>
        <v/>
      </c>
      <c r="N831" s="52" t="str">
        <f>IF(A831="","",'DATA PENDIENTES'!N831)</f>
        <v/>
      </c>
      <c r="O831" s="52" t="str">
        <f t="shared" si="2"/>
        <v/>
      </c>
      <c r="P831" s="52" t="str">
        <f t="shared" si="3"/>
        <v/>
      </c>
      <c r="Q831" s="80" t="str">
        <f t="shared" si="4"/>
        <v/>
      </c>
      <c r="R831" s="52" t="str">
        <f t="shared" si="5"/>
        <v/>
      </c>
      <c r="S831" s="52" t="str">
        <f t="shared" si="6"/>
        <v/>
      </c>
      <c r="T831" s="53" t="str">
        <f>IF(A831="","",'DATA PENDIENTES'!O831)</f>
        <v/>
      </c>
    </row>
    <row r="832" ht="15.75" customHeight="1">
      <c r="A832" s="47" t="str">
        <f>IF('DATA PENDIENTES'!B832="","",'DATA PENDIENTES'!B832)</f>
        <v/>
      </c>
      <c r="B832" s="47" t="str">
        <f>IF(A832="","",'DATA PENDIENTES'!C832)</f>
        <v/>
      </c>
      <c r="C832" s="47" t="str">
        <f>IF(A832="","",'DATA PENDIENTES'!L832)</f>
        <v/>
      </c>
      <c r="D832" s="47" t="str">
        <f>IF(A832="","",'DATA PENDIENTES'!J832)</f>
        <v/>
      </c>
      <c r="E832" s="47" t="str">
        <f>IF(A832="","",'DATA PENDIENTES'!D832)</f>
        <v/>
      </c>
      <c r="F832" s="47" t="str">
        <f>IF(A832="","",'DATA PENDIENTES'!E832)</f>
        <v/>
      </c>
      <c r="G832" s="47" t="str">
        <f>IF(A832="","",'DATA PENDIENTES'!F832)</f>
        <v/>
      </c>
      <c r="H832" s="47" t="str">
        <f>IF(A832="","",'DATA PENDIENTES'!G832)</f>
        <v/>
      </c>
      <c r="I832" s="48" t="str">
        <f>IF(A832="","",'DATA PENDIENTES'!H832)</f>
        <v/>
      </c>
      <c r="J832" s="48" t="str">
        <f t="shared" si="1"/>
        <v/>
      </c>
      <c r="K832" s="47" t="str">
        <f>IF(A832="","",'DATA PENDIENTES'!I832)</f>
        <v/>
      </c>
      <c r="L832" s="47" t="str">
        <f>IF(A832="","",'DATA PENDIENTES'!K832)</f>
        <v/>
      </c>
      <c r="M832" s="47" t="str">
        <f>IF(A832="","",'DATA PENDIENTES'!M832)</f>
        <v/>
      </c>
      <c r="N832" s="47" t="str">
        <f>IF(A832="","",'DATA PENDIENTES'!N832)</f>
        <v/>
      </c>
      <c r="O832" s="47" t="str">
        <f t="shared" si="2"/>
        <v/>
      </c>
      <c r="P832" s="47" t="str">
        <f t="shared" si="3"/>
        <v/>
      </c>
      <c r="Q832" s="77" t="str">
        <f t="shared" si="4"/>
        <v/>
      </c>
      <c r="R832" s="47" t="str">
        <f t="shared" si="5"/>
        <v/>
      </c>
      <c r="S832" s="47" t="str">
        <f t="shared" si="6"/>
        <v/>
      </c>
      <c r="T832" s="48" t="str">
        <f>IF(A832="","",'DATA PENDIENTES'!O832)</f>
        <v/>
      </c>
    </row>
    <row r="833" ht="15.75" customHeight="1">
      <c r="A833" s="52" t="str">
        <f>IF('DATA PENDIENTES'!B833="","",'DATA PENDIENTES'!B833)</f>
        <v/>
      </c>
      <c r="B833" s="52" t="str">
        <f>IF(A833="","",'DATA PENDIENTES'!C833)</f>
        <v/>
      </c>
      <c r="C833" s="52" t="str">
        <f>IF(A833="","",'DATA PENDIENTES'!L833)</f>
        <v/>
      </c>
      <c r="D833" s="52" t="str">
        <f>IF(A833="","",'DATA PENDIENTES'!J833)</f>
        <v/>
      </c>
      <c r="E833" s="52" t="str">
        <f>IF(A833="","",'DATA PENDIENTES'!D833)</f>
        <v/>
      </c>
      <c r="F833" s="52" t="str">
        <f>IF(A833="","",'DATA PENDIENTES'!E833)</f>
        <v/>
      </c>
      <c r="G833" s="52" t="str">
        <f>IF(A833="","",'DATA PENDIENTES'!F833)</f>
        <v/>
      </c>
      <c r="H833" s="52" t="str">
        <f>IF(A833="","",'DATA PENDIENTES'!G833)</f>
        <v/>
      </c>
      <c r="I833" s="53" t="str">
        <f>IF(A833="","",'DATA PENDIENTES'!H833)</f>
        <v/>
      </c>
      <c r="J833" s="53" t="str">
        <f t="shared" si="1"/>
        <v/>
      </c>
      <c r="K833" s="52" t="str">
        <f>IF(A833="","",'DATA PENDIENTES'!I833)</f>
        <v/>
      </c>
      <c r="L833" s="52" t="str">
        <f>IF(A833="","",'DATA PENDIENTES'!K833)</f>
        <v/>
      </c>
      <c r="M833" s="52" t="str">
        <f>IF(A833="","",'DATA PENDIENTES'!M833)</f>
        <v/>
      </c>
      <c r="N833" s="52" t="str">
        <f>IF(A833="","",'DATA PENDIENTES'!N833)</f>
        <v/>
      </c>
      <c r="O833" s="52" t="str">
        <f t="shared" si="2"/>
        <v/>
      </c>
      <c r="P833" s="52" t="str">
        <f t="shared" si="3"/>
        <v/>
      </c>
      <c r="Q833" s="80" t="str">
        <f t="shared" si="4"/>
        <v/>
      </c>
      <c r="R833" s="52" t="str">
        <f t="shared" si="5"/>
        <v/>
      </c>
      <c r="S833" s="52" t="str">
        <f t="shared" si="6"/>
        <v/>
      </c>
      <c r="T833" s="53" t="str">
        <f>IF(A833="","",'DATA PENDIENTES'!O833)</f>
        <v/>
      </c>
    </row>
    <row r="834" ht="15.75" customHeight="1">
      <c r="A834" s="47" t="str">
        <f>IF('DATA PENDIENTES'!B834="","",'DATA PENDIENTES'!B834)</f>
        <v/>
      </c>
      <c r="B834" s="47" t="str">
        <f>IF(A834="","",'DATA PENDIENTES'!C834)</f>
        <v/>
      </c>
      <c r="C834" s="47" t="str">
        <f>IF(A834="","",'DATA PENDIENTES'!L834)</f>
        <v/>
      </c>
      <c r="D834" s="47" t="str">
        <f>IF(A834="","",'DATA PENDIENTES'!J834)</f>
        <v/>
      </c>
      <c r="E834" s="47" t="str">
        <f>IF(A834="","",'DATA PENDIENTES'!D834)</f>
        <v/>
      </c>
      <c r="F834" s="47" t="str">
        <f>IF(A834="","",'DATA PENDIENTES'!E834)</f>
        <v/>
      </c>
      <c r="G834" s="47" t="str">
        <f>IF(A834="","",'DATA PENDIENTES'!F834)</f>
        <v/>
      </c>
      <c r="H834" s="47" t="str">
        <f>IF(A834="","",'DATA PENDIENTES'!G834)</f>
        <v/>
      </c>
      <c r="I834" s="48" t="str">
        <f>IF(A834="","",'DATA PENDIENTES'!H834)</f>
        <v/>
      </c>
      <c r="J834" s="48" t="str">
        <f t="shared" si="1"/>
        <v/>
      </c>
      <c r="K834" s="47" t="str">
        <f>IF(A834="","",'DATA PENDIENTES'!I834)</f>
        <v/>
      </c>
      <c r="L834" s="47" t="str">
        <f>IF(A834="","",'DATA PENDIENTES'!K834)</f>
        <v/>
      </c>
      <c r="M834" s="47" t="str">
        <f>IF(A834="","",'DATA PENDIENTES'!M834)</f>
        <v/>
      </c>
      <c r="N834" s="47" t="str">
        <f>IF(A834="","",'DATA PENDIENTES'!N834)</f>
        <v/>
      </c>
      <c r="O834" s="47" t="str">
        <f t="shared" si="2"/>
        <v/>
      </c>
      <c r="P834" s="47" t="str">
        <f t="shared" si="3"/>
        <v/>
      </c>
      <c r="Q834" s="77" t="str">
        <f t="shared" si="4"/>
        <v/>
      </c>
      <c r="R834" s="47" t="str">
        <f t="shared" si="5"/>
        <v/>
      </c>
      <c r="S834" s="47" t="str">
        <f t="shared" si="6"/>
        <v/>
      </c>
      <c r="T834" s="48" t="str">
        <f>IF(A834="","",'DATA PENDIENTES'!O834)</f>
        <v/>
      </c>
    </row>
    <row r="835" ht="15.75" customHeight="1">
      <c r="A835" s="52" t="str">
        <f>IF('DATA PENDIENTES'!B835="","",'DATA PENDIENTES'!B835)</f>
        <v/>
      </c>
      <c r="B835" s="52" t="str">
        <f>IF(A835="","",'DATA PENDIENTES'!C835)</f>
        <v/>
      </c>
      <c r="C835" s="52" t="str">
        <f>IF(A835="","",'DATA PENDIENTES'!L835)</f>
        <v/>
      </c>
      <c r="D835" s="52" t="str">
        <f>IF(A835="","",'DATA PENDIENTES'!J835)</f>
        <v/>
      </c>
      <c r="E835" s="52" t="str">
        <f>IF(A835="","",'DATA PENDIENTES'!D835)</f>
        <v/>
      </c>
      <c r="F835" s="52" t="str">
        <f>IF(A835="","",'DATA PENDIENTES'!E835)</f>
        <v/>
      </c>
      <c r="G835" s="52" t="str">
        <f>IF(A835="","",'DATA PENDIENTES'!F835)</f>
        <v/>
      </c>
      <c r="H835" s="52" t="str">
        <f>IF(A835="","",'DATA PENDIENTES'!G835)</f>
        <v/>
      </c>
      <c r="I835" s="53" t="str">
        <f>IF(A835="","",'DATA PENDIENTES'!H835)</f>
        <v/>
      </c>
      <c r="J835" s="53" t="str">
        <f t="shared" si="1"/>
        <v/>
      </c>
      <c r="K835" s="52" t="str">
        <f>IF(A835="","",'DATA PENDIENTES'!I835)</f>
        <v/>
      </c>
      <c r="L835" s="52" t="str">
        <f>IF(A835="","",'DATA PENDIENTES'!K835)</f>
        <v/>
      </c>
      <c r="M835" s="52" t="str">
        <f>IF(A835="","",'DATA PENDIENTES'!M835)</f>
        <v/>
      </c>
      <c r="N835" s="52" t="str">
        <f>IF(A835="","",'DATA PENDIENTES'!N835)</f>
        <v/>
      </c>
      <c r="O835" s="52" t="str">
        <f t="shared" si="2"/>
        <v/>
      </c>
      <c r="P835" s="52" t="str">
        <f t="shared" si="3"/>
        <v/>
      </c>
      <c r="Q835" s="80" t="str">
        <f t="shared" si="4"/>
        <v/>
      </c>
      <c r="R835" s="52" t="str">
        <f t="shared" si="5"/>
        <v/>
      </c>
      <c r="S835" s="52" t="str">
        <f t="shared" si="6"/>
        <v/>
      </c>
      <c r="T835" s="53" t="str">
        <f>IF(A835="","",'DATA PENDIENTES'!O835)</f>
        <v/>
      </c>
    </row>
    <row r="836" ht="15.75" customHeight="1">
      <c r="A836" s="47" t="str">
        <f>IF('DATA PENDIENTES'!B836="","",'DATA PENDIENTES'!B836)</f>
        <v/>
      </c>
      <c r="B836" s="47" t="str">
        <f>IF(A836="","",'DATA PENDIENTES'!C836)</f>
        <v/>
      </c>
      <c r="C836" s="47" t="str">
        <f>IF(A836="","",'DATA PENDIENTES'!L836)</f>
        <v/>
      </c>
      <c r="D836" s="47" t="str">
        <f>IF(A836="","",'DATA PENDIENTES'!J836)</f>
        <v/>
      </c>
      <c r="E836" s="47" t="str">
        <f>IF(A836="","",'DATA PENDIENTES'!D836)</f>
        <v/>
      </c>
      <c r="F836" s="47" t="str">
        <f>IF(A836="","",'DATA PENDIENTES'!E836)</f>
        <v/>
      </c>
      <c r="G836" s="47" t="str">
        <f>IF(A836="","",'DATA PENDIENTES'!F836)</f>
        <v/>
      </c>
      <c r="H836" s="47" t="str">
        <f>IF(A836="","",'DATA PENDIENTES'!G836)</f>
        <v/>
      </c>
      <c r="I836" s="48" t="str">
        <f>IF(A836="","",'DATA PENDIENTES'!H836)</f>
        <v/>
      </c>
      <c r="J836" s="48" t="str">
        <f t="shared" si="1"/>
        <v/>
      </c>
      <c r="K836" s="47" t="str">
        <f>IF(A836="","",'DATA PENDIENTES'!I836)</f>
        <v/>
      </c>
      <c r="L836" s="47" t="str">
        <f>IF(A836="","",'DATA PENDIENTES'!K836)</f>
        <v/>
      </c>
      <c r="M836" s="47" t="str">
        <f>IF(A836="","",'DATA PENDIENTES'!M836)</f>
        <v/>
      </c>
      <c r="N836" s="47" t="str">
        <f>IF(A836="","",'DATA PENDIENTES'!N836)</f>
        <v/>
      </c>
      <c r="O836" s="47" t="str">
        <f t="shared" si="2"/>
        <v/>
      </c>
      <c r="P836" s="47" t="str">
        <f t="shared" si="3"/>
        <v/>
      </c>
      <c r="Q836" s="77" t="str">
        <f t="shared" si="4"/>
        <v/>
      </c>
      <c r="R836" s="47" t="str">
        <f t="shared" si="5"/>
        <v/>
      </c>
      <c r="S836" s="47" t="str">
        <f t="shared" si="6"/>
        <v/>
      </c>
      <c r="T836" s="48" t="str">
        <f>IF(A836="","",'DATA PENDIENTES'!O836)</f>
        <v/>
      </c>
    </row>
    <row r="837" ht="15.75" customHeight="1">
      <c r="A837" s="52" t="str">
        <f>IF('DATA PENDIENTES'!B837="","",'DATA PENDIENTES'!B837)</f>
        <v/>
      </c>
      <c r="B837" s="52" t="str">
        <f>IF(A837="","",'DATA PENDIENTES'!C837)</f>
        <v/>
      </c>
      <c r="C837" s="52" t="str">
        <f>IF(A837="","",'DATA PENDIENTES'!L837)</f>
        <v/>
      </c>
      <c r="D837" s="52" t="str">
        <f>IF(A837="","",'DATA PENDIENTES'!J837)</f>
        <v/>
      </c>
      <c r="E837" s="52" t="str">
        <f>IF(A837="","",'DATA PENDIENTES'!D837)</f>
        <v/>
      </c>
      <c r="F837" s="52" t="str">
        <f>IF(A837="","",'DATA PENDIENTES'!E837)</f>
        <v/>
      </c>
      <c r="G837" s="52" t="str">
        <f>IF(A837="","",'DATA PENDIENTES'!F837)</f>
        <v/>
      </c>
      <c r="H837" s="52" t="str">
        <f>IF(A837="","",'DATA PENDIENTES'!G837)</f>
        <v/>
      </c>
      <c r="I837" s="53" t="str">
        <f>IF(A837="","",'DATA PENDIENTES'!H837)</f>
        <v/>
      </c>
      <c r="J837" s="53" t="str">
        <f t="shared" si="1"/>
        <v/>
      </c>
      <c r="K837" s="52" t="str">
        <f>IF(A837="","",'DATA PENDIENTES'!I837)</f>
        <v/>
      </c>
      <c r="L837" s="52" t="str">
        <f>IF(A837="","",'DATA PENDIENTES'!K837)</f>
        <v/>
      </c>
      <c r="M837" s="52" t="str">
        <f>IF(A837="","",'DATA PENDIENTES'!M837)</f>
        <v/>
      </c>
      <c r="N837" s="52" t="str">
        <f>IF(A837="","",'DATA PENDIENTES'!N837)</f>
        <v/>
      </c>
      <c r="O837" s="52" t="str">
        <f t="shared" si="2"/>
        <v/>
      </c>
      <c r="P837" s="52" t="str">
        <f t="shared" si="3"/>
        <v/>
      </c>
      <c r="Q837" s="80" t="str">
        <f t="shared" si="4"/>
        <v/>
      </c>
      <c r="R837" s="52" t="str">
        <f t="shared" si="5"/>
        <v/>
      </c>
      <c r="S837" s="52" t="str">
        <f t="shared" si="6"/>
        <v/>
      </c>
      <c r="T837" s="53" t="str">
        <f>IF(A837="","",'DATA PENDIENTES'!O837)</f>
        <v/>
      </c>
    </row>
    <row r="838" ht="15.75" customHeight="1">
      <c r="A838" s="47" t="str">
        <f>IF('DATA PENDIENTES'!B838="","",'DATA PENDIENTES'!B838)</f>
        <v/>
      </c>
      <c r="B838" s="47" t="str">
        <f>IF(A838="","",'DATA PENDIENTES'!C838)</f>
        <v/>
      </c>
      <c r="C838" s="47" t="str">
        <f>IF(A838="","",'DATA PENDIENTES'!L838)</f>
        <v/>
      </c>
      <c r="D838" s="47" t="str">
        <f>IF(A838="","",'DATA PENDIENTES'!J838)</f>
        <v/>
      </c>
      <c r="E838" s="47" t="str">
        <f>IF(A838="","",'DATA PENDIENTES'!D838)</f>
        <v/>
      </c>
      <c r="F838" s="47" t="str">
        <f>IF(A838="","",'DATA PENDIENTES'!E838)</f>
        <v/>
      </c>
      <c r="G838" s="47" t="str">
        <f>IF(A838="","",'DATA PENDIENTES'!F838)</f>
        <v/>
      </c>
      <c r="H838" s="47" t="str">
        <f>IF(A838="","",'DATA PENDIENTES'!G838)</f>
        <v/>
      </c>
      <c r="I838" s="48" t="str">
        <f>IF(A838="","",'DATA PENDIENTES'!H838)</f>
        <v/>
      </c>
      <c r="J838" s="48" t="str">
        <f t="shared" si="1"/>
        <v/>
      </c>
      <c r="K838" s="47" t="str">
        <f>IF(A838="","",'DATA PENDIENTES'!I838)</f>
        <v/>
      </c>
      <c r="L838" s="47" t="str">
        <f>IF(A838="","",'DATA PENDIENTES'!K838)</f>
        <v/>
      </c>
      <c r="M838" s="47" t="str">
        <f>IF(A838="","",'DATA PENDIENTES'!M838)</f>
        <v/>
      </c>
      <c r="N838" s="47" t="str">
        <f>IF(A838="","",'DATA PENDIENTES'!N838)</f>
        <v/>
      </c>
      <c r="O838" s="47" t="str">
        <f t="shared" si="2"/>
        <v/>
      </c>
      <c r="P838" s="47" t="str">
        <f t="shared" si="3"/>
        <v/>
      </c>
      <c r="Q838" s="77" t="str">
        <f t="shared" si="4"/>
        <v/>
      </c>
      <c r="R838" s="47" t="str">
        <f t="shared" si="5"/>
        <v/>
      </c>
      <c r="S838" s="47" t="str">
        <f t="shared" si="6"/>
        <v/>
      </c>
      <c r="T838" s="48" t="str">
        <f>IF(A838="","",'DATA PENDIENTES'!O838)</f>
        <v/>
      </c>
    </row>
    <row r="839" ht="15.75" customHeight="1">
      <c r="A839" s="52" t="str">
        <f>IF('DATA PENDIENTES'!B839="","",'DATA PENDIENTES'!B839)</f>
        <v/>
      </c>
      <c r="B839" s="52" t="str">
        <f>IF(A839="","",'DATA PENDIENTES'!C839)</f>
        <v/>
      </c>
      <c r="C839" s="52" t="str">
        <f>IF(A839="","",'DATA PENDIENTES'!L839)</f>
        <v/>
      </c>
      <c r="D839" s="52" t="str">
        <f>IF(A839="","",'DATA PENDIENTES'!J839)</f>
        <v/>
      </c>
      <c r="E839" s="52" t="str">
        <f>IF(A839="","",'DATA PENDIENTES'!D839)</f>
        <v/>
      </c>
      <c r="F839" s="52" t="str">
        <f>IF(A839="","",'DATA PENDIENTES'!E839)</f>
        <v/>
      </c>
      <c r="G839" s="52" t="str">
        <f>IF(A839="","",'DATA PENDIENTES'!F839)</f>
        <v/>
      </c>
      <c r="H839" s="52" t="str">
        <f>IF(A839="","",'DATA PENDIENTES'!G839)</f>
        <v/>
      </c>
      <c r="I839" s="53" t="str">
        <f>IF(A839="","",'DATA PENDIENTES'!H839)</f>
        <v/>
      </c>
      <c r="J839" s="53" t="str">
        <f t="shared" si="1"/>
        <v/>
      </c>
      <c r="K839" s="52" t="str">
        <f>IF(A839="","",'DATA PENDIENTES'!I839)</f>
        <v/>
      </c>
      <c r="L839" s="52" t="str">
        <f>IF(A839="","",'DATA PENDIENTES'!K839)</f>
        <v/>
      </c>
      <c r="M839" s="52" t="str">
        <f>IF(A839="","",'DATA PENDIENTES'!M839)</f>
        <v/>
      </c>
      <c r="N839" s="52" t="str">
        <f>IF(A839="","",'DATA PENDIENTES'!N839)</f>
        <v/>
      </c>
      <c r="O839" s="52" t="str">
        <f t="shared" si="2"/>
        <v/>
      </c>
      <c r="P839" s="52" t="str">
        <f t="shared" si="3"/>
        <v/>
      </c>
      <c r="Q839" s="80" t="str">
        <f t="shared" si="4"/>
        <v/>
      </c>
      <c r="R839" s="52" t="str">
        <f t="shared" si="5"/>
        <v/>
      </c>
      <c r="S839" s="52" t="str">
        <f t="shared" si="6"/>
        <v/>
      </c>
      <c r="T839" s="53" t="str">
        <f>IF(A839="","",'DATA PENDIENTES'!O839)</f>
        <v/>
      </c>
    </row>
    <row r="840" ht="15.75" customHeight="1">
      <c r="A840" s="47" t="str">
        <f>IF('DATA PENDIENTES'!B840="","",'DATA PENDIENTES'!B840)</f>
        <v/>
      </c>
      <c r="B840" s="47" t="str">
        <f>IF(A840="","",'DATA PENDIENTES'!C840)</f>
        <v/>
      </c>
      <c r="C840" s="47" t="str">
        <f>IF(A840="","",'DATA PENDIENTES'!L840)</f>
        <v/>
      </c>
      <c r="D840" s="47" t="str">
        <f>IF(A840="","",'DATA PENDIENTES'!J840)</f>
        <v/>
      </c>
      <c r="E840" s="47" t="str">
        <f>IF(A840="","",'DATA PENDIENTES'!D840)</f>
        <v/>
      </c>
      <c r="F840" s="47" t="str">
        <f>IF(A840="","",'DATA PENDIENTES'!E840)</f>
        <v/>
      </c>
      <c r="G840" s="47" t="str">
        <f>IF(A840="","",'DATA PENDIENTES'!F840)</f>
        <v/>
      </c>
      <c r="H840" s="47" t="str">
        <f>IF(A840="","",'DATA PENDIENTES'!G840)</f>
        <v/>
      </c>
      <c r="I840" s="48" t="str">
        <f>IF(A840="","",'DATA PENDIENTES'!H840)</f>
        <v/>
      </c>
      <c r="J840" s="48" t="str">
        <f t="shared" si="1"/>
        <v/>
      </c>
      <c r="K840" s="47" t="str">
        <f>IF(A840="","",'DATA PENDIENTES'!I840)</f>
        <v/>
      </c>
      <c r="L840" s="47" t="str">
        <f>IF(A840="","",'DATA PENDIENTES'!K840)</f>
        <v/>
      </c>
      <c r="M840" s="47" t="str">
        <f>IF(A840="","",'DATA PENDIENTES'!M840)</f>
        <v/>
      </c>
      <c r="N840" s="47" t="str">
        <f>IF(A840="","",'DATA PENDIENTES'!N840)</f>
        <v/>
      </c>
      <c r="O840" s="47" t="str">
        <f t="shared" si="2"/>
        <v/>
      </c>
      <c r="P840" s="47" t="str">
        <f t="shared" si="3"/>
        <v/>
      </c>
      <c r="Q840" s="77" t="str">
        <f t="shared" si="4"/>
        <v/>
      </c>
      <c r="R840" s="47" t="str">
        <f t="shared" si="5"/>
        <v/>
      </c>
      <c r="S840" s="47" t="str">
        <f t="shared" si="6"/>
        <v/>
      </c>
      <c r="T840" s="48" t="str">
        <f>IF(A840="","",'DATA PENDIENTES'!O840)</f>
        <v/>
      </c>
    </row>
    <row r="841" ht="15.75" customHeight="1">
      <c r="A841" s="52" t="str">
        <f>IF('DATA PENDIENTES'!B841="","",'DATA PENDIENTES'!B841)</f>
        <v/>
      </c>
      <c r="B841" s="52" t="str">
        <f>IF(A841="","",'DATA PENDIENTES'!C841)</f>
        <v/>
      </c>
      <c r="C841" s="52" t="str">
        <f>IF(A841="","",'DATA PENDIENTES'!L841)</f>
        <v/>
      </c>
      <c r="D841" s="52" t="str">
        <f>IF(A841="","",'DATA PENDIENTES'!J841)</f>
        <v/>
      </c>
      <c r="E841" s="52" t="str">
        <f>IF(A841="","",'DATA PENDIENTES'!D841)</f>
        <v/>
      </c>
      <c r="F841" s="52" t="str">
        <f>IF(A841="","",'DATA PENDIENTES'!E841)</f>
        <v/>
      </c>
      <c r="G841" s="52" t="str">
        <f>IF(A841="","",'DATA PENDIENTES'!F841)</f>
        <v/>
      </c>
      <c r="H841" s="52" t="str">
        <f>IF(A841="","",'DATA PENDIENTES'!G841)</f>
        <v/>
      </c>
      <c r="I841" s="53" t="str">
        <f>IF(A841="","",'DATA PENDIENTES'!H841)</f>
        <v/>
      </c>
      <c r="J841" s="53" t="str">
        <f t="shared" si="1"/>
        <v/>
      </c>
      <c r="K841" s="52" t="str">
        <f>IF(A841="","",'DATA PENDIENTES'!I841)</f>
        <v/>
      </c>
      <c r="L841" s="52" t="str">
        <f>IF(A841="","",'DATA PENDIENTES'!K841)</f>
        <v/>
      </c>
      <c r="M841" s="52" t="str">
        <f>IF(A841="","",'DATA PENDIENTES'!M841)</f>
        <v/>
      </c>
      <c r="N841" s="52" t="str">
        <f>IF(A841="","",'DATA PENDIENTES'!N841)</f>
        <v/>
      </c>
      <c r="O841" s="52" t="str">
        <f t="shared" si="2"/>
        <v/>
      </c>
      <c r="P841" s="52" t="str">
        <f t="shared" si="3"/>
        <v/>
      </c>
      <c r="Q841" s="80" t="str">
        <f t="shared" si="4"/>
        <v/>
      </c>
      <c r="R841" s="52" t="str">
        <f t="shared" si="5"/>
        <v/>
      </c>
      <c r="S841" s="52" t="str">
        <f t="shared" si="6"/>
        <v/>
      </c>
      <c r="T841" s="53" t="str">
        <f>IF(A841="","",'DATA PENDIENTES'!O841)</f>
        <v/>
      </c>
    </row>
    <row r="842" ht="15.75" customHeight="1">
      <c r="A842" s="47" t="str">
        <f>IF('DATA PENDIENTES'!B842="","",'DATA PENDIENTES'!B842)</f>
        <v/>
      </c>
      <c r="B842" s="47" t="str">
        <f>IF(A842="","",'DATA PENDIENTES'!C842)</f>
        <v/>
      </c>
      <c r="C842" s="47" t="str">
        <f>IF(A842="","",'DATA PENDIENTES'!L842)</f>
        <v/>
      </c>
      <c r="D842" s="47" t="str">
        <f>IF(A842="","",'DATA PENDIENTES'!J842)</f>
        <v/>
      </c>
      <c r="E842" s="47" t="str">
        <f>IF(A842="","",'DATA PENDIENTES'!D842)</f>
        <v/>
      </c>
      <c r="F842" s="47" t="str">
        <f>IF(A842="","",'DATA PENDIENTES'!E842)</f>
        <v/>
      </c>
      <c r="G842" s="47" t="str">
        <f>IF(A842="","",'DATA PENDIENTES'!F842)</f>
        <v/>
      </c>
      <c r="H842" s="47" t="str">
        <f>IF(A842="","",'DATA PENDIENTES'!G842)</f>
        <v/>
      </c>
      <c r="I842" s="48" t="str">
        <f>IF(A842="","",'DATA PENDIENTES'!H842)</f>
        <v/>
      </c>
      <c r="J842" s="48" t="str">
        <f t="shared" si="1"/>
        <v/>
      </c>
      <c r="K842" s="47" t="str">
        <f>IF(A842="","",'DATA PENDIENTES'!I842)</f>
        <v/>
      </c>
      <c r="L842" s="47" t="str">
        <f>IF(A842="","",'DATA PENDIENTES'!K842)</f>
        <v/>
      </c>
      <c r="M842" s="47" t="str">
        <f>IF(A842="","",'DATA PENDIENTES'!M842)</f>
        <v/>
      </c>
      <c r="N842" s="47" t="str">
        <f>IF(A842="","",'DATA PENDIENTES'!N842)</f>
        <v/>
      </c>
      <c r="O842" s="47" t="str">
        <f t="shared" si="2"/>
        <v/>
      </c>
      <c r="P842" s="47" t="str">
        <f t="shared" si="3"/>
        <v/>
      </c>
      <c r="Q842" s="77" t="str">
        <f t="shared" si="4"/>
        <v/>
      </c>
      <c r="R842" s="47" t="str">
        <f t="shared" si="5"/>
        <v/>
      </c>
      <c r="S842" s="47" t="str">
        <f t="shared" si="6"/>
        <v/>
      </c>
      <c r="T842" s="48" t="str">
        <f>IF(A842="","",'DATA PENDIENTES'!O842)</f>
        <v/>
      </c>
    </row>
    <row r="843" ht="15.75" customHeight="1">
      <c r="A843" s="52" t="str">
        <f>IF('DATA PENDIENTES'!B843="","",'DATA PENDIENTES'!B843)</f>
        <v/>
      </c>
      <c r="B843" s="52" t="str">
        <f>IF(A843="","",'DATA PENDIENTES'!C843)</f>
        <v/>
      </c>
      <c r="C843" s="52" t="str">
        <f>IF(A843="","",'DATA PENDIENTES'!L843)</f>
        <v/>
      </c>
      <c r="D843" s="52" t="str">
        <f>IF(A843="","",'DATA PENDIENTES'!J843)</f>
        <v/>
      </c>
      <c r="E843" s="52" t="str">
        <f>IF(A843="","",'DATA PENDIENTES'!D843)</f>
        <v/>
      </c>
      <c r="F843" s="52" t="str">
        <f>IF(A843="","",'DATA PENDIENTES'!E843)</f>
        <v/>
      </c>
      <c r="G843" s="52" t="str">
        <f>IF(A843="","",'DATA PENDIENTES'!F843)</f>
        <v/>
      </c>
      <c r="H843" s="52" t="str">
        <f>IF(A843="","",'DATA PENDIENTES'!G843)</f>
        <v/>
      </c>
      <c r="I843" s="53" t="str">
        <f>IF(A843="","",'DATA PENDIENTES'!H843)</f>
        <v/>
      </c>
      <c r="J843" s="53" t="str">
        <f t="shared" si="1"/>
        <v/>
      </c>
      <c r="K843" s="52" t="str">
        <f>IF(A843="","",'DATA PENDIENTES'!I843)</f>
        <v/>
      </c>
      <c r="L843" s="52" t="str">
        <f>IF(A843="","",'DATA PENDIENTES'!K843)</f>
        <v/>
      </c>
      <c r="M843" s="52" t="str">
        <f>IF(A843="","",'DATA PENDIENTES'!M843)</f>
        <v/>
      </c>
      <c r="N843" s="52" t="str">
        <f>IF(A843="","",'DATA PENDIENTES'!N843)</f>
        <v/>
      </c>
      <c r="O843" s="52" t="str">
        <f t="shared" si="2"/>
        <v/>
      </c>
      <c r="P843" s="52" t="str">
        <f t="shared" si="3"/>
        <v/>
      </c>
      <c r="Q843" s="80" t="str">
        <f t="shared" si="4"/>
        <v/>
      </c>
      <c r="R843" s="52" t="str">
        <f t="shared" si="5"/>
        <v/>
      </c>
      <c r="S843" s="52" t="str">
        <f t="shared" si="6"/>
        <v/>
      </c>
      <c r="T843" s="53" t="str">
        <f>IF(A843="","",'DATA PENDIENTES'!O843)</f>
        <v/>
      </c>
    </row>
    <row r="844" ht="15.75" customHeight="1">
      <c r="A844" s="47" t="str">
        <f>IF('DATA PENDIENTES'!B844="","",'DATA PENDIENTES'!B844)</f>
        <v/>
      </c>
      <c r="B844" s="47" t="str">
        <f>IF(A844="","",'DATA PENDIENTES'!C844)</f>
        <v/>
      </c>
      <c r="C844" s="47" t="str">
        <f>IF(A844="","",'DATA PENDIENTES'!L844)</f>
        <v/>
      </c>
      <c r="D844" s="47" t="str">
        <f>IF(A844="","",'DATA PENDIENTES'!J844)</f>
        <v/>
      </c>
      <c r="E844" s="47" t="str">
        <f>IF(A844="","",'DATA PENDIENTES'!D844)</f>
        <v/>
      </c>
      <c r="F844" s="47" t="str">
        <f>IF(A844="","",'DATA PENDIENTES'!E844)</f>
        <v/>
      </c>
      <c r="G844" s="47" t="str">
        <f>IF(A844="","",'DATA PENDIENTES'!F844)</f>
        <v/>
      </c>
      <c r="H844" s="47" t="str">
        <f>IF(A844="","",'DATA PENDIENTES'!G844)</f>
        <v/>
      </c>
      <c r="I844" s="48" t="str">
        <f>IF(A844="","",'DATA PENDIENTES'!H844)</f>
        <v/>
      </c>
      <c r="J844" s="48" t="str">
        <f t="shared" si="1"/>
        <v/>
      </c>
      <c r="K844" s="47" t="str">
        <f>IF(A844="","",'DATA PENDIENTES'!I844)</f>
        <v/>
      </c>
      <c r="L844" s="47" t="str">
        <f>IF(A844="","",'DATA PENDIENTES'!K844)</f>
        <v/>
      </c>
      <c r="M844" s="47" t="str">
        <f>IF(A844="","",'DATA PENDIENTES'!M844)</f>
        <v/>
      </c>
      <c r="N844" s="47" t="str">
        <f>IF(A844="","",'DATA PENDIENTES'!N844)</f>
        <v/>
      </c>
      <c r="O844" s="47" t="str">
        <f t="shared" si="2"/>
        <v/>
      </c>
      <c r="P844" s="47" t="str">
        <f t="shared" si="3"/>
        <v/>
      </c>
      <c r="Q844" s="77" t="str">
        <f t="shared" si="4"/>
        <v/>
      </c>
      <c r="R844" s="47" t="str">
        <f t="shared" si="5"/>
        <v/>
      </c>
      <c r="S844" s="47" t="str">
        <f t="shared" si="6"/>
        <v/>
      </c>
      <c r="T844" s="48" t="str">
        <f>IF(A844="","",'DATA PENDIENTES'!O844)</f>
        <v/>
      </c>
    </row>
    <row r="845" ht="15.75" customHeight="1">
      <c r="A845" s="52" t="str">
        <f>IF('DATA PENDIENTES'!B845="","",'DATA PENDIENTES'!B845)</f>
        <v/>
      </c>
      <c r="B845" s="52" t="str">
        <f>IF(A845="","",'DATA PENDIENTES'!C845)</f>
        <v/>
      </c>
      <c r="C845" s="52" t="str">
        <f>IF(A845="","",'DATA PENDIENTES'!L845)</f>
        <v/>
      </c>
      <c r="D845" s="52" t="str">
        <f>IF(A845="","",'DATA PENDIENTES'!J845)</f>
        <v/>
      </c>
      <c r="E845" s="52" t="str">
        <f>IF(A845="","",'DATA PENDIENTES'!D845)</f>
        <v/>
      </c>
      <c r="F845" s="52" t="str">
        <f>IF(A845="","",'DATA PENDIENTES'!E845)</f>
        <v/>
      </c>
      <c r="G845" s="52" t="str">
        <f>IF(A845="","",'DATA PENDIENTES'!F845)</f>
        <v/>
      </c>
      <c r="H845" s="52" t="str">
        <f>IF(A845="","",'DATA PENDIENTES'!G845)</f>
        <v/>
      </c>
      <c r="I845" s="53" t="str">
        <f>IF(A845="","",'DATA PENDIENTES'!H845)</f>
        <v/>
      </c>
      <c r="J845" s="53" t="str">
        <f t="shared" si="1"/>
        <v/>
      </c>
      <c r="K845" s="52" t="str">
        <f>IF(A845="","",'DATA PENDIENTES'!I845)</f>
        <v/>
      </c>
      <c r="L845" s="52" t="str">
        <f>IF(A845="","",'DATA PENDIENTES'!K845)</f>
        <v/>
      </c>
      <c r="M845" s="52" t="str">
        <f>IF(A845="","",'DATA PENDIENTES'!M845)</f>
        <v/>
      </c>
      <c r="N845" s="52" t="str">
        <f>IF(A845="","",'DATA PENDIENTES'!N845)</f>
        <v/>
      </c>
      <c r="O845" s="52" t="str">
        <f t="shared" si="2"/>
        <v/>
      </c>
      <c r="P845" s="52" t="str">
        <f t="shared" si="3"/>
        <v/>
      </c>
      <c r="Q845" s="80" t="str">
        <f t="shared" si="4"/>
        <v/>
      </c>
      <c r="R845" s="52" t="str">
        <f t="shared" si="5"/>
        <v/>
      </c>
      <c r="S845" s="52" t="str">
        <f t="shared" si="6"/>
        <v/>
      </c>
      <c r="T845" s="53" t="str">
        <f>IF(A845="","",'DATA PENDIENTES'!O845)</f>
        <v/>
      </c>
    </row>
    <row r="846" ht="15.75" customHeight="1">
      <c r="A846" s="47" t="str">
        <f>IF('DATA PENDIENTES'!B846="","",'DATA PENDIENTES'!B846)</f>
        <v/>
      </c>
      <c r="B846" s="47" t="str">
        <f>IF(A846="","",'DATA PENDIENTES'!C846)</f>
        <v/>
      </c>
      <c r="C846" s="47" t="str">
        <f>IF(A846="","",'DATA PENDIENTES'!L846)</f>
        <v/>
      </c>
      <c r="D846" s="47" t="str">
        <f>IF(A846="","",'DATA PENDIENTES'!J846)</f>
        <v/>
      </c>
      <c r="E846" s="47" t="str">
        <f>IF(A846="","",'DATA PENDIENTES'!D846)</f>
        <v/>
      </c>
      <c r="F846" s="47" t="str">
        <f>IF(A846="","",'DATA PENDIENTES'!E846)</f>
        <v/>
      </c>
      <c r="G846" s="47" t="str">
        <f>IF(A846="","",'DATA PENDIENTES'!F846)</f>
        <v/>
      </c>
      <c r="H846" s="47" t="str">
        <f>IF(A846="","",'DATA PENDIENTES'!G846)</f>
        <v/>
      </c>
      <c r="I846" s="48" t="str">
        <f>IF(A846="","",'DATA PENDIENTES'!H846)</f>
        <v/>
      </c>
      <c r="J846" s="48" t="str">
        <f t="shared" si="1"/>
        <v/>
      </c>
      <c r="K846" s="47" t="str">
        <f>IF(A846="","",'DATA PENDIENTES'!I846)</f>
        <v/>
      </c>
      <c r="L846" s="47" t="str">
        <f>IF(A846="","",'DATA PENDIENTES'!K846)</f>
        <v/>
      </c>
      <c r="M846" s="47" t="str">
        <f>IF(A846="","",'DATA PENDIENTES'!M846)</f>
        <v/>
      </c>
      <c r="N846" s="47" t="str">
        <f>IF(A846="","",'DATA PENDIENTES'!N846)</f>
        <v/>
      </c>
      <c r="O846" s="47" t="str">
        <f t="shared" si="2"/>
        <v/>
      </c>
      <c r="P846" s="47" t="str">
        <f t="shared" si="3"/>
        <v/>
      </c>
      <c r="Q846" s="77" t="str">
        <f t="shared" si="4"/>
        <v/>
      </c>
      <c r="R846" s="47" t="str">
        <f t="shared" si="5"/>
        <v/>
      </c>
      <c r="S846" s="47" t="str">
        <f t="shared" si="6"/>
        <v/>
      </c>
      <c r="T846" s="48" t="str">
        <f>IF(A846="","",'DATA PENDIENTES'!O846)</f>
        <v/>
      </c>
    </row>
    <row r="847" ht="15.75" customHeight="1">
      <c r="A847" s="52" t="str">
        <f>IF('DATA PENDIENTES'!B847="","",'DATA PENDIENTES'!B847)</f>
        <v/>
      </c>
      <c r="B847" s="52" t="str">
        <f>IF(A847="","",'DATA PENDIENTES'!C847)</f>
        <v/>
      </c>
      <c r="C847" s="52" t="str">
        <f>IF(A847="","",'DATA PENDIENTES'!L847)</f>
        <v/>
      </c>
      <c r="D847" s="52" t="str">
        <f>IF(A847="","",'DATA PENDIENTES'!J847)</f>
        <v/>
      </c>
      <c r="E847" s="52" t="str">
        <f>IF(A847="","",'DATA PENDIENTES'!D847)</f>
        <v/>
      </c>
      <c r="F847" s="52" t="str">
        <f>IF(A847="","",'DATA PENDIENTES'!E847)</f>
        <v/>
      </c>
      <c r="G847" s="52" t="str">
        <f>IF(A847="","",'DATA PENDIENTES'!F847)</f>
        <v/>
      </c>
      <c r="H847" s="52" t="str">
        <f>IF(A847="","",'DATA PENDIENTES'!G847)</f>
        <v/>
      </c>
      <c r="I847" s="53" t="str">
        <f>IF(A847="","",'DATA PENDIENTES'!H847)</f>
        <v/>
      </c>
      <c r="J847" s="53" t="str">
        <f t="shared" si="1"/>
        <v/>
      </c>
      <c r="K847" s="52" t="str">
        <f>IF(A847="","",'DATA PENDIENTES'!I847)</f>
        <v/>
      </c>
      <c r="L847" s="52" t="str">
        <f>IF(A847="","",'DATA PENDIENTES'!K847)</f>
        <v/>
      </c>
      <c r="M847" s="52" t="str">
        <f>IF(A847="","",'DATA PENDIENTES'!M847)</f>
        <v/>
      </c>
      <c r="N847" s="52" t="str">
        <f>IF(A847="","",'DATA PENDIENTES'!N847)</f>
        <v/>
      </c>
      <c r="O847" s="52" t="str">
        <f t="shared" si="2"/>
        <v/>
      </c>
      <c r="P847" s="52" t="str">
        <f t="shared" si="3"/>
        <v/>
      </c>
      <c r="Q847" s="80" t="str">
        <f t="shared" si="4"/>
        <v/>
      </c>
      <c r="R847" s="52" t="str">
        <f t="shared" si="5"/>
        <v/>
      </c>
      <c r="S847" s="52" t="str">
        <f t="shared" si="6"/>
        <v/>
      </c>
      <c r="T847" s="53" t="str">
        <f>IF(A847="","",'DATA PENDIENTES'!O847)</f>
        <v/>
      </c>
    </row>
    <row r="848" ht="15.75" customHeight="1">
      <c r="A848" s="47" t="str">
        <f>IF('DATA PENDIENTES'!B848="","",'DATA PENDIENTES'!B848)</f>
        <v/>
      </c>
      <c r="B848" s="47" t="str">
        <f>IF(A848="","",'DATA PENDIENTES'!C848)</f>
        <v/>
      </c>
      <c r="C848" s="47" t="str">
        <f>IF(A848="","",'DATA PENDIENTES'!L848)</f>
        <v/>
      </c>
      <c r="D848" s="47" t="str">
        <f>IF(A848="","",'DATA PENDIENTES'!J848)</f>
        <v/>
      </c>
      <c r="E848" s="47" t="str">
        <f>IF(A848="","",'DATA PENDIENTES'!D848)</f>
        <v/>
      </c>
      <c r="F848" s="47" t="str">
        <f>IF(A848="","",'DATA PENDIENTES'!E848)</f>
        <v/>
      </c>
      <c r="G848" s="47" t="str">
        <f>IF(A848="","",'DATA PENDIENTES'!F848)</f>
        <v/>
      </c>
      <c r="H848" s="47" t="str">
        <f>IF(A848="","",'DATA PENDIENTES'!G848)</f>
        <v/>
      </c>
      <c r="I848" s="48" t="str">
        <f>IF(A848="","",'DATA PENDIENTES'!H848)</f>
        <v/>
      </c>
      <c r="J848" s="48" t="str">
        <f t="shared" si="1"/>
        <v/>
      </c>
      <c r="K848" s="47" t="str">
        <f>IF(A848="","",'DATA PENDIENTES'!I848)</f>
        <v/>
      </c>
      <c r="L848" s="47" t="str">
        <f>IF(A848="","",'DATA PENDIENTES'!K848)</f>
        <v/>
      </c>
      <c r="M848" s="47" t="str">
        <f>IF(A848="","",'DATA PENDIENTES'!M848)</f>
        <v/>
      </c>
      <c r="N848" s="47" t="str">
        <f>IF(A848="","",'DATA PENDIENTES'!N848)</f>
        <v/>
      </c>
      <c r="O848" s="47" t="str">
        <f t="shared" si="2"/>
        <v/>
      </c>
      <c r="P848" s="47" t="str">
        <f t="shared" si="3"/>
        <v/>
      </c>
      <c r="Q848" s="77" t="str">
        <f t="shared" si="4"/>
        <v/>
      </c>
      <c r="R848" s="47" t="str">
        <f t="shared" si="5"/>
        <v/>
      </c>
      <c r="S848" s="47" t="str">
        <f t="shared" si="6"/>
        <v/>
      </c>
      <c r="T848" s="48" t="str">
        <f>IF(A848="","",'DATA PENDIENTES'!O848)</f>
        <v/>
      </c>
    </row>
    <row r="849" ht="15.75" customHeight="1">
      <c r="A849" s="52" t="str">
        <f>IF('DATA PENDIENTES'!B849="","",'DATA PENDIENTES'!B849)</f>
        <v/>
      </c>
      <c r="B849" s="52" t="str">
        <f>IF(A849="","",'DATA PENDIENTES'!C849)</f>
        <v/>
      </c>
      <c r="C849" s="52" t="str">
        <f>IF(A849="","",'DATA PENDIENTES'!L849)</f>
        <v/>
      </c>
      <c r="D849" s="52" t="str">
        <f>IF(A849="","",'DATA PENDIENTES'!J849)</f>
        <v/>
      </c>
      <c r="E849" s="52" t="str">
        <f>IF(A849="","",'DATA PENDIENTES'!D849)</f>
        <v/>
      </c>
      <c r="F849" s="52" t="str">
        <f>IF(A849="","",'DATA PENDIENTES'!E849)</f>
        <v/>
      </c>
      <c r="G849" s="52" t="str">
        <f>IF(A849="","",'DATA PENDIENTES'!F849)</f>
        <v/>
      </c>
      <c r="H849" s="52" t="str">
        <f>IF(A849="","",'DATA PENDIENTES'!G849)</f>
        <v/>
      </c>
      <c r="I849" s="53" t="str">
        <f>IF(A849="","",'DATA PENDIENTES'!H849)</f>
        <v/>
      </c>
      <c r="J849" s="53" t="str">
        <f t="shared" si="1"/>
        <v/>
      </c>
      <c r="K849" s="52" t="str">
        <f>IF(A849="","",'DATA PENDIENTES'!I849)</f>
        <v/>
      </c>
      <c r="L849" s="52" t="str">
        <f>IF(A849="","",'DATA PENDIENTES'!K849)</f>
        <v/>
      </c>
      <c r="M849" s="52" t="str">
        <f>IF(A849="","",'DATA PENDIENTES'!M849)</f>
        <v/>
      </c>
      <c r="N849" s="52" t="str">
        <f>IF(A849="","",'DATA PENDIENTES'!N849)</f>
        <v/>
      </c>
      <c r="O849" s="52" t="str">
        <f t="shared" si="2"/>
        <v/>
      </c>
      <c r="P849" s="52" t="str">
        <f t="shared" si="3"/>
        <v/>
      </c>
      <c r="Q849" s="80" t="str">
        <f t="shared" si="4"/>
        <v/>
      </c>
      <c r="R849" s="52" t="str">
        <f t="shared" si="5"/>
        <v/>
      </c>
      <c r="S849" s="52" t="str">
        <f t="shared" si="6"/>
        <v/>
      </c>
      <c r="T849" s="53" t="str">
        <f>IF(A849="","",'DATA PENDIENTES'!O849)</f>
        <v/>
      </c>
    </row>
    <row r="850" ht="15.75" customHeight="1">
      <c r="A850" s="47" t="str">
        <f>IF('DATA PENDIENTES'!B850="","",'DATA PENDIENTES'!B850)</f>
        <v/>
      </c>
      <c r="B850" s="47" t="str">
        <f>IF(A850="","",'DATA PENDIENTES'!C850)</f>
        <v/>
      </c>
      <c r="C850" s="47" t="str">
        <f>IF(A850="","",'DATA PENDIENTES'!L850)</f>
        <v/>
      </c>
      <c r="D850" s="47" t="str">
        <f>IF(A850="","",'DATA PENDIENTES'!J850)</f>
        <v/>
      </c>
      <c r="E850" s="47" t="str">
        <f>IF(A850="","",'DATA PENDIENTES'!D850)</f>
        <v/>
      </c>
      <c r="F850" s="47" t="str">
        <f>IF(A850="","",'DATA PENDIENTES'!E850)</f>
        <v/>
      </c>
      <c r="G850" s="47" t="str">
        <f>IF(A850="","",'DATA PENDIENTES'!F850)</f>
        <v/>
      </c>
      <c r="H850" s="47" t="str">
        <f>IF(A850="","",'DATA PENDIENTES'!G850)</f>
        <v/>
      </c>
      <c r="I850" s="48" t="str">
        <f>IF(A850="","",'DATA PENDIENTES'!H850)</f>
        <v/>
      </c>
      <c r="J850" s="48" t="str">
        <f t="shared" si="1"/>
        <v/>
      </c>
      <c r="K850" s="47" t="str">
        <f>IF(A850="","",'DATA PENDIENTES'!I850)</f>
        <v/>
      </c>
      <c r="L850" s="47" t="str">
        <f>IF(A850="","",'DATA PENDIENTES'!K850)</f>
        <v/>
      </c>
      <c r="M850" s="47" t="str">
        <f>IF(A850="","",'DATA PENDIENTES'!M850)</f>
        <v/>
      </c>
      <c r="N850" s="47" t="str">
        <f>IF(A850="","",'DATA PENDIENTES'!N850)</f>
        <v/>
      </c>
      <c r="O850" s="47" t="str">
        <f t="shared" si="2"/>
        <v/>
      </c>
      <c r="P850" s="47" t="str">
        <f t="shared" si="3"/>
        <v/>
      </c>
      <c r="Q850" s="77" t="str">
        <f t="shared" si="4"/>
        <v/>
      </c>
      <c r="R850" s="47" t="str">
        <f t="shared" si="5"/>
        <v/>
      </c>
      <c r="S850" s="47" t="str">
        <f t="shared" si="6"/>
        <v/>
      </c>
      <c r="T850" s="48" t="str">
        <f>IF(A850="","",'DATA PENDIENTES'!O850)</f>
        <v/>
      </c>
    </row>
    <row r="851" ht="15.75" customHeight="1">
      <c r="A851" s="52" t="str">
        <f>IF('DATA PENDIENTES'!B851="","",'DATA PENDIENTES'!B851)</f>
        <v/>
      </c>
      <c r="B851" s="52" t="str">
        <f>IF(A851="","",'DATA PENDIENTES'!C851)</f>
        <v/>
      </c>
      <c r="C851" s="52" t="str">
        <f>IF(A851="","",'DATA PENDIENTES'!L851)</f>
        <v/>
      </c>
      <c r="D851" s="52" t="str">
        <f>IF(A851="","",'DATA PENDIENTES'!J851)</f>
        <v/>
      </c>
      <c r="E851" s="52" t="str">
        <f>IF(A851="","",'DATA PENDIENTES'!D851)</f>
        <v/>
      </c>
      <c r="F851" s="52" t="str">
        <f>IF(A851="","",'DATA PENDIENTES'!E851)</f>
        <v/>
      </c>
      <c r="G851" s="52" t="str">
        <f>IF(A851="","",'DATA PENDIENTES'!F851)</f>
        <v/>
      </c>
      <c r="H851" s="52" t="str">
        <f>IF(A851="","",'DATA PENDIENTES'!G851)</f>
        <v/>
      </c>
      <c r="I851" s="53" t="str">
        <f>IF(A851="","",'DATA PENDIENTES'!H851)</f>
        <v/>
      </c>
      <c r="J851" s="53" t="str">
        <f t="shared" si="1"/>
        <v/>
      </c>
      <c r="K851" s="52" t="str">
        <f>IF(A851="","",'DATA PENDIENTES'!I851)</f>
        <v/>
      </c>
      <c r="L851" s="52" t="str">
        <f>IF(A851="","",'DATA PENDIENTES'!K851)</f>
        <v/>
      </c>
      <c r="M851" s="52" t="str">
        <f>IF(A851="","",'DATA PENDIENTES'!M851)</f>
        <v/>
      </c>
      <c r="N851" s="52" t="str">
        <f>IF(A851="","",'DATA PENDIENTES'!N851)</f>
        <v/>
      </c>
      <c r="O851" s="52" t="str">
        <f t="shared" si="2"/>
        <v/>
      </c>
      <c r="P851" s="52" t="str">
        <f t="shared" si="3"/>
        <v/>
      </c>
      <c r="Q851" s="80" t="str">
        <f t="shared" si="4"/>
        <v/>
      </c>
      <c r="R851" s="52" t="str">
        <f t="shared" si="5"/>
        <v/>
      </c>
      <c r="S851" s="52" t="str">
        <f t="shared" si="6"/>
        <v/>
      </c>
      <c r="T851" s="53" t="str">
        <f>IF(A851="","",'DATA PENDIENTES'!O851)</f>
        <v/>
      </c>
    </row>
    <row r="852" ht="15.75" customHeight="1">
      <c r="A852" s="47" t="str">
        <f>IF('DATA PENDIENTES'!B852="","",'DATA PENDIENTES'!B852)</f>
        <v/>
      </c>
      <c r="B852" s="47" t="str">
        <f>IF(A852="","",'DATA PENDIENTES'!C852)</f>
        <v/>
      </c>
      <c r="C852" s="47" t="str">
        <f>IF(A852="","",'DATA PENDIENTES'!L852)</f>
        <v/>
      </c>
      <c r="D852" s="47" t="str">
        <f>IF(A852="","",'DATA PENDIENTES'!J852)</f>
        <v/>
      </c>
      <c r="E852" s="47" t="str">
        <f>IF(A852="","",'DATA PENDIENTES'!D852)</f>
        <v/>
      </c>
      <c r="F852" s="47" t="str">
        <f>IF(A852="","",'DATA PENDIENTES'!E852)</f>
        <v/>
      </c>
      <c r="G852" s="47" t="str">
        <f>IF(A852="","",'DATA PENDIENTES'!F852)</f>
        <v/>
      </c>
      <c r="H852" s="47" t="str">
        <f>IF(A852="","",'DATA PENDIENTES'!G852)</f>
        <v/>
      </c>
      <c r="I852" s="48" t="str">
        <f>IF(A852="","",'DATA PENDIENTES'!H852)</f>
        <v/>
      </c>
      <c r="J852" s="48" t="str">
        <f t="shared" si="1"/>
        <v/>
      </c>
      <c r="K852" s="47" t="str">
        <f>IF(A852="","",'DATA PENDIENTES'!I852)</f>
        <v/>
      </c>
      <c r="L852" s="47" t="str">
        <f>IF(A852="","",'DATA PENDIENTES'!K852)</f>
        <v/>
      </c>
      <c r="M852" s="47" t="str">
        <f>IF(A852="","",'DATA PENDIENTES'!M852)</f>
        <v/>
      </c>
      <c r="N852" s="47" t="str">
        <f>IF(A852="","",'DATA PENDIENTES'!N852)</f>
        <v/>
      </c>
      <c r="O852" s="47" t="str">
        <f t="shared" si="2"/>
        <v/>
      </c>
      <c r="P852" s="47" t="str">
        <f t="shared" si="3"/>
        <v/>
      </c>
      <c r="Q852" s="77" t="str">
        <f t="shared" si="4"/>
        <v/>
      </c>
      <c r="R852" s="47" t="str">
        <f t="shared" si="5"/>
        <v/>
      </c>
      <c r="S852" s="47" t="str">
        <f t="shared" si="6"/>
        <v/>
      </c>
      <c r="T852" s="48" t="str">
        <f>IF(A852="","",'DATA PENDIENTES'!O852)</f>
        <v/>
      </c>
    </row>
    <row r="853" ht="15.75" customHeight="1">
      <c r="A853" s="52" t="str">
        <f>IF('DATA PENDIENTES'!B853="","",'DATA PENDIENTES'!B853)</f>
        <v/>
      </c>
      <c r="B853" s="52" t="str">
        <f>IF(A853="","",'DATA PENDIENTES'!C853)</f>
        <v/>
      </c>
      <c r="C853" s="52" t="str">
        <f>IF(A853="","",'DATA PENDIENTES'!L853)</f>
        <v/>
      </c>
      <c r="D853" s="52" t="str">
        <f>IF(A853="","",'DATA PENDIENTES'!J853)</f>
        <v/>
      </c>
      <c r="E853" s="52" t="str">
        <f>IF(A853="","",'DATA PENDIENTES'!D853)</f>
        <v/>
      </c>
      <c r="F853" s="52" t="str">
        <f>IF(A853="","",'DATA PENDIENTES'!E853)</f>
        <v/>
      </c>
      <c r="G853" s="52" t="str">
        <f>IF(A853="","",'DATA PENDIENTES'!F853)</f>
        <v/>
      </c>
      <c r="H853" s="52" t="str">
        <f>IF(A853="","",'DATA PENDIENTES'!G853)</f>
        <v/>
      </c>
      <c r="I853" s="53" t="str">
        <f>IF(A853="","",'DATA PENDIENTES'!H853)</f>
        <v/>
      </c>
      <c r="J853" s="53" t="str">
        <f t="shared" si="1"/>
        <v/>
      </c>
      <c r="K853" s="52" t="str">
        <f>IF(A853="","",'DATA PENDIENTES'!I853)</f>
        <v/>
      </c>
      <c r="L853" s="52" t="str">
        <f>IF(A853="","",'DATA PENDIENTES'!K853)</f>
        <v/>
      </c>
      <c r="M853" s="52" t="str">
        <f>IF(A853="","",'DATA PENDIENTES'!M853)</f>
        <v/>
      </c>
      <c r="N853" s="52" t="str">
        <f>IF(A853="","",'DATA PENDIENTES'!N853)</f>
        <v/>
      </c>
      <c r="O853" s="52" t="str">
        <f t="shared" si="2"/>
        <v/>
      </c>
      <c r="P853" s="52" t="str">
        <f t="shared" si="3"/>
        <v/>
      </c>
      <c r="Q853" s="80" t="str">
        <f t="shared" si="4"/>
        <v/>
      </c>
      <c r="R853" s="52" t="str">
        <f t="shared" si="5"/>
        <v/>
      </c>
      <c r="S853" s="52" t="str">
        <f t="shared" si="6"/>
        <v/>
      </c>
      <c r="T853" s="53" t="str">
        <f>IF(A853="","",'DATA PENDIENTES'!O853)</f>
        <v/>
      </c>
    </row>
    <row r="854" ht="15.75" customHeight="1">
      <c r="A854" s="47" t="str">
        <f>IF('DATA PENDIENTES'!B854="","",'DATA PENDIENTES'!B854)</f>
        <v/>
      </c>
      <c r="B854" s="47" t="str">
        <f>IF(A854="","",'DATA PENDIENTES'!C854)</f>
        <v/>
      </c>
      <c r="C854" s="47" t="str">
        <f>IF(A854="","",'DATA PENDIENTES'!L854)</f>
        <v/>
      </c>
      <c r="D854" s="47" t="str">
        <f>IF(A854="","",'DATA PENDIENTES'!J854)</f>
        <v/>
      </c>
      <c r="E854" s="47" t="str">
        <f>IF(A854="","",'DATA PENDIENTES'!D854)</f>
        <v/>
      </c>
      <c r="F854" s="47" t="str">
        <f>IF(A854="","",'DATA PENDIENTES'!E854)</f>
        <v/>
      </c>
      <c r="G854" s="47" t="str">
        <f>IF(A854="","",'DATA PENDIENTES'!F854)</f>
        <v/>
      </c>
      <c r="H854" s="47" t="str">
        <f>IF(A854="","",'DATA PENDIENTES'!G854)</f>
        <v/>
      </c>
      <c r="I854" s="48" t="str">
        <f>IF(A854="","",'DATA PENDIENTES'!H854)</f>
        <v/>
      </c>
      <c r="J854" s="48" t="str">
        <f t="shared" si="1"/>
        <v/>
      </c>
      <c r="K854" s="47" t="str">
        <f>IF(A854="","",'DATA PENDIENTES'!I854)</f>
        <v/>
      </c>
      <c r="L854" s="47" t="str">
        <f>IF(A854="","",'DATA PENDIENTES'!K854)</f>
        <v/>
      </c>
      <c r="M854" s="47" t="str">
        <f>IF(A854="","",'DATA PENDIENTES'!M854)</f>
        <v/>
      </c>
      <c r="N854" s="47" t="str">
        <f>IF(A854="","",'DATA PENDIENTES'!N854)</f>
        <v/>
      </c>
      <c r="O854" s="47" t="str">
        <f t="shared" si="2"/>
        <v/>
      </c>
      <c r="P854" s="47" t="str">
        <f t="shared" si="3"/>
        <v/>
      </c>
      <c r="Q854" s="77" t="str">
        <f t="shared" si="4"/>
        <v/>
      </c>
      <c r="R854" s="47" t="str">
        <f t="shared" si="5"/>
        <v/>
      </c>
      <c r="S854" s="47" t="str">
        <f t="shared" si="6"/>
        <v/>
      </c>
      <c r="T854" s="48" t="str">
        <f>IF(A854="","",'DATA PENDIENTES'!O854)</f>
        <v/>
      </c>
    </row>
    <row r="855" ht="15.75" customHeight="1">
      <c r="A855" s="52" t="str">
        <f>IF('DATA PENDIENTES'!B855="","",'DATA PENDIENTES'!B855)</f>
        <v/>
      </c>
      <c r="B855" s="52" t="str">
        <f>IF(A855="","",'DATA PENDIENTES'!C855)</f>
        <v/>
      </c>
      <c r="C855" s="52" t="str">
        <f>IF(A855="","",'DATA PENDIENTES'!L855)</f>
        <v/>
      </c>
      <c r="D855" s="52" t="str">
        <f>IF(A855="","",'DATA PENDIENTES'!J855)</f>
        <v/>
      </c>
      <c r="E855" s="52" t="str">
        <f>IF(A855="","",'DATA PENDIENTES'!D855)</f>
        <v/>
      </c>
      <c r="F855" s="52" t="str">
        <f>IF(A855="","",'DATA PENDIENTES'!E855)</f>
        <v/>
      </c>
      <c r="G855" s="52" t="str">
        <f>IF(A855="","",'DATA PENDIENTES'!F855)</f>
        <v/>
      </c>
      <c r="H855" s="52" t="str">
        <f>IF(A855="","",'DATA PENDIENTES'!G855)</f>
        <v/>
      </c>
      <c r="I855" s="53" t="str">
        <f>IF(A855="","",'DATA PENDIENTES'!H855)</f>
        <v/>
      </c>
      <c r="J855" s="53" t="str">
        <f t="shared" si="1"/>
        <v/>
      </c>
      <c r="K855" s="52" t="str">
        <f>IF(A855="","",'DATA PENDIENTES'!I855)</f>
        <v/>
      </c>
      <c r="L855" s="52" t="str">
        <f>IF(A855="","",'DATA PENDIENTES'!K855)</f>
        <v/>
      </c>
      <c r="M855" s="52" t="str">
        <f>IF(A855="","",'DATA PENDIENTES'!M855)</f>
        <v/>
      </c>
      <c r="N855" s="52" t="str">
        <f>IF(A855="","",'DATA PENDIENTES'!N855)</f>
        <v/>
      </c>
      <c r="O855" s="52" t="str">
        <f t="shared" si="2"/>
        <v/>
      </c>
      <c r="P855" s="52" t="str">
        <f t="shared" si="3"/>
        <v/>
      </c>
      <c r="Q855" s="80" t="str">
        <f t="shared" si="4"/>
        <v/>
      </c>
      <c r="R855" s="52" t="str">
        <f t="shared" si="5"/>
        <v/>
      </c>
      <c r="S855" s="52" t="str">
        <f t="shared" si="6"/>
        <v/>
      </c>
      <c r="T855" s="53" t="str">
        <f>IF(A855="","",'DATA PENDIENTES'!O855)</f>
        <v/>
      </c>
    </row>
    <row r="856" ht="15.75" customHeight="1">
      <c r="A856" s="47" t="str">
        <f>IF('DATA PENDIENTES'!B856="","",'DATA PENDIENTES'!B856)</f>
        <v/>
      </c>
      <c r="B856" s="47" t="str">
        <f>IF(A856="","",'DATA PENDIENTES'!C856)</f>
        <v/>
      </c>
      <c r="C856" s="47" t="str">
        <f>IF(A856="","",'DATA PENDIENTES'!L856)</f>
        <v/>
      </c>
      <c r="D856" s="47" t="str">
        <f>IF(A856="","",'DATA PENDIENTES'!J856)</f>
        <v/>
      </c>
      <c r="E856" s="47" t="str">
        <f>IF(A856="","",'DATA PENDIENTES'!D856)</f>
        <v/>
      </c>
      <c r="F856" s="47" t="str">
        <f>IF(A856="","",'DATA PENDIENTES'!E856)</f>
        <v/>
      </c>
      <c r="G856" s="47" t="str">
        <f>IF(A856="","",'DATA PENDIENTES'!F856)</f>
        <v/>
      </c>
      <c r="H856" s="47" t="str">
        <f>IF(A856="","",'DATA PENDIENTES'!G856)</f>
        <v/>
      </c>
      <c r="I856" s="48" t="str">
        <f>IF(A856="","",'DATA PENDIENTES'!H856)</f>
        <v/>
      </c>
      <c r="J856" s="48" t="str">
        <f t="shared" si="1"/>
        <v/>
      </c>
      <c r="K856" s="47" t="str">
        <f>IF(A856="","",'DATA PENDIENTES'!I856)</f>
        <v/>
      </c>
      <c r="L856" s="47" t="str">
        <f>IF(A856="","",'DATA PENDIENTES'!K856)</f>
        <v/>
      </c>
      <c r="M856" s="47" t="str">
        <f>IF(A856="","",'DATA PENDIENTES'!M856)</f>
        <v/>
      </c>
      <c r="N856" s="47" t="str">
        <f>IF(A856="","",'DATA PENDIENTES'!N856)</f>
        <v/>
      </c>
      <c r="O856" s="47" t="str">
        <f t="shared" si="2"/>
        <v/>
      </c>
      <c r="P856" s="47" t="str">
        <f t="shared" si="3"/>
        <v/>
      </c>
      <c r="Q856" s="77" t="str">
        <f t="shared" si="4"/>
        <v/>
      </c>
      <c r="R856" s="47" t="str">
        <f t="shared" si="5"/>
        <v/>
      </c>
      <c r="S856" s="47" t="str">
        <f t="shared" si="6"/>
        <v/>
      </c>
      <c r="T856" s="48" t="str">
        <f>IF(A856="","",'DATA PENDIENTES'!O856)</f>
        <v/>
      </c>
    </row>
    <row r="857" ht="15.75" customHeight="1">
      <c r="A857" s="52" t="str">
        <f>IF('DATA PENDIENTES'!B857="","",'DATA PENDIENTES'!B857)</f>
        <v/>
      </c>
      <c r="B857" s="52" t="str">
        <f>IF(A857="","",'DATA PENDIENTES'!C857)</f>
        <v/>
      </c>
      <c r="C857" s="52" t="str">
        <f>IF(A857="","",'DATA PENDIENTES'!L857)</f>
        <v/>
      </c>
      <c r="D857" s="52" t="str">
        <f>IF(A857="","",'DATA PENDIENTES'!J857)</f>
        <v/>
      </c>
      <c r="E857" s="52" t="str">
        <f>IF(A857="","",'DATA PENDIENTES'!D857)</f>
        <v/>
      </c>
      <c r="F857" s="52" t="str">
        <f>IF(A857="","",'DATA PENDIENTES'!E857)</f>
        <v/>
      </c>
      <c r="G857" s="52" t="str">
        <f>IF(A857="","",'DATA PENDIENTES'!F857)</f>
        <v/>
      </c>
      <c r="H857" s="52" t="str">
        <f>IF(A857="","",'DATA PENDIENTES'!G857)</f>
        <v/>
      </c>
      <c r="I857" s="53" t="str">
        <f>IF(A857="","",'DATA PENDIENTES'!H857)</f>
        <v/>
      </c>
      <c r="J857" s="53" t="str">
        <f t="shared" si="1"/>
        <v/>
      </c>
      <c r="K857" s="52" t="str">
        <f>IF(A857="","",'DATA PENDIENTES'!I857)</f>
        <v/>
      </c>
      <c r="L857" s="52" t="str">
        <f>IF(A857="","",'DATA PENDIENTES'!K857)</f>
        <v/>
      </c>
      <c r="M857" s="52" t="str">
        <f>IF(A857="","",'DATA PENDIENTES'!M857)</f>
        <v/>
      </c>
      <c r="N857" s="52" t="str">
        <f>IF(A857="","",'DATA PENDIENTES'!N857)</f>
        <v/>
      </c>
      <c r="O857" s="52" t="str">
        <f t="shared" si="2"/>
        <v/>
      </c>
      <c r="P857" s="52" t="str">
        <f t="shared" si="3"/>
        <v/>
      </c>
      <c r="Q857" s="80" t="str">
        <f t="shared" si="4"/>
        <v/>
      </c>
      <c r="R857" s="52" t="str">
        <f t="shared" si="5"/>
        <v/>
      </c>
      <c r="S857" s="52" t="str">
        <f t="shared" si="6"/>
        <v/>
      </c>
      <c r="T857" s="53" t="str">
        <f>IF(A857="","",'DATA PENDIENTES'!O857)</f>
        <v/>
      </c>
    </row>
    <row r="858" ht="15.75" customHeight="1">
      <c r="A858" s="47" t="str">
        <f>IF('DATA PENDIENTES'!B858="","",'DATA PENDIENTES'!B858)</f>
        <v/>
      </c>
      <c r="B858" s="47" t="str">
        <f>IF(A858="","",'DATA PENDIENTES'!C858)</f>
        <v/>
      </c>
      <c r="C858" s="47" t="str">
        <f>IF(A858="","",'DATA PENDIENTES'!L858)</f>
        <v/>
      </c>
      <c r="D858" s="47" t="str">
        <f>IF(A858="","",'DATA PENDIENTES'!J858)</f>
        <v/>
      </c>
      <c r="E858" s="47" t="str">
        <f>IF(A858="","",'DATA PENDIENTES'!D858)</f>
        <v/>
      </c>
      <c r="F858" s="47" t="str">
        <f>IF(A858="","",'DATA PENDIENTES'!E858)</f>
        <v/>
      </c>
      <c r="G858" s="47" t="str">
        <f>IF(A858="","",'DATA PENDIENTES'!F858)</f>
        <v/>
      </c>
      <c r="H858" s="47" t="str">
        <f>IF(A858="","",'DATA PENDIENTES'!G858)</f>
        <v/>
      </c>
      <c r="I858" s="48" t="str">
        <f>IF(A858="","",'DATA PENDIENTES'!H858)</f>
        <v/>
      </c>
      <c r="J858" s="48" t="str">
        <f t="shared" si="1"/>
        <v/>
      </c>
      <c r="K858" s="47" t="str">
        <f>IF(A858="","",'DATA PENDIENTES'!I858)</f>
        <v/>
      </c>
      <c r="L858" s="47" t="str">
        <f>IF(A858="","",'DATA PENDIENTES'!K858)</f>
        <v/>
      </c>
      <c r="M858" s="47" t="str">
        <f>IF(A858="","",'DATA PENDIENTES'!M858)</f>
        <v/>
      </c>
      <c r="N858" s="47" t="str">
        <f>IF(A858="","",'DATA PENDIENTES'!N858)</f>
        <v/>
      </c>
      <c r="O858" s="47" t="str">
        <f t="shared" si="2"/>
        <v/>
      </c>
      <c r="P858" s="47" t="str">
        <f t="shared" si="3"/>
        <v/>
      </c>
      <c r="Q858" s="77" t="str">
        <f t="shared" si="4"/>
        <v/>
      </c>
      <c r="R858" s="47" t="str">
        <f t="shared" si="5"/>
        <v/>
      </c>
      <c r="S858" s="47" t="str">
        <f t="shared" si="6"/>
        <v/>
      </c>
      <c r="T858" s="48" t="str">
        <f>IF(A858="","",'DATA PENDIENTES'!O858)</f>
        <v/>
      </c>
    </row>
    <row r="859" ht="15.75" customHeight="1">
      <c r="A859" s="52" t="str">
        <f>IF('DATA PENDIENTES'!B859="","",'DATA PENDIENTES'!B859)</f>
        <v/>
      </c>
      <c r="B859" s="52" t="str">
        <f>IF(A859="","",'DATA PENDIENTES'!C859)</f>
        <v/>
      </c>
      <c r="C859" s="52" t="str">
        <f>IF(A859="","",'DATA PENDIENTES'!L859)</f>
        <v/>
      </c>
      <c r="D859" s="52" t="str">
        <f>IF(A859="","",'DATA PENDIENTES'!J859)</f>
        <v/>
      </c>
      <c r="E859" s="52" t="str">
        <f>IF(A859="","",'DATA PENDIENTES'!D859)</f>
        <v/>
      </c>
      <c r="F859" s="52" t="str">
        <f>IF(A859="","",'DATA PENDIENTES'!E859)</f>
        <v/>
      </c>
      <c r="G859" s="52" t="str">
        <f>IF(A859="","",'DATA PENDIENTES'!F859)</f>
        <v/>
      </c>
      <c r="H859" s="52" t="str">
        <f>IF(A859="","",'DATA PENDIENTES'!G859)</f>
        <v/>
      </c>
      <c r="I859" s="53" t="str">
        <f>IF(A859="","",'DATA PENDIENTES'!H859)</f>
        <v/>
      </c>
      <c r="J859" s="53" t="str">
        <f t="shared" si="1"/>
        <v/>
      </c>
      <c r="K859" s="52" t="str">
        <f>IF(A859="","",'DATA PENDIENTES'!I859)</f>
        <v/>
      </c>
      <c r="L859" s="52" t="str">
        <f>IF(A859="","",'DATA PENDIENTES'!K859)</f>
        <v/>
      </c>
      <c r="M859" s="52" t="str">
        <f>IF(A859="","",'DATA PENDIENTES'!M859)</f>
        <v/>
      </c>
      <c r="N859" s="52" t="str">
        <f>IF(A859="","",'DATA PENDIENTES'!N859)</f>
        <v/>
      </c>
      <c r="O859" s="52" t="str">
        <f t="shared" si="2"/>
        <v/>
      </c>
      <c r="P859" s="52" t="str">
        <f t="shared" si="3"/>
        <v/>
      </c>
      <c r="Q859" s="80" t="str">
        <f t="shared" si="4"/>
        <v/>
      </c>
      <c r="R859" s="52" t="str">
        <f t="shared" si="5"/>
        <v/>
      </c>
      <c r="S859" s="52" t="str">
        <f t="shared" si="6"/>
        <v/>
      </c>
      <c r="T859" s="53" t="str">
        <f>IF(A859="","",'DATA PENDIENTES'!O859)</f>
        <v/>
      </c>
    </row>
    <row r="860" ht="15.75" customHeight="1">
      <c r="A860" s="47" t="str">
        <f>IF('DATA PENDIENTES'!B860="","",'DATA PENDIENTES'!B860)</f>
        <v/>
      </c>
      <c r="B860" s="47" t="str">
        <f>IF(A860="","",'DATA PENDIENTES'!C860)</f>
        <v/>
      </c>
      <c r="C860" s="47" t="str">
        <f>IF(A860="","",'DATA PENDIENTES'!L860)</f>
        <v/>
      </c>
      <c r="D860" s="47" t="str">
        <f>IF(A860="","",'DATA PENDIENTES'!J860)</f>
        <v/>
      </c>
      <c r="E860" s="47" t="str">
        <f>IF(A860="","",'DATA PENDIENTES'!D860)</f>
        <v/>
      </c>
      <c r="F860" s="47" t="str">
        <f>IF(A860="","",'DATA PENDIENTES'!E860)</f>
        <v/>
      </c>
      <c r="G860" s="47" t="str">
        <f>IF(A860="","",'DATA PENDIENTES'!F860)</f>
        <v/>
      </c>
      <c r="H860" s="47" t="str">
        <f>IF(A860="","",'DATA PENDIENTES'!G860)</f>
        <v/>
      </c>
      <c r="I860" s="48" t="str">
        <f>IF(A860="","",'DATA PENDIENTES'!H860)</f>
        <v/>
      </c>
      <c r="J860" s="48" t="str">
        <f t="shared" si="1"/>
        <v/>
      </c>
      <c r="K860" s="47" t="str">
        <f>IF(A860="","",'DATA PENDIENTES'!I860)</f>
        <v/>
      </c>
      <c r="L860" s="47" t="str">
        <f>IF(A860="","",'DATA PENDIENTES'!K860)</f>
        <v/>
      </c>
      <c r="M860" s="47" t="str">
        <f>IF(A860="","",'DATA PENDIENTES'!M860)</f>
        <v/>
      </c>
      <c r="N860" s="47" t="str">
        <f>IF(A860="","",'DATA PENDIENTES'!N860)</f>
        <v/>
      </c>
      <c r="O860" s="47" t="str">
        <f t="shared" si="2"/>
        <v/>
      </c>
      <c r="P860" s="47" t="str">
        <f t="shared" si="3"/>
        <v/>
      </c>
      <c r="Q860" s="77" t="str">
        <f t="shared" si="4"/>
        <v/>
      </c>
      <c r="R860" s="47" t="str">
        <f t="shared" si="5"/>
        <v/>
      </c>
      <c r="S860" s="47" t="str">
        <f t="shared" si="6"/>
        <v/>
      </c>
      <c r="T860" s="48" t="str">
        <f>IF(A860="","",'DATA PENDIENTES'!O860)</f>
        <v/>
      </c>
    </row>
    <row r="861" ht="15.75" customHeight="1">
      <c r="A861" s="52" t="str">
        <f>IF('DATA PENDIENTES'!B861="","",'DATA PENDIENTES'!B861)</f>
        <v/>
      </c>
      <c r="B861" s="52" t="str">
        <f>IF(A861="","",'DATA PENDIENTES'!C861)</f>
        <v/>
      </c>
      <c r="C861" s="52" t="str">
        <f>IF(A861="","",'DATA PENDIENTES'!L861)</f>
        <v/>
      </c>
      <c r="D861" s="52" t="str">
        <f>IF(A861="","",'DATA PENDIENTES'!J861)</f>
        <v/>
      </c>
      <c r="E861" s="52" t="str">
        <f>IF(A861="","",'DATA PENDIENTES'!D861)</f>
        <v/>
      </c>
      <c r="F861" s="52" t="str">
        <f>IF(A861="","",'DATA PENDIENTES'!E861)</f>
        <v/>
      </c>
      <c r="G861" s="52" t="str">
        <f>IF(A861="","",'DATA PENDIENTES'!F861)</f>
        <v/>
      </c>
      <c r="H861" s="52" t="str">
        <f>IF(A861="","",'DATA PENDIENTES'!G861)</f>
        <v/>
      </c>
      <c r="I861" s="53" t="str">
        <f>IF(A861="","",'DATA PENDIENTES'!H861)</f>
        <v/>
      </c>
      <c r="J861" s="53" t="str">
        <f t="shared" si="1"/>
        <v/>
      </c>
      <c r="K861" s="52" t="str">
        <f>IF(A861="","",'DATA PENDIENTES'!I861)</f>
        <v/>
      </c>
      <c r="L861" s="52" t="str">
        <f>IF(A861="","",'DATA PENDIENTES'!K861)</f>
        <v/>
      </c>
      <c r="M861" s="52" t="str">
        <f>IF(A861="","",'DATA PENDIENTES'!M861)</f>
        <v/>
      </c>
      <c r="N861" s="52" t="str">
        <f>IF(A861="","",'DATA PENDIENTES'!N861)</f>
        <v/>
      </c>
      <c r="O861" s="52" t="str">
        <f t="shared" si="2"/>
        <v/>
      </c>
      <c r="P861" s="52" t="str">
        <f t="shared" si="3"/>
        <v/>
      </c>
      <c r="Q861" s="80" t="str">
        <f t="shared" si="4"/>
        <v/>
      </c>
      <c r="R861" s="52" t="str">
        <f t="shared" si="5"/>
        <v/>
      </c>
      <c r="S861" s="52" t="str">
        <f t="shared" si="6"/>
        <v/>
      </c>
      <c r="T861" s="53" t="str">
        <f>IF(A861="","",'DATA PENDIENTES'!O861)</f>
        <v/>
      </c>
    </row>
    <row r="862" ht="15.75" customHeight="1">
      <c r="A862" s="47" t="str">
        <f>IF('DATA PENDIENTES'!B862="","",'DATA PENDIENTES'!B862)</f>
        <v/>
      </c>
      <c r="B862" s="47" t="str">
        <f>IF(A862="","",'DATA PENDIENTES'!C862)</f>
        <v/>
      </c>
      <c r="C862" s="47" t="str">
        <f>IF(A862="","",'DATA PENDIENTES'!L862)</f>
        <v/>
      </c>
      <c r="D862" s="47" t="str">
        <f>IF(A862="","",'DATA PENDIENTES'!J862)</f>
        <v/>
      </c>
      <c r="E862" s="47" t="str">
        <f>IF(A862="","",'DATA PENDIENTES'!D862)</f>
        <v/>
      </c>
      <c r="F862" s="47" t="str">
        <f>IF(A862="","",'DATA PENDIENTES'!E862)</f>
        <v/>
      </c>
      <c r="G862" s="47" t="str">
        <f>IF(A862="","",'DATA PENDIENTES'!F862)</f>
        <v/>
      </c>
      <c r="H862" s="47" t="str">
        <f>IF(A862="","",'DATA PENDIENTES'!G862)</f>
        <v/>
      </c>
      <c r="I862" s="48" t="str">
        <f>IF(A862="","",'DATA PENDIENTES'!H862)</f>
        <v/>
      </c>
      <c r="J862" s="48" t="str">
        <f t="shared" si="1"/>
        <v/>
      </c>
      <c r="K862" s="47" t="str">
        <f>IF(A862="","",'DATA PENDIENTES'!I862)</f>
        <v/>
      </c>
      <c r="L862" s="47" t="str">
        <f>IF(A862="","",'DATA PENDIENTES'!K862)</f>
        <v/>
      </c>
      <c r="M862" s="47" t="str">
        <f>IF(A862="","",'DATA PENDIENTES'!M862)</f>
        <v/>
      </c>
      <c r="N862" s="47" t="str">
        <f>IF(A862="","",'DATA PENDIENTES'!N862)</f>
        <v/>
      </c>
      <c r="O862" s="47" t="str">
        <f t="shared" si="2"/>
        <v/>
      </c>
      <c r="P862" s="47" t="str">
        <f t="shared" si="3"/>
        <v/>
      </c>
      <c r="Q862" s="77" t="str">
        <f t="shared" si="4"/>
        <v/>
      </c>
      <c r="R862" s="47" t="str">
        <f t="shared" si="5"/>
        <v/>
      </c>
      <c r="S862" s="47" t="str">
        <f t="shared" si="6"/>
        <v/>
      </c>
      <c r="T862" s="48" t="str">
        <f>IF(A862="","",'DATA PENDIENTES'!O862)</f>
        <v/>
      </c>
    </row>
    <row r="863" ht="15.75" customHeight="1">
      <c r="A863" s="52" t="str">
        <f>IF('DATA PENDIENTES'!B863="","",'DATA PENDIENTES'!B863)</f>
        <v/>
      </c>
      <c r="B863" s="52" t="str">
        <f>IF(A863="","",'DATA PENDIENTES'!C863)</f>
        <v/>
      </c>
      <c r="C863" s="52" t="str">
        <f>IF(A863="","",'DATA PENDIENTES'!L863)</f>
        <v/>
      </c>
      <c r="D863" s="52" t="str">
        <f>IF(A863="","",'DATA PENDIENTES'!J863)</f>
        <v/>
      </c>
      <c r="E863" s="52" t="str">
        <f>IF(A863="","",'DATA PENDIENTES'!D863)</f>
        <v/>
      </c>
      <c r="F863" s="52" t="str">
        <f>IF(A863="","",'DATA PENDIENTES'!E863)</f>
        <v/>
      </c>
      <c r="G863" s="52" t="str">
        <f>IF(A863="","",'DATA PENDIENTES'!F863)</f>
        <v/>
      </c>
      <c r="H863" s="52" t="str">
        <f>IF(A863="","",'DATA PENDIENTES'!G863)</f>
        <v/>
      </c>
      <c r="I863" s="53" t="str">
        <f>IF(A863="","",'DATA PENDIENTES'!H863)</f>
        <v/>
      </c>
      <c r="J863" s="53" t="str">
        <f t="shared" si="1"/>
        <v/>
      </c>
      <c r="K863" s="52" t="str">
        <f>IF(A863="","",'DATA PENDIENTES'!I863)</f>
        <v/>
      </c>
      <c r="L863" s="52" t="str">
        <f>IF(A863="","",'DATA PENDIENTES'!K863)</f>
        <v/>
      </c>
      <c r="M863" s="52" t="str">
        <f>IF(A863="","",'DATA PENDIENTES'!M863)</f>
        <v/>
      </c>
      <c r="N863" s="52" t="str">
        <f>IF(A863="","",'DATA PENDIENTES'!N863)</f>
        <v/>
      </c>
      <c r="O863" s="52" t="str">
        <f t="shared" si="2"/>
        <v/>
      </c>
      <c r="P863" s="52" t="str">
        <f t="shared" si="3"/>
        <v/>
      </c>
      <c r="Q863" s="80" t="str">
        <f t="shared" si="4"/>
        <v/>
      </c>
      <c r="R863" s="52" t="str">
        <f t="shared" si="5"/>
        <v/>
      </c>
      <c r="S863" s="52" t="str">
        <f t="shared" si="6"/>
        <v/>
      </c>
      <c r="T863" s="53" t="str">
        <f>IF(A863="","",'DATA PENDIENTES'!O863)</f>
        <v/>
      </c>
    </row>
    <row r="864" ht="15.75" customHeight="1">
      <c r="A864" s="47" t="str">
        <f>IF('DATA PENDIENTES'!B864="","",'DATA PENDIENTES'!B864)</f>
        <v/>
      </c>
      <c r="B864" s="47" t="str">
        <f>IF(A864="","",'DATA PENDIENTES'!C864)</f>
        <v/>
      </c>
      <c r="C864" s="47" t="str">
        <f>IF(A864="","",'DATA PENDIENTES'!L864)</f>
        <v/>
      </c>
      <c r="D864" s="47" t="str">
        <f>IF(A864="","",'DATA PENDIENTES'!J864)</f>
        <v/>
      </c>
      <c r="E864" s="47" t="str">
        <f>IF(A864="","",'DATA PENDIENTES'!D864)</f>
        <v/>
      </c>
      <c r="F864" s="47" t="str">
        <f>IF(A864="","",'DATA PENDIENTES'!E864)</f>
        <v/>
      </c>
      <c r="G864" s="47" t="str">
        <f>IF(A864="","",'DATA PENDIENTES'!F864)</f>
        <v/>
      </c>
      <c r="H864" s="47" t="str">
        <f>IF(A864="","",'DATA PENDIENTES'!G864)</f>
        <v/>
      </c>
      <c r="I864" s="48" t="str">
        <f>IF(A864="","",'DATA PENDIENTES'!H864)</f>
        <v/>
      </c>
      <c r="J864" s="48" t="str">
        <f t="shared" si="1"/>
        <v/>
      </c>
      <c r="K864" s="47" t="str">
        <f>IF(A864="","",'DATA PENDIENTES'!I864)</f>
        <v/>
      </c>
      <c r="L864" s="47" t="str">
        <f>IF(A864="","",'DATA PENDIENTES'!K864)</f>
        <v/>
      </c>
      <c r="M864" s="47" t="str">
        <f>IF(A864="","",'DATA PENDIENTES'!M864)</f>
        <v/>
      </c>
      <c r="N864" s="47" t="str">
        <f>IF(A864="","",'DATA PENDIENTES'!N864)</f>
        <v/>
      </c>
      <c r="O864" s="47" t="str">
        <f t="shared" si="2"/>
        <v/>
      </c>
      <c r="P864" s="47" t="str">
        <f t="shared" si="3"/>
        <v/>
      </c>
      <c r="Q864" s="77" t="str">
        <f t="shared" si="4"/>
        <v/>
      </c>
      <c r="R864" s="47" t="str">
        <f t="shared" si="5"/>
        <v/>
      </c>
      <c r="S864" s="47" t="str">
        <f t="shared" si="6"/>
        <v/>
      </c>
      <c r="T864" s="48" t="str">
        <f>IF(A864="","",'DATA PENDIENTES'!O864)</f>
        <v/>
      </c>
    </row>
    <row r="865" ht="15.75" customHeight="1">
      <c r="A865" s="52" t="str">
        <f>IF('DATA PENDIENTES'!B865="","",'DATA PENDIENTES'!B865)</f>
        <v/>
      </c>
      <c r="B865" s="52" t="str">
        <f>IF(A865="","",'DATA PENDIENTES'!C865)</f>
        <v/>
      </c>
      <c r="C865" s="52" t="str">
        <f>IF(A865="","",'DATA PENDIENTES'!L865)</f>
        <v/>
      </c>
      <c r="D865" s="52" t="str">
        <f>IF(A865="","",'DATA PENDIENTES'!J865)</f>
        <v/>
      </c>
      <c r="E865" s="52" t="str">
        <f>IF(A865="","",'DATA PENDIENTES'!D865)</f>
        <v/>
      </c>
      <c r="F865" s="52" t="str">
        <f>IF(A865="","",'DATA PENDIENTES'!E865)</f>
        <v/>
      </c>
      <c r="G865" s="52" t="str">
        <f>IF(A865="","",'DATA PENDIENTES'!F865)</f>
        <v/>
      </c>
      <c r="H865" s="52" t="str">
        <f>IF(A865="","",'DATA PENDIENTES'!G865)</f>
        <v/>
      </c>
      <c r="I865" s="53" t="str">
        <f>IF(A865="","",'DATA PENDIENTES'!H865)</f>
        <v/>
      </c>
      <c r="J865" s="53" t="str">
        <f t="shared" si="1"/>
        <v/>
      </c>
      <c r="K865" s="52" t="str">
        <f>IF(A865="","",'DATA PENDIENTES'!I865)</f>
        <v/>
      </c>
      <c r="L865" s="52" t="str">
        <f>IF(A865="","",'DATA PENDIENTES'!K865)</f>
        <v/>
      </c>
      <c r="M865" s="52" t="str">
        <f>IF(A865="","",'DATA PENDIENTES'!M865)</f>
        <v/>
      </c>
      <c r="N865" s="52" t="str">
        <f>IF(A865="","",'DATA PENDIENTES'!N865)</f>
        <v/>
      </c>
      <c r="O865" s="52" t="str">
        <f t="shared" si="2"/>
        <v/>
      </c>
      <c r="P865" s="52" t="str">
        <f t="shared" si="3"/>
        <v/>
      </c>
      <c r="Q865" s="80" t="str">
        <f t="shared" si="4"/>
        <v/>
      </c>
      <c r="R865" s="52" t="str">
        <f t="shared" si="5"/>
        <v/>
      </c>
      <c r="S865" s="52" t="str">
        <f t="shared" si="6"/>
        <v/>
      </c>
      <c r="T865" s="53" t="str">
        <f>IF(A865="","",'DATA PENDIENTES'!O865)</f>
        <v/>
      </c>
    </row>
    <row r="866" ht="15.75" customHeight="1">
      <c r="A866" s="47" t="str">
        <f>IF('DATA PENDIENTES'!B866="","",'DATA PENDIENTES'!B866)</f>
        <v/>
      </c>
      <c r="B866" s="47" t="str">
        <f>IF(A866="","",'DATA PENDIENTES'!C866)</f>
        <v/>
      </c>
      <c r="C866" s="47" t="str">
        <f>IF(A866="","",'DATA PENDIENTES'!L866)</f>
        <v/>
      </c>
      <c r="D866" s="47" t="str">
        <f>IF(A866="","",'DATA PENDIENTES'!J866)</f>
        <v/>
      </c>
      <c r="E866" s="47" t="str">
        <f>IF(A866="","",'DATA PENDIENTES'!D866)</f>
        <v/>
      </c>
      <c r="F866" s="47" t="str">
        <f>IF(A866="","",'DATA PENDIENTES'!E866)</f>
        <v/>
      </c>
      <c r="G866" s="47" t="str">
        <f>IF(A866="","",'DATA PENDIENTES'!F866)</f>
        <v/>
      </c>
      <c r="H866" s="47" t="str">
        <f>IF(A866="","",'DATA PENDIENTES'!G866)</f>
        <v/>
      </c>
      <c r="I866" s="48" t="str">
        <f>IF(A866="","",'DATA PENDIENTES'!H866)</f>
        <v/>
      </c>
      <c r="J866" s="48" t="str">
        <f t="shared" si="1"/>
        <v/>
      </c>
      <c r="K866" s="47" t="str">
        <f>IF(A866="","",'DATA PENDIENTES'!I866)</f>
        <v/>
      </c>
      <c r="L866" s="47" t="str">
        <f>IF(A866="","",'DATA PENDIENTES'!K866)</f>
        <v/>
      </c>
      <c r="M866" s="47" t="str">
        <f>IF(A866="","",'DATA PENDIENTES'!M866)</f>
        <v/>
      </c>
      <c r="N866" s="47" t="str">
        <f>IF(A866="","",'DATA PENDIENTES'!N866)</f>
        <v/>
      </c>
      <c r="O866" s="47" t="str">
        <f t="shared" si="2"/>
        <v/>
      </c>
      <c r="P866" s="47" t="str">
        <f t="shared" si="3"/>
        <v/>
      </c>
      <c r="Q866" s="77" t="str">
        <f t="shared" si="4"/>
        <v/>
      </c>
      <c r="R866" s="47" t="str">
        <f t="shared" si="5"/>
        <v/>
      </c>
      <c r="S866" s="47" t="str">
        <f t="shared" si="6"/>
        <v/>
      </c>
      <c r="T866" s="48" t="str">
        <f>IF(A866="","",'DATA PENDIENTES'!O866)</f>
        <v/>
      </c>
    </row>
    <row r="867" ht="15.75" customHeight="1">
      <c r="A867" s="52" t="str">
        <f>IF('DATA PENDIENTES'!B867="","",'DATA PENDIENTES'!B867)</f>
        <v/>
      </c>
      <c r="B867" s="52" t="str">
        <f>IF(A867="","",'DATA PENDIENTES'!C867)</f>
        <v/>
      </c>
      <c r="C867" s="52" t="str">
        <f>IF(A867="","",'DATA PENDIENTES'!L867)</f>
        <v/>
      </c>
      <c r="D867" s="52" t="str">
        <f>IF(A867="","",'DATA PENDIENTES'!J867)</f>
        <v/>
      </c>
      <c r="E867" s="52" t="str">
        <f>IF(A867="","",'DATA PENDIENTES'!D867)</f>
        <v/>
      </c>
      <c r="F867" s="52" t="str">
        <f>IF(A867="","",'DATA PENDIENTES'!E867)</f>
        <v/>
      </c>
      <c r="G867" s="52" t="str">
        <f>IF(A867="","",'DATA PENDIENTES'!F867)</f>
        <v/>
      </c>
      <c r="H867" s="52" t="str">
        <f>IF(A867="","",'DATA PENDIENTES'!G867)</f>
        <v/>
      </c>
      <c r="I867" s="53" t="str">
        <f>IF(A867="","",'DATA PENDIENTES'!H867)</f>
        <v/>
      </c>
      <c r="J867" s="53" t="str">
        <f t="shared" si="1"/>
        <v/>
      </c>
      <c r="K867" s="52" t="str">
        <f>IF(A867="","",'DATA PENDIENTES'!I867)</f>
        <v/>
      </c>
      <c r="L867" s="52" t="str">
        <f>IF(A867="","",'DATA PENDIENTES'!K867)</f>
        <v/>
      </c>
      <c r="M867" s="52" t="str">
        <f>IF(A867="","",'DATA PENDIENTES'!M867)</f>
        <v/>
      </c>
      <c r="N867" s="52" t="str">
        <f>IF(A867="","",'DATA PENDIENTES'!N867)</f>
        <v/>
      </c>
      <c r="O867" s="52" t="str">
        <f t="shared" si="2"/>
        <v/>
      </c>
      <c r="P867" s="52" t="str">
        <f t="shared" si="3"/>
        <v/>
      </c>
      <c r="Q867" s="80" t="str">
        <f t="shared" si="4"/>
        <v/>
      </c>
      <c r="R867" s="52" t="str">
        <f t="shared" si="5"/>
        <v/>
      </c>
      <c r="S867" s="52" t="str">
        <f t="shared" si="6"/>
        <v/>
      </c>
      <c r="T867" s="53" t="str">
        <f>IF(A867="","",'DATA PENDIENTES'!O867)</f>
        <v/>
      </c>
    </row>
    <row r="868" ht="15.75" customHeight="1">
      <c r="A868" s="47" t="str">
        <f>IF('DATA PENDIENTES'!B868="","",'DATA PENDIENTES'!B868)</f>
        <v/>
      </c>
      <c r="B868" s="47" t="str">
        <f>IF(A868="","",'DATA PENDIENTES'!C868)</f>
        <v/>
      </c>
      <c r="C868" s="47" t="str">
        <f>IF(A868="","",'DATA PENDIENTES'!L868)</f>
        <v/>
      </c>
      <c r="D868" s="47" t="str">
        <f>IF(A868="","",'DATA PENDIENTES'!J868)</f>
        <v/>
      </c>
      <c r="E868" s="47" t="str">
        <f>IF(A868="","",'DATA PENDIENTES'!D868)</f>
        <v/>
      </c>
      <c r="F868" s="47" t="str">
        <f>IF(A868="","",'DATA PENDIENTES'!E868)</f>
        <v/>
      </c>
      <c r="G868" s="47" t="str">
        <f>IF(A868="","",'DATA PENDIENTES'!F868)</f>
        <v/>
      </c>
      <c r="H868" s="47" t="str">
        <f>IF(A868="","",'DATA PENDIENTES'!G868)</f>
        <v/>
      </c>
      <c r="I868" s="48" t="str">
        <f>IF(A868="","",'DATA PENDIENTES'!H868)</f>
        <v/>
      </c>
      <c r="J868" s="48" t="str">
        <f t="shared" si="1"/>
        <v/>
      </c>
      <c r="K868" s="47" t="str">
        <f>IF(A868="","",'DATA PENDIENTES'!I868)</f>
        <v/>
      </c>
      <c r="L868" s="47" t="str">
        <f>IF(A868="","",'DATA PENDIENTES'!K868)</f>
        <v/>
      </c>
      <c r="M868" s="47" t="str">
        <f>IF(A868="","",'DATA PENDIENTES'!M868)</f>
        <v/>
      </c>
      <c r="N868" s="47" t="str">
        <f>IF(A868="","",'DATA PENDIENTES'!N868)</f>
        <v/>
      </c>
      <c r="O868" s="47" t="str">
        <f t="shared" si="2"/>
        <v/>
      </c>
      <c r="P868" s="47" t="str">
        <f t="shared" si="3"/>
        <v/>
      </c>
      <c r="Q868" s="77" t="str">
        <f t="shared" si="4"/>
        <v/>
      </c>
      <c r="R868" s="47" t="str">
        <f t="shared" si="5"/>
        <v/>
      </c>
      <c r="S868" s="47" t="str">
        <f t="shared" si="6"/>
        <v/>
      </c>
      <c r="T868" s="48" t="str">
        <f>IF(A868="","",'DATA PENDIENTES'!O868)</f>
        <v/>
      </c>
    </row>
    <row r="869" ht="15.75" customHeight="1">
      <c r="A869" s="52" t="str">
        <f>IF('DATA PENDIENTES'!B869="","",'DATA PENDIENTES'!B869)</f>
        <v/>
      </c>
      <c r="B869" s="52" t="str">
        <f>IF(A869="","",'DATA PENDIENTES'!C869)</f>
        <v/>
      </c>
      <c r="C869" s="52" t="str">
        <f>IF(A869="","",'DATA PENDIENTES'!L869)</f>
        <v/>
      </c>
      <c r="D869" s="52" t="str">
        <f>IF(A869="","",'DATA PENDIENTES'!J869)</f>
        <v/>
      </c>
      <c r="E869" s="52" t="str">
        <f>IF(A869="","",'DATA PENDIENTES'!D869)</f>
        <v/>
      </c>
      <c r="F869" s="52" t="str">
        <f>IF(A869="","",'DATA PENDIENTES'!E869)</f>
        <v/>
      </c>
      <c r="G869" s="52" t="str">
        <f>IF(A869="","",'DATA PENDIENTES'!F869)</f>
        <v/>
      </c>
      <c r="H869" s="52" t="str">
        <f>IF(A869="","",'DATA PENDIENTES'!G869)</f>
        <v/>
      </c>
      <c r="I869" s="53" t="str">
        <f>IF(A869="","",'DATA PENDIENTES'!H869)</f>
        <v/>
      </c>
      <c r="J869" s="53" t="str">
        <f t="shared" si="1"/>
        <v/>
      </c>
      <c r="K869" s="52" t="str">
        <f>IF(A869="","",'DATA PENDIENTES'!I869)</f>
        <v/>
      </c>
      <c r="L869" s="52" t="str">
        <f>IF(A869="","",'DATA PENDIENTES'!K869)</f>
        <v/>
      </c>
      <c r="M869" s="52" t="str">
        <f>IF(A869="","",'DATA PENDIENTES'!M869)</f>
        <v/>
      </c>
      <c r="N869" s="52" t="str">
        <f>IF(A869="","",'DATA PENDIENTES'!N869)</f>
        <v/>
      </c>
      <c r="O869" s="52" t="str">
        <f t="shared" si="2"/>
        <v/>
      </c>
      <c r="P869" s="52" t="str">
        <f t="shared" si="3"/>
        <v/>
      </c>
      <c r="Q869" s="80" t="str">
        <f t="shared" si="4"/>
        <v/>
      </c>
      <c r="R869" s="52" t="str">
        <f t="shared" si="5"/>
        <v/>
      </c>
      <c r="S869" s="52" t="str">
        <f t="shared" si="6"/>
        <v/>
      </c>
      <c r="T869" s="53" t="str">
        <f>IF(A869="","",'DATA PENDIENTES'!O869)</f>
        <v/>
      </c>
    </row>
    <row r="870" ht="15.75" customHeight="1">
      <c r="A870" s="47" t="str">
        <f>IF('DATA PENDIENTES'!B870="","",'DATA PENDIENTES'!B870)</f>
        <v/>
      </c>
      <c r="B870" s="47" t="str">
        <f>IF(A870="","",'DATA PENDIENTES'!C870)</f>
        <v/>
      </c>
      <c r="C870" s="47" t="str">
        <f>IF(A870="","",'DATA PENDIENTES'!L870)</f>
        <v/>
      </c>
      <c r="D870" s="47" t="str">
        <f>IF(A870="","",'DATA PENDIENTES'!J870)</f>
        <v/>
      </c>
      <c r="E870" s="47" t="str">
        <f>IF(A870="","",'DATA PENDIENTES'!D870)</f>
        <v/>
      </c>
      <c r="F870" s="47" t="str">
        <f>IF(A870="","",'DATA PENDIENTES'!E870)</f>
        <v/>
      </c>
      <c r="G870" s="47" t="str">
        <f>IF(A870="","",'DATA PENDIENTES'!F870)</f>
        <v/>
      </c>
      <c r="H870" s="47" t="str">
        <f>IF(A870="","",'DATA PENDIENTES'!G870)</f>
        <v/>
      </c>
      <c r="I870" s="48" t="str">
        <f>IF(A870="","",'DATA PENDIENTES'!H870)</f>
        <v/>
      </c>
      <c r="J870" s="48" t="str">
        <f t="shared" si="1"/>
        <v/>
      </c>
      <c r="K870" s="47" t="str">
        <f>IF(A870="","",'DATA PENDIENTES'!I870)</f>
        <v/>
      </c>
      <c r="L870" s="47" t="str">
        <f>IF(A870="","",'DATA PENDIENTES'!K870)</f>
        <v/>
      </c>
      <c r="M870" s="47" t="str">
        <f>IF(A870="","",'DATA PENDIENTES'!M870)</f>
        <v/>
      </c>
      <c r="N870" s="47" t="str">
        <f>IF(A870="","",'DATA PENDIENTES'!N870)</f>
        <v/>
      </c>
      <c r="O870" s="47" t="str">
        <f t="shared" si="2"/>
        <v/>
      </c>
      <c r="P870" s="47" t="str">
        <f t="shared" si="3"/>
        <v/>
      </c>
      <c r="Q870" s="77" t="str">
        <f t="shared" si="4"/>
        <v/>
      </c>
      <c r="R870" s="47" t="str">
        <f t="shared" si="5"/>
        <v/>
      </c>
      <c r="S870" s="47" t="str">
        <f t="shared" si="6"/>
        <v/>
      </c>
      <c r="T870" s="48" t="str">
        <f>IF(A870="","",'DATA PENDIENTES'!O870)</f>
        <v/>
      </c>
    </row>
    <row r="871" ht="15.75" customHeight="1">
      <c r="A871" s="52" t="str">
        <f>IF('DATA PENDIENTES'!B871="","",'DATA PENDIENTES'!B871)</f>
        <v/>
      </c>
      <c r="B871" s="52" t="str">
        <f>IF(A871="","",'DATA PENDIENTES'!C871)</f>
        <v/>
      </c>
      <c r="C871" s="52" t="str">
        <f>IF(A871="","",'DATA PENDIENTES'!L871)</f>
        <v/>
      </c>
      <c r="D871" s="52" t="str">
        <f>IF(A871="","",'DATA PENDIENTES'!J871)</f>
        <v/>
      </c>
      <c r="E871" s="52" t="str">
        <f>IF(A871="","",'DATA PENDIENTES'!D871)</f>
        <v/>
      </c>
      <c r="F871" s="52" t="str">
        <f>IF(A871="","",'DATA PENDIENTES'!E871)</f>
        <v/>
      </c>
      <c r="G871" s="52" t="str">
        <f>IF(A871="","",'DATA PENDIENTES'!F871)</f>
        <v/>
      </c>
      <c r="H871" s="52" t="str">
        <f>IF(A871="","",'DATA PENDIENTES'!G871)</f>
        <v/>
      </c>
      <c r="I871" s="53" t="str">
        <f>IF(A871="","",'DATA PENDIENTES'!H871)</f>
        <v/>
      </c>
      <c r="J871" s="53" t="str">
        <f t="shared" si="1"/>
        <v/>
      </c>
      <c r="K871" s="52" t="str">
        <f>IF(A871="","",'DATA PENDIENTES'!I871)</f>
        <v/>
      </c>
      <c r="L871" s="52" t="str">
        <f>IF(A871="","",'DATA PENDIENTES'!K871)</f>
        <v/>
      </c>
      <c r="M871" s="52" t="str">
        <f>IF(A871="","",'DATA PENDIENTES'!M871)</f>
        <v/>
      </c>
      <c r="N871" s="52" t="str">
        <f>IF(A871="","",'DATA PENDIENTES'!N871)</f>
        <v/>
      </c>
      <c r="O871" s="52" t="str">
        <f t="shared" si="2"/>
        <v/>
      </c>
      <c r="P871" s="52" t="str">
        <f t="shared" si="3"/>
        <v/>
      </c>
      <c r="Q871" s="80" t="str">
        <f t="shared" si="4"/>
        <v/>
      </c>
      <c r="R871" s="52" t="str">
        <f t="shared" si="5"/>
        <v/>
      </c>
      <c r="S871" s="52" t="str">
        <f t="shared" si="6"/>
        <v/>
      </c>
      <c r="T871" s="53" t="str">
        <f>IF(A871="","",'DATA PENDIENTES'!O871)</f>
        <v/>
      </c>
    </row>
    <row r="872" ht="15.75" customHeight="1">
      <c r="A872" s="47" t="str">
        <f>IF('DATA PENDIENTES'!B872="","",'DATA PENDIENTES'!B872)</f>
        <v/>
      </c>
      <c r="B872" s="47" t="str">
        <f>IF(A872="","",'DATA PENDIENTES'!C872)</f>
        <v/>
      </c>
      <c r="C872" s="47" t="str">
        <f>IF(A872="","",'DATA PENDIENTES'!L872)</f>
        <v/>
      </c>
      <c r="D872" s="47" t="str">
        <f>IF(A872="","",'DATA PENDIENTES'!J872)</f>
        <v/>
      </c>
      <c r="E872" s="47" t="str">
        <f>IF(A872="","",'DATA PENDIENTES'!D872)</f>
        <v/>
      </c>
      <c r="F872" s="47" t="str">
        <f>IF(A872="","",'DATA PENDIENTES'!E872)</f>
        <v/>
      </c>
      <c r="G872" s="47" t="str">
        <f>IF(A872="","",'DATA PENDIENTES'!F872)</f>
        <v/>
      </c>
      <c r="H872" s="47" t="str">
        <f>IF(A872="","",'DATA PENDIENTES'!G872)</f>
        <v/>
      </c>
      <c r="I872" s="48" t="str">
        <f>IF(A872="","",'DATA PENDIENTES'!H872)</f>
        <v/>
      </c>
      <c r="J872" s="48" t="str">
        <f t="shared" si="1"/>
        <v/>
      </c>
      <c r="K872" s="47" t="str">
        <f>IF(A872="","",'DATA PENDIENTES'!I872)</f>
        <v/>
      </c>
      <c r="L872" s="47" t="str">
        <f>IF(A872="","",'DATA PENDIENTES'!K872)</f>
        <v/>
      </c>
      <c r="M872" s="47" t="str">
        <f>IF(A872="","",'DATA PENDIENTES'!M872)</f>
        <v/>
      </c>
      <c r="N872" s="47" t="str">
        <f>IF(A872="","",'DATA PENDIENTES'!N872)</f>
        <v/>
      </c>
      <c r="O872" s="47" t="str">
        <f t="shared" si="2"/>
        <v/>
      </c>
      <c r="P872" s="47" t="str">
        <f t="shared" si="3"/>
        <v/>
      </c>
      <c r="Q872" s="77" t="str">
        <f t="shared" si="4"/>
        <v/>
      </c>
      <c r="R872" s="47" t="str">
        <f t="shared" si="5"/>
        <v/>
      </c>
      <c r="S872" s="47" t="str">
        <f t="shared" si="6"/>
        <v/>
      </c>
      <c r="T872" s="48" t="str">
        <f>IF(A872="","",'DATA PENDIENTES'!O872)</f>
        <v/>
      </c>
    </row>
    <row r="873" ht="15.75" customHeight="1">
      <c r="A873" s="52" t="str">
        <f>IF('DATA PENDIENTES'!B873="","",'DATA PENDIENTES'!B873)</f>
        <v/>
      </c>
      <c r="B873" s="52" t="str">
        <f>IF(A873="","",'DATA PENDIENTES'!C873)</f>
        <v/>
      </c>
      <c r="C873" s="52" t="str">
        <f>IF(A873="","",'DATA PENDIENTES'!L873)</f>
        <v/>
      </c>
      <c r="D873" s="52" t="str">
        <f>IF(A873="","",'DATA PENDIENTES'!J873)</f>
        <v/>
      </c>
      <c r="E873" s="52" t="str">
        <f>IF(A873="","",'DATA PENDIENTES'!D873)</f>
        <v/>
      </c>
      <c r="F873" s="52" t="str">
        <f>IF(A873="","",'DATA PENDIENTES'!E873)</f>
        <v/>
      </c>
      <c r="G873" s="52" t="str">
        <f>IF(A873="","",'DATA PENDIENTES'!F873)</f>
        <v/>
      </c>
      <c r="H873" s="52" t="str">
        <f>IF(A873="","",'DATA PENDIENTES'!G873)</f>
        <v/>
      </c>
      <c r="I873" s="53" t="str">
        <f>IF(A873="","",'DATA PENDIENTES'!H873)</f>
        <v/>
      </c>
      <c r="J873" s="53" t="str">
        <f t="shared" si="1"/>
        <v/>
      </c>
      <c r="K873" s="52" t="str">
        <f>IF(A873="","",'DATA PENDIENTES'!I873)</f>
        <v/>
      </c>
      <c r="L873" s="52" t="str">
        <f>IF(A873="","",'DATA PENDIENTES'!K873)</f>
        <v/>
      </c>
      <c r="M873" s="52" t="str">
        <f>IF(A873="","",'DATA PENDIENTES'!M873)</f>
        <v/>
      </c>
      <c r="N873" s="52" t="str">
        <f>IF(A873="","",'DATA PENDIENTES'!N873)</f>
        <v/>
      </c>
      <c r="O873" s="52" t="str">
        <f t="shared" si="2"/>
        <v/>
      </c>
      <c r="P873" s="52" t="str">
        <f t="shared" si="3"/>
        <v/>
      </c>
      <c r="Q873" s="80" t="str">
        <f t="shared" si="4"/>
        <v/>
      </c>
      <c r="R873" s="52" t="str">
        <f t="shared" si="5"/>
        <v/>
      </c>
      <c r="S873" s="52" t="str">
        <f t="shared" si="6"/>
        <v/>
      </c>
      <c r="T873" s="53" t="str">
        <f>IF(A873="","",'DATA PENDIENTES'!O873)</f>
        <v/>
      </c>
    </row>
    <row r="874" ht="15.75" customHeight="1">
      <c r="A874" s="47" t="str">
        <f>IF('DATA PENDIENTES'!B874="","",'DATA PENDIENTES'!B874)</f>
        <v/>
      </c>
      <c r="B874" s="47" t="str">
        <f>IF(A874="","",'DATA PENDIENTES'!C874)</f>
        <v/>
      </c>
      <c r="C874" s="47" t="str">
        <f>IF(A874="","",'DATA PENDIENTES'!L874)</f>
        <v/>
      </c>
      <c r="D874" s="47" t="str">
        <f>IF(A874="","",'DATA PENDIENTES'!J874)</f>
        <v/>
      </c>
      <c r="E874" s="47" t="str">
        <f>IF(A874="","",'DATA PENDIENTES'!D874)</f>
        <v/>
      </c>
      <c r="F874" s="47" t="str">
        <f>IF(A874="","",'DATA PENDIENTES'!E874)</f>
        <v/>
      </c>
      <c r="G874" s="47" t="str">
        <f>IF(A874="","",'DATA PENDIENTES'!F874)</f>
        <v/>
      </c>
      <c r="H874" s="47" t="str">
        <f>IF(A874="","",'DATA PENDIENTES'!G874)</f>
        <v/>
      </c>
      <c r="I874" s="48" t="str">
        <f>IF(A874="","",'DATA PENDIENTES'!H874)</f>
        <v/>
      </c>
      <c r="J874" s="48" t="str">
        <f t="shared" si="1"/>
        <v/>
      </c>
      <c r="K874" s="47" t="str">
        <f>IF(A874="","",'DATA PENDIENTES'!I874)</f>
        <v/>
      </c>
      <c r="L874" s="47" t="str">
        <f>IF(A874="","",'DATA PENDIENTES'!K874)</f>
        <v/>
      </c>
      <c r="M874" s="47" t="str">
        <f>IF(A874="","",'DATA PENDIENTES'!M874)</f>
        <v/>
      </c>
      <c r="N874" s="47" t="str">
        <f>IF(A874="","",'DATA PENDIENTES'!N874)</f>
        <v/>
      </c>
      <c r="O874" s="47" t="str">
        <f t="shared" si="2"/>
        <v/>
      </c>
      <c r="P874" s="47" t="str">
        <f t="shared" si="3"/>
        <v/>
      </c>
      <c r="Q874" s="77" t="str">
        <f t="shared" si="4"/>
        <v/>
      </c>
      <c r="R874" s="47" t="str">
        <f t="shared" si="5"/>
        <v/>
      </c>
      <c r="S874" s="47" t="str">
        <f t="shared" si="6"/>
        <v/>
      </c>
      <c r="T874" s="48" t="str">
        <f>IF(A874="","",'DATA PENDIENTES'!O874)</f>
        <v/>
      </c>
    </row>
    <row r="875" ht="15.75" customHeight="1">
      <c r="A875" s="52" t="str">
        <f>IF('DATA PENDIENTES'!B875="","",'DATA PENDIENTES'!B875)</f>
        <v/>
      </c>
      <c r="B875" s="52" t="str">
        <f>IF(A875="","",'DATA PENDIENTES'!C875)</f>
        <v/>
      </c>
      <c r="C875" s="52" t="str">
        <f>IF(A875="","",'DATA PENDIENTES'!L875)</f>
        <v/>
      </c>
      <c r="D875" s="52" t="str">
        <f>IF(A875="","",'DATA PENDIENTES'!J875)</f>
        <v/>
      </c>
      <c r="E875" s="52" t="str">
        <f>IF(A875="","",'DATA PENDIENTES'!D875)</f>
        <v/>
      </c>
      <c r="F875" s="52" t="str">
        <f>IF(A875="","",'DATA PENDIENTES'!E875)</f>
        <v/>
      </c>
      <c r="G875" s="52" t="str">
        <f>IF(A875="","",'DATA PENDIENTES'!F875)</f>
        <v/>
      </c>
      <c r="H875" s="52" t="str">
        <f>IF(A875="","",'DATA PENDIENTES'!G875)</f>
        <v/>
      </c>
      <c r="I875" s="53" t="str">
        <f>IF(A875="","",'DATA PENDIENTES'!H875)</f>
        <v/>
      </c>
      <c r="J875" s="53" t="str">
        <f t="shared" si="1"/>
        <v/>
      </c>
      <c r="K875" s="52" t="str">
        <f>IF(A875="","",'DATA PENDIENTES'!I875)</f>
        <v/>
      </c>
      <c r="L875" s="52" t="str">
        <f>IF(A875="","",'DATA PENDIENTES'!K875)</f>
        <v/>
      </c>
      <c r="M875" s="52" t="str">
        <f>IF(A875="","",'DATA PENDIENTES'!M875)</f>
        <v/>
      </c>
      <c r="N875" s="52" t="str">
        <f>IF(A875="","",'DATA PENDIENTES'!N875)</f>
        <v/>
      </c>
      <c r="O875" s="52" t="str">
        <f t="shared" si="2"/>
        <v/>
      </c>
      <c r="P875" s="52" t="str">
        <f t="shared" si="3"/>
        <v/>
      </c>
      <c r="Q875" s="80" t="str">
        <f t="shared" si="4"/>
        <v/>
      </c>
      <c r="R875" s="52" t="str">
        <f t="shared" si="5"/>
        <v/>
      </c>
      <c r="S875" s="52" t="str">
        <f t="shared" si="6"/>
        <v/>
      </c>
      <c r="T875" s="53" t="str">
        <f>IF(A875="","",'DATA PENDIENTES'!O875)</f>
        <v/>
      </c>
    </row>
    <row r="876" ht="15.75" customHeight="1">
      <c r="A876" s="47" t="str">
        <f>IF('DATA PENDIENTES'!B876="","",'DATA PENDIENTES'!B876)</f>
        <v/>
      </c>
      <c r="B876" s="47" t="str">
        <f>IF(A876="","",'DATA PENDIENTES'!C876)</f>
        <v/>
      </c>
      <c r="C876" s="47" t="str">
        <f>IF(A876="","",'DATA PENDIENTES'!L876)</f>
        <v/>
      </c>
      <c r="D876" s="47" t="str">
        <f>IF(A876="","",'DATA PENDIENTES'!J876)</f>
        <v/>
      </c>
      <c r="E876" s="47" t="str">
        <f>IF(A876="","",'DATA PENDIENTES'!D876)</f>
        <v/>
      </c>
      <c r="F876" s="47" t="str">
        <f>IF(A876="","",'DATA PENDIENTES'!E876)</f>
        <v/>
      </c>
      <c r="G876" s="47" t="str">
        <f>IF(A876="","",'DATA PENDIENTES'!F876)</f>
        <v/>
      </c>
      <c r="H876" s="47" t="str">
        <f>IF(A876="","",'DATA PENDIENTES'!G876)</f>
        <v/>
      </c>
      <c r="I876" s="48" t="str">
        <f>IF(A876="","",'DATA PENDIENTES'!H876)</f>
        <v/>
      </c>
      <c r="J876" s="48" t="str">
        <f t="shared" si="1"/>
        <v/>
      </c>
      <c r="K876" s="47" t="str">
        <f>IF(A876="","",'DATA PENDIENTES'!I876)</f>
        <v/>
      </c>
      <c r="L876" s="47" t="str">
        <f>IF(A876="","",'DATA PENDIENTES'!K876)</f>
        <v/>
      </c>
      <c r="M876" s="47" t="str">
        <f>IF(A876="","",'DATA PENDIENTES'!M876)</f>
        <v/>
      </c>
      <c r="N876" s="47" t="str">
        <f>IF(A876="","",'DATA PENDIENTES'!N876)</f>
        <v/>
      </c>
      <c r="O876" s="47" t="str">
        <f t="shared" si="2"/>
        <v/>
      </c>
      <c r="P876" s="47" t="str">
        <f t="shared" si="3"/>
        <v/>
      </c>
      <c r="Q876" s="77" t="str">
        <f t="shared" si="4"/>
        <v/>
      </c>
      <c r="R876" s="47" t="str">
        <f t="shared" si="5"/>
        <v/>
      </c>
      <c r="S876" s="47" t="str">
        <f t="shared" si="6"/>
        <v/>
      </c>
      <c r="T876" s="48" t="str">
        <f>IF(A876="","",'DATA PENDIENTES'!O876)</f>
        <v/>
      </c>
    </row>
    <row r="877" ht="15.75" customHeight="1">
      <c r="A877" s="52" t="str">
        <f>IF('DATA PENDIENTES'!B877="","",'DATA PENDIENTES'!B877)</f>
        <v/>
      </c>
      <c r="B877" s="52" t="str">
        <f>IF(A877="","",'DATA PENDIENTES'!C877)</f>
        <v/>
      </c>
      <c r="C877" s="52" t="str">
        <f>IF(A877="","",'DATA PENDIENTES'!L877)</f>
        <v/>
      </c>
      <c r="D877" s="52" t="str">
        <f>IF(A877="","",'DATA PENDIENTES'!J877)</f>
        <v/>
      </c>
      <c r="E877" s="52" t="str">
        <f>IF(A877="","",'DATA PENDIENTES'!D877)</f>
        <v/>
      </c>
      <c r="F877" s="52" t="str">
        <f>IF(A877="","",'DATA PENDIENTES'!E877)</f>
        <v/>
      </c>
      <c r="G877" s="52" t="str">
        <f>IF(A877="","",'DATA PENDIENTES'!F877)</f>
        <v/>
      </c>
      <c r="H877" s="52" t="str">
        <f>IF(A877="","",'DATA PENDIENTES'!G877)</f>
        <v/>
      </c>
      <c r="I877" s="53" t="str">
        <f>IF(A877="","",'DATA PENDIENTES'!H877)</f>
        <v/>
      </c>
      <c r="J877" s="53" t="str">
        <f t="shared" si="1"/>
        <v/>
      </c>
      <c r="K877" s="52" t="str">
        <f>IF(A877="","",'DATA PENDIENTES'!I877)</f>
        <v/>
      </c>
      <c r="L877" s="52" t="str">
        <f>IF(A877="","",'DATA PENDIENTES'!K877)</f>
        <v/>
      </c>
      <c r="M877" s="52" t="str">
        <f>IF(A877="","",'DATA PENDIENTES'!M877)</f>
        <v/>
      </c>
      <c r="N877" s="52" t="str">
        <f>IF(A877="","",'DATA PENDIENTES'!N877)</f>
        <v/>
      </c>
      <c r="O877" s="52" t="str">
        <f t="shared" si="2"/>
        <v/>
      </c>
      <c r="P877" s="52" t="str">
        <f t="shared" si="3"/>
        <v/>
      </c>
      <c r="Q877" s="80" t="str">
        <f t="shared" si="4"/>
        <v/>
      </c>
      <c r="R877" s="52" t="str">
        <f t="shared" si="5"/>
        <v/>
      </c>
      <c r="S877" s="52" t="str">
        <f t="shared" si="6"/>
        <v/>
      </c>
      <c r="T877" s="53" t="str">
        <f>IF(A877="","",'DATA PENDIENTES'!O877)</f>
        <v/>
      </c>
    </row>
    <row r="878" ht="15.75" customHeight="1">
      <c r="A878" s="47" t="str">
        <f>IF('DATA PENDIENTES'!B878="","",'DATA PENDIENTES'!B878)</f>
        <v/>
      </c>
      <c r="B878" s="47" t="str">
        <f>IF(A878="","",'DATA PENDIENTES'!C878)</f>
        <v/>
      </c>
      <c r="C878" s="47" t="str">
        <f>IF(A878="","",'DATA PENDIENTES'!L878)</f>
        <v/>
      </c>
      <c r="D878" s="47" t="str">
        <f>IF(A878="","",'DATA PENDIENTES'!J878)</f>
        <v/>
      </c>
      <c r="E878" s="47" t="str">
        <f>IF(A878="","",'DATA PENDIENTES'!D878)</f>
        <v/>
      </c>
      <c r="F878" s="47" t="str">
        <f>IF(A878="","",'DATA PENDIENTES'!E878)</f>
        <v/>
      </c>
      <c r="G878" s="47" t="str">
        <f>IF(A878="","",'DATA PENDIENTES'!F878)</f>
        <v/>
      </c>
      <c r="H878" s="47" t="str">
        <f>IF(A878="","",'DATA PENDIENTES'!G878)</f>
        <v/>
      </c>
      <c r="I878" s="48" t="str">
        <f>IF(A878="","",'DATA PENDIENTES'!H878)</f>
        <v/>
      </c>
      <c r="J878" s="48" t="str">
        <f t="shared" si="1"/>
        <v/>
      </c>
      <c r="K878" s="47" t="str">
        <f>IF(A878="","",'DATA PENDIENTES'!I878)</f>
        <v/>
      </c>
      <c r="L878" s="47" t="str">
        <f>IF(A878="","",'DATA PENDIENTES'!K878)</f>
        <v/>
      </c>
      <c r="M878" s="47" t="str">
        <f>IF(A878="","",'DATA PENDIENTES'!M878)</f>
        <v/>
      </c>
      <c r="N878" s="47" t="str">
        <f>IF(A878="","",'DATA PENDIENTES'!N878)</f>
        <v/>
      </c>
      <c r="O878" s="47" t="str">
        <f t="shared" si="2"/>
        <v/>
      </c>
      <c r="P878" s="47" t="str">
        <f t="shared" si="3"/>
        <v/>
      </c>
      <c r="Q878" s="77" t="str">
        <f t="shared" si="4"/>
        <v/>
      </c>
      <c r="R878" s="47" t="str">
        <f t="shared" si="5"/>
        <v/>
      </c>
      <c r="S878" s="47" t="str">
        <f t="shared" si="6"/>
        <v/>
      </c>
      <c r="T878" s="48" t="str">
        <f>IF(A878="","",'DATA PENDIENTES'!O878)</f>
        <v/>
      </c>
    </row>
    <row r="879" ht="15.75" customHeight="1">
      <c r="A879" s="52" t="str">
        <f>IF('DATA PENDIENTES'!B879="","",'DATA PENDIENTES'!B879)</f>
        <v/>
      </c>
      <c r="B879" s="52" t="str">
        <f>IF(A879="","",'DATA PENDIENTES'!C879)</f>
        <v/>
      </c>
      <c r="C879" s="52" t="str">
        <f>IF(A879="","",'DATA PENDIENTES'!L879)</f>
        <v/>
      </c>
      <c r="D879" s="52" t="str">
        <f>IF(A879="","",'DATA PENDIENTES'!J879)</f>
        <v/>
      </c>
      <c r="E879" s="52" t="str">
        <f>IF(A879="","",'DATA PENDIENTES'!D879)</f>
        <v/>
      </c>
      <c r="F879" s="52" t="str">
        <f>IF(A879="","",'DATA PENDIENTES'!E879)</f>
        <v/>
      </c>
      <c r="G879" s="52" t="str">
        <f>IF(A879="","",'DATA PENDIENTES'!F879)</f>
        <v/>
      </c>
      <c r="H879" s="52" t="str">
        <f>IF(A879="","",'DATA PENDIENTES'!G879)</f>
        <v/>
      </c>
      <c r="I879" s="53" t="str">
        <f>IF(A879="","",'DATA PENDIENTES'!H879)</f>
        <v/>
      </c>
      <c r="J879" s="53" t="str">
        <f t="shared" si="1"/>
        <v/>
      </c>
      <c r="K879" s="52" t="str">
        <f>IF(A879="","",'DATA PENDIENTES'!I879)</f>
        <v/>
      </c>
      <c r="L879" s="52" t="str">
        <f>IF(A879="","",'DATA PENDIENTES'!K879)</f>
        <v/>
      </c>
      <c r="M879" s="52" t="str">
        <f>IF(A879="","",'DATA PENDIENTES'!M879)</f>
        <v/>
      </c>
      <c r="N879" s="52" t="str">
        <f>IF(A879="","",'DATA PENDIENTES'!N879)</f>
        <v/>
      </c>
      <c r="O879" s="52" t="str">
        <f t="shared" si="2"/>
        <v/>
      </c>
      <c r="P879" s="52" t="str">
        <f t="shared" si="3"/>
        <v/>
      </c>
      <c r="Q879" s="80" t="str">
        <f t="shared" si="4"/>
        <v/>
      </c>
      <c r="R879" s="52" t="str">
        <f t="shared" si="5"/>
        <v/>
      </c>
      <c r="S879" s="52" t="str">
        <f t="shared" si="6"/>
        <v/>
      </c>
      <c r="T879" s="53" t="str">
        <f>IF(A879="","",'DATA PENDIENTES'!O879)</f>
        <v/>
      </c>
    </row>
    <row r="880" ht="15.75" customHeight="1">
      <c r="A880" s="47" t="str">
        <f>IF('DATA PENDIENTES'!B880="","",'DATA PENDIENTES'!B880)</f>
        <v/>
      </c>
      <c r="B880" s="47" t="str">
        <f>IF(A880="","",'DATA PENDIENTES'!C880)</f>
        <v/>
      </c>
      <c r="C880" s="47" t="str">
        <f>IF(A880="","",'DATA PENDIENTES'!L880)</f>
        <v/>
      </c>
      <c r="D880" s="47" t="str">
        <f>IF(A880="","",'DATA PENDIENTES'!J880)</f>
        <v/>
      </c>
      <c r="E880" s="47" t="str">
        <f>IF(A880="","",'DATA PENDIENTES'!D880)</f>
        <v/>
      </c>
      <c r="F880" s="47" t="str">
        <f>IF(A880="","",'DATA PENDIENTES'!E880)</f>
        <v/>
      </c>
      <c r="G880" s="47" t="str">
        <f>IF(A880="","",'DATA PENDIENTES'!F880)</f>
        <v/>
      </c>
      <c r="H880" s="47" t="str">
        <f>IF(A880="","",'DATA PENDIENTES'!G880)</f>
        <v/>
      </c>
      <c r="I880" s="48" t="str">
        <f>IF(A880="","",'DATA PENDIENTES'!H880)</f>
        <v/>
      </c>
      <c r="J880" s="48" t="str">
        <f t="shared" si="1"/>
        <v/>
      </c>
      <c r="K880" s="47" t="str">
        <f>IF(A880="","",'DATA PENDIENTES'!I880)</f>
        <v/>
      </c>
      <c r="L880" s="47" t="str">
        <f>IF(A880="","",'DATA PENDIENTES'!K880)</f>
        <v/>
      </c>
      <c r="M880" s="47" t="str">
        <f>IF(A880="","",'DATA PENDIENTES'!M880)</f>
        <v/>
      </c>
      <c r="N880" s="47" t="str">
        <f>IF(A880="","",'DATA PENDIENTES'!N880)</f>
        <v/>
      </c>
      <c r="O880" s="47" t="str">
        <f t="shared" si="2"/>
        <v/>
      </c>
      <c r="P880" s="47" t="str">
        <f t="shared" si="3"/>
        <v/>
      </c>
      <c r="Q880" s="77" t="str">
        <f t="shared" si="4"/>
        <v/>
      </c>
      <c r="R880" s="47" t="str">
        <f t="shared" si="5"/>
        <v/>
      </c>
      <c r="S880" s="47" t="str">
        <f t="shared" si="6"/>
        <v/>
      </c>
      <c r="T880" s="48" t="str">
        <f>IF(A880="","",'DATA PENDIENTES'!O880)</f>
        <v/>
      </c>
    </row>
    <row r="881" ht="15.75" customHeight="1">
      <c r="A881" s="52" t="str">
        <f>IF('DATA PENDIENTES'!B881="","",'DATA PENDIENTES'!B881)</f>
        <v/>
      </c>
      <c r="B881" s="52" t="str">
        <f>IF(A881="","",'DATA PENDIENTES'!C881)</f>
        <v/>
      </c>
      <c r="C881" s="52" t="str">
        <f>IF(A881="","",'DATA PENDIENTES'!L881)</f>
        <v/>
      </c>
      <c r="D881" s="52" t="str">
        <f>IF(A881="","",'DATA PENDIENTES'!J881)</f>
        <v/>
      </c>
      <c r="E881" s="52" t="str">
        <f>IF(A881="","",'DATA PENDIENTES'!D881)</f>
        <v/>
      </c>
      <c r="F881" s="52" t="str">
        <f>IF(A881="","",'DATA PENDIENTES'!E881)</f>
        <v/>
      </c>
      <c r="G881" s="52" t="str">
        <f>IF(A881="","",'DATA PENDIENTES'!F881)</f>
        <v/>
      </c>
      <c r="H881" s="52" t="str">
        <f>IF(A881="","",'DATA PENDIENTES'!G881)</f>
        <v/>
      </c>
      <c r="I881" s="53" t="str">
        <f>IF(A881="","",'DATA PENDIENTES'!H881)</f>
        <v/>
      </c>
      <c r="J881" s="53" t="str">
        <f t="shared" si="1"/>
        <v/>
      </c>
      <c r="K881" s="52" t="str">
        <f>IF(A881="","",'DATA PENDIENTES'!I881)</f>
        <v/>
      </c>
      <c r="L881" s="52" t="str">
        <f>IF(A881="","",'DATA PENDIENTES'!K881)</f>
        <v/>
      </c>
      <c r="M881" s="52" t="str">
        <f>IF(A881="","",'DATA PENDIENTES'!M881)</f>
        <v/>
      </c>
      <c r="N881" s="52" t="str">
        <f>IF(A881="","",'DATA PENDIENTES'!N881)</f>
        <v/>
      </c>
      <c r="O881" s="52" t="str">
        <f t="shared" si="2"/>
        <v/>
      </c>
      <c r="P881" s="52" t="str">
        <f t="shared" si="3"/>
        <v/>
      </c>
      <c r="Q881" s="80" t="str">
        <f t="shared" si="4"/>
        <v/>
      </c>
      <c r="R881" s="52" t="str">
        <f t="shared" si="5"/>
        <v/>
      </c>
      <c r="S881" s="52" t="str">
        <f t="shared" si="6"/>
        <v/>
      </c>
      <c r="T881" s="53" t="str">
        <f>IF(A881="","",'DATA PENDIENTES'!O881)</f>
        <v/>
      </c>
    </row>
    <row r="882" ht="15.75" customHeight="1">
      <c r="A882" s="47" t="str">
        <f>IF('DATA PENDIENTES'!B882="","",'DATA PENDIENTES'!B882)</f>
        <v/>
      </c>
      <c r="B882" s="47" t="str">
        <f>IF(A882="","",'DATA PENDIENTES'!C882)</f>
        <v/>
      </c>
      <c r="C882" s="47" t="str">
        <f>IF(A882="","",'DATA PENDIENTES'!L882)</f>
        <v/>
      </c>
      <c r="D882" s="47" t="str">
        <f>IF(A882="","",'DATA PENDIENTES'!J882)</f>
        <v/>
      </c>
      <c r="E882" s="47" t="str">
        <f>IF(A882="","",'DATA PENDIENTES'!D882)</f>
        <v/>
      </c>
      <c r="F882" s="47" t="str">
        <f>IF(A882="","",'DATA PENDIENTES'!E882)</f>
        <v/>
      </c>
      <c r="G882" s="47" t="str">
        <f>IF(A882="","",'DATA PENDIENTES'!F882)</f>
        <v/>
      </c>
      <c r="H882" s="47" t="str">
        <f>IF(A882="","",'DATA PENDIENTES'!G882)</f>
        <v/>
      </c>
      <c r="I882" s="48" t="str">
        <f>IF(A882="","",'DATA PENDIENTES'!H882)</f>
        <v/>
      </c>
      <c r="J882" s="48" t="str">
        <f t="shared" si="1"/>
        <v/>
      </c>
      <c r="K882" s="47" t="str">
        <f>IF(A882="","",'DATA PENDIENTES'!I882)</f>
        <v/>
      </c>
      <c r="L882" s="47" t="str">
        <f>IF(A882="","",'DATA PENDIENTES'!K882)</f>
        <v/>
      </c>
      <c r="M882" s="47" t="str">
        <f>IF(A882="","",'DATA PENDIENTES'!M882)</f>
        <v/>
      </c>
      <c r="N882" s="47" t="str">
        <f>IF(A882="","",'DATA PENDIENTES'!N882)</f>
        <v/>
      </c>
      <c r="O882" s="47" t="str">
        <f t="shared" si="2"/>
        <v/>
      </c>
      <c r="P882" s="47" t="str">
        <f t="shared" si="3"/>
        <v/>
      </c>
      <c r="Q882" s="77" t="str">
        <f t="shared" si="4"/>
        <v/>
      </c>
      <c r="R882" s="47" t="str">
        <f t="shared" si="5"/>
        <v/>
      </c>
      <c r="S882" s="47" t="str">
        <f t="shared" si="6"/>
        <v/>
      </c>
      <c r="T882" s="48" t="str">
        <f>IF(A882="","",'DATA PENDIENTES'!O882)</f>
        <v/>
      </c>
    </row>
    <row r="883" ht="15.75" customHeight="1">
      <c r="A883" s="52" t="str">
        <f>IF('DATA PENDIENTES'!B883="","",'DATA PENDIENTES'!B883)</f>
        <v/>
      </c>
      <c r="B883" s="52" t="str">
        <f>IF(A883="","",'DATA PENDIENTES'!C883)</f>
        <v/>
      </c>
      <c r="C883" s="52" t="str">
        <f>IF(A883="","",'DATA PENDIENTES'!L883)</f>
        <v/>
      </c>
      <c r="D883" s="52" t="str">
        <f>IF(A883="","",'DATA PENDIENTES'!J883)</f>
        <v/>
      </c>
      <c r="E883" s="52" t="str">
        <f>IF(A883="","",'DATA PENDIENTES'!D883)</f>
        <v/>
      </c>
      <c r="F883" s="52" t="str">
        <f>IF(A883="","",'DATA PENDIENTES'!E883)</f>
        <v/>
      </c>
      <c r="G883" s="52" t="str">
        <f>IF(A883="","",'DATA PENDIENTES'!F883)</f>
        <v/>
      </c>
      <c r="H883" s="52" t="str">
        <f>IF(A883="","",'DATA PENDIENTES'!G883)</f>
        <v/>
      </c>
      <c r="I883" s="53" t="str">
        <f>IF(A883="","",'DATA PENDIENTES'!H883)</f>
        <v/>
      </c>
      <c r="J883" s="53" t="str">
        <f t="shared" si="1"/>
        <v/>
      </c>
      <c r="K883" s="52" t="str">
        <f>IF(A883="","",'DATA PENDIENTES'!I883)</f>
        <v/>
      </c>
      <c r="L883" s="52" t="str">
        <f>IF(A883="","",'DATA PENDIENTES'!K883)</f>
        <v/>
      </c>
      <c r="M883" s="52" t="str">
        <f>IF(A883="","",'DATA PENDIENTES'!M883)</f>
        <v/>
      </c>
      <c r="N883" s="52" t="str">
        <f>IF(A883="","",'DATA PENDIENTES'!N883)</f>
        <v/>
      </c>
      <c r="O883" s="52" t="str">
        <f t="shared" si="2"/>
        <v/>
      </c>
      <c r="P883" s="52" t="str">
        <f t="shared" si="3"/>
        <v/>
      </c>
      <c r="Q883" s="80" t="str">
        <f t="shared" si="4"/>
        <v/>
      </c>
      <c r="R883" s="52" t="str">
        <f t="shared" si="5"/>
        <v/>
      </c>
      <c r="S883" s="52" t="str">
        <f t="shared" si="6"/>
        <v/>
      </c>
      <c r="T883" s="53" t="str">
        <f>IF(A883="","",'DATA PENDIENTES'!O883)</f>
        <v/>
      </c>
    </row>
    <row r="884" ht="15.75" customHeight="1">
      <c r="A884" s="47" t="str">
        <f>IF('DATA PENDIENTES'!B884="","",'DATA PENDIENTES'!B884)</f>
        <v/>
      </c>
      <c r="B884" s="47" t="str">
        <f>IF(A884="","",'DATA PENDIENTES'!C884)</f>
        <v/>
      </c>
      <c r="C884" s="47" t="str">
        <f>IF(A884="","",'DATA PENDIENTES'!L884)</f>
        <v/>
      </c>
      <c r="D884" s="47" t="str">
        <f>IF(A884="","",'DATA PENDIENTES'!J884)</f>
        <v/>
      </c>
      <c r="E884" s="47" t="str">
        <f>IF(A884="","",'DATA PENDIENTES'!D884)</f>
        <v/>
      </c>
      <c r="F884" s="47" t="str">
        <f>IF(A884="","",'DATA PENDIENTES'!E884)</f>
        <v/>
      </c>
      <c r="G884" s="47" t="str">
        <f>IF(A884="","",'DATA PENDIENTES'!F884)</f>
        <v/>
      </c>
      <c r="H884" s="47" t="str">
        <f>IF(A884="","",'DATA PENDIENTES'!G884)</f>
        <v/>
      </c>
      <c r="I884" s="48" t="str">
        <f>IF(A884="","",'DATA PENDIENTES'!H884)</f>
        <v/>
      </c>
      <c r="J884" s="48" t="str">
        <f t="shared" si="1"/>
        <v/>
      </c>
      <c r="K884" s="47" t="str">
        <f>IF(A884="","",'DATA PENDIENTES'!I884)</f>
        <v/>
      </c>
      <c r="L884" s="47" t="str">
        <f>IF(A884="","",'DATA PENDIENTES'!K884)</f>
        <v/>
      </c>
      <c r="M884" s="47" t="str">
        <f>IF(A884="","",'DATA PENDIENTES'!M884)</f>
        <v/>
      </c>
      <c r="N884" s="47" t="str">
        <f>IF(A884="","",'DATA PENDIENTES'!N884)</f>
        <v/>
      </c>
      <c r="O884" s="47" t="str">
        <f t="shared" si="2"/>
        <v/>
      </c>
      <c r="P884" s="47" t="str">
        <f t="shared" si="3"/>
        <v/>
      </c>
      <c r="Q884" s="77" t="str">
        <f t="shared" si="4"/>
        <v/>
      </c>
      <c r="R884" s="47" t="str">
        <f t="shared" si="5"/>
        <v/>
      </c>
      <c r="S884" s="47" t="str">
        <f t="shared" si="6"/>
        <v/>
      </c>
      <c r="T884" s="48" t="str">
        <f>IF(A884="","",'DATA PENDIENTES'!O884)</f>
        <v/>
      </c>
    </row>
    <row r="885" ht="15.75" customHeight="1">
      <c r="A885" s="52" t="str">
        <f>IF('DATA PENDIENTES'!B885="","",'DATA PENDIENTES'!B885)</f>
        <v/>
      </c>
      <c r="B885" s="52" t="str">
        <f>IF(A885="","",'DATA PENDIENTES'!C885)</f>
        <v/>
      </c>
      <c r="C885" s="52" t="str">
        <f>IF(A885="","",'DATA PENDIENTES'!L885)</f>
        <v/>
      </c>
      <c r="D885" s="52" t="str">
        <f>IF(A885="","",'DATA PENDIENTES'!J885)</f>
        <v/>
      </c>
      <c r="E885" s="52" t="str">
        <f>IF(A885="","",'DATA PENDIENTES'!D885)</f>
        <v/>
      </c>
      <c r="F885" s="52" t="str">
        <f>IF(A885="","",'DATA PENDIENTES'!E885)</f>
        <v/>
      </c>
      <c r="G885" s="52" t="str">
        <f>IF(A885="","",'DATA PENDIENTES'!F885)</f>
        <v/>
      </c>
      <c r="H885" s="52" t="str">
        <f>IF(A885="","",'DATA PENDIENTES'!G885)</f>
        <v/>
      </c>
      <c r="I885" s="53" t="str">
        <f>IF(A885="","",'DATA PENDIENTES'!H885)</f>
        <v/>
      </c>
      <c r="J885" s="53" t="str">
        <f t="shared" si="1"/>
        <v/>
      </c>
      <c r="K885" s="52" t="str">
        <f>IF(A885="","",'DATA PENDIENTES'!I885)</f>
        <v/>
      </c>
      <c r="L885" s="52" t="str">
        <f>IF(A885="","",'DATA PENDIENTES'!K885)</f>
        <v/>
      </c>
      <c r="M885" s="52" t="str">
        <f>IF(A885="","",'DATA PENDIENTES'!M885)</f>
        <v/>
      </c>
      <c r="N885" s="52" t="str">
        <f>IF(A885="","",'DATA PENDIENTES'!N885)</f>
        <v/>
      </c>
      <c r="O885" s="52" t="str">
        <f t="shared" si="2"/>
        <v/>
      </c>
      <c r="P885" s="52" t="str">
        <f t="shared" si="3"/>
        <v/>
      </c>
      <c r="Q885" s="80" t="str">
        <f t="shared" si="4"/>
        <v/>
      </c>
      <c r="R885" s="52" t="str">
        <f t="shared" si="5"/>
        <v/>
      </c>
      <c r="S885" s="52" t="str">
        <f t="shared" si="6"/>
        <v/>
      </c>
      <c r="T885" s="53" t="str">
        <f>IF(A885="","",'DATA PENDIENTES'!O885)</f>
        <v/>
      </c>
    </row>
    <row r="886" ht="15.75" customHeight="1">
      <c r="A886" s="47" t="str">
        <f>IF('DATA PENDIENTES'!B886="","",'DATA PENDIENTES'!B886)</f>
        <v/>
      </c>
      <c r="B886" s="47" t="str">
        <f>IF(A886="","",'DATA PENDIENTES'!C886)</f>
        <v/>
      </c>
      <c r="C886" s="47" t="str">
        <f>IF(A886="","",'DATA PENDIENTES'!L886)</f>
        <v/>
      </c>
      <c r="D886" s="47" t="str">
        <f>IF(A886="","",'DATA PENDIENTES'!J886)</f>
        <v/>
      </c>
      <c r="E886" s="47" t="str">
        <f>IF(A886="","",'DATA PENDIENTES'!D886)</f>
        <v/>
      </c>
      <c r="F886" s="47" t="str">
        <f>IF(A886="","",'DATA PENDIENTES'!E886)</f>
        <v/>
      </c>
      <c r="G886" s="47" t="str">
        <f>IF(A886="","",'DATA PENDIENTES'!F886)</f>
        <v/>
      </c>
      <c r="H886" s="47" t="str">
        <f>IF(A886="","",'DATA PENDIENTES'!G886)</f>
        <v/>
      </c>
      <c r="I886" s="48" t="str">
        <f>IF(A886="","",'DATA PENDIENTES'!H886)</f>
        <v/>
      </c>
      <c r="J886" s="48" t="str">
        <f t="shared" si="1"/>
        <v/>
      </c>
      <c r="K886" s="47" t="str">
        <f>IF(A886="","",'DATA PENDIENTES'!I886)</f>
        <v/>
      </c>
      <c r="L886" s="47" t="str">
        <f>IF(A886="","",'DATA PENDIENTES'!K886)</f>
        <v/>
      </c>
      <c r="M886" s="47" t="str">
        <f>IF(A886="","",'DATA PENDIENTES'!M886)</f>
        <v/>
      </c>
      <c r="N886" s="47" t="str">
        <f>IF(A886="","",'DATA PENDIENTES'!N886)</f>
        <v/>
      </c>
      <c r="O886" s="47" t="str">
        <f t="shared" si="2"/>
        <v/>
      </c>
      <c r="P886" s="47" t="str">
        <f t="shared" si="3"/>
        <v/>
      </c>
      <c r="Q886" s="77" t="str">
        <f t="shared" si="4"/>
        <v/>
      </c>
      <c r="R886" s="47" t="str">
        <f t="shared" si="5"/>
        <v/>
      </c>
      <c r="S886" s="47" t="str">
        <f t="shared" si="6"/>
        <v/>
      </c>
      <c r="T886" s="48" t="str">
        <f>IF(A886="","",'DATA PENDIENTES'!O886)</f>
        <v/>
      </c>
    </row>
    <row r="887" ht="15.75" customHeight="1">
      <c r="A887" s="52" t="str">
        <f>IF('DATA PENDIENTES'!B887="","",'DATA PENDIENTES'!B887)</f>
        <v/>
      </c>
      <c r="B887" s="52" t="str">
        <f>IF(A887="","",'DATA PENDIENTES'!C887)</f>
        <v/>
      </c>
      <c r="C887" s="52" t="str">
        <f>IF(A887="","",'DATA PENDIENTES'!L887)</f>
        <v/>
      </c>
      <c r="D887" s="52" t="str">
        <f>IF(A887="","",'DATA PENDIENTES'!J887)</f>
        <v/>
      </c>
      <c r="E887" s="52" t="str">
        <f>IF(A887="","",'DATA PENDIENTES'!D887)</f>
        <v/>
      </c>
      <c r="F887" s="52" t="str">
        <f>IF(A887="","",'DATA PENDIENTES'!E887)</f>
        <v/>
      </c>
      <c r="G887" s="52" t="str">
        <f>IF(A887="","",'DATA PENDIENTES'!F887)</f>
        <v/>
      </c>
      <c r="H887" s="52" t="str">
        <f>IF(A887="","",'DATA PENDIENTES'!G887)</f>
        <v/>
      </c>
      <c r="I887" s="53" t="str">
        <f>IF(A887="","",'DATA PENDIENTES'!H887)</f>
        <v/>
      </c>
      <c r="J887" s="53" t="str">
        <f t="shared" si="1"/>
        <v/>
      </c>
      <c r="K887" s="52" t="str">
        <f>IF(A887="","",'DATA PENDIENTES'!I887)</f>
        <v/>
      </c>
      <c r="L887" s="52" t="str">
        <f>IF(A887="","",'DATA PENDIENTES'!K887)</f>
        <v/>
      </c>
      <c r="M887" s="52" t="str">
        <f>IF(A887="","",'DATA PENDIENTES'!M887)</f>
        <v/>
      </c>
      <c r="N887" s="52" t="str">
        <f>IF(A887="","",'DATA PENDIENTES'!N887)</f>
        <v/>
      </c>
      <c r="O887" s="52" t="str">
        <f t="shared" si="2"/>
        <v/>
      </c>
      <c r="P887" s="52" t="str">
        <f t="shared" si="3"/>
        <v/>
      </c>
      <c r="Q887" s="80" t="str">
        <f t="shared" si="4"/>
        <v/>
      </c>
      <c r="R887" s="52" t="str">
        <f t="shared" si="5"/>
        <v/>
      </c>
      <c r="S887" s="52" t="str">
        <f t="shared" si="6"/>
        <v/>
      </c>
      <c r="T887" s="53" t="str">
        <f>IF(A887="","",'DATA PENDIENTES'!O887)</f>
        <v/>
      </c>
    </row>
    <row r="888" ht="15.75" customHeight="1">
      <c r="A888" s="47" t="str">
        <f>IF('DATA PENDIENTES'!B888="","",'DATA PENDIENTES'!B888)</f>
        <v/>
      </c>
      <c r="B888" s="47" t="str">
        <f>IF(A888="","",'DATA PENDIENTES'!C888)</f>
        <v/>
      </c>
      <c r="C888" s="47" t="str">
        <f>IF(A888="","",'DATA PENDIENTES'!L888)</f>
        <v/>
      </c>
      <c r="D888" s="47" t="str">
        <f>IF(A888="","",'DATA PENDIENTES'!J888)</f>
        <v/>
      </c>
      <c r="E888" s="47" t="str">
        <f>IF(A888="","",'DATA PENDIENTES'!D888)</f>
        <v/>
      </c>
      <c r="F888" s="47" t="str">
        <f>IF(A888="","",'DATA PENDIENTES'!E888)</f>
        <v/>
      </c>
      <c r="G888" s="47" t="str">
        <f>IF(A888="","",'DATA PENDIENTES'!F888)</f>
        <v/>
      </c>
      <c r="H888" s="47" t="str">
        <f>IF(A888="","",'DATA PENDIENTES'!G888)</f>
        <v/>
      </c>
      <c r="I888" s="48" t="str">
        <f>IF(A888="","",'DATA PENDIENTES'!H888)</f>
        <v/>
      </c>
      <c r="J888" s="48" t="str">
        <f t="shared" si="1"/>
        <v/>
      </c>
      <c r="K888" s="47" t="str">
        <f>IF(A888="","",'DATA PENDIENTES'!I888)</f>
        <v/>
      </c>
      <c r="L888" s="47" t="str">
        <f>IF(A888="","",'DATA PENDIENTES'!K888)</f>
        <v/>
      </c>
      <c r="M888" s="47" t="str">
        <f>IF(A888="","",'DATA PENDIENTES'!M888)</f>
        <v/>
      </c>
      <c r="N888" s="47" t="str">
        <f>IF(A888="","",'DATA PENDIENTES'!N888)</f>
        <v/>
      </c>
      <c r="O888" s="47" t="str">
        <f t="shared" si="2"/>
        <v/>
      </c>
      <c r="P888" s="47" t="str">
        <f t="shared" si="3"/>
        <v/>
      </c>
      <c r="Q888" s="77" t="str">
        <f t="shared" si="4"/>
        <v/>
      </c>
      <c r="R888" s="47" t="str">
        <f t="shared" si="5"/>
        <v/>
      </c>
      <c r="S888" s="47" t="str">
        <f t="shared" si="6"/>
        <v/>
      </c>
      <c r="T888" s="48" t="str">
        <f>IF(A888="","",'DATA PENDIENTES'!O888)</f>
        <v/>
      </c>
    </row>
    <row r="889" ht="15.75" customHeight="1">
      <c r="A889" s="52" t="str">
        <f>IF('DATA PENDIENTES'!B889="","",'DATA PENDIENTES'!B889)</f>
        <v/>
      </c>
      <c r="B889" s="52" t="str">
        <f>IF(A889="","",'DATA PENDIENTES'!C889)</f>
        <v/>
      </c>
      <c r="C889" s="52" t="str">
        <f>IF(A889="","",'DATA PENDIENTES'!L889)</f>
        <v/>
      </c>
      <c r="D889" s="52" t="str">
        <f>IF(A889="","",'DATA PENDIENTES'!J889)</f>
        <v/>
      </c>
      <c r="E889" s="52" t="str">
        <f>IF(A889="","",'DATA PENDIENTES'!D889)</f>
        <v/>
      </c>
      <c r="F889" s="52" t="str">
        <f>IF(A889="","",'DATA PENDIENTES'!E889)</f>
        <v/>
      </c>
      <c r="G889" s="52" t="str">
        <f>IF(A889="","",'DATA PENDIENTES'!F889)</f>
        <v/>
      </c>
      <c r="H889" s="52" t="str">
        <f>IF(A889="","",'DATA PENDIENTES'!G889)</f>
        <v/>
      </c>
      <c r="I889" s="53" t="str">
        <f>IF(A889="","",'DATA PENDIENTES'!H889)</f>
        <v/>
      </c>
      <c r="J889" s="53" t="str">
        <f t="shared" si="1"/>
        <v/>
      </c>
      <c r="K889" s="52" t="str">
        <f>IF(A889="","",'DATA PENDIENTES'!I889)</f>
        <v/>
      </c>
      <c r="L889" s="52" t="str">
        <f>IF(A889="","",'DATA PENDIENTES'!K889)</f>
        <v/>
      </c>
      <c r="M889" s="52" t="str">
        <f>IF(A889="","",'DATA PENDIENTES'!M889)</f>
        <v/>
      </c>
      <c r="N889" s="52" t="str">
        <f>IF(A889="","",'DATA PENDIENTES'!N889)</f>
        <v/>
      </c>
      <c r="O889" s="52" t="str">
        <f t="shared" si="2"/>
        <v/>
      </c>
      <c r="P889" s="52" t="str">
        <f t="shared" si="3"/>
        <v/>
      </c>
      <c r="Q889" s="80" t="str">
        <f t="shared" si="4"/>
        <v/>
      </c>
      <c r="R889" s="52" t="str">
        <f t="shared" si="5"/>
        <v/>
      </c>
      <c r="S889" s="52" t="str">
        <f t="shared" si="6"/>
        <v/>
      </c>
      <c r="T889" s="53" t="str">
        <f>IF(A889="","",'DATA PENDIENTES'!O889)</f>
        <v/>
      </c>
    </row>
    <row r="890" ht="15.75" customHeight="1">
      <c r="A890" s="47" t="str">
        <f>IF('DATA PENDIENTES'!B890="","",'DATA PENDIENTES'!B890)</f>
        <v/>
      </c>
      <c r="B890" s="47" t="str">
        <f>IF(A890="","",'DATA PENDIENTES'!C890)</f>
        <v/>
      </c>
      <c r="C890" s="47" t="str">
        <f>IF(A890="","",'DATA PENDIENTES'!L890)</f>
        <v/>
      </c>
      <c r="D890" s="47" t="str">
        <f>IF(A890="","",'DATA PENDIENTES'!J890)</f>
        <v/>
      </c>
      <c r="E890" s="47" t="str">
        <f>IF(A890="","",'DATA PENDIENTES'!D890)</f>
        <v/>
      </c>
      <c r="F890" s="47" t="str">
        <f>IF(A890="","",'DATA PENDIENTES'!E890)</f>
        <v/>
      </c>
      <c r="G890" s="47" t="str">
        <f>IF(A890="","",'DATA PENDIENTES'!F890)</f>
        <v/>
      </c>
      <c r="H890" s="47" t="str">
        <f>IF(A890="","",'DATA PENDIENTES'!G890)</f>
        <v/>
      </c>
      <c r="I890" s="48" t="str">
        <f>IF(A890="","",'DATA PENDIENTES'!H890)</f>
        <v/>
      </c>
      <c r="J890" s="48" t="str">
        <f t="shared" si="1"/>
        <v/>
      </c>
      <c r="K890" s="47" t="str">
        <f>IF(A890="","",'DATA PENDIENTES'!I890)</f>
        <v/>
      </c>
      <c r="L890" s="47" t="str">
        <f>IF(A890="","",'DATA PENDIENTES'!K890)</f>
        <v/>
      </c>
      <c r="M890" s="47" t="str">
        <f>IF(A890="","",'DATA PENDIENTES'!M890)</f>
        <v/>
      </c>
      <c r="N890" s="47" t="str">
        <f>IF(A890="","",'DATA PENDIENTES'!N890)</f>
        <v/>
      </c>
      <c r="O890" s="47" t="str">
        <f t="shared" si="2"/>
        <v/>
      </c>
      <c r="P890" s="47" t="str">
        <f t="shared" si="3"/>
        <v/>
      </c>
      <c r="Q890" s="77" t="str">
        <f t="shared" si="4"/>
        <v/>
      </c>
      <c r="R890" s="47" t="str">
        <f t="shared" si="5"/>
        <v/>
      </c>
      <c r="S890" s="47" t="str">
        <f t="shared" si="6"/>
        <v/>
      </c>
      <c r="T890" s="48" t="str">
        <f>IF(A890="","",'DATA PENDIENTES'!O890)</f>
        <v/>
      </c>
    </row>
    <row r="891" ht="15.75" customHeight="1">
      <c r="A891" s="52" t="str">
        <f>IF('DATA PENDIENTES'!B891="","",'DATA PENDIENTES'!B891)</f>
        <v/>
      </c>
      <c r="B891" s="52" t="str">
        <f>IF(A891="","",'DATA PENDIENTES'!C891)</f>
        <v/>
      </c>
      <c r="C891" s="52" t="str">
        <f>IF(A891="","",'DATA PENDIENTES'!L891)</f>
        <v/>
      </c>
      <c r="D891" s="52" t="str">
        <f>IF(A891="","",'DATA PENDIENTES'!J891)</f>
        <v/>
      </c>
      <c r="E891" s="52" t="str">
        <f>IF(A891="","",'DATA PENDIENTES'!D891)</f>
        <v/>
      </c>
      <c r="F891" s="52" t="str">
        <f>IF(A891="","",'DATA PENDIENTES'!E891)</f>
        <v/>
      </c>
      <c r="G891" s="52" t="str">
        <f>IF(A891="","",'DATA PENDIENTES'!F891)</f>
        <v/>
      </c>
      <c r="H891" s="52" t="str">
        <f>IF(A891="","",'DATA PENDIENTES'!G891)</f>
        <v/>
      </c>
      <c r="I891" s="53" t="str">
        <f>IF(A891="","",'DATA PENDIENTES'!H891)</f>
        <v/>
      </c>
      <c r="J891" s="53" t="str">
        <f t="shared" si="1"/>
        <v/>
      </c>
      <c r="K891" s="52" t="str">
        <f>IF(A891="","",'DATA PENDIENTES'!I891)</f>
        <v/>
      </c>
      <c r="L891" s="52" t="str">
        <f>IF(A891="","",'DATA PENDIENTES'!K891)</f>
        <v/>
      </c>
      <c r="M891" s="52" t="str">
        <f>IF(A891="","",'DATA PENDIENTES'!M891)</f>
        <v/>
      </c>
      <c r="N891" s="52" t="str">
        <f>IF(A891="","",'DATA PENDIENTES'!N891)</f>
        <v/>
      </c>
      <c r="O891" s="52" t="str">
        <f t="shared" si="2"/>
        <v/>
      </c>
      <c r="P891" s="52" t="str">
        <f t="shared" si="3"/>
        <v/>
      </c>
      <c r="Q891" s="80" t="str">
        <f t="shared" si="4"/>
        <v/>
      </c>
      <c r="R891" s="52" t="str">
        <f t="shared" si="5"/>
        <v/>
      </c>
      <c r="S891" s="52" t="str">
        <f t="shared" si="6"/>
        <v/>
      </c>
      <c r="T891" s="53" t="str">
        <f>IF(A891="","",'DATA PENDIENTES'!O891)</f>
        <v/>
      </c>
    </row>
    <row r="892" ht="15.75" customHeight="1">
      <c r="A892" s="47" t="str">
        <f>IF('DATA PENDIENTES'!B892="","",'DATA PENDIENTES'!B892)</f>
        <v/>
      </c>
      <c r="B892" s="47" t="str">
        <f>IF(A892="","",'DATA PENDIENTES'!C892)</f>
        <v/>
      </c>
      <c r="C892" s="47" t="str">
        <f>IF(A892="","",'DATA PENDIENTES'!L892)</f>
        <v/>
      </c>
      <c r="D892" s="47" t="str">
        <f>IF(A892="","",'DATA PENDIENTES'!J892)</f>
        <v/>
      </c>
      <c r="E892" s="47" t="str">
        <f>IF(A892="","",'DATA PENDIENTES'!D892)</f>
        <v/>
      </c>
      <c r="F892" s="47" t="str">
        <f>IF(A892="","",'DATA PENDIENTES'!E892)</f>
        <v/>
      </c>
      <c r="G892" s="47" t="str">
        <f>IF(A892="","",'DATA PENDIENTES'!F892)</f>
        <v/>
      </c>
      <c r="H892" s="47" t="str">
        <f>IF(A892="","",'DATA PENDIENTES'!G892)</f>
        <v/>
      </c>
      <c r="I892" s="48" t="str">
        <f>IF(A892="","",'DATA PENDIENTES'!H892)</f>
        <v/>
      </c>
      <c r="J892" s="48" t="str">
        <f t="shared" si="1"/>
        <v/>
      </c>
      <c r="K892" s="47" t="str">
        <f>IF(A892="","",'DATA PENDIENTES'!I892)</f>
        <v/>
      </c>
      <c r="L892" s="47" t="str">
        <f>IF(A892="","",'DATA PENDIENTES'!K892)</f>
        <v/>
      </c>
      <c r="M892" s="47" t="str">
        <f>IF(A892="","",'DATA PENDIENTES'!M892)</f>
        <v/>
      </c>
      <c r="N892" s="47" t="str">
        <f>IF(A892="","",'DATA PENDIENTES'!N892)</f>
        <v/>
      </c>
      <c r="O892" s="47" t="str">
        <f t="shared" si="2"/>
        <v/>
      </c>
      <c r="P892" s="47" t="str">
        <f t="shared" si="3"/>
        <v/>
      </c>
      <c r="Q892" s="77" t="str">
        <f t="shared" si="4"/>
        <v/>
      </c>
      <c r="R892" s="47" t="str">
        <f t="shared" si="5"/>
        <v/>
      </c>
      <c r="S892" s="47" t="str">
        <f t="shared" si="6"/>
        <v/>
      </c>
      <c r="T892" s="48" t="str">
        <f>IF(A892="","",'DATA PENDIENTES'!O892)</f>
        <v/>
      </c>
    </row>
    <row r="893" ht="15.75" customHeight="1">
      <c r="A893" s="52" t="str">
        <f>IF('DATA PENDIENTES'!B893="","",'DATA PENDIENTES'!B893)</f>
        <v/>
      </c>
      <c r="B893" s="52" t="str">
        <f>IF(A893="","",'DATA PENDIENTES'!C893)</f>
        <v/>
      </c>
      <c r="C893" s="52" t="str">
        <f>IF(A893="","",'DATA PENDIENTES'!L893)</f>
        <v/>
      </c>
      <c r="D893" s="52" t="str">
        <f>IF(A893="","",'DATA PENDIENTES'!J893)</f>
        <v/>
      </c>
      <c r="E893" s="52" t="str">
        <f>IF(A893="","",'DATA PENDIENTES'!D893)</f>
        <v/>
      </c>
      <c r="F893" s="52" t="str">
        <f>IF(A893="","",'DATA PENDIENTES'!E893)</f>
        <v/>
      </c>
      <c r="G893" s="52" t="str">
        <f>IF(A893="","",'DATA PENDIENTES'!F893)</f>
        <v/>
      </c>
      <c r="H893" s="52" t="str">
        <f>IF(A893="","",'DATA PENDIENTES'!G893)</f>
        <v/>
      </c>
      <c r="I893" s="53" t="str">
        <f>IF(A893="","",'DATA PENDIENTES'!H893)</f>
        <v/>
      </c>
      <c r="J893" s="53" t="str">
        <f t="shared" si="1"/>
        <v/>
      </c>
      <c r="K893" s="52" t="str">
        <f>IF(A893="","",'DATA PENDIENTES'!I893)</f>
        <v/>
      </c>
      <c r="L893" s="52" t="str">
        <f>IF(A893="","",'DATA PENDIENTES'!K893)</f>
        <v/>
      </c>
      <c r="M893" s="52" t="str">
        <f>IF(A893="","",'DATA PENDIENTES'!M893)</f>
        <v/>
      </c>
      <c r="N893" s="52" t="str">
        <f>IF(A893="","",'DATA PENDIENTES'!N893)</f>
        <v/>
      </c>
      <c r="O893" s="52" t="str">
        <f t="shared" si="2"/>
        <v/>
      </c>
      <c r="P893" s="52" t="str">
        <f t="shared" si="3"/>
        <v/>
      </c>
      <c r="Q893" s="80" t="str">
        <f t="shared" si="4"/>
        <v/>
      </c>
      <c r="R893" s="52" t="str">
        <f t="shared" si="5"/>
        <v/>
      </c>
      <c r="S893" s="52" t="str">
        <f t="shared" si="6"/>
        <v/>
      </c>
      <c r="T893" s="53" t="str">
        <f>IF(A893="","",'DATA PENDIENTES'!O893)</f>
        <v/>
      </c>
    </row>
    <row r="894" ht="15.75" customHeight="1">
      <c r="A894" s="47" t="str">
        <f>IF('DATA PENDIENTES'!B894="","",'DATA PENDIENTES'!B894)</f>
        <v/>
      </c>
      <c r="B894" s="47" t="str">
        <f>IF(A894="","",'DATA PENDIENTES'!C894)</f>
        <v/>
      </c>
      <c r="C894" s="47" t="str">
        <f>IF(A894="","",'DATA PENDIENTES'!L894)</f>
        <v/>
      </c>
      <c r="D894" s="47" t="str">
        <f>IF(A894="","",'DATA PENDIENTES'!J894)</f>
        <v/>
      </c>
      <c r="E894" s="47" t="str">
        <f>IF(A894="","",'DATA PENDIENTES'!D894)</f>
        <v/>
      </c>
      <c r="F894" s="47" t="str">
        <f>IF(A894="","",'DATA PENDIENTES'!E894)</f>
        <v/>
      </c>
      <c r="G894" s="47" t="str">
        <f>IF(A894="","",'DATA PENDIENTES'!F894)</f>
        <v/>
      </c>
      <c r="H894" s="47" t="str">
        <f>IF(A894="","",'DATA PENDIENTES'!G894)</f>
        <v/>
      </c>
      <c r="I894" s="48" t="str">
        <f>IF(A894="","",'DATA PENDIENTES'!H894)</f>
        <v/>
      </c>
      <c r="J894" s="48" t="str">
        <f t="shared" si="1"/>
        <v/>
      </c>
      <c r="K894" s="47" t="str">
        <f>IF(A894="","",'DATA PENDIENTES'!I894)</f>
        <v/>
      </c>
      <c r="L894" s="47" t="str">
        <f>IF(A894="","",'DATA PENDIENTES'!K894)</f>
        <v/>
      </c>
      <c r="M894" s="47" t="str">
        <f>IF(A894="","",'DATA PENDIENTES'!M894)</f>
        <v/>
      </c>
      <c r="N894" s="47" t="str">
        <f>IF(A894="","",'DATA PENDIENTES'!N894)</f>
        <v/>
      </c>
      <c r="O894" s="47" t="str">
        <f t="shared" si="2"/>
        <v/>
      </c>
      <c r="P894" s="47" t="str">
        <f t="shared" si="3"/>
        <v/>
      </c>
      <c r="Q894" s="77" t="str">
        <f t="shared" si="4"/>
        <v/>
      </c>
      <c r="R894" s="47" t="str">
        <f t="shared" si="5"/>
        <v/>
      </c>
      <c r="S894" s="47" t="str">
        <f t="shared" si="6"/>
        <v/>
      </c>
      <c r="T894" s="48" t="str">
        <f>IF(A894="","",'DATA PENDIENTES'!O894)</f>
        <v/>
      </c>
    </row>
    <row r="895" ht="15.75" customHeight="1">
      <c r="A895" s="52" t="str">
        <f>IF('DATA PENDIENTES'!B895="","",'DATA PENDIENTES'!B895)</f>
        <v/>
      </c>
      <c r="B895" s="52" t="str">
        <f>IF(A895="","",'DATA PENDIENTES'!C895)</f>
        <v/>
      </c>
      <c r="C895" s="52" t="str">
        <f>IF(A895="","",'DATA PENDIENTES'!L895)</f>
        <v/>
      </c>
      <c r="D895" s="52" t="str">
        <f>IF(A895="","",'DATA PENDIENTES'!J895)</f>
        <v/>
      </c>
      <c r="E895" s="52" t="str">
        <f>IF(A895="","",'DATA PENDIENTES'!D895)</f>
        <v/>
      </c>
      <c r="F895" s="52" t="str">
        <f>IF(A895="","",'DATA PENDIENTES'!E895)</f>
        <v/>
      </c>
      <c r="G895" s="52" t="str">
        <f>IF(A895="","",'DATA PENDIENTES'!F895)</f>
        <v/>
      </c>
      <c r="H895" s="52" t="str">
        <f>IF(A895="","",'DATA PENDIENTES'!G895)</f>
        <v/>
      </c>
      <c r="I895" s="53" t="str">
        <f>IF(A895="","",'DATA PENDIENTES'!H895)</f>
        <v/>
      </c>
      <c r="J895" s="53" t="str">
        <f t="shared" si="1"/>
        <v/>
      </c>
      <c r="K895" s="52" t="str">
        <f>IF(A895="","",'DATA PENDIENTES'!I895)</f>
        <v/>
      </c>
      <c r="L895" s="52" t="str">
        <f>IF(A895="","",'DATA PENDIENTES'!K895)</f>
        <v/>
      </c>
      <c r="M895" s="52" t="str">
        <f>IF(A895="","",'DATA PENDIENTES'!M895)</f>
        <v/>
      </c>
      <c r="N895" s="52" t="str">
        <f>IF(A895="","",'DATA PENDIENTES'!N895)</f>
        <v/>
      </c>
      <c r="O895" s="52" t="str">
        <f t="shared" si="2"/>
        <v/>
      </c>
      <c r="P895" s="52" t="str">
        <f t="shared" si="3"/>
        <v/>
      </c>
      <c r="Q895" s="80" t="str">
        <f t="shared" si="4"/>
        <v/>
      </c>
      <c r="R895" s="52" t="str">
        <f t="shared" si="5"/>
        <v/>
      </c>
      <c r="S895" s="52" t="str">
        <f t="shared" si="6"/>
        <v/>
      </c>
      <c r="T895" s="53" t="str">
        <f>IF(A895="","",'DATA PENDIENTES'!O895)</f>
        <v/>
      </c>
    </row>
    <row r="896" ht="15.75" customHeight="1">
      <c r="A896" s="47" t="str">
        <f>IF('DATA PENDIENTES'!B896="","",'DATA PENDIENTES'!B896)</f>
        <v/>
      </c>
      <c r="B896" s="47" t="str">
        <f>IF(A896="","",'DATA PENDIENTES'!C896)</f>
        <v/>
      </c>
      <c r="C896" s="47" t="str">
        <f>IF(A896="","",'DATA PENDIENTES'!L896)</f>
        <v/>
      </c>
      <c r="D896" s="47" t="str">
        <f>IF(A896="","",'DATA PENDIENTES'!J896)</f>
        <v/>
      </c>
      <c r="E896" s="47" t="str">
        <f>IF(A896="","",'DATA PENDIENTES'!D896)</f>
        <v/>
      </c>
      <c r="F896" s="47" t="str">
        <f>IF(A896="","",'DATA PENDIENTES'!E896)</f>
        <v/>
      </c>
      <c r="G896" s="47" t="str">
        <f>IF(A896="","",'DATA PENDIENTES'!F896)</f>
        <v/>
      </c>
      <c r="H896" s="47" t="str">
        <f>IF(A896="","",'DATA PENDIENTES'!G896)</f>
        <v/>
      </c>
      <c r="I896" s="48" t="str">
        <f>IF(A896="","",'DATA PENDIENTES'!H896)</f>
        <v/>
      </c>
      <c r="J896" s="48" t="str">
        <f t="shared" si="1"/>
        <v/>
      </c>
      <c r="K896" s="47" t="str">
        <f>IF(A896="","",'DATA PENDIENTES'!I896)</f>
        <v/>
      </c>
      <c r="L896" s="47" t="str">
        <f>IF(A896="","",'DATA PENDIENTES'!K896)</f>
        <v/>
      </c>
      <c r="M896" s="47" t="str">
        <f>IF(A896="","",'DATA PENDIENTES'!M896)</f>
        <v/>
      </c>
      <c r="N896" s="47" t="str">
        <f>IF(A896="","",'DATA PENDIENTES'!N896)</f>
        <v/>
      </c>
      <c r="O896" s="47" t="str">
        <f t="shared" si="2"/>
        <v/>
      </c>
      <c r="P896" s="47" t="str">
        <f t="shared" si="3"/>
        <v/>
      </c>
      <c r="Q896" s="77" t="str">
        <f t="shared" si="4"/>
        <v/>
      </c>
      <c r="R896" s="47" t="str">
        <f t="shared" si="5"/>
        <v/>
      </c>
      <c r="S896" s="47" t="str">
        <f t="shared" si="6"/>
        <v/>
      </c>
      <c r="T896" s="48" t="str">
        <f>IF(A896="","",'DATA PENDIENTES'!O896)</f>
        <v/>
      </c>
    </row>
    <row r="897" ht="15.75" customHeight="1">
      <c r="A897" s="52" t="str">
        <f>IF('DATA PENDIENTES'!B897="","",'DATA PENDIENTES'!B897)</f>
        <v/>
      </c>
      <c r="B897" s="52" t="str">
        <f>IF(A897="","",'DATA PENDIENTES'!C897)</f>
        <v/>
      </c>
      <c r="C897" s="52" t="str">
        <f>IF(A897="","",'DATA PENDIENTES'!L897)</f>
        <v/>
      </c>
      <c r="D897" s="52" t="str">
        <f>IF(A897="","",'DATA PENDIENTES'!J897)</f>
        <v/>
      </c>
      <c r="E897" s="52" t="str">
        <f>IF(A897="","",'DATA PENDIENTES'!D897)</f>
        <v/>
      </c>
      <c r="F897" s="52" t="str">
        <f>IF(A897="","",'DATA PENDIENTES'!E897)</f>
        <v/>
      </c>
      <c r="G897" s="52" t="str">
        <f>IF(A897="","",'DATA PENDIENTES'!F897)</f>
        <v/>
      </c>
      <c r="H897" s="52" t="str">
        <f>IF(A897="","",'DATA PENDIENTES'!G897)</f>
        <v/>
      </c>
      <c r="I897" s="53" t="str">
        <f>IF(A897="","",'DATA PENDIENTES'!H897)</f>
        <v/>
      </c>
      <c r="J897" s="53" t="str">
        <f t="shared" si="1"/>
        <v/>
      </c>
      <c r="K897" s="52" t="str">
        <f>IF(A897="","",'DATA PENDIENTES'!I897)</f>
        <v/>
      </c>
      <c r="L897" s="52" t="str">
        <f>IF(A897="","",'DATA PENDIENTES'!K897)</f>
        <v/>
      </c>
      <c r="M897" s="52" t="str">
        <f>IF(A897="","",'DATA PENDIENTES'!M897)</f>
        <v/>
      </c>
      <c r="N897" s="52" t="str">
        <f>IF(A897="","",'DATA PENDIENTES'!N897)</f>
        <v/>
      </c>
      <c r="O897" s="52" t="str">
        <f t="shared" si="2"/>
        <v/>
      </c>
      <c r="P897" s="52" t="str">
        <f t="shared" si="3"/>
        <v/>
      </c>
      <c r="Q897" s="80" t="str">
        <f t="shared" si="4"/>
        <v/>
      </c>
      <c r="R897" s="52" t="str">
        <f t="shared" si="5"/>
        <v/>
      </c>
      <c r="S897" s="52" t="str">
        <f t="shared" si="6"/>
        <v/>
      </c>
      <c r="T897" s="53" t="str">
        <f>IF(A897="","",'DATA PENDIENTES'!O897)</f>
        <v/>
      </c>
    </row>
    <row r="898" ht="15.75" customHeight="1">
      <c r="A898" s="47" t="str">
        <f>IF('DATA PENDIENTES'!B898="","",'DATA PENDIENTES'!B898)</f>
        <v/>
      </c>
      <c r="B898" s="47" t="str">
        <f>IF(A898="","",'DATA PENDIENTES'!C898)</f>
        <v/>
      </c>
      <c r="C898" s="47" t="str">
        <f>IF(A898="","",'DATA PENDIENTES'!L898)</f>
        <v/>
      </c>
      <c r="D898" s="47" t="str">
        <f>IF(A898="","",'DATA PENDIENTES'!J898)</f>
        <v/>
      </c>
      <c r="E898" s="47" t="str">
        <f>IF(A898="","",'DATA PENDIENTES'!D898)</f>
        <v/>
      </c>
      <c r="F898" s="47" t="str">
        <f>IF(A898="","",'DATA PENDIENTES'!E898)</f>
        <v/>
      </c>
      <c r="G898" s="47" t="str">
        <f>IF(A898="","",'DATA PENDIENTES'!F898)</f>
        <v/>
      </c>
      <c r="H898" s="47" t="str">
        <f>IF(A898="","",'DATA PENDIENTES'!G898)</f>
        <v/>
      </c>
      <c r="I898" s="48" t="str">
        <f>IF(A898="","",'DATA PENDIENTES'!H898)</f>
        <v/>
      </c>
      <c r="J898" s="48" t="str">
        <f t="shared" si="1"/>
        <v/>
      </c>
      <c r="K898" s="47" t="str">
        <f>IF(A898="","",'DATA PENDIENTES'!I898)</f>
        <v/>
      </c>
      <c r="L898" s="47" t="str">
        <f>IF(A898="","",'DATA PENDIENTES'!K898)</f>
        <v/>
      </c>
      <c r="M898" s="47" t="str">
        <f>IF(A898="","",'DATA PENDIENTES'!M898)</f>
        <v/>
      </c>
      <c r="N898" s="47" t="str">
        <f>IF(A898="","",'DATA PENDIENTES'!N898)</f>
        <v/>
      </c>
      <c r="O898" s="47" t="str">
        <f t="shared" si="2"/>
        <v/>
      </c>
      <c r="P898" s="47" t="str">
        <f t="shared" si="3"/>
        <v/>
      </c>
      <c r="Q898" s="77" t="str">
        <f t="shared" si="4"/>
        <v/>
      </c>
      <c r="R898" s="47" t="str">
        <f t="shared" si="5"/>
        <v/>
      </c>
      <c r="S898" s="47" t="str">
        <f t="shared" si="6"/>
        <v/>
      </c>
      <c r="T898" s="48" t="str">
        <f>IF(A898="","",'DATA PENDIENTES'!O898)</f>
        <v/>
      </c>
    </row>
    <row r="899" ht="15.75" customHeight="1">
      <c r="A899" s="52" t="str">
        <f>IF('DATA PENDIENTES'!B899="","",'DATA PENDIENTES'!B899)</f>
        <v/>
      </c>
      <c r="B899" s="52" t="str">
        <f>IF(A899="","",'DATA PENDIENTES'!C899)</f>
        <v/>
      </c>
      <c r="C899" s="52" t="str">
        <f>IF(A899="","",'DATA PENDIENTES'!L899)</f>
        <v/>
      </c>
      <c r="D899" s="52" t="str">
        <f>IF(A899="","",'DATA PENDIENTES'!J899)</f>
        <v/>
      </c>
      <c r="E899" s="52" t="str">
        <f>IF(A899="","",'DATA PENDIENTES'!D899)</f>
        <v/>
      </c>
      <c r="F899" s="52" t="str">
        <f>IF(A899="","",'DATA PENDIENTES'!E899)</f>
        <v/>
      </c>
      <c r="G899" s="52" t="str">
        <f>IF(A899="","",'DATA PENDIENTES'!F899)</f>
        <v/>
      </c>
      <c r="H899" s="52" t="str">
        <f>IF(A899="","",'DATA PENDIENTES'!G899)</f>
        <v/>
      </c>
      <c r="I899" s="53" t="str">
        <f>IF(A899="","",'DATA PENDIENTES'!H899)</f>
        <v/>
      </c>
      <c r="J899" s="53" t="str">
        <f t="shared" si="1"/>
        <v/>
      </c>
      <c r="K899" s="52" t="str">
        <f>IF(A899="","",'DATA PENDIENTES'!I899)</f>
        <v/>
      </c>
      <c r="L899" s="52" t="str">
        <f>IF(A899="","",'DATA PENDIENTES'!K899)</f>
        <v/>
      </c>
      <c r="M899" s="52" t="str">
        <f>IF(A899="","",'DATA PENDIENTES'!M899)</f>
        <v/>
      </c>
      <c r="N899" s="52" t="str">
        <f>IF(A899="","",'DATA PENDIENTES'!N899)</f>
        <v/>
      </c>
      <c r="O899" s="52" t="str">
        <f t="shared" si="2"/>
        <v/>
      </c>
      <c r="P899" s="52" t="str">
        <f t="shared" si="3"/>
        <v/>
      </c>
      <c r="Q899" s="80" t="str">
        <f t="shared" si="4"/>
        <v/>
      </c>
      <c r="R899" s="52" t="str">
        <f t="shared" si="5"/>
        <v/>
      </c>
      <c r="S899" s="52" t="str">
        <f t="shared" si="6"/>
        <v/>
      </c>
      <c r="T899" s="53" t="str">
        <f>IF(A899="","",'DATA PENDIENTES'!O899)</f>
        <v/>
      </c>
    </row>
    <row r="900" ht="15.75" customHeight="1">
      <c r="A900" s="47" t="str">
        <f>IF('DATA PENDIENTES'!B900="","",'DATA PENDIENTES'!B900)</f>
        <v/>
      </c>
      <c r="B900" s="47" t="str">
        <f>IF(A900="","",'DATA PENDIENTES'!C900)</f>
        <v/>
      </c>
      <c r="C900" s="47" t="str">
        <f>IF(A900="","",'DATA PENDIENTES'!L900)</f>
        <v/>
      </c>
      <c r="D900" s="47" t="str">
        <f>IF(A900="","",'DATA PENDIENTES'!J900)</f>
        <v/>
      </c>
      <c r="E900" s="47" t="str">
        <f>IF(A900="","",'DATA PENDIENTES'!D900)</f>
        <v/>
      </c>
      <c r="F900" s="47" t="str">
        <f>IF(A900="","",'DATA PENDIENTES'!E900)</f>
        <v/>
      </c>
      <c r="G900" s="47" t="str">
        <f>IF(A900="","",'DATA PENDIENTES'!F900)</f>
        <v/>
      </c>
      <c r="H900" s="47" t="str">
        <f>IF(A900="","",'DATA PENDIENTES'!G900)</f>
        <v/>
      </c>
      <c r="I900" s="48" t="str">
        <f>IF(A900="","",'DATA PENDIENTES'!H900)</f>
        <v/>
      </c>
      <c r="J900" s="48" t="str">
        <f t="shared" si="1"/>
        <v/>
      </c>
      <c r="K900" s="47" t="str">
        <f>IF(A900="","",'DATA PENDIENTES'!I900)</f>
        <v/>
      </c>
      <c r="L900" s="47" t="str">
        <f>IF(A900="","",'DATA PENDIENTES'!K900)</f>
        <v/>
      </c>
      <c r="M900" s="47" t="str">
        <f>IF(A900="","",'DATA PENDIENTES'!M900)</f>
        <v/>
      </c>
      <c r="N900" s="47" t="str">
        <f>IF(A900="","",'DATA PENDIENTES'!N900)</f>
        <v/>
      </c>
      <c r="O900" s="47" t="str">
        <f t="shared" si="2"/>
        <v/>
      </c>
      <c r="P900" s="47" t="str">
        <f t="shared" si="3"/>
        <v/>
      </c>
      <c r="Q900" s="77" t="str">
        <f t="shared" si="4"/>
        <v/>
      </c>
      <c r="R900" s="47" t="str">
        <f t="shared" si="5"/>
        <v/>
      </c>
      <c r="S900" s="47" t="str">
        <f t="shared" si="6"/>
        <v/>
      </c>
      <c r="T900" s="48" t="str">
        <f>IF(A900="","",'DATA PENDIENTES'!O900)</f>
        <v/>
      </c>
    </row>
    <row r="901" ht="15.75" customHeight="1">
      <c r="A901" s="52" t="str">
        <f>IF('DATA PENDIENTES'!B901="","",'DATA PENDIENTES'!B901)</f>
        <v/>
      </c>
      <c r="B901" s="52" t="str">
        <f>IF(A901="","",'DATA PENDIENTES'!C901)</f>
        <v/>
      </c>
      <c r="C901" s="52" t="str">
        <f>IF(A901="","",'DATA PENDIENTES'!L901)</f>
        <v/>
      </c>
      <c r="D901" s="52" t="str">
        <f>IF(A901="","",'DATA PENDIENTES'!J901)</f>
        <v/>
      </c>
      <c r="E901" s="52" t="str">
        <f>IF(A901="","",'DATA PENDIENTES'!D901)</f>
        <v/>
      </c>
      <c r="F901" s="52" t="str">
        <f>IF(A901="","",'DATA PENDIENTES'!E901)</f>
        <v/>
      </c>
      <c r="G901" s="52" t="str">
        <f>IF(A901="","",'DATA PENDIENTES'!F901)</f>
        <v/>
      </c>
      <c r="H901" s="52" t="str">
        <f>IF(A901="","",'DATA PENDIENTES'!G901)</f>
        <v/>
      </c>
      <c r="I901" s="53" t="str">
        <f>IF(A901="","",'DATA PENDIENTES'!H901)</f>
        <v/>
      </c>
      <c r="J901" s="53" t="str">
        <f t="shared" si="1"/>
        <v/>
      </c>
      <c r="K901" s="52" t="str">
        <f>IF(A901="","",'DATA PENDIENTES'!I901)</f>
        <v/>
      </c>
      <c r="L901" s="52" t="str">
        <f>IF(A901="","",'DATA PENDIENTES'!K901)</f>
        <v/>
      </c>
      <c r="M901" s="52" t="str">
        <f>IF(A901="","",'DATA PENDIENTES'!M901)</f>
        <v/>
      </c>
      <c r="N901" s="52" t="str">
        <f>IF(A901="","",'DATA PENDIENTES'!N901)</f>
        <v/>
      </c>
      <c r="O901" s="52" t="str">
        <f t="shared" si="2"/>
        <v/>
      </c>
      <c r="P901" s="52" t="str">
        <f t="shared" si="3"/>
        <v/>
      </c>
      <c r="Q901" s="80" t="str">
        <f t="shared" si="4"/>
        <v/>
      </c>
      <c r="R901" s="52" t="str">
        <f t="shared" si="5"/>
        <v/>
      </c>
      <c r="S901" s="52" t="str">
        <f t="shared" si="6"/>
        <v/>
      </c>
      <c r="T901" s="53" t="str">
        <f>IF(A901="","",'DATA PENDIENTES'!O901)</f>
        <v/>
      </c>
    </row>
    <row r="902" ht="15.75" customHeight="1">
      <c r="A902" s="47" t="str">
        <f>IF('DATA PENDIENTES'!B902="","",'DATA PENDIENTES'!B902)</f>
        <v/>
      </c>
      <c r="B902" s="47" t="str">
        <f>IF(A902="","",'DATA PENDIENTES'!C902)</f>
        <v/>
      </c>
      <c r="C902" s="47" t="str">
        <f>IF(A902="","",'DATA PENDIENTES'!L902)</f>
        <v/>
      </c>
      <c r="D902" s="47" t="str">
        <f>IF(A902="","",'DATA PENDIENTES'!J902)</f>
        <v/>
      </c>
      <c r="E902" s="47" t="str">
        <f>IF(A902="","",'DATA PENDIENTES'!D902)</f>
        <v/>
      </c>
      <c r="F902" s="47" t="str">
        <f>IF(A902="","",'DATA PENDIENTES'!E902)</f>
        <v/>
      </c>
      <c r="G902" s="47" t="str">
        <f>IF(A902="","",'DATA PENDIENTES'!F902)</f>
        <v/>
      </c>
      <c r="H902" s="47" t="str">
        <f>IF(A902="","",'DATA PENDIENTES'!G902)</f>
        <v/>
      </c>
      <c r="I902" s="48" t="str">
        <f>IF(A902="","",'DATA PENDIENTES'!H902)</f>
        <v/>
      </c>
      <c r="J902" s="48" t="str">
        <f t="shared" si="1"/>
        <v/>
      </c>
      <c r="K902" s="47" t="str">
        <f>IF(A902="","",'DATA PENDIENTES'!I902)</f>
        <v/>
      </c>
      <c r="L902" s="47" t="str">
        <f>IF(A902="","",'DATA PENDIENTES'!K902)</f>
        <v/>
      </c>
      <c r="M902" s="47" t="str">
        <f>IF(A902="","",'DATA PENDIENTES'!M902)</f>
        <v/>
      </c>
      <c r="N902" s="47" t="str">
        <f>IF(A902="","",'DATA PENDIENTES'!N902)</f>
        <v/>
      </c>
      <c r="O902" s="47" t="str">
        <f t="shared" si="2"/>
        <v/>
      </c>
      <c r="P902" s="47" t="str">
        <f t="shared" si="3"/>
        <v/>
      </c>
      <c r="Q902" s="77" t="str">
        <f t="shared" si="4"/>
        <v/>
      </c>
      <c r="R902" s="47" t="str">
        <f t="shared" si="5"/>
        <v/>
      </c>
      <c r="S902" s="47" t="str">
        <f t="shared" si="6"/>
        <v/>
      </c>
      <c r="T902" s="48" t="str">
        <f>IF(A902="","",'DATA PENDIENTES'!O902)</f>
        <v/>
      </c>
    </row>
    <row r="903" ht="15.75" customHeight="1">
      <c r="A903" s="52" t="str">
        <f>IF('DATA PENDIENTES'!B903="","",'DATA PENDIENTES'!B903)</f>
        <v/>
      </c>
      <c r="B903" s="52" t="str">
        <f>IF(A903="","",'DATA PENDIENTES'!C903)</f>
        <v/>
      </c>
      <c r="C903" s="52" t="str">
        <f>IF(A903="","",'DATA PENDIENTES'!L903)</f>
        <v/>
      </c>
      <c r="D903" s="52" t="str">
        <f>IF(A903="","",'DATA PENDIENTES'!J903)</f>
        <v/>
      </c>
      <c r="E903" s="52" t="str">
        <f>IF(A903="","",'DATA PENDIENTES'!D903)</f>
        <v/>
      </c>
      <c r="F903" s="52" t="str">
        <f>IF(A903="","",'DATA PENDIENTES'!E903)</f>
        <v/>
      </c>
      <c r="G903" s="52" t="str">
        <f>IF(A903="","",'DATA PENDIENTES'!F903)</f>
        <v/>
      </c>
      <c r="H903" s="52" t="str">
        <f>IF(A903="","",'DATA PENDIENTES'!G903)</f>
        <v/>
      </c>
      <c r="I903" s="53" t="str">
        <f>IF(A903="","",'DATA PENDIENTES'!H903)</f>
        <v/>
      </c>
      <c r="J903" s="53" t="str">
        <f t="shared" si="1"/>
        <v/>
      </c>
      <c r="K903" s="52" t="str">
        <f>IF(A903="","",'DATA PENDIENTES'!I903)</f>
        <v/>
      </c>
      <c r="L903" s="52" t="str">
        <f>IF(A903="","",'DATA PENDIENTES'!K903)</f>
        <v/>
      </c>
      <c r="M903" s="52" t="str">
        <f>IF(A903="","",'DATA PENDIENTES'!M903)</f>
        <v/>
      </c>
      <c r="N903" s="52" t="str">
        <f>IF(A903="","",'DATA PENDIENTES'!N903)</f>
        <v/>
      </c>
      <c r="O903" s="52" t="str">
        <f t="shared" si="2"/>
        <v/>
      </c>
      <c r="P903" s="52" t="str">
        <f t="shared" si="3"/>
        <v/>
      </c>
      <c r="Q903" s="80" t="str">
        <f t="shared" si="4"/>
        <v/>
      </c>
      <c r="R903" s="52" t="str">
        <f t="shared" si="5"/>
        <v/>
      </c>
      <c r="S903" s="52" t="str">
        <f t="shared" si="6"/>
        <v/>
      </c>
      <c r="T903" s="53" t="str">
        <f>IF(A903="","",'DATA PENDIENTES'!O903)</f>
        <v/>
      </c>
    </row>
    <row r="904" ht="15.75" customHeight="1">
      <c r="A904" s="47" t="str">
        <f>IF('DATA PENDIENTES'!B904="","",'DATA PENDIENTES'!B904)</f>
        <v/>
      </c>
      <c r="B904" s="47" t="str">
        <f>IF(A904="","",'DATA PENDIENTES'!C904)</f>
        <v/>
      </c>
      <c r="C904" s="47" t="str">
        <f>IF(A904="","",'DATA PENDIENTES'!L904)</f>
        <v/>
      </c>
      <c r="D904" s="47" t="str">
        <f>IF(A904="","",'DATA PENDIENTES'!J904)</f>
        <v/>
      </c>
      <c r="E904" s="47" t="str">
        <f>IF(A904="","",'DATA PENDIENTES'!D904)</f>
        <v/>
      </c>
      <c r="F904" s="47" t="str">
        <f>IF(A904="","",'DATA PENDIENTES'!E904)</f>
        <v/>
      </c>
      <c r="G904" s="47" t="str">
        <f>IF(A904="","",'DATA PENDIENTES'!F904)</f>
        <v/>
      </c>
      <c r="H904" s="47" t="str">
        <f>IF(A904="","",'DATA PENDIENTES'!G904)</f>
        <v/>
      </c>
      <c r="I904" s="48" t="str">
        <f>IF(A904="","",'DATA PENDIENTES'!H904)</f>
        <v/>
      </c>
      <c r="J904" s="48" t="str">
        <f t="shared" si="1"/>
        <v/>
      </c>
      <c r="K904" s="47" t="str">
        <f>IF(A904="","",'DATA PENDIENTES'!I904)</f>
        <v/>
      </c>
      <c r="L904" s="47" t="str">
        <f>IF(A904="","",'DATA PENDIENTES'!K904)</f>
        <v/>
      </c>
      <c r="M904" s="47" t="str">
        <f>IF(A904="","",'DATA PENDIENTES'!M904)</f>
        <v/>
      </c>
      <c r="N904" s="47" t="str">
        <f>IF(A904="","",'DATA PENDIENTES'!N904)</f>
        <v/>
      </c>
      <c r="O904" s="47" t="str">
        <f t="shared" si="2"/>
        <v/>
      </c>
      <c r="P904" s="47" t="str">
        <f t="shared" si="3"/>
        <v/>
      </c>
      <c r="Q904" s="77" t="str">
        <f t="shared" si="4"/>
        <v/>
      </c>
      <c r="R904" s="47" t="str">
        <f t="shared" si="5"/>
        <v/>
      </c>
      <c r="S904" s="47" t="str">
        <f t="shared" si="6"/>
        <v/>
      </c>
      <c r="T904" s="48" t="str">
        <f>IF(A904="","",'DATA PENDIENTES'!O904)</f>
        <v/>
      </c>
    </row>
    <row r="905" ht="15.75" customHeight="1">
      <c r="A905" s="52" t="str">
        <f>IF('DATA PENDIENTES'!B905="","",'DATA PENDIENTES'!B905)</f>
        <v/>
      </c>
      <c r="B905" s="52" t="str">
        <f>IF(A905="","",'DATA PENDIENTES'!C905)</f>
        <v/>
      </c>
      <c r="C905" s="52" t="str">
        <f>IF(A905="","",'DATA PENDIENTES'!L905)</f>
        <v/>
      </c>
      <c r="D905" s="52" t="str">
        <f>IF(A905="","",'DATA PENDIENTES'!J905)</f>
        <v/>
      </c>
      <c r="E905" s="52" t="str">
        <f>IF(A905="","",'DATA PENDIENTES'!D905)</f>
        <v/>
      </c>
      <c r="F905" s="52" t="str">
        <f>IF(A905="","",'DATA PENDIENTES'!E905)</f>
        <v/>
      </c>
      <c r="G905" s="52" t="str">
        <f>IF(A905="","",'DATA PENDIENTES'!F905)</f>
        <v/>
      </c>
      <c r="H905" s="52" t="str">
        <f>IF(A905="","",'DATA PENDIENTES'!G905)</f>
        <v/>
      </c>
      <c r="I905" s="53" t="str">
        <f>IF(A905="","",'DATA PENDIENTES'!H905)</f>
        <v/>
      </c>
      <c r="J905" s="53" t="str">
        <f t="shared" si="1"/>
        <v/>
      </c>
      <c r="K905" s="52" t="str">
        <f>IF(A905="","",'DATA PENDIENTES'!I905)</f>
        <v/>
      </c>
      <c r="L905" s="52" t="str">
        <f>IF(A905="","",'DATA PENDIENTES'!K905)</f>
        <v/>
      </c>
      <c r="M905" s="52" t="str">
        <f>IF(A905="","",'DATA PENDIENTES'!M905)</f>
        <v/>
      </c>
      <c r="N905" s="52" t="str">
        <f>IF(A905="","",'DATA PENDIENTES'!N905)</f>
        <v/>
      </c>
      <c r="O905" s="52" t="str">
        <f t="shared" si="2"/>
        <v/>
      </c>
      <c r="P905" s="52" t="str">
        <f t="shared" si="3"/>
        <v/>
      </c>
      <c r="Q905" s="80" t="str">
        <f t="shared" si="4"/>
        <v/>
      </c>
      <c r="R905" s="52" t="str">
        <f t="shared" si="5"/>
        <v/>
      </c>
      <c r="S905" s="52" t="str">
        <f t="shared" si="6"/>
        <v/>
      </c>
      <c r="T905" s="53" t="str">
        <f>IF(A905="","",'DATA PENDIENTES'!O905)</f>
        <v/>
      </c>
    </row>
    <row r="906" ht="15.75" customHeight="1">
      <c r="A906" s="47" t="str">
        <f>IF('DATA PENDIENTES'!B906="","",'DATA PENDIENTES'!B906)</f>
        <v/>
      </c>
      <c r="B906" s="47" t="str">
        <f>IF(A906="","",'DATA PENDIENTES'!C906)</f>
        <v/>
      </c>
      <c r="C906" s="47" t="str">
        <f>IF(A906="","",'DATA PENDIENTES'!L906)</f>
        <v/>
      </c>
      <c r="D906" s="47" t="str">
        <f>IF(A906="","",'DATA PENDIENTES'!J906)</f>
        <v/>
      </c>
      <c r="E906" s="47" t="str">
        <f>IF(A906="","",'DATA PENDIENTES'!D906)</f>
        <v/>
      </c>
      <c r="F906" s="47" t="str">
        <f>IF(A906="","",'DATA PENDIENTES'!E906)</f>
        <v/>
      </c>
      <c r="G906" s="47" t="str">
        <f>IF(A906="","",'DATA PENDIENTES'!F906)</f>
        <v/>
      </c>
      <c r="H906" s="47" t="str">
        <f>IF(A906="","",'DATA PENDIENTES'!G906)</f>
        <v/>
      </c>
      <c r="I906" s="48" t="str">
        <f>IF(A906="","",'DATA PENDIENTES'!H906)</f>
        <v/>
      </c>
      <c r="J906" s="48" t="str">
        <f t="shared" si="1"/>
        <v/>
      </c>
      <c r="K906" s="47" t="str">
        <f>IF(A906="","",'DATA PENDIENTES'!I906)</f>
        <v/>
      </c>
      <c r="L906" s="47" t="str">
        <f>IF(A906="","",'DATA PENDIENTES'!K906)</f>
        <v/>
      </c>
      <c r="M906" s="47" t="str">
        <f>IF(A906="","",'DATA PENDIENTES'!M906)</f>
        <v/>
      </c>
      <c r="N906" s="47" t="str">
        <f>IF(A906="","",'DATA PENDIENTES'!N906)</f>
        <v/>
      </c>
      <c r="O906" s="47" t="str">
        <f t="shared" si="2"/>
        <v/>
      </c>
      <c r="P906" s="47" t="str">
        <f t="shared" si="3"/>
        <v/>
      </c>
      <c r="Q906" s="77" t="str">
        <f t="shared" si="4"/>
        <v/>
      </c>
      <c r="R906" s="47" t="str">
        <f t="shared" si="5"/>
        <v/>
      </c>
      <c r="S906" s="47" t="str">
        <f t="shared" si="6"/>
        <v/>
      </c>
      <c r="T906" s="48" t="str">
        <f>IF(A906="","",'DATA PENDIENTES'!O906)</f>
        <v/>
      </c>
    </row>
    <row r="907" ht="15.75" customHeight="1">
      <c r="A907" s="52" t="str">
        <f>IF('DATA PENDIENTES'!B907="","",'DATA PENDIENTES'!B907)</f>
        <v/>
      </c>
      <c r="B907" s="52" t="str">
        <f>IF(A907="","",'DATA PENDIENTES'!C907)</f>
        <v/>
      </c>
      <c r="C907" s="52" t="str">
        <f>IF(A907="","",'DATA PENDIENTES'!L907)</f>
        <v/>
      </c>
      <c r="D907" s="52" t="str">
        <f>IF(A907="","",'DATA PENDIENTES'!J907)</f>
        <v/>
      </c>
      <c r="E907" s="52" t="str">
        <f>IF(A907="","",'DATA PENDIENTES'!D907)</f>
        <v/>
      </c>
      <c r="F907" s="52" t="str">
        <f>IF(A907="","",'DATA PENDIENTES'!E907)</f>
        <v/>
      </c>
      <c r="G907" s="52" t="str">
        <f>IF(A907="","",'DATA PENDIENTES'!F907)</f>
        <v/>
      </c>
      <c r="H907" s="52" t="str">
        <f>IF(A907="","",'DATA PENDIENTES'!G907)</f>
        <v/>
      </c>
      <c r="I907" s="53" t="str">
        <f>IF(A907="","",'DATA PENDIENTES'!H907)</f>
        <v/>
      </c>
      <c r="J907" s="53" t="str">
        <f t="shared" si="1"/>
        <v/>
      </c>
      <c r="K907" s="52" t="str">
        <f>IF(A907="","",'DATA PENDIENTES'!I907)</f>
        <v/>
      </c>
      <c r="L907" s="52" t="str">
        <f>IF(A907="","",'DATA PENDIENTES'!K907)</f>
        <v/>
      </c>
      <c r="M907" s="52" t="str">
        <f>IF(A907="","",'DATA PENDIENTES'!M907)</f>
        <v/>
      </c>
      <c r="N907" s="52" t="str">
        <f>IF(A907="","",'DATA PENDIENTES'!N907)</f>
        <v/>
      </c>
      <c r="O907" s="52" t="str">
        <f t="shared" si="2"/>
        <v/>
      </c>
      <c r="P907" s="52" t="str">
        <f t="shared" si="3"/>
        <v/>
      </c>
      <c r="Q907" s="80" t="str">
        <f t="shared" si="4"/>
        <v/>
      </c>
      <c r="R907" s="52" t="str">
        <f t="shared" si="5"/>
        <v/>
      </c>
      <c r="S907" s="52" t="str">
        <f t="shared" si="6"/>
        <v/>
      </c>
      <c r="T907" s="53" t="str">
        <f>IF(A907="","",'DATA PENDIENTES'!O907)</f>
        <v/>
      </c>
    </row>
    <row r="908" ht="15.75" customHeight="1">
      <c r="A908" s="47" t="str">
        <f>IF('DATA PENDIENTES'!B908="","",'DATA PENDIENTES'!B908)</f>
        <v/>
      </c>
      <c r="B908" s="47" t="str">
        <f>IF(A908="","",'DATA PENDIENTES'!C908)</f>
        <v/>
      </c>
      <c r="C908" s="47" t="str">
        <f>IF(A908="","",'DATA PENDIENTES'!L908)</f>
        <v/>
      </c>
      <c r="D908" s="47" t="str">
        <f>IF(A908="","",'DATA PENDIENTES'!J908)</f>
        <v/>
      </c>
      <c r="E908" s="47" t="str">
        <f>IF(A908="","",'DATA PENDIENTES'!D908)</f>
        <v/>
      </c>
      <c r="F908" s="47" t="str">
        <f>IF(A908="","",'DATA PENDIENTES'!E908)</f>
        <v/>
      </c>
      <c r="G908" s="47" t="str">
        <f>IF(A908="","",'DATA PENDIENTES'!F908)</f>
        <v/>
      </c>
      <c r="H908" s="47" t="str">
        <f>IF(A908="","",'DATA PENDIENTES'!G908)</f>
        <v/>
      </c>
      <c r="I908" s="48" t="str">
        <f>IF(A908="","",'DATA PENDIENTES'!H908)</f>
        <v/>
      </c>
      <c r="J908" s="48" t="str">
        <f t="shared" si="1"/>
        <v/>
      </c>
      <c r="K908" s="47" t="str">
        <f>IF(A908="","",'DATA PENDIENTES'!I908)</f>
        <v/>
      </c>
      <c r="L908" s="47" t="str">
        <f>IF(A908="","",'DATA PENDIENTES'!K908)</f>
        <v/>
      </c>
      <c r="M908" s="47" t="str">
        <f>IF(A908="","",'DATA PENDIENTES'!M908)</f>
        <v/>
      </c>
      <c r="N908" s="47" t="str">
        <f>IF(A908="","",'DATA PENDIENTES'!N908)</f>
        <v/>
      </c>
      <c r="O908" s="47" t="str">
        <f t="shared" si="2"/>
        <v/>
      </c>
      <c r="P908" s="47" t="str">
        <f t="shared" si="3"/>
        <v/>
      </c>
      <c r="Q908" s="77" t="str">
        <f t="shared" si="4"/>
        <v/>
      </c>
      <c r="R908" s="47" t="str">
        <f t="shared" si="5"/>
        <v/>
      </c>
      <c r="S908" s="47" t="str">
        <f t="shared" si="6"/>
        <v/>
      </c>
      <c r="T908" s="48" t="str">
        <f>IF(A908="","",'DATA PENDIENTES'!O908)</f>
        <v/>
      </c>
    </row>
    <row r="909" ht="15.75" customHeight="1">
      <c r="A909" s="52" t="str">
        <f>IF('DATA PENDIENTES'!B909="","",'DATA PENDIENTES'!B909)</f>
        <v/>
      </c>
      <c r="B909" s="52" t="str">
        <f>IF(A909="","",'DATA PENDIENTES'!C909)</f>
        <v/>
      </c>
      <c r="C909" s="52" t="str">
        <f>IF(A909="","",'DATA PENDIENTES'!L909)</f>
        <v/>
      </c>
      <c r="D909" s="52" t="str">
        <f>IF(A909="","",'DATA PENDIENTES'!J909)</f>
        <v/>
      </c>
      <c r="E909" s="52" t="str">
        <f>IF(A909="","",'DATA PENDIENTES'!D909)</f>
        <v/>
      </c>
      <c r="F909" s="52" t="str">
        <f>IF(A909="","",'DATA PENDIENTES'!E909)</f>
        <v/>
      </c>
      <c r="G909" s="52" t="str">
        <f>IF(A909="","",'DATA PENDIENTES'!F909)</f>
        <v/>
      </c>
      <c r="H909" s="52" t="str">
        <f>IF(A909="","",'DATA PENDIENTES'!G909)</f>
        <v/>
      </c>
      <c r="I909" s="53" t="str">
        <f>IF(A909="","",'DATA PENDIENTES'!H909)</f>
        <v/>
      </c>
      <c r="J909" s="53" t="str">
        <f t="shared" si="1"/>
        <v/>
      </c>
      <c r="K909" s="52" t="str">
        <f>IF(A909="","",'DATA PENDIENTES'!I909)</f>
        <v/>
      </c>
      <c r="L909" s="52" t="str">
        <f>IF(A909="","",'DATA PENDIENTES'!K909)</f>
        <v/>
      </c>
      <c r="M909" s="52" t="str">
        <f>IF(A909="","",'DATA PENDIENTES'!M909)</f>
        <v/>
      </c>
      <c r="N909" s="52" t="str">
        <f>IF(A909="","",'DATA PENDIENTES'!N909)</f>
        <v/>
      </c>
      <c r="O909" s="52" t="str">
        <f t="shared" si="2"/>
        <v/>
      </c>
      <c r="P909" s="52" t="str">
        <f t="shared" si="3"/>
        <v/>
      </c>
      <c r="Q909" s="80" t="str">
        <f t="shared" si="4"/>
        <v/>
      </c>
      <c r="R909" s="52" t="str">
        <f t="shared" si="5"/>
        <v/>
      </c>
      <c r="S909" s="52" t="str">
        <f t="shared" si="6"/>
        <v/>
      </c>
      <c r="T909" s="53" t="str">
        <f>IF(A909="","",'DATA PENDIENTES'!O909)</f>
        <v/>
      </c>
    </row>
    <row r="910" ht="15.75" customHeight="1">
      <c r="A910" s="47" t="str">
        <f>IF('DATA PENDIENTES'!B910="","",'DATA PENDIENTES'!B910)</f>
        <v/>
      </c>
      <c r="B910" s="47" t="str">
        <f>IF(A910="","",'DATA PENDIENTES'!C910)</f>
        <v/>
      </c>
      <c r="C910" s="47" t="str">
        <f>IF(A910="","",'DATA PENDIENTES'!L910)</f>
        <v/>
      </c>
      <c r="D910" s="47" t="str">
        <f>IF(A910="","",'DATA PENDIENTES'!J910)</f>
        <v/>
      </c>
      <c r="E910" s="47" t="str">
        <f>IF(A910="","",'DATA PENDIENTES'!D910)</f>
        <v/>
      </c>
      <c r="F910" s="47" t="str">
        <f>IF(A910="","",'DATA PENDIENTES'!E910)</f>
        <v/>
      </c>
      <c r="G910" s="47" t="str">
        <f>IF(A910="","",'DATA PENDIENTES'!F910)</f>
        <v/>
      </c>
      <c r="H910" s="47" t="str">
        <f>IF(A910="","",'DATA PENDIENTES'!G910)</f>
        <v/>
      </c>
      <c r="I910" s="48" t="str">
        <f>IF(A910="","",'DATA PENDIENTES'!H910)</f>
        <v/>
      </c>
      <c r="J910" s="48" t="str">
        <f t="shared" si="1"/>
        <v/>
      </c>
      <c r="K910" s="47" t="str">
        <f>IF(A910="","",'DATA PENDIENTES'!I910)</f>
        <v/>
      </c>
      <c r="L910" s="47" t="str">
        <f>IF(A910="","",'DATA PENDIENTES'!K910)</f>
        <v/>
      </c>
      <c r="M910" s="47" t="str">
        <f>IF(A910="","",'DATA PENDIENTES'!M910)</f>
        <v/>
      </c>
      <c r="N910" s="47" t="str">
        <f>IF(A910="","",'DATA PENDIENTES'!N910)</f>
        <v/>
      </c>
      <c r="O910" s="47" t="str">
        <f t="shared" si="2"/>
        <v/>
      </c>
      <c r="P910" s="47" t="str">
        <f t="shared" si="3"/>
        <v/>
      </c>
      <c r="Q910" s="77" t="str">
        <f t="shared" si="4"/>
        <v/>
      </c>
      <c r="R910" s="47" t="str">
        <f t="shared" si="5"/>
        <v/>
      </c>
      <c r="S910" s="47" t="str">
        <f t="shared" si="6"/>
        <v/>
      </c>
      <c r="T910" s="48" t="str">
        <f>IF(A910="","",'DATA PENDIENTES'!O910)</f>
        <v/>
      </c>
    </row>
    <row r="911" ht="15.75" customHeight="1">
      <c r="A911" s="52" t="str">
        <f>IF('DATA PENDIENTES'!B911="","",'DATA PENDIENTES'!B911)</f>
        <v/>
      </c>
      <c r="B911" s="52" t="str">
        <f>IF(A911="","",'DATA PENDIENTES'!C911)</f>
        <v/>
      </c>
      <c r="C911" s="52" t="str">
        <f>IF(A911="","",'DATA PENDIENTES'!L911)</f>
        <v/>
      </c>
      <c r="D911" s="52" t="str">
        <f>IF(A911="","",'DATA PENDIENTES'!J911)</f>
        <v/>
      </c>
      <c r="E911" s="52" t="str">
        <f>IF(A911="","",'DATA PENDIENTES'!D911)</f>
        <v/>
      </c>
      <c r="F911" s="52" t="str">
        <f>IF(A911="","",'DATA PENDIENTES'!E911)</f>
        <v/>
      </c>
      <c r="G911" s="52" t="str">
        <f>IF(A911="","",'DATA PENDIENTES'!F911)</f>
        <v/>
      </c>
      <c r="H911" s="52" t="str">
        <f>IF(A911="","",'DATA PENDIENTES'!G911)</f>
        <v/>
      </c>
      <c r="I911" s="53" t="str">
        <f>IF(A911="","",'DATA PENDIENTES'!H911)</f>
        <v/>
      </c>
      <c r="J911" s="53" t="str">
        <f t="shared" si="1"/>
        <v/>
      </c>
      <c r="K911" s="52" t="str">
        <f>IF(A911="","",'DATA PENDIENTES'!I911)</f>
        <v/>
      </c>
      <c r="L911" s="52" t="str">
        <f>IF(A911="","",'DATA PENDIENTES'!K911)</f>
        <v/>
      </c>
      <c r="M911" s="52" t="str">
        <f>IF(A911="","",'DATA PENDIENTES'!M911)</f>
        <v/>
      </c>
      <c r="N911" s="52" t="str">
        <f>IF(A911="","",'DATA PENDIENTES'!N911)</f>
        <v/>
      </c>
      <c r="O911" s="52" t="str">
        <f t="shared" si="2"/>
        <v/>
      </c>
      <c r="P911" s="52" t="str">
        <f t="shared" si="3"/>
        <v/>
      </c>
      <c r="Q911" s="80" t="str">
        <f t="shared" si="4"/>
        <v/>
      </c>
      <c r="R911" s="52" t="str">
        <f t="shared" si="5"/>
        <v/>
      </c>
      <c r="S911" s="52" t="str">
        <f t="shared" si="6"/>
        <v/>
      </c>
      <c r="T911" s="53" t="str">
        <f>IF(A911="","",'DATA PENDIENTES'!O911)</f>
        <v/>
      </c>
    </row>
    <row r="912" ht="15.75" customHeight="1">
      <c r="A912" s="47" t="str">
        <f>IF('DATA PENDIENTES'!B912="","",'DATA PENDIENTES'!B912)</f>
        <v/>
      </c>
      <c r="B912" s="47" t="str">
        <f>IF(A912="","",'DATA PENDIENTES'!C912)</f>
        <v/>
      </c>
      <c r="C912" s="47" t="str">
        <f>IF(A912="","",'DATA PENDIENTES'!L912)</f>
        <v/>
      </c>
      <c r="D912" s="47" t="str">
        <f>IF(A912="","",'DATA PENDIENTES'!J912)</f>
        <v/>
      </c>
      <c r="E912" s="47" t="str">
        <f>IF(A912="","",'DATA PENDIENTES'!D912)</f>
        <v/>
      </c>
      <c r="F912" s="47" t="str">
        <f>IF(A912="","",'DATA PENDIENTES'!E912)</f>
        <v/>
      </c>
      <c r="G912" s="47" t="str">
        <f>IF(A912="","",'DATA PENDIENTES'!F912)</f>
        <v/>
      </c>
      <c r="H912" s="47" t="str">
        <f>IF(A912="","",'DATA PENDIENTES'!G912)</f>
        <v/>
      </c>
      <c r="I912" s="48" t="str">
        <f>IF(A912="","",'DATA PENDIENTES'!H912)</f>
        <v/>
      </c>
      <c r="J912" s="48" t="str">
        <f t="shared" si="1"/>
        <v/>
      </c>
      <c r="K912" s="47" t="str">
        <f>IF(A912="","",'DATA PENDIENTES'!I912)</f>
        <v/>
      </c>
      <c r="L912" s="47" t="str">
        <f>IF(A912="","",'DATA PENDIENTES'!K912)</f>
        <v/>
      </c>
      <c r="M912" s="47" t="str">
        <f>IF(A912="","",'DATA PENDIENTES'!M912)</f>
        <v/>
      </c>
      <c r="N912" s="47" t="str">
        <f>IF(A912="","",'DATA PENDIENTES'!N912)</f>
        <v/>
      </c>
      <c r="O912" s="47" t="str">
        <f t="shared" si="2"/>
        <v/>
      </c>
      <c r="P912" s="47" t="str">
        <f t="shared" si="3"/>
        <v/>
      </c>
      <c r="Q912" s="77" t="str">
        <f t="shared" si="4"/>
        <v/>
      </c>
      <c r="R912" s="47" t="str">
        <f t="shared" si="5"/>
        <v/>
      </c>
      <c r="S912" s="47" t="str">
        <f t="shared" si="6"/>
        <v/>
      </c>
      <c r="T912" s="48" t="str">
        <f>IF(A912="","",'DATA PENDIENTES'!O912)</f>
        <v/>
      </c>
    </row>
    <row r="913" ht="15.75" customHeight="1">
      <c r="A913" s="52" t="str">
        <f>IF('DATA PENDIENTES'!B913="","",'DATA PENDIENTES'!B913)</f>
        <v/>
      </c>
      <c r="B913" s="52" t="str">
        <f>IF(A913="","",'DATA PENDIENTES'!C913)</f>
        <v/>
      </c>
      <c r="C913" s="52" t="str">
        <f>IF(A913="","",'DATA PENDIENTES'!L913)</f>
        <v/>
      </c>
      <c r="D913" s="52" t="str">
        <f>IF(A913="","",'DATA PENDIENTES'!J913)</f>
        <v/>
      </c>
      <c r="E913" s="52" t="str">
        <f>IF(A913="","",'DATA PENDIENTES'!D913)</f>
        <v/>
      </c>
      <c r="F913" s="52" t="str">
        <f>IF(A913="","",'DATA PENDIENTES'!E913)</f>
        <v/>
      </c>
      <c r="G913" s="52" t="str">
        <f>IF(A913="","",'DATA PENDIENTES'!F913)</f>
        <v/>
      </c>
      <c r="H913" s="52" t="str">
        <f>IF(A913="","",'DATA PENDIENTES'!G913)</f>
        <v/>
      </c>
      <c r="I913" s="53" t="str">
        <f>IF(A913="","",'DATA PENDIENTES'!H913)</f>
        <v/>
      </c>
      <c r="J913" s="53" t="str">
        <f t="shared" si="1"/>
        <v/>
      </c>
      <c r="K913" s="52" t="str">
        <f>IF(A913="","",'DATA PENDIENTES'!I913)</f>
        <v/>
      </c>
      <c r="L913" s="52" t="str">
        <f>IF(A913="","",'DATA PENDIENTES'!K913)</f>
        <v/>
      </c>
      <c r="M913" s="52" t="str">
        <f>IF(A913="","",'DATA PENDIENTES'!M913)</f>
        <v/>
      </c>
      <c r="N913" s="52" t="str">
        <f>IF(A913="","",'DATA PENDIENTES'!N913)</f>
        <v/>
      </c>
      <c r="O913" s="52" t="str">
        <f t="shared" si="2"/>
        <v/>
      </c>
      <c r="P913" s="52" t="str">
        <f t="shared" si="3"/>
        <v/>
      </c>
      <c r="Q913" s="80" t="str">
        <f t="shared" si="4"/>
        <v/>
      </c>
      <c r="R913" s="52" t="str">
        <f t="shared" si="5"/>
        <v/>
      </c>
      <c r="S913" s="52" t="str">
        <f t="shared" si="6"/>
        <v/>
      </c>
      <c r="T913" s="53" t="str">
        <f>IF(A913="","",'DATA PENDIENTES'!O913)</f>
        <v/>
      </c>
    </row>
    <row r="914" ht="15.75" customHeight="1">
      <c r="A914" s="47" t="str">
        <f>IF('DATA PENDIENTES'!B914="","",'DATA PENDIENTES'!B914)</f>
        <v/>
      </c>
      <c r="B914" s="47" t="str">
        <f>IF(A914="","",'DATA PENDIENTES'!C914)</f>
        <v/>
      </c>
      <c r="C914" s="47" t="str">
        <f>IF(A914="","",'DATA PENDIENTES'!L914)</f>
        <v/>
      </c>
      <c r="D914" s="47" t="str">
        <f>IF(A914="","",'DATA PENDIENTES'!J914)</f>
        <v/>
      </c>
      <c r="E914" s="47" t="str">
        <f>IF(A914="","",'DATA PENDIENTES'!D914)</f>
        <v/>
      </c>
      <c r="F914" s="47" t="str">
        <f>IF(A914="","",'DATA PENDIENTES'!E914)</f>
        <v/>
      </c>
      <c r="G914" s="47" t="str">
        <f>IF(A914="","",'DATA PENDIENTES'!F914)</f>
        <v/>
      </c>
      <c r="H914" s="47" t="str">
        <f>IF(A914="","",'DATA PENDIENTES'!G914)</f>
        <v/>
      </c>
      <c r="I914" s="48" t="str">
        <f>IF(A914="","",'DATA PENDIENTES'!H914)</f>
        <v/>
      </c>
      <c r="J914" s="48" t="str">
        <f t="shared" si="1"/>
        <v/>
      </c>
      <c r="K914" s="47" t="str">
        <f>IF(A914="","",'DATA PENDIENTES'!I914)</f>
        <v/>
      </c>
      <c r="L914" s="47" t="str">
        <f>IF(A914="","",'DATA PENDIENTES'!K914)</f>
        <v/>
      </c>
      <c r="M914" s="47" t="str">
        <f>IF(A914="","",'DATA PENDIENTES'!M914)</f>
        <v/>
      </c>
      <c r="N914" s="47" t="str">
        <f>IF(A914="","",'DATA PENDIENTES'!N914)</f>
        <v/>
      </c>
      <c r="O914" s="47" t="str">
        <f t="shared" si="2"/>
        <v/>
      </c>
      <c r="P914" s="47" t="str">
        <f t="shared" si="3"/>
        <v/>
      </c>
      <c r="Q914" s="77" t="str">
        <f t="shared" si="4"/>
        <v/>
      </c>
      <c r="R914" s="47" t="str">
        <f t="shared" si="5"/>
        <v/>
      </c>
      <c r="S914" s="47" t="str">
        <f t="shared" si="6"/>
        <v/>
      </c>
      <c r="T914" s="48" t="str">
        <f>IF(A914="","",'DATA PENDIENTES'!O914)</f>
        <v/>
      </c>
    </row>
    <row r="915" ht="15.75" customHeight="1">
      <c r="A915" s="52" t="str">
        <f>IF('DATA PENDIENTES'!B915="","",'DATA PENDIENTES'!B915)</f>
        <v/>
      </c>
      <c r="B915" s="52" t="str">
        <f>IF(A915="","",'DATA PENDIENTES'!C915)</f>
        <v/>
      </c>
      <c r="C915" s="52" t="str">
        <f>IF(A915="","",'DATA PENDIENTES'!L915)</f>
        <v/>
      </c>
      <c r="D915" s="52" t="str">
        <f>IF(A915="","",'DATA PENDIENTES'!J915)</f>
        <v/>
      </c>
      <c r="E915" s="52" t="str">
        <f>IF(A915="","",'DATA PENDIENTES'!D915)</f>
        <v/>
      </c>
      <c r="F915" s="52" t="str">
        <f>IF(A915="","",'DATA PENDIENTES'!E915)</f>
        <v/>
      </c>
      <c r="G915" s="52" t="str">
        <f>IF(A915="","",'DATA PENDIENTES'!F915)</f>
        <v/>
      </c>
      <c r="H915" s="52" t="str">
        <f>IF(A915="","",'DATA PENDIENTES'!G915)</f>
        <v/>
      </c>
      <c r="I915" s="53" t="str">
        <f>IF(A915="","",'DATA PENDIENTES'!H915)</f>
        <v/>
      </c>
      <c r="J915" s="53" t="str">
        <f t="shared" si="1"/>
        <v/>
      </c>
      <c r="K915" s="52" t="str">
        <f>IF(A915="","",'DATA PENDIENTES'!I915)</f>
        <v/>
      </c>
      <c r="L915" s="52" t="str">
        <f>IF(A915="","",'DATA PENDIENTES'!K915)</f>
        <v/>
      </c>
      <c r="M915" s="52" t="str">
        <f>IF(A915="","",'DATA PENDIENTES'!M915)</f>
        <v/>
      </c>
      <c r="N915" s="52" t="str">
        <f>IF(A915="","",'DATA PENDIENTES'!N915)</f>
        <v/>
      </c>
      <c r="O915" s="52" t="str">
        <f t="shared" si="2"/>
        <v/>
      </c>
      <c r="P915" s="52" t="str">
        <f t="shared" si="3"/>
        <v/>
      </c>
      <c r="Q915" s="80" t="str">
        <f t="shared" si="4"/>
        <v/>
      </c>
      <c r="R915" s="52" t="str">
        <f t="shared" si="5"/>
        <v/>
      </c>
      <c r="S915" s="52" t="str">
        <f t="shared" si="6"/>
        <v/>
      </c>
      <c r="T915" s="53" t="str">
        <f>IF(A915="","",'DATA PENDIENTES'!O915)</f>
        <v/>
      </c>
    </row>
    <row r="916" ht="15.75" customHeight="1">
      <c r="A916" s="47" t="str">
        <f>IF('DATA PENDIENTES'!B916="","",'DATA PENDIENTES'!B916)</f>
        <v/>
      </c>
      <c r="B916" s="47" t="str">
        <f>IF(A916="","",'DATA PENDIENTES'!C916)</f>
        <v/>
      </c>
      <c r="C916" s="47" t="str">
        <f>IF(A916="","",'DATA PENDIENTES'!L916)</f>
        <v/>
      </c>
      <c r="D916" s="47" t="str">
        <f>IF(A916="","",'DATA PENDIENTES'!J916)</f>
        <v/>
      </c>
      <c r="E916" s="47" t="str">
        <f>IF(A916="","",'DATA PENDIENTES'!D916)</f>
        <v/>
      </c>
      <c r="F916" s="47" t="str">
        <f>IF(A916="","",'DATA PENDIENTES'!E916)</f>
        <v/>
      </c>
      <c r="G916" s="47" t="str">
        <f>IF(A916="","",'DATA PENDIENTES'!F916)</f>
        <v/>
      </c>
      <c r="H916" s="47" t="str">
        <f>IF(A916="","",'DATA PENDIENTES'!G916)</f>
        <v/>
      </c>
      <c r="I916" s="48" t="str">
        <f>IF(A916="","",'DATA PENDIENTES'!H916)</f>
        <v/>
      </c>
      <c r="J916" s="48" t="str">
        <f t="shared" si="1"/>
        <v/>
      </c>
      <c r="K916" s="47" t="str">
        <f>IF(A916="","",'DATA PENDIENTES'!I916)</f>
        <v/>
      </c>
      <c r="L916" s="47" t="str">
        <f>IF(A916="","",'DATA PENDIENTES'!K916)</f>
        <v/>
      </c>
      <c r="M916" s="47" t="str">
        <f>IF(A916="","",'DATA PENDIENTES'!M916)</f>
        <v/>
      </c>
      <c r="N916" s="47" t="str">
        <f>IF(A916="","",'DATA PENDIENTES'!N916)</f>
        <v/>
      </c>
      <c r="O916" s="47" t="str">
        <f t="shared" si="2"/>
        <v/>
      </c>
      <c r="P916" s="47" t="str">
        <f t="shared" si="3"/>
        <v/>
      </c>
      <c r="Q916" s="77" t="str">
        <f t="shared" si="4"/>
        <v/>
      </c>
      <c r="R916" s="47" t="str">
        <f t="shared" si="5"/>
        <v/>
      </c>
      <c r="S916" s="47" t="str">
        <f t="shared" si="6"/>
        <v/>
      </c>
      <c r="T916" s="48" t="str">
        <f>IF(A916="","",'DATA PENDIENTES'!O916)</f>
        <v/>
      </c>
    </row>
    <row r="917" ht="15.75" customHeight="1">
      <c r="A917" s="52" t="str">
        <f>IF('DATA PENDIENTES'!B917="","",'DATA PENDIENTES'!B917)</f>
        <v/>
      </c>
      <c r="B917" s="52" t="str">
        <f>IF(A917="","",'DATA PENDIENTES'!C917)</f>
        <v/>
      </c>
      <c r="C917" s="52" t="str">
        <f>IF(A917="","",'DATA PENDIENTES'!L917)</f>
        <v/>
      </c>
      <c r="D917" s="52" t="str">
        <f>IF(A917="","",'DATA PENDIENTES'!J917)</f>
        <v/>
      </c>
      <c r="E917" s="52" t="str">
        <f>IF(A917="","",'DATA PENDIENTES'!D917)</f>
        <v/>
      </c>
      <c r="F917" s="52" t="str">
        <f>IF(A917="","",'DATA PENDIENTES'!E917)</f>
        <v/>
      </c>
      <c r="G917" s="52" t="str">
        <f>IF(A917="","",'DATA PENDIENTES'!F917)</f>
        <v/>
      </c>
      <c r="H917" s="52" t="str">
        <f>IF(A917="","",'DATA PENDIENTES'!G917)</f>
        <v/>
      </c>
      <c r="I917" s="53" t="str">
        <f>IF(A917="","",'DATA PENDIENTES'!H917)</f>
        <v/>
      </c>
      <c r="J917" s="53" t="str">
        <f t="shared" si="1"/>
        <v/>
      </c>
      <c r="K917" s="52" t="str">
        <f>IF(A917="","",'DATA PENDIENTES'!I917)</f>
        <v/>
      </c>
      <c r="L917" s="52" t="str">
        <f>IF(A917="","",'DATA PENDIENTES'!K917)</f>
        <v/>
      </c>
      <c r="M917" s="52" t="str">
        <f>IF(A917="","",'DATA PENDIENTES'!M917)</f>
        <v/>
      </c>
      <c r="N917" s="52" t="str">
        <f>IF(A917="","",'DATA PENDIENTES'!N917)</f>
        <v/>
      </c>
      <c r="O917" s="52" t="str">
        <f t="shared" si="2"/>
        <v/>
      </c>
      <c r="P917" s="52" t="str">
        <f t="shared" si="3"/>
        <v/>
      </c>
      <c r="Q917" s="80" t="str">
        <f t="shared" si="4"/>
        <v/>
      </c>
      <c r="R917" s="52" t="str">
        <f t="shared" si="5"/>
        <v/>
      </c>
      <c r="S917" s="52" t="str">
        <f t="shared" si="6"/>
        <v/>
      </c>
      <c r="T917" s="53" t="str">
        <f>IF(A917="","",'DATA PENDIENTES'!O917)</f>
        <v/>
      </c>
    </row>
    <row r="918" ht="15.75" customHeight="1">
      <c r="A918" s="47" t="str">
        <f>IF('DATA PENDIENTES'!B918="","",'DATA PENDIENTES'!B918)</f>
        <v/>
      </c>
      <c r="B918" s="47" t="str">
        <f>IF(A918="","",'DATA PENDIENTES'!C918)</f>
        <v/>
      </c>
      <c r="C918" s="47" t="str">
        <f>IF(A918="","",'DATA PENDIENTES'!L918)</f>
        <v/>
      </c>
      <c r="D918" s="47" t="str">
        <f>IF(A918="","",'DATA PENDIENTES'!J918)</f>
        <v/>
      </c>
      <c r="E918" s="47" t="str">
        <f>IF(A918="","",'DATA PENDIENTES'!D918)</f>
        <v/>
      </c>
      <c r="F918" s="47" t="str">
        <f>IF(A918="","",'DATA PENDIENTES'!E918)</f>
        <v/>
      </c>
      <c r="G918" s="47" t="str">
        <f>IF(A918="","",'DATA PENDIENTES'!F918)</f>
        <v/>
      </c>
      <c r="H918" s="47" t="str">
        <f>IF(A918="","",'DATA PENDIENTES'!G918)</f>
        <v/>
      </c>
      <c r="I918" s="48" t="str">
        <f>IF(A918="","",'DATA PENDIENTES'!H918)</f>
        <v/>
      </c>
      <c r="J918" s="48" t="str">
        <f t="shared" si="1"/>
        <v/>
      </c>
      <c r="K918" s="47" t="str">
        <f>IF(A918="","",'DATA PENDIENTES'!I918)</f>
        <v/>
      </c>
      <c r="L918" s="47" t="str">
        <f>IF(A918="","",'DATA PENDIENTES'!K918)</f>
        <v/>
      </c>
      <c r="M918" s="47" t="str">
        <f>IF(A918="","",'DATA PENDIENTES'!M918)</f>
        <v/>
      </c>
      <c r="N918" s="47" t="str">
        <f>IF(A918="","",'DATA PENDIENTES'!N918)</f>
        <v/>
      </c>
      <c r="O918" s="47" t="str">
        <f t="shared" si="2"/>
        <v/>
      </c>
      <c r="P918" s="47" t="str">
        <f t="shared" si="3"/>
        <v/>
      </c>
      <c r="Q918" s="77" t="str">
        <f t="shared" si="4"/>
        <v/>
      </c>
      <c r="R918" s="47" t="str">
        <f t="shared" si="5"/>
        <v/>
      </c>
      <c r="S918" s="47" t="str">
        <f t="shared" si="6"/>
        <v/>
      </c>
      <c r="T918" s="48" t="str">
        <f>IF(A918="","",'DATA PENDIENTES'!O918)</f>
        <v/>
      </c>
    </row>
    <row r="919" ht="15.75" customHeight="1">
      <c r="A919" s="52" t="str">
        <f>IF('DATA PENDIENTES'!B919="","",'DATA PENDIENTES'!B919)</f>
        <v/>
      </c>
      <c r="B919" s="52" t="str">
        <f>IF(A919="","",'DATA PENDIENTES'!C919)</f>
        <v/>
      </c>
      <c r="C919" s="52" t="str">
        <f>IF(A919="","",'DATA PENDIENTES'!L919)</f>
        <v/>
      </c>
      <c r="D919" s="52" t="str">
        <f>IF(A919="","",'DATA PENDIENTES'!J919)</f>
        <v/>
      </c>
      <c r="E919" s="52" t="str">
        <f>IF(A919="","",'DATA PENDIENTES'!D919)</f>
        <v/>
      </c>
      <c r="F919" s="52" t="str">
        <f>IF(A919="","",'DATA PENDIENTES'!E919)</f>
        <v/>
      </c>
      <c r="G919" s="52" t="str">
        <f>IF(A919="","",'DATA PENDIENTES'!F919)</f>
        <v/>
      </c>
      <c r="H919" s="52" t="str">
        <f>IF(A919="","",'DATA PENDIENTES'!G919)</f>
        <v/>
      </c>
      <c r="I919" s="53" t="str">
        <f>IF(A919="","",'DATA PENDIENTES'!H919)</f>
        <v/>
      </c>
      <c r="J919" s="53" t="str">
        <f t="shared" si="1"/>
        <v/>
      </c>
      <c r="K919" s="52" t="str">
        <f>IF(A919="","",'DATA PENDIENTES'!I919)</f>
        <v/>
      </c>
      <c r="L919" s="52" t="str">
        <f>IF(A919="","",'DATA PENDIENTES'!K919)</f>
        <v/>
      </c>
      <c r="M919" s="52" t="str">
        <f>IF(A919="","",'DATA PENDIENTES'!M919)</f>
        <v/>
      </c>
      <c r="N919" s="52" t="str">
        <f>IF(A919="","",'DATA PENDIENTES'!N919)</f>
        <v/>
      </c>
      <c r="O919" s="52" t="str">
        <f t="shared" si="2"/>
        <v/>
      </c>
      <c r="P919" s="52" t="str">
        <f t="shared" si="3"/>
        <v/>
      </c>
      <c r="Q919" s="80" t="str">
        <f t="shared" si="4"/>
        <v/>
      </c>
      <c r="R919" s="52" t="str">
        <f t="shared" si="5"/>
        <v/>
      </c>
      <c r="S919" s="52" t="str">
        <f t="shared" si="6"/>
        <v/>
      </c>
      <c r="T919" s="53" t="str">
        <f>IF(A919="","",'DATA PENDIENTES'!O919)</f>
        <v/>
      </c>
    </row>
    <row r="920" ht="15.75" customHeight="1">
      <c r="A920" s="47" t="str">
        <f>IF('DATA PENDIENTES'!B920="","",'DATA PENDIENTES'!B920)</f>
        <v/>
      </c>
      <c r="B920" s="47" t="str">
        <f>IF(A920="","",'DATA PENDIENTES'!C920)</f>
        <v/>
      </c>
      <c r="C920" s="47" t="str">
        <f>IF(A920="","",'DATA PENDIENTES'!L920)</f>
        <v/>
      </c>
      <c r="D920" s="47" t="str">
        <f>IF(A920="","",'DATA PENDIENTES'!J920)</f>
        <v/>
      </c>
      <c r="E920" s="47" t="str">
        <f>IF(A920="","",'DATA PENDIENTES'!D920)</f>
        <v/>
      </c>
      <c r="F920" s="47" t="str">
        <f>IF(A920="","",'DATA PENDIENTES'!E920)</f>
        <v/>
      </c>
      <c r="G920" s="47" t="str">
        <f>IF(A920="","",'DATA PENDIENTES'!F920)</f>
        <v/>
      </c>
      <c r="H920" s="47" t="str">
        <f>IF(A920="","",'DATA PENDIENTES'!G920)</f>
        <v/>
      </c>
      <c r="I920" s="48" t="str">
        <f>IF(A920="","",'DATA PENDIENTES'!H920)</f>
        <v/>
      </c>
      <c r="J920" s="48" t="str">
        <f t="shared" si="1"/>
        <v/>
      </c>
      <c r="K920" s="47" t="str">
        <f>IF(A920="","",'DATA PENDIENTES'!I920)</f>
        <v/>
      </c>
      <c r="L920" s="47" t="str">
        <f>IF(A920="","",'DATA PENDIENTES'!K920)</f>
        <v/>
      </c>
      <c r="M920" s="47" t="str">
        <f>IF(A920="","",'DATA PENDIENTES'!M920)</f>
        <v/>
      </c>
      <c r="N920" s="47" t="str">
        <f>IF(A920="","",'DATA PENDIENTES'!N920)</f>
        <v/>
      </c>
      <c r="O920" s="47" t="str">
        <f t="shared" si="2"/>
        <v/>
      </c>
      <c r="P920" s="47" t="str">
        <f t="shared" si="3"/>
        <v/>
      </c>
      <c r="Q920" s="77" t="str">
        <f t="shared" si="4"/>
        <v/>
      </c>
      <c r="R920" s="47" t="str">
        <f t="shared" si="5"/>
        <v/>
      </c>
      <c r="S920" s="47" t="str">
        <f t="shared" si="6"/>
        <v/>
      </c>
      <c r="T920" s="48" t="str">
        <f>IF(A920="","",'DATA PENDIENTES'!O920)</f>
        <v/>
      </c>
    </row>
    <row r="921" ht="15.75" customHeight="1">
      <c r="A921" s="52" t="str">
        <f>IF('DATA PENDIENTES'!B921="","",'DATA PENDIENTES'!B921)</f>
        <v/>
      </c>
      <c r="B921" s="52" t="str">
        <f>IF(A921="","",'DATA PENDIENTES'!C921)</f>
        <v/>
      </c>
      <c r="C921" s="52" t="str">
        <f>IF(A921="","",'DATA PENDIENTES'!L921)</f>
        <v/>
      </c>
      <c r="D921" s="52" t="str">
        <f>IF(A921="","",'DATA PENDIENTES'!J921)</f>
        <v/>
      </c>
      <c r="E921" s="52" t="str">
        <f>IF(A921="","",'DATA PENDIENTES'!D921)</f>
        <v/>
      </c>
      <c r="F921" s="52" t="str">
        <f>IF(A921="","",'DATA PENDIENTES'!E921)</f>
        <v/>
      </c>
      <c r="G921" s="52" t="str">
        <f>IF(A921="","",'DATA PENDIENTES'!F921)</f>
        <v/>
      </c>
      <c r="H921" s="52" t="str">
        <f>IF(A921="","",'DATA PENDIENTES'!G921)</f>
        <v/>
      </c>
      <c r="I921" s="53" t="str">
        <f>IF(A921="","",'DATA PENDIENTES'!H921)</f>
        <v/>
      </c>
      <c r="J921" s="53" t="str">
        <f t="shared" si="1"/>
        <v/>
      </c>
      <c r="K921" s="52" t="str">
        <f>IF(A921="","",'DATA PENDIENTES'!I921)</f>
        <v/>
      </c>
      <c r="L921" s="52" t="str">
        <f>IF(A921="","",'DATA PENDIENTES'!K921)</f>
        <v/>
      </c>
      <c r="M921" s="52" t="str">
        <f>IF(A921="","",'DATA PENDIENTES'!M921)</f>
        <v/>
      </c>
      <c r="N921" s="52" t="str">
        <f>IF(A921="","",'DATA PENDIENTES'!N921)</f>
        <v/>
      </c>
      <c r="O921" s="52" t="str">
        <f t="shared" si="2"/>
        <v/>
      </c>
      <c r="P921" s="52" t="str">
        <f t="shared" si="3"/>
        <v/>
      </c>
      <c r="Q921" s="80" t="str">
        <f t="shared" si="4"/>
        <v/>
      </c>
      <c r="R921" s="52" t="str">
        <f t="shared" si="5"/>
        <v/>
      </c>
      <c r="S921" s="52" t="str">
        <f t="shared" si="6"/>
        <v/>
      </c>
      <c r="T921" s="53" t="str">
        <f>IF(A921="","",'DATA PENDIENTES'!O921)</f>
        <v/>
      </c>
    </row>
    <row r="922" ht="15.75" customHeight="1">
      <c r="A922" s="47" t="str">
        <f>IF('DATA PENDIENTES'!B922="","",'DATA PENDIENTES'!B922)</f>
        <v/>
      </c>
      <c r="B922" s="47" t="str">
        <f>IF(A922="","",'DATA PENDIENTES'!C922)</f>
        <v/>
      </c>
      <c r="C922" s="47" t="str">
        <f>IF(A922="","",'DATA PENDIENTES'!L922)</f>
        <v/>
      </c>
      <c r="D922" s="47" t="str">
        <f>IF(A922="","",'DATA PENDIENTES'!J922)</f>
        <v/>
      </c>
      <c r="E922" s="47" t="str">
        <f>IF(A922="","",'DATA PENDIENTES'!D922)</f>
        <v/>
      </c>
      <c r="F922" s="47" t="str">
        <f>IF(A922="","",'DATA PENDIENTES'!E922)</f>
        <v/>
      </c>
      <c r="G922" s="47" t="str">
        <f>IF(A922="","",'DATA PENDIENTES'!F922)</f>
        <v/>
      </c>
      <c r="H922" s="47" t="str">
        <f>IF(A922="","",'DATA PENDIENTES'!G922)</f>
        <v/>
      </c>
      <c r="I922" s="48" t="str">
        <f>IF(A922="","",'DATA PENDIENTES'!H922)</f>
        <v/>
      </c>
      <c r="J922" s="48" t="str">
        <f t="shared" si="1"/>
        <v/>
      </c>
      <c r="K922" s="47" t="str">
        <f>IF(A922="","",'DATA PENDIENTES'!I922)</f>
        <v/>
      </c>
      <c r="L922" s="47" t="str">
        <f>IF(A922="","",'DATA PENDIENTES'!K922)</f>
        <v/>
      </c>
      <c r="M922" s="47" t="str">
        <f>IF(A922="","",'DATA PENDIENTES'!M922)</f>
        <v/>
      </c>
      <c r="N922" s="47" t="str">
        <f>IF(A922="","",'DATA PENDIENTES'!N922)</f>
        <v/>
      </c>
      <c r="O922" s="47" t="str">
        <f t="shared" si="2"/>
        <v/>
      </c>
      <c r="P922" s="47" t="str">
        <f t="shared" si="3"/>
        <v/>
      </c>
      <c r="Q922" s="77" t="str">
        <f t="shared" si="4"/>
        <v/>
      </c>
      <c r="R922" s="47" t="str">
        <f t="shared" si="5"/>
        <v/>
      </c>
      <c r="S922" s="47" t="str">
        <f t="shared" si="6"/>
        <v/>
      </c>
      <c r="T922" s="48" t="str">
        <f>IF(A922="","",'DATA PENDIENTES'!O922)</f>
        <v/>
      </c>
    </row>
    <row r="923" ht="15.75" customHeight="1">
      <c r="A923" s="52" t="str">
        <f>IF('DATA PENDIENTES'!B923="","",'DATA PENDIENTES'!B923)</f>
        <v/>
      </c>
      <c r="B923" s="52" t="str">
        <f>IF(A923="","",'DATA PENDIENTES'!C923)</f>
        <v/>
      </c>
      <c r="C923" s="52" t="str">
        <f>IF(A923="","",'DATA PENDIENTES'!L923)</f>
        <v/>
      </c>
      <c r="D923" s="52" t="str">
        <f>IF(A923="","",'DATA PENDIENTES'!J923)</f>
        <v/>
      </c>
      <c r="E923" s="52" t="str">
        <f>IF(A923="","",'DATA PENDIENTES'!D923)</f>
        <v/>
      </c>
      <c r="F923" s="52" t="str">
        <f>IF(A923="","",'DATA PENDIENTES'!E923)</f>
        <v/>
      </c>
      <c r="G923" s="52" t="str">
        <f>IF(A923="","",'DATA PENDIENTES'!F923)</f>
        <v/>
      </c>
      <c r="H923" s="52" t="str">
        <f>IF(A923="","",'DATA PENDIENTES'!G923)</f>
        <v/>
      </c>
      <c r="I923" s="53" t="str">
        <f>IF(A923="","",'DATA PENDIENTES'!H923)</f>
        <v/>
      </c>
      <c r="J923" s="53" t="str">
        <f t="shared" si="1"/>
        <v/>
      </c>
      <c r="K923" s="52" t="str">
        <f>IF(A923="","",'DATA PENDIENTES'!I923)</f>
        <v/>
      </c>
      <c r="L923" s="52" t="str">
        <f>IF(A923="","",'DATA PENDIENTES'!K923)</f>
        <v/>
      </c>
      <c r="M923" s="52" t="str">
        <f>IF(A923="","",'DATA PENDIENTES'!M923)</f>
        <v/>
      </c>
      <c r="N923" s="52" t="str">
        <f>IF(A923="","",'DATA PENDIENTES'!N923)</f>
        <v/>
      </c>
      <c r="O923" s="52" t="str">
        <f t="shared" si="2"/>
        <v/>
      </c>
      <c r="P923" s="52" t="str">
        <f t="shared" si="3"/>
        <v/>
      </c>
      <c r="Q923" s="80" t="str">
        <f t="shared" si="4"/>
        <v/>
      </c>
      <c r="R923" s="52" t="str">
        <f t="shared" si="5"/>
        <v/>
      </c>
      <c r="S923" s="52" t="str">
        <f t="shared" si="6"/>
        <v/>
      </c>
      <c r="T923" s="53" t="str">
        <f>IF(A923="","",'DATA PENDIENTES'!O923)</f>
        <v/>
      </c>
    </row>
    <row r="924" ht="15.75" customHeight="1">
      <c r="A924" s="47" t="str">
        <f>IF('DATA PENDIENTES'!B924="","",'DATA PENDIENTES'!B924)</f>
        <v/>
      </c>
      <c r="B924" s="47" t="str">
        <f>IF(A924="","",'DATA PENDIENTES'!C924)</f>
        <v/>
      </c>
      <c r="C924" s="47" t="str">
        <f>IF(A924="","",'DATA PENDIENTES'!L924)</f>
        <v/>
      </c>
      <c r="D924" s="47" t="str">
        <f>IF(A924="","",'DATA PENDIENTES'!J924)</f>
        <v/>
      </c>
      <c r="E924" s="47" t="str">
        <f>IF(A924="","",'DATA PENDIENTES'!D924)</f>
        <v/>
      </c>
      <c r="F924" s="47" t="str">
        <f>IF(A924="","",'DATA PENDIENTES'!E924)</f>
        <v/>
      </c>
      <c r="G924" s="47" t="str">
        <f>IF(A924="","",'DATA PENDIENTES'!F924)</f>
        <v/>
      </c>
      <c r="H924" s="47" t="str">
        <f>IF(A924="","",'DATA PENDIENTES'!G924)</f>
        <v/>
      </c>
      <c r="I924" s="48" t="str">
        <f>IF(A924="","",'DATA PENDIENTES'!H924)</f>
        <v/>
      </c>
      <c r="J924" s="48" t="str">
        <f t="shared" si="1"/>
        <v/>
      </c>
      <c r="K924" s="47" t="str">
        <f>IF(A924="","",'DATA PENDIENTES'!I924)</f>
        <v/>
      </c>
      <c r="L924" s="47" t="str">
        <f>IF(A924="","",'DATA PENDIENTES'!K924)</f>
        <v/>
      </c>
      <c r="M924" s="47" t="str">
        <f>IF(A924="","",'DATA PENDIENTES'!M924)</f>
        <v/>
      </c>
      <c r="N924" s="47" t="str">
        <f>IF(A924="","",'DATA PENDIENTES'!N924)</f>
        <v/>
      </c>
      <c r="O924" s="47" t="str">
        <f t="shared" si="2"/>
        <v/>
      </c>
      <c r="P924" s="47" t="str">
        <f t="shared" si="3"/>
        <v/>
      </c>
      <c r="Q924" s="77" t="str">
        <f t="shared" si="4"/>
        <v/>
      </c>
      <c r="R924" s="47" t="str">
        <f t="shared" si="5"/>
        <v/>
      </c>
      <c r="S924" s="47" t="str">
        <f t="shared" si="6"/>
        <v/>
      </c>
      <c r="T924" s="48" t="str">
        <f>IF(A924="","",'DATA PENDIENTES'!O924)</f>
        <v/>
      </c>
    </row>
    <row r="925" ht="15.75" customHeight="1">
      <c r="A925" s="52" t="str">
        <f>IF('DATA PENDIENTES'!B925="","",'DATA PENDIENTES'!B925)</f>
        <v/>
      </c>
      <c r="B925" s="52" t="str">
        <f>IF(A925="","",'DATA PENDIENTES'!C925)</f>
        <v/>
      </c>
      <c r="C925" s="52" t="str">
        <f>IF(A925="","",'DATA PENDIENTES'!L925)</f>
        <v/>
      </c>
      <c r="D925" s="52" t="str">
        <f>IF(A925="","",'DATA PENDIENTES'!J925)</f>
        <v/>
      </c>
      <c r="E925" s="52" t="str">
        <f>IF(A925="","",'DATA PENDIENTES'!D925)</f>
        <v/>
      </c>
      <c r="F925" s="52" t="str">
        <f>IF(A925="","",'DATA PENDIENTES'!E925)</f>
        <v/>
      </c>
      <c r="G925" s="52" t="str">
        <f>IF(A925="","",'DATA PENDIENTES'!F925)</f>
        <v/>
      </c>
      <c r="H925" s="52" t="str">
        <f>IF(A925="","",'DATA PENDIENTES'!G925)</f>
        <v/>
      </c>
      <c r="I925" s="53" t="str">
        <f>IF(A925="","",'DATA PENDIENTES'!H925)</f>
        <v/>
      </c>
      <c r="J925" s="53" t="str">
        <f t="shared" si="1"/>
        <v/>
      </c>
      <c r="K925" s="52" t="str">
        <f>IF(A925="","",'DATA PENDIENTES'!I925)</f>
        <v/>
      </c>
      <c r="L925" s="52" t="str">
        <f>IF(A925="","",'DATA PENDIENTES'!K925)</f>
        <v/>
      </c>
      <c r="M925" s="52" t="str">
        <f>IF(A925="","",'DATA PENDIENTES'!M925)</f>
        <v/>
      </c>
      <c r="N925" s="52" t="str">
        <f>IF(A925="","",'DATA PENDIENTES'!N925)</f>
        <v/>
      </c>
      <c r="O925" s="52" t="str">
        <f t="shared" si="2"/>
        <v/>
      </c>
      <c r="P925" s="52" t="str">
        <f t="shared" si="3"/>
        <v/>
      </c>
      <c r="Q925" s="80" t="str">
        <f t="shared" si="4"/>
        <v/>
      </c>
      <c r="R925" s="52" t="str">
        <f t="shared" si="5"/>
        <v/>
      </c>
      <c r="S925" s="52" t="str">
        <f t="shared" si="6"/>
        <v/>
      </c>
      <c r="T925" s="53" t="str">
        <f>IF(A925="","",'DATA PENDIENTES'!O925)</f>
        <v/>
      </c>
    </row>
    <row r="926" ht="15.75" customHeight="1">
      <c r="A926" s="47" t="str">
        <f>IF('DATA PENDIENTES'!B926="","",'DATA PENDIENTES'!B926)</f>
        <v/>
      </c>
      <c r="B926" s="47" t="str">
        <f>IF(A926="","",'DATA PENDIENTES'!C926)</f>
        <v/>
      </c>
      <c r="C926" s="47" t="str">
        <f>IF(A926="","",'DATA PENDIENTES'!L926)</f>
        <v/>
      </c>
      <c r="D926" s="47" t="str">
        <f>IF(A926="","",'DATA PENDIENTES'!J926)</f>
        <v/>
      </c>
      <c r="E926" s="47" t="str">
        <f>IF(A926="","",'DATA PENDIENTES'!D926)</f>
        <v/>
      </c>
      <c r="F926" s="47" t="str">
        <f>IF(A926="","",'DATA PENDIENTES'!E926)</f>
        <v/>
      </c>
      <c r="G926" s="47" t="str">
        <f>IF(A926="","",'DATA PENDIENTES'!F926)</f>
        <v/>
      </c>
      <c r="H926" s="47" t="str">
        <f>IF(A926="","",'DATA PENDIENTES'!G926)</f>
        <v/>
      </c>
      <c r="I926" s="48" t="str">
        <f>IF(A926="","",'DATA PENDIENTES'!H926)</f>
        <v/>
      </c>
      <c r="J926" s="48" t="str">
        <f t="shared" si="1"/>
        <v/>
      </c>
      <c r="K926" s="47" t="str">
        <f>IF(A926="","",'DATA PENDIENTES'!I926)</f>
        <v/>
      </c>
      <c r="L926" s="47" t="str">
        <f>IF(A926="","",'DATA PENDIENTES'!K926)</f>
        <v/>
      </c>
      <c r="M926" s="47" t="str">
        <f>IF(A926="","",'DATA PENDIENTES'!M926)</f>
        <v/>
      </c>
      <c r="N926" s="47" t="str">
        <f>IF(A926="","",'DATA PENDIENTES'!N926)</f>
        <v/>
      </c>
      <c r="O926" s="47" t="str">
        <f t="shared" si="2"/>
        <v/>
      </c>
      <c r="P926" s="47" t="str">
        <f t="shared" si="3"/>
        <v/>
      </c>
      <c r="Q926" s="77" t="str">
        <f t="shared" si="4"/>
        <v/>
      </c>
      <c r="R926" s="47" t="str">
        <f t="shared" si="5"/>
        <v/>
      </c>
      <c r="S926" s="47" t="str">
        <f t="shared" si="6"/>
        <v/>
      </c>
      <c r="T926" s="48" t="str">
        <f>IF(A926="","",'DATA PENDIENTES'!O926)</f>
        <v/>
      </c>
    </row>
    <row r="927" ht="15.75" customHeight="1">
      <c r="A927" s="52" t="str">
        <f>IF('DATA PENDIENTES'!B927="","",'DATA PENDIENTES'!B927)</f>
        <v/>
      </c>
      <c r="B927" s="52" t="str">
        <f>IF(A927="","",'DATA PENDIENTES'!C927)</f>
        <v/>
      </c>
      <c r="C927" s="52" t="str">
        <f>IF(A927="","",'DATA PENDIENTES'!L927)</f>
        <v/>
      </c>
      <c r="D927" s="52" t="str">
        <f>IF(A927="","",'DATA PENDIENTES'!J927)</f>
        <v/>
      </c>
      <c r="E927" s="52" t="str">
        <f>IF(A927="","",'DATA PENDIENTES'!D927)</f>
        <v/>
      </c>
      <c r="F927" s="52" t="str">
        <f>IF(A927="","",'DATA PENDIENTES'!E927)</f>
        <v/>
      </c>
      <c r="G927" s="52" t="str">
        <f>IF(A927="","",'DATA PENDIENTES'!F927)</f>
        <v/>
      </c>
      <c r="H927" s="52" t="str">
        <f>IF(A927="","",'DATA PENDIENTES'!G927)</f>
        <v/>
      </c>
      <c r="I927" s="53" t="str">
        <f>IF(A927="","",'DATA PENDIENTES'!H927)</f>
        <v/>
      </c>
      <c r="J927" s="53" t="str">
        <f t="shared" si="1"/>
        <v/>
      </c>
      <c r="K927" s="52" t="str">
        <f>IF(A927="","",'DATA PENDIENTES'!I927)</f>
        <v/>
      </c>
      <c r="L927" s="52" t="str">
        <f>IF(A927="","",'DATA PENDIENTES'!K927)</f>
        <v/>
      </c>
      <c r="M927" s="52" t="str">
        <f>IF(A927="","",'DATA PENDIENTES'!M927)</f>
        <v/>
      </c>
      <c r="N927" s="52" t="str">
        <f>IF(A927="","",'DATA PENDIENTES'!N927)</f>
        <v/>
      </c>
      <c r="O927" s="52" t="str">
        <f t="shared" si="2"/>
        <v/>
      </c>
      <c r="P927" s="52" t="str">
        <f t="shared" si="3"/>
        <v/>
      </c>
      <c r="Q927" s="80" t="str">
        <f t="shared" si="4"/>
        <v/>
      </c>
      <c r="R927" s="52" t="str">
        <f t="shared" si="5"/>
        <v/>
      </c>
      <c r="S927" s="52" t="str">
        <f t="shared" si="6"/>
        <v/>
      </c>
      <c r="T927" s="53" t="str">
        <f>IF(A927="","",'DATA PENDIENTES'!O927)</f>
        <v/>
      </c>
    </row>
    <row r="928" ht="15.75" customHeight="1">
      <c r="A928" s="47" t="str">
        <f>IF('DATA PENDIENTES'!B928="","",'DATA PENDIENTES'!B928)</f>
        <v/>
      </c>
      <c r="B928" s="47" t="str">
        <f>IF(A928="","",'DATA PENDIENTES'!C928)</f>
        <v/>
      </c>
      <c r="C928" s="47" t="str">
        <f>IF(A928="","",'DATA PENDIENTES'!L928)</f>
        <v/>
      </c>
      <c r="D928" s="47" t="str">
        <f>IF(A928="","",'DATA PENDIENTES'!J928)</f>
        <v/>
      </c>
      <c r="E928" s="47" t="str">
        <f>IF(A928="","",'DATA PENDIENTES'!D928)</f>
        <v/>
      </c>
      <c r="F928" s="47" t="str">
        <f>IF(A928="","",'DATA PENDIENTES'!E928)</f>
        <v/>
      </c>
      <c r="G928" s="47" t="str">
        <f>IF(A928="","",'DATA PENDIENTES'!F928)</f>
        <v/>
      </c>
      <c r="H928" s="47" t="str">
        <f>IF(A928="","",'DATA PENDIENTES'!G928)</f>
        <v/>
      </c>
      <c r="I928" s="48" t="str">
        <f>IF(A928="","",'DATA PENDIENTES'!H928)</f>
        <v/>
      </c>
      <c r="J928" s="48" t="str">
        <f t="shared" si="1"/>
        <v/>
      </c>
      <c r="K928" s="47" t="str">
        <f>IF(A928="","",'DATA PENDIENTES'!I928)</f>
        <v/>
      </c>
      <c r="L928" s="47" t="str">
        <f>IF(A928="","",'DATA PENDIENTES'!K928)</f>
        <v/>
      </c>
      <c r="M928" s="47" t="str">
        <f>IF(A928="","",'DATA PENDIENTES'!M928)</f>
        <v/>
      </c>
      <c r="N928" s="47" t="str">
        <f>IF(A928="","",'DATA PENDIENTES'!N928)</f>
        <v/>
      </c>
      <c r="O928" s="47" t="str">
        <f t="shared" si="2"/>
        <v/>
      </c>
      <c r="P928" s="47" t="str">
        <f t="shared" si="3"/>
        <v/>
      </c>
      <c r="Q928" s="77" t="str">
        <f t="shared" si="4"/>
        <v/>
      </c>
      <c r="R928" s="47" t="str">
        <f t="shared" si="5"/>
        <v/>
      </c>
      <c r="S928" s="47" t="str">
        <f t="shared" si="6"/>
        <v/>
      </c>
      <c r="T928" s="48" t="str">
        <f>IF(A928="","",'DATA PENDIENTES'!O928)</f>
        <v/>
      </c>
    </row>
    <row r="929" ht="15.75" customHeight="1">
      <c r="A929" s="52" t="str">
        <f>IF('DATA PENDIENTES'!B929="","",'DATA PENDIENTES'!B929)</f>
        <v/>
      </c>
      <c r="B929" s="52" t="str">
        <f>IF(A929="","",'DATA PENDIENTES'!C929)</f>
        <v/>
      </c>
      <c r="C929" s="52" t="str">
        <f>IF(A929="","",'DATA PENDIENTES'!L929)</f>
        <v/>
      </c>
      <c r="D929" s="52" t="str">
        <f>IF(A929="","",'DATA PENDIENTES'!J929)</f>
        <v/>
      </c>
      <c r="E929" s="52" t="str">
        <f>IF(A929="","",'DATA PENDIENTES'!D929)</f>
        <v/>
      </c>
      <c r="F929" s="52" t="str">
        <f>IF(A929="","",'DATA PENDIENTES'!E929)</f>
        <v/>
      </c>
      <c r="G929" s="52" t="str">
        <f>IF(A929="","",'DATA PENDIENTES'!F929)</f>
        <v/>
      </c>
      <c r="H929" s="52" t="str">
        <f>IF(A929="","",'DATA PENDIENTES'!G929)</f>
        <v/>
      </c>
      <c r="I929" s="53" t="str">
        <f>IF(A929="","",'DATA PENDIENTES'!H929)</f>
        <v/>
      </c>
      <c r="J929" s="53" t="str">
        <f t="shared" si="1"/>
        <v/>
      </c>
      <c r="K929" s="52" t="str">
        <f>IF(A929="","",'DATA PENDIENTES'!I929)</f>
        <v/>
      </c>
      <c r="L929" s="52" t="str">
        <f>IF(A929="","",'DATA PENDIENTES'!K929)</f>
        <v/>
      </c>
      <c r="M929" s="52" t="str">
        <f>IF(A929="","",'DATA PENDIENTES'!M929)</f>
        <v/>
      </c>
      <c r="N929" s="52" t="str">
        <f>IF(A929="","",'DATA PENDIENTES'!N929)</f>
        <v/>
      </c>
      <c r="O929" s="52" t="str">
        <f t="shared" si="2"/>
        <v/>
      </c>
      <c r="P929" s="52" t="str">
        <f t="shared" si="3"/>
        <v/>
      </c>
      <c r="Q929" s="80" t="str">
        <f t="shared" si="4"/>
        <v/>
      </c>
      <c r="R929" s="52" t="str">
        <f t="shared" si="5"/>
        <v/>
      </c>
      <c r="S929" s="52" t="str">
        <f t="shared" si="6"/>
        <v/>
      </c>
      <c r="T929" s="53" t="str">
        <f>IF(A929="","",'DATA PENDIENTES'!O929)</f>
        <v/>
      </c>
    </row>
    <row r="930" ht="15.75" customHeight="1">
      <c r="A930" s="47" t="str">
        <f>IF('DATA PENDIENTES'!B930="","",'DATA PENDIENTES'!B930)</f>
        <v/>
      </c>
      <c r="B930" s="47" t="str">
        <f>IF(A930="","",'DATA PENDIENTES'!C930)</f>
        <v/>
      </c>
      <c r="C930" s="47" t="str">
        <f>IF(A930="","",'DATA PENDIENTES'!L930)</f>
        <v/>
      </c>
      <c r="D930" s="47" t="str">
        <f>IF(A930="","",'DATA PENDIENTES'!J930)</f>
        <v/>
      </c>
      <c r="E930" s="47" t="str">
        <f>IF(A930="","",'DATA PENDIENTES'!D930)</f>
        <v/>
      </c>
      <c r="F930" s="47" t="str">
        <f>IF(A930="","",'DATA PENDIENTES'!E930)</f>
        <v/>
      </c>
      <c r="G930" s="47" t="str">
        <f>IF(A930="","",'DATA PENDIENTES'!F930)</f>
        <v/>
      </c>
      <c r="H930" s="47" t="str">
        <f>IF(A930="","",'DATA PENDIENTES'!G930)</f>
        <v/>
      </c>
      <c r="I930" s="48" t="str">
        <f>IF(A930="","",'DATA PENDIENTES'!H930)</f>
        <v/>
      </c>
      <c r="J930" s="48" t="str">
        <f t="shared" si="1"/>
        <v/>
      </c>
      <c r="K930" s="47" t="str">
        <f>IF(A930="","",'DATA PENDIENTES'!I930)</f>
        <v/>
      </c>
      <c r="L930" s="47" t="str">
        <f>IF(A930="","",'DATA PENDIENTES'!K930)</f>
        <v/>
      </c>
      <c r="M930" s="47" t="str">
        <f>IF(A930="","",'DATA PENDIENTES'!M930)</f>
        <v/>
      </c>
      <c r="N930" s="47" t="str">
        <f>IF(A930="","",'DATA PENDIENTES'!N930)</f>
        <v/>
      </c>
      <c r="O930" s="47" t="str">
        <f t="shared" si="2"/>
        <v/>
      </c>
      <c r="P930" s="47" t="str">
        <f t="shared" si="3"/>
        <v/>
      </c>
      <c r="Q930" s="77" t="str">
        <f t="shared" si="4"/>
        <v/>
      </c>
      <c r="R930" s="47" t="str">
        <f t="shared" si="5"/>
        <v/>
      </c>
      <c r="S930" s="47" t="str">
        <f t="shared" si="6"/>
        <v/>
      </c>
      <c r="T930" s="48" t="str">
        <f>IF(A930="","",'DATA PENDIENTES'!O930)</f>
        <v/>
      </c>
    </row>
    <row r="931" ht="15.75" customHeight="1">
      <c r="A931" s="52" t="str">
        <f>IF('DATA PENDIENTES'!B931="","",'DATA PENDIENTES'!B931)</f>
        <v/>
      </c>
      <c r="B931" s="52" t="str">
        <f>IF(A931="","",'DATA PENDIENTES'!C931)</f>
        <v/>
      </c>
      <c r="C931" s="52" t="str">
        <f>IF(A931="","",'DATA PENDIENTES'!L931)</f>
        <v/>
      </c>
      <c r="D931" s="52" t="str">
        <f>IF(A931="","",'DATA PENDIENTES'!J931)</f>
        <v/>
      </c>
      <c r="E931" s="52" t="str">
        <f>IF(A931="","",'DATA PENDIENTES'!D931)</f>
        <v/>
      </c>
      <c r="F931" s="52" t="str">
        <f>IF(A931="","",'DATA PENDIENTES'!E931)</f>
        <v/>
      </c>
      <c r="G931" s="52" t="str">
        <f>IF(A931="","",'DATA PENDIENTES'!F931)</f>
        <v/>
      </c>
      <c r="H931" s="52" t="str">
        <f>IF(A931="","",'DATA PENDIENTES'!G931)</f>
        <v/>
      </c>
      <c r="I931" s="53" t="str">
        <f>IF(A931="","",'DATA PENDIENTES'!H931)</f>
        <v/>
      </c>
      <c r="J931" s="53" t="str">
        <f t="shared" si="1"/>
        <v/>
      </c>
      <c r="K931" s="52" t="str">
        <f>IF(A931="","",'DATA PENDIENTES'!I931)</f>
        <v/>
      </c>
      <c r="L931" s="52" t="str">
        <f>IF(A931="","",'DATA PENDIENTES'!K931)</f>
        <v/>
      </c>
      <c r="M931" s="52" t="str">
        <f>IF(A931="","",'DATA PENDIENTES'!M931)</f>
        <v/>
      </c>
      <c r="N931" s="52" t="str">
        <f>IF(A931="","",'DATA PENDIENTES'!N931)</f>
        <v/>
      </c>
      <c r="O931" s="52" t="str">
        <f t="shared" si="2"/>
        <v/>
      </c>
      <c r="P931" s="52" t="str">
        <f t="shared" si="3"/>
        <v/>
      </c>
      <c r="Q931" s="80" t="str">
        <f t="shared" si="4"/>
        <v/>
      </c>
      <c r="R931" s="52" t="str">
        <f t="shared" si="5"/>
        <v/>
      </c>
      <c r="S931" s="52" t="str">
        <f t="shared" si="6"/>
        <v/>
      </c>
      <c r="T931" s="53" t="str">
        <f>IF(A931="","",'DATA PENDIENTES'!O931)</f>
        <v/>
      </c>
    </row>
    <row r="932" ht="15.75" customHeight="1">
      <c r="A932" s="47" t="str">
        <f>IF('DATA PENDIENTES'!B932="","",'DATA PENDIENTES'!B932)</f>
        <v/>
      </c>
      <c r="B932" s="47" t="str">
        <f>IF(A932="","",'DATA PENDIENTES'!C932)</f>
        <v/>
      </c>
      <c r="C932" s="47" t="str">
        <f>IF(A932="","",'DATA PENDIENTES'!L932)</f>
        <v/>
      </c>
      <c r="D932" s="47" t="str">
        <f>IF(A932="","",'DATA PENDIENTES'!J932)</f>
        <v/>
      </c>
      <c r="E932" s="47" t="str">
        <f>IF(A932="","",'DATA PENDIENTES'!D932)</f>
        <v/>
      </c>
      <c r="F932" s="47" t="str">
        <f>IF(A932="","",'DATA PENDIENTES'!E932)</f>
        <v/>
      </c>
      <c r="G932" s="47" t="str">
        <f>IF(A932="","",'DATA PENDIENTES'!F932)</f>
        <v/>
      </c>
      <c r="H932" s="47" t="str">
        <f>IF(A932="","",'DATA PENDIENTES'!G932)</f>
        <v/>
      </c>
      <c r="I932" s="48" t="str">
        <f>IF(A932="","",'DATA PENDIENTES'!H932)</f>
        <v/>
      </c>
      <c r="J932" s="48" t="str">
        <f t="shared" si="1"/>
        <v/>
      </c>
      <c r="K932" s="47" t="str">
        <f>IF(A932="","",'DATA PENDIENTES'!I932)</f>
        <v/>
      </c>
      <c r="L932" s="47" t="str">
        <f>IF(A932="","",'DATA PENDIENTES'!K932)</f>
        <v/>
      </c>
      <c r="M932" s="47" t="str">
        <f>IF(A932="","",'DATA PENDIENTES'!M932)</f>
        <v/>
      </c>
      <c r="N932" s="47" t="str">
        <f>IF(A932="","",'DATA PENDIENTES'!N932)</f>
        <v/>
      </c>
      <c r="O932" s="47" t="str">
        <f t="shared" si="2"/>
        <v/>
      </c>
      <c r="P932" s="47" t="str">
        <f t="shared" si="3"/>
        <v/>
      </c>
      <c r="Q932" s="77" t="str">
        <f t="shared" si="4"/>
        <v/>
      </c>
      <c r="R932" s="47" t="str">
        <f t="shared" si="5"/>
        <v/>
      </c>
      <c r="S932" s="47" t="str">
        <f t="shared" si="6"/>
        <v/>
      </c>
      <c r="T932" s="48" t="str">
        <f>IF(A932="","",'DATA PENDIENTES'!O932)</f>
        <v/>
      </c>
    </row>
    <row r="933" ht="15.75" customHeight="1">
      <c r="A933" s="52" t="str">
        <f>IF('DATA PENDIENTES'!B933="","",'DATA PENDIENTES'!B933)</f>
        <v/>
      </c>
      <c r="B933" s="52" t="str">
        <f>IF(A933="","",'DATA PENDIENTES'!C933)</f>
        <v/>
      </c>
      <c r="C933" s="52" t="str">
        <f>IF(A933="","",'DATA PENDIENTES'!L933)</f>
        <v/>
      </c>
      <c r="D933" s="52" t="str">
        <f>IF(A933="","",'DATA PENDIENTES'!J933)</f>
        <v/>
      </c>
      <c r="E933" s="52" t="str">
        <f>IF(A933="","",'DATA PENDIENTES'!D933)</f>
        <v/>
      </c>
      <c r="F933" s="52" t="str">
        <f>IF(A933="","",'DATA PENDIENTES'!E933)</f>
        <v/>
      </c>
      <c r="G933" s="52" t="str">
        <f>IF(A933="","",'DATA PENDIENTES'!F933)</f>
        <v/>
      </c>
      <c r="H933" s="52" t="str">
        <f>IF(A933="","",'DATA PENDIENTES'!G933)</f>
        <v/>
      </c>
      <c r="I933" s="53" t="str">
        <f>IF(A933="","",'DATA PENDIENTES'!H933)</f>
        <v/>
      </c>
      <c r="J933" s="53" t="str">
        <f t="shared" si="1"/>
        <v/>
      </c>
      <c r="K933" s="52" t="str">
        <f>IF(A933="","",'DATA PENDIENTES'!I933)</f>
        <v/>
      </c>
      <c r="L933" s="52" t="str">
        <f>IF(A933="","",'DATA PENDIENTES'!K933)</f>
        <v/>
      </c>
      <c r="M933" s="52" t="str">
        <f>IF(A933="","",'DATA PENDIENTES'!M933)</f>
        <v/>
      </c>
      <c r="N933" s="52" t="str">
        <f>IF(A933="","",'DATA PENDIENTES'!N933)</f>
        <v/>
      </c>
      <c r="O933" s="52" t="str">
        <f t="shared" si="2"/>
        <v/>
      </c>
      <c r="P933" s="52" t="str">
        <f t="shared" si="3"/>
        <v/>
      </c>
      <c r="Q933" s="80" t="str">
        <f t="shared" si="4"/>
        <v/>
      </c>
      <c r="R933" s="52" t="str">
        <f t="shared" si="5"/>
        <v/>
      </c>
      <c r="S933" s="52" t="str">
        <f t="shared" si="6"/>
        <v/>
      </c>
      <c r="T933" s="53" t="str">
        <f>IF(A933="","",'DATA PENDIENTES'!O933)</f>
        <v/>
      </c>
    </row>
    <row r="934" ht="15.75" customHeight="1">
      <c r="A934" s="47" t="str">
        <f>IF('DATA PENDIENTES'!B934="","",'DATA PENDIENTES'!B934)</f>
        <v/>
      </c>
      <c r="B934" s="47" t="str">
        <f>IF(A934="","",'DATA PENDIENTES'!C934)</f>
        <v/>
      </c>
      <c r="C934" s="47" t="str">
        <f>IF(A934="","",'DATA PENDIENTES'!L934)</f>
        <v/>
      </c>
      <c r="D934" s="47" t="str">
        <f>IF(A934="","",'DATA PENDIENTES'!J934)</f>
        <v/>
      </c>
      <c r="E934" s="47" t="str">
        <f>IF(A934="","",'DATA PENDIENTES'!D934)</f>
        <v/>
      </c>
      <c r="F934" s="47" t="str">
        <f>IF(A934="","",'DATA PENDIENTES'!E934)</f>
        <v/>
      </c>
      <c r="G934" s="47" t="str">
        <f>IF(A934="","",'DATA PENDIENTES'!F934)</f>
        <v/>
      </c>
      <c r="H934" s="47" t="str">
        <f>IF(A934="","",'DATA PENDIENTES'!G934)</f>
        <v/>
      </c>
      <c r="I934" s="48" t="str">
        <f>IF(A934="","",'DATA PENDIENTES'!H934)</f>
        <v/>
      </c>
      <c r="J934" s="48" t="str">
        <f t="shared" si="1"/>
        <v/>
      </c>
      <c r="K934" s="47" t="str">
        <f>IF(A934="","",'DATA PENDIENTES'!I934)</f>
        <v/>
      </c>
      <c r="L934" s="47" t="str">
        <f>IF(A934="","",'DATA PENDIENTES'!K934)</f>
        <v/>
      </c>
      <c r="M934" s="47" t="str">
        <f>IF(A934="","",'DATA PENDIENTES'!M934)</f>
        <v/>
      </c>
      <c r="N934" s="47" t="str">
        <f>IF(A934="","",'DATA PENDIENTES'!N934)</f>
        <v/>
      </c>
      <c r="O934" s="47" t="str">
        <f t="shared" si="2"/>
        <v/>
      </c>
      <c r="P934" s="47" t="str">
        <f t="shared" si="3"/>
        <v/>
      </c>
      <c r="Q934" s="77" t="str">
        <f t="shared" si="4"/>
        <v/>
      </c>
      <c r="R934" s="47" t="str">
        <f t="shared" si="5"/>
        <v/>
      </c>
      <c r="S934" s="47" t="str">
        <f t="shared" si="6"/>
        <v/>
      </c>
      <c r="T934" s="48" t="str">
        <f>IF(A934="","",'DATA PENDIENTES'!O934)</f>
        <v/>
      </c>
    </row>
    <row r="935" ht="15.75" customHeight="1">
      <c r="A935" s="52" t="str">
        <f>IF('DATA PENDIENTES'!B935="","",'DATA PENDIENTES'!B935)</f>
        <v/>
      </c>
      <c r="B935" s="52" t="str">
        <f>IF(A935="","",'DATA PENDIENTES'!C935)</f>
        <v/>
      </c>
      <c r="C935" s="52" t="str">
        <f>IF(A935="","",'DATA PENDIENTES'!L935)</f>
        <v/>
      </c>
      <c r="D935" s="52" t="str">
        <f>IF(A935="","",'DATA PENDIENTES'!J935)</f>
        <v/>
      </c>
      <c r="E935" s="52" t="str">
        <f>IF(A935="","",'DATA PENDIENTES'!D935)</f>
        <v/>
      </c>
      <c r="F935" s="52" t="str">
        <f>IF(A935="","",'DATA PENDIENTES'!E935)</f>
        <v/>
      </c>
      <c r="G935" s="52" t="str">
        <f>IF(A935="","",'DATA PENDIENTES'!F935)</f>
        <v/>
      </c>
      <c r="H935" s="52" t="str">
        <f>IF(A935="","",'DATA PENDIENTES'!G935)</f>
        <v/>
      </c>
      <c r="I935" s="53" t="str">
        <f>IF(A935="","",'DATA PENDIENTES'!H935)</f>
        <v/>
      </c>
      <c r="J935" s="53" t="str">
        <f t="shared" si="1"/>
        <v/>
      </c>
      <c r="K935" s="52" t="str">
        <f>IF(A935="","",'DATA PENDIENTES'!I935)</f>
        <v/>
      </c>
      <c r="L935" s="52" t="str">
        <f>IF(A935="","",'DATA PENDIENTES'!K935)</f>
        <v/>
      </c>
      <c r="M935" s="52" t="str">
        <f>IF(A935="","",'DATA PENDIENTES'!M935)</f>
        <v/>
      </c>
      <c r="N935" s="52" t="str">
        <f>IF(A935="","",'DATA PENDIENTES'!N935)</f>
        <v/>
      </c>
      <c r="O935" s="52" t="str">
        <f t="shared" si="2"/>
        <v/>
      </c>
      <c r="P935" s="52" t="str">
        <f t="shared" si="3"/>
        <v/>
      </c>
      <c r="Q935" s="80" t="str">
        <f t="shared" si="4"/>
        <v/>
      </c>
      <c r="R935" s="52" t="str">
        <f t="shared" si="5"/>
        <v/>
      </c>
      <c r="S935" s="52" t="str">
        <f t="shared" si="6"/>
        <v/>
      </c>
      <c r="T935" s="53" t="str">
        <f>IF(A935="","",'DATA PENDIENTES'!O935)</f>
        <v/>
      </c>
    </row>
    <row r="936" ht="15.75" customHeight="1">
      <c r="A936" s="47" t="str">
        <f>IF('DATA PENDIENTES'!B936="","",'DATA PENDIENTES'!B936)</f>
        <v/>
      </c>
      <c r="B936" s="47" t="str">
        <f>IF(A936="","",'DATA PENDIENTES'!C936)</f>
        <v/>
      </c>
      <c r="C936" s="47" t="str">
        <f>IF(A936="","",'DATA PENDIENTES'!L936)</f>
        <v/>
      </c>
      <c r="D936" s="47" t="str">
        <f>IF(A936="","",'DATA PENDIENTES'!J936)</f>
        <v/>
      </c>
      <c r="E936" s="47" t="str">
        <f>IF(A936="","",'DATA PENDIENTES'!D936)</f>
        <v/>
      </c>
      <c r="F936" s="47" t="str">
        <f>IF(A936="","",'DATA PENDIENTES'!E936)</f>
        <v/>
      </c>
      <c r="G936" s="47" t="str">
        <f>IF(A936="","",'DATA PENDIENTES'!F936)</f>
        <v/>
      </c>
      <c r="H936" s="47" t="str">
        <f>IF(A936="","",'DATA PENDIENTES'!G936)</f>
        <v/>
      </c>
      <c r="I936" s="48" t="str">
        <f>IF(A936="","",'DATA PENDIENTES'!H936)</f>
        <v/>
      </c>
      <c r="J936" s="48" t="str">
        <f t="shared" si="1"/>
        <v/>
      </c>
      <c r="K936" s="47" t="str">
        <f>IF(A936="","",'DATA PENDIENTES'!I936)</f>
        <v/>
      </c>
      <c r="L936" s="47" t="str">
        <f>IF(A936="","",'DATA PENDIENTES'!K936)</f>
        <v/>
      </c>
      <c r="M936" s="47" t="str">
        <f>IF(A936="","",'DATA PENDIENTES'!M936)</f>
        <v/>
      </c>
      <c r="N936" s="47" t="str">
        <f>IF(A936="","",'DATA PENDIENTES'!N936)</f>
        <v/>
      </c>
      <c r="O936" s="47" t="str">
        <f t="shared" si="2"/>
        <v/>
      </c>
      <c r="P936" s="47" t="str">
        <f t="shared" si="3"/>
        <v/>
      </c>
      <c r="Q936" s="77" t="str">
        <f t="shared" si="4"/>
        <v/>
      </c>
      <c r="R936" s="47" t="str">
        <f t="shared" si="5"/>
        <v/>
      </c>
      <c r="S936" s="47" t="str">
        <f t="shared" si="6"/>
        <v/>
      </c>
      <c r="T936" s="48" t="str">
        <f>IF(A936="","",'DATA PENDIENTES'!O936)</f>
        <v/>
      </c>
    </row>
    <row r="937" ht="15.75" customHeight="1">
      <c r="A937" s="52" t="str">
        <f>IF('DATA PENDIENTES'!B937="","",'DATA PENDIENTES'!B937)</f>
        <v/>
      </c>
      <c r="B937" s="52" t="str">
        <f>IF(A937="","",'DATA PENDIENTES'!C937)</f>
        <v/>
      </c>
      <c r="C937" s="52" t="str">
        <f>IF(A937="","",'DATA PENDIENTES'!L937)</f>
        <v/>
      </c>
      <c r="D937" s="52" t="str">
        <f>IF(A937="","",'DATA PENDIENTES'!J937)</f>
        <v/>
      </c>
      <c r="E937" s="52" t="str">
        <f>IF(A937="","",'DATA PENDIENTES'!D937)</f>
        <v/>
      </c>
      <c r="F937" s="52" t="str">
        <f>IF(A937="","",'DATA PENDIENTES'!E937)</f>
        <v/>
      </c>
      <c r="G937" s="52" t="str">
        <f>IF(A937="","",'DATA PENDIENTES'!F937)</f>
        <v/>
      </c>
      <c r="H937" s="52" t="str">
        <f>IF(A937="","",'DATA PENDIENTES'!G937)</f>
        <v/>
      </c>
      <c r="I937" s="53" t="str">
        <f>IF(A937="","",'DATA PENDIENTES'!H937)</f>
        <v/>
      </c>
      <c r="J937" s="53" t="str">
        <f t="shared" si="1"/>
        <v/>
      </c>
      <c r="K937" s="52" t="str">
        <f>IF(A937="","",'DATA PENDIENTES'!I937)</f>
        <v/>
      </c>
      <c r="L937" s="52" t="str">
        <f>IF(A937="","",'DATA PENDIENTES'!K937)</f>
        <v/>
      </c>
      <c r="M937" s="52" t="str">
        <f>IF(A937="","",'DATA PENDIENTES'!M937)</f>
        <v/>
      </c>
      <c r="N937" s="52" t="str">
        <f>IF(A937="","",'DATA PENDIENTES'!N937)</f>
        <v/>
      </c>
      <c r="O937" s="52" t="str">
        <f t="shared" si="2"/>
        <v/>
      </c>
      <c r="P937" s="52" t="str">
        <f t="shared" si="3"/>
        <v/>
      </c>
      <c r="Q937" s="80" t="str">
        <f t="shared" si="4"/>
        <v/>
      </c>
      <c r="R937" s="52" t="str">
        <f t="shared" si="5"/>
        <v/>
      </c>
      <c r="S937" s="52" t="str">
        <f t="shared" si="6"/>
        <v/>
      </c>
      <c r="T937" s="53" t="str">
        <f>IF(A937="","",'DATA PENDIENTES'!O937)</f>
        <v/>
      </c>
    </row>
    <row r="938" ht="15.75" customHeight="1">
      <c r="A938" s="47" t="str">
        <f>IF('DATA PENDIENTES'!B938="","",'DATA PENDIENTES'!B938)</f>
        <v/>
      </c>
      <c r="B938" s="47" t="str">
        <f>IF(A938="","",'DATA PENDIENTES'!C938)</f>
        <v/>
      </c>
      <c r="C938" s="47" t="str">
        <f>IF(A938="","",'DATA PENDIENTES'!L938)</f>
        <v/>
      </c>
      <c r="D938" s="47" t="str">
        <f>IF(A938="","",'DATA PENDIENTES'!J938)</f>
        <v/>
      </c>
      <c r="E938" s="47" t="str">
        <f>IF(A938="","",'DATA PENDIENTES'!D938)</f>
        <v/>
      </c>
      <c r="F938" s="47" t="str">
        <f>IF(A938="","",'DATA PENDIENTES'!E938)</f>
        <v/>
      </c>
      <c r="G938" s="47" t="str">
        <f>IF(A938="","",'DATA PENDIENTES'!F938)</f>
        <v/>
      </c>
      <c r="H938" s="47" t="str">
        <f>IF(A938="","",'DATA PENDIENTES'!G938)</f>
        <v/>
      </c>
      <c r="I938" s="48" t="str">
        <f>IF(A938="","",'DATA PENDIENTES'!H938)</f>
        <v/>
      </c>
      <c r="J938" s="48" t="str">
        <f t="shared" si="1"/>
        <v/>
      </c>
      <c r="K938" s="47" t="str">
        <f>IF(A938="","",'DATA PENDIENTES'!I938)</f>
        <v/>
      </c>
      <c r="L938" s="47" t="str">
        <f>IF(A938="","",'DATA PENDIENTES'!K938)</f>
        <v/>
      </c>
      <c r="M938" s="47" t="str">
        <f>IF(A938="","",'DATA PENDIENTES'!M938)</f>
        <v/>
      </c>
      <c r="N938" s="47" t="str">
        <f>IF(A938="","",'DATA PENDIENTES'!N938)</f>
        <v/>
      </c>
      <c r="O938" s="47" t="str">
        <f t="shared" si="2"/>
        <v/>
      </c>
      <c r="P938" s="47" t="str">
        <f t="shared" si="3"/>
        <v/>
      </c>
      <c r="Q938" s="77" t="str">
        <f t="shared" si="4"/>
        <v/>
      </c>
      <c r="R938" s="47" t="str">
        <f t="shared" si="5"/>
        <v/>
      </c>
      <c r="S938" s="47" t="str">
        <f t="shared" si="6"/>
        <v/>
      </c>
      <c r="T938" s="48" t="str">
        <f>IF(A938="","",'DATA PENDIENTES'!O938)</f>
        <v/>
      </c>
    </row>
    <row r="939" ht="15.75" customHeight="1">
      <c r="A939" s="52" t="str">
        <f>IF('DATA PENDIENTES'!B939="","",'DATA PENDIENTES'!B939)</f>
        <v/>
      </c>
      <c r="B939" s="52" t="str">
        <f>IF(A939="","",'DATA PENDIENTES'!C939)</f>
        <v/>
      </c>
      <c r="C939" s="52" t="str">
        <f>IF(A939="","",'DATA PENDIENTES'!L939)</f>
        <v/>
      </c>
      <c r="D939" s="52" t="str">
        <f>IF(A939="","",'DATA PENDIENTES'!J939)</f>
        <v/>
      </c>
      <c r="E939" s="52" t="str">
        <f>IF(A939="","",'DATA PENDIENTES'!D939)</f>
        <v/>
      </c>
      <c r="F939" s="52" t="str">
        <f>IF(A939="","",'DATA PENDIENTES'!E939)</f>
        <v/>
      </c>
      <c r="G939" s="52" t="str">
        <f>IF(A939="","",'DATA PENDIENTES'!F939)</f>
        <v/>
      </c>
      <c r="H939" s="52" t="str">
        <f>IF(A939="","",'DATA PENDIENTES'!G939)</f>
        <v/>
      </c>
      <c r="I939" s="53" t="str">
        <f>IF(A939="","",'DATA PENDIENTES'!H939)</f>
        <v/>
      </c>
      <c r="J939" s="53" t="str">
        <f t="shared" si="1"/>
        <v/>
      </c>
      <c r="K939" s="52" t="str">
        <f>IF(A939="","",'DATA PENDIENTES'!I939)</f>
        <v/>
      </c>
      <c r="L939" s="52" t="str">
        <f>IF(A939="","",'DATA PENDIENTES'!K939)</f>
        <v/>
      </c>
      <c r="M939" s="52" t="str">
        <f>IF(A939="","",'DATA PENDIENTES'!M939)</f>
        <v/>
      </c>
      <c r="N939" s="52" t="str">
        <f>IF(A939="","",'DATA PENDIENTES'!N939)</f>
        <v/>
      </c>
      <c r="O939" s="52" t="str">
        <f t="shared" si="2"/>
        <v/>
      </c>
      <c r="P939" s="52" t="str">
        <f t="shared" si="3"/>
        <v/>
      </c>
      <c r="Q939" s="80" t="str">
        <f t="shared" si="4"/>
        <v/>
      </c>
      <c r="R939" s="52" t="str">
        <f t="shared" si="5"/>
        <v/>
      </c>
      <c r="S939" s="52" t="str">
        <f t="shared" si="6"/>
        <v/>
      </c>
      <c r="T939" s="53" t="str">
        <f>IF(A939="","",'DATA PENDIENTES'!O939)</f>
        <v/>
      </c>
    </row>
    <row r="940" ht="15.75" customHeight="1">
      <c r="A940" s="47" t="str">
        <f>IF('DATA PENDIENTES'!B940="","",'DATA PENDIENTES'!B940)</f>
        <v/>
      </c>
      <c r="B940" s="47" t="str">
        <f>IF(A940="","",'DATA PENDIENTES'!C940)</f>
        <v/>
      </c>
      <c r="C940" s="47" t="str">
        <f>IF(A940="","",'DATA PENDIENTES'!L940)</f>
        <v/>
      </c>
      <c r="D940" s="47" t="str">
        <f>IF(A940="","",'DATA PENDIENTES'!J940)</f>
        <v/>
      </c>
      <c r="E940" s="47" t="str">
        <f>IF(A940="","",'DATA PENDIENTES'!D940)</f>
        <v/>
      </c>
      <c r="F940" s="47" t="str">
        <f>IF(A940="","",'DATA PENDIENTES'!E940)</f>
        <v/>
      </c>
      <c r="G940" s="47" t="str">
        <f>IF(A940="","",'DATA PENDIENTES'!F940)</f>
        <v/>
      </c>
      <c r="H940" s="47" t="str">
        <f>IF(A940="","",'DATA PENDIENTES'!G940)</f>
        <v/>
      </c>
      <c r="I940" s="48" t="str">
        <f>IF(A940="","",'DATA PENDIENTES'!H940)</f>
        <v/>
      </c>
      <c r="J940" s="48" t="str">
        <f t="shared" si="1"/>
        <v/>
      </c>
      <c r="K940" s="47" t="str">
        <f>IF(A940="","",'DATA PENDIENTES'!I940)</f>
        <v/>
      </c>
      <c r="L940" s="47" t="str">
        <f>IF(A940="","",'DATA PENDIENTES'!K940)</f>
        <v/>
      </c>
      <c r="M940" s="47" t="str">
        <f>IF(A940="","",'DATA PENDIENTES'!M940)</f>
        <v/>
      </c>
      <c r="N940" s="47" t="str">
        <f>IF(A940="","",'DATA PENDIENTES'!N940)</f>
        <v/>
      </c>
      <c r="O940" s="47" t="str">
        <f t="shared" si="2"/>
        <v/>
      </c>
      <c r="P940" s="47" t="str">
        <f t="shared" si="3"/>
        <v/>
      </c>
      <c r="Q940" s="77" t="str">
        <f t="shared" si="4"/>
        <v/>
      </c>
      <c r="R940" s="47" t="str">
        <f t="shared" si="5"/>
        <v/>
      </c>
      <c r="S940" s="47" t="str">
        <f t="shared" si="6"/>
        <v/>
      </c>
      <c r="T940" s="48" t="str">
        <f>IF(A940="","",'DATA PENDIENTES'!O940)</f>
        <v/>
      </c>
    </row>
    <row r="941" ht="15.75" customHeight="1">
      <c r="A941" s="52" t="str">
        <f>IF('DATA PENDIENTES'!B941="","",'DATA PENDIENTES'!B941)</f>
        <v/>
      </c>
      <c r="B941" s="52" t="str">
        <f>IF(A941="","",'DATA PENDIENTES'!C941)</f>
        <v/>
      </c>
      <c r="C941" s="52" t="str">
        <f>IF(A941="","",'DATA PENDIENTES'!L941)</f>
        <v/>
      </c>
      <c r="D941" s="52" t="str">
        <f>IF(A941="","",'DATA PENDIENTES'!J941)</f>
        <v/>
      </c>
      <c r="E941" s="52" t="str">
        <f>IF(A941="","",'DATA PENDIENTES'!D941)</f>
        <v/>
      </c>
      <c r="F941" s="52" t="str">
        <f>IF(A941="","",'DATA PENDIENTES'!E941)</f>
        <v/>
      </c>
      <c r="G941" s="52" t="str">
        <f>IF(A941="","",'DATA PENDIENTES'!F941)</f>
        <v/>
      </c>
      <c r="H941" s="52" t="str">
        <f>IF(A941="","",'DATA PENDIENTES'!G941)</f>
        <v/>
      </c>
      <c r="I941" s="53" t="str">
        <f>IF(A941="","",'DATA PENDIENTES'!H941)</f>
        <v/>
      </c>
      <c r="J941" s="53" t="str">
        <f t="shared" si="1"/>
        <v/>
      </c>
      <c r="K941" s="52" t="str">
        <f>IF(A941="","",'DATA PENDIENTES'!I941)</f>
        <v/>
      </c>
      <c r="L941" s="52" t="str">
        <f>IF(A941="","",'DATA PENDIENTES'!K941)</f>
        <v/>
      </c>
      <c r="M941" s="52" t="str">
        <f>IF(A941="","",'DATA PENDIENTES'!M941)</f>
        <v/>
      </c>
      <c r="N941" s="52" t="str">
        <f>IF(A941="","",'DATA PENDIENTES'!N941)</f>
        <v/>
      </c>
      <c r="O941" s="52" t="str">
        <f t="shared" si="2"/>
        <v/>
      </c>
      <c r="P941" s="52" t="str">
        <f t="shared" si="3"/>
        <v/>
      </c>
      <c r="Q941" s="80" t="str">
        <f t="shared" si="4"/>
        <v/>
      </c>
      <c r="R941" s="52" t="str">
        <f t="shared" si="5"/>
        <v/>
      </c>
      <c r="S941" s="52" t="str">
        <f t="shared" si="6"/>
        <v/>
      </c>
      <c r="T941" s="53" t="str">
        <f>IF(A941="","",'DATA PENDIENTES'!O941)</f>
        <v/>
      </c>
    </row>
    <row r="942" ht="15.75" customHeight="1">
      <c r="A942" s="47" t="str">
        <f>IF('DATA PENDIENTES'!B942="","",'DATA PENDIENTES'!B942)</f>
        <v/>
      </c>
      <c r="B942" s="47" t="str">
        <f>IF(A942="","",'DATA PENDIENTES'!C942)</f>
        <v/>
      </c>
      <c r="C942" s="47" t="str">
        <f>IF(A942="","",'DATA PENDIENTES'!L942)</f>
        <v/>
      </c>
      <c r="D942" s="47" t="str">
        <f>IF(A942="","",'DATA PENDIENTES'!J942)</f>
        <v/>
      </c>
      <c r="E942" s="47" t="str">
        <f>IF(A942="","",'DATA PENDIENTES'!D942)</f>
        <v/>
      </c>
      <c r="F942" s="47" t="str">
        <f>IF(A942="","",'DATA PENDIENTES'!E942)</f>
        <v/>
      </c>
      <c r="G942" s="47" t="str">
        <f>IF(A942="","",'DATA PENDIENTES'!F942)</f>
        <v/>
      </c>
      <c r="H942" s="47" t="str">
        <f>IF(A942="","",'DATA PENDIENTES'!G942)</f>
        <v/>
      </c>
      <c r="I942" s="48" t="str">
        <f>IF(A942="","",'DATA PENDIENTES'!H942)</f>
        <v/>
      </c>
      <c r="J942" s="48" t="str">
        <f t="shared" si="1"/>
        <v/>
      </c>
      <c r="K942" s="47" t="str">
        <f>IF(A942="","",'DATA PENDIENTES'!I942)</f>
        <v/>
      </c>
      <c r="L942" s="47" t="str">
        <f>IF(A942="","",'DATA PENDIENTES'!K942)</f>
        <v/>
      </c>
      <c r="M942" s="47" t="str">
        <f>IF(A942="","",'DATA PENDIENTES'!M942)</f>
        <v/>
      </c>
      <c r="N942" s="47" t="str">
        <f>IF(A942="","",'DATA PENDIENTES'!N942)</f>
        <v/>
      </c>
      <c r="O942" s="47" t="str">
        <f t="shared" si="2"/>
        <v/>
      </c>
      <c r="P942" s="47" t="str">
        <f t="shared" si="3"/>
        <v/>
      </c>
      <c r="Q942" s="77" t="str">
        <f t="shared" si="4"/>
        <v/>
      </c>
      <c r="R942" s="47" t="str">
        <f t="shared" si="5"/>
        <v/>
      </c>
      <c r="S942" s="47" t="str">
        <f t="shared" si="6"/>
        <v/>
      </c>
      <c r="T942" s="48" t="str">
        <f>IF(A942="","",'DATA PENDIENTES'!O942)</f>
        <v/>
      </c>
    </row>
    <row r="943" ht="15.75" customHeight="1">
      <c r="A943" s="52" t="str">
        <f>IF('DATA PENDIENTES'!B943="","",'DATA PENDIENTES'!B943)</f>
        <v/>
      </c>
      <c r="B943" s="52" t="str">
        <f>IF(A943="","",'DATA PENDIENTES'!C943)</f>
        <v/>
      </c>
      <c r="C943" s="52" t="str">
        <f>IF(A943="","",'DATA PENDIENTES'!L943)</f>
        <v/>
      </c>
      <c r="D943" s="52" t="str">
        <f>IF(A943="","",'DATA PENDIENTES'!J943)</f>
        <v/>
      </c>
      <c r="E943" s="52" t="str">
        <f>IF(A943="","",'DATA PENDIENTES'!D943)</f>
        <v/>
      </c>
      <c r="F943" s="52" t="str">
        <f>IF(A943="","",'DATA PENDIENTES'!E943)</f>
        <v/>
      </c>
      <c r="G943" s="52" t="str">
        <f>IF(A943="","",'DATA PENDIENTES'!F943)</f>
        <v/>
      </c>
      <c r="H943" s="52" t="str">
        <f>IF(A943="","",'DATA PENDIENTES'!G943)</f>
        <v/>
      </c>
      <c r="I943" s="53" t="str">
        <f>IF(A943="","",'DATA PENDIENTES'!H943)</f>
        <v/>
      </c>
      <c r="J943" s="53" t="str">
        <f t="shared" si="1"/>
        <v/>
      </c>
      <c r="K943" s="52" t="str">
        <f>IF(A943="","",'DATA PENDIENTES'!I943)</f>
        <v/>
      </c>
      <c r="L943" s="52" t="str">
        <f>IF(A943="","",'DATA PENDIENTES'!K943)</f>
        <v/>
      </c>
      <c r="M943" s="52" t="str">
        <f>IF(A943="","",'DATA PENDIENTES'!M943)</f>
        <v/>
      </c>
      <c r="N943" s="52" t="str">
        <f>IF(A943="","",'DATA PENDIENTES'!N943)</f>
        <v/>
      </c>
      <c r="O943" s="52" t="str">
        <f t="shared" si="2"/>
        <v/>
      </c>
      <c r="P943" s="52" t="str">
        <f t="shared" si="3"/>
        <v/>
      </c>
      <c r="Q943" s="80" t="str">
        <f t="shared" si="4"/>
        <v/>
      </c>
      <c r="R943" s="52" t="str">
        <f t="shared" si="5"/>
        <v/>
      </c>
      <c r="S943" s="52" t="str">
        <f t="shared" si="6"/>
        <v/>
      </c>
      <c r="T943" s="53" t="str">
        <f>IF(A943="","",'DATA PENDIENTES'!O943)</f>
        <v/>
      </c>
    </row>
    <row r="944" ht="15.75" customHeight="1">
      <c r="A944" s="47" t="str">
        <f>IF('DATA PENDIENTES'!B944="","",'DATA PENDIENTES'!B944)</f>
        <v/>
      </c>
      <c r="B944" s="47" t="str">
        <f>IF(A944="","",'DATA PENDIENTES'!C944)</f>
        <v/>
      </c>
      <c r="C944" s="47" t="str">
        <f>IF(A944="","",'DATA PENDIENTES'!L944)</f>
        <v/>
      </c>
      <c r="D944" s="47" t="str">
        <f>IF(A944="","",'DATA PENDIENTES'!J944)</f>
        <v/>
      </c>
      <c r="E944" s="47" t="str">
        <f>IF(A944="","",'DATA PENDIENTES'!D944)</f>
        <v/>
      </c>
      <c r="F944" s="47" t="str">
        <f>IF(A944="","",'DATA PENDIENTES'!E944)</f>
        <v/>
      </c>
      <c r="G944" s="47" t="str">
        <f>IF(A944="","",'DATA PENDIENTES'!F944)</f>
        <v/>
      </c>
      <c r="H944" s="47" t="str">
        <f>IF(A944="","",'DATA PENDIENTES'!G944)</f>
        <v/>
      </c>
      <c r="I944" s="48" t="str">
        <f>IF(A944="","",'DATA PENDIENTES'!H944)</f>
        <v/>
      </c>
      <c r="J944" s="48" t="str">
        <f t="shared" si="1"/>
        <v/>
      </c>
      <c r="K944" s="47" t="str">
        <f>IF(A944="","",'DATA PENDIENTES'!I944)</f>
        <v/>
      </c>
      <c r="L944" s="47" t="str">
        <f>IF(A944="","",'DATA PENDIENTES'!K944)</f>
        <v/>
      </c>
      <c r="M944" s="47" t="str">
        <f>IF(A944="","",'DATA PENDIENTES'!M944)</f>
        <v/>
      </c>
      <c r="N944" s="47" t="str">
        <f>IF(A944="","",'DATA PENDIENTES'!N944)</f>
        <v/>
      </c>
      <c r="O944" s="47" t="str">
        <f t="shared" si="2"/>
        <v/>
      </c>
      <c r="P944" s="47" t="str">
        <f t="shared" si="3"/>
        <v/>
      </c>
      <c r="Q944" s="77" t="str">
        <f t="shared" si="4"/>
        <v/>
      </c>
      <c r="R944" s="47" t="str">
        <f t="shared" si="5"/>
        <v/>
      </c>
      <c r="S944" s="47" t="str">
        <f t="shared" si="6"/>
        <v/>
      </c>
      <c r="T944" s="48" t="str">
        <f>IF(A944="","",'DATA PENDIENTES'!O944)</f>
        <v/>
      </c>
    </row>
    <row r="945" ht="15.75" customHeight="1">
      <c r="A945" s="52" t="str">
        <f>IF('DATA PENDIENTES'!B945="","",'DATA PENDIENTES'!B945)</f>
        <v/>
      </c>
      <c r="B945" s="52" t="str">
        <f>IF(A945="","",'DATA PENDIENTES'!C945)</f>
        <v/>
      </c>
      <c r="C945" s="52" t="str">
        <f>IF(A945="","",'DATA PENDIENTES'!L945)</f>
        <v/>
      </c>
      <c r="D945" s="52" t="str">
        <f>IF(A945="","",'DATA PENDIENTES'!J945)</f>
        <v/>
      </c>
      <c r="E945" s="52" t="str">
        <f>IF(A945="","",'DATA PENDIENTES'!D945)</f>
        <v/>
      </c>
      <c r="F945" s="52" t="str">
        <f>IF(A945="","",'DATA PENDIENTES'!E945)</f>
        <v/>
      </c>
      <c r="G945" s="52" t="str">
        <f>IF(A945="","",'DATA PENDIENTES'!F945)</f>
        <v/>
      </c>
      <c r="H945" s="52" t="str">
        <f>IF(A945="","",'DATA PENDIENTES'!G945)</f>
        <v/>
      </c>
      <c r="I945" s="53" t="str">
        <f>IF(A945="","",'DATA PENDIENTES'!H945)</f>
        <v/>
      </c>
      <c r="J945" s="53" t="str">
        <f t="shared" si="1"/>
        <v/>
      </c>
      <c r="K945" s="52" t="str">
        <f>IF(A945="","",'DATA PENDIENTES'!I945)</f>
        <v/>
      </c>
      <c r="L945" s="52" t="str">
        <f>IF(A945="","",'DATA PENDIENTES'!K945)</f>
        <v/>
      </c>
      <c r="M945" s="52" t="str">
        <f>IF(A945="","",'DATA PENDIENTES'!M945)</f>
        <v/>
      </c>
      <c r="N945" s="52" t="str">
        <f>IF(A945="","",'DATA PENDIENTES'!N945)</f>
        <v/>
      </c>
      <c r="O945" s="52" t="str">
        <f t="shared" si="2"/>
        <v/>
      </c>
      <c r="P945" s="52" t="str">
        <f t="shared" si="3"/>
        <v/>
      </c>
      <c r="Q945" s="80" t="str">
        <f t="shared" si="4"/>
        <v/>
      </c>
      <c r="R945" s="52" t="str">
        <f t="shared" si="5"/>
        <v/>
      </c>
      <c r="S945" s="52" t="str">
        <f t="shared" si="6"/>
        <v/>
      </c>
      <c r="T945" s="53" t="str">
        <f>IF(A945="","",'DATA PENDIENTES'!O945)</f>
        <v/>
      </c>
    </row>
    <row r="946" ht="15.75" customHeight="1">
      <c r="A946" s="47" t="str">
        <f>IF('DATA PENDIENTES'!B946="","",'DATA PENDIENTES'!B946)</f>
        <v/>
      </c>
      <c r="B946" s="47" t="str">
        <f>IF(A946="","",'DATA PENDIENTES'!C946)</f>
        <v/>
      </c>
      <c r="C946" s="47" t="str">
        <f>IF(A946="","",'DATA PENDIENTES'!L946)</f>
        <v/>
      </c>
      <c r="D946" s="47" t="str">
        <f>IF(A946="","",'DATA PENDIENTES'!J946)</f>
        <v/>
      </c>
      <c r="E946" s="47" t="str">
        <f>IF(A946="","",'DATA PENDIENTES'!D946)</f>
        <v/>
      </c>
      <c r="F946" s="47" t="str">
        <f>IF(A946="","",'DATA PENDIENTES'!E946)</f>
        <v/>
      </c>
      <c r="G946" s="47" t="str">
        <f>IF(A946="","",'DATA PENDIENTES'!F946)</f>
        <v/>
      </c>
      <c r="H946" s="47" t="str">
        <f>IF(A946="","",'DATA PENDIENTES'!G946)</f>
        <v/>
      </c>
      <c r="I946" s="48" t="str">
        <f>IF(A946="","",'DATA PENDIENTES'!H946)</f>
        <v/>
      </c>
      <c r="J946" s="48" t="str">
        <f t="shared" si="1"/>
        <v/>
      </c>
      <c r="K946" s="47" t="str">
        <f>IF(A946="","",'DATA PENDIENTES'!I946)</f>
        <v/>
      </c>
      <c r="L946" s="47" t="str">
        <f>IF(A946="","",'DATA PENDIENTES'!K946)</f>
        <v/>
      </c>
      <c r="M946" s="47" t="str">
        <f>IF(A946="","",'DATA PENDIENTES'!M946)</f>
        <v/>
      </c>
      <c r="N946" s="47" t="str">
        <f>IF(A946="","",'DATA PENDIENTES'!N946)</f>
        <v/>
      </c>
      <c r="O946" s="47" t="str">
        <f t="shared" si="2"/>
        <v/>
      </c>
      <c r="P946" s="47" t="str">
        <f t="shared" si="3"/>
        <v/>
      </c>
      <c r="Q946" s="77" t="str">
        <f t="shared" si="4"/>
        <v/>
      </c>
      <c r="R946" s="47" t="str">
        <f t="shared" si="5"/>
        <v/>
      </c>
      <c r="S946" s="47" t="str">
        <f t="shared" si="6"/>
        <v/>
      </c>
      <c r="T946" s="48" t="str">
        <f>IF(A946="","",'DATA PENDIENTES'!O946)</f>
        <v/>
      </c>
    </row>
    <row r="947" ht="15.75" customHeight="1">
      <c r="A947" s="52" t="str">
        <f>IF('DATA PENDIENTES'!B947="","",'DATA PENDIENTES'!B947)</f>
        <v/>
      </c>
      <c r="B947" s="52" t="str">
        <f>IF(A947="","",'DATA PENDIENTES'!C947)</f>
        <v/>
      </c>
      <c r="C947" s="52" t="str">
        <f>IF(A947="","",'DATA PENDIENTES'!L947)</f>
        <v/>
      </c>
      <c r="D947" s="52" t="str">
        <f>IF(A947="","",'DATA PENDIENTES'!J947)</f>
        <v/>
      </c>
      <c r="E947" s="52" t="str">
        <f>IF(A947="","",'DATA PENDIENTES'!D947)</f>
        <v/>
      </c>
      <c r="F947" s="52" t="str">
        <f>IF(A947="","",'DATA PENDIENTES'!E947)</f>
        <v/>
      </c>
      <c r="G947" s="52" t="str">
        <f>IF(A947="","",'DATA PENDIENTES'!F947)</f>
        <v/>
      </c>
      <c r="H947" s="52" t="str">
        <f>IF(A947="","",'DATA PENDIENTES'!G947)</f>
        <v/>
      </c>
      <c r="I947" s="53" t="str">
        <f>IF(A947="","",'DATA PENDIENTES'!H947)</f>
        <v/>
      </c>
      <c r="J947" s="53" t="str">
        <f t="shared" si="1"/>
        <v/>
      </c>
      <c r="K947" s="52" t="str">
        <f>IF(A947="","",'DATA PENDIENTES'!I947)</f>
        <v/>
      </c>
      <c r="L947" s="52" t="str">
        <f>IF(A947="","",'DATA PENDIENTES'!K947)</f>
        <v/>
      </c>
      <c r="M947" s="52" t="str">
        <f>IF(A947="","",'DATA PENDIENTES'!M947)</f>
        <v/>
      </c>
      <c r="N947" s="52" t="str">
        <f>IF(A947="","",'DATA PENDIENTES'!N947)</f>
        <v/>
      </c>
      <c r="O947" s="52" t="str">
        <f t="shared" si="2"/>
        <v/>
      </c>
      <c r="P947" s="52" t="str">
        <f t="shared" si="3"/>
        <v/>
      </c>
      <c r="Q947" s="80" t="str">
        <f t="shared" si="4"/>
        <v/>
      </c>
      <c r="R947" s="52" t="str">
        <f t="shared" si="5"/>
        <v/>
      </c>
      <c r="S947" s="52" t="str">
        <f t="shared" si="6"/>
        <v/>
      </c>
      <c r="T947" s="53" t="str">
        <f>IF(A947="","",'DATA PENDIENTES'!O947)</f>
        <v/>
      </c>
    </row>
    <row r="948" ht="15.75" customHeight="1">
      <c r="A948" s="47" t="str">
        <f>IF('DATA PENDIENTES'!B948="","",'DATA PENDIENTES'!B948)</f>
        <v/>
      </c>
      <c r="B948" s="47" t="str">
        <f>IF(A948="","",'DATA PENDIENTES'!C948)</f>
        <v/>
      </c>
      <c r="C948" s="47" t="str">
        <f>IF(A948="","",'DATA PENDIENTES'!L948)</f>
        <v/>
      </c>
      <c r="D948" s="47" t="str">
        <f>IF(A948="","",'DATA PENDIENTES'!J948)</f>
        <v/>
      </c>
      <c r="E948" s="47" t="str">
        <f>IF(A948="","",'DATA PENDIENTES'!D948)</f>
        <v/>
      </c>
      <c r="F948" s="47" t="str">
        <f>IF(A948="","",'DATA PENDIENTES'!E948)</f>
        <v/>
      </c>
      <c r="G948" s="47" t="str">
        <f>IF(A948="","",'DATA PENDIENTES'!F948)</f>
        <v/>
      </c>
      <c r="H948" s="47" t="str">
        <f>IF(A948="","",'DATA PENDIENTES'!G948)</f>
        <v/>
      </c>
      <c r="I948" s="48" t="str">
        <f>IF(A948="","",'DATA PENDIENTES'!H948)</f>
        <v/>
      </c>
      <c r="J948" s="48" t="str">
        <f t="shared" si="1"/>
        <v/>
      </c>
      <c r="K948" s="47" t="str">
        <f>IF(A948="","",'DATA PENDIENTES'!I948)</f>
        <v/>
      </c>
      <c r="L948" s="47" t="str">
        <f>IF(A948="","",'DATA PENDIENTES'!K948)</f>
        <v/>
      </c>
      <c r="M948" s="47" t="str">
        <f>IF(A948="","",'DATA PENDIENTES'!M948)</f>
        <v/>
      </c>
      <c r="N948" s="47" t="str">
        <f>IF(A948="","",'DATA PENDIENTES'!N948)</f>
        <v/>
      </c>
      <c r="O948" s="47" t="str">
        <f t="shared" si="2"/>
        <v/>
      </c>
      <c r="P948" s="47" t="str">
        <f t="shared" si="3"/>
        <v/>
      </c>
      <c r="Q948" s="77" t="str">
        <f t="shared" si="4"/>
        <v/>
      </c>
      <c r="R948" s="47" t="str">
        <f t="shared" si="5"/>
        <v/>
      </c>
      <c r="S948" s="47" t="str">
        <f t="shared" si="6"/>
        <v/>
      </c>
      <c r="T948" s="48" t="str">
        <f>IF(A948="","",'DATA PENDIENTES'!O948)</f>
        <v/>
      </c>
    </row>
    <row r="949" ht="15.75" customHeight="1">
      <c r="A949" s="52" t="str">
        <f>IF('DATA PENDIENTES'!B949="","",'DATA PENDIENTES'!B949)</f>
        <v/>
      </c>
      <c r="B949" s="52" t="str">
        <f>IF(A949="","",'DATA PENDIENTES'!C949)</f>
        <v/>
      </c>
      <c r="C949" s="52" t="str">
        <f>IF(A949="","",'DATA PENDIENTES'!L949)</f>
        <v/>
      </c>
      <c r="D949" s="52" t="str">
        <f>IF(A949="","",'DATA PENDIENTES'!J949)</f>
        <v/>
      </c>
      <c r="E949" s="52" t="str">
        <f>IF(A949="","",'DATA PENDIENTES'!D949)</f>
        <v/>
      </c>
      <c r="F949" s="52" t="str">
        <f>IF(A949="","",'DATA PENDIENTES'!E949)</f>
        <v/>
      </c>
      <c r="G949" s="52" t="str">
        <f>IF(A949="","",'DATA PENDIENTES'!F949)</f>
        <v/>
      </c>
      <c r="H949" s="52" t="str">
        <f>IF(A949="","",'DATA PENDIENTES'!G949)</f>
        <v/>
      </c>
      <c r="I949" s="53" t="str">
        <f>IF(A949="","",'DATA PENDIENTES'!H949)</f>
        <v/>
      </c>
      <c r="J949" s="53" t="str">
        <f t="shared" si="1"/>
        <v/>
      </c>
      <c r="K949" s="52" t="str">
        <f>IF(A949="","",'DATA PENDIENTES'!I949)</f>
        <v/>
      </c>
      <c r="L949" s="52" t="str">
        <f>IF(A949="","",'DATA PENDIENTES'!K949)</f>
        <v/>
      </c>
      <c r="M949" s="52" t="str">
        <f>IF(A949="","",'DATA PENDIENTES'!M949)</f>
        <v/>
      </c>
      <c r="N949" s="52" t="str">
        <f>IF(A949="","",'DATA PENDIENTES'!N949)</f>
        <v/>
      </c>
      <c r="O949" s="52" t="str">
        <f t="shared" si="2"/>
        <v/>
      </c>
      <c r="P949" s="52" t="str">
        <f t="shared" si="3"/>
        <v/>
      </c>
      <c r="Q949" s="80" t="str">
        <f t="shared" si="4"/>
        <v/>
      </c>
      <c r="R949" s="52" t="str">
        <f t="shared" si="5"/>
        <v/>
      </c>
      <c r="S949" s="52" t="str">
        <f t="shared" si="6"/>
        <v/>
      </c>
      <c r="T949" s="53" t="str">
        <f>IF(A949="","",'DATA PENDIENTES'!O949)</f>
        <v/>
      </c>
    </row>
    <row r="950" ht="15.75" customHeight="1">
      <c r="A950" s="47" t="str">
        <f>IF('DATA PENDIENTES'!B950="","",'DATA PENDIENTES'!B950)</f>
        <v/>
      </c>
      <c r="B950" s="47" t="str">
        <f>IF(A950="","",'DATA PENDIENTES'!C950)</f>
        <v/>
      </c>
      <c r="C950" s="47" t="str">
        <f>IF(A950="","",'DATA PENDIENTES'!L950)</f>
        <v/>
      </c>
      <c r="D950" s="47" t="str">
        <f>IF(A950="","",'DATA PENDIENTES'!J950)</f>
        <v/>
      </c>
      <c r="E950" s="47" t="str">
        <f>IF(A950="","",'DATA PENDIENTES'!D950)</f>
        <v/>
      </c>
      <c r="F950" s="47" t="str">
        <f>IF(A950="","",'DATA PENDIENTES'!E950)</f>
        <v/>
      </c>
      <c r="G950" s="47" t="str">
        <f>IF(A950="","",'DATA PENDIENTES'!F950)</f>
        <v/>
      </c>
      <c r="H950" s="47" t="str">
        <f>IF(A950="","",'DATA PENDIENTES'!G950)</f>
        <v/>
      </c>
      <c r="I950" s="48" t="str">
        <f>IF(A950="","",'DATA PENDIENTES'!H950)</f>
        <v/>
      </c>
      <c r="J950" s="48" t="str">
        <f t="shared" si="1"/>
        <v/>
      </c>
      <c r="K950" s="47" t="str">
        <f>IF(A950="","",'DATA PENDIENTES'!I950)</f>
        <v/>
      </c>
      <c r="L950" s="47" t="str">
        <f>IF(A950="","",'DATA PENDIENTES'!K950)</f>
        <v/>
      </c>
      <c r="M950" s="47" t="str">
        <f>IF(A950="","",'DATA PENDIENTES'!M950)</f>
        <v/>
      </c>
      <c r="N950" s="47" t="str">
        <f>IF(A950="","",'DATA PENDIENTES'!N950)</f>
        <v/>
      </c>
      <c r="O950" s="47" t="str">
        <f t="shared" si="2"/>
        <v/>
      </c>
      <c r="P950" s="47" t="str">
        <f t="shared" si="3"/>
        <v/>
      </c>
      <c r="Q950" s="77" t="str">
        <f t="shared" si="4"/>
        <v/>
      </c>
      <c r="R950" s="47" t="str">
        <f t="shared" si="5"/>
        <v/>
      </c>
      <c r="S950" s="47" t="str">
        <f t="shared" si="6"/>
        <v/>
      </c>
      <c r="T950" s="48" t="str">
        <f>IF(A950="","",'DATA PENDIENTES'!O950)</f>
        <v/>
      </c>
    </row>
    <row r="951" ht="15.75" customHeight="1">
      <c r="A951" s="52" t="str">
        <f>IF('DATA PENDIENTES'!B951="","",'DATA PENDIENTES'!B951)</f>
        <v/>
      </c>
      <c r="B951" s="52" t="str">
        <f>IF(A951="","",'DATA PENDIENTES'!C951)</f>
        <v/>
      </c>
      <c r="C951" s="52" t="str">
        <f>IF(A951="","",'DATA PENDIENTES'!L951)</f>
        <v/>
      </c>
      <c r="D951" s="52" t="str">
        <f>IF(A951="","",'DATA PENDIENTES'!J951)</f>
        <v/>
      </c>
      <c r="E951" s="52" t="str">
        <f>IF(A951="","",'DATA PENDIENTES'!D951)</f>
        <v/>
      </c>
      <c r="F951" s="52" t="str">
        <f>IF(A951="","",'DATA PENDIENTES'!E951)</f>
        <v/>
      </c>
      <c r="G951" s="52" t="str">
        <f>IF(A951="","",'DATA PENDIENTES'!F951)</f>
        <v/>
      </c>
      <c r="H951" s="52" t="str">
        <f>IF(A951="","",'DATA PENDIENTES'!G951)</f>
        <v/>
      </c>
      <c r="I951" s="53" t="str">
        <f>IF(A951="","",'DATA PENDIENTES'!H951)</f>
        <v/>
      </c>
      <c r="J951" s="53" t="str">
        <f t="shared" si="1"/>
        <v/>
      </c>
      <c r="K951" s="52" t="str">
        <f>IF(A951="","",'DATA PENDIENTES'!I951)</f>
        <v/>
      </c>
      <c r="L951" s="52" t="str">
        <f>IF(A951="","",'DATA PENDIENTES'!K951)</f>
        <v/>
      </c>
      <c r="M951" s="52" t="str">
        <f>IF(A951="","",'DATA PENDIENTES'!M951)</f>
        <v/>
      </c>
      <c r="N951" s="52" t="str">
        <f>IF(A951="","",'DATA PENDIENTES'!N951)</f>
        <v/>
      </c>
      <c r="O951" s="52" t="str">
        <f t="shared" si="2"/>
        <v/>
      </c>
      <c r="P951" s="52" t="str">
        <f t="shared" si="3"/>
        <v/>
      </c>
      <c r="Q951" s="80" t="str">
        <f t="shared" si="4"/>
        <v/>
      </c>
      <c r="R951" s="52" t="str">
        <f t="shared" si="5"/>
        <v/>
      </c>
      <c r="S951" s="52" t="str">
        <f t="shared" si="6"/>
        <v/>
      </c>
      <c r="T951" s="53" t="str">
        <f>IF(A951="","",'DATA PENDIENTES'!O951)</f>
        <v/>
      </c>
    </row>
    <row r="952" ht="15.75" customHeight="1">
      <c r="A952" s="47" t="str">
        <f>IF('DATA PENDIENTES'!B952="","",'DATA PENDIENTES'!B952)</f>
        <v/>
      </c>
      <c r="B952" s="47" t="str">
        <f>IF(A952="","",'DATA PENDIENTES'!C952)</f>
        <v/>
      </c>
      <c r="C952" s="47" t="str">
        <f>IF(A952="","",'DATA PENDIENTES'!L952)</f>
        <v/>
      </c>
      <c r="D952" s="47" t="str">
        <f>IF(A952="","",'DATA PENDIENTES'!J952)</f>
        <v/>
      </c>
      <c r="E952" s="47" t="str">
        <f>IF(A952="","",'DATA PENDIENTES'!D952)</f>
        <v/>
      </c>
      <c r="F952" s="47" t="str">
        <f>IF(A952="","",'DATA PENDIENTES'!E952)</f>
        <v/>
      </c>
      <c r="G952" s="47" t="str">
        <f>IF(A952="","",'DATA PENDIENTES'!F952)</f>
        <v/>
      </c>
      <c r="H952" s="47" t="str">
        <f>IF(A952="","",'DATA PENDIENTES'!G952)</f>
        <v/>
      </c>
      <c r="I952" s="48" t="str">
        <f>IF(A952="","",'DATA PENDIENTES'!H952)</f>
        <v/>
      </c>
      <c r="J952" s="48" t="str">
        <f t="shared" si="1"/>
        <v/>
      </c>
      <c r="K952" s="47" t="str">
        <f>IF(A952="","",'DATA PENDIENTES'!I952)</f>
        <v/>
      </c>
      <c r="L952" s="47" t="str">
        <f>IF(A952="","",'DATA PENDIENTES'!K952)</f>
        <v/>
      </c>
      <c r="M952" s="47" t="str">
        <f>IF(A952="","",'DATA PENDIENTES'!M952)</f>
        <v/>
      </c>
      <c r="N952" s="47" t="str">
        <f>IF(A952="","",'DATA PENDIENTES'!N952)</f>
        <v/>
      </c>
      <c r="O952" s="47" t="str">
        <f t="shared" si="2"/>
        <v/>
      </c>
      <c r="P952" s="47" t="str">
        <f t="shared" si="3"/>
        <v/>
      </c>
      <c r="Q952" s="77" t="str">
        <f t="shared" si="4"/>
        <v/>
      </c>
      <c r="R952" s="47" t="str">
        <f t="shared" si="5"/>
        <v/>
      </c>
      <c r="S952" s="47" t="str">
        <f t="shared" si="6"/>
        <v/>
      </c>
      <c r="T952" s="48" t="str">
        <f>IF(A952="","",'DATA PENDIENTES'!O952)</f>
        <v/>
      </c>
    </row>
    <row r="953" ht="15.75" customHeight="1">
      <c r="A953" s="52" t="str">
        <f>IF('DATA PENDIENTES'!B953="","",'DATA PENDIENTES'!B953)</f>
        <v/>
      </c>
      <c r="B953" s="52" t="str">
        <f>IF(A953="","",'DATA PENDIENTES'!C953)</f>
        <v/>
      </c>
      <c r="C953" s="52" t="str">
        <f>IF(A953="","",'DATA PENDIENTES'!L953)</f>
        <v/>
      </c>
      <c r="D953" s="52" t="str">
        <f>IF(A953="","",'DATA PENDIENTES'!J953)</f>
        <v/>
      </c>
      <c r="E953" s="52" t="str">
        <f>IF(A953="","",'DATA PENDIENTES'!D953)</f>
        <v/>
      </c>
      <c r="F953" s="52" t="str">
        <f>IF(A953="","",'DATA PENDIENTES'!E953)</f>
        <v/>
      </c>
      <c r="G953" s="52" t="str">
        <f>IF(A953="","",'DATA PENDIENTES'!F953)</f>
        <v/>
      </c>
      <c r="H953" s="52" t="str">
        <f>IF(A953="","",'DATA PENDIENTES'!G953)</f>
        <v/>
      </c>
      <c r="I953" s="53" t="str">
        <f>IF(A953="","",'DATA PENDIENTES'!H953)</f>
        <v/>
      </c>
      <c r="J953" s="53" t="str">
        <f t="shared" si="1"/>
        <v/>
      </c>
      <c r="K953" s="52" t="str">
        <f>IF(A953="","",'DATA PENDIENTES'!I953)</f>
        <v/>
      </c>
      <c r="L953" s="52" t="str">
        <f>IF(A953="","",'DATA PENDIENTES'!K953)</f>
        <v/>
      </c>
      <c r="M953" s="52" t="str">
        <f>IF(A953="","",'DATA PENDIENTES'!M953)</f>
        <v/>
      </c>
      <c r="N953" s="52" t="str">
        <f>IF(A953="","",'DATA PENDIENTES'!N953)</f>
        <v/>
      </c>
      <c r="O953" s="52" t="str">
        <f t="shared" si="2"/>
        <v/>
      </c>
      <c r="P953" s="52" t="str">
        <f t="shared" si="3"/>
        <v/>
      </c>
      <c r="Q953" s="80" t="str">
        <f t="shared" si="4"/>
        <v/>
      </c>
      <c r="R953" s="52" t="str">
        <f t="shared" si="5"/>
        <v/>
      </c>
      <c r="S953" s="52" t="str">
        <f t="shared" si="6"/>
        <v/>
      </c>
      <c r="T953" s="53" t="str">
        <f>IF(A953="","",'DATA PENDIENTES'!O953)</f>
        <v/>
      </c>
    </row>
    <row r="954" ht="15.75" customHeight="1">
      <c r="A954" s="47" t="str">
        <f>IF('DATA PENDIENTES'!B954="","",'DATA PENDIENTES'!B954)</f>
        <v/>
      </c>
      <c r="B954" s="47" t="str">
        <f>IF(A954="","",'DATA PENDIENTES'!C954)</f>
        <v/>
      </c>
      <c r="C954" s="47" t="str">
        <f>IF(A954="","",'DATA PENDIENTES'!L954)</f>
        <v/>
      </c>
      <c r="D954" s="47" t="str">
        <f>IF(A954="","",'DATA PENDIENTES'!J954)</f>
        <v/>
      </c>
      <c r="E954" s="47" t="str">
        <f>IF(A954="","",'DATA PENDIENTES'!D954)</f>
        <v/>
      </c>
      <c r="F954" s="47" t="str">
        <f>IF(A954="","",'DATA PENDIENTES'!E954)</f>
        <v/>
      </c>
      <c r="G954" s="47" t="str">
        <f>IF(A954="","",'DATA PENDIENTES'!F954)</f>
        <v/>
      </c>
      <c r="H954" s="47" t="str">
        <f>IF(A954="","",'DATA PENDIENTES'!G954)</f>
        <v/>
      </c>
      <c r="I954" s="48" t="str">
        <f>IF(A954="","",'DATA PENDIENTES'!H954)</f>
        <v/>
      </c>
      <c r="J954" s="48" t="str">
        <f t="shared" si="1"/>
        <v/>
      </c>
      <c r="K954" s="47" t="str">
        <f>IF(A954="","",'DATA PENDIENTES'!I954)</f>
        <v/>
      </c>
      <c r="L954" s="47" t="str">
        <f>IF(A954="","",'DATA PENDIENTES'!K954)</f>
        <v/>
      </c>
      <c r="M954" s="47" t="str">
        <f>IF(A954="","",'DATA PENDIENTES'!M954)</f>
        <v/>
      </c>
      <c r="N954" s="47" t="str">
        <f>IF(A954="","",'DATA PENDIENTES'!N954)</f>
        <v/>
      </c>
      <c r="O954" s="47" t="str">
        <f t="shared" si="2"/>
        <v/>
      </c>
      <c r="P954" s="47" t="str">
        <f t="shared" si="3"/>
        <v/>
      </c>
      <c r="Q954" s="77" t="str">
        <f t="shared" si="4"/>
        <v/>
      </c>
      <c r="R954" s="47" t="str">
        <f t="shared" si="5"/>
        <v/>
      </c>
      <c r="S954" s="47" t="str">
        <f t="shared" si="6"/>
        <v/>
      </c>
      <c r="T954" s="48" t="str">
        <f>IF(A954="","",'DATA PENDIENTES'!O954)</f>
        <v/>
      </c>
    </row>
    <row r="955" ht="15.75" customHeight="1">
      <c r="A955" s="52" t="str">
        <f>IF('DATA PENDIENTES'!B955="","",'DATA PENDIENTES'!B955)</f>
        <v/>
      </c>
      <c r="B955" s="52" t="str">
        <f>IF(A955="","",'DATA PENDIENTES'!C955)</f>
        <v/>
      </c>
      <c r="C955" s="52" t="str">
        <f>IF(A955="","",'DATA PENDIENTES'!L955)</f>
        <v/>
      </c>
      <c r="D955" s="52" t="str">
        <f>IF(A955="","",'DATA PENDIENTES'!J955)</f>
        <v/>
      </c>
      <c r="E955" s="52" t="str">
        <f>IF(A955="","",'DATA PENDIENTES'!D955)</f>
        <v/>
      </c>
      <c r="F955" s="52" t="str">
        <f>IF(A955="","",'DATA PENDIENTES'!E955)</f>
        <v/>
      </c>
      <c r="G955" s="52" t="str">
        <f>IF(A955="","",'DATA PENDIENTES'!F955)</f>
        <v/>
      </c>
      <c r="H955" s="52" t="str">
        <f>IF(A955="","",'DATA PENDIENTES'!G955)</f>
        <v/>
      </c>
      <c r="I955" s="53" t="str">
        <f>IF(A955="","",'DATA PENDIENTES'!H955)</f>
        <v/>
      </c>
      <c r="J955" s="53" t="str">
        <f t="shared" si="1"/>
        <v/>
      </c>
      <c r="K955" s="52" t="str">
        <f>IF(A955="","",'DATA PENDIENTES'!I955)</f>
        <v/>
      </c>
      <c r="L955" s="52" t="str">
        <f>IF(A955="","",'DATA PENDIENTES'!K955)</f>
        <v/>
      </c>
      <c r="M955" s="52" t="str">
        <f>IF(A955="","",'DATA PENDIENTES'!M955)</f>
        <v/>
      </c>
      <c r="N955" s="52" t="str">
        <f>IF(A955="","",'DATA PENDIENTES'!N955)</f>
        <v/>
      </c>
      <c r="O955" s="52" t="str">
        <f t="shared" si="2"/>
        <v/>
      </c>
      <c r="P955" s="52" t="str">
        <f t="shared" si="3"/>
        <v/>
      </c>
      <c r="Q955" s="80" t="str">
        <f t="shared" si="4"/>
        <v/>
      </c>
      <c r="R955" s="52" t="str">
        <f t="shared" si="5"/>
        <v/>
      </c>
      <c r="S955" s="52" t="str">
        <f t="shared" si="6"/>
        <v/>
      </c>
      <c r="T955" s="53" t="str">
        <f>IF(A955="","",'DATA PENDIENTES'!O955)</f>
        <v/>
      </c>
    </row>
    <row r="956" ht="15.75" customHeight="1">
      <c r="A956" s="47" t="str">
        <f>IF('DATA PENDIENTES'!B956="","",'DATA PENDIENTES'!B956)</f>
        <v/>
      </c>
      <c r="B956" s="47" t="str">
        <f>IF(A956="","",'DATA PENDIENTES'!C956)</f>
        <v/>
      </c>
      <c r="C956" s="47" t="str">
        <f>IF(A956="","",'DATA PENDIENTES'!L956)</f>
        <v/>
      </c>
      <c r="D956" s="47" t="str">
        <f>IF(A956="","",'DATA PENDIENTES'!J956)</f>
        <v/>
      </c>
      <c r="E956" s="47" t="str">
        <f>IF(A956="","",'DATA PENDIENTES'!D956)</f>
        <v/>
      </c>
      <c r="F956" s="47" t="str">
        <f>IF(A956="","",'DATA PENDIENTES'!E956)</f>
        <v/>
      </c>
      <c r="G956" s="47" t="str">
        <f>IF(A956="","",'DATA PENDIENTES'!F956)</f>
        <v/>
      </c>
      <c r="H956" s="47" t="str">
        <f>IF(A956="","",'DATA PENDIENTES'!G956)</f>
        <v/>
      </c>
      <c r="I956" s="48" t="str">
        <f>IF(A956="","",'DATA PENDIENTES'!H956)</f>
        <v/>
      </c>
      <c r="J956" s="48" t="str">
        <f t="shared" si="1"/>
        <v/>
      </c>
      <c r="K956" s="47" t="str">
        <f>IF(A956="","",'DATA PENDIENTES'!I956)</f>
        <v/>
      </c>
      <c r="L956" s="47" t="str">
        <f>IF(A956="","",'DATA PENDIENTES'!K956)</f>
        <v/>
      </c>
      <c r="M956" s="47" t="str">
        <f>IF(A956="","",'DATA PENDIENTES'!M956)</f>
        <v/>
      </c>
      <c r="N956" s="47" t="str">
        <f>IF(A956="","",'DATA PENDIENTES'!N956)</f>
        <v/>
      </c>
      <c r="O956" s="47" t="str">
        <f t="shared" si="2"/>
        <v/>
      </c>
      <c r="P956" s="47" t="str">
        <f t="shared" si="3"/>
        <v/>
      </c>
      <c r="Q956" s="77" t="str">
        <f t="shared" si="4"/>
        <v/>
      </c>
      <c r="R956" s="47" t="str">
        <f t="shared" si="5"/>
        <v/>
      </c>
      <c r="S956" s="47" t="str">
        <f t="shared" si="6"/>
        <v/>
      </c>
      <c r="T956" s="48" t="str">
        <f>IF(A956="","",'DATA PENDIENTES'!O956)</f>
        <v/>
      </c>
    </row>
    <row r="957" ht="15.75" customHeight="1">
      <c r="A957" s="52" t="str">
        <f>IF('DATA PENDIENTES'!B957="","",'DATA PENDIENTES'!B957)</f>
        <v/>
      </c>
      <c r="B957" s="52" t="str">
        <f>IF(A957="","",'DATA PENDIENTES'!C957)</f>
        <v/>
      </c>
      <c r="C957" s="52" t="str">
        <f>IF(A957="","",'DATA PENDIENTES'!L957)</f>
        <v/>
      </c>
      <c r="D957" s="52" t="str">
        <f>IF(A957="","",'DATA PENDIENTES'!J957)</f>
        <v/>
      </c>
      <c r="E957" s="52" t="str">
        <f>IF(A957="","",'DATA PENDIENTES'!D957)</f>
        <v/>
      </c>
      <c r="F957" s="52" t="str">
        <f>IF(A957="","",'DATA PENDIENTES'!E957)</f>
        <v/>
      </c>
      <c r="G957" s="52" t="str">
        <f>IF(A957="","",'DATA PENDIENTES'!F957)</f>
        <v/>
      </c>
      <c r="H957" s="52" t="str">
        <f>IF(A957="","",'DATA PENDIENTES'!G957)</f>
        <v/>
      </c>
      <c r="I957" s="53" t="str">
        <f>IF(A957="","",'DATA PENDIENTES'!H957)</f>
        <v/>
      </c>
      <c r="J957" s="53" t="str">
        <f t="shared" si="1"/>
        <v/>
      </c>
      <c r="K957" s="52" t="str">
        <f>IF(A957="","",'DATA PENDIENTES'!I957)</f>
        <v/>
      </c>
      <c r="L957" s="52" t="str">
        <f>IF(A957="","",'DATA PENDIENTES'!K957)</f>
        <v/>
      </c>
      <c r="M957" s="52" t="str">
        <f>IF(A957="","",'DATA PENDIENTES'!M957)</f>
        <v/>
      </c>
      <c r="N957" s="52" t="str">
        <f>IF(A957="","",'DATA PENDIENTES'!N957)</f>
        <v/>
      </c>
      <c r="O957" s="52" t="str">
        <f t="shared" si="2"/>
        <v/>
      </c>
      <c r="P957" s="52" t="str">
        <f t="shared" si="3"/>
        <v/>
      </c>
      <c r="Q957" s="80" t="str">
        <f t="shared" si="4"/>
        <v/>
      </c>
      <c r="R957" s="52" t="str">
        <f t="shared" si="5"/>
        <v/>
      </c>
      <c r="S957" s="52" t="str">
        <f t="shared" si="6"/>
        <v/>
      </c>
      <c r="T957" s="53" t="str">
        <f>IF(A957="","",'DATA PENDIENTES'!O957)</f>
        <v/>
      </c>
    </row>
    <row r="958" ht="15.75" customHeight="1">
      <c r="A958" s="47" t="str">
        <f>IF('DATA PENDIENTES'!B958="","",'DATA PENDIENTES'!B958)</f>
        <v/>
      </c>
      <c r="B958" s="47" t="str">
        <f>IF(A958="","",'DATA PENDIENTES'!C958)</f>
        <v/>
      </c>
      <c r="C958" s="47" t="str">
        <f>IF(A958="","",'DATA PENDIENTES'!L958)</f>
        <v/>
      </c>
      <c r="D958" s="47" t="str">
        <f>IF(A958="","",'DATA PENDIENTES'!J958)</f>
        <v/>
      </c>
      <c r="E958" s="47" t="str">
        <f>IF(A958="","",'DATA PENDIENTES'!D958)</f>
        <v/>
      </c>
      <c r="F958" s="47" t="str">
        <f>IF(A958="","",'DATA PENDIENTES'!E958)</f>
        <v/>
      </c>
      <c r="G958" s="47" t="str">
        <f>IF(A958="","",'DATA PENDIENTES'!F958)</f>
        <v/>
      </c>
      <c r="H958" s="47" t="str">
        <f>IF(A958="","",'DATA PENDIENTES'!G958)</f>
        <v/>
      </c>
      <c r="I958" s="48" t="str">
        <f>IF(A958="","",'DATA PENDIENTES'!H958)</f>
        <v/>
      </c>
      <c r="J958" s="48" t="str">
        <f t="shared" si="1"/>
        <v/>
      </c>
      <c r="K958" s="47" t="str">
        <f>IF(A958="","",'DATA PENDIENTES'!I958)</f>
        <v/>
      </c>
      <c r="L958" s="47" t="str">
        <f>IF(A958="","",'DATA PENDIENTES'!K958)</f>
        <v/>
      </c>
      <c r="M958" s="47" t="str">
        <f>IF(A958="","",'DATA PENDIENTES'!M958)</f>
        <v/>
      </c>
      <c r="N958" s="47" t="str">
        <f>IF(A958="","",'DATA PENDIENTES'!N958)</f>
        <v/>
      </c>
      <c r="O958" s="47" t="str">
        <f t="shared" si="2"/>
        <v/>
      </c>
      <c r="P958" s="47" t="str">
        <f t="shared" si="3"/>
        <v/>
      </c>
      <c r="Q958" s="77" t="str">
        <f t="shared" si="4"/>
        <v/>
      </c>
      <c r="R958" s="47" t="str">
        <f t="shared" si="5"/>
        <v/>
      </c>
      <c r="S958" s="47" t="str">
        <f t="shared" si="6"/>
        <v/>
      </c>
      <c r="T958" s="48" t="str">
        <f>IF(A958="","",'DATA PENDIENTES'!O958)</f>
        <v/>
      </c>
    </row>
    <row r="959" ht="15.75" customHeight="1">
      <c r="A959" s="52" t="str">
        <f>IF('DATA PENDIENTES'!B959="","",'DATA PENDIENTES'!B959)</f>
        <v/>
      </c>
      <c r="B959" s="52" t="str">
        <f>IF(A959="","",'DATA PENDIENTES'!C959)</f>
        <v/>
      </c>
      <c r="C959" s="52" t="str">
        <f>IF(A959="","",'DATA PENDIENTES'!L959)</f>
        <v/>
      </c>
      <c r="D959" s="52" t="str">
        <f>IF(A959="","",'DATA PENDIENTES'!J959)</f>
        <v/>
      </c>
      <c r="E959" s="52" t="str">
        <f>IF(A959="","",'DATA PENDIENTES'!D959)</f>
        <v/>
      </c>
      <c r="F959" s="52" t="str">
        <f>IF(A959="","",'DATA PENDIENTES'!E959)</f>
        <v/>
      </c>
      <c r="G959" s="52" t="str">
        <f>IF(A959="","",'DATA PENDIENTES'!F959)</f>
        <v/>
      </c>
      <c r="H959" s="52" t="str">
        <f>IF(A959="","",'DATA PENDIENTES'!G959)</f>
        <v/>
      </c>
      <c r="I959" s="53" t="str">
        <f>IF(A959="","",'DATA PENDIENTES'!H959)</f>
        <v/>
      </c>
      <c r="J959" s="53" t="str">
        <f t="shared" si="1"/>
        <v/>
      </c>
      <c r="K959" s="52" t="str">
        <f>IF(A959="","",'DATA PENDIENTES'!I959)</f>
        <v/>
      </c>
      <c r="L959" s="52" t="str">
        <f>IF(A959="","",'DATA PENDIENTES'!K959)</f>
        <v/>
      </c>
      <c r="M959" s="52" t="str">
        <f>IF(A959="","",'DATA PENDIENTES'!M959)</f>
        <v/>
      </c>
      <c r="N959" s="52" t="str">
        <f>IF(A959="","",'DATA PENDIENTES'!N959)</f>
        <v/>
      </c>
      <c r="O959" s="52" t="str">
        <f t="shared" si="2"/>
        <v/>
      </c>
      <c r="P959" s="52" t="str">
        <f t="shared" si="3"/>
        <v/>
      </c>
      <c r="Q959" s="80" t="str">
        <f t="shared" si="4"/>
        <v/>
      </c>
      <c r="R959" s="52" t="str">
        <f t="shared" si="5"/>
        <v/>
      </c>
      <c r="S959" s="52" t="str">
        <f t="shared" si="6"/>
        <v/>
      </c>
      <c r="T959" s="53" t="str">
        <f>IF(A959="","",'DATA PENDIENTES'!O959)</f>
        <v/>
      </c>
    </row>
    <row r="960" ht="15.75" customHeight="1">
      <c r="A960" s="47" t="str">
        <f>IF('DATA PENDIENTES'!B960="","",'DATA PENDIENTES'!B960)</f>
        <v/>
      </c>
      <c r="B960" s="47" t="str">
        <f>IF(A960="","",'DATA PENDIENTES'!C960)</f>
        <v/>
      </c>
      <c r="C960" s="47" t="str">
        <f>IF(A960="","",'DATA PENDIENTES'!L960)</f>
        <v/>
      </c>
      <c r="D960" s="47" t="str">
        <f>IF(A960="","",'DATA PENDIENTES'!J960)</f>
        <v/>
      </c>
      <c r="E960" s="47" t="str">
        <f>IF(A960="","",'DATA PENDIENTES'!D960)</f>
        <v/>
      </c>
      <c r="F960" s="47" t="str">
        <f>IF(A960="","",'DATA PENDIENTES'!E960)</f>
        <v/>
      </c>
      <c r="G960" s="47" t="str">
        <f>IF(A960="","",'DATA PENDIENTES'!F960)</f>
        <v/>
      </c>
      <c r="H960" s="47" t="str">
        <f>IF(A960="","",'DATA PENDIENTES'!G960)</f>
        <v/>
      </c>
      <c r="I960" s="48" t="str">
        <f>IF(A960="","",'DATA PENDIENTES'!H960)</f>
        <v/>
      </c>
      <c r="J960" s="48" t="str">
        <f t="shared" si="1"/>
        <v/>
      </c>
      <c r="K960" s="47" t="str">
        <f>IF(A960="","",'DATA PENDIENTES'!I960)</f>
        <v/>
      </c>
      <c r="L960" s="47" t="str">
        <f>IF(A960="","",'DATA PENDIENTES'!K960)</f>
        <v/>
      </c>
      <c r="M960" s="47" t="str">
        <f>IF(A960="","",'DATA PENDIENTES'!M960)</f>
        <v/>
      </c>
      <c r="N960" s="47" t="str">
        <f>IF(A960="","",'DATA PENDIENTES'!N960)</f>
        <v/>
      </c>
      <c r="O960" s="47" t="str">
        <f t="shared" si="2"/>
        <v/>
      </c>
      <c r="P960" s="47" t="str">
        <f t="shared" si="3"/>
        <v/>
      </c>
      <c r="Q960" s="77" t="str">
        <f t="shared" si="4"/>
        <v/>
      </c>
      <c r="R960" s="47" t="str">
        <f t="shared" si="5"/>
        <v/>
      </c>
      <c r="S960" s="47" t="str">
        <f t="shared" si="6"/>
        <v/>
      </c>
      <c r="T960" s="48" t="str">
        <f>IF(A960="","",'DATA PENDIENTES'!O960)</f>
        <v/>
      </c>
    </row>
    <row r="961" ht="15.75" customHeight="1">
      <c r="A961" s="52" t="str">
        <f>IF('DATA PENDIENTES'!B961="","",'DATA PENDIENTES'!B961)</f>
        <v/>
      </c>
      <c r="B961" s="52" t="str">
        <f>IF(A961="","",'DATA PENDIENTES'!C961)</f>
        <v/>
      </c>
      <c r="C961" s="52" t="str">
        <f>IF(A961="","",'DATA PENDIENTES'!L961)</f>
        <v/>
      </c>
      <c r="D961" s="52" t="str">
        <f>IF(A961="","",'DATA PENDIENTES'!J961)</f>
        <v/>
      </c>
      <c r="E961" s="52" t="str">
        <f>IF(A961="","",'DATA PENDIENTES'!D961)</f>
        <v/>
      </c>
      <c r="F961" s="52" t="str">
        <f>IF(A961="","",'DATA PENDIENTES'!E961)</f>
        <v/>
      </c>
      <c r="G961" s="52" t="str">
        <f>IF(A961="","",'DATA PENDIENTES'!F961)</f>
        <v/>
      </c>
      <c r="H961" s="52" t="str">
        <f>IF(A961="","",'DATA PENDIENTES'!G961)</f>
        <v/>
      </c>
      <c r="I961" s="53" t="str">
        <f>IF(A961="","",'DATA PENDIENTES'!H961)</f>
        <v/>
      </c>
      <c r="J961" s="53" t="str">
        <f t="shared" si="1"/>
        <v/>
      </c>
      <c r="K961" s="52" t="str">
        <f>IF(A961="","",'DATA PENDIENTES'!I961)</f>
        <v/>
      </c>
      <c r="L961" s="52" t="str">
        <f>IF(A961="","",'DATA PENDIENTES'!K961)</f>
        <v/>
      </c>
      <c r="M961" s="52" t="str">
        <f>IF(A961="","",'DATA PENDIENTES'!M961)</f>
        <v/>
      </c>
      <c r="N961" s="52" t="str">
        <f>IF(A961="","",'DATA PENDIENTES'!N961)</f>
        <v/>
      </c>
      <c r="O961" s="52" t="str">
        <f t="shared" si="2"/>
        <v/>
      </c>
      <c r="P961" s="52" t="str">
        <f t="shared" si="3"/>
        <v/>
      </c>
      <c r="Q961" s="80" t="str">
        <f t="shared" si="4"/>
        <v/>
      </c>
      <c r="R961" s="52" t="str">
        <f t="shared" si="5"/>
        <v/>
      </c>
      <c r="S961" s="52" t="str">
        <f t="shared" si="6"/>
        <v/>
      </c>
      <c r="T961" s="53" t="str">
        <f>IF(A961="","",'DATA PENDIENTES'!O961)</f>
        <v/>
      </c>
    </row>
    <row r="962" ht="15.75" customHeight="1">
      <c r="A962" s="47" t="str">
        <f>IF('DATA PENDIENTES'!B962="","",'DATA PENDIENTES'!B962)</f>
        <v/>
      </c>
      <c r="B962" s="47" t="str">
        <f>IF(A962="","",'DATA PENDIENTES'!C962)</f>
        <v/>
      </c>
      <c r="C962" s="47" t="str">
        <f>IF(A962="","",'DATA PENDIENTES'!L962)</f>
        <v/>
      </c>
      <c r="D962" s="47" t="str">
        <f>IF(A962="","",'DATA PENDIENTES'!J962)</f>
        <v/>
      </c>
      <c r="E962" s="47" t="str">
        <f>IF(A962="","",'DATA PENDIENTES'!D962)</f>
        <v/>
      </c>
      <c r="F962" s="47" t="str">
        <f>IF(A962="","",'DATA PENDIENTES'!E962)</f>
        <v/>
      </c>
      <c r="G962" s="47" t="str">
        <f>IF(A962="","",'DATA PENDIENTES'!F962)</f>
        <v/>
      </c>
      <c r="H962" s="47" t="str">
        <f>IF(A962="","",'DATA PENDIENTES'!G962)</f>
        <v/>
      </c>
      <c r="I962" s="48" t="str">
        <f>IF(A962="","",'DATA PENDIENTES'!H962)</f>
        <v/>
      </c>
      <c r="J962" s="48" t="str">
        <f t="shared" si="1"/>
        <v/>
      </c>
      <c r="K962" s="47" t="str">
        <f>IF(A962="","",'DATA PENDIENTES'!I962)</f>
        <v/>
      </c>
      <c r="L962" s="47" t="str">
        <f>IF(A962="","",'DATA PENDIENTES'!K962)</f>
        <v/>
      </c>
      <c r="M962" s="47" t="str">
        <f>IF(A962="","",'DATA PENDIENTES'!M962)</f>
        <v/>
      </c>
      <c r="N962" s="47" t="str">
        <f>IF(A962="","",'DATA PENDIENTES'!N962)</f>
        <v/>
      </c>
      <c r="O962" s="47" t="str">
        <f t="shared" si="2"/>
        <v/>
      </c>
      <c r="P962" s="47" t="str">
        <f t="shared" si="3"/>
        <v/>
      </c>
      <c r="Q962" s="77" t="str">
        <f t="shared" si="4"/>
        <v/>
      </c>
      <c r="R962" s="47" t="str">
        <f t="shared" si="5"/>
        <v/>
      </c>
      <c r="S962" s="47" t="str">
        <f t="shared" si="6"/>
        <v/>
      </c>
      <c r="T962" s="48" t="str">
        <f>IF(A962="","",'DATA PENDIENTES'!O962)</f>
        <v/>
      </c>
    </row>
    <row r="963" ht="15.75" customHeight="1">
      <c r="A963" s="52" t="str">
        <f>IF('DATA PENDIENTES'!B963="","",'DATA PENDIENTES'!B963)</f>
        <v/>
      </c>
      <c r="B963" s="52" t="str">
        <f>IF(A963="","",'DATA PENDIENTES'!C963)</f>
        <v/>
      </c>
      <c r="C963" s="52" t="str">
        <f>IF(A963="","",'DATA PENDIENTES'!L963)</f>
        <v/>
      </c>
      <c r="D963" s="52" t="str">
        <f>IF(A963="","",'DATA PENDIENTES'!J963)</f>
        <v/>
      </c>
      <c r="E963" s="52" t="str">
        <f>IF(A963="","",'DATA PENDIENTES'!D963)</f>
        <v/>
      </c>
      <c r="F963" s="52" t="str">
        <f>IF(A963="","",'DATA PENDIENTES'!E963)</f>
        <v/>
      </c>
      <c r="G963" s="52" t="str">
        <f>IF(A963="","",'DATA PENDIENTES'!F963)</f>
        <v/>
      </c>
      <c r="H963" s="52" t="str">
        <f>IF(A963="","",'DATA PENDIENTES'!G963)</f>
        <v/>
      </c>
      <c r="I963" s="53" t="str">
        <f>IF(A963="","",'DATA PENDIENTES'!H963)</f>
        <v/>
      </c>
      <c r="J963" s="53" t="str">
        <f t="shared" si="1"/>
        <v/>
      </c>
      <c r="K963" s="52" t="str">
        <f>IF(A963="","",'DATA PENDIENTES'!I963)</f>
        <v/>
      </c>
      <c r="L963" s="52" t="str">
        <f>IF(A963="","",'DATA PENDIENTES'!K963)</f>
        <v/>
      </c>
      <c r="M963" s="52" t="str">
        <f>IF(A963="","",'DATA PENDIENTES'!M963)</f>
        <v/>
      </c>
      <c r="N963" s="52" t="str">
        <f>IF(A963="","",'DATA PENDIENTES'!N963)</f>
        <v/>
      </c>
      <c r="O963" s="52" t="str">
        <f t="shared" si="2"/>
        <v/>
      </c>
      <c r="P963" s="52" t="str">
        <f t="shared" si="3"/>
        <v/>
      </c>
      <c r="Q963" s="80" t="str">
        <f t="shared" si="4"/>
        <v/>
      </c>
      <c r="R963" s="52" t="str">
        <f t="shared" si="5"/>
        <v/>
      </c>
      <c r="S963" s="52" t="str">
        <f t="shared" si="6"/>
        <v/>
      </c>
      <c r="T963" s="53" t="str">
        <f>IF(A963="","",'DATA PENDIENTES'!O963)</f>
        <v/>
      </c>
    </row>
    <row r="964" ht="15.75" customHeight="1">
      <c r="A964" s="47" t="str">
        <f>IF('DATA PENDIENTES'!B964="","",'DATA PENDIENTES'!B964)</f>
        <v/>
      </c>
      <c r="B964" s="47" t="str">
        <f>IF(A964="","",'DATA PENDIENTES'!C964)</f>
        <v/>
      </c>
      <c r="C964" s="47" t="str">
        <f>IF(A964="","",'DATA PENDIENTES'!L964)</f>
        <v/>
      </c>
      <c r="D964" s="47" t="str">
        <f>IF(A964="","",'DATA PENDIENTES'!J964)</f>
        <v/>
      </c>
      <c r="E964" s="47" t="str">
        <f>IF(A964="","",'DATA PENDIENTES'!D964)</f>
        <v/>
      </c>
      <c r="F964" s="47" t="str">
        <f>IF(A964="","",'DATA PENDIENTES'!E964)</f>
        <v/>
      </c>
      <c r="G964" s="47" t="str">
        <f>IF(A964="","",'DATA PENDIENTES'!F964)</f>
        <v/>
      </c>
      <c r="H964" s="47" t="str">
        <f>IF(A964="","",'DATA PENDIENTES'!G964)</f>
        <v/>
      </c>
      <c r="I964" s="48" t="str">
        <f>IF(A964="","",'DATA PENDIENTES'!H964)</f>
        <v/>
      </c>
      <c r="J964" s="48" t="str">
        <f t="shared" si="1"/>
        <v/>
      </c>
      <c r="K964" s="47" t="str">
        <f>IF(A964="","",'DATA PENDIENTES'!I964)</f>
        <v/>
      </c>
      <c r="L964" s="47" t="str">
        <f>IF(A964="","",'DATA PENDIENTES'!K964)</f>
        <v/>
      </c>
      <c r="M964" s="47" t="str">
        <f>IF(A964="","",'DATA PENDIENTES'!M964)</f>
        <v/>
      </c>
      <c r="N964" s="47" t="str">
        <f>IF(A964="","",'DATA PENDIENTES'!N964)</f>
        <v/>
      </c>
      <c r="O964" s="47" t="str">
        <f t="shared" si="2"/>
        <v/>
      </c>
      <c r="P964" s="47" t="str">
        <f t="shared" si="3"/>
        <v/>
      </c>
      <c r="Q964" s="77" t="str">
        <f t="shared" si="4"/>
        <v/>
      </c>
      <c r="R964" s="47" t="str">
        <f t="shared" si="5"/>
        <v/>
      </c>
      <c r="S964" s="47" t="str">
        <f t="shared" si="6"/>
        <v/>
      </c>
      <c r="T964" s="48" t="str">
        <f>IF(A964="","",'DATA PENDIENTES'!O964)</f>
        <v/>
      </c>
    </row>
    <row r="965" ht="15.75" customHeight="1">
      <c r="A965" s="52" t="str">
        <f>IF('DATA PENDIENTES'!B965="","",'DATA PENDIENTES'!B965)</f>
        <v/>
      </c>
      <c r="B965" s="52" t="str">
        <f>IF(A965="","",'DATA PENDIENTES'!C965)</f>
        <v/>
      </c>
      <c r="C965" s="52" t="str">
        <f>IF(A965="","",'DATA PENDIENTES'!L965)</f>
        <v/>
      </c>
      <c r="D965" s="52" t="str">
        <f>IF(A965="","",'DATA PENDIENTES'!J965)</f>
        <v/>
      </c>
      <c r="E965" s="52" t="str">
        <f>IF(A965="","",'DATA PENDIENTES'!D965)</f>
        <v/>
      </c>
      <c r="F965" s="52" t="str">
        <f>IF(A965="","",'DATA PENDIENTES'!E965)</f>
        <v/>
      </c>
      <c r="G965" s="52" t="str">
        <f>IF(A965="","",'DATA PENDIENTES'!F965)</f>
        <v/>
      </c>
      <c r="H965" s="52" t="str">
        <f>IF(A965="","",'DATA PENDIENTES'!G965)</f>
        <v/>
      </c>
      <c r="I965" s="53" t="str">
        <f>IF(A965="","",'DATA PENDIENTES'!H965)</f>
        <v/>
      </c>
      <c r="J965" s="53" t="str">
        <f t="shared" si="1"/>
        <v/>
      </c>
      <c r="K965" s="52" t="str">
        <f>IF(A965="","",'DATA PENDIENTES'!I965)</f>
        <v/>
      </c>
      <c r="L965" s="52" t="str">
        <f>IF(A965="","",'DATA PENDIENTES'!K965)</f>
        <v/>
      </c>
      <c r="M965" s="52" t="str">
        <f>IF(A965="","",'DATA PENDIENTES'!M965)</f>
        <v/>
      </c>
      <c r="N965" s="52" t="str">
        <f>IF(A965="","",'DATA PENDIENTES'!N965)</f>
        <v/>
      </c>
      <c r="O965" s="52" t="str">
        <f t="shared" si="2"/>
        <v/>
      </c>
      <c r="P965" s="52" t="str">
        <f t="shared" si="3"/>
        <v/>
      </c>
      <c r="Q965" s="80" t="str">
        <f t="shared" si="4"/>
        <v/>
      </c>
      <c r="R965" s="52" t="str">
        <f t="shared" si="5"/>
        <v/>
      </c>
      <c r="S965" s="52" t="str">
        <f t="shared" si="6"/>
        <v/>
      </c>
      <c r="T965" s="53" t="str">
        <f>IF(A965="","",'DATA PENDIENTES'!O965)</f>
        <v/>
      </c>
    </row>
    <row r="966" ht="15.75" customHeight="1">
      <c r="A966" s="47" t="str">
        <f>IF('DATA PENDIENTES'!B966="","",'DATA PENDIENTES'!B966)</f>
        <v/>
      </c>
      <c r="B966" s="47" t="str">
        <f>IF(A966="","",'DATA PENDIENTES'!C966)</f>
        <v/>
      </c>
      <c r="C966" s="47" t="str">
        <f>IF(A966="","",'DATA PENDIENTES'!L966)</f>
        <v/>
      </c>
      <c r="D966" s="47" t="str">
        <f>IF(A966="","",'DATA PENDIENTES'!J966)</f>
        <v/>
      </c>
      <c r="E966" s="47" t="str">
        <f>IF(A966="","",'DATA PENDIENTES'!D966)</f>
        <v/>
      </c>
      <c r="F966" s="47" t="str">
        <f>IF(A966="","",'DATA PENDIENTES'!E966)</f>
        <v/>
      </c>
      <c r="G966" s="47" t="str">
        <f>IF(A966="","",'DATA PENDIENTES'!F966)</f>
        <v/>
      </c>
      <c r="H966" s="47" t="str">
        <f>IF(A966="","",'DATA PENDIENTES'!G966)</f>
        <v/>
      </c>
      <c r="I966" s="48" t="str">
        <f>IF(A966="","",'DATA PENDIENTES'!H966)</f>
        <v/>
      </c>
      <c r="J966" s="48" t="str">
        <f t="shared" si="1"/>
        <v/>
      </c>
      <c r="K966" s="47" t="str">
        <f>IF(A966="","",'DATA PENDIENTES'!I966)</f>
        <v/>
      </c>
      <c r="L966" s="47" t="str">
        <f>IF(A966="","",'DATA PENDIENTES'!K966)</f>
        <v/>
      </c>
      <c r="M966" s="47" t="str">
        <f>IF(A966="","",'DATA PENDIENTES'!M966)</f>
        <v/>
      </c>
      <c r="N966" s="47" t="str">
        <f>IF(A966="","",'DATA PENDIENTES'!N966)</f>
        <v/>
      </c>
      <c r="O966" s="47" t="str">
        <f t="shared" si="2"/>
        <v/>
      </c>
      <c r="P966" s="47" t="str">
        <f t="shared" si="3"/>
        <v/>
      </c>
      <c r="Q966" s="77" t="str">
        <f t="shared" si="4"/>
        <v/>
      </c>
      <c r="R966" s="47" t="str">
        <f t="shared" si="5"/>
        <v/>
      </c>
      <c r="S966" s="47" t="str">
        <f t="shared" si="6"/>
        <v/>
      </c>
      <c r="T966" s="48" t="str">
        <f>IF(A966="","",'DATA PENDIENTES'!O966)</f>
        <v/>
      </c>
    </row>
    <row r="967" ht="15.75" customHeight="1">
      <c r="A967" s="52" t="str">
        <f>IF('DATA PENDIENTES'!B967="","",'DATA PENDIENTES'!B967)</f>
        <v/>
      </c>
      <c r="B967" s="52" t="str">
        <f>IF(A967="","",'DATA PENDIENTES'!C967)</f>
        <v/>
      </c>
      <c r="C967" s="52" t="str">
        <f>IF(A967="","",'DATA PENDIENTES'!L967)</f>
        <v/>
      </c>
      <c r="D967" s="52" t="str">
        <f>IF(A967="","",'DATA PENDIENTES'!J967)</f>
        <v/>
      </c>
      <c r="E967" s="52" t="str">
        <f>IF(A967="","",'DATA PENDIENTES'!D967)</f>
        <v/>
      </c>
      <c r="F967" s="52" t="str">
        <f>IF(A967="","",'DATA PENDIENTES'!E967)</f>
        <v/>
      </c>
      <c r="G967" s="52" t="str">
        <f>IF(A967="","",'DATA PENDIENTES'!F967)</f>
        <v/>
      </c>
      <c r="H967" s="52" t="str">
        <f>IF(A967="","",'DATA PENDIENTES'!G967)</f>
        <v/>
      </c>
      <c r="I967" s="53" t="str">
        <f>IF(A967="","",'DATA PENDIENTES'!H967)</f>
        <v/>
      </c>
      <c r="J967" s="53" t="str">
        <f t="shared" si="1"/>
        <v/>
      </c>
      <c r="K967" s="52" t="str">
        <f>IF(A967="","",'DATA PENDIENTES'!I967)</f>
        <v/>
      </c>
      <c r="L967" s="52" t="str">
        <f>IF(A967="","",'DATA PENDIENTES'!K967)</f>
        <v/>
      </c>
      <c r="M967" s="52" t="str">
        <f>IF(A967="","",'DATA PENDIENTES'!M967)</f>
        <v/>
      </c>
      <c r="N967" s="52" t="str">
        <f>IF(A967="","",'DATA PENDIENTES'!N967)</f>
        <v/>
      </c>
      <c r="O967" s="52" t="str">
        <f t="shared" si="2"/>
        <v/>
      </c>
      <c r="P967" s="52" t="str">
        <f t="shared" si="3"/>
        <v/>
      </c>
      <c r="Q967" s="80" t="str">
        <f t="shared" si="4"/>
        <v/>
      </c>
      <c r="R967" s="52" t="str">
        <f t="shared" si="5"/>
        <v/>
      </c>
      <c r="S967" s="52" t="str">
        <f t="shared" si="6"/>
        <v/>
      </c>
      <c r="T967" s="53" t="str">
        <f>IF(A967="","",'DATA PENDIENTES'!O967)</f>
        <v/>
      </c>
    </row>
    <row r="968" ht="15.75" customHeight="1">
      <c r="A968" s="47" t="str">
        <f>IF('DATA PENDIENTES'!B968="","",'DATA PENDIENTES'!B968)</f>
        <v/>
      </c>
      <c r="B968" s="47" t="str">
        <f>IF(A968="","",'DATA PENDIENTES'!C968)</f>
        <v/>
      </c>
      <c r="C968" s="47" t="str">
        <f>IF(A968="","",'DATA PENDIENTES'!L968)</f>
        <v/>
      </c>
      <c r="D968" s="47" t="str">
        <f>IF(A968="","",'DATA PENDIENTES'!J968)</f>
        <v/>
      </c>
      <c r="E968" s="47" t="str">
        <f>IF(A968="","",'DATA PENDIENTES'!D968)</f>
        <v/>
      </c>
      <c r="F968" s="47" t="str">
        <f>IF(A968="","",'DATA PENDIENTES'!E968)</f>
        <v/>
      </c>
      <c r="G968" s="47" t="str">
        <f>IF(A968="","",'DATA PENDIENTES'!F968)</f>
        <v/>
      </c>
      <c r="H968" s="47" t="str">
        <f>IF(A968="","",'DATA PENDIENTES'!G968)</f>
        <v/>
      </c>
      <c r="I968" s="48" t="str">
        <f>IF(A968="","",'DATA PENDIENTES'!H968)</f>
        <v/>
      </c>
      <c r="J968" s="48" t="str">
        <f t="shared" si="1"/>
        <v/>
      </c>
      <c r="K968" s="47" t="str">
        <f>IF(A968="","",'DATA PENDIENTES'!I968)</f>
        <v/>
      </c>
      <c r="L968" s="47" t="str">
        <f>IF(A968="","",'DATA PENDIENTES'!K968)</f>
        <v/>
      </c>
      <c r="M968" s="47" t="str">
        <f>IF(A968="","",'DATA PENDIENTES'!M968)</f>
        <v/>
      </c>
      <c r="N968" s="47" t="str">
        <f>IF(A968="","",'DATA PENDIENTES'!N968)</f>
        <v/>
      </c>
      <c r="O968" s="47" t="str">
        <f t="shared" si="2"/>
        <v/>
      </c>
      <c r="P968" s="47" t="str">
        <f t="shared" si="3"/>
        <v/>
      </c>
      <c r="Q968" s="77" t="str">
        <f t="shared" si="4"/>
        <v/>
      </c>
      <c r="R968" s="47" t="str">
        <f t="shared" si="5"/>
        <v/>
      </c>
      <c r="S968" s="47" t="str">
        <f t="shared" si="6"/>
        <v/>
      </c>
      <c r="T968" s="48" t="str">
        <f>IF(A968="","",'DATA PENDIENTES'!O968)</f>
        <v/>
      </c>
    </row>
    <row r="969" ht="15.75" customHeight="1">
      <c r="A969" s="52" t="str">
        <f>IF('DATA PENDIENTES'!B969="","",'DATA PENDIENTES'!B969)</f>
        <v/>
      </c>
      <c r="B969" s="52" t="str">
        <f>IF(A969="","",'DATA PENDIENTES'!C969)</f>
        <v/>
      </c>
      <c r="C969" s="52" t="str">
        <f>IF(A969="","",'DATA PENDIENTES'!L969)</f>
        <v/>
      </c>
      <c r="D969" s="52" t="str">
        <f>IF(A969="","",'DATA PENDIENTES'!J969)</f>
        <v/>
      </c>
      <c r="E969" s="52" t="str">
        <f>IF(A969="","",'DATA PENDIENTES'!D969)</f>
        <v/>
      </c>
      <c r="F969" s="52" t="str">
        <f>IF(A969="","",'DATA PENDIENTES'!E969)</f>
        <v/>
      </c>
      <c r="G969" s="52" t="str">
        <f>IF(A969="","",'DATA PENDIENTES'!F969)</f>
        <v/>
      </c>
      <c r="H969" s="52" t="str">
        <f>IF(A969="","",'DATA PENDIENTES'!G969)</f>
        <v/>
      </c>
      <c r="I969" s="53" t="str">
        <f>IF(A969="","",'DATA PENDIENTES'!H969)</f>
        <v/>
      </c>
      <c r="J969" s="53" t="str">
        <f t="shared" si="1"/>
        <v/>
      </c>
      <c r="K969" s="52" t="str">
        <f>IF(A969="","",'DATA PENDIENTES'!I969)</f>
        <v/>
      </c>
      <c r="L969" s="52" t="str">
        <f>IF(A969="","",'DATA PENDIENTES'!K969)</f>
        <v/>
      </c>
      <c r="M969" s="52" t="str">
        <f>IF(A969="","",'DATA PENDIENTES'!M969)</f>
        <v/>
      </c>
      <c r="N969" s="52" t="str">
        <f>IF(A969="","",'DATA PENDIENTES'!N969)</f>
        <v/>
      </c>
      <c r="O969" s="52" t="str">
        <f t="shared" si="2"/>
        <v/>
      </c>
      <c r="P969" s="52" t="str">
        <f t="shared" si="3"/>
        <v/>
      </c>
      <c r="Q969" s="80" t="str">
        <f t="shared" si="4"/>
        <v/>
      </c>
      <c r="R969" s="52" t="str">
        <f t="shared" si="5"/>
        <v/>
      </c>
      <c r="S969" s="52" t="str">
        <f t="shared" si="6"/>
        <v/>
      </c>
      <c r="T969" s="53" t="str">
        <f>IF(A969="","",'DATA PENDIENTES'!O969)</f>
        <v/>
      </c>
    </row>
    <row r="970" ht="15.75" customHeight="1">
      <c r="A970" s="47" t="str">
        <f>IF('DATA PENDIENTES'!B970="","",'DATA PENDIENTES'!B970)</f>
        <v/>
      </c>
      <c r="B970" s="47" t="str">
        <f>IF(A970="","",'DATA PENDIENTES'!C970)</f>
        <v/>
      </c>
      <c r="C970" s="47" t="str">
        <f>IF(A970="","",'DATA PENDIENTES'!L970)</f>
        <v/>
      </c>
      <c r="D970" s="47" t="str">
        <f>IF(A970="","",'DATA PENDIENTES'!J970)</f>
        <v/>
      </c>
      <c r="E970" s="47" t="str">
        <f>IF(A970="","",'DATA PENDIENTES'!D970)</f>
        <v/>
      </c>
      <c r="F970" s="47" t="str">
        <f>IF(A970="","",'DATA PENDIENTES'!E970)</f>
        <v/>
      </c>
      <c r="G970" s="47" t="str">
        <f>IF(A970="","",'DATA PENDIENTES'!F970)</f>
        <v/>
      </c>
      <c r="H970" s="47" t="str">
        <f>IF(A970="","",'DATA PENDIENTES'!G970)</f>
        <v/>
      </c>
      <c r="I970" s="48" t="str">
        <f>IF(A970="","",'DATA PENDIENTES'!H970)</f>
        <v/>
      </c>
      <c r="J970" s="48" t="str">
        <f t="shared" si="1"/>
        <v/>
      </c>
      <c r="K970" s="47" t="str">
        <f>IF(A970="","",'DATA PENDIENTES'!I970)</f>
        <v/>
      </c>
      <c r="L970" s="47" t="str">
        <f>IF(A970="","",'DATA PENDIENTES'!K970)</f>
        <v/>
      </c>
      <c r="M970" s="47" t="str">
        <f>IF(A970="","",'DATA PENDIENTES'!M970)</f>
        <v/>
      </c>
      <c r="N970" s="47" t="str">
        <f>IF(A970="","",'DATA PENDIENTES'!N970)</f>
        <v/>
      </c>
      <c r="O970" s="47" t="str">
        <f t="shared" si="2"/>
        <v/>
      </c>
      <c r="P970" s="47" t="str">
        <f t="shared" si="3"/>
        <v/>
      </c>
      <c r="Q970" s="77" t="str">
        <f t="shared" si="4"/>
        <v/>
      </c>
      <c r="R970" s="47" t="str">
        <f t="shared" si="5"/>
        <v/>
      </c>
      <c r="S970" s="47" t="str">
        <f t="shared" si="6"/>
        <v/>
      </c>
      <c r="T970" s="48" t="str">
        <f>IF(A970="","",'DATA PENDIENTES'!O970)</f>
        <v/>
      </c>
    </row>
    <row r="971" ht="15.75" customHeight="1">
      <c r="A971" s="52" t="str">
        <f>IF('DATA PENDIENTES'!B971="","",'DATA PENDIENTES'!B971)</f>
        <v/>
      </c>
      <c r="B971" s="52" t="str">
        <f>IF(A971="","",'DATA PENDIENTES'!C971)</f>
        <v/>
      </c>
      <c r="C971" s="52" t="str">
        <f>IF(A971="","",'DATA PENDIENTES'!L971)</f>
        <v/>
      </c>
      <c r="D971" s="52" t="str">
        <f>IF(A971="","",'DATA PENDIENTES'!J971)</f>
        <v/>
      </c>
      <c r="E971" s="52" t="str">
        <f>IF(A971="","",'DATA PENDIENTES'!D971)</f>
        <v/>
      </c>
      <c r="F971" s="52" t="str">
        <f>IF(A971="","",'DATA PENDIENTES'!E971)</f>
        <v/>
      </c>
      <c r="G971" s="52" t="str">
        <f>IF(A971="","",'DATA PENDIENTES'!F971)</f>
        <v/>
      </c>
      <c r="H971" s="52" t="str">
        <f>IF(A971="","",'DATA PENDIENTES'!G971)</f>
        <v/>
      </c>
      <c r="I971" s="53" t="str">
        <f>IF(A971="","",'DATA PENDIENTES'!H971)</f>
        <v/>
      </c>
      <c r="J971" s="53" t="str">
        <f t="shared" si="1"/>
        <v/>
      </c>
      <c r="K971" s="52" t="str">
        <f>IF(A971="","",'DATA PENDIENTES'!I971)</f>
        <v/>
      </c>
      <c r="L971" s="52" t="str">
        <f>IF(A971="","",'DATA PENDIENTES'!K971)</f>
        <v/>
      </c>
      <c r="M971" s="52" t="str">
        <f>IF(A971="","",'DATA PENDIENTES'!M971)</f>
        <v/>
      </c>
      <c r="N971" s="52" t="str">
        <f>IF(A971="","",'DATA PENDIENTES'!N971)</f>
        <v/>
      </c>
      <c r="O971" s="52" t="str">
        <f t="shared" si="2"/>
        <v/>
      </c>
      <c r="P971" s="52" t="str">
        <f t="shared" si="3"/>
        <v/>
      </c>
      <c r="Q971" s="80" t="str">
        <f t="shared" si="4"/>
        <v/>
      </c>
      <c r="R971" s="52" t="str">
        <f t="shared" si="5"/>
        <v/>
      </c>
      <c r="S971" s="52" t="str">
        <f t="shared" si="6"/>
        <v/>
      </c>
      <c r="T971" s="53" t="str">
        <f>IF(A971="","",'DATA PENDIENTES'!O971)</f>
        <v/>
      </c>
    </row>
    <row r="972" ht="15.75" customHeight="1">
      <c r="A972" s="47" t="str">
        <f>IF('DATA PENDIENTES'!B972="","",'DATA PENDIENTES'!B972)</f>
        <v/>
      </c>
      <c r="B972" s="47" t="str">
        <f>IF(A972="","",'DATA PENDIENTES'!C972)</f>
        <v/>
      </c>
      <c r="C972" s="47" t="str">
        <f>IF(A972="","",'DATA PENDIENTES'!L972)</f>
        <v/>
      </c>
      <c r="D972" s="47" t="str">
        <f>IF(A972="","",'DATA PENDIENTES'!J972)</f>
        <v/>
      </c>
      <c r="E972" s="47" t="str">
        <f>IF(A972="","",'DATA PENDIENTES'!D972)</f>
        <v/>
      </c>
      <c r="F972" s="47" t="str">
        <f>IF(A972="","",'DATA PENDIENTES'!E972)</f>
        <v/>
      </c>
      <c r="G972" s="47" t="str">
        <f>IF(A972="","",'DATA PENDIENTES'!F972)</f>
        <v/>
      </c>
      <c r="H972" s="47" t="str">
        <f>IF(A972="","",'DATA PENDIENTES'!G972)</f>
        <v/>
      </c>
      <c r="I972" s="48" t="str">
        <f>IF(A972="","",'DATA PENDIENTES'!H972)</f>
        <v/>
      </c>
      <c r="J972" s="48" t="str">
        <f t="shared" si="1"/>
        <v/>
      </c>
      <c r="K972" s="47" t="str">
        <f>IF(A972="","",'DATA PENDIENTES'!I972)</f>
        <v/>
      </c>
      <c r="L972" s="47" t="str">
        <f>IF(A972="","",'DATA PENDIENTES'!K972)</f>
        <v/>
      </c>
      <c r="M972" s="47" t="str">
        <f>IF(A972="","",'DATA PENDIENTES'!M972)</f>
        <v/>
      </c>
      <c r="N972" s="47" t="str">
        <f>IF(A972="","",'DATA PENDIENTES'!N972)</f>
        <v/>
      </c>
      <c r="O972" s="47" t="str">
        <f t="shared" si="2"/>
        <v/>
      </c>
      <c r="P972" s="47" t="str">
        <f t="shared" si="3"/>
        <v/>
      </c>
      <c r="Q972" s="77" t="str">
        <f t="shared" si="4"/>
        <v/>
      </c>
      <c r="R972" s="47" t="str">
        <f t="shared" si="5"/>
        <v/>
      </c>
      <c r="S972" s="47" t="str">
        <f t="shared" si="6"/>
        <v/>
      </c>
      <c r="T972" s="48" t="str">
        <f>IF(A972="","",'DATA PENDIENTES'!O972)</f>
        <v/>
      </c>
    </row>
    <row r="973" ht="15.75" customHeight="1">
      <c r="A973" s="52" t="str">
        <f>IF('DATA PENDIENTES'!B973="","",'DATA PENDIENTES'!B973)</f>
        <v/>
      </c>
      <c r="B973" s="52" t="str">
        <f>IF(A973="","",'DATA PENDIENTES'!C973)</f>
        <v/>
      </c>
      <c r="C973" s="52" t="str">
        <f>IF(A973="","",'DATA PENDIENTES'!L973)</f>
        <v/>
      </c>
      <c r="D973" s="52" t="str">
        <f>IF(A973="","",'DATA PENDIENTES'!J973)</f>
        <v/>
      </c>
      <c r="E973" s="52" t="str">
        <f>IF(A973="","",'DATA PENDIENTES'!D973)</f>
        <v/>
      </c>
      <c r="F973" s="52" t="str">
        <f>IF(A973="","",'DATA PENDIENTES'!E973)</f>
        <v/>
      </c>
      <c r="G973" s="52" t="str">
        <f>IF(A973="","",'DATA PENDIENTES'!F973)</f>
        <v/>
      </c>
      <c r="H973" s="52" t="str">
        <f>IF(A973="","",'DATA PENDIENTES'!G973)</f>
        <v/>
      </c>
      <c r="I973" s="53" t="str">
        <f>IF(A973="","",'DATA PENDIENTES'!H973)</f>
        <v/>
      </c>
      <c r="J973" s="53" t="str">
        <f t="shared" si="1"/>
        <v/>
      </c>
      <c r="K973" s="52" t="str">
        <f>IF(A973="","",'DATA PENDIENTES'!I973)</f>
        <v/>
      </c>
      <c r="L973" s="52" t="str">
        <f>IF(A973="","",'DATA PENDIENTES'!K973)</f>
        <v/>
      </c>
      <c r="M973" s="52" t="str">
        <f>IF(A973="","",'DATA PENDIENTES'!M973)</f>
        <v/>
      </c>
      <c r="N973" s="52" t="str">
        <f>IF(A973="","",'DATA PENDIENTES'!N973)</f>
        <v/>
      </c>
      <c r="O973" s="52" t="str">
        <f t="shared" si="2"/>
        <v/>
      </c>
      <c r="P973" s="52" t="str">
        <f t="shared" si="3"/>
        <v/>
      </c>
      <c r="Q973" s="80" t="str">
        <f t="shared" si="4"/>
        <v/>
      </c>
      <c r="R973" s="52" t="str">
        <f t="shared" si="5"/>
        <v/>
      </c>
      <c r="S973" s="52" t="str">
        <f t="shared" si="6"/>
        <v/>
      </c>
      <c r="T973" s="53" t="str">
        <f>IF(A973="","",'DATA PENDIENTES'!O973)</f>
        <v/>
      </c>
    </row>
    <row r="974" ht="15.75" customHeight="1">
      <c r="A974" s="47" t="str">
        <f>IF('DATA PENDIENTES'!B974="","",'DATA PENDIENTES'!B974)</f>
        <v/>
      </c>
      <c r="B974" s="47" t="str">
        <f>IF(A974="","",'DATA PENDIENTES'!C974)</f>
        <v/>
      </c>
      <c r="C974" s="47" t="str">
        <f>IF(A974="","",'DATA PENDIENTES'!L974)</f>
        <v/>
      </c>
      <c r="D974" s="47" t="str">
        <f>IF(A974="","",'DATA PENDIENTES'!J974)</f>
        <v/>
      </c>
      <c r="E974" s="47" t="str">
        <f>IF(A974="","",'DATA PENDIENTES'!D974)</f>
        <v/>
      </c>
      <c r="F974" s="47" t="str">
        <f>IF(A974="","",'DATA PENDIENTES'!E974)</f>
        <v/>
      </c>
      <c r="G974" s="47" t="str">
        <f>IF(A974="","",'DATA PENDIENTES'!F974)</f>
        <v/>
      </c>
      <c r="H974" s="47" t="str">
        <f>IF(A974="","",'DATA PENDIENTES'!G974)</f>
        <v/>
      </c>
      <c r="I974" s="48" t="str">
        <f>IF(A974="","",'DATA PENDIENTES'!H974)</f>
        <v/>
      </c>
      <c r="J974" s="48" t="str">
        <f t="shared" si="1"/>
        <v/>
      </c>
      <c r="K974" s="47" t="str">
        <f>IF(A974="","",'DATA PENDIENTES'!I974)</f>
        <v/>
      </c>
      <c r="L974" s="47" t="str">
        <f>IF(A974="","",'DATA PENDIENTES'!K974)</f>
        <v/>
      </c>
      <c r="M974" s="47" t="str">
        <f>IF(A974="","",'DATA PENDIENTES'!M974)</f>
        <v/>
      </c>
      <c r="N974" s="47" t="str">
        <f>IF(A974="","",'DATA PENDIENTES'!N974)</f>
        <v/>
      </c>
      <c r="O974" s="47" t="str">
        <f t="shared" si="2"/>
        <v/>
      </c>
      <c r="P974" s="47" t="str">
        <f t="shared" si="3"/>
        <v/>
      </c>
      <c r="Q974" s="77" t="str">
        <f t="shared" si="4"/>
        <v/>
      </c>
      <c r="R974" s="47" t="str">
        <f t="shared" si="5"/>
        <v/>
      </c>
      <c r="S974" s="47" t="str">
        <f t="shared" si="6"/>
        <v/>
      </c>
      <c r="T974" s="48" t="str">
        <f>IF(A974="","",'DATA PENDIENTES'!O974)</f>
        <v/>
      </c>
    </row>
    <row r="975" ht="15.75" customHeight="1">
      <c r="A975" s="52" t="str">
        <f>IF('DATA PENDIENTES'!B975="","",'DATA PENDIENTES'!B975)</f>
        <v/>
      </c>
      <c r="B975" s="52" t="str">
        <f>IF(A975="","",'DATA PENDIENTES'!C975)</f>
        <v/>
      </c>
      <c r="C975" s="52" t="str">
        <f>IF(A975="","",'DATA PENDIENTES'!L975)</f>
        <v/>
      </c>
      <c r="D975" s="52" t="str">
        <f>IF(A975="","",'DATA PENDIENTES'!J975)</f>
        <v/>
      </c>
      <c r="E975" s="52" t="str">
        <f>IF(A975="","",'DATA PENDIENTES'!D975)</f>
        <v/>
      </c>
      <c r="F975" s="52" t="str">
        <f>IF(A975="","",'DATA PENDIENTES'!E975)</f>
        <v/>
      </c>
      <c r="G975" s="52" t="str">
        <f>IF(A975="","",'DATA PENDIENTES'!F975)</f>
        <v/>
      </c>
      <c r="H975" s="52" t="str">
        <f>IF(A975="","",'DATA PENDIENTES'!G975)</f>
        <v/>
      </c>
      <c r="I975" s="53" t="str">
        <f>IF(A975="","",'DATA PENDIENTES'!H975)</f>
        <v/>
      </c>
      <c r="J975" s="53" t="str">
        <f t="shared" si="1"/>
        <v/>
      </c>
      <c r="K975" s="52" t="str">
        <f>IF(A975="","",'DATA PENDIENTES'!I975)</f>
        <v/>
      </c>
      <c r="L975" s="52" t="str">
        <f>IF(A975="","",'DATA PENDIENTES'!K975)</f>
        <v/>
      </c>
      <c r="M975" s="52" t="str">
        <f>IF(A975="","",'DATA PENDIENTES'!M975)</f>
        <v/>
      </c>
      <c r="N975" s="52" t="str">
        <f>IF(A975="","",'DATA PENDIENTES'!N975)</f>
        <v/>
      </c>
      <c r="O975" s="52" t="str">
        <f t="shared" si="2"/>
        <v/>
      </c>
      <c r="P975" s="52" t="str">
        <f t="shared" si="3"/>
        <v/>
      </c>
      <c r="Q975" s="80" t="str">
        <f t="shared" si="4"/>
        <v/>
      </c>
      <c r="R975" s="52" t="str">
        <f t="shared" si="5"/>
        <v/>
      </c>
      <c r="S975" s="52" t="str">
        <f t="shared" si="6"/>
        <v/>
      </c>
      <c r="T975" s="53" t="str">
        <f>IF(A975="","",'DATA PENDIENTES'!O975)</f>
        <v/>
      </c>
    </row>
    <row r="976" ht="15.75" customHeight="1">
      <c r="A976" s="47" t="str">
        <f>IF('DATA PENDIENTES'!B976="","",'DATA PENDIENTES'!B976)</f>
        <v/>
      </c>
      <c r="B976" s="47" t="str">
        <f>IF(A976="","",'DATA PENDIENTES'!C976)</f>
        <v/>
      </c>
      <c r="C976" s="47" t="str">
        <f>IF(A976="","",'DATA PENDIENTES'!L976)</f>
        <v/>
      </c>
      <c r="D976" s="47" t="str">
        <f>IF(A976="","",'DATA PENDIENTES'!J976)</f>
        <v/>
      </c>
      <c r="E976" s="47" t="str">
        <f>IF(A976="","",'DATA PENDIENTES'!D976)</f>
        <v/>
      </c>
      <c r="F976" s="47" t="str">
        <f>IF(A976="","",'DATA PENDIENTES'!E976)</f>
        <v/>
      </c>
      <c r="G976" s="47" t="str">
        <f>IF(A976="","",'DATA PENDIENTES'!F976)</f>
        <v/>
      </c>
      <c r="H976" s="47" t="str">
        <f>IF(A976="","",'DATA PENDIENTES'!G976)</f>
        <v/>
      </c>
      <c r="I976" s="48" t="str">
        <f>IF(A976="","",'DATA PENDIENTES'!H976)</f>
        <v/>
      </c>
      <c r="J976" s="48" t="str">
        <f t="shared" si="1"/>
        <v/>
      </c>
      <c r="K976" s="47" t="str">
        <f>IF(A976="","",'DATA PENDIENTES'!I976)</f>
        <v/>
      </c>
      <c r="L976" s="47" t="str">
        <f>IF(A976="","",'DATA PENDIENTES'!K976)</f>
        <v/>
      </c>
      <c r="M976" s="47" t="str">
        <f>IF(A976="","",'DATA PENDIENTES'!M976)</f>
        <v/>
      </c>
      <c r="N976" s="47" t="str">
        <f>IF(A976="","",'DATA PENDIENTES'!N976)</f>
        <v/>
      </c>
      <c r="O976" s="47" t="str">
        <f t="shared" si="2"/>
        <v/>
      </c>
      <c r="P976" s="47" t="str">
        <f t="shared" si="3"/>
        <v/>
      </c>
      <c r="Q976" s="77" t="str">
        <f t="shared" si="4"/>
        <v/>
      </c>
      <c r="R976" s="47" t="str">
        <f t="shared" si="5"/>
        <v/>
      </c>
      <c r="S976" s="47" t="str">
        <f t="shared" si="6"/>
        <v/>
      </c>
      <c r="T976" s="48" t="str">
        <f>IF(A976="","",'DATA PENDIENTES'!O976)</f>
        <v/>
      </c>
    </row>
    <row r="977" ht="15.75" customHeight="1">
      <c r="A977" s="52" t="str">
        <f>IF('DATA PENDIENTES'!B977="","",'DATA PENDIENTES'!B977)</f>
        <v/>
      </c>
      <c r="B977" s="52" t="str">
        <f>IF(A977="","",'DATA PENDIENTES'!C977)</f>
        <v/>
      </c>
      <c r="C977" s="52" t="str">
        <f>IF(A977="","",'DATA PENDIENTES'!L977)</f>
        <v/>
      </c>
      <c r="D977" s="52" t="str">
        <f>IF(A977="","",'DATA PENDIENTES'!J977)</f>
        <v/>
      </c>
      <c r="E977" s="52" t="str">
        <f>IF(A977="","",'DATA PENDIENTES'!D977)</f>
        <v/>
      </c>
      <c r="F977" s="52" t="str">
        <f>IF(A977="","",'DATA PENDIENTES'!E977)</f>
        <v/>
      </c>
      <c r="G977" s="52" t="str">
        <f>IF(A977="","",'DATA PENDIENTES'!F977)</f>
        <v/>
      </c>
      <c r="H977" s="52" t="str">
        <f>IF(A977="","",'DATA PENDIENTES'!G977)</f>
        <v/>
      </c>
      <c r="I977" s="53" t="str">
        <f>IF(A977="","",'DATA PENDIENTES'!H977)</f>
        <v/>
      </c>
      <c r="J977" s="53" t="str">
        <f t="shared" si="1"/>
        <v/>
      </c>
      <c r="K977" s="52" t="str">
        <f>IF(A977="","",'DATA PENDIENTES'!I977)</f>
        <v/>
      </c>
      <c r="L977" s="52" t="str">
        <f>IF(A977="","",'DATA PENDIENTES'!K977)</f>
        <v/>
      </c>
      <c r="M977" s="52" t="str">
        <f>IF(A977="","",'DATA PENDIENTES'!M977)</f>
        <v/>
      </c>
      <c r="N977" s="52" t="str">
        <f>IF(A977="","",'DATA PENDIENTES'!N977)</f>
        <v/>
      </c>
      <c r="O977" s="52" t="str">
        <f t="shared" si="2"/>
        <v/>
      </c>
      <c r="P977" s="52" t="str">
        <f t="shared" si="3"/>
        <v/>
      </c>
      <c r="Q977" s="80" t="str">
        <f t="shared" si="4"/>
        <v/>
      </c>
      <c r="R977" s="52" t="str">
        <f t="shared" si="5"/>
        <v/>
      </c>
      <c r="S977" s="52" t="str">
        <f t="shared" si="6"/>
        <v/>
      </c>
      <c r="T977" s="53" t="str">
        <f>IF(A977="","",'DATA PENDIENTES'!O977)</f>
        <v/>
      </c>
    </row>
    <row r="978" ht="15.75" customHeight="1">
      <c r="A978" s="47" t="str">
        <f>IF('DATA PENDIENTES'!B978="","",'DATA PENDIENTES'!B978)</f>
        <v/>
      </c>
      <c r="B978" s="47" t="str">
        <f>IF(A978="","",'DATA PENDIENTES'!C978)</f>
        <v/>
      </c>
      <c r="C978" s="47" t="str">
        <f>IF(A978="","",'DATA PENDIENTES'!L978)</f>
        <v/>
      </c>
      <c r="D978" s="47" t="str">
        <f>IF(A978="","",'DATA PENDIENTES'!J978)</f>
        <v/>
      </c>
      <c r="E978" s="47" t="str">
        <f>IF(A978="","",'DATA PENDIENTES'!D978)</f>
        <v/>
      </c>
      <c r="F978" s="47" t="str">
        <f>IF(A978="","",'DATA PENDIENTES'!E978)</f>
        <v/>
      </c>
      <c r="G978" s="47" t="str">
        <f>IF(A978="","",'DATA PENDIENTES'!F978)</f>
        <v/>
      </c>
      <c r="H978" s="47" t="str">
        <f>IF(A978="","",'DATA PENDIENTES'!G978)</f>
        <v/>
      </c>
      <c r="I978" s="48" t="str">
        <f>IF(A978="","",'DATA PENDIENTES'!H978)</f>
        <v/>
      </c>
      <c r="J978" s="48" t="str">
        <f t="shared" si="1"/>
        <v/>
      </c>
      <c r="K978" s="47" t="str">
        <f>IF(A978="","",'DATA PENDIENTES'!I978)</f>
        <v/>
      </c>
      <c r="L978" s="47" t="str">
        <f>IF(A978="","",'DATA PENDIENTES'!K978)</f>
        <v/>
      </c>
      <c r="M978" s="47" t="str">
        <f>IF(A978="","",'DATA PENDIENTES'!M978)</f>
        <v/>
      </c>
      <c r="N978" s="47" t="str">
        <f>IF(A978="","",'DATA PENDIENTES'!N978)</f>
        <v/>
      </c>
      <c r="O978" s="47" t="str">
        <f t="shared" si="2"/>
        <v/>
      </c>
      <c r="P978" s="47" t="str">
        <f t="shared" si="3"/>
        <v/>
      </c>
      <c r="Q978" s="77" t="str">
        <f t="shared" si="4"/>
        <v/>
      </c>
      <c r="R978" s="47" t="str">
        <f t="shared" si="5"/>
        <v/>
      </c>
      <c r="S978" s="47" t="str">
        <f t="shared" si="6"/>
        <v/>
      </c>
      <c r="T978" s="48" t="str">
        <f>IF(A978="","",'DATA PENDIENTES'!O978)</f>
        <v/>
      </c>
    </row>
    <row r="979" ht="15.75" customHeight="1">
      <c r="A979" s="52" t="str">
        <f>IF('DATA PENDIENTES'!B979="","",'DATA PENDIENTES'!B979)</f>
        <v/>
      </c>
      <c r="B979" s="52" t="str">
        <f>IF(A979="","",'DATA PENDIENTES'!C979)</f>
        <v/>
      </c>
      <c r="C979" s="52" t="str">
        <f>IF(A979="","",'DATA PENDIENTES'!L979)</f>
        <v/>
      </c>
      <c r="D979" s="52" t="str">
        <f>IF(A979="","",'DATA PENDIENTES'!J979)</f>
        <v/>
      </c>
      <c r="E979" s="52" t="str">
        <f>IF(A979="","",'DATA PENDIENTES'!D979)</f>
        <v/>
      </c>
      <c r="F979" s="52" t="str">
        <f>IF(A979="","",'DATA PENDIENTES'!E979)</f>
        <v/>
      </c>
      <c r="G979" s="52" t="str">
        <f>IF(A979="","",'DATA PENDIENTES'!F979)</f>
        <v/>
      </c>
      <c r="H979" s="52" t="str">
        <f>IF(A979="","",'DATA PENDIENTES'!G979)</f>
        <v/>
      </c>
      <c r="I979" s="53" t="str">
        <f>IF(A979="","",'DATA PENDIENTES'!H979)</f>
        <v/>
      </c>
      <c r="J979" s="53" t="str">
        <f t="shared" si="1"/>
        <v/>
      </c>
      <c r="K979" s="52" t="str">
        <f>IF(A979="","",'DATA PENDIENTES'!I979)</f>
        <v/>
      </c>
      <c r="L979" s="52" t="str">
        <f>IF(A979="","",'DATA PENDIENTES'!K979)</f>
        <v/>
      </c>
      <c r="M979" s="52" t="str">
        <f>IF(A979="","",'DATA PENDIENTES'!M979)</f>
        <v/>
      </c>
      <c r="N979" s="52" t="str">
        <f>IF(A979="","",'DATA PENDIENTES'!N979)</f>
        <v/>
      </c>
      <c r="O979" s="52" t="str">
        <f t="shared" si="2"/>
        <v/>
      </c>
      <c r="P979" s="52" t="str">
        <f t="shared" si="3"/>
        <v/>
      </c>
      <c r="Q979" s="80" t="str">
        <f t="shared" si="4"/>
        <v/>
      </c>
      <c r="R979" s="52" t="str">
        <f t="shared" si="5"/>
        <v/>
      </c>
      <c r="S979" s="52" t="str">
        <f t="shared" si="6"/>
        <v/>
      </c>
      <c r="T979" s="53" t="str">
        <f>IF(A979="","",'DATA PENDIENTES'!O979)</f>
        <v/>
      </c>
    </row>
    <row r="980" ht="15.75" customHeight="1">
      <c r="A980" s="47" t="str">
        <f>IF('DATA PENDIENTES'!B980="","",'DATA PENDIENTES'!B980)</f>
        <v/>
      </c>
      <c r="B980" s="47" t="str">
        <f>IF(A980="","",'DATA PENDIENTES'!C980)</f>
        <v/>
      </c>
      <c r="C980" s="47" t="str">
        <f>IF(A980="","",'DATA PENDIENTES'!L980)</f>
        <v/>
      </c>
      <c r="D980" s="47" t="str">
        <f>IF(A980="","",'DATA PENDIENTES'!J980)</f>
        <v/>
      </c>
      <c r="E980" s="47" t="str">
        <f>IF(A980="","",'DATA PENDIENTES'!D980)</f>
        <v/>
      </c>
      <c r="F980" s="47" t="str">
        <f>IF(A980="","",'DATA PENDIENTES'!E980)</f>
        <v/>
      </c>
      <c r="G980" s="47" t="str">
        <f>IF(A980="","",'DATA PENDIENTES'!F980)</f>
        <v/>
      </c>
      <c r="H980" s="47" t="str">
        <f>IF(A980="","",'DATA PENDIENTES'!G980)</f>
        <v/>
      </c>
      <c r="I980" s="48" t="str">
        <f>IF(A980="","",'DATA PENDIENTES'!H980)</f>
        <v/>
      </c>
      <c r="J980" s="48" t="str">
        <f t="shared" si="1"/>
        <v/>
      </c>
      <c r="K980" s="47" t="str">
        <f>IF(A980="","",'DATA PENDIENTES'!I980)</f>
        <v/>
      </c>
      <c r="L980" s="47" t="str">
        <f>IF(A980="","",'DATA PENDIENTES'!K980)</f>
        <v/>
      </c>
      <c r="M980" s="47" t="str">
        <f>IF(A980="","",'DATA PENDIENTES'!M980)</f>
        <v/>
      </c>
      <c r="N980" s="47" t="str">
        <f>IF(A980="","",'DATA PENDIENTES'!N980)</f>
        <v/>
      </c>
      <c r="O980" s="47" t="str">
        <f t="shared" si="2"/>
        <v/>
      </c>
      <c r="P980" s="47" t="str">
        <f t="shared" si="3"/>
        <v/>
      </c>
      <c r="Q980" s="77" t="str">
        <f t="shared" si="4"/>
        <v/>
      </c>
      <c r="R980" s="47" t="str">
        <f t="shared" si="5"/>
        <v/>
      </c>
      <c r="S980" s="47" t="str">
        <f t="shared" si="6"/>
        <v/>
      </c>
      <c r="T980" s="48" t="str">
        <f>IF(A980="","",'DATA PENDIENTES'!O980)</f>
        <v/>
      </c>
    </row>
    <row r="981" ht="15.75" customHeight="1">
      <c r="A981" s="52" t="str">
        <f>IF('DATA PENDIENTES'!B981="","",'DATA PENDIENTES'!B981)</f>
        <v/>
      </c>
      <c r="B981" s="52" t="str">
        <f>IF(A981="","",'DATA PENDIENTES'!C981)</f>
        <v/>
      </c>
      <c r="C981" s="52" t="str">
        <f>IF(A981="","",'DATA PENDIENTES'!L981)</f>
        <v/>
      </c>
      <c r="D981" s="52" t="str">
        <f>IF(A981="","",'DATA PENDIENTES'!J981)</f>
        <v/>
      </c>
      <c r="E981" s="52" t="str">
        <f>IF(A981="","",'DATA PENDIENTES'!D981)</f>
        <v/>
      </c>
      <c r="F981" s="52" t="str">
        <f>IF(A981="","",'DATA PENDIENTES'!E981)</f>
        <v/>
      </c>
      <c r="G981" s="52" t="str">
        <f>IF(A981="","",'DATA PENDIENTES'!F981)</f>
        <v/>
      </c>
      <c r="H981" s="52" t="str">
        <f>IF(A981="","",'DATA PENDIENTES'!G981)</f>
        <v/>
      </c>
      <c r="I981" s="53" t="str">
        <f>IF(A981="","",'DATA PENDIENTES'!H981)</f>
        <v/>
      </c>
      <c r="J981" s="53" t="str">
        <f t="shared" si="1"/>
        <v/>
      </c>
      <c r="K981" s="52" t="str">
        <f>IF(A981="","",'DATA PENDIENTES'!I981)</f>
        <v/>
      </c>
      <c r="L981" s="52" t="str">
        <f>IF(A981="","",'DATA PENDIENTES'!K981)</f>
        <v/>
      </c>
      <c r="M981" s="52" t="str">
        <f>IF(A981="","",'DATA PENDIENTES'!M981)</f>
        <v/>
      </c>
      <c r="N981" s="52" t="str">
        <f>IF(A981="","",'DATA PENDIENTES'!N981)</f>
        <v/>
      </c>
      <c r="O981" s="52" t="str">
        <f t="shared" si="2"/>
        <v/>
      </c>
      <c r="P981" s="52" t="str">
        <f t="shared" si="3"/>
        <v/>
      </c>
      <c r="Q981" s="80" t="str">
        <f t="shared" si="4"/>
        <v/>
      </c>
      <c r="R981" s="52" t="str">
        <f t="shared" si="5"/>
        <v/>
      </c>
      <c r="S981" s="52" t="str">
        <f t="shared" si="6"/>
        <v/>
      </c>
      <c r="T981" s="53" t="str">
        <f>IF(A981="","",'DATA PENDIENTES'!O981)</f>
        <v/>
      </c>
    </row>
    <row r="982" ht="15.75" customHeight="1">
      <c r="A982" s="47" t="str">
        <f>IF('DATA PENDIENTES'!B982="","",'DATA PENDIENTES'!B982)</f>
        <v/>
      </c>
      <c r="B982" s="47" t="str">
        <f>IF(A982="","",'DATA PENDIENTES'!C982)</f>
        <v/>
      </c>
      <c r="C982" s="47" t="str">
        <f>IF(A982="","",'DATA PENDIENTES'!L982)</f>
        <v/>
      </c>
      <c r="D982" s="47" t="str">
        <f>IF(A982="","",'DATA PENDIENTES'!J982)</f>
        <v/>
      </c>
      <c r="E982" s="47" t="str">
        <f>IF(A982="","",'DATA PENDIENTES'!D982)</f>
        <v/>
      </c>
      <c r="F982" s="47" t="str">
        <f>IF(A982="","",'DATA PENDIENTES'!E982)</f>
        <v/>
      </c>
      <c r="G982" s="47" t="str">
        <f>IF(A982="","",'DATA PENDIENTES'!F982)</f>
        <v/>
      </c>
      <c r="H982" s="47" t="str">
        <f>IF(A982="","",'DATA PENDIENTES'!G982)</f>
        <v/>
      </c>
      <c r="I982" s="48" t="str">
        <f>IF(A982="","",'DATA PENDIENTES'!H982)</f>
        <v/>
      </c>
      <c r="J982" s="48" t="str">
        <f t="shared" si="1"/>
        <v/>
      </c>
      <c r="K982" s="47" t="str">
        <f>IF(A982="","",'DATA PENDIENTES'!I982)</f>
        <v/>
      </c>
      <c r="L982" s="47" t="str">
        <f>IF(A982="","",'DATA PENDIENTES'!K982)</f>
        <v/>
      </c>
      <c r="M982" s="47" t="str">
        <f>IF(A982="","",'DATA PENDIENTES'!M982)</f>
        <v/>
      </c>
      <c r="N982" s="47" t="str">
        <f>IF(A982="","",'DATA PENDIENTES'!N982)</f>
        <v/>
      </c>
      <c r="O982" s="47" t="str">
        <f t="shared" si="2"/>
        <v/>
      </c>
      <c r="P982" s="47" t="str">
        <f t="shared" si="3"/>
        <v/>
      </c>
      <c r="Q982" s="77" t="str">
        <f t="shared" si="4"/>
        <v/>
      </c>
      <c r="R982" s="47" t="str">
        <f t="shared" si="5"/>
        <v/>
      </c>
      <c r="S982" s="47" t="str">
        <f t="shared" si="6"/>
        <v/>
      </c>
      <c r="T982" s="48" t="str">
        <f>IF(A982="","",'DATA PENDIENTES'!O982)</f>
        <v/>
      </c>
    </row>
    <row r="983" ht="15.75" customHeight="1">
      <c r="A983" s="52" t="str">
        <f>IF('DATA PENDIENTES'!B983="","",'DATA PENDIENTES'!B983)</f>
        <v/>
      </c>
      <c r="B983" s="52" t="str">
        <f>IF(A983="","",'DATA PENDIENTES'!C983)</f>
        <v/>
      </c>
      <c r="C983" s="52" t="str">
        <f>IF(A983="","",'DATA PENDIENTES'!L983)</f>
        <v/>
      </c>
      <c r="D983" s="52" t="str">
        <f>IF(A983="","",'DATA PENDIENTES'!J983)</f>
        <v/>
      </c>
      <c r="E983" s="52" t="str">
        <f>IF(A983="","",'DATA PENDIENTES'!D983)</f>
        <v/>
      </c>
      <c r="F983" s="52" t="str">
        <f>IF(A983="","",'DATA PENDIENTES'!E983)</f>
        <v/>
      </c>
      <c r="G983" s="52" t="str">
        <f>IF(A983="","",'DATA PENDIENTES'!F983)</f>
        <v/>
      </c>
      <c r="H983" s="52" t="str">
        <f>IF(A983="","",'DATA PENDIENTES'!G983)</f>
        <v/>
      </c>
      <c r="I983" s="53" t="str">
        <f>IF(A983="","",'DATA PENDIENTES'!H983)</f>
        <v/>
      </c>
      <c r="J983" s="53" t="str">
        <f t="shared" si="1"/>
        <v/>
      </c>
      <c r="K983" s="52" t="str">
        <f>IF(A983="","",'DATA PENDIENTES'!I983)</f>
        <v/>
      </c>
      <c r="L983" s="52" t="str">
        <f>IF(A983="","",'DATA PENDIENTES'!K983)</f>
        <v/>
      </c>
      <c r="M983" s="52" t="str">
        <f>IF(A983="","",'DATA PENDIENTES'!M983)</f>
        <v/>
      </c>
      <c r="N983" s="52" t="str">
        <f>IF(A983="","",'DATA PENDIENTES'!N983)</f>
        <v/>
      </c>
      <c r="O983" s="52" t="str">
        <f t="shared" si="2"/>
        <v/>
      </c>
      <c r="P983" s="52" t="str">
        <f t="shared" si="3"/>
        <v/>
      </c>
      <c r="Q983" s="80" t="str">
        <f t="shared" si="4"/>
        <v/>
      </c>
      <c r="R983" s="52" t="str">
        <f t="shared" si="5"/>
        <v/>
      </c>
      <c r="S983" s="52" t="str">
        <f t="shared" si="6"/>
        <v/>
      </c>
      <c r="T983" s="53" t="str">
        <f>IF(A983="","",'DATA PENDIENTES'!O983)</f>
        <v/>
      </c>
    </row>
    <row r="984" ht="15.75" customHeight="1">
      <c r="A984" s="47" t="str">
        <f>IF('DATA PENDIENTES'!B984="","",'DATA PENDIENTES'!B984)</f>
        <v/>
      </c>
      <c r="B984" s="47" t="str">
        <f>IF(A984="","",'DATA PENDIENTES'!C984)</f>
        <v/>
      </c>
      <c r="C984" s="47" t="str">
        <f>IF(A984="","",'DATA PENDIENTES'!L984)</f>
        <v/>
      </c>
      <c r="D984" s="47" t="str">
        <f>IF(A984="","",'DATA PENDIENTES'!J984)</f>
        <v/>
      </c>
      <c r="E984" s="47" t="str">
        <f>IF(A984="","",'DATA PENDIENTES'!D984)</f>
        <v/>
      </c>
      <c r="F984" s="47" t="str">
        <f>IF(A984="","",'DATA PENDIENTES'!E984)</f>
        <v/>
      </c>
      <c r="G984" s="47" t="str">
        <f>IF(A984="","",'DATA PENDIENTES'!F984)</f>
        <v/>
      </c>
      <c r="H984" s="47" t="str">
        <f>IF(A984="","",'DATA PENDIENTES'!G984)</f>
        <v/>
      </c>
      <c r="I984" s="48" t="str">
        <f>IF(A984="","",'DATA PENDIENTES'!H984)</f>
        <v/>
      </c>
      <c r="J984" s="48" t="str">
        <f t="shared" si="1"/>
        <v/>
      </c>
      <c r="K984" s="47" t="str">
        <f>IF(A984="","",'DATA PENDIENTES'!I984)</f>
        <v/>
      </c>
      <c r="L984" s="47" t="str">
        <f>IF(A984="","",'DATA PENDIENTES'!K984)</f>
        <v/>
      </c>
      <c r="M984" s="47" t="str">
        <f>IF(A984="","",'DATA PENDIENTES'!M984)</f>
        <v/>
      </c>
      <c r="N984" s="47" t="str">
        <f>IF(A984="","",'DATA PENDIENTES'!N984)</f>
        <v/>
      </c>
      <c r="O984" s="47" t="str">
        <f t="shared" si="2"/>
        <v/>
      </c>
      <c r="P984" s="47" t="str">
        <f t="shared" si="3"/>
        <v/>
      </c>
      <c r="Q984" s="77" t="str">
        <f t="shared" si="4"/>
        <v/>
      </c>
      <c r="R984" s="47" t="str">
        <f t="shared" si="5"/>
        <v/>
      </c>
      <c r="S984" s="47" t="str">
        <f t="shared" si="6"/>
        <v/>
      </c>
      <c r="T984" s="48" t="str">
        <f>IF(A984="","",'DATA PENDIENTES'!O984)</f>
        <v/>
      </c>
    </row>
    <row r="985" ht="15.75" customHeight="1">
      <c r="A985" s="52" t="str">
        <f>IF('DATA PENDIENTES'!B985="","",'DATA PENDIENTES'!B985)</f>
        <v/>
      </c>
      <c r="B985" s="52" t="str">
        <f>IF(A985="","",'DATA PENDIENTES'!C985)</f>
        <v/>
      </c>
      <c r="C985" s="52" t="str">
        <f>IF(A985="","",'DATA PENDIENTES'!L985)</f>
        <v/>
      </c>
      <c r="D985" s="52" t="str">
        <f>IF(A985="","",'DATA PENDIENTES'!J985)</f>
        <v/>
      </c>
      <c r="E985" s="52" t="str">
        <f>IF(A985="","",'DATA PENDIENTES'!D985)</f>
        <v/>
      </c>
      <c r="F985" s="52" t="str">
        <f>IF(A985="","",'DATA PENDIENTES'!E985)</f>
        <v/>
      </c>
      <c r="G985" s="52" t="str">
        <f>IF(A985="","",'DATA PENDIENTES'!F985)</f>
        <v/>
      </c>
      <c r="H985" s="52" t="str">
        <f>IF(A985="","",'DATA PENDIENTES'!G985)</f>
        <v/>
      </c>
      <c r="I985" s="53" t="str">
        <f>IF(A985="","",'DATA PENDIENTES'!H985)</f>
        <v/>
      </c>
      <c r="J985" s="53" t="str">
        <f t="shared" si="1"/>
        <v/>
      </c>
      <c r="K985" s="52" t="str">
        <f>IF(A985="","",'DATA PENDIENTES'!I985)</f>
        <v/>
      </c>
      <c r="L985" s="52" t="str">
        <f>IF(A985="","",'DATA PENDIENTES'!K985)</f>
        <v/>
      </c>
      <c r="M985" s="52" t="str">
        <f>IF(A985="","",'DATA PENDIENTES'!M985)</f>
        <v/>
      </c>
      <c r="N985" s="52" t="str">
        <f>IF(A985="","",'DATA PENDIENTES'!N985)</f>
        <v/>
      </c>
      <c r="O985" s="52" t="str">
        <f t="shared" si="2"/>
        <v/>
      </c>
      <c r="P985" s="52" t="str">
        <f t="shared" si="3"/>
        <v/>
      </c>
      <c r="Q985" s="80" t="str">
        <f t="shared" si="4"/>
        <v/>
      </c>
      <c r="R985" s="52" t="str">
        <f t="shared" si="5"/>
        <v/>
      </c>
      <c r="S985" s="52" t="str">
        <f t="shared" si="6"/>
        <v/>
      </c>
      <c r="T985" s="53" t="str">
        <f>IF(A985="","",'DATA PENDIENTES'!O985)</f>
        <v/>
      </c>
    </row>
    <row r="986" ht="15.75" customHeight="1">
      <c r="A986" s="47" t="str">
        <f>IF('DATA PENDIENTES'!B986="","",'DATA PENDIENTES'!B986)</f>
        <v/>
      </c>
      <c r="B986" s="47" t="str">
        <f>IF(A986="","",'DATA PENDIENTES'!C986)</f>
        <v/>
      </c>
      <c r="C986" s="47" t="str">
        <f>IF(A986="","",'DATA PENDIENTES'!L986)</f>
        <v/>
      </c>
      <c r="D986" s="47" t="str">
        <f>IF(A986="","",'DATA PENDIENTES'!J986)</f>
        <v/>
      </c>
      <c r="E986" s="47" t="str">
        <f>IF(A986="","",'DATA PENDIENTES'!D986)</f>
        <v/>
      </c>
      <c r="F986" s="47" t="str">
        <f>IF(A986="","",'DATA PENDIENTES'!E986)</f>
        <v/>
      </c>
      <c r="G986" s="47" t="str">
        <f>IF(A986="","",'DATA PENDIENTES'!F986)</f>
        <v/>
      </c>
      <c r="H986" s="47" t="str">
        <f>IF(A986="","",'DATA PENDIENTES'!G986)</f>
        <v/>
      </c>
      <c r="I986" s="48" t="str">
        <f>IF(A986="","",'DATA PENDIENTES'!H986)</f>
        <v/>
      </c>
      <c r="J986" s="48" t="str">
        <f t="shared" si="1"/>
        <v/>
      </c>
      <c r="K986" s="47" t="str">
        <f>IF(A986="","",'DATA PENDIENTES'!I986)</f>
        <v/>
      </c>
      <c r="L986" s="47" t="str">
        <f>IF(A986="","",'DATA PENDIENTES'!K986)</f>
        <v/>
      </c>
      <c r="M986" s="47" t="str">
        <f>IF(A986="","",'DATA PENDIENTES'!M986)</f>
        <v/>
      </c>
      <c r="N986" s="47" t="str">
        <f>IF(A986="","",'DATA PENDIENTES'!N986)</f>
        <v/>
      </c>
      <c r="O986" s="47" t="str">
        <f t="shared" si="2"/>
        <v/>
      </c>
      <c r="P986" s="47" t="str">
        <f t="shared" si="3"/>
        <v/>
      </c>
      <c r="Q986" s="77" t="str">
        <f t="shared" si="4"/>
        <v/>
      </c>
      <c r="R986" s="47" t="str">
        <f t="shared" si="5"/>
        <v/>
      </c>
      <c r="S986" s="47" t="str">
        <f t="shared" si="6"/>
        <v/>
      </c>
      <c r="T986" s="48" t="str">
        <f>IF(A986="","",'DATA PENDIENTES'!O986)</f>
        <v/>
      </c>
    </row>
    <row r="987" ht="15.75" customHeight="1">
      <c r="A987" s="52" t="str">
        <f>IF('DATA PENDIENTES'!B987="","",'DATA PENDIENTES'!B987)</f>
        <v/>
      </c>
      <c r="B987" s="52" t="str">
        <f>IF(A987="","",'DATA PENDIENTES'!C987)</f>
        <v/>
      </c>
      <c r="C987" s="52" t="str">
        <f>IF(A987="","",'DATA PENDIENTES'!L987)</f>
        <v/>
      </c>
      <c r="D987" s="52" t="str">
        <f>IF(A987="","",'DATA PENDIENTES'!J987)</f>
        <v/>
      </c>
      <c r="E987" s="52" t="str">
        <f>IF(A987="","",'DATA PENDIENTES'!D987)</f>
        <v/>
      </c>
      <c r="F987" s="52" t="str">
        <f>IF(A987="","",'DATA PENDIENTES'!E987)</f>
        <v/>
      </c>
      <c r="G987" s="52" t="str">
        <f>IF(A987="","",'DATA PENDIENTES'!F987)</f>
        <v/>
      </c>
      <c r="H987" s="52" t="str">
        <f>IF(A987="","",'DATA PENDIENTES'!G987)</f>
        <v/>
      </c>
      <c r="I987" s="53" t="str">
        <f>IF(A987="","",'DATA PENDIENTES'!H987)</f>
        <v/>
      </c>
      <c r="J987" s="53" t="str">
        <f t="shared" si="1"/>
        <v/>
      </c>
      <c r="K987" s="52" t="str">
        <f>IF(A987="","",'DATA PENDIENTES'!I987)</f>
        <v/>
      </c>
      <c r="L987" s="52" t="str">
        <f>IF(A987="","",'DATA PENDIENTES'!K987)</f>
        <v/>
      </c>
      <c r="M987" s="52" t="str">
        <f>IF(A987="","",'DATA PENDIENTES'!M987)</f>
        <v/>
      </c>
      <c r="N987" s="52" t="str">
        <f>IF(A987="","",'DATA PENDIENTES'!N987)</f>
        <v/>
      </c>
      <c r="O987" s="52" t="str">
        <f t="shared" si="2"/>
        <v/>
      </c>
      <c r="P987" s="52" t="str">
        <f t="shared" si="3"/>
        <v/>
      </c>
      <c r="Q987" s="80" t="str">
        <f t="shared" si="4"/>
        <v/>
      </c>
      <c r="R987" s="52" t="str">
        <f t="shared" si="5"/>
        <v/>
      </c>
      <c r="S987" s="52" t="str">
        <f t="shared" si="6"/>
        <v/>
      </c>
      <c r="T987" s="53" t="str">
        <f>IF(A987="","",'DATA PENDIENTES'!O987)</f>
        <v/>
      </c>
    </row>
    <row r="988" ht="15.75" customHeight="1">
      <c r="A988" s="47" t="str">
        <f>IF('DATA PENDIENTES'!B988="","",'DATA PENDIENTES'!B988)</f>
        <v/>
      </c>
      <c r="B988" s="47" t="str">
        <f>IF(A988="","",'DATA PENDIENTES'!C988)</f>
        <v/>
      </c>
      <c r="C988" s="47" t="str">
        <f>IF(A988="","",'DATA PENDIENTES'!L988)</f>
        <v/>
      </c>
      <c r="D988" s="47" t="str">
        <f>IF(A988="","",'DATA PENDIENTES'!J988)</f>
        <v/>
      </c>
      <c r="E988" s="47" t="str">
        <f>IF(A988="","",'DATA PENDIENTES'!D988)</f>
        <v/>
      </c>
      <c r="F988" s="47" t="str">
        <f>IF(A988="","",'DATA PENDIENTES'!E988)</f>
        <v/>
      </c>
      <c r="G988" s="47" t="str">
        <f>IF(A988="","",'DATA PENDIENTES'!F988)</f>
        <v/>
      </c>
      <c r="H988" s="47" t="str">
        <f>IF(A988="","",'DATA PENDIENTES'!G988)</f>
        <v/>
      </c>
      <c r="I988" s="48" t="str">
        <f>IF(A988="","",'DATA PENDIENTES'!H988)</f>
        <v/>
      </c>
      <c r="J988" s="48" t="str">
        <f t="shared" si="1"/>
        <v/>
      </c>
      <c r="K988" s="47" t="str">
        <f>IF(A988="","",'DATA PENDIENTES'!I988)</f>
        <v/>
      </c>
      <c r="L988" s="47" t="str">
        <f>IF(A988="","",'DATA PENDIENTES'!K988)</f>
        <v/>
      </c>
      <c r="M988" s="47" t="str">
        <f>IF(A988="","",'DATA PENDIENTES'!M988)</f>
        <v/>
      </c>
      <c r="N988" s="47" t="str">
        <f>IF(A988="","",'DATA PENDIENTES'!N988)</f>
        <v/>
      </c>
      <c r="O988" s="47" t="str">
        <f t="shared" si="2"/>
        <v/>
      </c>
      <c r="P988" s="47" t="str">
        <f t="shared" si="3"/>
        <v/>
      </c>
      <c r="Q988" s="77" t="str">
        <f t="shared" si="4"/>
        <v/>
      </c>
      <c r="R988" s="47" t="str">
        <f t="shared" si="5"/>
        <v/>
      </c>
      <c r="S988" s="47" t="str">
        <f t="shared" si="6"/>
        <v/>
      </c>
      <c r="T988" s="48" t="str">
        <f>IF(A988="","",'DATA PENDIENTES'!O988)</f>
        <v/>
      </c>
    </row>
    <row r="989" ht="15.75" customHeight="1">
      <c r="A989" s="52" t="str">
        <f>IF('DATA PENDIENTES'!B989="","",'DATA PENDIENTES'!B989)</f>
        <v/>
      </c>
      <c r="B989" s="52" t="str">
        <f>IF(A989="","",'DATA PENDIENTES'!C989)</f>
        <v/>
      </c>
      <c r="C989" s="52" t="str">
        <f>IF(A989="","",'DATA PENDIENTES'!L989)</f>
        <v/>
      </c>
      <c r="D989" s="52" t="str">
        <f>IF(A989="","",'DATA PENDIENTES'!J989)</f>
        <v/>
      </c>
      <c r="E989" s="52" t="str">
        <f>IF(A989="","",'DATA PENDIENTES'!D989)</f>
        <v/>
      </c>
      <c r="F989" s="52" t="str">
        <f>IF(A989="","",'DATA PENDIENTES'!E989)</f>
        <v/>
      </c>
      <c r="G989" s="52" t="str">
        <f>IF(A989="","",'DATA PENDIENTES'!F989)</f>
        <v/>
      </c>
      <c r="H989" s="52" t="str">
        <f>IF(A989="","",'DATA PENDIENTES'!G989)</f>
        <v/>
      </c>
      <c r="I989" s="53" t="str">
        <f>IF(A989="","",'DATA PENDIENTES'!H989)</f>
        <v/>
      </c>
      <c r="J989" s="53" t="str">
        <f t="shared" si="1"/>
        <v/>
      </c>
      <c r="K989" s="52" t="str">
        <f>IF(A989="","",'DATA PENDIENTES'!I989)</f>
        <v/>
      </c>
      <c r="L989" s="52" t="str">
        <f>IF(A989="","",'DATA PENDIENTES'!K989)</f>
        <v/>
      </c>
      <c r="M989" s="52" t="str">
        <f>IF(A989="","",'DATA PENDIENTES'!M989)</f>
        <v/>
      </c>
      <c r="N989" s="52" t="str">
        <f>IF(A989="","",'DATA PENDIENTES'!N989)</f>
        <v/>
      </c>
      <c r="O989" s="52" t="str">
        <f t="shared" si="2"/>
        <v/>
      </c>
      <c r="P989" s="52" t="str">
        <f t="shared" si="3"/>
        <v/>
      </c>
      <c r="Q989" s="80" t="str">
        <f t="shared" si="4"/>
        <v/>
      </c>
      <c r="R989" s="52" t="str">
        <f t="shared" si="5"/>
        <v/>
      </c>
      <c r="S989" s="52" t="str">
        <f t="shared" si="6"/>
        <v/>
      </c>
      <c r="T989" s="53" t="str">
        <f>IF(A989="","",'DATA PENDIENTES'!O989)</f>
        <v/>
      </c>
    </row>
    <row r="990" ht="15.75" customHeight="1">
      <c r="A990" s="47" t="str">
        <f>IF('DATA PENDIENTES'!B990="","",'DATA PENDIENTES'!B990)</f>
        <v/>
      </c>
      <c r="B990" s="47" t="str">
        <f>IF(A990="","",'DATA PENDIENTES'!C990)</f>
        <v/>
      </c>
      <c r="C990" s="47" t="str">
        <f>IF(A990="","",'DATA PENDIENTES'!L990)</f>
        <v/>
      </c>
      <c r="D990" s="47" t="str">
        <f>IF(A990="","",'DATA PENDIENTES'!J990)</f>
        <v/>
      </c>
      <c r="E990" s="47" t="str">
        <f>IF(A990="","",'DATA PENDIENTES'!D990)</f>
        <v/>
      </c>
      <c r="F990" s="47" t="str">
        <f>IF(A990="","",'DATA PENDIENTES'!E990)</f>
        <v/>
      </c>
      <c r="G990" s="47" t="str">
        <f>IF(A990="","",'DATA PENDIENTES'!F990)</f>
        <v/>
      </c>
      <c r="H990" s="47" t="str">
        <f>IF(A990="","",'DATA PENDIENTES'!G990)</f>
        <v/>
      </c>
      <c r="I990" s="48" t="str">
        <f>IF(A990="","",'DATA PENDIENTES'!H990)</f>
        <v/>
      </c>
      <c r="J990" s="48" t="str">
        <f t="shared" si="1"/>
        <v/>
      </c>
      <c r="K990" s="47" t="str">
        <f>IF(A990="","",'DATA PENDIENTES'!I990)</f>
        <v/>
      </c>
      <c r="L990" s="47" t="str">
        <f>IF(A990="","",'DATA PENDIENTES'!K990)</f>
        <v/>
      </c>
      <c r="M990" s="47" t="str">
        <f>IF(A990="","",'DATA PENDIENTES'!M990)</f>
        <v/>
      </c>
      <c r="N990" s="47" t="str">
        <f>IF(A990="","",'DATA PENDIENTES'!N990)</f>
        <v/>
      </c>
      <c r="O990" s="47" t="str">
        <f t="shared" si="2"/>
        <v/>
      </c>
      <c r="P990" s="47" t="str">
        <f t="shared" si="3"/>
        <v/>
      </c>
      <c r="Q990" s="77" t="str">
        <f t="shared" si="4"/>
        <v/>
      </c>
      <c r="R990" s="47" t="str">
        <f t="shared" si="5"/>
        <v/>
      </c>
      <c r="S990" s="47" t="str">
        <f t="shared" si="6"/>
        <v/>
      </c>
      <c r="T990" s="48" t="str">
        <f>IF(A990="","",'DATA PENDIENTES'!O990)</f>
        <v/>
      </c>
    </row>
    <row r="991" ht="15.75" customHeight="1">
      <c r="A991" s="52" t="str">
        <f>IF('DATA PENDIENTES'!B991="","",'DATA PENDIENTES'!B991)</f>
        <v/>
      </c>
      <c r="B991" s="52" t="str">
        <f>IF(A991="","",'DATA PENDIENTES'!C991)</f>
        <v/>
      </c>
      <c r="C991" s="52" t="str">
        <f>IF(A991="","",'DATA PENDIENTES'!L991)</f>
        <v/>
      </c>
      <c r="D991" s="52" t="str">
        <f>IF(A991="","",'DATA PENDIENTES'!J991)</f>
        <v/>
      </c>
      <c r="E991" s="52" t="str">
        <f>IF(A991="","",'DATA PENDIENTES'!D991)</f>
        <v/>
      </c>
      <c r="F991" s="52" t="str">
        <f>IF(A991="","",'DATA PENDIENTES'!E991)</f>
        <v/>
      </c>
      <c r="G991" s="52" t="str">
        <f>IF(A991="","",'DATA PENDIENTES'!F991)</f>
        <v/>
      </c>
      <c r="H991" s="52" t="str">
        <f>IF(A991="","",'DATA PENDIENTES'!G991)</f>
        <v/>
      </c>
      <c r="I991" s="53" t="str">
        <f>IF(A991="","",'DATA PENDIENTES'!H991)</f>
        <v/>
      </c>
      <c r="J991" s="53" t="str">
        <f t="shared" si="1"/>
        <v/>
      </c>
      <c r="K991" s="52" t="str">
        <f>IF(A991="","",'DATA PENDIENTES'!I991)</f>
        <v/>
      </c>
      <c r="L991" s="52" t="str">
        <f>IF(A991="","",'DATA PENDIENTES'!K991)</f>
        <v/>
      </c>
      <c r="M991" s="52" t="str">
        <f>IF(A991="","",'DATA PENDIENTES'!M991)</f>
        <v/>
      </c>
      <c r="N991" s="52" t="str">
        <f>IF(A991="","",'DATA PENDIENTES'!N991)</f>
        <v/>
      </c>
      <c r="O991" s="52" t="str">
        <f t="shared" si="2"/>
        <v/>
      </c>
      <c r="P991" s="52" t="str">
        <f t="shared" si="3"/>
        <v/>
      </c>
      <c r="Q991" s="80" t="str">
        <f t="shared" si="4"/>
        <v/>
      </c>
      <c r="R991" s="52" t="str">
        <f t="shared" si="5"/>
        <v/>
      </c>
      <c r="S991" s="52" t="str">
        <f t="shared" si="6"/>
        <v/>
      </c>
      <c r="T991" s="53" t="str">
        <f>IF(A991="","",'DATA PENDIENTES'!O991)</f>
        <v/>
      </c>
    </row>
    <row r="992" ht="15.75" customHeight="1">
      <c r="A992" s="47" t="str">
        <f>IF('DATA PENDIENTES'!B992="","",'DATA PENDIENTES'!B992)</f>
        <v/>
      </c>
      <c r="B992" s="47" t="str">
        <f>IF(A992="","",'DATA PENDIENTES'!C992)</f>
        <v/>
      </c>
      <c r="C992" s="47" t="str">
        <f>IF(A992="","",'DATA PENDIENTES'!L992)</f>
        <v/>
      </c>
      <c r="D992" s="47" t="str">
        <f>IF(A992="","",'DATA PENDIENTES'!J992)</f>
        <v/>
      </c>
      <c r="E992" s="47" t="str">
        <f>IF(A992="","",'DATA PENDIENTES'!D992)</f>
        <v/>
      </c>
      <c r="F992" s="47" t="str">
        <f>IF(A992="","",'DATA PENDIENTES'!E992)</f>
        <v/>
      </c>
      <c r="G992" s="47" t="str">
        <f>IF(A992="","",'DATA PENDIENTES'!F992)</f>
        <v/>
      </c>
      <c r="H992" s="47" t="str">
        <f>IF(A992="","",'DATA PENDIENTES'!G992)</f>
        <v/>
      </c>
      <c r="I992" s="48" t="str">
        <f>IF(A992="","",'DATA PENDIENTES'!H992)</f>
        <v/>
      </c>
      <c r="J992" s="48" t="str">
        <f t="shared" si="1"/>
        <v/>
      </c>
      <c r="K992" s="47" t="str">
        <f>IF(A992="","",'DATA PENDIENTES'!I992)</f>
        <v/>
      </c>
      <c r="L992" s="47" t="str">
        <f>IF(A992="","",'DATA PENDIENTES'!K992)</f>
        <v/>
      </c>
      <c r="M992" s="47" t="str">
        <f>IF(A992="","",'DATA PENDIENTES'!M992)</f>
        <v/>
      </c>
      <c r="N992" s="47" t="str">
        <f>IF(A992="","",'DATA PENDIENTES'!N992)</f>
        <v/>
      </c>
      <c r="O992" s="47" t="str">
        <f t="shared" si="2"/>
        <v/>
      </c>
      <c r="P992" s="47" t="str">
        <f t="shared" si="3"/>
        <v/>
      </c>
      <c r="Q992" s="77" t="str">
        <f t="shared" si="4"/>
        <v/>
      </c>
      <c r="R992" s="47" t="str">
        <f t="shared" si="5"/>
        <v/>
      </c>
      <c r="S992" s="47" t="str">
        <f t="shared" si="6"/>
        <v/>
      </c>
      <c r="T992" s="48" t="str">
        <f>IF(A992="","",'DATA PENDIENTES'!O992)</f>
        <v/>
      </c>
    </row>
    <row r="993" ht="15.75" customHeight="1">
      <c r="A993" s="52" t="str">
        <f>IF('DATA PENDIENTES'!B993="","",'DATA PENDIENTES'!B993)</f>
        <v/>
      </c>
      <c r="B993" s="52" t="str">
        <f>IF(A993="","",'DATA PENDIENTES'!C993)</f>
        <v/>
      </c>
      <c r="C993" s="52" t="str">
        <f>IF(A993="","",'DATA PENDIENTES'!L993)</f>
        <v/>
      </c>
      <c r="D993" s="52" t="str">
        <f>IF(A993="","",'DATA PENDIENTES'!J993)</f>
        <v/>
      </c>
      <c r="E993" s="52" t="str">
        <f>IF(A993="","",'DATA PENDIENTES'!D993)</f>
        <v/>
      </c>
      <c r="F993" s="52" t="str">
        <f>IF(A993="","",'DATA PENDIENTES'!E993)</f>
        <v/>
      </c>
      <c r="G993" s="52" t="str">
        <f>IF(A993="","",'DATA PENDIENTES'!F993)</f>
        <v/>
      </c>
      <c r="H993" s="52" t="str">
        <f>IF(A993="","",'DATA PENDIENTES'!G993)</f>
        <v/>
      </c>
      <c r="I993" s="53" t="str">
        <f>IF(A993="","",'DATA PENDIENTES'!H993)</f>
        <v/>
      </c>
      <c r="J993" s="53" t="str">
        <f t="shared" si="1"/>
        <v/>
      </c>
      <c r="K993" s="52" t="str">
        <f>IF(A993="","",'DATA PENDIENTES'!I993)</f>
        <v/>
      </c>
      <c r="L993" s="52" t="str">
        <f>IF(A993="","",'DATA PENDIENTES'!K993)</f>
        <v/>
      </c>
      <c r="M993" s="52" t="str">
        <f>IF(A993="","",'DATA PENDIENTES'!M993)</f>
        <v/>
      </c>
      <c r="N993" s="52" t="str">
        <f>IF(A993="","",'DATA PENDIENTES'!N993)</f>
        <v/>
      </c>
      <c r="O993" s="52" t="str">
        <f t="shared" si="2"/>
        <v/>
      </c>
      <c r="P993" s="52" t="str">
        <f t="shared" si="3"/>
        <v/>
      </c>
      <c r="Q993" s="80" t="str">
        <f t="shared" si="4"/>
        <v/>
      </c>
      <c r="R993" s="52" t="str">
        <f t="shared" si="5"/>
        <v/>
      </c>
      <c r="S993" s="52" t="str">
        <f t="shared" si="6"/>
        <v/>
      </c>
      <c r="T993" s="53" t="str">
        <f>IF(A993="","",'DATA PENDIENTES'!O993)</f>
        <v/>
      </c>
    </row>
    <row r="994" ht="15.75" customHeight="1">
      <c r="A994" s="47" t="str">
        <f>IF('DATA PENDIENTES'!B994="","",'DATA PENDIENTES'!B994)</f>
        <v/>
      </c>
      <c r="B994" s="47" t="str">
        <f>IF(A994="","",'DATA PENDIENTES'!C994)</f>
        <v/>
      </c>
      <c r="C994" s="47" t="str">
        <f>IF(A994="","",'DATA PENDIENTES'!L994)</f>
        <v/>
      </c>
      <c r="D994" s="47" t="str">
        <f>IF(A994="","",'DATA PENDIENTES'!J994)</f>
        <v/>
      </c>
      <c r="E994" s="47" t="str">
        <f>IF(A994="","",'DATA PENDIENTES'!D994)</f>
        <v/>
      </c>
      <c r="F994" s="47" t="str">
        <f>IF(A994="","",'DATA PENDIENTES'!E994)</f>
        <v/>
      </c>
      <c r="G994" s="47" t="str">
        <f>IF(A994="","",'DATA PENDIENTES'!F994)</f>
        <v/>
      </c>
      <c r="H994" s="47" t="str">
        <f>IF(A994="","",'DATA PENDIENTES'!G994)</f>
        <v/>
      </c>
      <c r="I994" s="48" t="str">
        <f>IF(A994="","",'DATA PENDIENTES'!H994)</f>
        <v/>
      </c>
      <c r="J994" s="48" t="str">
        <f t="shared" si="1"/>
        <v/>
      </c>
      <c r="K994" s="47" t="str">
        <f>IF(A994="","",'DATA PENDIENTES'!I994)</f>
        <v/>
      </c>
      <c r="L994" s="47" t="str">
        <f>IF(A994="","",'DATA PENDIENTES'!K994)</f>
        <v/>
      </c>
      <c r="M994" s="47" t="str">
        <f>IF(A994="","",'DATA PENDIENTES'!M994)</f>
        <v/>
      </c>
      <c r="N994" s="47" t="str">
        <f>IF(A994="","",'DATA PENDIENTES'!N994)</f>
        <v/>
      </c>
      <c r="O994" s="47" t="str">
        <f t="shared" si="2"/>
        <v/>
      </c>
      <c r="P994" s="47" t="str">
        <f t="shared" si="3"/>
        <v/>
      </c>
      <c r="Q994" s="77" t="str">
        <f t="shared" si="4"/>
        <v/>
      </c>
      <c r="R994" s="47" t="str">
        <f t="shared" si="5"/>
        <v/>
      </c>
      <c r="S994" s="47" t="str">
        <f t="shared" si="6"/>
        <v/>
      </c>
      <c r="T994" s="48" t="str">
        <f>IF(A994="","",'DATA PENDIENTES'!O994)</f>
        <v/>
      </c>
    </row>
    <row r="995" ht="15.75" customHeight="1">
      <c r="A995" s="52" t="str">
        <f>IF('DATA PENDIENTES'!B995="","",'DATA PENDIENTES'!B995)</f>
        <v/>
      </c>
      <c r="B995" s="52" t="str">
        <f>IF(A995="","",'DATA PENDIENTES'!C995)</f>
        <v/>
      </c>
      <c r="C995" s="52" t="str">
        <f>IF(A995="","",'DATA PENDIENTES'!L995)</f>
        <v/>
      </c>
      <c r="D995" s="52" t="str">
        <f>IF(A995="","",'DATA PENDIENTES'!J995)</f>
        <v/>
      </c>
      <c r="E995" s="52" t="str">
        <f>IF(A995="","",'DATA PENDIENTES'!D995)</f>
        <v/>
      </c>
      <c r="F995" s="52" t="str">
        <f>IF(A995="","",'DATA PENDIENTES'!E995)</f>
        <v/>
      </c>
      <c r="G995" s="52" t="str">
        <f>IF(A995="","",'DATA PENDIENTES'!F995)</f>
        <v/>
      </c>
      <c r="H995" s="52" t="str">
        <f>IF(A995="","",'DATA PENDIENTES'!G995)</f>
        <v/>
      </c>
      <c r="I995" s="53" t="str">
        <f>IF(A995="","",'DATA PENDIENTES'!H995)</f>
        <v/>
      </c>
      <c r="J995" s="53" t="str">
        <f t="shared" si="1"/>
        <v/>
      </c>
      <c r="K995" s="52" t="str">
        <f>IF(A995="","",'DATA PENDIENTES'!I995)</f>
        <v/>
      </c>
      <c r="L995" s="52" t="str">
        <f>IF(A995="","",'DATA PENDIENTES'!K995)</f>
        <v/>
      </c>
      <c r="M995" s="52" t="str">
        <f>IF(A995="","",'DATA PENDIENTES'!M995)</f>
        <v/>
      </c>
      <c r="N995" s="52" t="str">
        <f>IF(A995="","",'DATA PENDIENTES'!N995)</f>
        <v/>
      </c>
      <c r="O995" s="52" t="str">
        <f t="shared" si="2"/>
        <v/>
      </c>
      <c r="P995" s="52" t="str">
        <f t="shared" si="3"/>
        <v/>
      </c>
      <c r="Q995" s="80" t="str">
        <f t="shared" si="4"/>
        <v/>
      </c>
      <c r="R995" s="52" t="str">
        <f t="shared" si="5"/>
        <v/>
      </c>
      <c r="S995" s="52" t="str">
        <f t="shared" si="6"/>
        <v/>
      </c>
      <c r="T995" s="53" t="str">
        <f>IF(A995="","",'DATA PENDIENTES'!O995)</f>
        <v/>
      </c>
    </row>
    <row r="996" ht="15.75" customHeight="1">
      <c r="A996" s="47" t="str">
        <f>IF('DATA PENDIENTES'!B996="","",'DATA PENDIENTES'!B996)</f>
        <v/>
      </c>
      <c r="B996" s="47" t="str">
        <f>IF(A996="","",'DATA PENDIENTES'!C996)</f>
        <v/>
      </c>
      <c r="C996" s="47" t="str">
        <f>IF(A996="","",'DATA PENDIENTES'!L996)</f>
        <v/>
      </c>
      <c r="D996" s="47" t="str">
        <f>IF(A996="","",'DATA PENDIENTES'!J996)</f>
        <v/>
      </c>
      <c r="E996" s="47" t="str">
        <f>IF(A996="","",'DATA PENDIENTES'!D996)</f>
        <v/>
      </c>
      <c r="F996" s="47" t="str">
        <f>IF(A996="","",'DATA PENDIENTES'!E996)</f>
        <v/>
      </c>
      <c r="G996" s="47" t="str">
        <f>IF(A996="","",'DATA PENDIENTES'!F996)</f>
        <v/>
      </c>
      <c r="H996" s="47" t="str">
        <f>IF(A996="","",'DATA PENDIENTES'!G996)</f>
        <v/>
      </c>
      <c r="I996" s="48" t="str">
        <f>IF(A996="","",'DATA PENDIENTES'!H996)</f>
        <v/>
      </c>
      <c r="J996" s="48" t="str">
        <f t="shared" si="1"/>
        <v/>
      </c>
      <c r="K996" s="47" t="str">
        <f>IF(A996="","",'DATA PENDIENTES'!I996)</f>
        <v/>
      </c>
      <c r="L996" s="47" t="str">
        <f>IF(A996="","",'DATA PENDIENTES'!K996)</f>
        <v/>
      </c>
      <c r="M996" s="47" t="str">
        <f>IF(A996="","",'DATA PENDIENTES'!M996)</f>
        <v/>
      </c>
      <c r="N996" s="47" t="str">
        <f>IF(A996="","",'DATA PENDIENTES'!N996)</f>
        <v/>
      </c>
      <c r="O996" s="47" t="str">
        <f t="shared" si="2"/>
        <v/>
      </c>
      <c r="P996" s="47" t="str">
        <f t="shared" si="3"/>
        <v/>
      </c>
      <c r="Q996" s="77" t="str">
        <f t="shared" si="4"/>
        <v/>
      </c>
      <c r="R996" s="47" t="str">
        <f t="shared" si="5"/>
        <v/>
      </c>
      <c r="S996" s="47" t="str">
        <f t="shared" si="6"/>
        <v/>
      </c>
      <c r="T996" s="48" t="str">
        <f>IF(A996="","",'DATA PENDIENTES'!O996)</f>
        <v/>
      </c>
    </row>
    <row r="997" ht="15.75" customHeight="1">
      <c r="A997" s="52" t="str">
        <f>IF('DATA PENDIENTES'!B997="","",'DATA PENDIENTES'!B997)</f>
        <v/>
      </c>
      <c r="B997" s="52" t="str">
        <f>IF(A997="","",'DATA PENDIENTES'!C997)</f>
        <v/>
      </c>
      <c r="C997" s="52" t="str">
        <f>IF(A997="","",'DATA PENDIENTES'!L997)</f>
        <v/>
      </c>
      <c r="D997" s="52" t="str">
        <f>IF(A997="","",'DATA PENDIENTES'!J997)</f>
        <v/>
      </c>
      <c r="E997" s="52" t="str">
        <f>IF(A997="","",'DATA PENDIENTES'!D997)</f>
        <v/>
      </c>
      <c r="F997" s="52" t="str">
        <f>IF(A997="","",'DATA PENDIENTES'!E997)</f>
        <v/>
      </c>
      <c r="G997" s="52" t="str">
        <f>IF(A997="","",'DATA PENDIENTES'!F997)</f>
        <v/>
      </c>
      <c r="H997" s="52" t="str">
        <f>IF(A997="","",'DATA PENDIENTES'!G997)</f>
        <v/>
      </c>
      <c r="I997" s="53" t="str">
        <f>IF(A997="","",'DATA PENDIENTES'!H997)</f>
        <v/>
      </c>
      <c r="J997" s="53" t="str">
        <f t="shared" si="1"/>
        <v/>
      </c>
      <c r="K997" s="52" t="str">
        <f>IF(A997="","",'DATA PENDIENTES'!I997)</f>
        <v/>
      </c>
      <c r="L997" s="52" t="str">
        <f>IF(A997="","",'DATA PENDIENTES'!K997)</f>
        <v/>
      </c>
      <c r="M997" s="52" t="str">
        <f>IF(A997="","",'DATA PENDIENTES'!M997)</f>
        <v/>
      </c>
      <c r="N997" s="52" t="str">
        <f>IF(A997="","",'DATA PENDIENTES'!N997)</f>
        <v/>
      </c>
      <c r="O997" s="52" t="str">
        <f t="shared" si="2"/>
        <v/>
      </c>
      <c r="P997" s="52" t="str">
        <f t="shared" si="3"/>
        <v/>
      </c>
      <c r="Q997" s="80" t="str">
        <f t="shared" si="4"/>
        <v/>
      </c>
      <c r="R997" s="52" t="str">
        <f t="shared" si="5"/>
        <v/>
      </c>
      <c r="S997" s="52" t="str">
        <f t="shared" si="6"/>
        <v/>
      </c>
      <c r="T997" s="53" t="str">
        <f>IF(A997="","",'DATA PENDIENTES'!O997)</f>
        <v/>
      </c>
    </row>
    <row r="998" ht="15.75" customHeight="1">
      <c r="A998" s="47" t="str">
        <f>IF('DATA PENDIENTES'!B998="","",'DATA PENDIENTES'!B998)</f>
        <v/>
      </c>
      <c r="B998" s="47" t="str">
        <f>IF(A998="","",'DATA PENDIENTES'!C998)</f>
        <v/>
      </c>
      <c r="C998" s="47" t="str">
        <f>IF(A998="","",'DATA PENDIENTES'!L998)</f>
        <v/>
      </c>
      <c r="D998" s="47" t="str">
        <f>IF(A998="","",'DATA PENDIENTES'!J998)</f>
        <v/>
      </c>
      <c r="E998" s="47" t="str">
        <f>IF(A998="","",'DATA PENDIENTES'!D998)</f>
        <v/>
      </c>
      <c r="F998" s="47" t="str">
        <f>IF(A998="","",'DATA PENDIENTES'!E998)</f>
        <v/>
      </c>
      <c r="G998" s="47" t="str">
        <f>IF(A998="","",'DATA PENDIENTES'!F998)</f>
        <v/>
      </c>
      <c r="H998" s="47" t="str">
        <f>IF(A998="","",'DATA PENDIENTES'!G998)</f>
        <v/>
      </c>
      <c r="I998" s="48" t="str">
        <f>IF(A998="","",'DATA PENDIENTES'!H998)</f>
        <v/>
      </c>
      <c r="J998" s="48" t="str">
        <f t="shared" si="1"/>
        <v/>
      </c>
      <c r="K998" s="47" t="str">
        <f>IF(A998="","",'DATA PENDIENTES'!I998)</f>
        <v/>
      </c>
      <c r="L998" s="47" t="str">
        <f>IF(A998="","",'DATA PENDIENTES'!K998)</f>
        <v/>
      </c>
      <c r="M998" s="47" t="str">
        <f>IF(A998="","",'DATA PENDIENTES'!M998)</f>
        <v/>
      </c>
      <c r="N998" s="47" t="str">
        <f>IF(A998="","",'DATA PENDIENTES'!N998)</f>
        <v/>
      </c>
      <c r="O998" s="47" t="str">
        <f t="shared" si="2"/>
        <v/>
      </c>
      <c r="P998" s="47" t="str">
        <f t="shared" si="3"/>
        <v/>
      </c>
      <c r="Q998" s="77" t="str">
        <f t="shared" si="4"/>
        <v/>
      </c>
      <c r="R998" s="47" t="str">
        <f t="shared" si="5"/>
        <v/>
      </c>
      <c r="S998" s="47" t="str">
        <f t="shared" si="6"/>
        <v/>
      </c>
      <c r="T998" s="48" t="str">
        <f>IF(A998="","",'DATA PENDIENTES'!O998)</f>
        <v/>
      </c>
    </row>
    <row r="999" ht="15.75" customHeight="1">
      <c r="A999" s="52" t="str">
        <f>IF('DATA PENDIENTES'!B999="","",'DATA PENDIENTES'!B999)</f>
        <v/>
      </c>
      <c r="B999" s="52" t="str">
        <f>IF(A999="","",'DATA PENDIENTES'!C999)</f>
        <v/>
      </c>
      <c r="C999" s="52" t="str">
        <f>IF(A999="","",'DATA PENDIENTES'!L999)</f>
        <v/>
      </c>
      <c r="D999" s="52" t="str">
        <f>IF(A999="","",'DATA PENDIENTES'!J999)</f>
        <v/>
      </c>
      <c r="E999" s="52" t="str">
        <f>IF(A999="","",'DATA PENDIENTES'!D999)</f>
        <v/>
      </c>
      <c r="F999" s="52" t="str">
        <f>IF(A999="","",'DATA PENDIENTES'!E999)</f>
        <v/>
      </c>
      <c r="G999" s="52" t="str">
        <f>IF(A999="","",'DATA PENDIENTES'!F999)</f>
        <v/>
      </c>
      <c r="H999" s="52" t="str">
        <f>IF(A999="","",'DATA PENDIENTES'!G999)</f>
        <v/>
      </c>
      <c r="I999" s="53" t="str">
        <f>IF(A999="","",'DATA PENDIENTES'!H999)</f>
        <v/>
      </c>
      <c r="J999" s="53" t="str">
        <f t="shared" si="1"/>
        <v/>
      </c>
      <c r="K999" s="52" t="str">
        <f>IF(A999="","",'DATA PENDIENTES'!I999)</f>
        <v/>
      </c>
      <c r="L999" s="52" t="str">
        <f>IF(A999="","",'DATA PENDIENTES'!K999)</f>
        <v/>
      </c>
      <c r="M999" s="52" t="str">
        <f>IF(A999="","",'DATA PENDIENTES'!M999)</f>
        <v/>
      </c>
      <c r="N999" s="52" t="str">
        <f>IF(A999="","",'DATA PENDIENTES'!N999)</f>
        <v/>
      </c>
      <c r="O999" s="52" t="str">
        <f t="shared" si="2"/>
        <v/>
      </c>
      <c r="P999" s="52" t="str">
        <f t="shared" si="3"/>
        <v/>
      </c>
      <c r="Q999" s="80" t="str">
        <f t="shared" si="4"/>
        <v/>
      </c>
      <c r="R999" s="52" t="str">
        <f t="shared" si="5"/>
        <v/>
      </c>
      <c r="S999" s="52" t="str">
        <f t="shared" si="6"/>
        <v/>
      </c>
      <c r="T999" s="53" t="str">
        <f>IF(A999="","",'DATA PENDIENTES'!O999)</f>
        <v/>
      </c>
    </row>
    <row r="1000" ht="15.75" customHeight="1">
      <c r="A1000" s="47" t="str">
        <f>IF('DATA PENDIENTES'!B1000="","",'DATA PENDIENTES'!B1000)</f>
        <v/>
      </c>
      <c r="B1000" s="47" t="str">
        <f>IF(A1000="","",'DATA PENDIENTES'!C1000)</f>
        <v/>
      </c>
      <c r="C1000" s="47" t="str">
        <f>IF(A1000="","",'DATA PENDIENTES'!L1000)</f>
        <v/>
      </c>
      <c r="D1000" s="47" t="str">
        <f>IF(A1000="","",'DATA PENDIENTES'!J1000)</f>
        <v/>
      </c>
      <c r="E1000" s="47" t="str">
        <f>IF(A1000="","",'DATA PENDIENTES'!D1000)</f>
        <v/>
      </c>
      <c r="F1000" s="47" t="str">
        <f>IF(A1000="","",'DATA PENDIENTES'!E1000)</f>
        <v/>
      </c>
      <c r="G1000" s="47" t="str">
        <f>IF(A1000="","",'DATA PENDIENTES'!F1000)</f>
        <v/>
      </c>
      <c r="H1000" s="47" t="str">
        <f>IF(A1000="","",'DATA PENDIENTES'!G1000)</f>
        <v/>
      </c>
      <c r="I1000" s="48" t="str">
        <f>IF(A1000="","",'DATA PENDIENTES'!H1000)</f>
        <v/>
      </c>
      <c r="J1000" s="48" t="str">
        <f t="shared" si="1"/>
        <v/>
      </c>
      <c r="K1000" s="47" t="str">
        <f>IF(A1000="","",'DATA PENDIENTES'!I1000)</f>
        <v/>
      </c>
      <c r="L1000" s="47" t="str">
        <f>IF(A1000="","",'DATA PENDIENTES'!K1000)</f>
        <v/>
      </c>
      <c r="M1000" s="47" t="str">
        <f>IF(A1000="","",'DATA PENDIENTES'!M1000)</f>
        <v/>
      </c>
      <c r="N1000" s="47" t="str">
        <f>IF(A1000="","",'DATA PENDIENTES'!N1000)</f>
        <v/>
      </c>
      <c r="O1000" s="47" t="str">
        <f t="shared" si="2"/>
        <v/>
      </c>
      <c r="P1000" s="47" t="str">
        <f t="shared" si="3"/>
        <v/>
      </c>
      <c r="Q1000" s="77" t="str">
        <f t="shared" si="4"/>
        <v/>
      </c>
      <c r="R1000" s="47" t="str">
        <f t="shared" si="5"/>
        <v/>
      </c>
      <c r="S1000" s="47" t="str">
        <f t="shared" si="6"/>
        <v/>
      </c>
      <c r="T1000" s="48" t="str">
        <f>IF(A1000="","",'DATA PENDIENTES'!O1000)</f>
        <v/>
      </c>
    </row>
    <row r="1001" ht="15.75" customHeight="1">
      <c r="A1001" s="52" t="str">
        <f>IF('DATA PENDIENTES'!B1001="","",'DATA PENDIENTES'!B1001)</f>
        <v/>
      </c>
      <c r="B1001" s="52" t="str">
        <f>IF(A1001="","",'DATA PENDIENTES'!C1001)</f>
        <v/>
      </c>
      <c r="C1001" s="52" t="str">
        <f>IF(A1001="","",'DATA PENDIENTES'!L1001)</f>
        <v/>
      </c>
      <c r="D1001" s="52" t="str">
        <f>IF(A1001="","",'DATA PENDIENTES'!J1001)</f>
        <v/>
      </c>
      <c r="E1001" s="52" t="str">
        <f>IF(A1001="","",'DATA PENDIENTES'!D1001)</f>
        <v/>
      </c>
      <c r="F1001" s="52" t="str">
        <f>IF(A1001="","",'DATA PENDIENTES'!E1001)</f>
        <v/>
      </c>
      <c r="G1001" s="52" t="str">
        <f>IF(A1001="","",'DATA PENDIENTES'!F1001)</f>
        <v/>
      </c>
      <c r="H1001" s="52" t="str">
        <f>IF(A1001="","",'DATA PENDIENTES'!G1001)</f>
        <v/>
      </c>
      <c r="I1001" s="53" t="str">
        <f>IF(A1001="","",'DATA PENDIENTES'!H1001)</f>
        <v/>
      </c>
      <c r="J1001" s="53" t="str">
        <f t="shared" si="1"/>
        <v/>
      </c>
      <c r="K1001" s="52" t="str">
        <f>IF(A1001="","",'DATA PENDIENTES'!I1001)</f>
        <v/>
      </c>
      <c r="L1001" s="52" t="str">
        <f>IF(A1001="","",'DATA PENDIENTES'!K1001)</f>
        <v/>
      </c>
      <c r="M1001" s="52" t="str">
        <f>IF(A1001="","",'DATA PENDIENTES'!M1001)</f>
        <v/>
      </c>
      <c r="N1001" s="52" t="str">
        <f>IF(A1001="","",'DATA PENDIENTES'!N1001)</f>
        <v/>
      </c>
      <c r="O1001" s="52" t="str">
        <f t="shared" si="2"/>
        <v/>
      </c>
      <c r="P1001" s="52" t="str">
        <f t="shared" si="3"/>
        <v/>
      </c>
      <c r="Q1001" s="80" t="str">
        <f t="shared" si="4"/>
        <v/>
      </c>
      <c r="R1001" s="52" t="str">
        <f t="shared" si="5"/>
        <v/>
      </c>
      <c r="S1001" s="52" t="str">
        <f t="shared" si="6"/>
        <v/>
      </c>
      <c r="T1001" s="53" t="str">
        <f>IF(A1001="","",'DATA PENDIENTES'!O1001)</f>
        <v/>
      </c>
    </row>
    <row r="1002" ht="15.75" customHeight="1">
      <c r="A1002" s="47" t="str">
        <f>IF('DATA PENDIENTES'!B1002="","",'DATA PENDIENTES'!B1002)</f>
        <v/>
      </c>
      <c r="B1002" s="47" t="str">
        <f>IF(A1002="","",'DATA PENDIENTES'!C1002)</f>
        <v/>
      </c>
      <c r="C1002" s="47" t="str">
        <f>IF(A1002="","",'DATA PENDIENTES'!L1002)</f>
        <v/>
      </c>
      <c r="D1002" s="47" t="str">
        <f>IF(A1002="","",'DATA PENDIENTES'!J1002)</f>
        <v/>
      </c>
      <c r="E1002" s="47" t="str">
        <f>IF(A1002="","",'DATA PENDIENTES'!D1002)</f>
        <v/>
      </c>
      <c r="F1002" s="47" t="str">
        <f>IF(A1002="","",'DATA PENDIENTES'!E1002)</f>
        <v/>
      </c>
      <c r="G1002" s="47" t="str">
        <f>IF(A1002="","",'DATA PENDIENTES'!F1002)</f>
        <v/>
      </c>
      <c r="H1002" s="47" t="str">
        <f>IF(A1002="","",'DATA PENDIENTES'!G1002)</f>
        <v/>
      </c>
      <c r="I1002" s="48" t="str">
        <f>IF(A1002="","",'DATA PENDIENTES'!H1002)</f>
        <v/>
      </c>
      <c r="J1002" s="48" t="str">
        <f t="shared" si="1"/>
        <v/>
      </c>
      <c r="K1002" s="47" t="str">
        <f>IF(A1002="","",'DATA PENDIENTES'!I1002)</f>
        <v/>
      </c>
      <c r="L1002" s="47" t="str">
        <f>IF(A1002="","",'DATA PENDIENTES'!K1002)</f>
        <v/>
      </c>
      <c r="M1002" s="47" t="str">
        <f>IF(A1002="","",'DATA PENDIENTES'!M1002)</f>
        <v/>
      </c>
      <c r="N1002" s="47" t="str">
        <f>IF(A1002="","",'DATA PENDIENTES'!N1002)</f>
        <v/>
      </c>
      <c r="O1002" s="47" t="str">
        <f t="shared" si="2"/>
        <v/>
      </c>
      <c r="P1002" s="47" t="str">
        <f t="shared" si="3"/>
        <v/>
      </c>
      <c r="Q1002" s="77" t="str">
        <f t="shared" si="4"/>
        <v/>
      </c>
      <c r="R1002" s="47" t="str">
        <f t="shared" si="5"/>
        <v/>
      </c>
      <c r="S1002" s="47" t="str">
        <f t="shared" si="6"/>
        <v/>
      </c>
      <c r="T1002" s="48" t="str">
        <f>IF(A1002="","",'DATA PENDIENTES'!O1002)</f>
        <v/>
      </c>
    </row>
    <row r="1003" ht="15.75" customHeight="1">
      <c r="A1003" s="52" t="str">
        <f>IF('DATA PENDIENTES'!B1003="","",'DATA PENDIENTES'!B1003)</f>
        <v/>
      </c>
      <c r="B1003" s="52" t="str">
        <f>IF(A1003="","",'DATA PENDIENTES'!C1003)</f>
        <v/>
      </c>
      <c r="C1003" s="52" t="str">
        <f>IF(A1003="","",'DATA PENDIENTES'!L1003)</f>
        <v/>
      </c>
      <c r="D1003" s="52" t="str">
        <f>IF(A1003="","",'DATA PENDIENTES'!J1003)</f>
        <v/>
      </c>
      <c r="E1003" s="52" t="str">
        <f>IF(A1003="","",'DATA PENDIENTES'!D1003)</f>
        <v/>
      </c>
      <c r="F1003" s="52" t="str">
        <f>IF(A1003="","",'DATA PENDIENTES'!E1003)</f>
        <v/>
      </c>
      <c r="G1003" s="52" t="str">
        <f>IF(A1003="","",'DATA PENDIENTES'!F1003)</f>
        <v/>
      </c>
      <c r="H1003" s="52" t="str">
        <f>IF(A1003="","",'DATA PENDIENTES'!G1003)</f>
        <v/>
      </c>
      <c r="I1003" s="53" t="str">
        <f>IF(A1003="","",'DATA PENDIENTES'!H1003)</f>
        <v/>
      </c>
      <c r="J1003" s="53" t="str">
        <f t="shared" si="1"/>
        <v/>
      </c>
      <c r="K1003" s="52" t="str">
        <f>IF(A1003="","",'DATA PENDIENTES'!I1003)</f>
        <v/>
      </c>
      <c r="L1003" s="52" t="str">
        <f>IF(A1003="","",'DATA PENDIENTES'!K1003)</f>
        <v/>
      </c>
      <c r="M1003" s="52" t="str">
        <f>IF(A1003="","",'DATA PENDIENTES'!M1003)</f>
        <v/>
      </c>
      <c r="N1003" s="52" t="str">
        <f>IF(A1003="","",'DATA PENDIENTES'!N1003)</f>
        <v/>
      </c>
      <c r="O1003" s="52" t="str">
        <f t="shared" si="2"/>
        <v/>
      </c>
      <c r="P1003" s="52" t="str">
        <f t="shared" si="3"/>
        <v/>
      </c>
      <c r="Q1003" s="80" t="str">
        <f t="shared" si="4"/>
        <v/>
      </c>
      <c r="R1003" s="52" t="str">
        <f t="shared" si="5"/>
        <v/>
      </c>
      <c r="S1003" s="52" t="str">
        <f t="shared" si="6"/>
        <v/>
      </c>
      <c r="T1003" s="53" t="str">
        <f>IF(A1003="","",'DATA PENDIENTES'!O1003)</f>
        <v/>
      </c>
    </row>
    <row r="1004" ht="15.75" customHeight="1">
      <c r="A1004" s="47" t="str">
        <f>IF('DATA PENDIENTES'!B1004="","",'DATA PENDIENTES'!B1004)</f>
        <v/>
      </c>
      <c r="B1004" s="47" t="str">
        <f>IF(A1004="","",'DATA PENDIENTES'!C1004)</f>
        <v/>
      </c>
      <c r="C1004" s="47" t="str">
        <f>IF(A1004="","",'DATA PENDIENTES'!L1004)</f>
        <v/>
      </c>
      <c r="D1004" s="47" t="str">
        <f>IF(A1004="","",'DATA PENDIENTES'!J1004)</f>
        <v/>
      </c>
      <c r="E1004" s="47" t="str">
        <f>IF(A1004="","",'DATA PENDIENTES'!D1004)</f>
        <v/>
      </c>
      <c r="F1004" s="47" t="str">
        <f>IF(A1004="","",'DATA PENDIENTES'!E1004)</f>
        <v/>
      </c>
      <c r="G1004" s="47" t="str">
        <f>IF(A1004="","",'DATA PENDIENTES'!F1004)</f>
        <v/>
      </c>
      <c r="H1004" s="47" t="str">
        <f>IF(A1004="","",'DATA PENDIENTES'!G1004)</f>
        <v/>
      </c>
      <c r="I1004" s="48" t="str">
        <f>IF(A1004="","",'DATA PENDIENTES'!H1004)</f>
        <v/>
      </c>
      <c r="J1004" s="48" t="str">
        <f t="shared" si="1"/>
        <v/>
      </c>
      <c r="K1004" s="47" t="str">
        <f>IF(A1004="","",'DATA PENDIENTES'!I1004)</f>
        <v/>
      </c>
      <c r="L1004" s="47" t="str">
        <f>IF(A1004="","",'DATA PENDIENTES'!K1004)</f>
        <v/>
      </c>
      <c r="M1004" s="47" t="str">
        <f>IF(A1004="","",'DATA PENDIENTES'!M1004)</f>
        <v/>
      </c>
      <c r="N1004" s="47" t="str">
        <f>IF(A1004="","",'DATA PENDIENTES'!N1004)</f>
        <v/>
      </c>
      <c r="O1004" s="47" t="str">
        <f t="shared" si="2"/>
        <v/>
      </c>
      <c r="P1004" s="47" t="str">
        <f t="shared" si="3"/>
        <v/>
      </c>
      <c r="Q1004" s="77" t="str">
        <f t="shared" si="4"/>
        <v/>
      </c>
      <c r="R1004" s="47" t="str">
        <f t="shared" si="5"/>
        <v/>
      </c>
      <c r="S1004" s="47" t="str">
        <f t="shared" si="6"/>
        <v/>
      </c>
      <c r="T1004" s="48" t="str">
        <f>IF(A1004="","",'DATA PENDIENTES'!O1004)</f>
        <v/>
      </c>
    </row>
    <row r="1005" ht="15.75" customHeight="1">
      <c r="A1005" s="52" t="str">
        <f>IF('DATA PENDIENTES'!B1005="","",'DATA PENDIENTES'!B1005)</f>
        <v/>
      </c>
      <c r="B1005" s="52" t="str">
        <f>IF(A1005="","",'DATA PENDIENTES'!C1005)</f>
        <v/>
      </c>
      <c r="C1005" s="52" t="str">
        <f>IF(A1005="","",'DATA PENDIENTES'!L1005)</f>
        <v/>
      </c>
      <c r="D1005" s="52" t="str">
        <f>IF(A1005="","",'DATA PENDIENTES'!J1005)</f>
        <v/>
      </c>
      <c r="E1005" s="52" t="str">
        <f>IF(A1005="","",'DATA PENDIENTES'!D1005)</f>
        <v/>
      </c>
      <c r="F1005" s="52" t="str">
        <f>IF(A1005="","",'DATA PENDIENTES'!E1005)</f>
        <v/>
      </c>
      <c r="G1005" s="52" t="str">
        <f>IF(A1005="","",'DATA PENDIENTES'!F1005)</f>
        <v/>
      </c>
      <c r="H1005" s="52" t="str">
        <f>IF(A1005="","",'DATA PENDIENTES'!G1005)</f>
        <v/>
      </c>
      <c r="I1005" s="53" t="str">
        <f>IF(A1005="","",'DATA PENDIENTES'!H1005)</f>
        <v/>
      </c>
      <c r="J1005" s="53" t="str">
        <f t="shared" si="1"/>
        <v/>
      </c>
      <c r="K1005" s="52" t="str">
        <f>IF(A1005="","",'DATA PENDIENTES'!I1005)</f>
        <v/>
      </c>
      <c r="L1005" s="52" t="str">
        <f>IF(A1005="","",'DATA PENDIENTES'!K1005)</f>
        <v/>
      </c>
      <c r="M1005" s="52" t="str">
        <f>IF(A1005="","",'DATA PENDIENTES'!M1005)</f>
        <v/>
      </c>
      <c r="N1005" s="52" t="str">
        <f>IF(A1005="","",'DATA PENDIENTES'!N1005)</f>
        <v/>
      </c>
      <c r="O1005" s="52" t="str">
        <f t="shared" si="2"/>
        <v/>
      </c>
      <c r="P1005" s="52" t="str">
        <f t="shared" si="3"/>
        <v/>
      </c>
      <c r="Q1005" s="80" t="str">
        <f t="shared" si="4"/>
        <v/>
      </c>
      <c r="R1005" s="52" t="str">
        <f t="shared" si="5"/>
        <v/>
      </c>
      <c r="S1005" s="52" t="str">
        <f t="shared" si="6"/>
        <v/>
      </c>
      <c r="T1005" s="53" t="str">
        <f>IF(A1005="","",'DATA PENDIENTES'!O1005)</f>
        <v/>
      </c>
    </row>
    <row r="1006" ht="15.75" customHeight="1">
      <c r="A1006" s="47" t="str">
        <f>IF('DATA PENDIENTES'!B1006="","",'DATA PENDIENTES'!B1006)</f>
        <v/>
      </c>
      <c r="B1006" s="47" t="str">
        <f>IF(A1006="","",'DATA PENDIENTES'!C1006)</f>
        <v/>
      </c>
      <c r="C1006" s="47" t="str">
        <f>IF(A1006="","",'DATA PENDIENTES'!L1006)</f>
        <v/>
      </c>
      <c r="D1006" s="47" t="str">
        <f>IF(A1006="","",'DATA PENDIENTES'!J1006)</f>
        <v/>
      </c>
      <c r="E1006" s="47" t="str">
        <f>IF(A1006="","",'DATA PENDIENTES'!D1006)</f>
        <v/>
      </c>
      <c r="F1006" s="47" t="str">
        <f>IF(A1006="","",'DATA PENDIENTES'!E1006)</f>
        <v/>
      </c>
      <c r="G1006" s="47" t="str">
        <f>IF(A1006="","",'DATA PENDIENTES'!F1006)</f>
        <v/>
      </c>
      <c r="H1006" s="47" t="str">
        <f>IF(A1006="","",'DATA PENDIENTES'!G1006)</f>
        <v/>
      </c>
      <c r="I1006" s="48" t="str">
        <f>IF(A1006="","",'DATA PENDIENTES'!H1006)</f>
        <v/>
      </c>
      <c r="J1006" s="48" t="str">
        <f t="shared" si="1"/>
        <v/>
      </c>
      <c r="K1006" s="47" t="str">
        <f>IF(A1006="","",'DATA PENDIENTES'!I1006)</f>
        <v/>
      </c>
      <c r="L1006" s="47" t="str">
        <f>IF(A1006="","",'DATA PENDIENTES'!K1006)</f>
        <v/>
      </c>
      <c r="M1006" s="47" t="str">
        <f>IF(A1006="","",'DATA PENDIENTES'!M1006)</f>
        <v/>
      </c>
      <c r="N1006" s="47" t="str">
        <f>IF(A1006="","",'DATA PENDIENTES'!N1006)</f>
        <v/>
      </c>
      <c r="O1006" s="47" t="str">
        <f t="shared" si="2"/>
        <v/>
      </c>
      <c r="P1006" s="47" t="str">
        <f t="shared" si="3"/>
        <v/>
      </c>
      <c r="Q1006" s="77" t="str">
        <f t="shared" si="4"/>
        <v/>
      </c>
      <c r="R1006" s="47" t="str">
        <f t="shared" si="5"/>
        <v/>
      </c>
      <c r="S1006" s="47" t="str">
        <f t="shared" si="6"/>
        <v/>
      </c>
      <c r="T1006" s="48" t="str">
        <f>IF(A1006="","",'DATA PENDIENTES'!O1006)</f>
        <v/>
      </c>
    </row>
    <row r="1007" ht="15.75" customHeight="1">
      <c r="A1007" s="52" t="str">
        <f>IF('DATA PENDIENTES'!B1007="","",'DATA PENDIENTES'!B1007)</f>
        <v/>
      </c>
      <c r="B1007" s="52" t="str">
        <f>IF(A1007="","",'DATA PENDIENTES'!C1007)</f>
        <v/>
      </c>
      <c r="C1007" s="52" t="str">
        <f>IF(A1007="","",'DATA PENDIENTES'!L1007)</f>
        <v/>
      </c>
      <c r="D1007" s="52" t="str">
        <f>IF(A1007="","",'DATA PENDIENTES'!J1007)</f>
        <v/>
      </c>
      <c r="E1007" s="52" t="str">
        <f>IF(A1007="","",'DATA PENDIENTES'!D1007)</f>
        <v/>
      </c>
      <c r="F1007" s="52" t="str">
        <f>IF(A1007="","",'DATA PENDIENTES'!E1007)</f>
        <v/>
      </c>
      <c r="G1007" s="52" t="str">
        <f>IF(A1007="","",'DATA PENDIENTES'!F1007)</f>
        <v/>
      </c>
      <c r="H1007" s="52" t="str">
        <f>IF(A1007="","",'DATA PENDIENTES'!G1007)</f>
        <v/>
      </c>
      <c r="I1007" s="53" t="str">
        <f>IF(A1007="","",'DATA PENDIENTES'!H1007)</f>
        <v/>
      </c>
      <c r="J1007" s="53" t="str">
        <f t="shared" si="1"/>
        <v/>
      </c>
      <c r="K1007" s="52" t="str">
        <f>IF(A1007="","",'DATA PENDIENTES'!I1007)</f>
        <v/>
      </c>
      <c r="L1007" s="52" t="str">
        <f>IF(A1007="","",'DATA PENDIENTES'!K1007)</f>
        <v/>
      </c>
      <c r="M1007" s="52" t="str">
        <f>IF(A1007="","",'DATA PENDIENTES'!M1007)</f>
        <v/>
      </c>
      <c r="N1007" s="52" t="str">
        <f>IF(A1007="","",'DATA PENDIENTES'!N1007)</f>
        <v/>
      </c>
      <c r="O1007" s="52" t="str">
        <f t="shared" si="2"/>
        <v/>
      </c>
      <c r="P1007" s="52" t="str">
        <f t="shared" si="3"/>
        <v/>
      </c>
      <c r="Q1007" s="80" t="str">
        <f t="shared" si="4"/>
        <v/>
      </c>
      <c r="R1007" s="52" t="str">
        <f t="shared" si="5"/>
        <v/>
      </c>
      <c r="S1007" s="52" t="str">
        <f t="shared" si="6"/>
        <v/>
      </c>
      <c r="T1007" s="53" t="str">
        <f>IF(A1007="","",'DATA PENDIENTES'!O1007)</f>
        <v/>
      </c>
    </row>
    <row r="1008" ht="15.75" customHeight="1">
      <c r="A1008" s="47" t="str">
        <f>IF('DATA PENDIENTES'!B1008="","",'DATA PENDIENTES'!B1008)</f>
        <v/>
      </c>
      <c r="B1008" s="47" t="str">
        <f>IF(A1008="","",'DATA PENDIENTES'!C1008)</f>
        <v/>
      </c>
      <c r="C1008" s="47" t="str">
        <f>IF(A1008="","",'DATA PENDIENTES'!L1008)</f>
        <v/>
      </c>
      <c r="D1008" s="47" t="str">
        <f>IF(A1008="","",'DATA PENDIENTES'!J1008)</f>
        <v/>
      </c>
      <c r="E1008" s="47" t="str">
        <f>IF(A1008="","",'DATA PENDIENTES'!D1008)</f>
        <v/>
      </c>
      <c r="F1008" s="47" t="str">
        <f>IF(A1008="","",'DATA PENDIENTES'!E1008)</f>
        <v/>
      </c>
      <c r="G1008" s="47" t="str">
        <f>IF(A1008="","",'DATA PENDIENTES'!F1008)</f>
        <v/>
      </c>
      <c r="H1008" s="47" t="str">
        <f>IF(A1008="","",'DATA PENDIENTES'!G1008)</f>
        <v/>
      </c>
      <c r="I1008" s="48" t="str">
        <f>IF(A1008="","",'DATA PENDIENTES'!H1008)</f>
        <v/>
      </c>
      <c r="J1008" s="48" t="str">
        <f t="shared" si="1"/>
        <v/>
      </c>
      <c r="K1008" s="47" t="str">
        <f>IF(A1008="","",'DATA PENDIENTES'!I1008)</f>
        <v/>
      </c>
      <c r="L1008" s="47" t="str">
        <f>IF(A1008="","",'DATA PENDIENTES'!K1008)</f>
        <v/>
      </c>
      <c r="M1008" s="47" t="str">
        <f>IF(A1008="","",'DATA PENDIENTES'!M1008)</f>
        <v/>
      </c>
      <c r="N1008" s="47" t="str">
        <f>IF(A1008="","",'DATA PENDIENTES'!N1008)</f>
        <v/>
      </c>
      <c r="O1008" s="47" t="str">
        <f t="shared" si="2"/>
        <v/>
      </c>
      <c r="P1008" s="47" t="str">
        <f t="shared" si="3"/>
        <v/>
      </c>
      <c r="Q1008" s="77" t="str">
        <f t="shared" si="4"/>
        <v/>
      </c>
      <c r="R1008" s="47" t="str">
        <f t="shared" si="5"/>
        <v/>
      </c>
      <c r="S1008" s="47" t="str">
        <f t="shared" si="6"/>
        <v/>
      </c>
      <c r="T1008" s="48" t="str">
        <f>IF(A1008="","",'DATA PENDIENTES'!O1008)</f>
        <v/>
      </c>
    </row>
    <row r="1009" ht="15.75" customHeight="1">
      <c r="A1009" s="52" t="str">
        <f>IF('DATA PENDIENTES'!B1009="","",'DATA PENDIENTES'!B1009)</f>
        <v/>
      </c>
      <c r="B1009" s="52" t="str">
        <f>IF(A1009="","",'DATA PENDIENTES'!C1009)</f>
        <v/>
      </c>
      <c r="C1009" s="52" t="str">
        <f>IF(A1009="","",'DATA PENDIENTES'!L1009)</f>
        <v/>
      </c>
      <c r="D1009" s="52" t="str">
        <f>IF(A1009="","",'DATA PENDIENTES'!J1009)</f>
        <v/>
      </c>
      <c r="E1009" s="52" t="str">
        <f>IF(A1009="","",'DATA PENDIENTES'!D1009)</f>
        <v/>
      </c>
      <c r="F1009" s="52" t="str">
        <f>IF(A1009="","",'DATA PENDIENTES'!E1009)</f>
        <v/>
      </c>
      <c r="G1009" s="52" t="str">
        <f>IF(A1009="","",'DATA PENDIENTES'!F1009)</f>
        <v/>
      </c>
      <c r="H1009" s="52" t="str">
        <f>IF(A1009="","",'DATA PENDIENTES'!G1009)</f>
        <v/>
      </c>
      <c r="I1009" s="53" t="str">
        <f>IF(A1009="","",'DATA PENDIENTES'!H1009)</f>
        <v/>
      </c>
      <c r="J1009" s="53" t="str">
        <f t="shared" si="1"/>
        <v/>
      </c>
      <c r="K1009" s="52" t="str">
        <f>IF(A1009="","",'DATA PENDIENTES'!I1009)</f>
        <v/>
      </c>
      <c r="L1009" s="52" t="str">
        <f>IF(A1009="","",'DATA PENDIENTES'!K1009)</f>
        <v/>
      </c>
      <c r="M1009" s="52" t="str">
        <f>IF(A1009="","",'DATA PENDIENTES'!M1009)</f>
        <v/>
      </c>
      <c r="N1009" s="52" t="str">
        <f>IF(A1009="","",'DATA PENDIENTES'!N1009)</f>
        <v/>
      </c>
      <c r="O1009" s="52" t="str">
        <f t="shared" si="2"/>
        <v/>
      </c>
      <c r="P1009" s="52" t="str">
        <f t="shared" si="3"/>
        <v/>
      </c>
      <c r="Q1009" s="80" t="str">
        <f t="shared" si="4"/>
        <v/>
      </c>
      <c r="R1009" s="52" t="str">
        <f t="shared" si="5"/>
        <v/>
      </c>
      <c r="S1009" s="52" t="str">
        <f t="shared" si="6"/>
        <v/>
      </c>
      <c r="T1009" s="53" t="str">
        <f>IF(A1009="","",'DATA PENDIENTES'!O1009)</f>
        <v/>
      </c>
    </row>
    <row r="1010" ht="15.75" customHeight="1">
      <c r="A1010" s="47" t="str">
        <f>IF('DATA PENDIENTES'!B1010="","",'DATA PENDIENTES'!B1010)</f>
        <v/>
      </c>
      <c r="B1010" s="47" t="str">
        <f>IF(A1010="","",'DATA PENDIENTES'!C1010)</f>
        <v/>
      </c>
      <c r="C1010" s="47" t="str">
        <f>IF(A1010="","",'DATA PENDIENTES'!L1010)</f>
        <v/>
      </c>
      <c r="D1010" s="47" t="str">
        <f>IF(A1010="","",'DATA PENDIENTES'!J1010)</f>
        <v/>
      </c>
      <c r="E1010" s="47" t="str">
        <f>IF(A1010="","",'DATA PENDIENTES'!D1010)</f>
        <v/>
      </c>
      <c r="F1010" s="47" t="str">
        <f>IF(A1010="","",'DATA PENDIENTES'!E1010)</f>
        <v/>
      </c>
      <c r="G1010" s="47" t="str">
        <f>IF(A1010="","",'DATA PENDIENTES'!F1010)</f>
        <v/>
      </c>
      <c r="H1010" s="47" t="str">
        <f>IF(A1010="","",'DATA PENDIENTES'!G1010)</f>
        <v/>
      </c>
      <c r="I1010" s="48" t="str">
        <f>IF(A1010="","",'DATA PENDIENTES'!H1010)</f>
        <v/>
      </c>
      <c r="J1010" s="48" t="str">
        <f t="shared" si="1"/>
        <v/>
      </c>
      <c r="K1010" s="47" t="str">
        <f>IF(A1010="","",'DATA PENDIENTES'!I1010)</f>
        <v/>
      </c>
      <c r="L1010" s="47" t="str">
        <f>IF(A1010="","",'DATA PENDIENTES'!K1010)</f>
        <v/>
      </c>
      <c r="M1010" s="47" t="str">
        <f>IF(A1010="","",'DATA PENDIENTES'!M1010)</f>
        <v/>
      </c>
      <c r="N1010" s="47" t="str">
        <f>IF(A1010="","",'DATA PENDIENTES'!N1010)</f>
        <v/>
      </c>
      <c r="O1010" s="47" t="str">
        <f t="shared" si="2"/>
        <v/>
      </c>
      <c r="P1010" s="47" t="str">
        <f t="shared" si="3"/>
        <v/>
      </c>
      <c r="Q1010" s="77" t="str">
        <f t="shared" si="4"/>
        <v/>
      </c>
      <c r="R1010" s="47" t="str">
        <f t="shared" si="5"/>
        <v/>
      </c>
      <c r="S1010" s="47" t="str">
        <f t="shared" si="6"/>
        <v/>
      </c>
      <c r="T1010" s="48" t="str">
        <f>IF(A1010="","",'DATA PENDIENTES'!O1010)</f>
        <v/>
      </c>
    </row>
    <row r="1011" ht="15.75" customHeight="1">
      <c r="A1011" s="52" t="str">
        <f>IF('DATA PENDIENTES'!B1011="","",'DATA PENDIENTES'!B1011)</f>
        <v/>
      </c>
      <c r="B1011" s="52" t="str">
        <f>IF(A1011="","",'DATA PENDIENTES'!C1011)</f>
        <v/>
      </c>
      <c r="C1011" s="52" t="str">
        <f>IF(A1011="","",'DATA PENDIENTES'!L1011)</f>
        <v/>
      </c>
      <c r="D1011" s="52" t="str">
        <f>IF(A1011="","",'DATA PENDIENTES'!J1011)</f>
        <v/>
      </c>
      <c r="E1011" s="52" t="str">
        <f>IF(A1011="","",'DATA PENDIENTES'!D1011)</f>
        <v/>
      </c>
      <c r="F1011" s="52" t="str">
        <f>IF(A1011="","",'DATA PENDIENTES'!E1011)</f>
        <v/>
      </c>
      <c r="G1011" s="52" t="str">
        <f>IF(A1011="","",'DATA PENDIENTES'!F1011)</f>
        <v/>
      </c>
      <c r="H1011" s="52" t="str">
        <f>IF(A1011="","",'DATA PENDIENTES'!G1011)</f>
        <v/>
      </c>
      <c r="I1011" s="53" t="str">
        <f>IF(A1011="","",'DATA PENDIENTES'!H1011)</f>
        <v/>
      </c>
      <c r="J1011" s="53" t="str">
        <f t="shared" si="1"/>
        <v/>
      </c>
      <c r="K1011" s="52" t="str">
        <f>IF(A1011="","",'DATA PENDIENTES'!I1011)</f>
        <v/>
      </c>
      <c r="L1011" s="52" t="str">
        <f>IF(A1011="","",'DATA PENDIENTES'!K1011)</f>
        <v/>
      </c>
      <c r="M1011" s="52" t="str">
        <f>IF(A1011="","",'DATA PENDIENTES'!M1011)</f>
        <v/>
      </c>
      <c r="N1011" s="52" t="str">
        <f>IF(A1011="","",'DATA PENDIENTES'!N1011)</f>
        <v/>
      </c>
      <c r="O1011" s="52" t="str">
        <f t="shared" si="2"/>
        <v/>
      </c>
      <c r="P1011" s="52" t="str">
        <f t="shared" si="3"/>
        <v/>
      </c>
      <c r="Q1011" s="80" t="str">
        <f t="shared" si="4"/>
        <v/>
      </c>
      <c r="R1011" s="52" t="str">
        <f t="shared" si="5"/>
        <v/>
      </c>
      <c r="S1011" s="52" t="str">
        <f t="shared" si="6"/>
        <v/>
      </c>
      <c r="T1011" s="53" t="str">
        <f>IF(A1011="","",'DATA PENDIENTES'!O1011)</f>
        <v/>
      </c>
    </row>
    <row r="1012" ht="15.75" customHeight="1">
      <c r="A1012" s="47" t="str">
        <f>IF('DATA PENDIENTES'!B1012="","",'DATA PENDIENTES'!B1012)</f>
        <v/>
      </c>
      <c r="B1012" s="47" t="str">
        <f>IF(A1012="","",'DATA PENDIENTES'!C1012)</f>
        <v/>
      </c>
      <c r="C1012" s="47" t="str">
        <f>IF(A1012="","",'DATA PENDIENTES'!L1012)</f>
        <v/>
      </c>
      <c r="D1012" s="47" t="str">
        <f>IF(A1012="","",'DATA PENDIENTES'!J1012)</f>
        <v/>
      </c>
      <c r="E1012" s="47" t="str">
        <f>IF(A1012="","",'DATA PENDIENTES'!D1012)</f>
        <v/>
      </c>
      <c r="F1012" s="47" t="str">
        <f>IF(A1012="","",'DATA PENDIENTES'!E1012)</f>
        <v/>
      </c>
      <c r="G1012" s="47" t="str">
        <f>IF(A1012="","",'DATA PENDIENTES'!F1012)</f>
        <v/>
      </c>
      <c r="H1012" s="47" t="str">
        <f>IF(A1012="","",'DATA PENDIENTES'!G1012)</f>
        <v/>
      </c>
      <c r="I1012" s="48" t="str">
        <f>IF(A1012="","",'DATA PENDIENTES'!H1012)</f>
        <v/>
      </c>
      <c r="J1012" s="48" t="str">
        <f t="shared" si="1"/>
        <v/>
      </c>
      <c r="K1012" s="47" t="str">
        <f>IF(A1012="","",'DATA PENDIENTES'!I1012)</f>
        <v/>
      </c>
      <c r="L1012" s="47" t="str">
        <f>IF(A1012="","",'DATA PENDIENTES'!K1012)</f>
        <v/>
      </c>
      <c r="M1012" s="47" t="str">
        <f>IF(A1012="","",'DATA PENDIENTES'!M1012)</f>
        <v/>
      </c>
      <c r="N1012" s="47" t="str">
        <f>IF(A1012="","",'DATA PENDIENTES'!N1012)</f>
        <v/>
      </c>
      <c r="O1012" s="47" t="str">
        <f t="shared" si="2"/>
        <v/>
      </c>
      <c r="P1012" s="47" t="str">
        <f t="shared" si="3"/>
        <v/>
      </c>
      <c r="Q1012" s="77" t="str">
        <f t="shared" si="4"/>
        <v/>
      </c>
      <c r="R1012" s="47" t="str">
        <f t="shared" si="5"/>
        <v/>
      </c>
      <c r="S1012" s="47" t="str">
        <f t="shared" si="6"/>
        <v/>
      </c>
      <c r="T1012" s="48" t="str">
        <f>IF(A1012="","",'DATA PENDIENTES'!O1012)</f>
        <v/>
      </c>
    </row>
    <row r="1013" ht="15.75" customHeight="1">
      <c r="A1013" s="52" t="str">
        <f>IF('DATA PENDIENTES'!B1013="","",'DATA PENDIENTES'!B1013)</f>
        <v/>
      </c>
      <c r="B1013" s="52" t="str">
        <f>IF(A1013="","",'DATA PENDIENTES'!C1013)</f>
        <v/>
      </c>
      <c r="C1013" s="52" t="str">
        <f>IF(A1013="","",'DATA PENDIENTES'!L1013)</f>
        <v/>
      </c>
      <c r="D1013" s="52" t="str">
        <f>IF(A1013="","",'DATA PENDIENTES'!J1013)</f>
        <v/>
      </c>
      <c r="E1013" s="52" t="str">
        <f>IF(A1013="","",'DATA PENDIENTES'!D1013)</f>
        <v/>
      </c>
      <c r="F1013" s="52" t="str">
        <f>IF(A1013="","",'DATA PENDIENTES'!E1013)</f>
        <v/>
      </c>
      <c r="G1013" s="52" t="str">
        <f>IF(A1013="","",'DATA PENDIENTES'!F1013)</f>
        <v/>
      </c>
      <c r="H1013" s="52" t="str">
        <f>IF(A1013="","",'DATA PENDIENTES'!G1013)</f>
        <v/>
      </c>
      <c r="I1013" s="53" t="str">
        <f>IF(A1013="","",'DATA PENDIENTES'!H1013)</f>
        <v/>
      </c>
      <c r="J1013" s="53" t="str">
        <f t="shared" si="1"/>
        <v/>
      </c>
      <c r="K1013" s="52" t="str">
        <f>IF(A1013="","",'DATA PENDIENTES'!I1013)</f>
        <v/>
      </c>
      <c r="L1013" s="52" t="str">
        <f>IF(A1013="","",'DATA PENDIENTES'!K1013)</f>
        <v/>
      </c>
      <c r="M1013" s="52" t="str">
        <f>IF(A1013="","",'DATA PENDIENTES'!M1013)</f>
        <v/>
      </c>
      <c r="N1013" s="52" t="str">
        <f>IF(A1013="","",'DATA PENDIENTES'!N1013)</f>
        <v/>
      </c>
      <c r="O1013" s="52" t="str">
        <f t="shared" si="2"/>
        <v/>
      </c>
      <c r="P1013" s="52" t="str">
        <f t="shared" si="3"/>
        <v/>
      </c>
      <c r="Q1013" s="80" t="str">
        <f t="shared" si="4"/>
        <v/>
      </c>
      <c r="R1013" s="52" t="str">
        <f t="shared" si="5"/>
        <v/>
      </c>
      <c r="S1013" s="52" t="str">
        <f t="shared" si="6"/>
        <v/>
      </c>
      <c r="T1013" s="53" t="str">
        <f>IF(A1013="","",'DATA PENDIENTES'!O1013)</f>
        <v/>
      </c>
    </row>
    <row r="1014" ht="15.75" customHeight="1">
      <c r="A1014" s="47" t="str">
        <f>IF('DATA PENDIENTES'!B1014="","",'DATA PENDIENTES'!B1014)</f>
        <v/>
      </c>
      <c r="B1014" s="47" t="str">
        <f>IF(A1014="","",'DATA PENDIENTES'!C1014)</f>
        <v/>
      </c>
      <c r="C1014" s="47" t="str">
        <f>IF(A1014="","",'DATA PENDIENTES'!L1014)</f>
        <v/>
      </c>
      <c r="D1014" s="47" t="str">
        <f>IF(A1014="","",'DATA PENDIENTES'!J1014)</f>
        <v/>
      </c>
      <c r="E1014" s="47" t="str">
        <f>IF(A1014="","",'DATA PENDIENTES'!D1014)</f>
        <v/>
      </c>
      <c r="F1014" s="47" t="str">
        <f>IF(A1014="","",'DATA PENDIENTES'!E1014)</f>
        <v/>
      </c>
      <c r="G1014" s="47" t="str">
        <f>IF(A1014="","",'DATA PENDIENTES'!F1014)</f>
        <v/>
      </c>
      <c r="H1014" s="47" t="str">
        <f>IF(A1014="","",'DATA PENDIENTES'!G1014)</f>
        <v/>
      </c>
      <c r="I1014" s="48" t="str">
        <f>IF(A1014="","",'DATA PENDIENTES'!H1014)</f>
        <v/>
      </c>
      <c r="J1014" s="48" t="str">
        <f t="shared" si="1"/>
        <v/>
      </c>
      <c r="K1014" s="47" t="str">
        <f>IF(A1014="","",'DATA PENDIENTES'!I1014)</f>
        <v/>
      </c>
      <c r="L1014" s="47" t="str">
        <f>IF(A1014="","",'DATA PENDIENTES'!K1014)</f>
        <v/>
      </c>
      <c r="M1014" s="47" t="str">
        <f>IF(A1014="","",'DATA PENDIENTES'!M1014)</f>
        <v/>
      </c>
      <c r="N1014" s="47" t="str">
        <f>IF(A1014="","",'DATA PENDIENTES'!N1014)</f>
        <v/>
      </c>
      <c r="O1014" s="47" t="str">
        <f t="shared" si="2"/>
        <v/>
      </c>
      <c r="P1014" s="47" t="str">
        <f t="shared" si="3"/>
        <v/>
      </c>
      <c r="Q1014" s="77" t="str">
        <f t="shared" si="4"/>
        <v/>
      </c>
      <c r="R1014" s="47" t="str">
        <f t="shared" si="5"/>
        <v/>
      </c>
      <c r="S1014" s="47" t="str">
        <f t="shared" si="6"/>
        <v/>
      </c>
      <c r="T1014" s="48" t="str">
        <f>IF(A1014="","",'DATA PENDIENTES'!O1014)</f>
        <v/>
      </c>
    </row>
    <row r="1015" ht="15.75" customHeight="1">
      <c r="A1015" s="52" t="str">
        <f>IF('DATA PENDIENTES'!B1015="","",'DATA PENDIENTES'!B1015)</f>
        <v/>
      </c>
      <c r="B1015" s="52" t="str">
        <f>IF(A1015="","",'DATA PENDIENTES'!C1015)</f>
        <v/>
      </c>
      <c r="C1015" s="52" t="str">
        <f>IF(A1015="","",'DATA PENDIENTES'!L1015)</f>
        <v/>
      </c>
      <c r="D1015" s="52" t="str">
        <f>IF(A1015="","",'DATA PENDIENTES'!J1015)</f>
        <v/>
      </c>
      <c r="E1015" s="52" t="str">
        <f>IF(A1015="","",'DATA PENDIENTES'!D1015)</f>
        <v/>
      </c>
      <c r="F1015" s="52" t="str">
        <f>IF(A1015="","",'DATA PENDIENTES'!E1015)</f>
        <v/>
      </c>
      <c r="G1015" s="52" t="str">
        <f>IF(A1015="","",'DATA PENDIENTES'!F1015)</f>
        <v/>
      </c>
      <c r="H1015" s="52" t="str">
        <f>IF(A1015="","",'DATA PENDIENTES'!G1015)</f>
        <v/>
      </c>
      <c r="I1015" s="53" t="str">
        <f>IF(A1015="","",'DATA PENDIENTES'!H1015)</f>
        <v/>
      </c>
      <c r="J1015" s="53" t="str">
        <f t="shared" si="1"/>
        <v/>
      </c>
      <c r="K1015" s="52" t="str">
        <f>IF(A1015="","",'DATA PENDIENTES'!I1015)</f>
        <v/>
      </c>
      <c r="L1015" s="52" t="str">
        <f>IF(A1015="","",'DATA PENDIENTES'!K1015)</f>
        <v/>
      </c>
      <c r="M1015" s="52" t="str">
        <f>IF(A1015="","",'DATA PENDIENTES'!M1015)</f>
        <v/>
      </c>
      <c r="N1015" s="52" t="str">
        <f>IF(A1015="","",'DATA PENDIENTES'!N1015)</f>
        <v/>
      </c>
      <c r="O1015" s="52" t="str">
        <f t="shared" si="2"/>
        <v/>
      </c>
      <c r="P1015" s="52" t="str">
        <f t="shared" si="3"/>
        <v/>
      </c>
      <c r="Q1015" s="80" t="str">
        <f t="shared" si="4"/>
        <v/>
      </c>
      <c r="R1015" s="52" t="str">
        <f t="shared" si="5"/>
        <v/>
      </c>
      <c r="S1015" s="52" t="str">
        <f t="shared" si="6"/>
        <v/>
      </c>
      <c r="T1015" s="53" t="str">
        <f>IF(A1015="","",'DATA PENDIENTES'!O1015)</f>
        <v/>
      </c>
    </row>
    <row r="1016" ht="15.75" customHeight="1">
      <c r="A1016" s="47" t="str">
        <f>IF('DATA PENDIENTES'!B1016="","",'DATA PENDIENTES'!B1016)</f>
        <v/>
      </c>
      <c r="B1016" s="47" t="str">
        <f>IF(A1016="","",'DATA PENDIENTES'!C1016)</f>
        <v/>
      </c>
      <c r="C1016" s="47" t="str">
        <f>IF(A1016="","",'DATA PENDIENTES'!L1016)</f>
        <v/>
      </c>
      <c r="D1016" s="47" t="str">
        <f>IF(A1016="","",'DATA PENDIENTES'!J1016)</f>
        <v/>
      </c>
      <c r="E1016" s="47" t="str">
        <f>IF(A1016="","",'DATA PENDIENTES'!D1016)</f>
        <v/>
      </c>
      <c r="F1016" s="47" t="str">
        <f>IF(A1016="","",'DATA PENDIENTES'!E1016)</f>
        <v/>
      </c>
      <c r="G1016" s="47" t="str">
        <f>IF(A1016="","",'DATA PENDIENTES'!F1016)</f>
        <v/>
      </c>
      <c r="H1016" s="47" t="str">
        <f>IF(A1016="","",'DATA PENDIENTES'!G1016)</f>
        <v/>
      </c>
      <c r="I1016" s="48" t="str">
        <f>IF(A1016="","",'DATA PENDIENTES'!H1016)</f>
        <v/>
      </c>
      <c r="J1016" s="48" t="str">
        <f t="shared" si="1"/>
        <v/>
      </c>
      <c r="K1016" s="47" t="str">
        <f>IF(A1016="","",'DATA PENDIENTES'!I1016)</f>
        <v/>
      </c>
      <c r="L1016" s="47" t="str">
        <f>IF(A1016="","",'DATA PENDIENTES'!K1016)</f>
        <v/>
      </c>
      <c r="M1016" s="47" t="str">
        <f>IF(A1016="","",'DATA PENDIENTES'!M1016)</f>
        <v/>
      </c>
      <c r="N1016" s="47" t="str">
        <f>IF(A1016="","",'DATA PENDIENTES'!N1016)</f>
        <v/>
      </c>
      <c r="O1016" s="47" t="str">
        <f t="shared" si="2"/>
        <v/>
      </c>
      <c r="P1016" s="47" t="str">
        <f t="shared" si="3"/>
        <v/>
      </c>
      <c r="Q1016" s="77" t="str">
        <f t="shared" si="4"/>
        <v/>
      </c>
      <c r="R1016" s="47" t="str">
        <f t="shared" si="5"/>
        <v/>
      </c>
      <c r="S1016" s="47" t="str">
        <f t="shared" si="6"/>
        <v/>
      </c>
      <c r="T1016" s="48" t="str">
        <f>IF(A1016="","",'DATA PENDIENTES'!O1016)</f>
        <v/>
      </c>
    </row>
    <row r="1017" ht="15.75" customHeight="1">
      <c r="A1017" s="52" t="str">
        <f>IF('DATA PENDIENTES'!B1017="","",'DATA PENDIENTES'!B1017)</f>
        <v/>
      </c>
      <c r="B1017" s="52" t="str">
        <f>IF(A1017="","",'DATA PENDIENTES'!C1017)</f>
        <v/>
      </c>
      <c r="C1017" s="52" t="str">
        <f>IF(A1017="","",'DATA PENDIENTES'!L1017)</f>
        <v/>
      </c>
      <c r="D1017" s="52" t="str">
        <f>IF(A1017="","",'DATA PENDIENTES'!J1017)</f>
        <v/>
      </c>
      <c r="E1017" s="52" t="str">
        <f>IF(A1017="","",'DATA PENDIENTES'!D1017)</f>
        <v/>
      </c>
      <c r="F1017" s="52" t="str">
        <f>IF(A1017="","",'DATA PENDIENTES'!E1017)</f>
        <v/>
      </c>
      <c r="G1017" s="52" t="str">
        <f>IF(A1017="","",'DATA PENDIENTES'!F1017)</f>
        <v/>
      </c>
      <c r="H1017" s="52" t="str">
        <f>IF(A1017="","",'DATA PENDIENTES'!G1017)</f>
        <v/>
      </c>
      <c r="I1017" s="53" t="str">
        <f>IF(A1017="","",'DATA PENDIENTES'!H1017)</f>
        <v/>
      </c>
      <c r="J1017" s="53" t="str">
        <f t="shared" si="1"/>
        <v/>
      </c>
      <c r="K1017" s="52" t="str">
        <f>IF(A1017="","",'DATA PENDIENTES'!I1017)</f>
        <v/>
      </c>
      <c r="L1017" s="52" t="str">
        <f>IF(A1017="","",'DATA PENDIENTES'!K1017)</f>
        <v/>
      </c>
      <c r="M1017" s="52" t="str">
        <f>IF(A1017="","",'DATA PENDIENTES'!M1017)</f>
        <v/>
      </c>
      <c r="N1017" s="52" t="str">
        <f>IF(A1017="","",'DATA PENDIENTES'!N1017)</f>
        <v/>
      </c>
      <c r="O1017" s="52" t="str">
        <f t="shared" si="2"/>
        <v/>
      </c>
      <c r="P1017" s="52" t="str">
        <f t="shared" si="3"/>
        <v/>
      </c>
      <c r="Q1017" s="80" t="str">
        <f t="shared" si="4"/>
        <v/>
      </c>
      <c r="R1017" s="52" t="str">
        <f t="shared" si="5"/>
        <v/>
      </c>
      <c r="S1017" s="52" t="str">
        <f t="shared" si="6"/>
        <v/>
      </c>
      <c r="T1017" s="53" t="str">
        <f>IF(A1017="","",'DATA PENDIENTES'!O1017)</f>
        <v/>
      </c>
    </row>
    <row r="1018" ht="15.75" customHeight="1">
      <c r="A1018" s="47" t="str">
        <f>IF('DATA PENDIENTES'!B1018="","",'DATA PENDIENTES'!B1018)</f>
        <v/>
      </c>
      <c r="B1018" s="47" t="str">
        <f>IF(A1018="","",'DATA PENDIENTES'!C1018)</f>
        <v/>
      </c>
      <c r="C1018" s="47" t="str">
        <f>IF(A1018="","",'DATA PENDIENTES'!L1018)</f>
        <v/>
      </c>
      <c r="D1018" s="47" t="str">
        <f>IF(A1018="","",'DATA PENDIENTES'!J1018)</f>
        <v/>
      </c>
      <c r="E1018" s="47" t="str">
        <f>IF(A1018="","",'DATA PENDIENTES'!D1018)</f>
        <v/>
      </c>
      <c r="F1018" s="47" t="str">
        <f>IF(A1018="","",'DATA PENDIENTES'!E1018)</f>
        <v/>
      </c>
      <c r="G1018" s="47" t="str">
        <f>IF(A1018="","",'DATA PENDIENTES'!F1018)</f>
        <v/>
      </c>
      <c r="H1018" s="47" t="str">
        <f>IF(A1018="","",'DATA PENDIENTES'!G1018)</f>
        <v/>
      </c>
      <c r="I1018" s="48" t="str">
        <f>IF(A1018="","",'DATA PENDIENTES'!H1018)</f>
        <v/>
      </c>
      <c r="J1018" s="48" t="str">
        <f t="shared" si="1"/>
        <v/>
      </c>
      <c r="K1018" s="47" t="str">
        <f>IF(A1018="","",'DATA PENDIENTES'!I1018)</f>
        <v/>
      </c>
      <c r="L1018" s="47" t="str">
        <f>IF(A1018="","",'DATA PENDIENTES'!K1018)</f>
        <v/>
      </c>
      <c r="M1018" s="47" t="str">
        <f>IF(A1018="","",'DATA PENDIENTES'!M1018)</f>
        <v/>
      </c>
      <c r="N1018" s="47" t="str">
        <f>IF(A1018="","",'DATA PENDIENTES'!N1018)</f>
        <v/>
      </c>
      <c r="O1018" s="47" t="str">
        <f t="shared" si="2"/>
        <v/>
      </c>
      <c r="P1018" s="47" t="str">
        <f t="shared" si="3"/>
        <v/>
      </c>
      <c r="Q1018" s="77" t="str">
        <f t="shared" si="4"/>
        <v/>
      </c>
      <c r="R1018" s="47" t="str">
        <f t="shared" si="5"/>
        <v/>
      </c>
      <c r="S1018" s="47" t="str">
        <f t="shared" si="6"/>
        <v/>
      </c>
      <c r="T1018" s="48" t="str">
        <f>IF(A1018="","",'DATA PENDIENTES'!O1018)</f>
        <v/>
      </c>
    </row>
    <row r="1019" ht="15.75" customHeight="1">
      <c r="A1019" s="52" t="str">
        <f>IF('DATA PENDIENTES'!B1019="","",'DATA PENDIENTES'!B1019)</f>
        <v/>
      </c>
      <c r="B1019" s="52" t="str">
        <f>IF(A1019="","",'DATA PENDIENTES'!C1019)</f>
        <v/>
      </c>
      <c r="C1019" s="52" t="str">
        <f>IF(A1019="","",'DATA PENDIENTES'!L1019)</f>
        <v/>
      </c>
      <c r="D1019" s="52" t="str">
        <f>IF(A1019="","",'DATA PENDIENTES'!J1019)</f>
        <v/>
      </c>
      <c r="E1019" s="52" t="str">
        <f>IF(A1019="","",'DATA PENDIENTES'!D1019)</f>
        <v/>
      </c>
      <c r="F1019" s="52" t="str">
        <f>IF(A1019="","",'DATA PENDIENTES'!E1019)</f>
        <v/>
      </c>
      <c r="G1019" s="52" t="str">
        <f>IF(A1019="","",'DATA PENDIENTES'!F1019)</f>
        <v/>
      </c>
      <c r="H1019" s="52" t="str">
        <f>IF(A1019="","",'DATA PENDIENTES'!G1019)</f>
        <v/>
      </c>
      <c r="I1019" s="53" t="str">
        <f>IF(A1019="","",'DATA PENDIENTES'!H1019)</f>
        <v/>
      </c>
      <c r="J1019" s="53" t="str">
        <f t="shared" si="1"/>
        <v/>
      </c>
      <c r="K1019" s="52" t="str">
        <f>IF(A1019="","",'DATA PENDIENTES'!I1019)</f>
        <v/>
      </c>
      <c r="L1019" s="52" t="str">
        <f>IF(A1019="","",'DATA PENDIENTES'!K1019)</f>
        <v/>
      </c>
      <c r="M1019" s="52" t="str">
        <f>IF(A1019="","",'DATA PENDIENTES'!M1019)</f>
        <v/>
      </c>
      <c r="N1019" s="52" t="str">
        <f>IF(A1019="","",'DATA PENDIENTES'!N1019)</f>
        <v/>
      </c>
      <c r="O1019" s="52" t="str">
        <f t="shared" si="2"/>
        <v/>
      </c>
      <c r="P1019" s="52" t="str">
        <f t="shared" si="3"/>
        <v/>
      </c>
      <c r="Q1019" s="80" t="str">
        <f t="shared" si="4"/>
        <v/>
      </c>
      <c r="R1019" s="52" t="str">
        <f t="shared" si="5"/>
        <v/>
      </c>
      <c r="S1019" s="52" t="str">
        <f t="shared" si="6"/>
        <v/>
      </c>
      <c r="T1019" s="53" t="str">
        <f>IF(A1019="","",'DATA PENDIENTES'!O1019)</f>
        <v/>
      </c>
    </row>
    <row r="1020" ht="15.75" customHeight="1">
      <c r="A1020" s="47" t="str">
        <f>IF('DATA PENDIENTES'!B1020="","",'DATA PENDIENTES'!B1020)</f>
        <v/>
      </c>
      <c r="B1020" s="47" t="str">
        <f>IF(A1020="","",'DATA PENDIENTES'!C1020)</f>
        <v/>
      </c>
      <c r="C1020" s="47" t="str">
        <f>IF(A1020="","",'DATA PENDIENTES'!L1020)</f>
        <v/>
      </c>
      <c r="D1020" s="47" t="str">
        <f>IF(A1020="","",'DATA PENDIENTES'!J1020)</f>
        <v/>
      </c>
      <c r="E1020" s="47" t="str">
        <f>IF(A1020="","",'DATA PENDIENTES'!D1020)</f>
        <v/>
      </c>
      <c r="F1020" s="47" t="str">
        <f>IF(A1020="","",'DATA PENDIENTES'!E1020)</f>
        <v/>
      </c>
      <c r="G1020" s="47" t="str">
        <f>IF(A1020="","",'DATA PENDIENTES'!F1020)</f>
        <v/>
      </c>
      <c r="H1020" s="47" t="str">
        <f>IF(A1020="","",'DATA PENDIENTES'!G1020)</f>
        <v/>
      </c>
      <c r="I1020" s="48" t="str">
        <f>IF(A1020="","",'DATA PENDIENTES'!H1020)</f>
        <v/>
      </c>
      <c r="J1020" s="48" t="str">
        <f t="shared" si="1"/>
        <v/>
      </c>
      <c r="K1020" s="47" t="str">
        <f>IF(A1020="","",'DATA PENDIENTES'!I1020)</f>
        <v/>
      </c>
      <c r="L1020" s="47" t="str">
        <f>IF(A1020="","",'DATA PENDIENTES'!K1020)</f>
        <v/>
      </c>
      <c r="M1020" s="47" t="str">
        <f>IF(A1020="","",'DATA PENDIENTES'!M1020)</f>
        <v/>
      </c>
      <c r="N1020" s="47" t="str">
        <f>IF(A1020="","",'DATA PENDIENTES'!N1020)</f>
        <v/>
      </c>
      <c r="O1020" s="47" t="str">
        <f t="shared" si="2"/>
        <v/>
      </c>
      <c r="P1020" s="47" t="str">
        <f t="shared" si="3"/>
        <v/>
      </c>
      <c r="Q1020" s="77" t="str">
        <f t="shared" si="4"/>
        <v/>
      </c>
      <c r="R1020" s="47" t="str">
        <f t="shared" si="5"/>
        <v/>
      </c>
      <c r="S1020" s="47" t="str">
        <f t="shared" si="6"/>
        <v/>
      </c>
      <c r="T1020" s="48" t="str">
        <f>IF(A1020="","",'DATA PENDIENTES'!O1020)</f>
        <v/>
      </c>
    </row>
    <row r="1021" ht="15.75" customHeight="1">
      <c r="A1021" s="52" t="str">
        <f>IF('DATA PENDIENTES'!B1021="","",'DATA PENDIENTES'!B1021)</f>
        <v/>
      </c>
      <c r="B1021" s="52" t="str">
        <f>IF(A1021="","",'DATA PENDIENTES'!C1021)</f>
        <v/>
      </c>
      <c r="C1021" s="52" t="str">
        <f>IF(A1021="","",'DATA PENDIENTES'!L1021)</f>
        <v/>
      </c>
      <c r="D1021" s="52" t="str">
        <f>IF(A1021="","",'DATA PENDIENTES'!J1021)</f>
        <v/>
      </c>
      <c r="E1021" s="52" t="str">
        <f>IF(A1021="","",'DATA PENDIENTES'!D1021)</f>
        <v/>
      </c>
      <c r="F1021" s="52" t="str">
        <f>IF(A1021="","",'DATA PENDIENTES'!E1021)</f>
        <v/>
      </c>
      <c r="G1021" s="52" t="str">
        <f>IF(A1021="","",'DATA PENDIENTES'!F1021)</f>
        <v/>
      </c>
      <c r="H1021" s="52" t="str">
        <f>IF(A1021="","",'DATA PENDIENTES'!G1021)</f>
        <v/>
      </c>
      <c r="I1021" s="53" t="str">
        <f>IF(A1021="","",'DATA PENDIENTES'!H1021)</f>
        <v/>
      </c>
      <c r="J1021" s="53" t="str">
        <f t="shared" si="1"/>
        <v/>
      </c>
      <c r="K1021" s="52" t="str">
        <f>IF(A1021="","",'DATA PENDIENTES'!I1021)</f>
        <v/>
      </c>
      <c r="L1021" s="52" t="str">
        <f>IF(A1021="","",'DATA PENDIENTES'!K1021)</f>
        <v/>
      </c>
      <c r="M1021" s="52" t="str">
        <f>IF(A1021="","",'DATA PENDIENTES'!M1021)</f>
        <v/>
      </c>
      <c r="N1021" s="52" t="str">
        <f>IF(A1021="","",'DATA PENDIENTES'!N1021)</f>
        <v/>
      </c>
      <c r="O1021" s="52" t="str">
        <f t="shared" si="2"/>
        <v/>
      </c>
      <c r="P1021" s="52" t="str">
        <f t="shared" si="3"/>
        <v/>
      </c>
      <c r="Q1021" s="80" t="str">
        <f t="shared" si="4"/>
        <v/>
      </c>
      <c r="R1021" s="52" t="str">
        <f t="shared" si="5"/>
        <v/>
      </c>
      <c r="S1021" s="52" t="str">
        <f t="shared" si="6"/>
        <v/>
      </c>
      <c r="T1021" s="53" t="str">
        <f>IF(A1021="","",'DATA PENDIENTES'!O1021)</f>
        <v/>
      </c>
    </row>
    <row r="1022" ht="15.75" customHeight="1">
      <c r="A1022" s="47" t="str">
        <f>IF('DATA PENDIENTES'!B1022="","",'DATA PENDIENTES'!B1022)</f>
        <v/>
      </c>
      <c r="B1022" s="47" t="str">
        <f>IF(A1022="","",'DATA PENDIENTES'!C1022)</f>
        <v/>
      </c>
      <c r="C1022" s="47" t="str">
        <f>IF(A1022="","",'DATA PENDIENTES'!L1022)</f>
        <v/>
      </c>
      <c r="D1022" s="47" t="str">
        <f>IF(A1022="","",'DATA PENDIENTES'!J1022)</f>
        <v/>
      </c>
      <c r="E1022" s="47" t="str">
        <f>IF(A1022="","",'DATA PENDIENTES'!D1022)</f>
        <v/>
      </c>
      <c r="F1022" s="47" t="str">
        <f>IF(A1022="","",'DATA PENDIENTES'!E1022)</f>
        <v/>
      </c>
      <c r="G1022" s="47" t="str">
        <f>IF(A1022="","",'DATA PENDIENTES'!F1022)</f>
        <v/>
      </c>
      <c r="H1022" s="47" t="str">
        <f>IF(A1022="","",'DATA PENDIENTES'!G1022)</f>
        <v/>
      </c>
      <c r="I1022" s="48" t="str">
        <f>IF(A1022="","",'DATA PENDIENTES'!H1022)</f>
        <v/>
      </c>
      <c r="J1022" s="48" t="str">
        <f t="shared" si="1"/>
        <v/>
      </c>
      <c r="K1022" s="47" t="str">
        <f>IF(A1022="","",'DATA PENDIENTES'!I1022)</f>
        <v/>
      </c>
      <c r="L1022" s="47" t="str">
        <f>IF(A1022="","",'DATA PENDIENTES'!K1022)</f>
        <v/>
      </c>
      <c r="M1022" s="47" t="str">
        <f>IF(A1022="","",'DATA PENDIENTES'!M1022)</f>
        <v/>
      </c>
      <c r="N1022" s="47" t="str">
        <f>IF(A1022="","",'DATA PENDIENTES'!N1022)</f>
        <v/>
      </c>
      <c r="O1022" s="47" t="str">
        <f t="shared" si="2"/>
        <v/>
      </c>
      <c r="P1022" s="47" t="str">
        <f t="shared" si="3"/>
        <v/>
      </c>
      <c r="Q1022" s="77" t="str">
        <f t="shared" si="4"/>
        <v/>
      </c>
      <c r="R1022" s="47" t="str">
        <f t="shared" si="5"/>
        <v/>
      </c>
      <c r="S1022" s="47" t="str">
        <f t="shared" si="6"/>
        <v/>
      </c>
      <c r="T1022" s="48" t="str">
        <f>IF(A1022="","",'DATA PENDIENTES'!O1022)</f>
        <v/>
      </c>
    </row>
    <row r="1023" ht="15.75" customHeight="1">
      <c r="A1023" s="52" t="str">
        <f>IF('DATA PENDIENTES'!B1023="","",'DATA PENDIENTES'!B1023)</f>
        <v/>
      </c>
      <c r="B1023" s="52" t="str">
        <f>IF(A1023="","",'DATA PENDIENTES'!C1023)</f>
        <v/>
      </c>
      <c r="C1023" s="52" t="str">
        <f>IF(A1023="","",'DATA PENDIENTES'!L1023)</f>
        <v/>
      </c>
      <c r="D1023" s="52" t="str">
        <f>IF(A1023="","",'DATA PENDIENTES'!J1023)</f>
        <v/>
      </c>
      <c r="E1023" s="52" t="str">
        <f>IF(A1023="","",'DATA PENDIENTES'!D1023)</f>
        <v/>
      </c>
      <c r="F1023" s="52" t="str">
        <f>IF(A1023="","",'DATA PENDIENTES'!E1023)</f>
        <v/>
      </c>
      <c r="G1023" s="52" t="str">
        <f>IF(A1023="","",'DATA PENDIENTES'!F1023)</f>
        <v/>
      </c>
      <c r="H1023" s="52" t="str">
        <f>IF(A1023="","",'DATA PENDIENTES'!G1023)</f>
        <v/>
      </c>
      <c r="I1023" s="53" t="str">
        <f>IF(A1023="","",'DATA PENDIENTES'!H1023)</f>
        <v/>
      </c>
      <c r="J1023" s="53" t="str">
        <f t="shared" si="1"/>
        <v/>
      </c>
      <c r="K1023" s="52" t="str">
        <f>IF(A1023="","",'DATA PENDIENTES'!I1023)</f>
        <v/>
      </c>
      <c r="L1023" s="52" t="str">
        <f>IF(A1023="","",'DATA PENDIENTES'!K1023)</f>
        <v/>
      </c>
      <c r="M1023" s="52" t="str">
        <f>IF(A1023="","",'DATA PENDIENTES'!M1023)</f>
        <v/>
      </c>
      <c r="N1023" s="52" t="str">
        <f>IF(A1023="","",'DATA PENDIENTES'!N1023)</f>
        <v/>
      </c>
      <c r="O1023" s="52" t="str">
        <f t="shared" si="2"/>
        <v/>
      </c>
      <c r="P1023" s="52" t="str">
        <f t="shared" si="3"/>
        <v/>
      </c>
      <c r="Q1023" s="80" t="str">
        <f t="shared" si="4"/>
        <v/>
      </c>
      <c r="R1023" s="52" t="str">
        <f t="shared" si="5"/>
        <v/>
      </c>
      <c r="S1023" s="52" t="str">
        <f t="shared" si="6"/>
        <v/>
      </c>
      <c r="T1023" s="53" t="str">
        <f>IF(A1023="","",'DATA PENDIENTES'!O1023)</f>
        <v/>
      </c>
    </row>
    <row r="1024" ht="15.75" customHeight="1">
      <c r="A1024" s="47" t="str">
        <f>IF('DATA PENDIENTES'!B1024="","",'DATA PENDIENTES'!B1024)</f>
        <v/>
      </c>
      <c r="B1024" s="47" t="str">
        <f>IF(A1024="","",'DATA PENDIENTES'!C1024)</f>
        <v/>
      </c>
      <c r="C1024" s="47" t="str">
        <f>IF(A1024="","",'DATA PENDIENTES'!L1024)</f>
        <v/>
      </c>
      <c r="D1024" s="47" t="str">
        <f>IF(A1024="","",'DATA PENDIENTES'!J1024)</f>
        <v/>
      </c>
      <c r="E1024" s="47" t="str">
        <f>IF(A1024="","",'DATA PENDIENTES'!D1024)</f>
        <v/>
      </c>
      <c r="F1024" s="47" t="str">
        <f>IF(A1024="","",'DATA PENDIENTES'!E1024)</f>
        <v/>
      </c>
      <c r="G1024" s="47" t="str">
        <f>IF(A1024="","",'DATA PENDIENTES'!F1024)</f>
        <v/>
      </c>
      <c r="H1024" s="47" t="str">
        <f>IF(A1024="","",'DATA PENDIENTES'!G1024)</f>
        <v/>
      </c>
      <c r="I1024" s="48" t="str">
        <f>IF(A1024="","",'DATA PENDIENTES'!H1024)</f>
        <v/>
      </c>
      <c r="J1024" s="48" t="str">
        <f t="shared" si="1"/>
        <v/>
      </c>
      <c r="K1024" s="47" t="str">
        <f>IF(A1024="","",'DATA PENDIENTES'!I1024)</f>
        <v/>
      </c>
      <c r="L1024" s="47" t="str">
        <f>IF(A1024="","",'DATA PENDIENTES'!K1024)</f>
        <v/>
      </c>
      <c r="M1024" s="47" t="str">
        <f>IF(A1024="","",'DATA PENDIENTES'!M1024)</f>
        <v/>
      </c>
      <c r="N1024" s="47" t="str">
        <f>IF(A1024="","",'DATA PENDIENTES'!N1024)</f>
        <v/>
      </c>
      <c r="O1024" s="47" t="str">
        <f t="shared" si="2"/>
        <v/>
      </c>
      <c r="P1024" s="47" t="str">
        <f t="shared" si="3"/>
        <v/>
      </c>
      <c r="Q1024" s="77" t="str">
        <f t="shared" si="4"/>
        <v/>
      </c>
      <c r="R1024" s="47" t="str">
        <f t="shared" si="5"/>
        <v/>
      </c>
      <c r="S1024" s="47" t="str">
        <f t="shared" si="6"/>
        <v/>
      </c>
      <c r="T1024" s="48" t="str">
        <f>IF(A1024="","",'DATA PENDIENTES'!O1024)</f>
        <v/>
      </c>
    </row>
    <row r="1025" ht="15.75" customHeight="1">
      <c r="A1025" s="52" t="str">
        <f>IF('DATA PENDIENTES'!B1025="","",'DATA PENDIENTES'!B1025)</f>
        <v/>
      </c>
      <c r="B1025" s="52" t="str">
        <f>IF(A1025="","",'DATA PENDIENTES'!C1025)</f>
        <v/>
      </c>
      <c r="C1025" s="52" t="str">
        <f>IF(A1025="","",'DATA PENDIENTES'!L1025)</f>
        <v/>
      </c>
      <c r="D1025" s="52" t="str">
        <f>IF(A1025="","",'DATA PENDIENTES'!J1025)</f>
        <v/>
      </c>
      <c r="E1025" s="52" t="str">
        <f>IF(A1025="","",'DATA PENDIENTES'!D1025)</f>
        <v/>
      </c>
      <c r="F1025" s="52" t="str">
        <f>IF(A1025="","",'DATA PENDIENTES'!E1025)</f>
        <v/>
      </c>
      <c r="G1025" s="52" t="str">
        <f>IF(A1025="","",'DATA PENDIENTES'!F1025)</f>
        <v/>
      </c>
      <c r="H1025" s="52" t="str">
        <f>IF(A1025="","",'DATA PENDIENTES'!G1025)</f>
        <v/>
      </c>
      <c r="I1025" s="53" t="str">
        <f>IF(A1025="","",'DATA PENDIENTES'!H1025)</f>
        <v/>
      </c>
      <c r="J1025" s="53" t="str">
        <f t="shared" si="1"/>
        <v/>
      </c>
      <c r="K1025" s="52" t="str">
        <f>IF(A1025="","",'DATA PENDIENTES'!I1025)</f>
        <v/>
      </c>
      <c r="L1025" s="52" t="str">
        <f>IF(A1025="","",'DATA PENDIENTES'!K1025)</f>
        <v/>
      </c>
      <c r="M1025" s="52" t="str">
        <f>IF(A1025="","",'DATA PENDIENTES'!M1025)</f>
        <v/>
      </c>
      <c r="N1025" s="52" t="str">
        <f>IF(A1025="","",'DATA PENDIENTES'!N1025)</f>
        <v/>
      </c>
      <c r="O1025" s="52" t="str">
        <f t="shared" si="2"/>
        <v/>
      </c>
      <c r="P1025" s="52" t="str">
        <f t="shared" si="3"/>
        <v/>
      </c>
      <c r="Q1025" s="80" t="str">
        <f t="shared" si="4"/>
        <v/>
      </c>
      <c r="R1025" s="52" t="str">
        <f t="shared" si="5"/>
        <v/>
      </c>
      <c r="S1025" s="52" t="str">
        <f t="shared" si="6"/>
        <v/>
      </c>
      <c r="T1025" s="53" t="str">
        <f>IF(A1025="","",'DATA PENDIENTES'!O1025)</f>
        <v/>
      </c>
    </row>
    <row r="1026" ht="15.75" customHeight="1">
      <c r="A1026" s="47" t="str">
        <f>IF('DATA PENDIENTES'!B1026="","",'DATA PENDIENTES'!B1026)</f>
        <v/>
      </c>
      <c r="B1026" s="47" t="str">
        <f>IF(A1026="","",'DATA PENDIENTES'!C1026)</f>
        <v/>
      </c>
      <c r="C1026" s="47" t="str">
        <f>IF(A1026="","",'DATA PENDIENTES'!L1026)</f>
        <v/>
      </c>
      <c r="D1026" s="47" t="str">
        <f>IF(A1026="","",'DATA PENDIENTES'!J1026)</f>
        <v/>
      </c>
      <c r="E1026" s="47" t="str">
        <f>IF(A1026="","",'DATA PENDIENTES'!D1026)</f>
        <v/>
      </c>
      <c r="F1026" s="47" t="str">
        <f>IF(A1026="","",'DATA PENDIENTES'!E1026)</f>
        <v/>
      </c>
      <c r="G1026" s="47" t="str">
        <f>IF(A1026="","",'DATA PENDIENTES'!F1026)</f>
        <v/>
      </c>
      <c r="H1026" s="47" t="str">
        <f>IF(A1026="","",'DATA PENDIENTES'!G1026)</f>
        <v/>
      </c>
      <c r="I1026" s="48" t="str">
        <f>IF(A1026="","",'DATA PENDIENTES'!H1026)</f>
        <v/>
      </c>
      <c r="J1026" s="48" t="str">
        <f t="shared" si="1"/>
        <v/>
      </c>
      <c r="K1026" s="47" t="str">
        <f>IF(A1026="","",'DATA PENDIENTES'!I1026)</f>
        <v/>
      </c>
      <c r="L1026" s="47" t="str">
        <f>IF(A1026="","",'DATA PENDIENTES'!K1026)</f>
        <v/>
      </c>
      <c r="M1026" s="47" t="str">
        <f>IF(A1026="","",'DATA PENDIENTES'!M1026)</f>
        <v/>
      </c>
      <c r="N1026" s="47" t="str">
        <f>IF(A1026="","",'DATA PENDIENTES'!N1026)</f>
        <v/>
      </c>
      <c r="O1026" s="47" t="str">
        <f t="shared" si="2"/>
        <v/>
      </c>
      <c r="P1026" s="47" t="str">
        <f t="shared" si="3"/>
        <v/>
      </c>
      <c r="Q1026" s="77" t="str">
        <f t="shared" si="4"/>
        <v/>
      </c>
      <c r="R1026" s="47" t="str">
        <f t="shared" si="5"/>
        <v/>
      </c>
      <c r="S1026" s="47" t="str">
        <f t="shared" si="6"/>
        <v/>
      </c>
      <c r="T1026" s="48" t="str">
        <f>IF(A1026="","",'DATA PENDIENTES'!O1026)</f>
        <v/>
      </c>
    </row>
    <row r="1027" ht="15.75" customHeight="1">
      <c r="A1027" s="52" t="str">
        <f>IF('DATA PENDIENTES'!B1027="","",'DATA PENDIENTES'!B1027)</f>
        <v/>
      </c>
      <c r="B1027" s="52" t="str">
        <f>IF(A1027="","",'DATA PENDIENTES'!C1027)</f>
        <v/>
      </c>
      <c r="C1027" s="52" t="str">
        <f>IF(A1027="","",'DATA PENDIENTES'!L1027)</f>
        <v/>
      </c>
      <c r="D1027" s="52" t="str">
        <f>IF(A1027="","",'DATA PENDIENTES'!J1027)</f>
        <v/>
      </c>
      <c r="E1027" s="52" t="str">
        <f>IF(A1027="","",'DATA PENDIENTES'!D1027)</f>
        <v/>
      </c>
      <c r="F1027" s="52" t="str">
        <f>IF(A1027="","",'DATA PENDIENTES'!E1027)</f>
        <v/>
      </c>
      <c r="G1027" s="52" t="str">
        <f>IF(A1027="","",'DATA PENDIENTES'!F1027)</f>
        <v/>
      </c>
      <c r="H1027" s="52" t="str">
        <f>IF(A1027="","",'DATA PENDIENTES'!G1027)</f>
        <v/>
      </c>
      <c r="I1027" s="53" t="str">
        <f>IF(A1027="","",'DATA PENDIENTES'!H1027)</f>
        <v/>
      </c>
      <c r="J1027" s="53" t="str">
        <f t="shared" si="1"/>
        <v/>
      </c>
      <c r="K1027" s="52" t="str">
        <f>IF(A1027="","",'DATA PENDIENTES'!I1027)</f>
        <v/>
      </c>
      <c r="L1027" s="52" t="str">
        <f>IF(A1027="","",'DATA PENDIENTES'!K1027)</f>
        <v/>
      </c>
      <c r="M1027" s="52" t="str">
        <f>IF(A1027="","",'DATA PENDIENTES'!M1027)</f>
        <v/>
      </c>
      <c r="N1027" s="52" t="str">
        <f>IF(A1027="","",'DATA PENDIENTES'!N1027)</f>
        <v/>
      </c>
      <c r="O1027" s="52" t="str">
        <f t="shared" si="2"/>
        <v/>
      </c>
      <c r="P1027" s="52" t="str">
        <f t="shared" si="3"/>
        <v/>
      </c>
      <c r="Q1027" s="80" t="str">
        <f t="shared" si="4"/>
        <v/>
      </c>
      <c r="R1027" s="52" t="str">
        <f t="shared" si="5"/>
        <v/>
      </c>
      <c r="S1027" s="52" t="str">
        <f t="shared" si="6"/>
        <v/>
      </c>
      <c r="T1027" s="53" t="str">
        <f>IF(A1027="","",'DATA PENDIENTES'!O1027)</f>
        <v/>
      </c>
    </row>
    <row r="1028" ht="15.75" customHeight="1">
      <c r="A1028" s="47" t="str">
        <f>IF('DATA PENDIENTES'!B1028="","",'DATA PENDIENTES'!B1028)</f>
        <v/>
      </c>
      <c r="B1028" s="47" t="str">
        <f>IF(A1028="","",'DATA PENDIENTES'!C1028)</f>
        <v/>
      </c>
      <c r="C1028" s="47" t="str">
        <f>IF(A1028="","",'DATA PENDIENTES'!L1028)</f>
        <v/>
      </c>
      <c r="D1028" s="47" t="str">
        <f>IF(A1028="","",'DATA PENDIENTES'!J1028)</f>
        <v/>
      </c>
      <c r="E1028" s="47" t="str">
        <f>IF(A1028="","",'DATA PENDIENTES'!D1028)</f>
        <v/>
      </c>
      <c r="F1028" s="47" t="str">
        <f>IF(A1028="","",'DATA PENDIENTES'!E1028)</f>
        <v/>
      </c>
      <c r="G1028" s="47" t="str">
        <f>IF(A1028="","",'DATA PENDIENTES'!F1028)</f>
        <v/>
      </c>
      <c r="H1028" s="47" t="str">
        <f>IF(A1028="","",'DATA PENDIENTES'!G1028)</f>
        <v/>
      </c>
      <c r="I1028" s="48" t="str">
        <f>IF(A1028="","",'DATA PENDIENTES'!H1028)</f>
        <v/>
      </c>
      <c r="J1028" s="48" t="str">
        <f t="shared" si="1"/>
        <v/>
      </c>
      <c r="K1028" s="47" t="str">
        <f>IF(A1028="","",'DATA PENDIENTES'!I1028)</f>
        <v/>
      </c>
      <c r="L1028" s="47" t="str">
        <f>IF(A1028="","",'DATA PENDIENTES'!K1028)</f>
        <v/>
      </c>
      <c r="M1028" s="47" t="str">
        <f>IF(A1028="","",'DATA PENDIENTES'!M1028)</f>
        <v/>
      </c>
      <c r="N1028" s="47" t="str">
        <f>IF(A1028="","",'DATA PENDIENTES'!N1028)</f>
        <v/>
      </c>
      <c r="O1028" s="47" t="str">
        <f t="shared" si="2"/>
        <v/>
      </c>
      <c r="P1028" s="47" t="str">
        <f t="shared" si="3"/>
        <v/>
      </c>
      <c r="Q1028" s="77" t="str">
        <f t="shared" si="4"/>
        <v/>
      </c>
      <c r="R1028" s="47" t="str">
        <f t="shared" si="5"/>
        <v/>
      </c>
      <c r="S1028" s="47" t="str">
        <f t="shared" si="6"/>
        <v/>
      </c>
      <c r="T1028" s="48" t="str">
        <f>IF(A1028="","",'DATA PENDIENTES'!O1028)</f>
        <v/>
      </c>
    </row>
    <row r="1029" ht="15.75" customHeight="1">
      <c r="A1029" s="52" t="str">
        <f>IF('DATA PENDIENTES'!B1029="","",'DATA PENDIENTES'!B1029)</f>
        <v/>
      </c>
      <c r="B1029" s="52" t="str">
        <f>IF(A1029="","",'DATA PENDIENTES'!C1029)</f>
        <v/>
      </c>
      <c r="C1029" s="52" t="str">
        <f>IF(A1029="","",'DATA PENDIENTES'!L1029)</f>
        <v/>
      </c>
      <c r="D1029" s="52" t="str">
        <f>IF(A1029="","",'DATA PENDIENTES'!J1029)</f>
        <v/>
      </c>
      <c r="E1029" s="52" t="str">
        <f>IF(A1029="","",'DATA PENDIENTES'!D1029)</f>
        <v/>
      </c>
      <c r="F1029" s="52" t="str">
        <f>IF(A1029="","",'DATA PENDIENTES'!E1029)</f>
        <v/>
      </c>
      <c r="G1029" s="52" t="str">
        <f>IF(A1029="","",'DATA PENDIENTES'!F1029)</f>
        <v/>
      </c>
      <c r="H1029" s="52" t="str">
        <f>IF(A1029="","",'DATA PENDIENTES'!G1029)</f>
        <v/>
      </c>
      <c r="I1029" s="53" t="str">
        <f>IF(A1029="","",'DATA PENDIENTES'!H1029)</f>
        <v/>
      </c>
      <c r="J1029" s="53" t="str">
        <f t="shared" si="1"/>
        <v/>
      </c>
      <c r="K1029" s="52" t="str">
        <f>IF(A1029="","",'DATA PENDIENTES'!I1029)</f>
        <v/>
      </c>
      <c r="L1029" s="52" t="str">
        <f>IF(A1029="","",'DATA PENDIENTES'!K1029)</f>
        <v/>
      </c>
      <c r="M1029" s="52" t="str">
        <f>IF(A1029="","",'DATA PENDIENTES'!M1029)</f>
        <v/>
      </c>
      <c r="N1029" s="52" t="str">
        <f>IF(A1029="","",'DATA PENDIENTES'!N1029)</f>
        <v/>
      </c>
      <c r="O1029" s="52" t="str">
        <f t="shared" si="2"/>
        <v/>
      </c>
      <c r="P1029" s="52" t="str">
        <f t="shared" si="3"/>
        <v/>
      </c>
      <c r="Q1029" s="80" t="str">
        <f t="shared" si="4"/>
        <v/>
      </c>
      <c r="R1029" s="52" t="str">
        <f t="shared" si="5"/>
        <v/>
      </c>
      <c r="S1029" s="52" t="str">
        <f t="shared" si="6"/>
        <v/>
      </c>
      <c r="T1029" s="53" t="str">
        <f>IF(A1029="","",'DATA PENDIENTES'!O1029)</f>
        <v/>
      </c>
    </row>
    <row r="1030" ht="15.75" customHeight="1">
      <c r="A1030" s="47" t="str">
        <f>IF('DATA PENDIENTES'!B1030="","",'DATA PENDIENTES'!B1030)</f>
        <v/>
      </c>
      <c r="B1030" s="47" t="str">
        <f>IF(A1030="","",'DATA PENDIENTES'!C1030)</f>
        <v/>
      </c>
      <c r="C1030" s="47" t="str">
        <f>IF(A1030="","",'DATA PENDIENTES'!L1030)</f>
        <v/>
      </c>
      <c r="D1030" s="47" t="str">
        <f>IF(A1030="","",'DATA PENDIENTES'!J1030)</f>
        <v/>
      </c>
      <c r="E1030" s="47" t="str">
        <f>IF(A1030="","",'DATA PENDIENTES'!D1030)</f>
        <v/>
      </c>
      <c r="F1030" s="47" t="str">
        <f>IF(A1030="","",'DATA PENDIENTES'!E1030)</f>
        <v/>
      </c>
      <c r="G1030" s="47" t="str">
        <f>IF(A1030="","",'DATA PENDIENTES'!F1030)</f>
        <v/>
      </c>
      <c r="H1030" s="47" t="str">
        <f>IF(A1030="","",'DATA PENDIENTES'!G1030)</f>
        <v/>
      </c>
      <c r="I1030" s="48" t="str">
        <f>IF(A1030="","",'DATA PENDIENTES'!H1030)</f>
        <v/>
      </c>
      <c r="J1030" s="48" t="str">
        <f t="shared" si="1"/>
        <v/>
      </c>
      <c r="K1030" s="47" t="str">
        <f>IF(A1030="","",'DATA PENDIENTES'!I1030)</f>
        <v/>
      </c>
      <c r="L1030" s="47" t="str">
        <f>IF(A1030="","",'DATA PENDIENTES'!K1030)</f>
        <v/>
      </c>
      <c r="M1030" s="47" t="str">
        <f>IF(A1030="","",'DATA PENDIENTES'!M1030)</f>
        <v/>
      </c>
      <c r="N1030" s="47" t="str">
        <f>IF(A1030="","",'DATA PENDIENTES'!N1030)</f>
        <v/>
      </c>
      <c r="O1030" s="47" t="str">
        <f t="shared" si="2"/>
        <v/>
      </c>
      <c r="P1030" s="47" t="str">
        <f t="shared" si="3"/>
        <v/>
      </c>
      <c r="Q1030" s="77" t="str">
        <f t="shared" si="4"/>
        <v/>
      </c>
      <c r="R1030" s="47" t="str">
        <f t="shared" si="5"/>
        <v/>
      </c>
      <c r="S1030" s="47" t="str">
        <f t="shared" si="6"/>
        <v/>
      </c>
      <c r="T1030" s="48" t="str">
        <f>IF(A1030="","",'DATA PENDIENTES'!O1030)</f>
        <v/>
      </c>
    </row>
    <row r="1031" ht="15.75" customHeight="1">
      <c r="A1031" s="52" t="str">
        <f>IF('DATA PENDIENTES'!B1031="","",'DATA PENDIENTES'!B1031)</f>
        <v/>
      </c>
      <c r="B1031" s="52" t="str">
        <f>IF(A1031="","",'DATA PENDIENTES'!C1031)</f>
        <v/>
      </c>
      <c r="C1031" s="52" t="str">
        <f>IF(A1031="","",'DATA PENDIENTES'!L1031)</f>
        <v/>
      </c>
      <c r="D1031" s="52" t="str">
        <f>IF(A1031="","",'DATA PENDIENTES'!J1031)</f>
        <v/>
      </c>
      <c r="E1031" s="52" t="str">
        <f>IF(A1031="","",'DATA PENDIENTES'!D1031)</f>
        <v/>
      </c>
      <c r="F1031" s="52" t="str">
        <f>IF(A1031="","",'DATA PENDIENTES'!E1031)</f>
        <v/>
      </c>
      <c r="G1031" s="52" t="str">
        <f>IF(A1031="","",'DATA PENDIENTES'!F1031)</f>
        <v/>
      </c>
      <c r="H1031" s="52" t="str">
        <f>IF(A1031="","",'DATA PENDIENTES'!G1031)</f>
        <v/>
      </c>
      <c r="I1031" s="53" t="str">
        <f>IF(A1031="","",'DATA PENDIENTES'!H1031)</f>
        <v/>
      </c>
      <c r="J1031" s="53" t="str">
        <f t="shared" si="1"/>
        <v/>
      </c>
      <c r="K1031" s="52" t="str">
        <f>IF(A1031="","",'DATA PENDIENTES'!I1031)</f>
        <v/>
      </c>
      <c r="L1031" s="52" t="str">
        <f>IF(A1031="","",'DATA PENDIENTES'!K1031)</f>
        <v/>
      </c>
      <c r="M1031" s="52" t="str">
        <f>IF(A1031="","",'DATA PENDIENTES'!M1031)</f>
        <v/>
      </c>
      <c r="N1031" s="52" t="str">
        <f>IF(A1031="","",'DATA PENDIENTES'!N1031)</f>
        <v/>
      </c>
      <c r="O1031" s="52" t="str">
        <f t="shared" si="2"/>
        <v/>
      </c>
      <c r="P1031" s="52" t="str">
        <f t="shared" si="3"/>
        <v/>
      </c>
      <c r="Q1031" s="80" t="str">
        <f t="shared" si="4"/>
        <v/>
      </c>
      <c r="R1031" s="52" t="str">
        <f t="shared" si="5"/>
        <v/>
      </c>
      <c r="S1031" s="52" t="str">
        <f t="shared" si="6"/>
        <v/>
      </c>
      <c r="T1031" s="53" t="str">
        <f>IF(A1031="","",'DATA PENDIENTES'!O1031)</f>
        <v/>
      </c>
    </row>
    <row r="1032" ht="15.75" customHeight="1">
      <c r="A1032" s="47" t="str">
        <f>IF('DATA PENDIENTES'!B1032="","",'DATA PENDIENTES'!B1032)</f>
        <v/>
      </c>
      <c r="B1032" s="47" t="str">
        <f>IF(A1032="","",'DATA PENDIENTES'!C1032)</f>
        <v/>
      </c>
      <c r="C1032" s="47" t="str">
        <f>IF(A1032="","",'DATA PENDIENTES'!L1032)</f>
        <v/>
      </c>
      <c r="D1032" s="47" t="str">
        <f>IF(A1032="","",'DATA PENDIENTES'!J1032)</f>
        <v/>
      </c>
      <c r="E1032" s="47" t="str">
        <f>IF(A1032="","",'DATA PENDIENTES'!D1032)</f>
        <v/>
      </c>
      <c r="F1032" s="47" t="str">
        <f>IF(A1032="","",'DATA PENDIENTES'!E1032)</f>
        <v/>
      </c>
      <c r="G1032" s="47" t="str">
        <f>IF(A1032="","",'DATA PENDIENTES'!F1032)</f>
        <v/>
      </c>
      <c r="H1032" s="47" t="str">
        <f>IF(A1032="","",'DATA PENDIENTES'!G1032)</f>
        <v/>
      </c>
      <c r="I1032" s="48" t="str">
        <f>IF(A1032="","",'DATA PENDIENTES'!H1032)</f>
        <v/>
      </c>
      <c r="J1032" s="48" t="str">
        <f t="shared" si="1"/>
        <v/>
      </c>
      <c r="K1032" s="47" t="str">
        <f>IF(A1032="","",'DATA PENDIENTES'!I1032)</f>
        <v/>
      </c>
      <c r="L1032" s="47" t="str">
        <f>IF(A1032="","",'DATA PENDIENTES'!K1032)</f>
        <v/>
      </c>
      <c r="M1032" s="47" t="str">
        <f>IF(A1032="","",'DATA PENDIENTES'!M1032)</f>
        <v/>
      </c>
      <c r="N1032" s="47" t="str">
        <f>IF(A1032="","",'DATA PENDIENTES'!N1032)</f>
        <v/>
      </c>
      <c r="O1032" s="47" t="str">
        <f t="shared" si="2"/>
        <v/>
      </c>
      <c r="P1032" s="47" t="str">
        <f t="shared" si="3"/>
        <v/>
      </c>
      <c r="Q1032" s="77" t="str">
        <f t="shared" si="4"/>
        <v/>
      </c>
      <c r="R1032" s="47" t="str">
        <f t="shared" si="5"/>
        <v/>
      </c>
      <c r="S1032" s="47" t="str">
        <f t="shared" si="6"/>
        <v/>
      </c>
      <c r="T1032" s="48" t="str">
        <f>IF(A1032="","",'DATA PENDIENTES'!O1032)</f>
        <v/>
      </c>
    </row>
    <row r="1033" ht="15.75" customHeight="1">
      <c r="A1033" s="52" t="str">
        <f>IF('DATA PENDIENTES'!B1033="","",'DATA PENDIENTES'!B1033)</f>
        <v/>
      </c>
      <c r="B1033" s="52" t="str">
        <f>IF(A1033="","",'DATA PENDIENTES'!C1033)</f>
        <v/>
      </c>
      <c r="C1033" s="52" t="str">
        <f>IF(A1033="","",'DATA PENDIENTES'!L1033)</f>
        <v/>
      </c>
      <c r="D1033" s="52" t="str">
        <f>IF(A1033="","",'DATA PENDIENTES'!J1033)</f>
        <v/>
      </c>
      <c r="E1033" s="52" t="str">
        <f>IF(A1033="","",'DATA PENDIENTES'!D1033)</f>
        <v/>
      </c>
      <c r="F1033" s="52" t="str">
        <f>IF(A1033="","",'DATA PENDIENTES'!E1033)</f>
        <v/>
      </c>
      <c r="G1033" s="52" t="str">
        <f>IF(A1033="","",'DATA PENDIENTES'!F1033)</f>
        <v/>
      </c>
      <c r="H1033" s="52" t="str">
        <f>IF(A1033="","",'DATA PENDIENTES'!G1033)</f>
        <v/>
      </c>
      <c r="I1033" s="53" t="str">
        <f>IF(A1033="","",'DATA PENDIENTES'!H1033)</f>
        <v/>
      </c>
      <c r="J1033" s="53" t="str">
        <f t="shared" si="1"/>
        <v/>
      </c>
      <c r="K1033" s="52" t="str">
        <f>IF(A1033="","",'DATA PENDIENTES'!I1033)</f>
        <v/>
      </c>
      <c r="L1033" s="52" t="str">
        <f>IF(A1033="","",'DATA PENDIENTES'!K1033)</f>
        <v/>
      </c>
      <c r="M1033" s="52" t="str">
        <f>IF(A1033="","",'DATA PENDIENTES'!M1033)</f>
        <v/>
      </c>
      <c r="N1033" s="52" t="str">
        <f>IF(A1033="","",'DATA PENDIENTES'!N1033)</f>
        <v/>
      </c>
      <c r="O1033" s="52" t="str">
        <f t="shared" si="2"/>
        <v/>
      </c>
      <c r="P1033" s="52" t="str">
        <f t="shared" si="3"/>
        <v/>
      </c>
      <c r="Q1033" s="80" t="str">
        <f t="shared" si="4"/>
        <v/>
      </c>
      <c r="R1033" s="52" t="str">
        <f t="shared" si="5"/>
        <v/>
      </c>
      <c r="S1033" s="52" t="str">
        <f t="shared" si="6"/>
        <v/>
      </c>
      <c r="T1033" s="53" t="str">
        <f>IF(A1033="","",'DATA PENDIENTES'!O1033)</f>
        <v/>
      </c>
    </row>
    <row r="1034" ht="15.75" customHeight="1">
      <c r="A1034" s="47" t="str">
        <f>IF('DATA PENDIENTES'!B1034="","",'DATA PENDIENTES'!B1034)</f>
        <v/>
      </c>
      <c r="B1034" s="47" t="str">
        <f>IF(A1034="","",'DATA PENDIENTES'!C1034)</f>
        <v/>
      </c>
      <c r="C1034" s="47" t="str">
        <f>IF(A1034="","",'DATA PENDIENTES'!L1034)</f>
        <v/>
      </c>
      <c r="D1034" s="47" t="str">
        <f>IF(A1034="","",'DATA PENDIENTES'!J1034)</f>
        <v/>
      </c>
      <c r="E1034" s="47" t="str">
        <f>IF(A1034="","",'DATA PENDIENTES'!D1034)</f>
        <v/>
      </c>
      <c r="F1034" s="47" t="str">
        <f>IF(A1034="","",'DATA PENDIENTES'!E1034)</f>
        <v/>
      </c>
      <c r="G1034" s="47" t="str">
        <f>IF(A1034="","",'DATA PENDIENTES'!F1034)</f>
        <v/>
      </c>
      <c r="H1034" s="47" t="str">
        <f>IF(A1034="","",'DATA PENDIENTES'!G1034)</f>
        <v/>
      </c>
      <c r="I1034" s="48" t="str">
        <f>IF(A1034="","",'DATA PENDIENTES'!H1034)</f>
        <v/>
      </c>
      <c r="J1034" s="48" t="str">
        <f t="shared" si="1"/>
        <v/>
      </c>
      <c r="K1034" s="47" t="str">
        <f>IF(A1034="","",'DATA PENDIENTES'!I1034)</f>
        <v/>
      </c>
      <c r="L1034" s="47" t="str">
        <f>IF(A1034="","",'DATA PENDIENTES'!K1034)</f>
        <v/>
      </c>
      <c r="M1034" s="47" t="str">
        <f>IF(A1034="","",'DATA PENDIENTES'!M1034)</f>
        <v/>
      </c>
      <c r="N1034" s="47" t="str">
        <f>IF(A1034="","",'DATA PENDIENTES'!N1034)</f>
        <v/>
      </c>
      <c r="O1034" s="47" t="str">
        <f t="shared" si="2"/>
        <v/>
      </c>
      <c r="P1034" s="47" t="str">
        <f t="shared" si="3"/>
        <v/>
      </c>
      <c r="Q1034" s="77" t="str">
        <f t="shared" si="4"/>
        <v/>
      </c>
      <c r="R1034" s="47" t="str">
        <f t="shared" si="5"/>
        <v/>
      </c>
      <c r="S1034" s="47" t="str">
        <f t="shared" si="6"/>
        <v/>
      </c>
      <c r="T1034" s="48" t="str">
        <f>IF(A1034="","",'DATA PENDIENTES'!O1034)</f>
        <v/>
      </c>
    </row>
    <row r="1035" ht="15.75" customHeight="1">
      <c r="A1035" s="52" t="str">
        <f>IF('DATA PENDIENTES'!B1035="","",'DATA PENDIENTES'!B1035)</f>
        <v/>
      </c>
      <c r="B1035" s="52" t="str">
        <f>IF(A1035="","",'DATA PENDIENTES'!C1035)</f>
        <v/>
      </c>
      <c r="C1035" s="52" t="str">
        <f>IF(A1035="","",'DATA PENDIENTES'!L1035)</f>
        <v/>
      </c>
      <c r="D1035" s="52" t="str">
        <f>IF(A1035="","",'DATA PENDIENTES'!J1035)</f>
        <v/>
      </c>
      <c r="E1035" s="52" t="str">
        <f>IF(A1035="","",'DATA PENDIENTES'!D1035)</f>
        <v/>
      </c>
      <c r="F1035" s="52" t="str">
        <f>IF(A1035="","",'DATA PENDIENTES'!E1035)</f>
        <v/>
      </c>
      <c r="G1035" s="52" t="str">
        <f>IF(A1035="","",'DATA PENDIENTES'!F1035)</f>
        <v/>
      </c>
      <c r="H1035" s="52" t="str">
        <f>IF(A1035="","",'DATA PENDIENTES'!G1035)</f>
        <v/>
      </c>
      <c r="I1035" s="53" t="str">
        <f>IF(A1035="","",'DATA PENDIENTES'!H1035)</f>
        <v/>
      </c>
      <c r="J1035" s="53" t="str">
        <f t="shared" si="1"/>
        <v/>
      </c>
      <c r="K1035" s="52" t="str">
        <f>IF(A1035="","",'DATA PENDIENTES'!I1035)</f>
        <v/>
      </c>
      <c r="L1035" s="52" t="str">
        <f>IF(A1035="","",'DATA PENDIENTES'!K1035)</f>
        <v/>
      </c>
      <c r="M1035" s="52" t="str">
        <f>IF(A1035="","",'DATA PENDIENTES'!M1035)</f>
        <v/>
      </c>
      <c r="N1035" s="52" t="str">
        <f>IF(A1035="","",'DATA PENDIENTES'!N1035)</f>
        <v/>
      </c>
      <c r="O1035" s="52" t="str">
        <f t="shared" si="2"/>
        <v/>
      </c>
      <c r="P1035" s="52" t="str">
        <f t="shared" si="3"/>
        <v/>
      </c>
      <c r="Q1035" s="80" t="str">
        <f t="shared" si="4"/>
        <v/>
      </c>
      <c r="R1035" s="52" t="str">
        <f t="shared" si="5"/>
        <v/>
      </c>
      <c r="S1035" s="52" t="str">
        <f t="shared" si="6"/>
        <v/>
      </c>
      <c r="T1035" s="53" t="str">
        <f>IF(A1035="","",'DATA PENDIENTES'!O1035)</f>
        <v/>
      </c>
    </row>
    <row r="1036" ht="15.75" customHeight="1">
      <c r="A1036" s="47" t="str">
        <f>IF('DATA PENDIENTES'!B1036="","",'DATA PENDIENTES'!B1036)</f>
        <v/>
      </c>
      <c r="B1036" s="47" t="str">
        <f>IF(A1036="","",'DATA PENDIENTES'!C1036)</f>
        <v/>
      </c>
      <c r="C1036" s="47" t="str">
        <f>IF(A1036="","",'DATA PENDIENTES'!L1036)</f>
        <v/>
      </c>
      <c r="D1036" s="47" t="str">
        <f>IF(A1036="","",'DATA PENDIENTES'!J1036)</f>
        <v/>
      </c>
      <c r="E1036" s="47" t="str">
        <f>IF(A1036="","",'DATA PENDIENTES'!D1036)</f>
        <v/>
      </c>
      <c r="F1036" s="47" t="str">
        <f>IF(A1036="","",'DATA PENDIENTES'!E1036)</f>
        <v/>
      </c>
      <c r="G1036" s="47" t="str">
        <f>IF(A1036="","",'DATA PENDIENTES'!F1036)</f>
        <v/>
      </c>
      <c r="H1036" s="47" t="str">
        <f>IF(A1036="","",'DATA PENDIENTES'!G1036)</f>
        <v/>
      </c>
      <c r="I1036" s="48" t="str">
        <f>IF(A1036="","",'DATA PENDIENTES'!H1036)</f>
        <v/>
      </c>
      <c r="J1036" s="48" t="str">
        <f t="shared" si="1"/>
        <v/>
      </c>
      <c r="K1036" s="47" t="str">
        <f>IF(A1036="","",'DATA PENDIENTES'!I1036)</f>
        <v/>
      </c>
      <c r="L1036" s="47" t="str">
        <f>IF(A1036="","",'DATA PENDIENTES'!K1036)</f>
        <v/>
      </c>
      <c r="M1036" s="47" t="str">
        <f>IF(A1036="","",'DATA PENDIENTES'!M1036)</f>
        <v/>
      </c>
      <c r="N1036" s="47" t="str">
        <f>IF(A1036="","",'DATA PENDIENTES'!N1036)</f>
        <v/>
      </c>
      <c r="O1036" s="47" t="str">
        <f t="shared" si="2"/>
        <v/>
      </c>
      <c r="P1036" s="47" t="str">
        <f t="shared" si="3"/>
        <v/>
      </c>
      <c r="Q1036" s="77" t="str">
        <f t="shared" si="4"/>
        <v/>
      </c>
      <c r="R1036" s="47" t="str">
        <f t="shared" si="5"/>
        <v/>
      </c>
      <c r="S1036" s="47" t="str">
        <f t="shared" si="6"/>
        <v/>
      </c>
      <c r="T1036" s="48" t="str">
        <f>IF(A1036="","",'DATA PENDIENTES'!O1036)</f>
        <v/>
      </c>
    </row>
    <row r="1037" ht="15.75" customHeight="1">
      <c r="A1037" s="52" t="str">
        <f>IF('DATA PENDIENTES'!B1037="","",'DATA PENDIENTES'!B1037)</f>
        <v/>
      </c>
      <c r="B1037" s="52" t="str">
        <f>IF(A1037="","",'DATA PENDIENTES'!C1037)</f>
        <v/>
      </c>
      <c r="C1037" s="52" t="str">
        <f>IF(A1037="","",'DATA PENDIENTES'!L1037)</f>
        <v/>
      </c>
      <c r="D1037" s="52" t="str">
        <f>IF(A1037="","",'DATA PENDIENTES'!J1037)</f>
        <v/>
      </c>
      <c r="E1037" s="52" t="str">
        <f>IF(A1037="","",'DATA PENDIENTES'!D1037)</f>
        <v/>
      </c>
      <c r="F1037" s="52" t="str">
        <f>IF(A1037="","",'DATA PENDIENTES'!E1037)</f>
        <v/>
      </c>
      <c r="G1037" s="52" t="str">
        <f>IF(A1037="","",'DATA PENDIENTES'!F1037)</f>
        <v/>
      </c>
      <c r="H1037" s="52" t="str">
        <f>IF(A1037="","",'DATA PENDIENTES'!G1037)</f>
        <v/>
      </c>
      <c r="I1037" s="53" t="str">
        <f>IF(A1037="","",'DATA PENDIENTES'!H1037)</f>
        <v/>
      </c>
      <c r="J1037" s="53" t="str">
        <f t="shared" si="1"/>
        <v/>
      </c>
      <c r="K1037" s="52" t="str">
        <f>IF(A1037="","",'DATA PENDIENTES'!I1037)</f>
        <v/>
      </c>
      <c r="L1037" s="52" t="str">
        <f>IF(A1037="","",'DATA PENDIENTES'!K1037)</f>
        <v/>
      </c>
      <c r="M1037" s="52" t="str">
        <f>IF(A1037="","",'DATA PENDIENTES'!M1037)</f>
        <v/>
      </c>
      <c r="N1037" s="52" t="str">
        <f>IF(A1037="","",'DATA PENDIENTES'!N1037)</f>
        <v/>
      </c>
      <c r="O1037" s="52" t="str">
        <f t="shared" si="2"/>
        <v/>
      </c>
      <c r="P1037" s="52" t="str">
        <f t="shared" si="3"/>
        <v/>
      </c>
      <c r="Q1037" s="80" t="str">
        <f t="shared" si="4"/>
        <v/>
      </c>
      <c r="R1037" s="52" t="str">
        <f t="shared" si="5"/>
        <v/>
      </c>
      <c r="S1037" s="52" t="str">
        <f t="shared" si="6"/>
        <v/>
      </c>
      <c r="T1037" s="53" t="str">
        <f>IF(A1037="","",'DATA PENDIENTES'!O1037)</f>
        <v/>
      </c>
    </row>
    <row r="1038" ht="15.75" customHeight="1">
      <c r="A1038" s="47" t="str">
        <f>IF('DATA PENDIENTES'!B1038="","",'DATA PENDIENTES'!B1038)</f>
        <v/>
      </c>
      <c r="B1038" s="47" t="str">
        <f>IF(A1038="","",'DATA PENDIENTES'!C1038)</f>
        <v/>
      </c>
      <c r="C1038" s="47" t="str">
        <f>IF(A1038="","",'DATA PENDIENTES'!L1038)</f>
        <v/>
      </c>
      <c r="D1038" s="47" t="str">
        <f>IF(A1038="","",'DATA PENDIENTES'!J1038)</f>
        <v/>
      </c>
      <c r="E1038" s="47" t="str">
        <f>IF(A1038="","",'DATA PENDIENTES'!D1038)</f>
        <v/>
      </c>
      <c r="F1038" s="47" t="str">
        <f>IF(A1038="","",'DATA PENDIENTES'!E1038)</f>
        <v/>
      </c>
      <c r="G1038" s="47" t="str">
        <f>IF(A1038="","",'DATA PENDIENTES'!F1038)</f>
        <v/>
      </c>
      <c r="H1038" s="47" t="str">
        <f>IF(A1038="","",'DATA PENDIENTES'!G1038)</f>
        <v/>
      </c>
      <c r="I1038" s="48" t="str">
        <f>IF(A1038="","",'DATA PENDIENTES'!H1038)</f>
        <v/>
      </c>
      <c r="J1038" s="48" t="str">
        <f t="shared" si="1"/>
        <v/>
      </c>
      <c r="K1038" s="47" t="str">
        <f>IF(A1038="","",'DATA PENDIENTES'!I1038)</f>
        <v/>
      </c>
      <c r="L1038" s="47" t="str">
        <f>IF(A1038="","",'DATA PENDIENTES'!K1038)</f>
        <v/>
      </c>
      <c r="M1038" s="47" t="str">
        <f>IF(A1038="","",'DATA PENDIENTES'!M1038)</f>
        <v/>
      </c>
      <c r="N1038" s="47" t="str">
        <f>IF(A1038="","",'DATA PENDIENTES'!N1038)</f>
        <v/>
      </c>
      <c r="O1038" s="47" t="str">
        <f t="shared" si="2"/>
        <v/>
      </c>
      <c r="P1038" s="47" t="str">
        <f t="shared" si="3"/>
        <v/>
      </c>
      <c r="Q1038" s="77" t="str">
        <f t="shared" si="4"/>
        <v/>
      </c>
      <c r="R1038" s="47" t="str">
        <f t="shared" si="5"/>
        <v/>
      </c>
      <c r="S1038" s="47" t="str">
        <f t="shared" si="6"/>
        <v/>
      </c>
      <c r="T1038" s="48" t="str">
        <f>IF(A1038="","",'DATA PENDIENTES'!O1038)</f>
        <v/>
      </c>
    </row>
    <row r="1039" ht="15.75" customHeight="1">
      <c r="A1039" s="52" t="str">
        <f>IF('DATA PENDIENTES'!B1039="","",'DATA PENDIENTES'!B1039)</f>
        <v/>
      </c>
      <c r="B1039" s="52" t="str">
        <f>IF(A1039="","",'DATA PENDIENTES'!C1039)</f>
        <v/>
      </c>
      <c r="C1039" s="52" t="str">
        <f>IF(A1039="","",'DATA PENDIENTES'!L1039)</f>
        <v/>
      </c>
      <c r="D1039" s="52" t="str">
        <f>IF(A1039="","",'DATA PENDIENTES'!J1039)</f>
        <v/>
      </c>
      <c r="E1039" s="52" t="str">
        <f>IF(A1039="","",'DATA PENDIENTES'!D1039)</f>
        <v/>
      </c>
      <c r="F1039" s="52" t="str">
        <f>IF(A1039="","",'DATA PENDIENTES'!E1039)</f>
        <v/>
      </c>
      <c r="G1039" s="52" t="str">
        <f>IF(A1039="","",'DATA PENDIENTES'!F1039)</f>
        <v/>
      </c>
      <c r="H1039" s="52" t="str">
        <f>IF(A1039="","",'DATA PENDIENTES'!G1039)</f>
        <v/>
      </c>
      <c r="I1039" s="53" t="str">
        <f>IF(A1039="","",'DATA PENDIENTES'!H1039)</f>
        <v/>
      </c>
      <c r="J1039" s="53" t="str">
        <f t="shared" si="1"/>
        <v/>
      </c>
      <c r="K1039" s="52" t="str">
        <f>IF(A1039="","",'DATA PENDIENTES'!I1039)</f>
        <v/>
      </c>
      <c r="L1039" s="52" t="str">
        <f>IF(A1039="","",'DATA PENDIENTES'!K1039)</f>
        <v/>
      </c>
      <c r="M1039" s="52" t="str">
        <f>IF(A1039="","",'DATA PENDIENTES'!M1039)</f>
        <v/>
      </c>
      <c r="N1039" s="52" t="str">
        <f>IF(A1039="","",'DATA PENDIENTES'!N1039)</f>
        <v/>
      </c>
      <c r="O1039" s="52" t="str">
        <f t="shared" si="2"/>
        <v/>
      </c>
      <c r="P1039" s="52" t="str">
        <f t="shared" si="3"/>
        <v/>
      </c>
      <c r="Q1039" s="80" t="str">
        <f t="shared" si="4"/>
        <v/>
      </c>
      <c r="R1039" s="52" t="str">
        <f t="shared" si="5"/>
        <v/>
      </c>
      <c r="S1039" s="52" t="str">
        <f t="shared" si="6"/>
        <v/>
      </c>
      <c r="T1039" s="53" t="str">
        <f>IF(A1039="","",'DATA PENDIENTES'!O1039)</f>
        <v/>
      </c>
    </row>
    <row r="1040" ht="15.75" customHeight="1">
      <c r="A1040" s="47" t="str">
        <f>IF('DATA PENDIENTES'!B1040="","",'DATA PENDIENTES'!B1040)</f>
        <v/>
      </c>
      <c r="B1040" s="47" t="str">
        <f>IF(A1040="","",'DATA PENDIENTES'!C1040)</f>
        <v/>
      </c>
      <c r="C1040" s="47" t="str">
        <f>IF(A1040="","",'DATA PENDIENTES'!L1040)</f>
        <v/>
      </c>
      <c r="D1040" s="47" t="str">
        <f>IF(A1040="","",'DATA PENDIENTES'!J1040)</f>
        <v/>
      </c>
      <c r="E1040" s="47" t="str">
        <f>IF(A1040="","",'DATA PENDIENTES'!D1040)</f>
        <v/>
      </c>
      <c r="F1040" s="47" t="str">
        <f>IF(A1040="","",'DATA PENDIENTES'!E1040)</f>
        <v/>
      </c>
      <c r="G1040" s="47" t="str">
        <f>IF(A1040="","",'DATA PENDIENTES'!F1040)</f>
        <v/>
      </c>
      <c r="H1040" s="47" t="str">
        <f>IF(A1040="","",'DATA PENDIENTES'!G1040)</f>
        <v/>
      </c>
      <c r="I1040" s="48" t="str">
        <f>IF(A1040="","",'DATA PENDIENTES'!H1040)</f>
        <v/>
      </c>
      <c r="J1040" s="48" t="str">
        <f t="shared" si="1"/>
        <v/>
      </c>
      <c r="K1040" s="47" t="str">
        <f>IF(A1040="","",'DATA PENDIENTES'!I1040)</f>
        <v/>
      </c>
      <c r="L1040" s="47" t="str">
        <f>IF(A1040="","",'DATA PENDIENTES'!K1040)</f>
        <v/>
      </c>
      <c r="M1040" s="47" t="str">
        <f>IF(A1040="","",'DATA PENDIENTES'!M1040)</f>
        <v/>
      </c>
      <c r="N1040" s="47" t="str">
        <f>IF(A1040="","",'DATA PENDIENTES'!N1040)</f>
        <v/>
      </c>
      <c r="O1040" s="47" t="str">
        <f t="shared" si="2"/>
        <v/>
      </c>
      <c r="P1040" s="47" t="str">
        <f t="shared" si="3"/>
        <v/>
      </c>
      <c r="Q1040" s="77" t="str">
        <f t="shared" si="4"/>
        <v/>
      </c>
      <c r="R1040" s="47" t="str">
        <f t="shared" si="5"/>
        <v/>
      </c>
      <c r="S1040" s="47" t="str">
        <f t="shared" si="6"/>
        <v/>
      </c>
      <c r="T1040" s="48" t="str">
        <f>IF(A1040="","",'DATA PENDIENTES'!O1040)</f>
        <v/>
      </c>
    </row>
    <row r="1041" ht="15.75" customHeight="1">
      <c r="A1041" s="52" t="str">
        <f>IF('DATA PENDIENTES'!B1041="","",'DATA PENDIENTES'!B1041)</f>
        <v/>
      </c>
      <c r="B1041" s="52" t="str">
        <f>IF(A1041="","",'DATA PENDIENTES'!C1041)</f>
        <v/>
      </c>
      <c r="C1041" s="52" t="str">
        <f>IF(A1041="","",'DATA PENDIENTES'!L1041)</f>
        <v/>
      </c>
      <c r="D1041" s="52" t="str">
        <f>IF(A1041="","",'DATA PENDIENTES'!J1041)</f>
        <v/>
      </c>
      <c r="E1041" s="52" t="str">
        <f>IF(A1041="","",'DATA PENDIENTES'!D1041)</f>
        <v/>
      </c>
      <c r="F1041" s="52" t="str">
        <f>IF(A1041="","",'DATA PENDIENTES'!E1041)</f>
        <v/>
      </c>
      <c r="G1041" s="52" t="str">
        <f>IF(A1041="","",'DATA PENDIENTES'!F1041)</f>
        <v/>
      </c>
      <c r="H1041" s="52" t="str">
        <f>IF(A1041="","",'DATA PENDIENTES'!G1041)</f>
        <v/>
      </c>
      <c r="I1041" s="53" t="str">
        <f>IF(A1041="","",'DATA PENDIENTES'!H1041)</f>
        <v/>
      </c>
      <c r="J1041" s="53" t="str">
        <f t="shared" si="1"/>
        <v/>
      </c>
      <c r="K1041" s="52" t="str">
        <f>IF(A1041="","",'DATA PENDIENTES'!I1041)</f>
        <v/>
      </c>
      <c r="L1041" s="52" t="str">
        <f>IF(A1041="","",'DATA PENDIENTES'!K1041)</f>
        <v/>
      </c>
      <c r="M1041" s="52" t="str">
        <f>IF(A1041="","",'DATA PENDIENTES'!M1041)</f>
        <v/>
      </c>
      <c r="N1041" s="52" t="str">
        <f>IF(A1041="","",'DATA PENDIENTES'!N1041)</f>
        <v/>
      </c>
      <c r="O1041" s="52" t="str">
        <f t="shared" si="2"/>
        <v/>
      </c>
      <c r="P1041" s="52" t="str">
        <f t="shared" si="3"/>
        <v/>
      </c>
      <c r="Q1041" s="80" t="str">
        <f t="shared" si="4"/>
        <v/>
      </c>
      <c r="R1041" s="52" t="str">
        <f t="shared" si="5"/>
        <v/>
      </c>
      <c r="S1041" s="52" t="str">
        <f t="shared" si="6"/>
        <v/>
      </c>
      <c r="T1041" s="53" t="str">
        <f>IF(A1041="","",'DATA PENDIENTES'!O1041)</f>
        <v/>
      </c>
    </row>
    <row r="1042" ht="15.75" customHeight="1">
      <c r="A1042" s="47" t="str">
        <f>IF('DATA PENDIENTES'!B1042="","",'DATA PENDIENTES'!B1042)</f>
        <v/>
      </c>
      <c r="B1042" s="47" t="str">
        <f>IF(A1042="","",'DATA PENDIENTES'!C1042)</f>
        <v/>
      </c>
      <c r="C1042" s="47" t="str">
        <f>IF(A1042="","",'DATA PENDIENTES'!L1042)</f>
        <v/>
      </c>
      <c r="D1042" s="47" t="str">
        <f>IF(A1042="","",'DATA PENDIENTES'!J1042)</f>
        <v/>
      </c>
      <c r="E1042" s="47" t="str">
        <f>IF(A1042="","",'DATA PENDIENTES'!D1042)</f>
        <v/>
      </c>
      <c r="F1042" s="47" t="str">
        <f>IF(A1042="","",'DATA PENDIENTES'!E1042)</f>
        <v/>
      </c>
      <c r="G1042" s="47" t="str">
        <f>IF(A1042="","",'DATA PENDIENTES'!F1042)</f>
        <v/>
      </c>
      <c r="H1042" s="47" t="str">
        <f>IF(A1042="","",'DATA PENDIENTES'!G1042)</f>
        <v/>
      </c>
      <c r="I1042" s="48" t="str">
        <f>IF(A1042="","",'DATA PENDIENTES'!H1042)</f>
        <v/>
      </c>
      <c r="J1042" s="48" t="str">
        <f t="shared" si="1"/>
        <v/>
      </c>
      <c r="K1042" s="47" t="str">
        <f>IF(A1042="","",'DATA PENDIENTES'!I1042)</f>
        <v/>
      </c>
      <c r="L1042" s="47" t="str">
        <f>IF(A1042="","",'DATA PENDIENTES'!K1042)</f>
        <v/>
      </c>
      <c r="M1042" s="47" t="str">
        <f>IF(A1042="","",'DATA PENDIENTES'!M1042)</f>
        <v/>
      </c>
      <c r="N1042" s="47" t="str">
        <f>IF(A1042="","",'DATA PENDIENTES'!N1042)</f>
        <v/>
      </c>
      <c r="O1042" s="47" t="str">
        <f t="shared" si="2"/>
        <v/>
      </c>
      <c r="P1042" s="47" t="str">
        <f t="shared" si="3"/>
        <v/>
      </c>
      <c r="Q1042" s="77" t="str">
        <f t="shared" si="4"/>
        <v/>
      </c>
      <c r="R1042" s="47" t="str">
        <f t="shared" si="5"/>
        <v/>
      </c>
      <c r="S1042" s="47" t="str">
        <f t="shared" si="6"/>
        <v/>
      </c>
      <c r="T1042" s="48" t="str">
        <f>IF(A1042="","",'DATA PENDIENTES'!O1042)</f>
        <v/>
      </c>
    </row>
    <row r="1043" ht="15.75" customHeight="1">
      <c r="A1043" s="52" t="str">
        <f>IF('DATA PENDIENTES'!B1043="","",'DATA PENDIENTES'!B1043)</f>
        <v/>
      </c>
      <c r="B1043" s="52" t="str">
        <f>IF(A1043="","",'DATA PENDIENTES'!C1043)</f>
        <v/>
      </c>
      <c r="C1043" s="52" t="str">
        <f>IF(A1043="","",'DATA PENDIENTES'!L1043)</f>
        <v/>
      </c>
      <c r="D1043" s="52" t="str">
        <f>IF(A1043="","",'DATA PENDIENTES'!J1043)</f>
        <v/>
      </c>
      <c r="E1043" s="52" t="str">
        <f>IF(A1043="","",'DATA PENDIENTES'!D1043)</f>
        <v/>
      </c>
      <c r="F1043" s="52" t="str">
        <f>IF(A1043="","",'DATA PENDIENTES'!E1043)</f>
        <v/>
      </c>
      <c r="G1043" s="52" t="str">
        <f>IF(A1043="","",'DATA PENDIENTES'!F1043)</f>
        <v/>
      </c>
      <c r="H1043" s="52" t="str">
        <f>IF(A1043="","",'DATA PENDIENTES'!G1043)</f>
        <v/>
      </c>
      <c r="I1043" s="53" t="str">
        <f>IF(A1043="","",'DATA PENDIENTES'!H1043)</f>
        <v/>
      </c>
      <c r="J1043" s="53" t="str">
        <f t="shared" si="1"/>
        <v/>
      </c>
      <c r="K1043" s="52" t="str">
        <f>IF(A1043="","",'DATA PENDIENTES'!I1043)</f>
        <v/>
      </c>
      <c r="L1043" s="52" t="str">
        <f>IF(A1043="","",'DATA PENDIENTES'!K1043)</f>
        <v/>
      </c>
      <c r="M1043" s="52" t="str">
        <f>IF(A1043="","",'DATA PENDIENTES'!M1043)</f>
        <v/>
      </c>
      <c r="N1043" s="52" t="str">
        <f>IF(A1043="","",'DATA PENDIENTES'!N1043)</f>
        <v/>
      </c>
      <c r="O1043" s="52" t="str">
        <f t="shared" si="2"/>
        <v/>
      </c>
      <c r="P1043" s="52" t="str">
        <f t="shared" si="3"/>
        <v/>
      </c>
      <c r="Q1043" s="80" t="str">
        <f t="shared" si="4"/>
        <v/>
      </c>
      <c r="R1043" s="52" t="str">
        <f t="shared" si="5"/>
        <v/>
      </c>
      <c r="S1043" s="52" t="str">
        <f t="shared" si="6"/>
        <v/>
      </c>
      <c r="T1043" s="53" t="str">
        <f>IF(A1043="","",'DATA PENDIENTES'!O1043)</f>
        <v/>
      </c>
    </row>
    <row r="1044" ht="15.75" customHeight="1">
      <c r="A1044" s="47" t="str">
        <f>IF('DATA PENDIENTES'!B1044="","",'DATA PENDIENTES'!B1044)</f>
        <v/>
      </c>
      <c r="B1044" s="47" t="str">
        <f>IF(A1044="","",'DATA PENDIENTES'!C1044)</f>
        <v/>
      </c>
      <c r="C1044" s="47" t="str">
        <f>IF(A1044="","",'DATA PENDIENTES'!L1044)</f>
        <v/>
      </c>
      <c r="D1044" s="47" t="str">
        <f>IF(A1044="","",'DATA PENDIENTES'!J1044)</f>
        <v/>
      </c>
      <c r="E1044" s="47" t="str">
        <f>IF(A1044="","",'DATA PENDIENTES'!D1044)</f>
        <v/>
      </c>
      <c r="F1044" s="47" t="str">
        <f>IF(A1044="","",'DATA PENDIENTES'!E1044)</f>
        <v/>
      </c>
      <c r="G1044" s="47" t="str">
        <f>IF(A1044="","",'DATA PENDIENTES'!F1044)</f>
        <v/>
      </c>
      <c r="H1044" s="47" t="str">
        <f>IF(A1044="","",'DATA PENDIENTES'!G1044)</f>
        <v/>
      </c>
      <c r="I1044" s="48" t="str">
        <f>IF(A1044="","",'DATA PENDIENTES'!H1044)</f>
        <v/>
      </c>
      <c r="J1044" s="48" t="str">
        <f t="shared" si="1"/>
        <v/>
      </c>
      <c r="K1044" s="47" t="str">
        <f>IF(A1044="","",'DATA PENDIENTES'!I1044)</f>
        <v/>
      </c>
      <c r="L1044" s="47" t="str">
        <f>IF(A1044="","",'DATA PENDIENTES'!K1044)</f>
        <v/>
      </c>
      <c r="M1044" s="47" t="str">
        <f>IF(A1044="","",'DATA PENDIENTES'!M1044)</f>
        <v/>
      </c>
      <c r="N1044" s="47" t="str">
        <f>IF(A1044="","",'DATA PENDIENTES'!N1044)</f>
        <v/>
      </c>
      <c r="O1044" s="47" t="str">
        <f t="shared" si="2"/>
        <v/>
      </c>
      <c r="P1044" s="47" t="str">
        <f t="shared" si="3"/>
        <v/>
      </c>
      <c r="Q1044" s="77" t="str">
        <f t="shared" si="4"/>
        <v/>
      </c>
      <c r="R1044" s="47" t="str">
        <f t="shared" si="5"/>
        <v/>
      </c>
      <c r="S1044" s="47" t="str">
        <f t="shared" si="6"/>
        <v/>
      </c>
      <c r="T1044" s="48" t="str">
        <f>IF(A1044="","",'DATA PENDIENTES'!O1044)</f>
        <v/>
      </c>
    </row>
    <row r="1045" ht="15.75" customHeight="1">
      <c r="A1045" s="52" t="str">
        <f>IF('DATA PENDIENTES'!B1045="","",'DATA PENDIENTES'!B1045)</f>
        <v/>
      </c>
      <c r="B1045" s="52" t="str">
        <f>IF(A1045="","",'DATA PENDIENTES'!C1045)</f>
        <v/>
      </c>
      <c r="C1045" s="52" t="str">
        <f>IF(A1045="","",'DATA PENDIENTES'!L1045)</f>
        <v/>
      </c>
      <c r="D1045" s="52" t="str">
        <f>IF(A1045="","",'DATA PENDIENTES'!J1045)</f>
        <v/>
      </c>
      <c r="E1045" s="52" t="str">
        <f>IF(A1045="","",'DATA PENDIENTES'!D1045)</f>
        <v/>
      </c>
      <c r="F1045" s="52" t="str">
        <f>IF(A1045="","",'DATA PENDIENTES'!E1045)</f>
        <v/>
      </c>
      <c r="G1045" s="52" t="str">
        <f>IF(A1045="","",'DATA PENDIENTES'!F1045)</f>
        <v/>
      </c>
      <c r="H1045" s="52" t="str">
        <f>IF(A1045="","",'DATA PENDIENTES'!G1045)</f>
        <v/>
      </c>
      <c r="I1045" s="53" t="str">
        <f>IF(A1045="","",'DATA PENDIENTES'!H1045)</f>
        <v/>
      </c>
      <c r="J1045" s="53" t="str">
        <f t="shared" si="1"/>
        <v/>
      </c>
      <c r="K1045" s="52" t="str">
        <f>IF(A1045="","",'DATA PENDIENTES'!I1045)</f>
        <v/>
      </c>
      <c r="L1045" s="52" t="str">
        <f>IF(A1045="","",'DATA PENDIENTES'!K1045)</f>
        <v/>
      </c>
      <c r="M1045" s="52" t="str">
        <f>IF(A1045="","",'DATA PENDIENTES'!M1045)</f>
        <v/>
      </c>
      <c r="N1045" s="52" t="str">
        <f>IF(A1045="","",'DATA PENDIENTES'!N1045)</f>
        <v/>
      </c>
      <c r="O1045" s="52" t="str">
        <f t="shared" si="2"/>
        <v/>
      </c>
      <c r="P1045" s="52" t="str">
        <f t="shared" si="3"/>
        <v/>
      </c>
      <c r="Q1045" s="80" t="str">
        <f t="shared" si="4"/>
        <v/>
      </c>
      <c r="R1045" s="52" t="str">
        <f t="shared" si="5"/>
        <v/>
      </c>
      <c r="S1045" s="52" t="str">
        <f t="shared" si="6"/>
        <v/>
      </c>
      <c r="T1045" s="53" t="str">
        <f>IF(A1045="","",'DATA PENDIENTES'!O1045)</f>
        <v/>
      </c>
    </row>
    <row r="1046" ht="15.75" customHeight="1">
      <c r="A1046" s="47" t="str">
        <f>IF('DATA PENDIENTES'!B1046="","",'DATA PENDIENTES'!B1046)</f>
        <v/>
      </c>
      <c r="B1046" s="47" t="str">
        <f>IF(A1046="","",'DATA PENDIENTES'!C1046)</f>
        <v/>
      </c>
      <c r="C1046" s="47" t="str">
        <f>IF(A1046="","",'DATA PENDIENTES'!L1046)</f>
        <v/>
      </c>
      <c r="D1046" s="47" t="str">
        <f>IF(A1046="","",'DATA PENDIENTES'!J1046)</f>
        <v/>
      </c>
      <c r="E1046" s="47" t="str">
        <f>IF(A1046="","",'DATA PENDIENTES'!D1046)</f>
        <v/>
      </c>
      <c r="F1046" s="47" t="str">
        <f>IF(A1046="","",'DATA PENDIENTES'!E1046)</f>
        <v/>
      </c>
      <c r="G1046" s="47" t="str">
        <f>IF(A1046="","",'DATA PENDIENTES'!F1046)</f>
        <v/>
      </c>
      <c r="H1046" s="47" t="str">
        <f>IF(A1046="","",'DATA PENDIENTES'!G1046)</f>
        <v/>
      </c>
      <c r="I1046" s="48" t="str">
        <f>IF(A1046="","",'DATA PENDIENTES'!H1046)</f>
        <v/>
      </c>
      <c r="J1046" s="48" t="str">
        <f t="shared" si="1"/>
        <v/>
      </c>
      <c r="K1046" s="47" t="str">
        <f>IF(A1046="","",'DATA PENDIENTES'!I1046)</f>
        <v/>
      </c>
      <c r="L1046" s="47" t="str">
        <f>IF(A1046="","",'DATA PENDIENTES'!K1046)</f>
        <v/>
      </c>
      <c r="M1046" s="47" t="str">
        <f>IF(A1046="","",'DATA PENDIENTES'!M1046)</f>
        <v/>
      </c>
      <c r="N1046" s="47" t="str">
        <f>IF(A1046="","",'DATA PENDIENTES'!N1046)</f>
        <v/>
      </c>
      <c r="O1046" s="47" t="str">
        <f t="shared" si="2"/>
        <v/>
      </c>
      <c r="P1046" s="47" t="str">
        <f t="shared" si="3"/>
        <v/>
      </c>
      <c r="Q1046" s="77" t="str">
        <f t="shared" si="4"/>
        <v/>
      </c>
      <c r="R1046" s="47" t="str">
        <f t="shared" si="5"/>
        <v/>
      </c>
      <c r="S1046" s="47" t="str">
        <f t="shared" si="6"/>
        <v/>
      </c>
      <c r="T1046" s="48" t="str">
        <f>IF(A1046="","",'DATA PENDIENTES'!O1046)</f>
        <v/>
      </c>
    </row>
    <row r="1047" ht="15.75" customHeight="1">
      <c r="A1047" s="52" t="str">
        <f>IF('DATA PENDIENTES'!B1047="","",'DATA PENDIENTES'!B1047)</f>
        <v/>
      </c>
      <c r="B1047" s="52" t="str">
        <f>IF(A1047="","",'DATA PENDIENTES'!C1047)</f>
        <v/>
      </c>
      <c r="C1047" s="52" t="str">
        <f>IF(A1047="","",'DATA PENDIENTES'!L1047)</f>
        <v/>
      </c>
      <c r="D1047" s="52" t="str">
        <f>IF(A1047="","",'DATA PENDIENTES'!J1047)</f>
        <v/>
      </c>
      <c r="E1047" s="52" t="str">
        <f>IF(A1047="","",'DATA PENDIENTES'!D1047)</f>
        <v/>
      </c>
      <c r="F1047" s="52" t="str">
        <f>IF(A1047="","",'DATA PENDIENTES'!E1047)</f>
        <v/>
      </c>
      <c r="G1047" s="52" t="str">
        <f>IF(A1047="","",'DATA PENDIENTES'!F1047)</f>
        <v/>
      </c>
      <c r="H1047" s="52" t="str">
        <f>IF(A1047="","",'DATA PENDIENTES'!G1047)</f>
        <v/>
      </c>
      <c r="I1047" s="53" t="str">
        <f>IF(A1047="","",'DATA PENDIENTES'!H1047)</f>
        <v/>
      </c>
      <c r="J1047" s="53" t="str">
        <f t="shared" si="1"/>
        <v/>
      </c>
      <c r="K1047" s="52" t="str">
        <f>IF(A1047="","",'DATA PENDIENTES'!I1047)</f>
        <v/>
      </c>
      <c r="L1047" s="52" t="str">
        <f>IF(A1047="","",'DATA PENDIENTES'!K1047)</f>
        <v/>
      </c>
      <c r="M1047" s="52" t="str">
        <f>IF(A1047="","",'DATA PENDIENTES'!M1047)</f>
        <v/>
      </c>
      <c r="N1047" s="52" t="str">
        <f>IF(A1047="","",'DATA PENDIENTES'!N1047)</f>
        <v/>
      </c>
      <c r="O1047" s="52" t="str">
        <f t="shared" si="2"/>
        <v/>
      </c>
      <c r="P1047" s="52" t="str">
        <f t="shared" si="3"/>
        <v/>
      </c>
      <c r="Q1047" s="80" t="str">
        <f t="shared" si="4"/>
        <v/>
      </c>
      <c r="R1047" s="52" t="str">
        <f t="shared" si="5"/>
        <v/>
      </c>
      <c r="S1047" s="52" t="str">
        <f t="shared" si="6"/>
        <v/>
      </c>
      <c r="T1047" s="53" t="str">
        <f>IF(A1047="","",'DATA PENDIENTES'!O1047)</f>
        <v/>
      </c>
    </row>
    <row r="1048" ht="15.75" customHeight="1">
      <c r="A1048" s="47" t="str">
        <f>IF('DATA PENDIENTES'!B1048="","",'DATA PENDIENTES'!B1048)</f>
        <v/>
      </c>
      <c r="B1048" s="47" t="str">
        <f>IF(A1048="","",'DATA PENDIENTES'!C1048)</f>
        <v/>
      </c>
      <c r="C1048" s="47" t="str">
        <f>IF(A1048="","",'DATA PENDIENTES'!L1048)</f>
        <v/>
      </c>
      <c r="D1048" s="47" t="str">
        <f>IF(A1048="","",'DATA PENDIENTES'!J1048)</f>
        <v/>
      </c>
      <c r="E1048" s="47" t="str">
        <f>IF(A1048="","",'DATA PENDIENTES'!D1048)</f>
        <v/>
      </c>
      <c r="F1048" s="47" t="str">
        <f>IF(A1048="","",'DATA PENDIENTES'!E1048)</f>
        <v/>
      </c>
      <c r="G1048" s="47" t="str">
        <f>IF(A1048="","",'DATA PENDIENTES'!F1048)</f>
        <v/>
      </c>
      <c r="H1048" s="47" t="str">
        <f>IF(A1048="","",'DATA PENDIENTES'!G1048)</f>
        <v/>
      </c>
      <c r="I1048" s="48" t="str">
        <f>IF(A1048="","",'DATA PENDIENTES'!H1048)</f>
        <v/>
      </c>
      <c r="J1048" s="48" t="str">
        <f t="shared" si="1"/>
        <v/>
      </c>
      <c r="K1048" s="47" t="str">
        <f>IF(A1048="","",'DATA PENDIENTES'!I1048)</f>
        <v/>
      </c>
      <c r="L1048" s="47" t="str">
        <f>IF(A1048="","",'DATA PENDIENTES'!K1048)</f>
        <v/>
      </c>
      <c r="M1048" s="47" t="str">
        <f>IF(A1048="","",'DATA PENDIENTES'!M1048)</f>
        <v/>
      </c>
      <c r="N1048" s="47" t="str">
        <f>IF(A1048="","",'DATA PENDIENTES'!N1048)</f>
        <v/>
      </c>
      <c r="O1048" s="47" t="str">
        <f t="shared" si="2"/>
        <v/>
      </c>
      <c r="P1048" s="47" t="str">
        <f t="shared" si="3"/>
        <v/>
      </c>
      <c r="Q1048" s="77" t="str">
        <f t="shared" si="4"/>
        <v/>
      </c>
      <c r="R1048" s="47" t="str">
        <f t="shared" si="5"/>
        <v/>
      </c>
      <c r="S1048" s="47" t="str">
        <f t="shared" si="6"/>
        <v/>
      </c>
      <c r="T1048" s="48" t="str">
        <f>IF(A1048="","",'DATA PENDIENTES'!O1048)</f>
        <v/>
      </c>
    </row>
    <row r="1049" ht="15.75" customHeight="1">
      <c r="A1049" s="52" t="str">
        <f>IF('DATA PENDIENTES'!B1049="","",'DATA PENDIENTES'!B1049)</f>
        <v/>
      </c>
      <c r="B1049" s="52" t="str">
        <f>IF(A1049="","",'DATA PENDIENTES'!C1049)</f>
        <v/>
      </c>
      <c r="C1049" s="52" t="str">
        <f>IF(A1049="","",'DATA PENDIENTES'!L1049)</f>
        <v/>
      </c>
      <c r="D1049" s="52" t="str">
        <f>IF(A1049="","",'DATA PENDIENTES'!J1049)</f>
        <v/>
      </c>
      <c r="E1049" s="52" t="str">
        <f>IF(A1049="","",'DATA PENDIENTES'!D1049)</f>
        <v/>
      </c>
      <c r="F1049" s="52" t="str">
        <f>IF(A1049="","",'DATA PENDIENTES'!E1049)</f>
        <v/>
      </c>
      <c r="G1049" s="52" t="str">
        <f>IF(A1049="","",'DATA PENDIENTES'!F1049)</f>
        <v/>
      </c>
      <c r="H1049" s="52" t="str">
        <f>IF(A1049="","",'DATA PENDIENTES'!G1049)</f>
        <v/>
      </c>
      <c r="I1049" s="53" t="str">
        <f>IF(A1049="","",'DATA PENDIENTES'!H1049)</f>
        <v/>
      </c>
      <c r="J1049" s="53" t="str">
        <f t="shared" si="1"/>
        <v/>
      </c>
      <c r="K1049" s="52" t="str">
        <f>IF(A1049="","",'DATA PENDIENTES'!I1049)</f>
        <v/>
      </c>
      <c r="L1049" s="52" t="str">
        <f>IF(A1049="","",'DATA PENDIENTES'!K1049)</f>
        <v/>
      </c>
      <c r="M1049" s="52" t="str">
        <f>IF(A1049="","",'DATA PENDIENTES'!M1049)</f>
        <v/>
      </c>
      <c r="N1049" s="52" t="str">
        <f>IF(A1049="","",'DATA PENDIENTES'!N1049)</f>
        <v/>
      </c>
      <c r="O1049" s="52" t="str">
        <f t="shared" si="2"/>
        <v/>
      </c>
      <c r="P1049" s="52" t="str">
        <f t="shared" si="3"/>
        <v/>
      </c>
      <c r="Q1049" s="80" t="str">
        <f t="shared" si="4"/>
        <v/>
      </c>
      <c r="R1049" s="52" t="str">
        <f t="shared" si="5"/>
        <v/>
      </c>
      <c r="S1049" s="52" t="str">
        <f t="shared" si="6"/>
        <v/>
      </c>
      <c r="T1049" s="53" t="str">
        <f>IF(A1049="","",'DATA PENDIENTES'!O1049)</f>
        <v/>
      </c>
    </row>
    <row r="1050" ht="15.75" customHeight="1">
      <c r="A1050" s="47" t="str">
        <f>IF('DATA PENDIENTES'!B1050="","",'DATA PENDIENTES'!B1050)</f>
        <v/>
      </c>
      <c r="B1050" s="47" t="str">
        <f>IF(A1050="","",'DATA PENDIENTES'!C1050)</f>
        <v/>
      </c>
      <c r="C1050" s="47" t="str">
        <f>IF(A1050="","",'DATA PENDIENTES'!L1050)</f>
        <v/>
      </c>
      <c r="D1050" s="47" t="str">
        <f>IF(A1050="","",'DATA PENDIENTES'!J1050)</f>
        <v/>
      </c>
      <c r="E1050" s="47" t="str">
        <f>IF(A1050="","",'DATA PENDIENTES'!D1050)</f>
        <v/>
      </c>
      <c r="F1050" s="47" t="str">
        <f>IF(A1050="","",'DATA PENDIENTES'!E1050)</f>
        <v/>
      </c>
      <c r="G1050" s="47" t="str">
        <f>IF(A1050="","",'DATA PENDIENTES'!F1050)</f>
        <v/>
      </c>
      <c r="H1050" s="47" t="str">
        <f>IF(A1050="","",'DATA PENDIENTES'!G1050)</f>
        <v/>
      </c>
      <c r="I1050" s="48" t="str">
        <f>IF(A1050="","",'DATA PENDIENTES'!H1050)</f>
        <v/>
      </c>
      <c r="J1050" s="48" t="str">
        <f t="shared" si="1"/>
        <v/>
      </c>
      <c r="K1050" s="47" t="str">
        <f>IF(A1050="","",'DATA PENDIENTES'!I1050)</f>
        <v/>
      </c>
      <c r="L1050" s="47" t="str">
        <f>IF(A1050="","",'DATA PENDIENTES'!K1050)</f>
        <v/>
      </c>
      <c r="M1050" s="47" t="str">
        <f>IF(A1050="","",'DATA PENDIENTES'!M1050)</f>
        <v/>
      </c>
      <c r="N1050" s="47" t="str">
        <f>IF(A1050="","",'DATA PENDIENTES'!N1050)</f>
        <v/>
      </c>
      <c r="O1050" s="47" t="str">
        <f t="shared" si="2"/>
        <v/>
      </c>
      <c r="P1050" s="47" t="str">
        <f t="shared" si="3"/>
        <v/>
      </c>
      <c r="Q1050" s="77" t="str">
        <f t="shared" si="4"/>
        <v/>
      </c>
      <c r="R1050" s="47" t="str">
        <f t="shared" si="5"/>
        <v/>
      </c>
      <c r="S1050" s="47" t="str">
        <f t="shared" si="6"/>
        <v/>
      </c>
      <c r="T1050" s="48" t="str">
        <f>IF(A1050="","",'DATA PENDIENTES'!O1050)</f>
        <v/>
      </c>
    </row>
    <row r="1051" ht="15.75" customHeight="1">
      <c r="A1051" s="52" t="str">
        <f>IF('DATA PENDIENTES'!B1051="","",'DATA PENDIENTES'!B1051)</f>
        <v/>
      </c>
      <c r="B1051" s="52" t="str">
        <f>IF(A1051="","",'DATA PENDIENTES'!C1051)</f>
        <v/>
      </c>
      <c r="C1051" s="52" t="str">
        <f>IF(A1051="","",'DATA PENDIENTES'!L1051)</f>
        <v/>
      </c>
      <c r="D1051" s="52" t="str">
        <f>IF(A1051="","",'DATA PENDIENTES'!J1051)</f>
        <v/>
      </c>
      <c r="E1051" s="52" t="str">
        <f>IF(A1051="","",'DATA PENDIENTES'!D1051)</f>
        <v/>
      </c>
      <c r="F1051" s="52" t="str">
        <f>IF(A1051="","",'DATA PENDIENTES'!E1051)</f>
        <v/>
      </c>
      <c r="G1051" s="52" t="str">
        <f>IF(A1051="","",'DATA PENDIENTES'!F1051)</f>
        <v/>
      </c>
      <c r="H1051" s="52" t="str">
        <f>IF(A1051="","",'DATA PENDIENTES'!G1051)</f>
        <v/>
      </c>
      <c r="I1051" s="53" t="str">
        <f>IF(A1051="","",'DATA PENDIENTES'!H1051)</f>
        <v/>
      </c>
      <c r="J1051" s="53" t="str">
        <f t="shared" si="1"/>
        <v/>
      </c>
      <c r="K1051" s="52" t="str">
        <f>IF(A1051="","",'DATA PENDIENTES'!I1051)</f>
        <v/>
      </c>
      <c r="L1051" s="52" t="str">
        <f>IF(A1051="","",'DATA PENDIENTES'!K1051)</f>
        <v/>
      </c>
      <c r="M1051" s="52" t="str">
        <f>IF(A1051="","",'DATA PENDIENTES'!M1051)</f>
        <v/>
      </c>
      <c r="N1051" s="52" t="str">
        <f>IF(A1051="","",'DATA PENDIENTES'!N1051)</f>
        <v/>
      </c>
      <c r="O1051" s="52" t="str">
        <f t="shared" si="2"/>
        <v/>
      </c>
      <c r="P1051" s="52" t="str">
        <f t="shared" si="3"/>
        <v/>
      </c>
      <c r="Q1051" s="80" t="str">
        <f t="shared" si="4"/>
        <v/>
      </c>
      <c r="R1051" s="52" t="str">
        <f t="shared" si="5"/>
        <v/>
      </c>
      <c r="S1051" s="52" t="str">
        <f t="shared" si="6"/>
        <v/>
      </c>
      <c r="T1051" s="53" t="str">
        <f>IF(A1051="","",'DATA PENDIENTES'!O1051)</f>
        <v/>
      </c>
    </row>
    <row r="1052" ht="15.75" customHeight="1">
      <c r="A1052" s="47" t="str">
        <f>IF('DATA PENDIENTES'!B1052="","",'DATA PENDIENTES'!B1052)</f>
        <v/>
      </c>
      <c r="B1052" s="47" t="str">
        <f>IF(A1052="","",'DATA PENDIENTES'!C1052)</f>
        <v/>
      </c>
      <c r="C1052" s="47" t="str">
        <f>IF(A1052="","",'DATA PENDIENTES'!L1052)</f>
        <v/>
      </c>
      <c r="D1052" s="47" t="str">
        <f>IF(A1052="","",'DATA PENDIENTES'!J1052)</f>
        <v/>
      </c>
      <c r="E1052" s="47" t="str">
        <f>IF(A1052="","",'DATA PENDIENTES'!D1052)</f>
        <v/>
      </c>
      <c r="F1052" s="47" t="str">
        <f>IF(A1052="","",'DATA PENDIENTES'!E1052)</f>
        <v/>
      </c>
      <c r="G1052" s="47" t="str">
        <f>IF(A1052="","",'DATA PENDIENTES'!F1052)</f>
        <v/>
      </c>
      <c r="H1052" s="47" t="str">
        <f>IF(A1052="","",'DATA PENDIENTES'!G1052)</f>
        <v/>
      </c>
      <c r="I1052" s="48" t="str">
        <f>IF(A1052="","",'DATA PENDIENTES'!H1052)</f>
        <v/>
      </c>
      <c r="J1052" s="48" t="str">
        <f t="shared" si="1"/>
        <v/>
      </c>
      <c r="K1052" s="47" t="str">
        <f>IF(A1052="","",'DATA PENDIENTES'!I1052)</f>
        <v/>
      </c>
      <c r="L1052" s="47" t="str">
        <f>IF(A1052="","",'DATA PENDIENTES'!K1052)</f>
        <v/>
      </c>
      <c r="M1052" s="47" t="str">
        <f>IF(A1052="","",'DATA PENDIENTES'!M1052)</f>
        <v/>
      </c>
      <c r="N1052" s="47" t="str">
        <f>IF(A1052="","",'DATA PENDIENTES'!N1052)</f>
        <v/>
      </c>
      <c r="O1052" s="47" t="str">
        <f t="shared" si="2"/>
        <v/>
      </c>
      <c r="P1052" s="47" t="str">
        <f t="shared" si="3"/>
        <v/>
      </c>
      <c r="Q1052" s="77" t="str">
        <f t="shared" si="4"/>
        <v/>
      </c>
      <c r="R1052" s="47" t="str">
        <f t="shared" si="5"/>
        <v/>
      </c>
      <c r="S1052" s="47" t="str">
        <f t="shared" si="6"/>
        <v/>
      </c>
      <c r="T1052" s="48" t="str">
        <f>IF(A1052="","",'DATA PENDIENTES'!O1052)</f>
        <v/>
      </c>
    </row>
    <row r="1053" ht="15.75" customHeight="1">
      <c r="A1053" s="52" t="str">
        <f>IF('DATA PENDIENTES'!B1053="","",'DATA PENDIENTES'!B1053)</f>
        <v/>
      </c>
      <c r="B1053" s="52" t="str">
        <f>IF(A1053="","",'DATA PENDIENTES'!C1053)</f>
        <v/>
      </c>
      <c r="C1053" s="52" t="str">
        <f>IF(A1053="","",'DATA PENDIENTES'!L1053)</f>
        <v/>
      </c>
      <c r="D1053" s="52" t="str">
        <f>IF(A1053="","",'DATA PENDIENTES'!J1053)</f>
        <v/>
      </c>
      <c r="E1053" s="52" t="str">
        <f>IF(A1053="","",'DATA PENDIENTES'!D1053)</f>
        <v/>
      </c>
      <c r="F1053" s="52" t="str">
        <f>IF(A1053="","",'DATA PENDIENTES'!E1053)</f>
        <v/>
      </c>
      <c r="G1053" s="52" t="str">
        <f>IF(A1053="","",'DATA PENDIENTES'!F1053)</f>
        <v/>
      </c>
      <c r="H1053" s="52" t="str">
        <f>IF(A1053="","",'DATA PENDIENTES'!G1053)</f>
        <v/>
      </c>
      <c r="I1053" s="53" t="str">
        <f>IF(A1053="","",'DATA PENDIENTES'!H1053)</f>
        <v/>
      </c>
      <c r="J1053" s="53" t="str">
        <f t="shared" si="1"/>
        <v/>
      </c>
      <c r="K1053" s="52" t="str">
        <f>IF(A1053="","",'DATA PENDIENTES'!I1053)</f>
        <v/>
      </c>
      <c r="L1053" s="52" t="str">
        <f>IF(A1053="","",'DATA PENDIENTES'!K1053)</f>
        <v/>
      </c>
      <c r="M1053" s="52" t="str">
        <f>IF(A1053="","",'DATA PENDIENTES'!M1053)</f>
        <v/>
      </c>
      <c r="N1053" s="52" t="str">
        <f>IF(A1053="","",'DATA PENDIENTES'!N1053)</f>
        <v/>
      </c>
      <c r="O1053" s="52" t="str">
        <f t="shared" si="2"/>
        <v/>
      </c>
      <c r="P1053" s="52" t="str">
        <f t="shared" si="3"/>
        <v/>
      </c>
      <c r="Q1053" s="80" t="str">
        <f t="shared" si="4"/>
        <v/>
      </c>
      <c r="R1053" s="52" t="str">
        <f t="shared" si="5"/>
        <v/>
      </c>
      <c r="S1053" s="52" t="str">
        <f t="shared" si="6"/>
        <v/>
      </c>
      <c r="T1053" s="53" t="str">
        <f>IF(A1053="","",'DATA PENDIENTES'!O1053)</f>
        <v/>
      </c>
    </row>
    <row r="1054" ht="15.75" customHeight="1">
      <c r="A1054" s="47" t="str">
        <f>IF('DATA PENDIENTES'!B1054="","",'DATA PENDIENTES'!B1054)</f>
        <v/>
      </c>
      <c r="B1054" s="47" t="str">
        <f>IF(A1054="","",'DATA PENDIENTES'!C1054)</f>
        <v/>
      </c>
      <c r="C1054" s="47" t="str">
        <f>IF(A1054="","",'DATA PENDIENTES'!L1054)</f>
        <v/>
      </c>
      <c r="D1054" s="47" t="str">
        <f>IF(A1054="","",'DATA PENDIENTES'!J1054)</f>
        <v/>
      </c>
      <c r="E1054" s="47" t="str">
        <f>IF(A1054="","",'DATA PENDIENTES'!D1054)</f>
        <v/>
      </c>
      <c r="F1054" s="47" t="str">
        <f>IF(A1054="","",'DATA PENDIENTES'!E1054)</f>
        <v/>
      </c>
      <c r="G1054" s="47" t="str">
        <f>IF(A1054="","",'DATA PENDIENTES'!F1054)</f>
        <v/>
      </c>
      <c r="H1054" s="47" t="str">
        <f>IF(A1054="","",'DATA PENDIENTES'!G1054)</f>
        <v/>
      </c>
      <c r="I1054" s="48" t="str">
        <f>IF(A1054="","",'DATA PENDIENTES'!H1054)</f>
        <v/>
      </c>
      <c r="J1054" s="48" t="str">
        <f t="shared" si="1"/>
        <v/>
      </c>
      <c r="K1054" s="47" t="str">
        <f>IF(A1054="","",'DATA PENDIENTES'!I1054)</f>
        <v/>
      </c>
      <c r="L1054" s="47" t="str">
        <f>IF(A1054="","",'DATA PENDIENTES'!K1054)</f>
        <v/>
      </c>
      <c r="M1054" s="47" t="str">
        <f>IF(A1054="","",'DATA PENDIENTES'!M1054)</f>
        <v/>
      </c>
      <c r="N1054" s="47" t="str">
        <f>IF(A1054="","",'DATA PENDIENTES'!N1054)</f>
        <v/>
      </c>
      <c r="O1054" s="47" t="str">
        <f t="shared" si="2"/>
        <v/>
      </c>
      <c r="P1054" s="47" t="str">
        <f t="shared" si="3"/>
        <v/>
      </c>
      <c r="Q1054" s="77" t="str">
        <f t="shared" si="4"/>
        <v/>
      </c>
      <c r="R1054" s="47" t="str">
        <f t="shared" si="5"/>
        <v/>
      </c>
      <c r="S1054" s="47" t="str">
        <f t="shared" si="6"/>
        <v/>
      </c>
      <c r="T1054" s="48" t="str">
        <f>IF(A1054="","",'DATA PENDIENTES'!O1054)</f>
        <v/>
      </c>
    </row>
    <row r="1055" ht="15.75" customHeight="1">
      <c r="A1055" s="52" t="str">
        <f>IF('DATA PENDIENTES'!B1055="","",'DATA PENDIENTES'!B1055)</f>
        <v/>
      </c>
      <c r="B1055" s="52" t="str">
        <f>IF(A1055="","",'DATA PENDIENTES'!C1055)</f>
        <v/>
      </c>
      <c r="C1055" s="52" t="str">
        <f>IF(A1055="","",'DATA PENDIENTES'!L1055)</f>
        <v/>
      </c>
      <c r="D1055" s="52" t="str">
        <f>IF(A1055="","",'DATA PENDIENTES'!J1055)</f>
        <v/>
      </c>
      <c r="E1055" s="52" t="str">
        <f>IF(A1055="","",'DATA PENDIENTES'!D1055)</f>
        <v/>
      </c>
      <c r="F1055" s="52" t="str">
        <f>IF(A1055="","",'DATA PENDIENTES'!E1055)</f>
        <v/>
      </c>
      <c r="G1055" s="52" t="str">
        <f>IF(A1055="","",'DATA PENDIENTES'!F1055)</f>
        <v/>
      </c>
      <c r="H1055" s="52" t="str">
        <f>IF(A1055="","",'DATA PENDIENTES'!G1055)</f>
        <v/>
      </c>
      <c r="I1055" s="53" t="str">
        <f>IF(A1055="","",'DATA PENDIENTES'!H1055)</f>
        <v/>
      </c>
      <c r="J1055" s="53" t="str">
        <f t="shared" si="1"/>
        <v/>
      </c>
      <c r="K1055" s="52" t="str">
        <f>IF(A1055="","",'DATA PENDIENTES'!I1055)</f>
        <v/>
      </c>
      <c r="L1055" s="52" t="str">
        <f>IF(A1055="","",'DATA PENDIENTES'!K1055)</f>
        <v/>
      </c>
      <c r="M1055" s="52" t="str">
        <f>IF(A1055="","",'DATA PENDIENTES'!M1055)</f>
        <v/>
      </c>
      <c r="N1055" s="52" t="str">
        <f>IF(A1055="","",'DATA PENDIENTES'!N1055)</f>
        <v/>
      </c>
      <c r="O1055" s="52" t="str">
        <f t="shared" si="2"/>
        <v/>
      </c>
      <c r="P1055" s="52" t="str">
        <f t="shared" si="3"/>
        <v/>
      </c>
      <c r="Q1055" s="80" t="str">
        <f t="shared" si="4"/>
        <v/>
      </c>
      <c r="R1055" s="52" t="str">
        <f t="shared" si="5"/>
        <v/>
      </c>
      <c r="S1055" s="52" t="str">
        <f t="shared" si="6"/>
        <v/>
      </c>
      <c r="T1055" s="53" t="str">
        <f>IF(A1055="","",'DATA PENDIENTES'!O1055)</f>
        <v/>
      </c>
    </row>
    <row r="1056" ht="15.75" customHeight="1">
      <c r="A1056" s="47" t="str">
        <f>IF('DATA PENDIENTES'!B1056="","",'DATA PENDIENTES'!B1056)</f>
        <v/>
      </c>
      <c r="B1056" s="47" t="str">
        <f>IF(A1056="","",'DATA PENDIENTES'!C1056)</f>
        <v/>
      </c>
      <c r="C1056" s="47" t="str">
        <f>IF(A1056="","",'DATA PENDIENTES'!L1056)</f>
        <v/>
      </c>
      <c r="D1056" s="47" t="str">
        <f>IF(A1056="","",'DATA PENDIENTES'!J1056)</f>
        <v/>
      </c>
      <c r="E1056" s="47" t="str">
        <f>IF(A1056="","",'DATA PENDIENTES'!D1056)</f>
        <v/>
      </c>
      <c r="F1056" s="47" t="str">
        <f>IF(A1056="","",'DATA PENDIENTES'!E1056)</f>
        <v/>
      </c>
      <c r="G1056" s="47" t="str">
        <f>IF(A1056="","",'DATA PENDIENTES'!F1056)</f>
        <v/>
      </c>
      <c r="H1056" s="47" t="str">
        <f>IF(A1056="","",'DATA PENDIENTES'!G1056)</f>
        <v/>
      </c>
      <c r="I1056" s="48" t="str">
        <f>IF(A1056="","",'DATA PENDIENTES'!H1056)</f>
        <v/>
      </c>
      <c r="J1056" s="48" t="str">
        <f t="shared" si="1"/>
        <v/>
      </c>
      <c r="K1056" s="47" t="str">
        <f>IF(A1056="","",'DATA PENDIENTES'!I1056)</f>
        <v/>
      </c>
      <c r="L1056" s="47" t="str">
        <f>IF(A1056="","",'DATA PENDIENTES'!K1056)</f>
        <v/>
      </c>
      <c r="M1056" s="47" t="str">
        <f>IF(A1056="","",'DATA PENDIENTES'!M1056)</f>
        <v/>
      </c>
      <c r="N1056" s="47" t="str">
        <f>IF(A1056="","",'DATA PENDIENTES'!N1056)</f>
        <v/>
      </c>
      <c r="O1056" s="47" t="str">
        <f t="shared" si="2"/>
        <v/>
      </c>
      <c r="P1056" s="47" t="str">
        <f t="shared" si="3"/>
        <v/>
      </c>
      <c r="Q1056" s="77" t="str">
        <f t="shared" si="4"/>
        <v/>
      </c>
      <c r="R1056" s="47" t="str">
        <f t="shared" si="5"/>
        <v/>
      </c>
      <c r="S1056" s="47" t="str">
        <f t="shared" si="6"/>
        <v/>
      </c>
      <c r="T1056" s="48" t="str">
        <f>IF(A1056="","",'DATA PENDIENTES'!O1056)</f>
        <v/>
      </c>
    </row>
    <row r="1057" ht="15.75" customHeight="1">
      <c r="A1057" s="52" t="str">
        <f>IF('DATA PENDIENTES'!B1057="","",'DATA PENDIENTES'!B1057)</f>
        <v/>
      </c>
      <c r="B1057" s="52" t="str">
        <f>IF(A1057="","",'DATA PENDIENTES'!C1057)</f>
        <v/>
      </c>
      <c r="C1057" s="52" t="str">
        <f>IF(A1057="","",'DATA PENDIENTES'!L1057)</f>
        <v/>
      </c>
      <c r="D1057" s="52" t="str">
        <f>IF(A1057="","",'DATA PENDIENTES'!J1057)</f>
        <v/>
      </c>
      <c r="E1057" s="52" t="str">
        <f>IF(A1057="","",'DATA PENDIENTES'!D1057)</f>
        <v/>
      </c>
      <c r="F1057" s="52" t="str">
        <f>IF(A1057="","",'DATA PENDIENTES'!E1057)</f>
        <v/>
      </c>
      <c r="G1057" s="52" t="str">
        <f>IF(A1057="","",'DATA PENDIENTES'!F1057)</f>
        <v/>
      </c>
      <c r="H1057" s="52" t="str">
        <f>IF(A1057="","",'DATA PENDIENTES'!G1057)</f>
        <v/>
      </c>
      <c r="I1057" s="53" t="str">
        <f>IF(A1057="","",'DATA PENDIENTES'!H1057)</f>
        <v/>
      </c>
      <c r="J1057" s="53" t="str">
        <f t="shared" si="1"/>
        <v/>
      </c>
      <c r="K1057" s="52" t="str">
        <f>IF(A1057="","",'DATA PENDIENTES'!I1057)</f>
        <v/>
      </c>
      <c r="L1057" s="52" t="str">
        <f>IF(A1057="","",'DATA PENDIENTES'!K1057)</f>
        <v/>
      </c>
      <c r="M1057" s="52" t="str">
        <f>IF(A1057="","",'DATA PENDIENTES'!M1057)</f>
        <v/>
      </c>
      <c r="N1057" s="52" t="str">
        <f>IF(A1057="","",'DATA PENDIENTES'!N1057)</f>
        <v/>
      </c>
      <c r="O1057" s="52" t="str">
        <f t="shared" si="2"/>
        <v/>
      </c>
      <c r="P1057" s="52" t="str">
        <f t="shared" si="3"/>
        <v/>
      </c>
      <c r="Q1057" s="80" t="str">
        <f t="shared" si="4"/>
        <v/>
      </c>
      <c r="R1057" s="52" t="str">
        <f t="shared" si="5"/>
        <v/>
      </c>
      <c r="S1057" s="52" t="str">
        <f t="shared" si="6"/>
        <v/>
      </c>
      <c r="T1057" s="53" t="str">
        <f>IF(A1057="","",'DATA PENDIENTES'!O1057)</f>
        <v/>
      </c>
    </row>
    <row r="1058" ht="15.75" customHeight="1">
      <c r="A1058" s="47" t="str">
        <f>IF('DATA PENDIENTES'!B1058="","",'DATA PENDIENTES'!B1058)</f>
        <v/>
      </c>
      <c r="B1058" s="47" t="str">
        <f>IF(A1058="","",'DATA PENDIENTES'!C1058)</f>
        <v/>
      </c>
      <c r="C1058" s="47" t="str">
        <f>IF(A1058="","",'DATA PENDIENTES'!L1058)</f>
        <v/>
      </c>
      <c r="D1058" s="47" t="str">
        <f>IF(A1058="","",'DATA PENDIENTES'!J1058)</f>
        <v/>
      </c>
      <c r="E1058" s="47" t="str">
        <f>IF(A1058="","",'DATA PENDIENTES'!D1058)</f>
        <v/>
      </c>
      <c r="F1058" s="47" t="str">
        <f>IF(A1058="","",'DATA PENDIENTES'!E1058)</f>
        <v/>
      </c>
      <c r="G1058" s="47" t="str">
        <f>IF(A1058="","",'DATA PENDIENTES'!F1058)</f>
        <v/>
      </c>
      <c r="H1058" s="47" t="str">
        <f>IF(A1058="","",'DATA PENDIENTES'!G1058)</f>
        <v/>
      </c>
      <c r="I1058" s="48" t="str">
        <f>IF(A1058="","",'DATA PENDIENTES'!H1058)</f>
        <v/>
      </c>
      <c r="J1058" s="48" t="str">
        <f t="shared" si="1"/>
        <v/>
      </c>
      <c r="K1058" s="47" t="str">
        <f>IF(A1058="","",'DATA PENDIENTES'!I1058)</f>
        <v/>
      </c>
      <c r="L1058" s="47" t="str">
        <f>IF(A1058="","",'DATA PENDIENTES'!K1058)</f>
        <v/>
      </c>
      <c r="M1058" s="47" t="str">
        <f>IF(A1058="","",'DATA PENDIENTES'!M1058)</f>
        <v/>
      </c>
      <c r="N1058" s="47" t="str">
        <f>IF(A1058="","",'DATA PENDIENTES'!N1058)</f>
        <v/>
      </c>
      <c r="O1058" s="47" t="str">
        <f t="shared" si="2"/>
        <v/>
      </c>
      <c r="P1058" s="47" t="str">
        <f t="shared" si="3"/>
        <v/>
      </c>
      <c r="Q1058" s="77" t="str">
        <f t="shared" si="4"/>
        <v/>
      </c>
      <c r="R1058" s="47" t="str">
        <f t="shared" si="5"/>
        <v/>
      </c>
      <c r="S1058" s="47" t="str">
        <f t="shared" si="6"/>
        <v/>
      </c>
      <c r="T1058" s="48" t="str">
        <f>IF(A1058="","",'DATA PENDIENTES'!O1058)</f>
        <v/>
      </c>
    </row>
    <row r="1059" ht="15.75" customHeight="1">
      <c r="A1059" s="52" t="str">
        <f>IF('DATA PENDIENTES'!B1059="","",'DATA PENDIENTES'!B1059)</f>
        <v/>
      </c>
      <c r="B1059" s="52" t="str">
        <f>IF(A1059="","",'DATA PENDIENTES'!C1059)</f>
        <v/>
      </c>
      <c r="C1059" s="52" t="str">
        <f>IF(A1059="","",'DATA PENDIENTES'!L1059)</f>
        <v/>
      </c>
      <c r="D1059" s="52" t="str">
        <f>IF(A1059="","",'DATA PENDIENTES'!J1059)</f>
        <v/>
      </c>
      <c r="E1059" s="52" t="str">
        <f>IF(A1059="","",'DATA PENDIENTES'!D1059)</f>
        <v/>
      </c>
      <c r="F1059" s="52" t="str">
        <f>IF(A1059="","",'DATA PENDIENTES'!E1059)</f>
        <v/>
      </c>
      <c r="G1059" s="52" t="str">
        <f>IF(A1059="","",'DATA PENDIENTES'!F1059)</f>
        <v/>
      </c>
      <c r="H1059" s="52" t="str">
        <f>IF(A1059="","",'DATA PENDIENTES'!G1059)</f>
        <v/>
      </c>
      <c r="I1059" s="53" t="str">
        <f>IF(A1059="","",'DATA PENDIENTES'!H1059)</f>
        <v/>
      </c>
      <c r="J1059" s="53" t="str">
        <f t="shared" si="1"/>
        <v/>
      </c>
      <c r="K1059" s="52" t="str">
        <f>IF(A1059="","",'DATA PENDIENTES'!I1059)</f>
        <v/>
      </c>
      <c r="L1059" s="52" t="str">
        <f>IF(A1059="","",'DATA PENDIENTES'!K1059)</f>
        <v/>
      </c>
      <c r="M1059" s="52" t="str">
        <f>IF(A1059="","",'DATA PENDIENTES'!M1059)</f>
        <v/>
      </c>
      <c r="N1059" s="52" t="str">
        <f>IF(A1059="","",'DATA PENDIENTES'!N1059)</f>
        <v/>
      </c>
      <c r="O1059" s="52" t="str">
        <f t="shared" si="2"/>
        <v/>
      </c>
      <c r="P1059" s="52" t="str">
        <f t="shared" si="3"/>
        <v/>
      </c>
      <c r="Q1059" s="80" t="str">
        <f t="shared" si="4"/>
        <v/>
      </c>
      <c r="R1059" s="52" t="str">
        <f t="shared" si="5"/>
        <v/>
      </c>
      <c r="S1059" s="52" t="str">
        <f t="shared" si="6"/>
        <v/>
      </c>
      <c r="T1059" s="53" t="str">
        <f>IF(A1059="","",'DATA PENDIENTES'!O1059)</f>
        <v/>
      </c>
    </row>
    <row r="1060" ht="15.75" customHeight="1">
      <c r="A1060" s="47" t="str">
        <f>IF('DATA PENDIENTES'!B1060="","",'DATA PENDIENTES'!B1060)</f>
        <v/>
      </c>
      <c r="B1060" s="47" t="str">
        <f>IF(A1060="","",'DATA PENDIENTES'!C1060)</f>
        <v/>
      </c>
      <c r="C1060" s="47" t="str">
        <f>IF(A1060="","",'DATA PENDIENTES'!L1060)</f>
        <v/>
      </c>
      <c r="D1060" s="47" t="str">
        <f>IF(A1060="","",'DATA PENDIENTES'!J1060)</f>
        <v/>
      </c>
      <c r="E1060" s="47" t="str">
        <f>IF(A1060="","",'DATA PENDIENTES'!D1060)</f>
        <v/>
      </c>
      <c r="F1060" s="47" t="str">
        <f>IF(A1060="","",'DATA PENDIENTES'!E1060)</f>
        <v/>
      </c>
      <c r="G1060" s="47" t="str">
        <f>IF(A1060="","",'DATA PENDIENTES'!F1060)</f>
        <v/>
      </c>
      <c r="H1060" s="47" t="str">
        <f>IF(A1060="","",'DATA PENDIENTES'!G1060)</f>
        <v/>
      </c>
      <c r="I1060" s="48" t="str">
        <f>IF(A1060="","",'DATA PENDIENTES'!H1060)</f>
        <v/>
      </c>
      <c r="J1060" s="48" t="str">
        <f t="shared" si="1"/>
        <v/>
      </c>
      <c r="K1060" s="47" t="str">
        <f>IF(A1060="","",'DATA PENDIENTES'!I1060)</f>
        <v/>
      </c>
      <c r="L1060" s="47" t="str">
        <f>IF(A1060="","",'DATA PENDIENTES'!K1060)</f>
        <v/>
      </c>
      <c r="M1060" s="47" t="str">
        <f>IF(A1060="","",'DATA PENDIENTES'!M1060)</f>
        <v/>
      </c>
      <c r="N1060" s="47" t="str">
        <f>IF(A1060="","",'DATA PENDIENTES'!N1060)</f>
        <v/>
      </c>
      <c r="O1060" s="47" t="str">
        <f t="shared" si="2"/>
        <v/>
      </c>
      <c r="P1060" s="47" t="str">
        <f t="shared" si="3"/>
        <v/>
      </c>
      <c r="Q1060" s="77" t="str">
        <f t="shared" si="4"/>
        <v/>
      </c>
      <c r="R1060" s="47" t="str">
        <f t="shared" si="5"/>
        <v/>
      </c>
      <c r="S1060" s="47" t="str">
        <f t="shared" si="6"/>
        <v/>
      </c>
      <c r="T1060" s="48" t="str">
        <f>IF(A1060="","",'DATA PENDIENTES'!O1060)</f>
        <v/>
      </c>
    </row>
    <row r="1061" ht="15.75" customHeight="1">
      <c r="A1061" s="52" t="str">
        <f>IF('DATA PENDIENTES'!B1061="","",'DATA PENDIENTES'!B1061)</f>
        <v/>
      </c>
      <c r="B1061" s="52" t="str">
        <f>IF(A1061="","",'DATA PENDIENTES'!C1061)</f>
        <v/>
      </c>
      <c r="C1061" s="52" t="str">
        <f>IF(A1061="","",'DATA PENDIENTES'!L1061)</f>
        <v/>
      </c>
      <c r="D1061" s="52" t="str">
        <f>IF(A1061="","",'DATA PENDIENTES'!J1061)</f>
        <v/>
      </c>
      <c r="E1061" s="52" t="str">
        <f>IF(A1061="","",'DATA PENDIENTES'!D1061)</f>
        <v/>
      </c>
      <c r="F1061" s="52" t="str">
        <f>IF(A1061="","",'DATA PENDIENTES'!E1061)</f>
        <v/>
      </c>
      <c r="G1061" s="52" t="str">
        <f>IF(A1061="","",'DATA PENDIENTES'!F1061)</f>
        <v/>
      </c>
      <c r="H1061" s="52" t="str">
        <f>IF(A1061="","",'DATA PENDIENTES'!G1061)</f>
        <v/>
      </c>
      <c r="I1061" s="53" t="str">
        <f>IF(A1061="","",'DATA PENDIENTES'!H1061)</f>
        <v/>
      </c>
      <c r="J1061" s="53" t="str">
        <f t="shared" si="1"/>
        <v/>
      </c>
      <c r="K1061" s="52" t="str">
        <f>IF(A1061="","",'DATA PENDIENTES'!I1061)</f>
        <v/>
      </c>
      <c r="L1061" s="52" t="str">
        <f>IF(A1061="","",'DATA PENDIENTES'!K1061)</f>
        <v/>
      </c>
      <c r="M1061" s="52" t="str">
        <f>IF(A1061="","",'DATA PENDIENTES'!M1061)</f>
        <v/>
      </c>
      <c r="N1061" s="52" t="str">
        <f>IF(A1061="","",'DATA PENDIENTES'!N1061)</f>
        <v/>
      </c>
      <c r="O1061" s="52" t="str">
        <f t="shared" si="2"/>
        <v/>
      </c>
      <c r="P1061" s="52" t="str">
        <f t="shared" si="3"/>
        <v/>
      </c>
      <c r="Q1061" s="80" t="str">
        <f t="shared" si="4"/>
        <v/>
      </c>
      <c r="R1061" s="52" t="str">
        <f t="shared" si="5"/>
        <v/>
      </c>
      <c r="S1061" s="52" t="str">
        <f t="shared" si="6"/>
        <v/>
      </c>
      <c r="T1061" s="53" t="str">
        <f>IF(A1061="","",'DATA PENDIENTES'!O1061)</f>
        <v/>
      </c>
    </row>
    <row r="1062" ht="15.75" customHeight="1">
      <c r="A1062" s="47" t="str">
        <f>IF('DATA PENDIENTES'!B1062="","",'DATA PENDIENTES'!B1062)</f>
        <v/>
      </c>
      <c r="B1062" s="47" t="str">
        <f>IF(A1062="","",'DATA PENDIENTES'!C1062)</f>
        <v/>
      </c>
      <c r="C1062" s="47" t="str">
        <f>IF(A1062="","",'DATA PENDIENTES'!L1062)</f>
        <v/>
      </c>
      <c r="D1062" s="47" t="str">
        <f>IF(A1062="","",'DATA PENDIENTES'!J1062)</f>
        <v/>
      </c>
      <c r="E1062" s="47" t="str">
        <f>IF(A1062="","",'DATA PENDIENTES'!D1062)</f>
        <v/>
      </c>
      <c r="F1062" s="47" t="str">
        <f>IF(A1062="","",'DATA PENDIENTES'!E1062)</f>
        <v/>
      </c>
      <c r="G1062" s="47" t="str">
        <f>IF(A1062="","",'DATA PENDIENTES'!F1062)</f>
        <v/>
      </c>
      <c r="H1062" s="47" t="str">
        <f>IF(A1062="","",'DATA PENDIENTES'!G1062)</f>
        <v/>
      </c>
      <c r="I1062" s="48" t="str">
        <f>IF(A1062="","",'DATA PENDIENTES'!H1062)</f>
        <v/>
      </c>
      <c r="J1062" s="48" t="str">
        <f t="shared" si="1"/>
        <v/>
      </c>
      <c r="K1062" s="47" t="str">
        <f>IF(A1062="","",'DATA PENDIENTES'!I1062)</f>
        <v/>
      </c>
      <c r="L1062" s="47" t="str">
        <f>IF(A1062="","",'DATA PENDIENTES'!K1062)</f>
        <v/>
      </c>
      <c r="M1062" s="47" t="str">
        <f>IF(A1062="","",'DATA PENDIENTES'!M1062)</f>
        <v/>
      </c>
      <c r="N1062" s="47" t="str">
        <f>IF(A1062="","",'DATA PENDIENTES'!N1062)</f>
        <v/>
      </c>
      <c r="O1062" s="47" t="str">
        <f t="shared" si="2"/>
        <v/>
      </c>
      <c r="P1062" s="47" t="str">
        <f t="shared" si="3"/>
        <v/>
      </c>
      <c r="Q1062" s="77" t="str">
        <f t="shared" si="4"/>
        <v/>
      </c>
      <c r="R1062" s="47" t="str">
        <f t="shared" si="5"/>
        <v/>
      </c>
      <c r="S1062" s="47" t="str">
        <f t="shared" si="6"/>
        <v/>
      </c>
      <c r="T1062" s="48" t="str">
        <f>IF(A1062="","",'DATA PENDIENTES'!O1062)</f>
        <v/>
      </c>
    </row>
    <row r="1063" ht="15.75" customHeight="1">
      <c r="A1063" s="52" t="str">
        <f>IF('DATA PENDIENTES'!B1063="","",'DATA PENDIENTES'!B1063)</f>
        <v/>
      </c>
      <c r="B1063" s="52" t="str">
        <f>IF(A1063="","",'DATA PENDIENTES'!C1063)</f>
        <v/>
      </c>
      <c r="C1063" s="52" t="str">
        <f>IF(A1063="","",'DATA PENDIENTES'!L1063)</f>
        <v/>
      </c>
      <c r="D1063" s="52" t="str">
        <f>IF(A1063="","",'DATA PENDIENTES'!J1063)</f>
        <v/>
      </c>
      <c r="E1063" s="52" t="str">
        <f>IF(A1063="","",'DATA PENDIENTES'!D1063)</f>
        <v/>
      </c>
      <c r="F1063" s="52" t="str">
        <f>IF(A1063="","",'DATA PENDIENTES'!E1063)</f>
        <v/>
      </c>
      <c r="G1063" s="52" t="str">
        <f>IF(A1063="","",'DATA PENDIENTES'!F1063)</f>
        <v/>
      </c>
      <c r="H1063" s="52" t="str">
        <f>IF(A1063="","",'DATA PENDIENTES'!G1063)</f>
        <v/>
      </c>
      <c r="I1063" s="53" t="str">
        <f>IF(A1063="","",'DATA PENDIENTES'!H1063)</f>
        <v/>
      </c>
      <c r="J1063" s="53" t="str">
        <f t="shared" si="1"/>
        <v/>
      </c>
      <c r="K1063" s="52" t="str">
        <f>IF(A1063="","",'DATA PENDIENTES'!I1063)</f>
        <v/>
      </c>
      <c r="L1063" s="52" t="str">
        <f>IF(A1063="","",'DATA PENDIENTES'!K1063)</f>
        <v/>
      </c>
      <c r="M1063" s="52" t="str">
        <f>IF(A1063="","",'DATA PENDIENTES'!M1063)</f>
        <v/>
      </c>
      <c r="N1063" s="52" t="str">
        <f>IF(A1063="","",'DATA PENDIENTES'!N1063)</f>
        <v/>
      </c>
      <c r="O1063" s="52" t="str">
        <f t="shared" si="2"/>
        <v/>
      </c>
      <c r="P1063" s="52" t="str">
        <f t="shared" si="3"/>
        <v/>
      </c>
      <c r="Q1063" s="80" t="str">
        <f t="shared" si="4"/>
        <v/>
      </c>
      <c r="R1063" s="52" t="str">
        <f t="shared" si="5"/>
        <v/>
      </c>
      <c r="S1063" s="52" t="str">
        <f t="shared" si="6"/>
        <v/>
      </c>
      <c r="T1063" s="53" t="str">
        <f>IF(A1063="","",'DATA PENDIENTES'!O1063)</f>
        <v/>
      </c>
    </row>
    <row r="1064" ht="15.75" customHeight="1">
      <c r="A1064" s="47" t="str">
        <f>IF('DATA PENDIENTES'!B1064="","",'DATA PENDIENTES'!B1064)</f>
        <v/>
      </c>
      <c r="B1064" s="47" t="str">
        <f>IF(A1064="","",'DATA PENDIENTES'!C1064)</f>
        <v/>
      </c>
      <c r="C1064" s="47" t="str">
        <f>IF(A1064="","",'DATA PENDIENTES'!L1064)</f>
        <v/>
      </c>
      <c r="D1064" s="47" t="str">
        <f>IF(A1064="","",'DATA PENDIENTES'!J1064)</f>
        <v/>
      </c>
      <c r="E1064" s="47" t="str">
        <f>IF(A1064="","",'DATA PENDIENTES'!D1064)</f>
        <v/>
      </c>
      <c r="F1064" s="47" t="str">
        <f>IF(A1064="","",'DATA PENDIENTES'!E1064)</f>
        <v/>
      </c>
      <c r="G1064" s="47" t="str">
        <f>IF(A1064="","",'DATA PENDIENTES'!F1064)</f>
        <v/>
      </c>
      <c r="H1064" s="47" t="str">
        <f>IF(A1064="","",'DATA PENDIENTES'!G1064)</f>
        <v/>
      </c>
      <c r="I1064" s="48" t="str">
        <f>IF(A1064="","",'DATA PENDIENTES'!H1064)</f>
        <v/>
      </c>
      <c r="J1064" s="48" t="str">
        <f t="shared" si="1"/>
        <v/>
      </c>
      <c r="K1064" s="47" t="str">
        <f>IF(A1064="","",'DATA PENDIENTES'!I1064)</f>
        <v/>
      </c>
      <c r="L1064" s="47" t="str">
        <f>IF(A1064="","",'DATA PENDIENTES'!K1064)</f>
        <v/>
      </c>
      <c r="M1064" s="47" t="str">
        <f>IF(A1064="","",'DATA PENDIENTES'!M1064)</f>
        <v/>
      </c>
      <c r="N1064" s="47" t="str">
        <f>IF(A1064="","",'DATA PENDIENTES'!N1064)</f>
        <v/>
      </c>
      <c r="O1064" s="47" t="str">
        <f t="shared" si="2"/>
        <v/>
      </c>
      <c r="P1064" s="47" t="str">
        <f t="shared" si="3"/>
        <v/>
      </c>
      <c r="Q1064" s="77" t="str">
        <f t="shared" si="4"/>
        <v/>
      </c>
      <c r="R1064" s="47" t="str">
        <f t="shared" si="5"/>
        <v/>
      </c>
      <c r="S1064" s="47" t="str">
        <f t="shared" si="6"/>
        <v/>
      </c>
      <c r="T1064" s="48" t="str">
        <f>IF(A1064="","",'DATA PENDIENTES'!O1064)</f>
        <v/>
      </c>
    </row>
    <row r="1065" ht="15.75" customHeight="1">
      <c r="A1065" s="52" t="str">
        <f>IF('DATA PENDIENTES'!B1065="","",'DATA PENDIENTES'!B1065)</f>
        <v/>
      </c>
      <c r="B1065" s="52" t="str">
        <f>IF(A1065="","",'DATA PENDIENTES'!C1065)</f>
        <v/>
      </c>
      <c r="C1065" s="52" t="str">
        <f>IF(A1065="","",'DATA PENDIENTES'!L1065)</f>
        <v/>
      </c>
      <c r="D1065" s="52" t="str">
        <f>IF(A1065="","",'DATA PENDIENTES'!J1065)</f>
        <v/>
      </c>
      <c r="E1065" s="52" t="str">
        <f>IF(A1065="","",'DATA PENDIENTES'!D1065)</f>
        <v/>
      </c>
      <c r="F1065" s="52" t="str">
        <f>IF(A1065="","",'DATA PENDIENTES'!E1065)</f>
        <v/>
      </c>
      <c r="G1065" s="52" t="str">
        <f>IF(A1065="","",'DATA PENDIENTES'!F1065)</f>
        <v/>
      </c>
      <c r="H1065" s="52" t="str">
        <f>IF(A1065="","",'DATA PENDIENTES'!G1065)</f>
        <v/>
      </c>
      <c r="I1065" s="53" t="str">
        <f>IF(A1065="","",'DATA PENDIENTES'!H1065)</f>
        <v/>
      </c>
      <c r="J1065" s="53" t="str">
        <f t="shared" si="1"/>
        <v/>
      </c>
      <c r="K1065" s="52" t="str">
        <f>IF(A1065="","",'DATA PENDIENTES'!I1065)</f>
        <v/>
      </c>
      <c r="L1065" s="52" t="str">
        <f>IF(A1065="","",'DATA PENDIENTES'!K1065)</f>
        <v/>
      </c>
      <c r="M1065" s="52" t="str">
        <f>IF(A1065="","",'DATA PENDIENTES'!M1065)</f>
        <v/>
      </c>
      <c r="N1065" s="52" t="str">
        <f>IF(A1065="","",'DATA PENDIENTES'!N1065)</f>
        <v/>
      </c>
      <c r="O1065" s="52" t="str">
        <f t="shared" si="2"/>
        <v/>
      </c>
      <c r="P1065" s="52" t="str">
        <f t="shared" si="3"/>
        <v/>
      </c>
      <c r="Q1065" s="80" t="str">
        <f t="shared" si="4"/>
        <v/>
      </c>
      <c r="R1065" s="52" t="str">
        <f t="shared" si="5"/>
        <v/>
      </c>
      <c r="S1065" s="52" t="str">
        <f t="shared" si="6"/>
        <v/>
      </c>
      <c r="T1065" s="53" t="str">
        <f>IF(A1065="","",'DATA PENDIENTES'!O1065)</f>
        <v/>
      </c>
    </row>
    <row r="1066" ht="15.75" customHeight="1">
      <c r="A1066" s="47" t="str">
        <f>IF('DATA PENDIENTES'!B1066="","",'DATA PENDIENTES'!B1066)</f>
        <v/>
      </c>
      <c r="B1066" s="47" t="str">
        <f>IF(A1066="","",'DATA PENDIENTES'!C1066)</f>
        <v/>
      </c>
      <c r="C1066" s="47" t="str">
        <f>IF(A1066="","",'DATA PENDIENTES'!L1066)</f>
        <v/>
      </c>
      <c r="D1066" s="47" t="str">
        <f>IF(A1066="","",'DATA PENDIENTES'!J1066)</f>
        <v/>
      </c>
      <c r="E1066" s="47" t="str">
        <f>IF(A1066="","",'DATA PENDIENTES'!D1066)</f>
        <v/>
      </c>
      <c r="F1066" s="47" t="str">
        <f>IF(A1066="","",'DATA PENDIENTES'!E1066)</f>
        <v/>
      </c>
      <c r="G1066" s="47" t="str">
        <f>IF(A1066="","",'DATA PENDIENTES'!F1066)</f>
        <v/>
      </c>
      <c r="H1066" s="47" t="str">
        <f>IF(A1066="","",'DATA PENDIENTES'!G1066)</f>
        <v/>
      </c>
      <c r="I1066" s="48" t="str">
        <f>IF(A1066="","",'DATA PENDIENTES'!H1066)</f>
        <v/>
      </c>
      <c r="J1066" s="48" t="str">
        <f t="shared" si="1"/>
        <v/>
      </c>
      <c r="K1066" s="47" t="str">
        <f>IF(A1066="","",'DATA PENDIENTES'!I1066)</f>
        <v/>
      </c>
      <c r="L1066" s="47" t="str">
        <f>IF(A1066="","",'DATA PENDIENTES'!K1066)</f>
        <v/>
      </c>
      <c r="M1066" s="47" t="str">
        <f>IF(A1066="","",'DATA PENDIENTES'!M1066)</f>
        <v/>
      </c>
      <c r="N1066" s="47" t="str">
        <f>IF(A1066="","",'DATA PENDIENTES'!N1066)</f>
        <v/>
      </c>
      <c r="O1066" s="47" t="str">
        <f t="shared" si="2"/>
        <v/>
      </c>
      <c r="P1066" s="47" t="str">
        <f t="shared" si="3"/>
        <v/>
      </c>
      <c r="Q1066" s="77" t="str">
        <f t="shared" si="4"/>
        <v/>
      </c>
      <c r="R1066" s="47" t="str">
        <f t="shared" si="5"/>
        <v/>
      </c>
      <c r="S1066" s="47" t="str">
        <f t="shared" si="6"/>
        <v/>
      </c>
      <c r="T1066" s="48" t="str">
        <f>IF(A1066="","",'DATA PENDIENTES'!O1066)</f>
        <v/>
      </c>
    </row>
    <row r="1067" ht="15.75" customHeight="1">
      <c r="A1067" s="52" t="str">
        <f>IF('DATA PENDIENTES'!B1067="","",'DATA PENDIENTES'!B1067)</f>
        <v/>
      </c>
      <c r="B1067" s="52" t="str">
        <f>IF(A1067="","",'DATA PENDIENTES'!C1067)</f>
        <v/>
      </c>
      <c r="C1067" s="52" t="str">
        <f>IF(A1067="","",'DATA PENDIENTES'!L1067)</f>
        <v/>
      </c>
      <c r="D1067" s="52" t="str">
        <f>IF(A1067="","",'DATA PENDIENTES'!J1067)</f>
        <v/>
      </c>
      <c r="E1067" s="52" t="str">
        <f>IF(A1067="","",'DATA PENDIENTES'!D1067)</f>
        <v/>
      </c>
      <c r="F1067" s="52" t="str">
        <f>IF(A1067="","",'DATA PENDIENTES'!E1067)</f>
        <v/>
      </c>
      <c r="G1067" s="52" t="str">
        <f>IF(A1067="","",'DATA PENDIENTES'!F1067)</f>
        <v/>
      </c>
      <c r="H1067" s="52" t="str">
        <f>IF(A1067="","",'DATA PENDIENTES'!G1067)</f>
        <v/>
      </c>
      <c r="I1067" s="53" t="str">
        <f>IF(A1067="","",'DATA PENDIENTES'!H1067)</f>
        <v/>
      </c>
      <c r="J1067" s="53" t="str">
        <f t="shared" si="1"/>
        <v/>
      </c>
      <c r="K1067" s="52" t="str">
        <f>IF(A1067="","",'DATA PENDIENTES'!I1067)</f>
        <v/>
      </c>
      <c r="L1067" s="52" t="str">
        <f>IF(A1067="","",'DATA PENDIENTES'!K1067)</f>
        <v/>
      </c>
      <c r="M1067" s="52" t="str">
        <f>IF(A1067="","",'DATA PENDIENTES'!M1067)</f>
        <v/>
      </c>
      <c r="N1067" s="52" t="str">
        <f>IF(A1067="","",'DATA PENDIENTES'!N1067)</f>
        <v/>
      </c>
      <c r="O1067" s="52" t="str">
        <f t="shared" si="2"/>
        <v/>
      </c>
      <c r="P1067" s="52" t="str">
        <f t="shared" si="3"/>
        <v/>
      </c>
      <c r="Q1067" s="80" t="str">
        <f t="shared" si="4"/>
        <v/>
      </c>
      <c r="R1067" s="52" t="str">
        <f t="shared" si="5"/>
        <v/>
      </c>
      <c r="S1067" s="52" t="str">
        <f t="shared" si="6"/>
        <v/>
      </c>
      <c r="T1067" s="53" t="str">
        <f>IF(A1067="","",'DATA PENDIENTES'!O1067)</f>
        <v/>
      </c>
    </row>
    <row r="1068" ht="15.75" customHeight="1">
      <c r="A1068" s="47" t="str">
        <f>IF('DATA PENDIENTES'!B1068="","",'DATA PENDIENTES'!B1068)</f>
        <v/>
      </c>
      <c r="B1068" s="47" t="str">
        <f>IF(A1068="","",'DATA PENDIENTES'!C1068)</f>
        <v/>
      </c>
      <c r="C1068" s="47" t="str">
        <f>IF(A1068="","",'DATA PENDIENTES'!L1068)</f>
        <v/>
      </c>
      <c r="D1068" s="47" t="str">
        <f>IF(A1068="","",'DATA PENDIENTES'!J1068)</f>
        <v/>
      </c>
      <c r="E1068" s="47" t="str">
        <f>IF(A1068="","",'DATA PENDIENTES'!D1068)</f>
        <v/>
      </c>
      <c r="F1068" s="47" t="str">
        <f>IF(A1068="","",'DATA PENDIENTES'!E1068)</f>
        <v/>
      </c>
      <c r="G1068" s="47" t="str">
        <f>IF(A1068="","",'DATA PENDIENTES'!F1068)</f>
        <v/>
      </c>
      <c r="H1068" s="47" t="str">
        <f>IF(A1068="","",'DATA PENDIENTES'!G1068)</f>
        <v/>
      </c>
      <c r="I1068" s="48" t="str">
        <f>IF(A1068="","",'DATA PENDIENTES'!H1068)</f>
        <v/>
      </c>
      <c r="J1068" s="48" t="str">
        <f t="shared" si="1"/>
        <v/>
      </c>
      <c r="K1068" s="47" t="str">
        <f>IF(A1068="","",'DATA PENDIENTES'!I1068)</f>
        <v/>
      </c>
      <c r="L1068" s="47" t="str">
        <f>IF(A1068="","",'DATA PENDIENTES'!K1068)</f>
        <v/>
      </c>
      <c r="M1068" s="47" t="str">
        <f>IF(A1068="","",'DATA PENDIENTES'!M1068)</f>
        <v/>
      </c>
      <c r="N1068" s="47" t="str">
        <f>IF(A1068="","",'DATA PENDIENTES'!N1068)</f>
        <v/>
      </c>
      <c r="O1068" s="47" t="str">
        <f t="shared" si="2"/>
        <v/>
      </c>
      <c r="P1068" s="47" t="str">
        <f t="shared" si="3"/>
        <v/>
      </c>
      <c r="Q1068" s="77" t="str">
        <f t="shared" si="4"/>
        <v/>
      </c>
      <c r="R1068" s="47" t="str">
        <f t="shared" si="5"/>
        <v/>
      </c>
      <c r="S1068" s="47" t="str">
        <f t="shared" si="6"/>
        <v/>
      </c>
      <c r="T1068" s="48" t="str">
        <f>IF(A1068="","",'DATA PENDIENTES'!O1068)</f>
        <v/>
      </c>
    </row>
    <row r="1069" ht="15.75" customHeight="1">
      <c r="A1069" s="52" t="str">
        <f>IF('DATA PENDIENTES'!B1069="","",'DATA PENDIENTES'!B1069)</f>
        <v/>
      </c>
      <c r="B1069" s="52" t="str">
        <f>IF(A1069="","",'DATA PENDIENTES'!C1069)</f>
        <v/>
      </c>
      <c r="C1069" s="52" t="str">
        <f>IF(A1069="","",'DATA PENDIENTES'!L1069)</f>
        <v/>
      </c>
      <c r="D1069" s="52" t="str">
        <f>IF(A1069="","",'DATA PENDIENTES'!J1069)</f>
        <v/>
      </c>
      <c r="E1069" s="52" t="str">
        <f>IF(A1069="","",'DATA PENDIENTES'!D1069)</f>
        <v/>
      </c>
      <c r="F1069" s="52" t="str">
        <f>IF(A1069="","",'DATA PENDIENTES'!E1069)</f>
        <v/>
      </c>
      <c r="G1069" s="52" t="str">
        <f>IF(A1069="","",'DATA PENDIENTES'!F1069)</f>
        <v/>
      </c>
      <c r="H1069" s="52" t="str">
        <f>IF(A1069="","",'DATA PENDIENTES'!G1069)</f>
        <v/>
      </c>
      <c r="I1069" s="53" t="str">
        <f>IF(A1069="","",'DATA PENDIENTES'!H1069)</f>
        <v/>
      </c>
      <c r="J1069" s="53" t="str">
        <f t="shared" si="1"/>
        <v/>
      </c>
      <c r="K1069" s="52" t="str">
        <f>IF(A1069="","",'DATA PENDIENTES'!I1069)</f>
        <v/>
      </c>
      <c r="L1069" s="52" t="str">
        <f>IF(A1069="","",'DATA PENDIENTES'!K1069)</f>
        <v/>
      </c>
      <c r="M1069" s="52" t="str">
        <f>IF(A1069="","",'DATA PENDIENTES'!M1069)</f>
        <v/>
      </c>
      <c r="N1069" s="52" t="str">
        <f>IF(A1069="","",'DATA PENDIENTES'!N1069)</f>
        <v/>
      </c>
      <c r="O1069" s="52" t="str">
        <f t="shared" si="2"/>
        <v/>
      </c>
      <c r="P1069" s="52" t="str">
        <f t="shared" si="3"/>
        <v/>
      </c>
      <c r="Q1069" s="80" t="str">
        <f t="shared" si="4"/>
        <v/>
      </c>
      <c r="R1069" s="52" t="str">
        <f t="shared" si="5"/>
        <v/>
      </c>
      <c r="S1069" s="52" t="str">
        <f t="shared" si="6"/>
        <v/>
      </c>
      <c r="T1069" s="53" t="str">
        <f>IF(A1069="","",'DATA PENDIENTES'!O1069)</f>
        <v/>
      </c>
    </row>
    <row r="1070" ht="15.75" customHeight="1">
      <c r="A1070" s="47" t="str">
        <f>IF('DATA PENDIENTES'!B1070="","",'DATA PENDIENTES'!B1070)</f>
        <v/>
      </c>
      <c r="B1070" s="47" t="str">
        <f>IF(A1070="","",'DATA PENDIENTES'!C1070)</f>
        <v/>
      </c>
      <c r="C1070" s="47" t="str">
        <f>IF(A1070="","",'DATA PENDIENTES'!L1070)</f>
        <v/>
      </c>
      <c r="D1070" s="47" t="str">
        <f>IF(A1070="","",'DATA PENDIENTES'!J1070)</f>
        <v/>
      </c>
      <c r="E1070" s="47" t="str">
        <f>IF(A1070="","",'DATA PENDIENTES'!D1070)</f>
        <v/>
      </c>
      <c r="F1070" s="47" t="str">
        <f>IF(A1070="","",'DATA PENDIENTES'!E1070)</f>
        <v/>
      </c>
      <c r="G1070" s="47" t="str">
        <f>IF(A1070="","",'DATA PENDIENTES'!F1070)</f>
        <v/>
      </c>
      <c r="H1070" s="47" t="str">
        <f>IF(A1070="","",'DATA PENDIENTES'!G1070)</f>
        <v/>
      </c>
      <c r="I1070" s="48" t="str">
        <f>IF(A1070="","",'DATA PENDIENTES'!H1070)</f>
        <v/>
      </c>
      <c r="J1070" s="48" t="str">
        <f t="shared" si="1"/>
        <v/>
      </c>
      <c r="K1070" s="47" t="str">
        <f>IF(A1070="","",'DATA PENDIENTES'!I1070)</f>
        <v/>
      </c>
      <c r="L1070" s="47" t="str">
        <f>IF(A1070="","",'DATA PENDIENTES'!K1070)</f>
        <v/>
      </c>
      <c r="M1070" s="47" t="str">
        <f>IF(A1070="","",'DATA PENDIENTES'!M1070)</f>
        <v/>
      </c>
      <c r="N1070" s="47" t="str">
        <f>IF(A1070="","",'DATA PENDIENTES'!N1070)</f>
        <v/>
      </c>
      <c r="O1070" s="47" t="str">
        <f t="shared" si="2"/>
        <v/>
      </c>
      <c r="P1070" s="47" t="str">
        <f t="shared" si="3"/>
        <v/>
      </c>
      <c r="Q1070" s="77" t="str">
        <f t="shared" si="4"/>
        <v/>
      </c>
      <c r="R1070" s="47" t="str">
        <f t="shared" si="5"/>
        <v/>
      </c>
      <c r="S1070" s="47" t="str">
        <f t="shared" si="6"/>
        <v/>
      </c>
      <c r="T1070" s="48" t="str">
        <f>IF(A1070="","",'DATA PENDIENTES'!O1070)</f>
        <v/>
      </c>
    </row>
    <row r="1071" ht="15.75" customHeight="1">
      <c r="A1071" s="52" t="str">
        <f>IF('DATA PENDIENTES'!B1071="","",'DATA PENDIENTES'!B1071)</f>
        <v/>
      </c>
      <c r="B1071" s="52" t="str">
        <f>IF(A1071="","",'DATA PENDIENTES'!C1071)</f>
        <v/>
      </c>
      <c r="C1071" s="52" t="str">
        <f>IF(A1071="","",'DATA PENDIENTES'!L1071)</f>
        <v/>
      </c>
      <c r="D1071" s="52" t="str">
        <f>IF(A1071="","",'DATA PENDIENTES'!J1071)</f>
        <v/>
      </c>
      <c r="E1071" s="52" t="str">
        <f>IF(A1071="","",'DATA PENDIENTES'!D1071)</f>
        <v/>
      </c>
      <c r="F1071" s="52" t="str">
        <f>IF(A1071="","",'DATA PENDIENTES'!E1071)</f>
        <v/>
      </c>
      <c r="G1071" s="52" t="str">
        <f>IF(A1071="","",'DATA PENDIENTES'!F1071)</f>
        <v/>
      </c>
      <c r="H1071" s="52" t="str">
        <f>IF(A1071="","",'DATA PENDIENTES'!G1071)</f>
        <v/>
      </c>
      <c r="I1071" s="53" t="str">
        <f>IF(A1071="","",'DATA PENDIENTES'!H1071)</f>
        <v/>
      </c>
      <c r="J1071" s="53" t="str">
        <f t="shared" si="1"/>
        <v/>
      </c>
      <c r="K1071" s="52" t="str">
        <f>IF(A1071="","",'DATA PENDIENTES'!I1071)</f>
        <v/>
      </c>
      <c r="L1071" s="52" t="str">
        <f>IF(A1071="","",'DATA PENDIENTES'!K1071)</f>
        <v/>
      </c>
      <c r="M1071" s="52" t="str">
        <f>IF(A1071="","",'DATA PENDIENTES'!M1071)</f>
        <v/>
      </c>
      <c r="N1071" s="52" t="str">
        <f>IF(A1071="","",'DATA PENDIENTES'!N1071)</f>
        <v/>
      </c>
      <c r="O1071" s="52" t="str">
        <f t="shared" si="2"/>
        <v/>
      </c>
      <c r="P1071" s="52" t="str">
        <f t="shared" si="3"/>
        <v/>
      </c>
      <c r="Q1071" s="80" t="str">
        <f t="shared" si="4"/>
        <v/>
      </c>
      <c r="R1071" s="52" t="str">
        <f t="shared" si="5"/>
        <v/>
      </c>
      <c r="S1071" s="52" t="str">
        <f t="shared" si="6"/>
        <v/>
      </c>
      <c r="T1071" s="53" t="str">
        <f>IF(A1071="","",'DATA PENDIENTES'!O1071)</f>
        <v/>
      </c>
    </row>
    <row r="1072" ht="15.75" customHeight="1">
      <c r="A1072" s="47" t="str">
        <f>IF('DATA PENDIENTES'!B1072="","",'DATA PENDIENTES'!B1072)</f>
        <v/>
      </c>
      <c r="B1072" s="47" t="str">
        <f>IF(A1072="","",'DATA PENDIENTES'!C1072)</f>
        <v/>
      </c>
      <c r="C1072" s="47" t="str">
        <f>IF(A1072="","",'DATA PENDIENTES'!L1072)</f>
        <v/>
      </c>
      <c r="D1072" s="47" t="str">
        <f>IF(A1072="","",'DATA PENDIENTES'!J1072)</f>
        <v/>
      </c>
      <c r="E1072" s="47" t="str">
        <f>IF(A1072="","",'DATA PENDIENTES'!D1072)</f>
        <v/>
      </c>
      <c r="F1072" s="47" t="str">
        <f>IF(A1072="","",'DATA PENDIENTES'!E1072)</f>
        <v/>
      </c>
      <c r="G1072" s="47" t="str">
        <f>IF(A1072="","",'DATA PENDIENTES'!F1072)</f>
        <v/>
      </c>
      <c r="H1072" s="47" t="str">
        <f>IF(A1072="","",'DATA PENDIENTES'!G1072)</f>
        <v/>
      </c>
      <c r="I1072" s="48" t="str">
        <f>IF(A1072="","",'DATA PENDIENTES'!H1072)</f>
        <v/>
      </c>
      <c r="J1072" s="48" t="str">
        <f t="shared" si="1"/>
        <v/>
      </c>
      <c r="K1072" s="47" t="str">
        <f>IF(A1072="","",'DATA PENDIENTES'!I1072)</f>
        <v/>
      </c>
      <c r="L1072" s="47" t="str">
        <f>IF(A1072="","",'DATA PENDIENTES'!K1072)</f>
        <v/>
      </c>
      <c r="M1072" s="47" t="str">
        <f>IF(A1072="","",'DATA PENDIENTES'!M1072)</f>
        <v/>
      </c>
      <c r="N1072" s="47" t="str">
        <f>IF(A1072="","",'DATA PENDIENTES'!N1072)</f>
        <v/>
      </c>
      <c r="O1072" s="47" t="str">
        <f t="shared" si="2"/>
        <v/>
      </c>
      <c r="P1072" s="47" t="str">
        <f t="shared" si="3"/>
        <v/>
      </c>
      <c r="Q1072" s="77" t="str">
        <f t="shared" si="4"/>
        <v/>
      </c>
      <c r="R1072" s="47" t="str">
        <f t="shared" si="5"/>
        <v/>
      </c>
      <c r="S1072" s="47" t="str">
        <f t="shared" si="6"/>
        <v/>
      </c>
      <c r="T1072" s="48" t="str">
        <f>IF(A1072="","",'DATA PENDIENTES'!O1072)</f>
        <v/>
      </c>
    </row>
    <row r="1073" ht="15.75" customHeight="1">
      <c r="A1073" s="52" t="str">
        <f>IF('DATA PENDIENTES'!B1073="","",'DATA PENDIENTES'!B1073)</f>
        <v/>
      </c>
      <c r="B1073" s="52" t="str">
        <f>IF(A1073="","",'DATA PENDIENTES'!C1073)</f>
        <v/>
      </c>
      <c r="C1073" s="52" t="str">
        <f>IF(A1073="","",'DATA PENDIENTES'!L1073)</f>
        <v/>
      </c>
      <c r="D1073" s="52" t="str">
        <f>IF(A1073="","",'DATA PENDIENTES'!J1073)</f>
        <v/>
      </c>
      <c r="E1073" s="52" t="str">
        <f>IF(A1073="","",'DATA PENDIENTES'!D1073)</f>
        <v/>
      </c>
      <c r="F1073" s="52" t="str">
        <f>IF(A1073="","",'DATA PENDIENTES'!E1073)</f>
        <v/>
      </c>
      <c r="G1073" s="52" t="str">
        <f>IF(A1073="","",'DATA PENDIENTES'!F1073)</f>
        <v/>
      </c>
      <c r="H1073" s="52" t="str">
        <f>IF(A1073="","",'DATA PENDIENTES'!G1073)</f>
        <v/>
      </c>
      <c r="I1073" s="53" t="str">
        <f>IF(A1073="","",'DATA PENDIENTES'!H1073)</f>
        <v/>
      </c>
      <c r="J1073" s="53" t="str">
        <f t="shared" si="1"/>
        <v/>
      </c>
      <c r="K1073" s="52" t="str">
        <f>IF(A1073="","",'DATA PENDIENTES'!I1073)</f>
        <v/>
      </c>
      <c r="L1073" s="52" t="str">
        <f>IF(A1073="","",'DATA PENDIENTES'!K1073)</f>
        <v/>
      </c>
      <c r="M1073" s="52" t="str">
        <f>IF(A1073="","",'DATA PENDIENTES'!M1073)</f>
        <v/>
      </c>
      <c r="N1073" s="52" t="str">
        <f>IF(A1073="","",'DATA PENDIENTES'!N1073)</f>
        <v/>
      </c>
      <c r="O1073" s="52" t="str">
        <f t="shared" si="2"/>
        <v/>
      </c>
      <c r="P1073" s="52" t="str">
        <f t="shared" si="3"/>
        <v/>
      </c>
      <c r="Q1073" s="80" t="str">
        <f t="shared" si="4"/>
        <v/>
      </c>
      <c r="R1073" s="52" t="str">
        <f t="shared" si="5"/>
        <v/>
      </c>
      <c r="S1073" s="52" t="str">
        <f t="shared" si="6"/>
        <v/>
      </c>
      <c r="T1073" s="53" t="str">
        <f>IF(A1073="","",'DATA PENDIENTES'!O1073)</f>
        <v/>
      </c>
    </row>
    <row r="1074" ht="15.75" customHeight="1">
      <c r="A1074" s="47" t="str">
        <f>IF('DATA PENDIENTES'!B1074="","",'DATA PENDIENTES'!B1074)</f>
        <v/>
      </c>
      <c r="B1074" s="47" t="str">
        <f>IF(A1074="","",'DATA PENDIENTES'!C1074)</f>
        <v/>
      </c>
      <c r="C1074" s="47" t="str">
        <f>IF(A1074="","",'DATA PENDIENTES'!L1074)</f>
        <v/>
      </c>
      <c r="D1074" s="47" t="str">
        <f>IF(A1074="","",'DATA PENDIENTES'!J1074)</f>
        <v/>
      </c>
      <c r="E1074" s="47" t="str">
        <f>IF(A1074="","",'DATA PENDIENTES'!D1074)</f>
        <v/>
      </c>
      <c r="F1074" s="47" t="str">
        <f>IF(A1074="","",'DATA PENDIENTES'!E1074)</f>
        <v/>
      </c>
      <c r="G1074" s="47" t="str">
        <f>IF(A1074="","",'DATA PENDIENTES'!F1074)</f>
        <v/>
      </c>
      <c r="H1074" s="47" t="str">
        <f>IF(A1074="","",'DATA PENDIENTES'!G1074)</f>
        <v/>
      </c>
      <c r="I1074" s="48" t="str">
        <f>IF(A1074="","",'DATA PENDIENTES'!H1074)</f>
        <v/>
      </c>
      <c r="J1074" s="48" t="str">
        <f t="shared" si="1"/>
        <v/>
      </c>
      <c r="K1074" s="47" t="str">
        <f>IF(A1074="","",'DATA PENDIENTES'!I1074)</f>
        <v/>
      </c>
      <c r="L1074" s="47" t="str">
        <f>IF(A1074="","",'DATA PENDIENTES'!K1074)</f>
        <v/>
      </c>
      <c r="M1074" s="47" t="str">
        <f>IF(A1074="","",'DATA PENDIENTES'!M1074)</f>
        <v/>
      </c>
      <c r="N1074" s="47" t="str">
        <f>IF(A1074="","",'DATA PENDIENTES'!N1074)</f>
        <v/>
      </c>
      <c r="O1074" s="47" t="str">
        <f t="shared" si="2"/>
        <v/>
      </c>
      <c r="P1074" s="47" t="str">
        <f t="shared" si="3"/>
        <v/>
      </c>
      <c r="Q1074" s="77" t="str">
        <f t="shared" si="4"/>
        <v/>
      </c>
      <c r="R1074" s="47" t="str">
        <f t="shared" si="5"/>
        <v/>
      </c>
      <c r="S1074" s="47" t="str">
        <f t="shared" si="6"/>
        <v/>
      </c>
      <c r="T1074" s="48" t="str">
        <f>IF(A1074="","",'DATA PENDIENTES'!O1074)</f>
        <v/>
      </c>
    </row>
    <row r="1075" ht="15.75" customHeight="1">
      <c r="A1075" s="52" t="str">
        <f>IF('DATA PENDIENTES'!B1075="","",'DATA PENDIENTES'!B1075)</f>
        <v/>
      </c>
      <c r="B1075" s="52" t="str">
        <f>IF(A1075="","",'DATA PENDIENTES'!C1075)</f>
        <v/>
      </c>
      <c r="C1075" s="52" t="str">
        <f>IF(A1075="","",'DATA PENDIENTES'!L1075)</f>
        <v/>
      </c>
      <c r="D1075" s="52" t="str">
        <f>IF(A1075="","",'DATA PENDIENTES'!J1075)</f>
        <v/>
      </c>
      <c r="E1075" s="52" t="str">
        <f>IF(A1075="","",'DATA PENDIENTES'!D1075)</f>
        <v/>
      </c>
      <c r="F1075" s="52" t="str">
        <f>IF(A1075="","",'DATA PENDIENTES'!E1075)</f>
        <v/>
      </c>
      <c r="G1075" s="52" t="str">
        <f>IF(A1075="","",'DATA PENDIENTES'!F1075)</f>
        <v/>
      </c>
      <c r="H1075" s="52" t="str">
        <f>IF(A1075="","",'DATA PENDIENTES'!G1075)</f>
        <v/>
      </c>
      <c r="I1075" s="53" t="str">
        <f>IF(A1075="","",'DATA PENDIENTES'!H1075)</f>
        <v/>
      </c>
      <c r="J1075" s="53" t="str">
        <f t="shared" si="1"/>
        <v/>
      </c>
      <c r="K1075" s="52" t="str">
        <f>IF(A1075="","",'DATA PENDIENTES'!I1075)</f>
        <v/>
      </c>
      <c r="L1075" s="52" t="str">
        <f>IF(A1075="","",'DATA PENDIENTES'!K1075)</f>
        <v/>
      </c>
      <c r="M1075" s="52" t="str">
        <f>IF(A1075="","",'DATA PENDIENTES'!M1075)</f>
        <v/>
      </c>
      <c r="N1075" s="52" t="str">
        <f>IF(A1075="","",'DATA PENDIENTES'!N1075)</f>
        <v/>
      </c>
      <c r="O1075" s="52" t="str">
        <f t="shared" si="2"/>
        <v/>
      </c>
      <c r="P1075" s="52" t="str">
        <f t="shared" si="3"/>
        <v/>
      </c>
      <c r="Q1075" s="80" t="str">
        <f t="shared" si="4"/>
        <v/>
      </c>
      <c r="R1075" s="52" t="str">
        <f t="shared" si="5"/>
        <v/>
      </c>
      <c r="S1075" s="52" t="str">
        <f t="shared" si="6"/>
        <v/>
      </c>
      <c r="T1075" s="53" t="str">
        <f>IF(A1075="","",'DATA PENDIENTES'!O1075)</f>
        <v/>
      </c>
    </row>
    <row r="1076" ht="15.75" customHeight="1">
      <c r="A1076" s="47" t="str">
        <f>IF('DATA PENDIENTES'!B1076="","",'DATA PENDIENTES'!B1076)</f>
        <v/>
      </c>
      <c r="B1076" s="47" t="str">
        <f>IF(A1076="","",'DATA PENDIENTES'!C1076)</f>
        <v/>
      </c>
      <c r="C1076" s="47" t="str">
        <f>IF(A1076="","",'DATA PENDIENTES'!L1076)</f>
        <v/>
      </c>
      <c r="D1076" s="47" t="str">
        <f>IF(A1076="","",'DATA PENDIENTES'!J1076)</f>
        <v/>
      </c>
      <c r="E1076" s="47" t="str">
        <f>IF(A1076="","",'DATA PENDIENTES'!D1076)</f>
        <v/>
      </c>
      <c r="F1076" s="47" t="str">
        <f>IF(A1076="","",'DATA PENDIENTES'!E1076)</f>
        <v/>
      </c>
      <c r="G1076" s="47" t="str">
        <f>IF(A1076="","",'DATA PENDIENTES'!F1076)</f>
        <v/>
      </c>
      <c r="H1076" s="47" t="str">
        <f>IF(A1076="","",'DATA PENDIENTES'!G1076)</f>
        <v/>
      </c>
      <c r="I1076" s="48" t="str">
        <f>IF(A1076="","",'DATA PENDIENTES'!H1076)</f>
        <v/>
      </c>
      <c r="J1076" s="48" t="str">
        <f t="shared" si="1"/>
        <v/>
      </c>
      <c r="K1076" s="47" t="str">
        <f>IF(A1076="","",'DATA PENDIENTES'!I1076)</f>
        <v/>
      </c>
      <c r="L1076" s="47" t="str">
        <f>IF(A1076="","",'DATA PENDIENTES'!K1076)</f>
        <v/>
      </c>
      <c r="M1076" s="47" t="str">
        <f>IF(A1076="","",'DATA PENDIENTES'!M1076)</f>
        <v/>
      </c>
      <c r="N1076" s="47" t="str">
        <f>IF(A1076="","",'DATA PENDIENTES'!N1076)</f>
        <v/>
      </c>
      <c r="O1076" s="47" t="str">
        <f t="shared" si="2"/>
        <v/>
      </c>
      <c r="P1076" s="47" t="str">
        <f t="shared" si="3"/>
        <v/>
      </c>
      <c r="Q1076" s="77" t="str">
        <f t="shared" si="4"/>
        <v/>
      </c>
      <c r="R1076" s="47" t="str">
        <f t="shared" si="5"/>
        <v/>
      </c>
      <c r="S1076" s="47" t="str">
        <f t="shared" si="6"/>
        <v/>
      </c>
      <c r="T1076" s="48" t="str">
        <f>IF(A1076="","",'DATA PENDIENTES'!O1076)</f>
        <v/>
      </c>
    </row>
    <row r="1077" ht="15.75" customHeight="1">
      <c r="A1077" s="52" t="str">
        <f>IF('DATA PENDIENTES'!B1077="","",'DATA PENDIENTES'!B1077)</f>
        <v/>
      </c>
      <c r="B1077" s="52" t="str">
        <f>IF(A1077="","",'DATA PENDIENTES'!C1077)</f>
        <v/>
      </c>
      <c r="C1077" s="52" t="str">
        <f>IF(A1077="","",'DATA PENDIENTES'!L1077)</f>
        <v/>
      </c>
      <c r="D1077" s="52" t="str">
        <f>IF(A1077="","",'DATA PENDIENTES'!J1077)</f>
        <v/>
      </c>
      <c r="E1077" s="52" t="str">
        <f>IF(A1077="","",'DATA PENDIENTES'!D1077)</f>
        <v/>
      </c>
      <c r="F1077" s="52" t="str">
        <f>IF(A1077="","",'DATA PENDIENTES'!E1077)</f>
        <v/>
      </c>
      <c r="G1077" s="52" t="str">
        <f>IF(A1077="","",'DATA PENDIENTES'!F1077)</f>
        <v/>
      </c>
      <c r="H1077" s="52" t="str">
        <f>IF(A1077="","",'DATA PENDIENTES'!G1077)</f>
        <v/>
      </c>
      <c r="I1077" s="53" t="str">
        <f>IF(A1077="","",'DATA PENDIENTES'!H1077)</f>
        <v/>
      </c>
      <c r="J1077" s="53" t="str">
        <f t="shared" si="1"/>
        <v/>
      </c>
      <c r="K1077" s="52" t="str">
        <f>IF(A1077="","",'DATA PENDIENTES'!I1077)</f>
        <v/>
      </c>
      <c r="L1077" s="52" t="str">
        <f>IF(A1077="","",'DATA PENDIENTES'!K1077)</f>
        <v/>
      </c>
      <c r="M1077" s="52" t="str">
        <f>IF(A1077="","",'DATA PENDIENTES'!M1077)</f>
        <v/>
      </c>
      <c r="N1077" s="52" t="str">
        <f>IF(A1077="","",'DATA PENDIENTES'!N1077)</f>
        <v/>
      </c>
      <c r="O1077" s="52" t="str">
        <f t="shared" si="2"/>
        <v/>
      </c>
      <c r="P1077" s="52" t="str">
        <f t="shared" si="3"/>
        <v/>
      </c>
      <c r="Q1077" s="80" t="str">
        <f t="shared" si="4"/>
        <v/>
      </c>
      <c r="R1077" s="52" t="str">
        <f t="shared" si="5"/>
        <v/>
      </c>
      <c r="S1077" s="52" t="str">
        <f t="shared" si="6"/>
        <v/>
      </c>
      <c r="T1077" s="53" t="str">
        <f>IF(A1077="","",'DATA PENDIENTES'!O1077)</f>
        <v/>
      </c>
    </row>
    <row r="1078" ht="15.75" customHeight="1">
      <c r="A1078" s="47" t="str">
        <f>IF('DATA PENDIENTES'!B1078="","",'DATA PENDIENTES'!B1078)</f>
        <v/>
      </c>
      <c r="B1078" s="47" t="str">
        <f>IF(A1078="","",'DATA PENDIENTES'!C1078)</f>
        <v/>
      </c>
      <c r="C1078" s="47" t="str">
        <f>IF(A1078="","",'DATA PENDIENTES'!L1078)</f>
        <v/>
      </c>
      <c r="D1078" s="47" t="str">
        <f>IF(A1078="","",'DATA PENDIENTES'!J1078)</f>
        <v/>
      </c>
      <c r="E1078" s="47" t="str">
        <f>IF(A1078="","",'DATA PENDIENTES'!D1078)</f>
        <v/>
      </c>
      <c r="F1078" s="47" t="str">
        <f>IF(A1078="","",'DATA PENDIENTES'!E1078)</f>
        <v/>
      </c>
      <c r="G1078" s="47" t="str">
        <f>IF(A1078="","",'DATA PENDIENTES'!F1078)</f>
        <v/>
      </c>
      <c r="H1078" s="47" t="str">
        <f>IF(A1078="","",'DATA PENDIENTES'!G1078)</f>
        <v/>
      </c>
      <c r="I1078" s="48" t="str">
        <f>IF(A1078="","",'DATA PENDIENTES'!H1078)</f>
        <v/>
      </c>
      <c r="J1078" s="48" t="str">
        <f t="shared" si="1"/>
        <v/>
      </c>
      <c r="K1078" s="47" t="str">
        <f>IF(A1078="","",'DATA PENDIENTES'!I1078)</f>
        <v/>
      </c>
      <c r="L1078" s="47" t="str">
        <f>IF(A1078="","",'DATA PENDIENTES'!K1078)</f>
        <v/>
      </c>
      <c r="M1078" s="47" t="str">
        <f>IF(A1078="","",'DATA PENDIENTES'!M1078)</f>
        <v/>
      </c>
      <c r="N1078" s="47" t="str">
        <f>IF(A1078="","",'DATA PENDIENTES'!N1078)</f>
        <v/>
      </c>
      <c r="O1078" s="47" t="str">
        <f t="shared" si="2"/>
        <v/>
      </c>
      <c r="P1078" s="47" t="str">
        <f t="shared" si="3"/>
        <v/>
      </c>
      <c r="Q1078" s="77" t="str">
        <f t="shared" si="4"/>
        <v/>
      </c>
      <c r="R1078" s="47" t="str">
        <f t="shared" si="5"/>
        <v/>
      </c>
      <c r="S1078" s="47" t="str">
        <f t="shared" si="6"/>
        <v/>
      </c>
      <c r="T1078" s="48" t="str">
        <f>IF(A1078="","",'DATA PENDIENTES'!O1078)</f>
        <v/>
      </c>
    </row>
    <row r="1079" ht="15.75" customHeight="1">
      <c r="A1079" s="52" t="str">
        <f>IF('DATA PENDIENTES'!B1079="","",'DATA PENDIENTES'!B1079)</f>
        <v/>
      </c>
      <c r="B1079" s="52" t="str">
        <f>IF(A1079="","",'DATA PENDIENTES'!C1079)</f>
        <v/>
      </c>
      <c r="C1079" s="52" t="str">
        <f>IF(A1079="","",'DATA PENDIENTES'!L1079)</f>
        <v/>
      </c>
      <c r="D1079" s="52" t="str">
        <f>IF(A1079="","",'DATA PENDIENTES'!J1079)</f>
        <v/>
      </c>
      <c r="E1079" s="52" t="str">
        <f>IF(A1079="","",'DATA PENDIENTES'!D1079)</f>
        <v/>
      </c>
      <c r="F1079" s="52" t="str">
        <f>IF(A1079="","",'DATA PENDIENTES'!E1079)</f>
        <v/>
      </c>
      <c r="G1079" s="52" t="str">
        <f>IF(A1079="","",'DATA PENDIENTES'!F1079)</f>
        <v/>
      </c>
      <c r="H1079" s="52" t="str">
        <f>IF(A1079="","",'DATA PENDIENTES'!G1079)</f>
        <v/>
      </c>
      <c r="I1079" s="53" t="str">
        <f>IF(A1079="","",'DATA PENDIENTES'!H1079)</f>
        <v/>
      </c>
      <c r="J1079" s="53" t="str">
        <f t="shared" si="1"/>
        <v/>
      </c>
      <c r="K1079" s="52" t="str">
        <f>IF(A1079="","",'DATA PENDIENTES'!I1079)</f>
        <v/>
      </c>
      <c r="L1079" s="52" t="str">
        <f>IF(A1079="","",'DATA PENDIENTES'!K1079)</f>
        <v/>
      </c>
      <c r="M1079" s="52" t="str">
        <f>IF(A1079="","",'DATA PENDIENTES'!M1079)</f>
        <v/>
      </c>
      <c r="N1079" s="52" t="str">
        <f>IF(A1079="","",'DATA PENDIENTES'!N1079)</f>
        <v/>
      </c>
      <c r="O1079" s="52" t="str">
        <f t="shared" si="2"/>
        <v/>
      </c>
      <c r="P1079" s="52" t="str">
        <f t="shared" si="3"/>
        <v/>
      </c>
      <c r="Q1079" s="80" t="str">
        <f t="shared" si="4"/>
        <v/>
      </c>
      <c r="R1079" s="52" t="str">
        <f t="shared" si="5"/>
        <v/>
      </c>
      <c r="S1079" s="52" t="str">
        <f t="shared" si="6"/>
        <v/>
      </c>
      <c r="T1079" s="53" t="str">
        <f>IF(A1079="","",'DATA PENDIENTES'!O1079)</f>
        <v/>
      </c>
    </row>
    <row r="1080" ht="15.75" customHeight="1">
      <c r="A1080" s="47" t="str">
        <f>IF('DATA PENDIENTES'!B1080="","",'DATA PENDIENTES'!B1080)</f>
        <v/>
      </c>
      <c r="B1080" s="47" t="str">
        <f>IF(A1080="","",'DATA PENDIENTES'!C1080)</f>
        <v/>
      </c>
      <c r="C1080" s="47" t="str">
        <f>IF(A1080="","",'DATA PENDIENTES'!L1080)</f>
        <v/>
      </c>
      <c r="D1080" s="47" t="str">
        <f>IF(A1080="","",'DATA PENDIENTES'!J1080)</f>
        <v/>
      </c>
      <c r="E1080" s="47" t="str">
        <f>IF(A1080="","",'DATA PENDIENTES'!D1080)</f>
        <v/>
      </c>
      <c r="F1080" s="47" t="str">
        <f>IF(A1080="","",'DATA PENDIENTES'!E1080)</f>
        <v/>
      </c>
      <c r="G1080" s="47" t="str">
        <f>IF(A1080="","",'DATA PENDIENTES'!F1080)</f>
        <v/>
      </c>
      <c r="H1080" s="47" t="str">
        <f>IF(A1080="","",'DATA PENDIENTES'!G1080)</f>
        <v/>
      </c>
      <c r="I1080" s="48" t="str">
        <f>IF(A1080="","",'DATA PENDIENTES'!H1080)</f>
        <v/>
      </c>
      <c r="J1080" s="48" t="str">
        <f t="shared" si="1"/>
        <v/>
      </c>
      <c r="K1080" s="47" t="str">
        <f>IF(A1080="","",'DATA PENDIENTES'!I1080)</f>
        <v/>
      </c>
      <c r="L1080" s="47" t="str">
        <f>IF(A1080="","",'DATA PENDIENTES'!K1080)</f>
        <v/>
      </c>
      <c r="M1080" s="47" t="str">
        <f>IF(A1080="","",'DATA PENDIENTES'!M1080)</f>
        <v/>
      </c>
      <c r="N1080" s="47" t="str">
        <f>IF(A1080="","",'DATA PENDIENTES'!N1080)</f>
        <v/>
      </c>
      <c r="O1080" s="47" t="str">
        <f t="shared" si="2"/>
        <v/>
      </c>
      <c r="P1080" s="47" t="str">
        <f t="shared" si="3"/>
        <v/>
      </c>
      <c r="Q1080" s="77" t="str">
        <f t="shared" si="4"/>
        <v/>
      </c>
      <c r="R1080" s="47" t="str">
        <f t="shared" si="5"/>
        <v/>
      </c>
      <c r="S1080" s="47" t="str">
        <f t="shared" si="6"/>
        <v/>
      </c>
      <c r="T1080" s="48" t="str">
        <f>IF(A1080="","",'DATA PENDIENTES'!O1080)</f>
        <v/>
      </c>
    </row>
    <row r="1081" ht="15.75" customHeight="1">
      <c r="A1081" s="52" t="str">
        <f>IF('DATA PENDIENTES'!B1081="","",'DATA PENDIENTES'!B1081)</f>
        <v/>
      </c>
      <c r="B1081" s="52" t="str">
        <f>IF(A1081="","",'DATA PENDIENTES'!C1081)</f>
        <v/>
      </c>
      <c r="C1081" s="52" t="str">
        <f>IF(A1081="","",'DATA PENDIENTES'!L1081)</f>
        <v/>
      </c>
      <c r="D1081" s="52" t="str">
        <f>IF(A1081="","",'DATA PENDIENTES'!J1081)</f>
        <v/>
      </c>
      <c r="E1081" s="52" t="str">
        <f>IF(A1081="","",'DATA PENDIENTES'!D1081)</f>
        <v/>
      </c>
      <c r="F1081" s="52" t="str">
        <f>IF(A1081="","",'DATA PENDIENTES'!E1081)</f>
        <v/>
      </c>
      <c r="G1081" s="52" t="str">
        <f>IF(A1081="","",'DATA PENDIENTES'!F1081)</f>
        <v/>
      </c>
      <c r="H1081" s="52" t="str">
        <f>IF(A1081="","",'DATA PENDIENTES'!G1081)</f>
        <v/>
      </c>
      <c r="I1081" s="53" t="str">
        <f>IF(A1081="","",'DATA PENDIENTES'!H1081)</f>
        <v/>
      </c>
      <c r="J1081" s="53" t="str">
        <f t="shared" si="1"/>
        <v/>
      </c>
      <c r="K1081" s="52" t="str">
        <f>IF(A1081="","",'DATA PENDIENTES'!I1081)</f>
        <v/>
      </c>
      <c r="L1081" s="52" t="str">
        <f>IF(A1081="","",'DATA PENDIENTES'!K1081)</f>
        <v/>
      </c>
      <c r="M1081" s="52" t="str">
        <f>IF(A1081="","",'DATA PENDIENTES'!M1081)</f>
        <v/>
      </c>
      <c r="N1081" s="52" t="str">
        <f>IF(A1081="","",'DATA PENDIENTES'!N1081)</f>
        <v/>
      </c>
      <c r="O1081" s="52" t="str">
        <f t="shared" si="2"/>
        <v/>
      </c>
      <c r="P1081" s="52" t="str">
        <f t="shared" si="3"/>
        <v/>
      </c>
      <c r="Q1081" s="80" t="str">
        <f t="shared" si="4"/>
        <v/>
      </c>
      <c r="R1081" s="52" t="str">
        <f t="shared" si="5"/>
        <v/>
      </c>
      <c r="S1081" s="52" t="str">
        <f t="shared" si="6"/>
        <v/>
      </c>
      <c r="T1081" s="53" t="str">
        <f>IF(A1081="","",'DATA PENDIENTES'!O1081)</f>
        <v/>
      </c>
    </row>
    <row r="1082" ht="15.75" customHeight="1">
      <c r="A1082" s="47" t="str">
        <f>IF('DATA PENDIENTES'!B1082="","",'DATA PENDIENTES'!B1082)</f>
        <v/>
      </c>
      <c r="B1082" s="47" t="str">
        <f>IF(A1082="","",'DATA PENDIENTES'!C1082)</f>
        <v/>
      </c>
      <c r="C1082" s="47" t="str">
        <f>IF(A1082="","",'DATA PENDIENTES'!L1082)</f>
        <v/>
      </c>
      <c r="D1082" s="47" t="str">
        <f>IF(A1082="","",'DATA PENDIENTES'!J1082)</f>
        <v/>
      </c>
      <c r="E1082" s="47" t="str">
        <f>IF(A1082="","",'DATA PENDIENTES'!D1082)</f>
        <v/>
      </c>
      <c r="F1082" s="47" t="str">
        <f>IF(A1082="","",'DATA PENDIENTES'!E1082)</f>
        <v/>
      </c>
      <c r="G1082" s="47" t="str">
        <f>IF(A1082="","",'DATA PENDIENTES'!F1082)</f>
        <v/>
      </c>
      <c r="H1082" s="47" t="str">
        <f>IF(A1082="","",'DATA PENDIENTES'!G1082)</f>
        <v/>
      </c>
      <c r="I1082" s="48" t="str">
        <f>IF(A1082="","",'DATA PENDIENTES'!H1082)</f>
        <v/>
      </c>
      <c r="J1082" s="48" t="str">
        <f t="shared" si="1"/>
        <v/>
      </c>
      <c r="K1082" s="47" t="str">
        <f>IF(A1082="","",'DATA PENDIENTES'!I1082)</f>
        <v/>
      </c>
      <c r="L1082" s="47" t="str">
        <f>IF(A1082="","",'DATA PENDIENTES'!K1082)</f>
        <v/>
      </c>
      <c r="M1082" s="47" t="str">
        <f>IF(A1082="","",'DATA PENDIENTES'!M1082)</f>
        <v/>
      </c>
      <c r="N1082" s="47" t="str">
        <f>IF(A1082="","",'DATA PENDIENTES'!N1082)</f>
        <v/>
      </c>
      <c r="O1082" s="47" t="str">
        <f t="shared" si="2"/>
        <v/>
      </c>
      <c r="P1082" s="47" t="str">
        <f t="shared" si="3"/>
        <v/>
      </c>
      <c r="Q1082" s="77" t="str">
        <f t="shared" si="4"/>
        <v/>
      </c>
      <c r="R1082" s="47" t="str">
        <f t="shared" si="5"/>
        <v/>
      </c>
      <c r="S1082" s="47" t="str">
        <f t="shared" si="6"/>
        <v/>
      </c>
      <c r="T1082" s="48" t="str">
        <f>IF(A1082="","",'DATA PENDIENTES'!O1082)</f>
        <v/>
      </c>
    </row>
    <row r="1083" ht="15.75" customHeight="1">
      <c r="A1083" s="52" t="str">
        <f>IF('DATA PENDIENTES'!B1083="","",'DATA PENDIENTES'!B1083)</f>
        <v/>
      </c>
      <c r="B1083" s="52" t="str">
        <f>IF(A1083="","",'DATA PENDIENTES'!C1083)</f>
        <v/>
      </c>
      <c r="C1083" s="52" t="str">
        <f>IF(A1083="","",'DATA PENDIENTES'!L1083)</f>
        <v/>
      </c>
      <c r="D1083" s="52" t="str">
        <f>IF(A1083="","",'DATA PENDIENTES'!J1083)</f>
        <v/>
      </c>
      <c r="E1083" s="52" t="str">
        <f>IF(A1083="","",'DATA PENDIENTES'!D1083)</f>
        <v/>
      </c>
      <c r="F1083" s="52" t="str">
        <f>IF(A1083="","",'DATA PENDIENTES'!E1083)</f>
        <v/>
      </c>
      <c r="G1083" s="52" t="str">
        <f>IF(A1083="","",'DATA PENDIENTES'!F1083)</f>
        <v/>
      </c>
      <c r="H1083" s="52" t="str">
        <f>IF(A1083="","",'DATA PENDIENTES'!G1083)</f>
        <v/>
      </c>
      <c r="I1083" s="53" t="str">
        <f>IF(A1083="","",'DATA PENDIENTES'!H1083)</f>
        <v/>
      </c>
      <c r="J1083" s="53" t="str">
        <f t="shared" si="1"/>
        <v/>
      </c>
      <c r="K1083" s="52" t="str">
        <f>IF(A1083="","",'DATA PENDIENTES'!I1083)</f>
        <v/>
      </c>
      <c r="L1083" s="52" t="str">
        <f>IF(A1083="","",'DATA PENDIENTES'!K1083)</f>
        <v/>
      </c>
      <c r="M1083" s="52" t="str">
        <f>IF(A1083="","",'DATA PENDIENTES'!M1083)</f>
        <v/>
      </c>
      <c r="N1083" s="52" t="str">
        <f>IF(A1083="","",'DATA PENDIENTES'!N1083)</f>
        <v/>
      </c>
      <c r="O1083" s="52" t="str">
        <f t="shared" si="2"/>
        <v/>
      </c>
      <c r="P1083" s="52" t="str">
        <f t="shared" si="3"/>
        <v/>
      </c>
      <c r="Q1083" s="80" t="str">
        <f t="shared" si="4"/>
        <v/>
      </c>
      <c r="R1083" s="52" t="str">
        <f t="shared" si="5"/>
        <v/>
      </c>
      <c r="S1083" s="52" t="str">
        <f t="shared" si="6"/>
        <v/>
      </c>
      <c r="T1083" s="53" t="str">
        <f>IF(A1083="","",'DATA PENDIENTES'!O1083)</f>
        <v/>
      </c>
    </row>
    <row r="1084" ht="15.75" customHeight="1">
      <c r="A1084" s="47" t="str">
        <f>IF('DATA PENDIENTES'!B1084="","",'DATA PENDIENTES'!B1084)</f>
        <v/>
      </c>
      <c r="B1084" s="47" t="str">
        <f>IF(A1084="","",'DATA PENDIENTES'!C1084)</f>
        <v/>
      </c>
      <c r="C1084" s="47" t="str">
        <f>IF(A1084="","",'DATA PENDIENTES'!L1084)</f>
        <v/>
      </c>
      <c r="D1084" s="47" t="str">
        <f>IF(A1084="","",'DATA PENDIENTES'!J1084)</f>
        <v/>
      </c>
      <c r="E1084" s="47" t="str">
        <f>IF(A1084="","",'DATA PENDIENTES'!D1084)</f>
        <v/>
      </c>
      <c r="F1084" s="47" t="str">
        <f>IF(A1084="","",'DATA PENDIENTES'!E1084)</f>
        <v/>
      </c>
      <c r="G1084" s="47" t="str">
        <f>IF(A1084="","",'DATA PENDIENTES'!F1084)</f>
        <v/>
      </c>
      <c r="H1084" s="47" t="str">
        <f>IF(A1084="","",'DATA PENDIENTES'!G1084)</f>
        <v/>
      </c>
      <c r="I1084" s="48" t="str">
        <f>IF(A1084="","",'DATA PENDIENTES'!H1084)</f>
        <v/>
      </c>
      <c r="J1084" s="48" t="str">
        <f t="shared" si="1"/>
        <v/>
      </c>
      <c r="K1084" s="47" t="str">
        <f>IF(A1084="","",'DATA PENDIENTES'!I1084)</f>
        <v/>
      </c>
      <c r="L1084" s="47" t="str">
        <f>IF(A1084="","",'DATA PENDIENTES'!K1084)</f>
        <v/>
      </c>
      <c r="M1084" s="47" t="str">
        <f>IF(A1084="","",'DATA PENDIENTES'!M1084)</f>
        <v/>
      </c>
      <c r="N1084" s="47" t="str">
        <f>IF(A1084="","",'DATA PENDIENTES'!N1084)</f>
        <v/>
      </c>
      <c r="O1084" s="47" t="str">
        <f t="shared" si="2"/>
        <v/>
      </c>
      <c r="P1084" s="47" t="str">
        <f t="shared" si="3"/>
        <v/>
      </c>
      <c r="Q1084" s="77" t="str">
        <f t="shared" si="4"/>
        <v/>
      </c>
      <c r="R1084" s="47" t="str">
        <f t="shared" si="5"/>
        <v/>
      </c>
      <c r="S1084" s="47" t="str">
        <f t="shared" si="6"/>
        <v/>
      </c>
      <c r="T1084" s="48" t="str">
        <f>IF(A1084="","",'DATA PENDIENTES'!O1084)</f>
        <v/>
      </c>
    </row>
    <row r="1085" ht="15.75" customHeight="1">
      <c r="A1085" s="52" t="str">
        <f>IF('DATA PENDIENTES'!B1085="","",'DATA PENDIENTES'!B1085)</f>
        <v/>
      </c>
      <c r="B1085" s="52" t="str">
        <f>IF(A1085="","",'DATA PENDIENTES'!C1085)</f>
        <v/>
      </c>
      <c r="C1085" s="52" t="str">
        <f>IF(A1085="","",'DATA PENDIENTES'!L1085)</f>
        <v/>
      </c>
      <c r="D1085" s="52" t="str">
        <f>IF(A1085="","",'DATA PENDIENTES'!J1085)</f>
        <v/>
      </c>
      <c r="E1085" s="52" t="str">
        <f>IF(A1085="","",'DATA PENDIENTES'!D1085)</f>
        <v/>
      </c>
      <c r="F1085" s="52" t="str">
        <f>IF(A1085="","",'DATA PENDIENTES'!E1085)</f>
        <v/>
      </c>
      <c r="G1085" s="52" t="str">
        <f>IF(A1085="","",'DATA PENDIENTES'!F1085)</f>
        <v/>
      </c>
      <c r="H1085" s="52" t="str">
        <f>IF(A1085="","",'DATA PENDIENTES'!G1085)</f>
        <v/>
      </c>
      <c r="I1085" s="53" t="str">
        <f>IF(A1085="","",'DATA PENDIENTES'!H1085)</f>
        <v/>
      </c>
      <c r="J1085" s="53" t="str">
        <f t="shared" si="1"/>
        <v/>
      </c>
      <c r="K1085" s="52" t="str">
        <f>IF(A1085="","",'DATA PENDIENTES'!I1085)</f>
        <v/>
      </c>
      <c r="L1085" s="52" t="str">
        <f>IF(A1085="","",'DATA PENDIENTES'!K1085)</f>
        <v/>
      </c>
      <c r="M1085" s="52" t="str">
        <f>IF(A1085="","",'DATA PENDIENTES'!M1085)</f>
        <v/>
      </c>
      <c r="N1085" s="52" t="str">
        <f>IF(A1085="","",'DATA PENDIENTES'!N1085)</f>
        <v/>
      </c>
      <c r="O1085" s="52" t="str">
        <f t="shared" si="2"/>
        <v/>
      </c>
      <c r="P1085" s="52" t="str">
        <f t="shared" si="3"/>
        <v/>
      </c>
      <c r="Q1085" s="80" t="str">
        <f t="shared" si="4"/>
        <v/>
      </c>
      <c r="R1085" s="52" t="str">
        <f t="shared" si="5"/>
        <v/>
      </c>
      <c r="S1085" s="52" t="str">
        <f t="shared" si="6"/>
        <v/>
      </c>
      <c r="T1085" s="53" t="str">
        <f>IF(A1085="","",'DATA PENDIENTES'!O1085)</f>
        <v/>
      </c>
    </row>
    <row r="1086" ht="15.75" customHeight="1">
      <c r="A1086" s="47" t="str">
        <f>IF('DATA PENDIENTES'!B1086="","",'DATA PENDIENTES'!B1086)</f>
        <v/>
      </c>
      <c r="B1086" s="47" t="str">
        <f>IF(A1086="","",'DATA PENDIENTES'!C1086)</f>
        <v/>
      </c>
      <c r="C1086" s="47" t="str">
        <f>IF(A1086="","",'DATA PENDIENTES'!L1086)</f>
        <v/>
      </c>
      <c r="D1086" s="47" t="str">
        <f>IF(A1086="","",'DATA PENDIENTES'!J1086)</f>
        <v/>
      </c>
      <c r="E1086" s="47" t="str">
        <f>IF(A1086="","",'DATA PENDIENTES'!D1086)</f>
        <v/>
      </c>
      <c r="F1086" s="47" t="str">
        <f>IF(A1086="","",'DATA PENDIENTES'!E1086)</f>
        <v/>
      </c>
      <c r="G1086" s="47" t="str">
        <f>IF(A1086="","",'DATA PENDIENTES'!F1086)</f>
        <v/>
      </c>
      <c r="H1086" s="47" t="str">
        <f>IF(A1086="","",'DATA PENDIENTES'!G1086)</f>
        <v/>
      </c>
      <c r="I1086" s="48" t="str">
        <f>IF(A1086="","",'DATA PENDIENTES'!H1086)</f>
        <v/>
      </c>
      <c r="J1086" s="48" t="str">
        <f t="shared" si="1"/>
        <v/>
      </c>
      <c r="K1086" s="47" t="str">
        <f>IF(A1086="","",'DATA PENDIENTES'!I1086)</f>
        <v/>
      </c>
      <c r="L1086" s="47" t="str">
        <f>IF(A1086="","",'DATA PENDIENTES'!K1086)</f>
        <v/>
      </c>
      <c r="M1086" s="47" t="str">
        <f>IF(A1086="","",'DATA PENDIENTES'!M1086)</f>
        <v/>
      </c>
      <c r="N1086" s="47" t="str">
        <f>IF(A1086="","",'DATA PENDIENTES'!N1086)</f>
        <v/>
      </c>
      <c r="O1086" s="47" t="str">
        <f t="shared" si="2"/>
        <v/>
      </c>
      <c r="P1086" s="47" t="str">
        <f t="shared" si="3"/>
        <v/>
      </c>
      <c r="Q1086" s="77" t="str">
        <f t="shared" si="4"/>
        <v/>
      </c>
      <c r="R1086" s="47" t="str">
        <f t="shared" si="5"/>
        <v/>
      </c>
      <c r="S1086" s="47" t="str">
        <f t="shared" si="6"/>
        <v/>
      </c>
      <c r="T1086" s="48" t="str">
        <f>IF(A1086="","",'DATA PENDIENTES'!O1086)</f>
        <v/>
      </c>
    </row>
    <row r="1087" ht="15.75" customHeight="1">
      <c r="A1087" s="52" t="str">
        <f>IF('DATA PENDIENTES'!B1087="","",'DATA PENDIENTES'!B1087)</f>
        <v/>
      </c>
      <c r="B1087" s="52" t="str">
        <f>IF(A1087="","",'DATA PENDIENTES'!C1087)</f>
        <v/>
      </c>
      <c r="C1087" s="52" t="str">
        <f>IF(A1087="","",'DATA PENDIENTES'!L1087)</f>
        <v/>
      </c>
      <c r="D1087" s="52" t="str">
        <f>IF(A1087="","",'DATA PENDIENTES'!J1087)</f>
        <v/>
      </c>
      <c r="E1087" s="52" t="str">
        <f>IF(A1087="","",'DATA PENDIENTES'!D1087)</f>
        <v/>
      </c>
      <c r="F1087" s="52" t="str">
        <f>IF(A1087="","",'DATA PENDIENTES'!E1087)</f>
        <v/>
      </c>
      <c r="G1087" s="52" t="str">
        <f>IF(A1087="","",'DATA PENDIENTES'!F1087)</f>
        <v/>
      </c>
      <c r="H1087" s="52" t="str">
        <f>IF(A1087="","",'DATA PENDIENTES'!G1087)</f>
        <v/>
      </c>
      <c r="I1087" s="53" t="str">
        <f>IF(A1087="","",'DATA PENDIENTES'!H1087)</f>
        <v/>
      </c>
      <c r="J1087" s="53" t="str">
        <f t="shared" si="1"/>
        <v/>
      </c>
      <c r="K1087" s="52" t="str">
        <f>IF(A1087="","",'DATA PENDIENTES'!I1087)</f>
        <v/>
      </c>
      <c r="L1087" s="52" t="str">
        <f>IF(A1087="","",'DATA PENDIENTES'!K1087)</f>
        <v/>
      </c>
      <c r="M1087" s="52" t="str">
        <f>IF(A1087="","",'DATA PENDIENTES'!M1087)</f>
        <v/>
      </c>
      <c r="N1087" s="52" t="str">
        <f>IF(A1087="","",'DATA PENDIENTES'!N1087)</f>
        <v/>
      </c>
      <c r="O1087" s="52" t="str">
        <f t="shared" si="2"/>
        <v/>
      </c>
      <c r="P1087" s="52" t="str">
        <f t="shared" si="3"/>
        <v/>
      </c>
      <c r="Q1087" s="80" t="str">
        <f t="shared" si="4"/>
        <v/>
      </c>
      <c r="R1087" s="52" t="str">
        <f t="shared" si="5"/>
        <v/>
      </c>
      <c r="S1087" s="52" t="str">
        <f t="shared" si="6"/>
        <v/>
      </c>
      <c r="T1087" s="53" t="str">
        <f>IF(A1087="","",'DATA PENDIENTES'!O1087)</f>
        <v/>
      </c>
    </row>
    <row r="1088" ht="15.75" customHeight="1">
      <c r="A1088" s="47" t="str">
        <f>IF('DATA PENDIENTES'!B1088="","",'DATA PENDIENTES'!B1088)</f>
        <v/>
      </c>
      <c r="B1088" s="47" t="str">
        <f>IF(A1088="","",'DATA PENDIENTES'!C1088)</f>
        <v/>
      </c>
      <c r="C1088" s="47" t="str">
        <f>IF(A1088="","",'DATA PENDIENTES'!L1088)</f>
        <v/>
      </c>
      <c r="D1088" s="47" t="str">
        <f>IF(A1088="","",'DATA PENDIENTES'!J1088)</f>
        <v/>
      </c>
      <c r="E1088" s="47" t="str">
        <f>IF(A1088="","",'DATA PENDIENTES'!D1088)</f>
        <v/>
      </c>
      <c r="F1088" s="47" t="str">
        <f>IF(A1088="","",'DATA PENDIENTES'!E1088)</f>
        <v/>
      </c>
      <c r="G1088" s="47" t="str">
        <f>IF(A1088="","",'DATA PENDIENTES'!F1088)</f>
        <v/>
      </c>
      <c r="H1088" s="47" t="str">
        <f>IF(A1088="","",'DATA PENDIENTES'!G1088)</f>
        <v/>
      </c>
      <c r="I1088" s="48" t="str">
        <f>IF(A1088="","",'DATA PENDIENTES'!H1088)</f>
        <v/>
      </c>
      <c r="J1088" s="48" t="str">
        <f t="shared" si="1"/>
        <v/>
      </c>
      <c r="K1088" s="47" t="str">
        <f>IF(A1088="","",'DATA PENDIENTES'!I1088)</f>
        <v/>
      </c>
      <c r="L1088" s="47" t="str">
        <f>IF(A1088="","",'DATA PENDIENTES'!K1088)</f>
        <v/>
      </c>
      <c r="M1088" s="47" t="str">
        <f>IF(A1088="","",'DATA PENDIENTES'!M1088)</f>
        <v/>
      </c>
      <c r="N1088" s="47" t="str">
        <f>IF(A1088="","",'DATA PENDIENTES'!N1088)</f>
        <v/>
      </c>
      <c r="O1088" s="47" t="str">
        <f t="shared" si="2"/>
        <v/>
      </c>
      <c r="P1088" s="47" t="str">
        <f t="shared" si="3"/>
        <v/>
      </c>
      <c r="Q1088" s="77" t="str">
        <f t="shared" si="4"/>
        <v/>
      </c>
      <c r="R1088" s="47" t="str">
        <f t="shared" si="5"/>
        <v/>
      </c>
      <c r="S1088" s="47" t="str">
        <f t="shared" si="6"/>
        <v/>
      </c>
      <c r="T1088" s="48" t="str">
        <f>IF(A1088="","",'DATA PENDIENTES'!O1088)</f>
        <v/>
      </c>
    </row>
    <row r="1089" ht="15.75" customHeight="1">
      <c r="A1089" s="52" t="str">
        <f>IF('DATA PENDIENTES'!B1089="","",'DATA PENDIENTES'!B1089)</f>
        <v/>
      </c>
      <c r="B1089" s="52" t="str">
        <f>IF(A1089="","",'DATA PENDIENTES'!C1089)</f>
        <v/>
      </c>
      <c r="C1089" s="52" t="str">
        <f>IF(A1089="","",'DATA PENDIENTES'!L1089)</f>
        <v/>
      </c>
      <c r="D1089" s="52" t="str">
        <f>IF(A1089="","",'DATA PENDIENTES'!J1089)</f>
        <v/>
      </c>
      <c r="E1089" s="52" t="str">
        <f>IF(A1089="","",'DATA PENDIENTES'!D1089)</f>
        <v/>
      </c>
      <c r="F1089" s="52" t="str">
        <f>IF(A1089="","",'DATA PENDIENTES'!E1089)</f>
        <v/>
      </c>
      <c r="G1089" s="52" t="str">
        <f>IF(A1089="","",'DATA PENDIENTES'!F1089)</f>
        <v/>
      </c>
      <c r="H1089" s="52" t="str">
        <f>IF(A1089="","",'DATA PENDIENTES'!G1089)</f>
        <v/>
      </c>
      <c r="I1089" s="53" t="str">
        <f>IF(A1089="","",'DATA PENDIENTES'!H1089)</f>
        <v/>
      </c>
      <c r="J1089" s="53" t="str">
        <f t="shared" si="1"/>
        <v/>
      </c>
      <c r="K1089" s="52" t="str">
        <f>IF(A1089="","",'DATA PENDIENTES'!I1089)</f>
        <v/>
      </c>
      <c r="L1089" s="52" t="str">
        <f>IF(A1089="","",'DATA PENDIENTES'!K1089)</f>
        <v/>
      </c>
      <c r="M1089" s="52" t="str">
        <f>IF(A1089="","",'DATA PENDIENTES'!M1089)</f>
        <v/>
      </c>
      <c r="N1089" s="52" t="str">
        <f>IF(A1089="","",'DATA PENDIENTES'!N1089)</f>
        <v/>
      </c>
      <c r="O1089" s="52" t="str">
        <f t="shared" si="2"/>
        <v/>
      </c>
      <c r="P1089" s="52" t="str">
        <f t="shared" si="3"/>
        <v/>
      </c>
      <c r="Q1089" s="80" t="str">
        <f t="shared" si="4"/>
        <v/>
      </c>
      <c r="R1089" s="52" t="str">
        <f t="shared" si="5"/>
        <v/>
      </c>
      <c r="S1089" s="52" t="str">
        <f t="shared" si="6"/>
        <v/>
      </c>
      <c r="T1089" s="53" t="str">
        <f>IF(A1089="","",'DATA PENDIENTES'!O1089)</f>
        <v/>
      </c>
    </row>
    <row r="1090" ht="15.75" customHeight="1">
      <c r="A1090" s="47" t="str">
        <f>IF('DATA PENDIENTES'!B1090="","",'DATA PENDIENTES'!B1090)</f>
        <v/>
      </c>
      <c r="B1090" s="47" t="str">
        <f>IF(A1090="","",'DATA PENDIENTES'!C1090)</f>
        <v/>
      </c>
      <c r="C1090" s="47" t="str">
        <f>IF(A1090="","",'DATA PENDIENTES'!L1090)</f>
        <v/>
      </c>
      <c r="D1090" s="47" t="str">
        <f>IF(A1090="","",'DATA PENDIENTES'!J1090)</f>
        <v/>
      </c>
      <c r="E1090" s="47" t="str">
        <f>IF(A1090="","",'DATA PENDIENTES'!D1090)</f>
        <v/>
      </c>
      <c r="F1090" s="47" t="str">
        <f>IF(A1090="","",'DATA PENDIENTES'!E1090)</f>
        <v/>
      </c>
      <c r="G1090" s="47" t="str">
        <f>IF(A1090="","",'DATA PENDIENTES'!F1090)</f>
        <v/>
      </c>
      <c r="H1090" s="47" t="str">
        <f>IF(A1090="","",'DATA PENDIENTES'!G1090)</f>
        <v/>
      </c>
      <c r="I1090" s="48" t="str">
        <f>IF(A1090="","",'DATA PENDIENTES'!H1090)</f>
        <v/>
      </c>
      <c r="J1090" s="48" t="str">
        <f t="shared" si="1"/>
        <v/>
      </c>
      <c r="K1090" s="47" t="str">
        <f>IF(A1090="","",'DATA PENDIENTES'!I1090)</f>
        <v/>
      </c>
      <c r="L1090" s="47" t="str">
        <f>IF(A1090="","",'DATA PENDIENTES'!K1090)</f>
        <v/>
      </c>
      <c r="M1090" s="47" t="str">
        <f>IF(A1090="","",'DATA PENDIENTES'!M1090)</f>
        <v/>
      </c>
      <c r="N1090" s="47" t="str">
        <f>IF(A1090="","",'DATA PENDIENTES'!N1090)</f>
        <v/>
      </c>
      <c r="O1090" s="47" t="str">
        <f t="shared" si="2"/>
        <v/>
      </c>
      <c r="P1090" s="47" t="str">
        <f t="shared" si="3"/>
        <v/>
      </c>
      <c r="Q1090" s="77" t="str">
        <f t="shared" si="4"/>
        <v/>
      </c>
      <c r="R1090" s="47" t="str">
        <f t="shared" si="5"/>
        <v/>
      </c>
      <c r="S1090" s="47" t="str">
        <f t="shared" si="6"/>
        <v/>
      </c>
      <c r="T1090" s="48" t="str">
        <f>IF(A1090="","",'DATA PENDIENTES'!O1090)</f>
        <v/>
      </c>
    </row>
    <row r="1091" ht="15.75" customHeight="1">
      <c r="A1091" s="52" t="str">
        <f>IF('DATA PENDIENTES'!B1091="","",'DATA PENDIENTES'!B1091)</f>
        <v/>
      </c>
      <c r="B1091" s="52" t="str">
        <f>IF(A1091="","",'DATA PENDIENTES'!C1091)</f>
        <v/>
      </c>
      <c r="C1091" s="52" t="str">
        <f>IF(A1091="","",'DATA PENDIENTES'!L1091)</f>
        <v/>
      </c>
      <c r="D1091" s="52" t="str">
        <f>IF(A1091="","",'DATA PENDIENTES'!J1091)</f>
        <v/>
      </c>
      <c r="E1091" s="52" t="str">
        <f>IF(A1091="","",'DATA PENDIENTES'!D1091)</f>
        <v/>
      </c>
      <c r="F1091" s="52" t="str">
        <f>IF(A1091="","",'DATA PENDIENTES'!E1091)</f>
        <v/>
      </c>
      <c r="G1091" s="52" t="str">
        <f>IF(A1091="","",'DATA PENDIENTES'!F1091)</f>
        <v/>
      </c>
      <c r="H1091" s="52" t="str">
        <f>IF(A1091="","",'DATA PENDIENTES'!G1091)</f>
        <v/>
      </c>
      <c r="I1091" s="53" t="str">
        <f>IF(A1091="","",'DATA PENDIENTES'!H1091)</f>
        <v/>
      </c>
      <c r="J1091" s="53" t="str">
        <f t="shared" si="1"/>
        <v/>
      </c>
      <c r="K1091" s="52" t="str">
        <f>IF(A1091="","",'DATA PENDIENTES'!I1091)</f>
        <v/>
      </c>
      <c r="L1091" s="52" t="str">
        <f>IF(A1091="","",'DATA PENDIENTES'!K1091)</f>
        <v/>
      </c>
      <c r="M1091" s="52" t="str">
        <f>IF(A1091="","",'DATA PENDIENTES'!M1091)</f>
        <v/>
      </c>
      <c r="N1091" s="52" t="str">
        <f>IF(A1091="","",'DATA PENDIENTES'!N1091)</f>
        <v/>
      </c>
      <c r="O1091" s="52" t="str">
        <f t="shared" si="2"/>
        <v/>
      </c>
      <c r="P1091" s="52" t="str">
        <f t="shared" si="3"/>
        <v/>
      </c>
      <c r="Q1091" s="80" t="str">
        <f t="shared" si="4"/>
        <v/>
      </c>
      <c r="R1091" s="52" t="str">
        <f t="shared" si="5"/>
        <v/>
      </c>
      <c r="S1091" s="52" t="str">
        <f t="shared" si="6"/>
        <v/>
      </c>
      <c r="T1091" s="53" t="str">
        <f>IF(A1091="","",'DATA PENDIENTES'!O1091)</f>
        <v/>
      </c>
    </row>
    <row r="1092" ht="15.75" customHeight="1">
      <c r="A1092" s="47" t="str">
        <f>IF('DATA PENDIENTES'!B1092="","",'DATA PENDIENTES'!B1092)</f>
        <v/>
      </c>
      <c r="B1092" s="47" t="str">
        <f>IF(A1092="","",'DATA PENDIENTES'!C1092)</f>
        <v/>
      </c>
      <c r="C1092" s="47" t="str">
        <f>IF(A1092="","",'DATA PENDIENTES'!L1092)</f>
        <v/>
      </c>
      <c r="D1092" s="47" t="str">
        <f>IF(A1092="","",'DATA PENDIENTES'!J1092)</f>
        <v/>
      </c>
      <c r="E1092" s="47" t="str">
        <f>IF(A1092="","",'DATA PENDIENTES'!D1092)</f>
        <v/>
      </c>
      <c r="F1092" s="47" t="str">
        <f>IF(A1092="","",'DATA PENDIENTES'!E1092)</f>
        <v/>
      </c>
      <c r="G1092" s="47" t="str">
        <f>IF(A1092="","",'DATA PENDIENTES'!F1092)</f>
        <v/>
      </c>
      <c r="H1092" s="47" t="str">
        <f>IF(A1092="","",'DATA PENDIENTES'!G1092)</f>
        <v/>
      </c>
      <c r="I1092" s="48" t="str">
        <f>IF(A1092="","",'DATA PENDIENTES'!H1092)</f>
        <v/>
      </c>
      <c r="J1092" s="48" t="str">
        <f t="shared" si="1"/>
        <v/>
      </c>
      <c r="K1092" s="47" t="str">
        <f>IF(A1092="","",'DATA PENDIENTES'!I1092)</f>
        <v/>
      </c>
      <c r="L1092" s="47" t="str">
        <f>IF(A1092="","",'DATA PENDIENTES'!K1092)</f>
        <v/>
      </c>
      <c r="M1092" s="47" t="str">
        <f>IF(A1092="","",'DATA PENDIENTES'!M1092)</f>
        <v/>
      </c>
      <c r="N1092" s="47" t="str">
        <f>IF(A1092="","",'DATA PENDIENTES'!N1092)</f>
        <v/>
      </c>
      <c r="O1092" s="47" t="str">
        <f t="shared" si="2"/>
        <v/>
      </c>
      <c r="P1092" s="47" t="str">
        <f t="shared" si="3"/>
        <v/>
      </c>
      <c r="Q1092" s="77" t="str">
        <f t="shared" si="4"/>
        <v/>
      </c>
      <c r="R1092" s="47" t="str">
        <f t="shared" si="5"/>
        <v/>
      </c>
      <c r="S1092" s="47" t="str">
        <f t="shared" si="6"/>
        <v/>
      </c>
      <c r="T1092" s="48" t="str">
        <f>IF(A1092="","",'DATA PENDIENTES'!O1092)</f>
        <v/>
      </c>
    </row>
    <row r="1093" ht="15.75" customHeight="1">
      <c r="A1093" s="52" t="str">
        <f>IF('DATA PENDIENTES'!B1093="","",'DATA PENDIENTES'!B1093)</f>
        <v/>
      </c>
      <c r="B1093" s="52" t="str">
        <f>IF(A1093="","",'DATA PENDIENTES'!C1093)</f>
        <v/>
      </c>
      <c r="C1093" s="52" t="str">
        <f>IF(A1093="","",'DATA PENDIENTES'!L1093)</f>
        <v/>
      </c>
      <c r="D1093" s="52" t="str">
        <f>IF(A1093="","",'DATA PENDIENTES'!J1093)</f>
        <v/>
      </c>
      <c r="E1093" s="52" t="str">
        <f>IF(A1093="","",'DATA PENDIENTES'!D1093)</f>
        <v/>
      </c>
      <c r="F1093" s="52" t="str">
        <f>IF(A1093="","",'DATA PENDIENTES'!E1093)</f>
        <v/>
      </c>
      <c r="G1093" s="52" t="str">
        <f>IF(A1093="","",'DATA PENDIENTES'!F1093)</f>
        <v/>
      </c>
      <c r="H1093" s="52" t="str">
        <f>IF(A1093="","",'DATA PENDIENTES'!G1093)</f>
        <v/>
      </c>
      <c r="I1093" s="53" t="str">
        <f>IF(A1093="","",'DATA PENDIENTES'!H1093)</f>
        <v/>
      </c>
      <c r="J1093" s="53" t="str">
        <f t="shared" si="1"/>
        <v/>
      </c>
      <c r="K1093" s="52" t="str">
        <f>IF(A1093="","",'DATA PENDIENTES'!I1093)</f>
        <v/>
      </c>
      <c r="L1093" s="52" t="str">
        <f>IF(A1093="","",'DATA PENDIENTES'!K1093)</f>
        <v/>
      </c>
      <c r="M1093" s="52" t="str">
        <f>IF(A1093="","",'DATA PENDIENTES'!M1093)</f>
        <v/>
      </c>
      <c r="N1093" s="52" t="str">
        <f>IF(A1093="","",'DATA PENDIENTES'!N1093)</f>
        <v/>
      </c>
      <c r="O1093" s="52" t="str">
        <f t="shared" si="2"/>
        <v/>
      </c>
      <c r="P1093" s="52" t="str">
        <f t="shared" si="3"/>
        <v/>
      </c>
      <c r="Q1093" s="80" t="str">
        <f t="shared" si="4"/>
        <v/>
      </c>
      <c r="R1093" s="52" t="str">
        <f t="shared" si="5"/>
        <v/>
      </c>
      <c r="S1093" s="52" t="str">
        <f t="shared" si="6"/>
        <v/>
      </c>
      <c r="T1093" s="53" t="str">
        <f>IF(A1093="","",'DATA PENDIENTES'!O1093)</f>
        <v/>
      </c>
    </row>
    <row r="1094" ht="15.75" customHeight="1">
      <c r="A1094" s="47" t="str">
        <f>IF('DATA PENDIENTES'!B1094="","",'DATA PENDIENTES'!B1094)</f>
        <v/>
      </c>
      <c r="B1094" s="47" t="str">
        <f>IF(A1094="","",'DATA PENDIENTES'!C1094)</f>
        <v/>
      </c>
      <c r="C1094" s="47" t="str">
        <f>IF(A1094="","",'DATA PENDIENTES'!L1094)</f>
        <v/>
      </c>
      <c r="D1094" s="47" t="str">
        <f>IF(A1094="","",'DATA PENDIENTES'!J1094)</f>
        <v/>
      </c>
      <c r="E1094" s="47" t="str">
        <f>IF(A1094="","",'DATA PENDIENTES'!D1094)</f>
        <v/>
      </c>
      <c r="F1094" s="47" t="str">
        <f>IF(A1094="","",'DATA PENDIENTES'!E1094)</f>
        <v/>
      </c>
      <c r="G1094" s="47" t="str">
        <f>IF(A1094="","",'DATA PENDIENTES'!F1094)</f>
        <v/>
      </c>
      <c r="H1094" s="47" t="str">
        <f>IF(A1094="","",'DATA PENDIENTES'!G1094)</f>
        <v/>
      </c>
      <c r="I1094" s="48" t="str">
        <f>IF(A1094="","",'DATA PENDIENTES'!H1094)</f>
        <v/>
      </c>
      <c r="J1094" s="48" t="str">
        <f t="shared" si="1"/>
        <v/>
      </c>
      <c r="K1094" s="47" t="str">
        <f>IF(A1094="","",'DATA PENDIENTES'!I1094)</f>
        <v/>
      </c>
      <c r="L1094" s="47" t="str">
        <f>IF(A1094="","",'DATA PENDIENTES'!K1094)</f>
        <v/>
      </c>
      <c r="M1094" s="47" t="str">
        <f>IF(A1094="","",'DATA PENDIENTES'!M1094)</f>
        <v/>
      </c>
      <c r="N1094" s="47" t="str">
        <f>IF(A1094="","",'DATA PENDIENTES'!N1094)</f>
        <v/>
      </c>
      <c r="O1094" s="47" t="str">
        <f t="shared" si="2"/>
        <v/>
      </c>
      <c r="P1094" s="47" t="str">
        <f t="shared" si="3"/>
        <v/>
      </c>
      <c r="Q1094" s="77" t="str">
        <f t="shared" si="4"/>
        <v/>
      </c>
      <c r="R1094" s="47" t="str">
        <f t="shared" si="5"/>
        <v/>
      </c>
      <c r="S1094" s="47" t="str">
        <f t="shared" si="6"/>
        <v/>
      </c>
      <c r="T1094" s="48" t="str">
        <f>IF(A1094="","",'DATA PENDIENTES'!O1094)</f>
        <v/>
      </c>
    </row>
    <row r="1095" ht="15.75" customHeight="1">
      <c r="A1095" s="52" t="str">
        <f>IF('DATA PENDIENTES'!B1095="","",'DATA PENDIENTES'!B1095)</f>
        <v/>
      </c>
      <c r="B1095" s="52" t="str">
        <f>IF(A1095="","",'DATA PENDIENTES'!C1095)</f>
        <v/>
      </c>
      <c r="C1095" s="52" t="str">
        <f>IF(A1095="","",'DATA PENDIENTES'!L1095)</f>
        <v/>
      </c>
      <c r="D1095" s="52" t="str">
        <f>IF(A1095="","",'DATA PENDIENTES'!J1095)</f>
        <v/>
      </c>
      <c r="E1095" s="52" t="str">
        <f>IF(A1095="","",'DATA PENDIENTES'!D1095)</f>
        <v/>
      </c>
      <c r="F1095" s="52" t="str">
        <f>IF(A1095="","",'DATA PENDIENTES'!E1095)</f>
        <v/>
      </c>
      <c r="G1095" s="52" t="str">
        <f>IF(A1095="","",'DATA PENDIENTES'!F1095)</f>
        <v/>
      </c>
      <c r="H1095" s="52" t="str">
        <f>IF(A1095="","",'DATA PENDIENTES'!G1095)</f>
        <v/>
      </c>
      <c r="I1095" s="53" t="str">
        <f>IF(A1095="","",'DATA PENDIENTES'!H1095)</f>
        <v/>
      </c>
      <c r="J1095" s="53" t="str">
        <f t="shared" si="1"/>
        <v/>
      </c>
      <c r="K1095" s="52" t="str">
        <f>IF(A1095="","",'DATA PENDIENTES'!I1095)</f>
        <v/>
      </c>
      <c r="L1095" s="52" t="str">
        <f>IF(A1095="","",'DATA PENDIENTES'!K1095)</f>
        <v/>
      </c>
      <c r="M1095" s="52" t="str">
        <f>IF(A1095="","",'DATA PENDIENTES'!M1095)</f>
        <v/>
      </c>
      <c r="N1095" s="52" t="str">
        <f>IF(A1095="","",'DATA PENDIENTES'!N1095)</f>
        <v/>
      </c>
      <c r="O1095" s="52" t="str">
        <f t="shared" si="2"/>
        <v/>
      </c>
      <c r="P1095" s="52" t="str">
        <f t="shared" si="3"/>
        <v/>
      </c>
      <c r="Q1095" s="80" t="str">
        <f t="shared" si="4"/>
        <v/>
      </c>
      <c r="R1095" s="52" t="str">
        <f t="shared" si="5"/>
        <v/>
      </c>
      <c r="S1095" s="52" t="str">
        <f t="shared" si="6"/>
        <v/>
      </c>
      <c r="T1095" s="53" t="str">
        <f>IF(A1095="","",'DATA PENDIENTES'!O1095)</f>
        <v/>
      </c>
    </row>
    <row r="1096" ht="15.75" customHeight="1">
      <c r="A1096" s="47" t="str">
        <f>IF('DATA PENDIENTES'!B1096="","",'DATA PENDIENTES'!B1096)</f>
        <v/>
      </c>
      <c r="B1096" s="47" t="str">
        <f>IF(A1096="","",'DATA PENDIENTES'!C1096)</f>
        <v/>
      </c>
      <c r="C1096" s="47" t="str">
        <f>IF(A1096="","",'DATA PENDIENTES'!L1096)</f>
        <v/>
      </c>
      <c r="D1096" s="47" t="str">
        <f>IF(A1096="","",'DATA PENDIENTES'!J1096)</f>
        <v/>
      </c>
      <c r="E1096" s="47" t="str">
        <f>IF(A1096="","",'DATA PENDIENTES'!D1096)</f>
        <v/>
      </c>
      <c r="F1096" s="47" t="str">
        <f>IF(A1096="","",'DATA PENDIENTES'!E1096)</f>
        <v/>
      </c>
      <c r="G1096" s="47" t="str">
        <f>IF(A1096="","",'DATA PENDIENTES'!F1096)</f>
        <v/>
      </c>
      <c r="H1096" s="47" t="str">
        <f>IF(A1096="","",'DATA PENDIENTES'!G1096)</f>
        <v/>
      </c>
      <c r="I1096" s="48" t="str">
        <f>IF(A1096="","",'DATA PENDIENTES'!H1096)</f>
        <v/>
      </c>
      <c r="J1096" s="48" t="str">
        <f t="shared" si="1"/>
        <v/>
      </c>
      <c r="K1096" s="47" t="str">
        <f>IF(A1096="","",'DATA PENDIENTES'!I1096)</f>
        <v/>
      </c>
      <c r="L1096" s="47" t="str">
        <f>IF(A1096="","",'DATA PENDIENTES'!K1096)</f>
        <v/>
      </c>
      <c r="M1096" s="47" t="str">
        <f>IF(A1096="","",'DATA PENDIENTES'!M1096)</f>
        <v/>
      </c>
      <c r="N1096" s="47" t="str">
        <f>IF(A1096="","",'DATA PENDIENTES'!N1096)</f>
        <v/>
      </c>
      <c r="O1096" s="47" t="str">
        <f t="shared" si="2"/>
        <v/>
      </c>
      <c r="P1096" s="47" t="str">
        <f t="shared" si="3"/>
        <v/>
      </c>
      <c r="Q1096" s="77" t="str">
        <f t="shared" si="4"/>
        <v/>
      </c>
      <c r="R1096" s="47" t="str">
        <f t="shared" si="5"/>
        <v/>
      </c>
      <c r="S1096" s="47" t="str">
        <f t="shared" si="6"/>
        <v/>
      </c>
      <c r="T1096" s="48" t="str">
        <f>IF(A1096="","",'DATA PENDIENTES'!O1096)</f>
        <v/>
      </c>
    </row>
    <row r="1097" ht="15.75" customHeight="1">
      <c r="A1097" s="52" t="str">
        <f>IF('DATA PENDIENTES'!B1097="","",'DATA PENDIENTES'!B1097)</f>
        <v/>
      </c>
      <c r="B1097" s="52" t="str">
        <f>IF(A1097="","",'DATA PENDIENTES'!C1097)</f>
        <v/>
      </c>
      <c r="C1097" s="52" t="str">
        <f>IF(A1097="","",'DATA PENDIENTES'!L1097)</f>
        <v/>
      </c>
      <c r="D1097" s="52" t="str">
        <f>IF(A1097="","",'DATA PENDIENTES'!J1097)</f>
        <v/>
      </c>
      <c r="E1097" s="52" t="str">
        <f>IF(A1097="","",'DATA PENDIENTES'!D1097)</f>
        <v/>
      </c>
      <c r="F1097" s="52" t="str">
        <f>IF(A1097="","",'DATA PENDIENTES'!E1097)</f>
        <v/>
      </c>
      <c r="G1097" s="52" t="str">
        <f>IF(A1097="","",'DATA PENDIENTES'!F1097)</f>
        <v/>
      </c>
      <c r="H1097" s="52" t="str">
        <f>IF(A1097="","",'DATA PENDIENTES'!G1097)</f>
        <v/>
      </c>
      <c r="I1097" s="53" t="str">
        <f>IF(A1097="","",'DATA PENDIENTES'!H1097)</f>
        <v/>
      </c>
      <c r="J1097" s="53" t="str">
        <f t="shared" si="1"/>
        <v/>
      </c>
      <c r="K1097" s="52" t="str">
        <f>IF(A1097="","",'DATA PENDIENTES'!I1097)</f>
        <v/>
      </c>
      <c r="L1097" s="52" t="str">
        <f>IF(A1097="","",'DATA PENDIENTES'!K1097)</f>
        <v/>
      </c>
      <c r="M1097" s="52" t="str">
        <f>IF(A1097="","",'DATA PENDIENTES'!M1097)</f>
        <v/>
      </c>
      <c r="N1097" s="52" t="str">
        <f>IF(A1097="","",'DATA PENDIENTES'!N1097)</f>
        <v/>
      </c>
      <c r="O1097" s="52" t="str">
        <f t="shared" si="2"/>
        <v/>
      </c>
      <c r="P1097" s="52" t="str">
        <f t="shared" si="3"/>
        <v/>
      </c>
      <c r="Q1097" s="80" t="str">
        <f t="shared" si="4"/>
        <v/>
      </c>
      <c r="R1097" s="52" t="str">
        <f t="shared" si="5"/>
        <v/>
      </c>
      <c r="S1097" s="52" t="str">
        <f t="shared" si="6"/>
        <v/>
      </c>
      <c r="T1097" s="53" t="str">
        <f>IF(A1097="","",'DATA PENDIENTES'!O1097)</f>
        <v/>
      </c>
    </row>
    <row r="1098" ht="15.75" customHeight="1">
      <c r="A1098" s="47" t="str">
        <f>IF('DATA PENDIENTES'!B1098="","",'DATA PENDIENTES'!B1098)</f>
        <v/>
      </c>
      <c r="B1098" s="47" t="str">
        <f>IF(A1098="","",'DATA PENDIENTES'!C1098)</f>
        <v/>
      </c>
      <c r="C1098" s="47" t="str">
        <f>IF(A1098="","",'DATA PENDIENTES'!L1098)</f>
        <v/>
      </c>
      <c r="D1098" s="47" t="str">
        <f>IF(A1098="","",'DATA PENDIENTES'!J1098)</f>
        <v/>
      </c>
      <c r="E1098" s="47" t="str">
        <f>IF(A1098="","",'DATA PENDIENTES'!D1098)</f>
        <v/>
      </c>
      <c r="F1098" s="47" t="str">
        <f>IF(A1098="","",'DATA PENDIENTES'!E1098)</f>
        <v/>
      </c>
      <c r="G1098" s="47" t="str">
        <f>IF(A1098="","",'DATA PENDIENTES'!F1098)</f>
        <v/>
      </c>
      <c r="H1098" s="47" t="str">
        <f>IF(A1098="","",'DATA PENDIENTES'!G1098)</f>
        <v/>
      </c>
      <c r="I1098" s="48" t="str">
        <f>IF(A1098="","",'DATA PENDIENTES'!H1098)</f>
        <v/>
      </c>
      <c r="J1098" s="48" t="str">
        <f t="shared" si="1"/>
        <v/>
      </c>
      <c r="K1098" s="47" t="str">
        <f>IF(A1098="","",'DATA PENDIENTES'!I1098)</f>
        <v/>
      </c>
      <c r="L1098" s="47" t="str">
        <f>IF(A1098="","",'DATA PENDIENTES'!K1098)</f>
        <v/>
      </c>
      <c r="M1098" s="47" t="str">
        <f>IF(A1098="","",'DATA PENDIENTES'!M1098)</f>
        <v/>
      </c>
      <c r="N1098" s="47" t="str">
        <f>IF(A1098="","",'DATA PENDIENTES'!N1098)</f>
        <v/>
      </c>
      <c r="O1098" s="47" t="str">
        <f t="shared" si="2"/>
        <v/>
      </c>
      <c r="P1098" s="47" t="str">
        <f t="shared" si="3"/>
        <v/>
      </c>
      <c r="Q1098" s="77" t="str">
        <f t="shared" si="4"/>
        <v/>
      </c>
      <c r="R1098" s="47" t="str">
        <f t="shared" si="5"/>
        <v/>
      </c>
      <c r="S1098" s="47" t="str">
        <f t="shared" si="6"/>
        <v/>
      </c>
      <c r="T1098" s="48" t="str">
        <f>IF(A1098="","",'DATA PENDIENTES'!O1098)</f>
        <v/>
      </c>
    </row>
    <row r="1099" ht="15.75" customHeight="1">
      <c r="A1099" s="52" t="str">
        <f>IF('DATA PENDIENTES'!B1099="","",'DATA PENDIENTES'!B1099)</f>
        <v/>
      </c>
      <c r="B1099" s="52" t="str">
        <f>IF(A1099="","",'DATA PENDIENTES'!C1099)</f>
        <v/>
      </c>
      <c r="C1099" s="52" t="str">
        <f>IF(A1099="","",'DATA PENDIENTES'!L1099)</f>
        <v/>
      </c>
      <c r="D1099" s="52" t="str">
        <f>IF(A1099="","",'DATA PENDIENTES'!J1099)</f>
        <v/>
      </c>
      <c r="E1099" s="52" t="str">
        <f>IF(A1099="","",'DATA PENDIENTES'!D1099)</f>
        <v/>
      </c>
      <c r="F1099" s="52" t="str">
        <f>IF(A1099="","",'DATA PENDIENTES'!E1099)</f>
        <v/>
      </c>
      <c r="G1099" s="52" t="str">
        <f>IF(A1099="","",'DATA PENDIENTES'!F1099)</f>
        <v/>
      </c>
      <c r="H1099" s="52" t="str">
        <f>IF(A1099="","",'DATA PENDIENTES'!G1099)</f>
        <v/>
      </c>
      <c r="I1099" s="53" t="str">
        <f>IF(A1099="","",'DATA PENDIENTES'!H1099)</f>
        <v/>
      </c>
      <c r="J1099" s="53" t="str">
        <f t="shared" si="1"/>
        <v/>
      </c>
      <c r="K1099" s="52" t="str">
        <f>IF(A1099="","",'DATA PENDIENTES'!I1099)</f>
        <v/>
      </c>
      <c r="L1099" s="52" t="str">
        <f>IF(A1099="","",'DATA PENDIENTES'!K1099)</f>
        <v/>
      </c>
      <c r="M1099" s="52" t="str">
        <f>IF(A1099="","",'DATA PENDIENTES'!M1099)</f>
        <v/>
      </c>
      <c r="N1099" s="52" t="str">
        <f>IF(A1099="","",'DATA PENDIENTES'!N1099)</f>
        <v/>
      </c>
      <c r="O1099" s="52" t="str">
        <f t="shared" si="2"/>
        <v/>
      </c>
      <c r="P1099" s="52" t="str">
        <f t="shared" si="3"/>
        <v/>
      </c>
      <c r="Q1099" s="80" t="str">
        <f t="shared" si="4"/>
        <v/>
      </c>
      <c r="R1099" s="52" t="str">
        <f t="shared" si="5"/>
        <v/>
      </c>
      <c r="S1099" s="52" t="str">
        <f t="shared" si="6"/>
        <v/>
      </c>
      <c r="T1099" s="53" t="str">
        <f>IF(A1099="","",'DATA PENDIENTES'!O1099)</f>
        <v/>
      </c>
    </row>
    <row r="1100" ht="15.75" customHeight="1">
      <c r="A1100" s="47" t="str">
        <f>IF('DATA PENDIENTES'!B1100="","",'DATA PENDIENTES'!B1100)</f>
        <v/>
      </c>
      <c r="B1100" s="47" t="str">
        <f>IF(A1100="","",'DATA PENDIENTES'!C1100)</f>
        <v/>
      </c>
      <c r="C1100" s="47" t="str">
        <f>IF(A1100="","",'DATA PENDIENTES'!L1100)</f>
        <v/>
      </c>
      <c r="D1100" s="47" t="str">
        <f>IF(A1100="","",'DATA PENDIENTES'!J1100)</f>
        <v/>
      </c>
      <c r="E1100" s="47" t="str">
        <f>IF(A1100="","",'DATA PENDIENTES'!D1100)</f>
        <v/>
      </c>
      <c r="F1100" s="47" t="str">
        <f>IF(A1100="","",'DATA PENDIENTES'!E1100)</f>
        <v/>
      </c>
      <c r="G1100" s="47" t="str">
        <f>IF(A1100="","",'DATA PENDIENTES'!F1100)</f>
        <v/>
      </c>
      <c r="H1100" s="47" t="str">
        <f>IF(A1100="","",'DATA PENDIENTES'!G1100)</f>
        <v/>
      </c>
      <c r="I1100" s="48" t="str">
        <f>IF(A1100="","",'DATA PENDIENTES'!H1100)</f>
        <v/>
      </c>
      <c r="J1100" s="48" t="str">
        <f t="shared" si="1"/>
        <v/>
      </c>
      <c r="K1100" s="47" t="str">
        <f>IF(A1100="","",'DATA PENDIENTES'!I1100)</f>
        <v/>
      </c>
      <c r="L1100" s="47" t="str">
        <f>IF(A1100="","",'DATA PENDIENTES'!K1100)</f>
        <v/>
      </c>
      <c r="M1100" s="47" t="str">
        <f>IF(A1100="","",'DATA PENDIENTES'!M1100)</f>
        <v/>
      </c>
      <c r="N1100" s="47" t="str">
        <f>IF(A1100="","",'DATA PENDIENTES'!N1100)</f>
        <v/>
      </c>
      <c r="O1100" s="47" t="str">
        <f t="shared" si="2"/>
        <v/>
      </c>
      <c r="P1100" s="47" t="str">
        <f t="shared" si="3"/>
        <v/>
      </c>
      <c r="Q1100" s="77" t="str">
        <f t="shared" si="4"/>
        <v/>
      </c>
      <c r="R1100" s="47" t="str">
        <f t="shared" si="5"/>
        <v/>
      </c>
      <c r="S1100" s="47" t="str">
        <f t="shared" si="6"/>
        <v/>
      </c>
      <c r="T1100" s="48" t="str">
        <f>IF(A1100="","",'DATA PENDIENTES'!O1100)</f>
        <v/>
      </c>
    </row>
    <row r="1101" ht="15.75" customHeight="1">
      <c r="A1101" s="52" t="str">
        <f>IF('DATA PENDIENTES'!B1101="","",'DATA PENDIENTES'!B1101)</f>
        <v/>
      </c>
      <c r="B1101" s="52" t="str">
        <f>IF(A1101="","",'DATA PENDIENTES'!C1101)</f>
        <v/>
      </c>
      <c r="C1101" s="52" t="str">
        <f>IF(A1101="","",'DATA PENDIENTES'!L1101)</f>
        <v/>
      </c>
      <c r="D1101" s="52" t="str">
        <f>IF(A1101="","",'DATA PENDIENTES'!J1101)</f>
        <v/>
      </c>
      <c r="E1101" s="52" t="str">
        <f>IF(A1101="","",'DATA PENDIENTES'!D1101)</f>
        <v/>
      </c>
      <c r="F1101" s="52" t="str">
        <f>IF(A1101="","",'DATA PENDIENTES'!E1101)</f>
        <v/>
      </c>
      <c r="G1101" s="52" t="str">
        <f>IF(A1101="","",'DATA PENDIENTES'!F1101)</f>
        <v/>
      </c>
      <c r="H1101" s="52" t="str">
        <f>IF(A1101="","",'DATA PENDIENTES'!G1101)</f>
        <v/>
      </c>
      <c r="I1101" s="53" t="str">
        <f>IF(A1101="","",'DATA PENDIENTES'!H1101)</f>
        <v/>
      </c>
      <c r="J1101" s="53" t="str">
        <f t="shared" si="1"/>
        <v/>
      </c>
      <c r="K1101" s="52" t="str">
        <f>IF(A1101="","",'DATA PENDIENTES'!I1101)</f>
        <v/>
      </c>
      <c r="L1101" s="52" t="str">
        <f>IF(A1101="","",'DATA PENDIENTES'!K1101)</f>
        <v/>
      </c>
      <c r="M1101" s="52" t="str">
        <f>IF(A1101="","",'DATA PENDIENTES'!M1101)</f>
        <v/>
      </c>
      <c r="N1101" s="52" t="str">
        <f>IF(A1101="","",'DATA PENDIENTES'!N1101)</f>
        <v/>
      </c>
      <c r="O1101" s="52" t="str">
        <f t="shared" si="2"/>
        <v/>
      </c>
      <c r="P1101" s="52" t="str">
        <f t="shared" si="3"/>
        <v/>
      </c>
      <c r="Q1101" s="80" t="str">
        <f t="shared" si="4"/>
        <v/>
      </c>
      <c r="R1101" s="52" t="str">
        <f t="shared" si="5"/>
        <v/>
      </c>
      <c r="S1101" s="52" t="str">
        <f t="shared" si="6"/>
        <v/>
      </c>
      <c r="T1101" s="53" t="str">
        <f>IF(A1101="","",'DATA PENDIENTES'!O1101)</f>
        <v/>
      </c>
    </row>
    <row r="1102" ht="15.75" customHeight="1">
      <c r="A1102" s="47" t="str">
        <f>IF('DATA PENDIENTES'!B1102="","",'DATA PENDIENTES'!B1102)</f>
        <v/>
      </c>
      <c r="B1102" s="47" t="str">
        <f>IF(A1102="","",'DATA PENDIENTES'!C1102)</f>
        <v/>
      </c>
      <c r="C1102" s="47" t="str">
        <f>IF(A1102="","",'DATA PENDIENTES'!L1102)</f>
        <v/>
      </c>
      <c r="D1102" s="47" t="str">
        <f>IF(A1102="","",'DATA PENDIENTES'!J1102)</f>
        <v/>
      </c>
      <c r="E1102" s="47" t="str">
        <f>IF(A1102="","",'DATA PENDIENTES'!D1102)</f>
        <v/>
      </c>
      <c r="F1102" s="47" t="str">
        <f>IF(A1102="","",'DATA PENDIENTES'!E1102)</f>
        <v/>
      </c>
      <c r="G1102" s="47" t="str">
        <f>IF(A1102="","",'DATA PENDIENTES'!F1102)</f>
        <v/>
      </c>
      <c r="H1102" s="47" t="str">
        <f>IF(A1102="","",'DATA PENDIENTES'!G1102)</f>
        <v/>
      </c>
      <c r="I1102" s="48" t="str">
        <f>IF(A1102="","",'DATA PENDIENTES'!H1102)</f>
        <v/>
      </c>
      <c r="J1102" s="48" t="str">
        <f t="shared" si="1"/>
        <v/>
      </c>
      <c r="K1102" s="47" t="str">
        <f>IF(A1102="","",'DATA PENDIENTES'!I1102)</f>
        <v/>
      </c>
      <c r="L1102" s="47" t="str">
        <f>IF(A1102="","",'DATA PENDIENTES'!K1102)</f>
        <v/>
      </c>
      <c r="M1102" s="47" t="str">
        <f>IF(A1102="","",'DATA PENDIENTES'!M1102)</f>
        <v/>
      </c>
      <c r="N1102" s="47" t="str">
        <f>IF(A1102="","",'DATA PENDIENTES'!N1102)</f>
        <v/>
      </c>
      <c r="O1102" s="47" t="str">
        <f t="shared" si="2"/>
        <v/>
      </c>
      <c r="P1102" s="47" t="str">
        <f t="shared" si="3"/>
        <v/>
      </c>
      <c r="Q1102" s="77" t="str">
        <f t="shared" si="4"/>
        <v/>
      </c>
      <c r="R1102" s="47" t="str">
        <f t="shared" si="5"/>
        <v/>
      </c>
      <c r="S1102" s="47" t="str">
        <f t="shared" si="6"/>
        <v/>
      </c>
      <c r="T1102" s="48" t="str">
        <f>IF(A1102="","",'DATA PENDIENTES'!O1102)</f>
        <v/>
      </c>
    </row>
    <row r="1103" ht="15.75" customHeight="1">
      <c r="A1103" s="52" t="str">
        <f>IF('DATA PENDIENTES'!B1103="","",'DATA PENDIENTES'!B1103)</f>
        <v/>
      </c>
      <c r="B1103" s="52" t="str">
        <f>IF(A1103="","",'DATA PENDIENTES'!C1103)</f>
        <v/>
      </c>
      <c r="C1103" s="52" t="str">
        <f>IF(A1103="","",'DATA PENDIENTES'!L1103)</f>
        <v/>
      </c>
      <c r="D1103" s="52" t="str">
        <f>IF(A1103="","",'DATA PENDIENTES'!J1103)</f>
        <v/>
      </c>
      <c r="E1103" s="52" t="str">
        <f>IF(A1103="","",'DATA PENDIENTES'!D1103)</f>
        <v/>
      </c>
      <c r="F1103" s="52" t="str">
        <f>IF(A1103="","",'DATA PENDIENTES'!E1103)</f>
        <v/>
      </c>
      <c r="G1103" s="52" t="str">
        <f>IF(A1103="","",'DATA PENDIENTES'!F1103)</f>
        <v/>
      </c>
      <c r="H1103" s="52" t="str">
        <f>IF(A1103="","",'DATA PENDIENTES'!G1103)</f>
        <v/>
      </c>
      <c r="I1103" s="53" t="str">
        <f>IF(A1103="","",'DATA PENDIENTES'!H1103)</f>
        <v/>
      </c>
      <c r="J1103" s="53" t="str">
        <f t="shared" si="1"/>
        <v/>
      </c>
      <c r="K1103" s="52" t="str">
        <f>IF(A1103="","",'DATA PENDIENTES'!I1103)</f>
        <v/>
      </c>
      <c r="L1103" s="52" t="str">
        <f>IF(A1103="","",'DATA PENDIENTES'!K1103)</f>
        <v/>
      </c>
      <c r="M1103" s="52" t="str">
        <f>IF(A1103="","",'DATA PENDIENTES'!M1103)</f>
        <v/>
      </c>
      <c r="N1103" s="52" t="str">
        <f>IF(A1103="","",'DATA PENDIENTES'!N1103)</f>
        <v/>
      </c>
      <c r="O1103" s="52" t="str">
        <f t="shared" si="2"/>
        <v/>
      </c>
      <c r="P1103" s="52" t="str">
        <f t="shared" si="3"/>
        <v/>
      </c>
      <c r="Q1103" s="80" t="str">
        <f t="shared" si="4"/>
        <v/>
      </c>
      <c r="R1103" s="52" t="str">
        <f t="shared" si="5"/>
        <v/>
      </c>
      <c r="S1103" s="52" t="str">
        <f t="shared" si="6"/>
        <v/>
      </c>
      <c r="T1103" s="53" t="str">
        <f>IF(A1103="","",'DATA PENDIENTES'!O1103)</f>
        <v/>
      </c>
    </row>
    <row r="1104" ht="15.75" customHeight="1">
      <c r="A1104" s="47" t="str">
        <f>IF('DATA PENDIENTES'!B1104="","",'DATA PENDIENTES'!B1104)</f>
        <v/>
      </c>
      <c r="B1104" s="47" t="str">
        <f>IF(A1104="","",'DATA PENDIENTES'!C1104)</f>
        <v/>
      </c>
      <c r="C1104" s="47" t="str">
        <f>IF(A1104="","",'DATA PENDIENTES'!L1104)</f>
        <v/>
      </c>
      <c r="D1104" s="47" t="str">
        <f>IF(A1104="","",'DATA PENDIENTES'!J1104)</f>
        <v/>
      </c>
      <c r="E1104" s="47" t="str">
        <f>IF(A1104="","",'DATA PENDIENTES'!D1104)</f>
        <v/>
      </c>
      <c r="F1104" s="47" t="str">
        <f>IF(A1104="","",'DATA PENDIENTES'!E1104)</f>
        <v/>
      </c>
      <c r="G1104" s="47" t="str">
        <f>IF(A1104="","",'DATA PENDIENTES'!F1104)</f>
        <v/>
      </c>
      <c r="H1104" s="47" t="str">
        <f>IF(A1104="","",'DATA PENDIENTES'!G1104)</f>
        <v/>
      </c>
      <c r="I1104" s="48" t="str">
        <f>IF(A1104="","",'DATA PENDIENTES'!H1104)</f>
        <v/>
      </c>
      <c r="J1104" s="48" t="str">
        <f t="shared" si="1"/>
        <v/>
      </c>
      <c r="K1104" s="47" t="str">
        <f>IF(A1104="","",'DATA PENDIENTES'!I1104)</f>
        <v/>
      </c>
      <c r="L1104" s="47" t="str">
        <f>IF(A1104="","",'DATA PENDIENTES'!K1104)</f>
        <v/>
      </c>
      <c r="M1104" s="47" t="str">
        <f>IF(A1104="","",'DATA PENDIENTES'!M1104)</f>
        <v/>
      </c>
      <c r="N1104" s="47" t="str">
        <f>IF(A1104="","",'DATA PENDIENTES'!N1104)</f>
        <v/>
      </c>
      <c r="O1104" s="47" t="str">
        <f t="shared" si="2"/>
        <v/>
      </c>
      <c r="P1104" s="47" t="str">
        <f t="shared" si="3"/>
        <v/>
      </c>
      <c r="Q1104" s="77" t="str">
        <f t="shared" si="4"/>
        <v/>
      </c>
      <c r="R1104" s="47" t="str">
        <f t="shared" si="5"/>
        <v/>
      </c>
      <c r="S1104" s="47" t="str">
        <f t="shared" si="6"/>
        <v/>
      </c>
      <c r="T1104" s="48" t="str">
        <f>IF(A1104="","",'DATA PENDIENTES'!O1104)</f>
        <v/>
      </c>
    </row>
    <row r="1105" ht="15.75" customHeight="1">
      <c r="A1105" s="52" t="str">
        <f>IF('DATA PENDIENTES'!B1105="","",'DATA PENDIENTES'!B1105)</f>
        <v/>
      </c>
      <c r="B1105" s="52" t="str">
        <f>IF(A1105="","",'DATA PENDIENTES'!C1105)</f>
        <v/>
      </c>
      <c r="C1105" s="52" t="str">
        <f>IF(A1105="","",'DATA PENDIENTES'!L1105)</f>
        <v/>
      </c>
      <c r="D1105" s="52" t="str">
        <f>IF(A1105="","",'DATA PENDIENTES'!J1105)</f>
        <v/>
      </c>
      <c r="E1105" s="52" t="str">
        <f>IF(A1105="","",'DATA PENDIENTES'!D1105)</f>
        <v/>
      </c>
      <c r="F1105" s="52" t="str">
        <f>IF(A1105="","",'DATA PENDIENTES'!E1105)</f>
        <v/>
      </c>
      <c r="G1105" s="52" t="str">
        <f>IF(A1105="","",'DATA PENDIENTES'!F1105)</f>
        <v/>
      </c>
      <c r="H1105" s="52" t="str">
        <f>IF(A1105="","",'DATA PENDIENTES'!G1105)</f>
        <v/>
      </c>
      <c r="I1105" s="53" t="str">
        <f>IF(A1105="","",'DATA PENDIENTES'!H1105)</f>
        <v/>
      </c>
      <c r="J1105" s="53" t="str">
        <f t="shared" si="1"/>
        <v/>
      </c>
      <c r="K1105" s="52" t="str">
        <f>IF(A1105="","",'DATA PENDIENTES'!I1105)</f>
        <v/>
      </c>
      <c r="L1105" s="52" t="str">
        <f>IF(A1105="","",'DATA PENDIENTES'!K1105)</f>
        <v/>
      </c>
      <c r="M1105" s="52" t="str">
        <f>IF(A1105="","",'DATA PENDIENTES'!M1105)</f>
        <v/>
      </c>
      <c r="N1105" s="52" t="str">
        <f>IF(A1105="","",'DATA PENDIENTES'!N1105)</f>
        <v/>
      </c>
      <c r="O1105" s="52" t="str">
        <f t="shared" si="2"/>
        <v/>
      </c>
      <c r="P1105" s="52" t="str">
        <f t="shared" si="3"/>
        <v/>
      </c>
      <c r="Q1105" s="80" t="str">
        <f t="shared" si="4"/>
        <v/>
      </c>
      <c r="R1105" s="52" t="str">
        <f t="shared" si="5"/>
        <v/>
      </c>
      <c r="S1105" s="52" t="str">
        <f t="shared" si="6"/>
        <v/>
      </c>
      <c r="T1105" s="53" t="str">
        <f>IF(A1105="","",'DATA PENDIENTES'!O1105)</f>
        <v/>
      </c>
    </row>
    <row r="1106" ht="15.75" customHeight="1">
      <c r="A1106" s="47" t="str">
        <f>IF('DATA PENDIENTES'!B1106="","",'DATA PENDIENTES'!B1106)</f>
        <v/>
      </c>
      <c r="B1106" s="47" t="str">
        <f>IF(A1106="","",'DATA PENDIENTES'!C1106)</f>
        <v/>
      </c>
      <c r="C1106" s="47" t="str">
        <f>IF(A1106="","",'DATA PENDIENTES'!L1106)</f>
        <v/>
      </c>
      <c r="D1106" s="47" t="str">
        <f>IF(A1106="","",'DATA PENDIENTES'!J1106)</f>
        <v/>
      </c>
      <c r="E1106" s="47" t="str">
        <f>IF(A1106="","",'DATA PENDIENTES'!D1106)</f>
        <v/>
      </c>
      <c r="F1106" s="47" t="str">
        <f>IF(A1106="","",'DATA PENDIENTES'!E1106)</f>
        <v/>
      </c>
      <c r="G1106" s="47" t="str">
        <f>IF(A1106="","",'DATA PENDIENTES'!F1106)</f>
        <v/>
      </c>
      <c r="H1106" s="47" t="str">
        <f>IF(A1106="","",'DATA PENDIENTES'!G1106)</f>
        <v/>
      </c>
      <c r="I1106" s="48" t="str">
        <f>IF(A1106="","",'DATA PENDIENTES'!H1106)</f>
        <v/>
      </c>
      <c r="J1106" s="48" t="str">
        <f t="shared" si="1"/>
        <v/>
      </c>
      <c r="K1106" s="47" t="str">
        <f>IF(A1106="","",'DATA PENDIENTES'!I1106)</f>
        <v/>
      </c>
      <c r="L1106" s="47" t="str">
        <f>IF(A1106="","",'DATA PENDIENTES'!K1106)</f>
        <v/>
      </c>
      <c r="M1106" s="47" t="str">
        <f>IF(A1106="","",'DATA PENDIENTES'!M1106)</f>
        <v/>
      </c>
      <c r="N1106" s="47" t="str">
        <f>IF(A1106="","",'DATA PENDIENTES'!N1106)</f>
        <v/>
      </c>
      <c r="O1106" s="47" t="str">
        <f t="shared" si="2"/>
        <v/>
      </c>
      <c r="P1106" s="47" t="str">
        <f t="shared" si="3"/>
        <v/>
      </c>
      <c r="Q1106" s="77" t="str">
        <f t="shared" si="4"/>
        <v/>
      </c>
      <c r="R1106" s="47" t="str">
        <f t="shared" si="5"/>
        <v/>
      </c>
      <c r="S1106" s="47" t="str">
        <f t="shared" si="6"/>
        <v/>
      </c>
      <c r="T1106" s="48" t="str">
        <f>IF(A1106="","",'DATA PENDIENTES'!O1106)</f>
        <v/>
      </c>
    </row>
    <row r="1107" ht="15.75" customHeight="1">
      <c r="A1107" s="52" t="str">
        <f>IF('DATA PENDIENTES'!B1107="","",'DATA PENDIENTES'!B1107)</f>
        <v/>
      </c>
      <c r="B1107" s="52" t="str">
        <f>IF(A1107="","",'DATA PENDIENTES'!C1107)</f>
        <v/>
      </c>
      <c r="C1107" s="52" t="str">
        <f>IF(A1107="","",'DATA PENDIENTES'!L1107)</f>
        <v/>
      </c>
      <c r="D1107" s="52" t="str">
        <f>IF(A1107="","",'DATA PENDIENTES'!J1107)</f>
        <v/>
      </c>
      <c r="E1107" s="52" t="str">
        <f>IF(A1107="","",'DATA PENDIENTES'!D1107)</f>
        <v/>
      </c>
      <c r="F1107" s="52" t="str">
        <f>IF(A1107="","",'DATA PENDIENTES'!E1107)</f>
        <v/>
      </c>
      <c r="G1107" s="52" t="str">
        <f>IF(A1107="","",'DATA PENDIENTES'!F1107)</f>
        <v/>
      </c>
      <c r="H1107" s="52" t="str">
        <f>IF(A1107="","",'DATA PENDIENTES'!G1107)</f>
        <v/>
      </c>
      <c r="I1107" s="53" t="str">
        <f>IF(A1107="","",'DATA PENDIENTES'!H1107)</f>
        <v/>
      </c>
      <c r="J1107" s="53" t="str">
        <f t="shared" si="1"/>
        <v/>
      </c>
      <c r="K1107" s="52" t="str">
        <f>IF(A1107="","",'DATA PENDIENTES'!I1107)</f>
        <v/>
      </c>
      <c r="L1107" s="52" t="str">
        <f>IF(A1107="","",'DATA PENDIENTES'!K1107)</f>
        <v/>
      </c>
      <c r="M1107" s="52" t="str">
        <f>IF(A1107="","",'DATA PENDIENTES'!M1107)</f>
        <v/>
      </c>
      <c r="N1107" s="52" t="str">
        <f>IF(A1107="","",'DATA PENDIENTES'!N1107)</f>
        <v/>
      </c>
      <c r="O1107" s="52" t="str">
        <f t="shared" si="2"/>
        <v/>
      </c>
      <c r="P1107" s="52" t="str">
        <f t="shared" si="3"/>
        <v/>
      </c>
      <c r="Q1107" s="80" t="str">
        <f t="shared" si="4"/>
        <v/>
      </c>
      <c r="R1107" s="52" t="str">
        <f t="shared" si="5"/>
        <v/>
      </c>
      <c r="S1107" s="52" t="str">
        <f t="shared" si="6"/>
        <v/>
      </c>
      <c r="T1107" s="53" t="str">
        <f>IF(A1107="","",'DATA PENDIENTES'!O1107)</f>
        <v/>
      </c>
    </row>
    <row r="1108" ht="15.75" customHeight="1">
      <c r="A1108" s="47" t="str">
        <f>IF('DATA PENDIENTES'!B1108="","",'DATA PENDIENTES'!B1108)</f>
        <v/>
      </c>
      <c r="B1108" s="47" t="str">
        <f>IF(A1108="","",'DATA PENDIENTES'!C1108)</f>
        <v/>
      </c>
      <c r="C1108" s="47" t="str">
        <f>IF(A1108="","",'DATA PENDIENTES'!L1108)</f>
        <v/>
      </c>
      <c r="D1108" s="47" t="str">
        <f>IF(A1108="","",'DATA PENDIENTES'!J1108)</f>
        <v/>
      </c>
      <c r="E1108" s="47" t="str">
        <f>IF(A1108="","",'DATA PENDIENTES'!D1108)</f>
        <v/>
      </c>
      <c r="F1108" s="47" t="str">
        <f>IF(A1108="","",'DATA PENDIENTES'!E1108)</f>
        <v/>
      </c>
      <c r="G1108" s="47" t="str">
        <f>IF(A1108="","",'DATA PENDIENTES'!F1108)</f>
        <v/>
      </c>
      <c r="H1108" s="47" t="str">
        <f>IF(A1108="","",'DATA PENDIENTES'!G1108)</f>
        <v/>
      </c>
      <c r="I1108" s="48" t="str">
        <f>IF(A1108="","",'DATA PENDIENTES'!H1108)</f>
        <v/>
      </c>
      <c r="J1108" s="48" t="str">
        <f t="shared" si="1"/>
        <v/>
      </c>
      <c r="K1108" s="47" t="str">
        <f>IF(A1108="","",'DATA PENDIENTES'!I1108)</f>
        <v/>
      </c>
      <c r="L1108" s="47" t="str">
        <f>IF(A1108="","",'DATA PENDIENTES'!K1108)</f>
        <v/>
      </c>
      <c r="M1108" s="47" t="str">
        <f>IF(A1108="","",'DATA PENDIENTES'!M1108)</f>
        <v/>
      </c>
      <c r="N1108" s="47" t="str">
        <f>IF(A1108="","",'DATA PENDIENTES'!N1108)</f>
        <v/>
      </c>
      <c r="O1108" s="47" t="str">
        <f t="shared" si="2"/>
        <v/>
      </c>
      <c r="P1108" s="47" t="str">
        <f t="shared" si="3"/>
        <v/>
      </c>
      <c r="Q1108" s="77" t="str">
        <f t="shared" si="4"/>
        <v/>
      </c>
      <c r="R1108" s="47" t="str">
        <f t="shared" si="5"/>
        <v/>
      </c>
      <c r="S1108" s="47" t="str">
        <f t="shared" si="6"/>
        <v/>
      </c>
      <c r="T1108" s="48" t="str">
        <f>IF(A1108="","",'DATA PENDIENTES'!O1108)</f>
        <v/>
      </c>
    </row>
    <row r="1109" ht="15.75" customHeight="1">
      <c r="A1109" s="52" t="str">
        <f>IF('DATA PENDIENTES'!B1109="","",'DATA PENDIENTES'!B1109)</f>
        <v/>
      </c>
      <c r="B1109" s="52" t="str">
        <f>IF(A1109="","",'DATA PENDIENTES'!C1109)</f>
        <v/>
      </c>
      <c r="C1109" s="52" t="str">
        <f>IF(A1109="","",'DATA PENDIENTES'!L1109)</f>
        <v/>
      </c>
      <c r="D1109" s="52" t="str">
        <f>IF(A1109="","",'DATA PENDIENTES'!J1109)</f>
        <v/>
      </c>
      <c r="E1109" s="52" t="str">
        <f>IF(A1109="","",'DATA PENDIENTES'!D1109)</f>
        <v/>
      </c>
      <c r="F1109" s="52" t="str">
        <f>IF(A1109="","",'DATA PENDIENTES'!E1109)</f>
        <v/>
      </c>
      <c r="G1109" s="52" t="str">
        <f>IF(A1109="","",'DATA PENDIENTES'!F1109)</f>
        <v/>
      </c>
      <c r="H1109" s="52" t="str">
        <f>IF(A1109="","",'DATA PENDIENTES'!G1109)</f>
        <v/>
      </c>
      <c r="I1109" s="53" t="str">
        <f>IF(A1109="","",'DATA PENDIENTES'!H1109)</f>
        <v/>
      </c>
      <c r="J1109" s="53" t="str">
        <f t="shared" si="1"/>
        <v/>
      </c>
      <c r="K1109" s="52" t="str">
        <f>IF(A1109="","",'DATA PENDIENTES'!I1109)</f>
        <v/>
      </c>
      <c r="L1109" s="52" t="str">
        <f>IF(A1109="","",'DATA PENDIENTES'!K1109)</f>
        <v/>
      </c>
      <c r="M1109" s="52" t="str">
        <f>IF(A1109="","",'DATA PENDIENTES'!M1109)</f>
        <v/>
      </c>
      <c r="N1109" s="52" t="str">
        <f>IF(A1109="","",'DATA PENDIENTES'!N1109)</f>
        <v/>
      </c>
      <c r="O1109" s="52" t="str">
        <f t="shared" si="2"/>
        <v/>
      </c>
      <c r="P1109" s="52" t="str">
        <f t="shared" si="3"/>
        <v/>
      </c>
      <c r="Q1109" s="80" t="str">
        <f t="shared" si="4"/>
        <v/>
      </c>
      <c r="R1109" s="52" t="str">
        <f t="shared" si="5"/>
        <v/>
      </c>
      <c r="S1109" s="52" t="str">
        <f t="shared" si="6"/>
        <v/>
      </c>
      <c r="T1109" s="53" t="str">
        <f>IF(A1109="","",'DATA PENDIENTES'!O1109)</f>
        <v/>
      </c>
    </row>
    <row r="1110" ht="15.75" customHeight="1">
      <c r="A1110" s="47" t="str">
        <f>IF('DATA PENDIENTES'!B1110="","",'DATA PENDIENTES'!B1110)</f>
        <v/>
      </c>
      <c r="B1110" s="47" t="str">
        <f>IF(A1110="","",'DATA PENDIENTES'!C1110)</f>
        <v/>
      </c>
      <c r="C1110" s="47" t="str">
        <f>IF(A1110="","",'DATA PENDIENTES'!L1110)</f>
        <v/>
      </c>
      <c r="D1110" s="47" t="str">
        <f>IF(A1110="","",'DATA PENDIENTES'!J1110)</f>
        <v/>
      </c>
      <c r="E1110" s="47" t="str">
        <f>IF(A1110="","",'DATA PENDIENTES'!D1110)</f>
        <v/>
      </c>
      <c r="F1110" s="47" t="str">
        <f>IF(A1110="","",'DATA PENDIENTES'!E1110)</f>
        <v/>
      </c>
      <c r="G1110" s="47" t="str">
        <f>IF(A1110="","",'DATA PENDIENTES'!F1110)</f>
        <v/>
      </c>
      <c r="H1110" s="47" t="str">
        <f>IF(A1110="","",'DATA PENDIENTES'!G1110)</f>
        <v/>
      </c>
      <c r="I1110" s="48" t="str">
        <f>IF(A1110="","",'DATA PENDIENTES'!H1110)</f>
        <v/>
      </c>
      <c r="J1110" s="48" t="str">
        <f t="shared" si="1"/>
        <v/>
      </c>
      <c r="K1110" s="47" t="str">
        <f>IF(A1110="","",'DATA PENDIENTES'!I1110)</f>
        <v/>
      </c>
      <c r="L1110" s="47" t="str">
        <f>IF(A1110="","",'DATA PENDIENTES'!K1110)</f>
        <v/>
      </c>
      <c r="M1110" s="47" t="str">
        <f>IF(A1110="","",'DATA PENDIENTES'!M1110)</f>
        <v/>
      </c>
      <c r="N1110" s="47" t="str">
        <f>IF(A1110="","",'DATA PENDIENTES'!N1110)</f>
        <v/>
      </c>
      <c r="O1110" s="47" t="str">
        <f t="shared" si="2"/>
        <v/>
      </c>
      <c r="P1110" s="47" t="str">
        <f t="shared" si="3"/>
        <v/>
      </c>
      <c r="Q1110" s="77" t="str">
        <f t="shared" si="4"/>
        <v/>
      </c>
      <c r="R1110" s="47" t="str">
        <f t="shared" si="5"/>
        <v/>
      </c>
      <c r="S1110" s="47" t="str">
        <f t="shared" si="6"/>
        <v/>
      </c>
      <c r="T1110" s="48" t="str">
        <f>IF(A1110="","",'DATA PENDIENTES'!O1110)</f>
        <v/>
      </c>
    </row>
    <row r="1111" ht="15.75" customHeight="1">
      <c r="A1111" s="52" t="str">
        <f>IF('DATA PENDIENTES'!B1111="","",'DATA PENDIENTES'!B1111)</f>
        <v/>
      </c>
      <c r="B1111" s="52" t="str">
        <f>IF(A1111="","",'DATA PENDIENTES'!C1111)</f>
        <v/>
      </c>
      <c r="C1111" s="52" t="str">
        <f>IF(A1111="","",'DATA PENDIENTES'!L1111)</f>
        <v/>
      </c>
      <c r="D1111" s="52" t="str">
        <f>IF(A1111="","",'DATA PENDIENTES'!J1111)</f>
        <v/>
      </c>
      <c r="E1111" s="52" t="str">
        <f>IF(A1111="","",'DATA PENDIENTES'!D1111)</f>
        <v/>
      </c>
      <c r="F1111" s="52" t="str">
        <f>IF(A1111="","",'DATA PENDIENTES'!E1111)</f>
        <v/>
      </c>
      <c r="G1111" s="52" t="str">
        <f>IF(A1111="","",'DATA PENDIENTES'!F1111)</f>
        <v/>
      </c>
      <c r="H1111" s="52" t="str">
        <f>IF(A1111="","",'DATA PENDIENTES'!G1111)</f>
        <v/>
      </c>
      <c r="I1111" s="53" t="str">
        <f>IF(A1111="","",'DATA PENDIENTES'!H1111)</f>
        <v/>
      </c>
      <c r="J1111" s="53" t="str">
        <f t="shared" si="1"/>
        <v/>
      </c>
      <c r="K1111" s="52" t="str">
        <f>IF(A1111="","",'DATA PENDIENTES'!I1111)</f>
        <v/>
      </c>
      <c r="L1111" s="52" t="str">
        <f>IF(A1111="","",'DATA PENDIENTES'!K1111)</f>
        <v/>
      </c>
      <c r="M1111" s="52" t="str">
        <f>IF(A1111="","",'DATA PENDIENTES'!M1111)</f>
        <v/>
      </c>
      <c r="N1111" s="52" t="str">
        <f>IF(A1111="","",'DATA PENDIENTES'!N1111)</f>
        <v/>
      </c>
      <c r="O1111" s="52" t="str">
        <f t="shared" si="2"/>
        <v/>
      </c>
      <c r="P1111" s="52" t="str">
        <f t="shared" si="3"/>
        <v/>
      </c>
      <c r="Q1111" s="80" t="str">
        <f t="shared" si="4"/>
        <v/>
      </c>
      <c r="R1111" s="52" t="str">
        <f t="shared" si="5"/>
        <v/>
      </c>
      <c r="S1111" s="52" t="str">
        <f t="shared" si="6"/>
        <v/>
      </c>
      <c r="T1111" s="53" t="str">
        <f>IF(A1111="","",'DATA PENDIENTES'!O1111)</f>
        <v/>
      </c>
    </row>
    <row r="1112" ht="15.75" customHeight="1">
      <c r="A1112" s="47" t="str">
        <f>IF('DATA PENDIENTES'!B1112="","",'DATA PENDIENTES'!B1112)</f>
        <v/>
      </c>
      <c r="B1112" s="47" t="str">
        <f>IF(A1112="","",'DATA PENDIENTES'!C1112)</f>
        <v/>
      </c>
      <c r="C1112" s="47" t="str">
        <f>IF(A1112="","",'DATA PENDIENTES'!L1112)</f>
        <v/>
      </c>
      <c r="D1112" s="47" t="str">
        <f>IF(A1112="","",'DATA PENDIENTES'!J1112)</f>
        <v/>
      </c>
      <c r="E1112" s="47" t="str">
        <f>IF(A1112="","",'DATA PENDIENTES'!D1112)</f>
        <v/>
      </c>
      <c r="F1112" s="47" t="str">
        <f>IF(A1112="","",'DATA PENDIENTES'!E1112)</f>
        <v/>
      </c>
      <c r="G1112" s="47" t="str">
        <f>IF(A1112="","",'DATA PENDIENTES'!F1112)</f>
        <v/>
      </c>
      <c r="H1112" s="47" t="str">
        <f>IF(A1112="","",'DATA PENDIENTES'!G1112)</f>
        <v/>
      </c>
      <c r="I1112" s="48" t="str">
        <f>IF(A1112="","",'DATA PENDIENTES'!H1112)</f>
        <v/>
      </c>
      <c r="J1112" s="48" t="str">
        <f t="shared" si="1"/>
        <v/>
      </c>
      <c r="K1112" s="47" t="str">
        <f>IF(A1112="","",'DATA PENDIENTES'!I1112)</f>
        <v/>
      </c>
      <c r="L1112" s="47" t="str">
        <f>IF(A1112="","",'DATA PENDIENTES'!K1112)</f>
        <v/>
      </c>
      <c r="M1112" s="47" t="str">
        <f>IF(A1112="","",'DATA PENDIENTES'!M1112)</f>
        <v/>
      </c>
      <c r="N1112" s="47" t="str">
        <f>IF(A1112="","",'DATA PENDIENTES'!N1112)</f>
        <v/>
      </c>
      <c r="O1112" s="47" t="str">
        <f t="shared" si="2"/>
        <v/>
      </c>
      <c r="P1112" s="47" t="str">
        <f t="shared" si="3"/>
        <v/>
      </c>
      <c r="Q1112" s="77" t="str">
        <f t="shared" si="4"/>
        <v/>
      </c>
      <c r="R1112" s="47" t="str">
        <f t="shared" si="5"/>
        <v/>
      </c>
      <c r="S1112" s="47" t="str">
        <f t="shared" si="6"/>
        <v/>
      </c>
      <c r="T1112" s="48" t="str">
        <f>IF(A1112="","",'DATA PENDIENTES'!O1112)</f>
        <v/>
      </c>
    </row>
    <row r="1113" ht="15.75" customHeight="1">
      <c r="A1113" s="52" t="str">
        <f>IF('DATA PENDIENTES'!B1113="","",'DATA PENDIENTES'!B1113)</f>
        <v/>
      </c>
      <c r="B1113" s="52" t="str">
        <f>IF(A1113="","",'DATA PENDIENTES'!C1113)</f>
        <v/>
      </c>
      <c r="C1113" s="52" t="str">
        <f>IF(A1113="","",'DATA PENDIENTES'!L1113)</f>
        <v/>
      </c>
      <c r="D1113" s="52" t="str">
        <f>IF(A1113="","",'DATA PENDIENTES'!J1113)</f>
        <v/>
      </c>
      <c r="E1113" s="52" t="str">
        <f>IF(A1113="","",'DATA PENDIENTES'!D1113)</f>
        <v/>
      </c>
      <c r="F1113" s="52" t="str">
        <f>IF(A1113="","",'DATA PENDIENTES'!E1113)</f>
        <v/>
      </c>
      <c r="G1113" s="52" t="str">
        <f>IF(A1113="","",'DATA PENDIENTES'!F1113)</f>
        <v/>
      </c>
      <c r="H1113" s="52" t="str">
        <f>IF(A1113="","",'DATA PENDIENTES'!G1113)</f>
        <v/>
      </c>
      <c r="I1113" s="53" t="str">
        <f>IF(A1113="","",'DATA PENDIENTES'!H1113)</f>
        <v/>
      </c>
      <c r="J1113" s="53" t="str">
        <f t="shared" si="1"/>
        <v/>
      </c>
      <c r="K1113" s="52" t="str">
        <f>IF(A1113="","",'DATA PENDIENTES'!I1113)</f>
        <v/>
      </c>
      <c r="L1113" s="52" t="str">
        <f>IF(A1113="","",'DATA PENDIENTES'!K1113)</f>
        <v/>
      </c>
      <c r="M1113" s="52" t="str">
        <f>IF(A1113="","",'DATA PENDIENTES'!M1113)</f>
        <v/>
      </c>
      <c r="N1113" s="52" t="str">
        <f>IF(A1113="","",'DATA PENDIENTES'!N1113)</f>
        <v/>
      </c>
      <c r="O1113" s="52" t="str">
        <f t="shared" si="2"/>
        <v/>
      </c>
      <c r="P1113" s="52" t="str">
        <f t="shared" si="3"/>
        <v/>
      </c>
      <c r="Q1113" s="80" t="str">
        <f t="shared" si="4"/>
        <v/>
      </c>
      <c r="R1113" s="52" t="str">
        <f t="shared" si="5"/>
        <v/>
      </c>
      <c r="S1113" s="52" t="str">
        <f t="shared" si="6"/>
        <v/>
      </c>
      <c r="T1113" s="53" t="str">
        <f>IF(A1113="","",'DATA PENDIENTES'!O1113)</f>
        <v/>
      </c>
    </row>
    <row r="1114" ht="15.75" customHeight="1">
      <c r="A1114" s="47" t="str">
        <f>IF('DATA PENDIENTES'!B1114="","",'DATA PENDIENTES'!B1114)</f>
        <v/>
      </c>
      <c r="B1114" s="47" t="str">
        <f>IF(A1114="","",'DATA PENDIENTES'!C1114)</f>
        <v/>
      </c>
      <c r="C1114" s="47" t="str">
        <f>IF(A1114="","",'DATA PENDIENTES'!L1114)</f>
        <v/>
      </c>
      <c r="D1114" s="47" t="str">
        <f>IF(A1114="","",'DATA PENDIENTES'!J1114)</f>
        <v/>
      </c>
      <c r="E1114" s="47" t="str">
        <f>IF(A1114="","",'DATA PENDIENTES'!D1114)</f>
        <v/>
      </c>
      <c r="F1114" s="47" t="str">
        <f>IF(A1114="","",'DATA PENDIENTES'!E1114)</f>
        <v/>
      </c>
      <c r="G1114" s="47" t="str">
        <f>IF(A1114="","",'DATA PENDIENTES'!F1114)</f>
        <v/>
      </c>
      <c r="H1114" s="47" t="str">
        <f>IF(A1114="","",'DATA PENDIENTES'!G1114)</f>
        <v/>
      </c>
      <c r="I1114" s="48" t="str">
        <f>IF(A1114="","",'DATA PENDIENTES'!H1114)</f>
        <v/>
      </c>
      <c r="J1114" s="48" t="str">
        <f t="shared" si="1"/>
        <v/>
      </c>
      <c r="K1114" s="47" t="str">
        <f>IF(A1114="","",'DATA PENDIENTES'!I1114)</f>
        <v/>
      </c>
      <c r="L1114" s="47" t="str">
        <f>IF(A1114="","",'DATA PENDIENTES'!K1114)</f>
        <v/>
      </c>
      <c r="M1114" s="47" t="str">
        <f>IF(A1114="","",'DATA PENDIENTES'!M1114)</f>
        <v/>
      </c>
      <c r="N1114" s="47" t="str">
        <f>IF(A1114="","",'DATA PENDIENTES'!N1114)</f>
        <v/>
      </c>
      <c r="O1114" s="47" t="str">
        <f t="shared" si="2"/>
        <v/>
      </c>
      <c r="P1114" s="47" t="str">
        <f t="shared" si="3"/>
        <v/>
      </c>
      <c r="Q1114" s="77" t="str">
        <f t="shared" si="4"/>
        <v/>
      </c>
      <c r="R1114" s="47" t="str">
        <f t="shared" si="5"/>
        <v/>
      </c>
      <c r="S1114" s="47" t="str">
        <f t="shared" si="6"/>
        <v/>
      </c>
      <c r="T1114" s="48" t="str">
        <f>IF(A1114="","",'DATA PENDIENTES'!O1114)</f>
        <v/>
      </c>
    </row>
    <row r="1115" ht="15.75" customHeight="1">
      <c r="A1115" s="52" t="str">
        <f>IF('DATA PENDIENTES'!B1115="","",'DATA PENDIENTES'!B1115)</f>
        <v/>
      </c>
      <c r="B1115" s="52" t="str">
        <f>IF(A1115="","",'DATA PENDIENTES'!C1115)</f>
        <v/>
      </c>
      <c r="C1115" s="52" t="str">
        <f>IF(A1115="","",'DATA PENDIENTES'!L1115)</f>
        <v/>
      </c>
      <c r="D1115" s="52" t="str">
        <f>IF(A1115="","",'DATA PENDIENTES'!J1115)</f>
        <v/>
      </c>
      <c r="E1115" s="52" t="str">
        <f>IF(A1115="","",'DATA PENDIENTES'!D1115)</f>
        <v/>
      </c>
      <c r="F1115" s="52" t="str">
        <f>IF(A1115="","",'DATA PENDIENTES'!E1115)</f>
        <v/>
      </c>
      <c r="G1115" s="52" t="str">
        <f>IF(A1115="","",'DATA PENDIENTES'!F1115)</f>
        <v/>
      </c>
      <c r="H1115" s="52" t="str">
        <f>IF(A1115="","",'DATA PENDIENTES'!G1115)</f>
        <v/>
      </c>
      <c r="I1115" s="53" t="str">
        <f>IF(A1115="","",'DATA PENDIENTES'!H1115)</f>
        <v/>
      </c>
      <c r="J1115" s="53" t="str">
        <f t="shared" si="1"/>
        <v/>
      </c>
      <c r="K1115" s="52" t="str">
        <f>IF(A1115="","",'DATA PENDIENTES'!I1115)</f>
        <v/>
      </c>
      <c r="L1115" s="52" t="str">
        <f>IF(A1115="","",'DATA PENDIENTES'!K1115)</f>
        <v/>
      </c>
      <c r="M1115" s="52" t="str">
        <f>IF(A1115="","",'DATA PENDIENTES'!M1115)</f>
        <v/>
      </c>
      <c r="N1115" s="52" t="str">
        <f>IF(A1115="","",'DATA PENDIENTES'!N1115)</f>
        <v/>
      </c>
      <c r="O1115" s="52" t="str">
        <f t="shared" si="2"/>
        <v/>
      </c>
      <c r="P1115" s="52" t="str">
        <f t="shared" si="3"/>
        <v/>
      </c>
      <c r="Q1115" s="80" t="str">
        <f t="shared" si="4"/>
        <v/>
      </c>
      <c r="R1115" s="52" t="str">
        <f t="shared" si="5"/>
        <v/>
      </c>
      <c r="S1115" s="52" t="str">
        <f t="shared" si="6"/>
        <v/>
      </c>
      <c r="T1115" s="53" t="str">
        <f>IF(A1115="","",'DATA PENDIENTES'!O1115)</f>
        <v/>
      </c>
    </row>
    <row r="1116" ht="15.75" customHeight="1">
      <c r="A1116" s="47" t="str">
        <f>IF('DATA PENDIENTES'!B1116="","",'DATA PENDIENTES'!B1116)</f>
        <v/>
      </c>
      <c r="B1116" s="47" t="str">
        <f>IF(A1116="","",'DATA PENDIENTES'!C1116)</f>
        <v/>
      </c>
      <c r="C1116" s="47" t="str">
        <f>IF(A1116="","",'DATA PENDIENTES'!L1116)</f>
        <v/>
      </c>
      <c r="D1116" s="47" t="str">
        <f>IF(A1116="","",'DATA PENDIENTES'!J1116)</f>
        <v/>
      </c>
      <c r="E1116" s="47" t="str">
        <f>IF(A1116="","",'DATA PENDIENTES'!D1116)</f>
        <v/>
      </c>
      <c r="F1116" s="47" t="str">
        <f>IF(A1116="","",'DATA PENDIENTES'!E1116)</f>
        <v/>
      </c>
      <c r="G1116" s="47" t="str">
        <f>IF(A1116="","",'DATA PENDIENTES'!F1116)</f>
        <v/>
      </c>
      <c r="H1116" s="47" t="str">
        <f>IF(A1116="","",'DATA PENDIENTES'!G1116)</f>
        <v/>
      </c>
      <c r="I1116" s="48" t="str">
        <f>IF(A1116="","",'DATA PENDIENTES'!H1116)</f>
        <v/>
      </c>
      <c r="J1116" s="48" t="str">
        <f t="shared" si="1"/>
        <v/>
      </c>
      <c r="K1116" s="47" t="str">
        <f>IF(A1116="","",'DATA PENDIENTES'!I1116)</f>
        <v/>
      </c>
      <c r="L1116" s="47" t="str">
        <f>IF(A1116="","",'DATA PENDIENTES'!K1116)</f>
        <v/>
      </c>
      <c r="M1116" s="47" t="str">
        <f>IF(A1116="","",'DATA PENDIENTES'!M1116)</f>
        <v/>
      </c>
      <c r="N1116" s="47" t="str">
        <f>IF(A1116="","",'DATA PENDIENTES'!N1116)</f>
        <v/>
      </c>
      <c r="O1116" s="47" t="str">
        <f t="shared" si="2"/>
        <v/>
      </c>
      <c r="P1116" s="47" t="str">
        <f t="shared" si="3"/>
        <v/>
      </c>
      <c r="Q1116" s="77" t="str">
        <f t="shared" si="4"/>
        <v/>
      </c>
      <c r="R1116" s="47" t="str">
        <f t="shared" si="5"/>
        <v/>
      </c>
      <c r="S1116" s="47" t="str">
        <f t="shared" si="6"/>
        <v/>
      </c>
      <c r="T1116" s="48" t="str">
        <f>IF(A1116="","",'DATA PENDIENTES'!O1116)</f>
        <v/>
      </c>
    </row>
    <row r="1117" ht="15.75" customHeight="1">
      <c r="A1117" s="52" t="str">
        <f>IF('DATA PENDIENTES'!B1117="","",'DATA PENDIENTES'!B1117)</f>
        <v/>
      </c>
      <c r="B1117" s="52" t="str">
        <f>IF(A1117="","",'DATA PENDIENTES'!C1117)</f>
        <v/>
      </c>
      <c r="C1117" s="52" t="str">
        <f>IF(A1117="","",'DATA PENDIENTES'!L1117)</f>
        <v/>
      </c>
      <c r="D1117" s="52" t="str">
        <f>IF(A1117="","",'DATA PENDIENTES'!J1117)</f>
        <v/>
      </c>
      <c r="E1117" s="52" t="str">
        <f>IF(A1117="","",'DATA PENDIENTES'!D1117)</f>
        <v/>
      </c>
      <c r="F1117" s="52" t="str">
        <f>IF(A1117="","",'DATA PENDIENTES'!E1117)</f>
        <v/>
      </c>
      <c r="G1117" s="52" t="str">
        <f>IF(A1117="","",'DATA PENDIENTES'!F1117)</f>
        <v/>
      </c>
      <c r="H1117" s="52" t="str">
        <f>IF(A1117="","",'DATA PENDIENTES'!G1117)</f>
        <v/>
      </c>
      <c r="I1117" s="53" t="str">
        <f>IF(A1117="","",'DATA PENDIENTES'!H1117)</f>
        <v/>
      </c>
      <c r="J1117" s="53" t="str">
        <f t="shared" si="1"/>
        <v/>
      </c>
      <c r="K1117" s="52" t="str">
        <f>IF(A1117="","",'DATA PENDIENTES'!I1117)</f>
        <v/>
      </c>
      <c r="L1117" s="52" t="str">
        <f>IF(A1117="","",'DATA PENDIENTES'!K1117)</f>
        <v/>
      </c>
      <c r="M1117" s="52" t="str">
        <f>IF(A1117="","",'DATA PENDIENTES'!M1117)</f>
        <v/>
      </c>
      <c r="N1117" s="52" t="str">
        <f>IF(A1117="","",'DATA PENDIENTES'!N1117)</f>
        <v/>
      </c>
      <c r="O1117" s="52" t="str">
        <f t="shared" si="2"/>
        <v/>
      </c>
      <c r="P1117" s="52" t="str">
        <f t="shared" si="3"/>
        <v/>
      </c>
      <c r="Q1117" s="80" t="str">
        <f t="shared" si="4"/>
        <v/>
      </c>
      <c r="R1117" s="52" t="str">
        <f t="shared" si="5"/>
        <v/>
      </c>
      <c r="S1117" s="52" t="str">
        <f t="shared" si="6"/>
        <v/>
      </c>
      <c r="T1117" s="53" t="str">
        <f>IF(A1117="","",'DATA PENDIENTES'!O1117)</f>
        <v/>
      </c>
    </row>
    <row r="1118" ht="15.75" customHeight="1">
      <c r="A1118" s="47" t="str">
        <f>IF('DATA PENDIENTES'!B1118="","",'DATA PENDIENTES'!B1118)</f>
        <v/>
      </c>
      <c r="B1118" s="47" t="str">
        <f>IF(A1118="","",'DATA PENDIENTES'!C1118)</f>
        <v/>
      </c>
      <c r="C1118" s="47" t="str">
        <f>IF(A1118="","",'DATA PENDIENTES'!L1118)</f>
        <v/>
      </c>
      <c r="D1118" s="47" t="str">
        <f>IF(A1118="","",'DATA PENDIENTES'!J1118)</f>
        <v/>
      </c>
      <c r="E1118" s="47" t="str">
        <f>IF(A1118="","",'DATA PENDIENTES'!D1118)</f>
        <v/>
      </c>
      <c r="F1118" s="47" t="str">
        <f>IF(A1118="","",'DATA PENDIENTES'!E1118)</f>
        <v/>
      </c>
      <c r="G1118" s="47" t="str">
        <f>IF(A1118="","",'DATA PENDIENTES'!F1118)</f>
        <v/>
      </c>
      <c r="H1118" s="47" t="str">
        <f>IF(A1118="","",'DATA PENDIENTES'!G1118)</f>
        <v/>
      </c>
      <c r="I1118" s="48" t="str">
        <f>IF(A1118="","",'DATA PENDIENTES'!H1118)</f>
        <v/>
      </c>
      <c r="J1118" s="48" t="str">
        <f t="shared" si="1"/>
        <v/>
      </c>
      <c r="K1118" s="47" t="str">
        <f>IF(A1118="","",'DATA PENDIENTES'!I1118)</f>
        <v/>
      </c>
      <c r="L1118" s="47" t="str">
        <f>IF(A1118="","",'DATA PENDIENTES'!K1118)</f>
        <v/>
      </c>
      <c r="M1118" s="47" t="str">
        <f>IF(A1118="","",'DATA PENDIENTES'!M1118)</f>
        <v/>
      </c>
      <c r="N1118" s="47" t="str">
        <f>IF(A1118="","",'DATA PENDIENTES'!N1118)</f>
        <v/>
      </c>
      <c r="O1118" s="47" t="str">
        <f t="shared" si="2"/>
        <v/>
      </c>
      <c r="P1118" s="47" t="str">
        <f t="shared" si="3"/>
        <v/>
      </c>
      <c r="Q1118" s="77" t="str">
        <f t="shared" si="4"/>
        <v/>
      </c>
      <c r="R1118" s="47" t="str">
        <f t="shared" si="5"/>
        <v/>
      </c>
      <c r="S1118" s="47" t="str">
        <f t="shared" si="6"/>
        <v/>
      </c>
      <c r="T1118" s="48" t="str">
        <f>IF(A1118="","",'DATA PENDIENTES'!O1118)</f>
        <v/>
      </c>
    </row>
    <row r="1119" ht="15.75" customHeight="1">
      <c r="A1119" s="52" t="str">
        <f>IF('DATA PENDIENTES'!B1119="","",'DATA PENDIENTES'!B1119)</f>
        <v/>
      </c>
      <c r="B1119" s="52" t="str">
        <f>IF(A1119="","",'DATA PENDIENTES'!C1119)</f>
        <v/>
      </c>
      <c r="C1119" s="52" t="str">
        <f>IF(A1119="","",'DATA PENDIENTES'!L1119)</f>
        <v/>
      </c>
      <c r="D1119" s="52" t="str">
        <f>IF(A1119="","",'DATA PENDIENTES'!J1119)</f>
        <v/>
      </c>
      <c r="E1119" s="52" t="str">
        <f>IF(A1119="","",'DATA PENDIENTES'!D1119)</f>
        <v/>
      </c>
      <c r="F1119" s="52" t="str">
        <f>IF(A1119="","",'DATA PENDIENTES'!E1119)</f>
        <v/>
      </c>
      <c r="G1119" s="52" t="str">
        <f>IF(A1119="","",'DATA PENDIENTES'!F1119)</f>
        <v/>
      </c>
      <c r="H1119" s="52" t="str">
        <f>IF(A1119="","",'DATA PENDIENTES'!G1119)</f>
        <v/>
      </c>
      <c r="I1119" s="53" t="str">
        <f>IF(A1119="","",'DATA PENDIENTES'!H1119)</f>
        <v/>
      </c>
      <c r="J1119" s="53" t="str">
        <f t="shared" si="1"/>
        <v/>
      </c>
      <c r="K1119" s="52" t="str">
        <f>IF(A1119="","",'DATA PENDIENTES'!I1119)</f>
        <v/>
      </c>
      <c r="L1119" s="52" t="str">
        <f>IF(A1119="","",'DATA PENDIENTES'!K1119)</f>
        <v/>
      </c>
      <c r="M1119" s="52" t="str">
        <f>IF(A1119="","",'DATA PENDIENTES'!M1119)</f>
        <v/>
      </c>
      <c r="N1119" s="52" t="str">
        <f>IF(A1119="","",'DATA PENDIENTES'!N1119)</f>
        <v/>
      </c>
      <c r="O1119" s="52" t="str">
        <f t="shared" si="2"/>
        <v/>
      </c>
      <c r="P1119" s="52" t="str">
        <f t="shared" si="3"/>
        <v/>
      </c>
      <c r="Q1119" s="80" t="str">
        <f t="shared" si="4"/>
        <v/>
      </c>
      <c r="R1119" s="52" t="str">
        <f t="shared" si="5"/>
        <v/>
      </c>
      <c r="S1119" s="52" t="str">
        <f t="shared" si="6"/>
        <v/>
      </c>
      <c r="T1119" s="53" t="str">
        <f>IF(A1119="","",'DATA PENDIENTES'!O1119)</f>
        <v/>
      </c>
    </row>
    <row r="1120" ht="15.75" customHeight="1">
      <c r="A1120" s="47" t="str">
        <f>IF('DATA PENDIENTES'!B1120="","",'DATA PENDIENTES'!B1120)</f>
        <v/>
      </c>
      <c r="B1120" s="47" t="str">
        <f>IF(A1120="","",'DATA PENDIENTES'!C1120)</f>
        <v/>
      </c>
      <c r="C1120" s="47" t="str">
        <f>IF(A1120="","",'DATA PENDIENTES'!L1120)</f>
        <v/>
      </c>
      <c r="D1120" s="47" t="str">
        <f>IF(A1120="","",'DATA PENDIENTES'!J1120)</f>
        <v/>
      </c>
      <c r="E1120" s="47" t="str">
        <f>IF(A1120="","",'DATA PENDIENTES'!D1120)</f>
        <v/>
      </c>
      <c r="F1120" s="47" t="str">
        <f>IF(A1120="","",'DATA PENDIENTES'!E1120)</f>
        <v/>
      </c>
      <c r="G1120" s="47" t="str">
        <f>IF(A1120="","",'DATA PENDIENTES'!F1120)</f>
        <v/>
      </c>
      <c r="H1120" s="47" t="str">
        <f>IF(A1120="","",'DATA PENDIENTES'!G1120)</f>
        <v/>
      </c>
      <c r="I1120" s="48" t="str">
        <f>IF(A1120="","",'DATA PENDIENTES'!H1120)</f>
        <v/>
      </c>
      <c r="J1120" s="48" t="str">
        <f t="shared" si="1"/>
        <v/>
      </c>
      <c r="K1120" s="47" t="str">
        <f>IF(A1120="","",'DATA PENDIENTES'!I1120)</f>
        <v/>
      </c>
      <c r="L1120" s="47" t="str">
        <f>IF(A1120="","",'DATA PENDIENTES'!K1120)</f>
        <v/>
      </c>
      <c r="M1120" s="47" t="str">
        <f>IF(A1120="","",'DATA PENDIENTES'!M1120)</f>
        <v/>
      </c>
      <c r="N1120" s="47" t="str">
        <f>IF(A1120="","",'DATA PENDIENTES'!N1120)</f>
        <v/>
      </c>
      <c r="O1120" s="47" t="str">
        <f t="shared" si="2"/>
        <v/>
      </c>
      <c r="P1120" s="47" t="str">
        <f t="shared" si="3"/>
        <v/>
      </c>
      <c r="Q1120" s="77" t="str">
        <f t="shared" si="4"/>
        <v/>
      </c>
      <c r="R1120" s="47" t="str">
        <f t="shared" si="5"/>
        <v/>
      </c>
      <c r="S1120" s="47" t="str">
        <f t="shared" si="6"/>
        <v/>
      </c>
      <c r="T1120" s="48" t="str">
        <f>IF(A1120="","",'DATA PENDIENTES'!O1120)</f>
        <v/>
      </c>
    </row>
    <row r="1121" ht="15.75" customHeight="1">
      <c r="A1121" s="52" t="str">
        <f>IF('DATA PENDIENTES'!B1121="","",'DATA PENDIENTES'!B1121)</f>
        <v/>
      </c>
      <c r="B1121" s="52" t="str">
        <f>IF(A1121="","",'DATA PENDIENTES'!C1121)</f>
        <v/>
      </c>
      <c r="C1121" s="52" t="str">
        <f>IF(A1121="","",'DATA PENDIENTES'!L1121)</f>
        <v/>
      </c>
      <c r="D1121" s="52" t="str">
        <f>IF(A1121="","",'DATA PENDIENTES'!J1121)</f>
        <v/>
      </c>
      <c r="E1121" s="52" t="str">
        <f>IF(A1121="","",'DATA PENDIENTES'!D1121)</f>
        <v/>
      </c>
      <c r="F1121" s="52" t="str">
        <f>IF(A1121="","",'DATA PENDIENTES'!E1121)</f>
        <v/>
      </c>
      <c r="G1121" s="52" t="str">
        <f>IF(A1121="","",'DATA PENDIENTES'!F1121)</f>
        <v/>
      </c>
      <c r="H1121" s="52" t="str">
        <f>IF(A1121="","",'DATA PENDIENTES'!G1121)</f>
        <v/>
      </c>
      <c r="I1121" s="53" t="str">
        <f>IF(A1121="","",'DATA PENDIENTES'!H1121)</f>
        <v/>
      </c>
      <c r="J1121" s="53" t="str">
        <f t="shared" si="1"/>
        <v/>
      </c>
      <c r="K1121" s="52" t="str">
        <f>IF(A1121="","",'DATA PENDIENTES'!I1121)</f>
        <v/>
      </c>
      <c r="L1121" s="52" t="str">
        <f>IF(A1121="","",'DATA PENDIENTES'!K1121)</f>
        <v/>
      </c>
      <c r="M1121" s="52" t="str">
        <f>IF(A1121="","",'DATA PENDIENTES'!M1121)</f>
        <v/>
      </c>
      <c r="N1121" s="52" t="str">
        <f>IF(A1121="","",'DATA PENDIENTES'!N1121)</f>
        <v/>
      </c>
      <c r="O1121" s="52" t="str">
        <f t="shared" si="2"/>
        <v/>
      </c>
      <c r="P1121" s="52" t="str">
        <f t="shared" si="3"/>
        <v/>
      </c>
      <c r="Q1121" s="80" t="str">
        <f t="shared" si="4"/>
        <v/>
      </c>
      <c r="R1121" s="52" t="str">
        <f t="shared" si="5"/>
        <v/>
      </c>
      <c r="S1121" s="52" t="str">
        <f t="shared" si="6"/>
        <v/>
      </c>
      <c r="T1121" s="53" t="str">
        <f>IF(A1121="","",'DATA PENDIENTES'!O1121)</f>
        <v/>
      </c>
    </row>
    <row r="1122" ht="15.75" customHeight="1">
      <c r="A1122" s="47" t="str">
        <f>IF('DATA PENDIENTES'!B1122="","",'DATA PENDIENTES'!B1122)</f>
        <v/>
      </c>
      <c r="B1122" s="47" t="str">
        <f>IF(A1122="","",'DATA PENDIENTES'!C1122)</f>
        <v/>
      </c>
      <c r="C1122" s="47" t="str">
        <f>IF(A1122="","",'DATA PENDIENTES'!L1122)</f>
        <v/>
      </c>
      <c r="D1122" s="47" t="str">
        <f>IF(A1122="","",'DATA PENDIENTES'!J1122)</f>
        <v/>
      </c>
      <c r="E1122" s="47" t="str">
        <f>IF(A1122="","",'DATA PENDIENTES'!D1122)</f>
        <v/>
      </c>
      <c r="F1122" s="47" t="str">
        <f>IF(A1122="","",'DATA PENDIENTES'!E1122)</f>
        <v/>
      </c>
      <c r="G1122" s="47" t="str">
        <f>IF(A1122="","",'DATA PENDIENTES'!F1122)</f>
        <v/>
      </c>
      <c r="H1122" s="47" t="str">
        <f>IF(A1122="","",'DATA PENDIENTES'!G1122)</f>
        <v/>
      </c>
      <c r="I1122" s="48" t="str">
        <f>IF(A1122="","",'DATA PENDIENTES'!H1122)</f>
        <v/>
      </c>
      <c r="J1122" s="48" t="str">
        <f t="shared" si="1"/>
        <v/>
      </c>
      <c r="K1122" s="47" t="str">
        <f>IF(A1122="","",'DATA PENDIENTES'!I1122)</f>
        <v/>
      </c>
      <c r="L1122" s="47" t="str">
        <f>IF(A1122="","",'DATA PENDIENTES'!K1122)</f>
        <v/>
      </c>
      <c r="M1122" s="47" t="str">
        <f>IF(A1122="","",'DATA PENDIENTES'!M1122)</f>
        <v/>
      </c>
      <c r="N1122" s="47" t="str">
        <f>IF(A1122="","",'DATA PENDIENTES'!N1122)</f>
        <v/>
      </c>
      <c r="O1122" s="47" t="str">
        <f t="shared" si="2"/>
        <v/>
      </c>
      <c r="P1122" s="47" t="str">
        <f t="shared" si="3"/>
        <v/>
      </c>
      <c r="Q1122" s="77" t="str">
        <f t="shared" si="4"/>
        <v/>
      </c>
      <c r="R1122" s="47" t="str">
        <f t="shared" si="5"/>
        <v/>
      </c>
      <c r="S1122" s="47" t="str">
        <f t="shared" si="6"/>
        <v/>
      </c>
      <c r="T1122" s="48" t="str">
        <f>IF(A1122="","",'DATA PENDIENTES'!O1122)</f>
        <v/>
      </c>
    </row>
    <row r="1123" ht="15.75" customHeight="1">
      <c r="A1123" s="52" t="str">
        <f>IF('DATA PENDIENTES'!B1123="","",'DATA PENDIENTES'!B1123)</f>
        <v/>
      </c>
      <c r="B1123" s="52" t="str">
        <f>IF(A1123="","",'DATA PENDIENTES'!C1123)</f>
        <v/>
      </c>
      <c r="C1123" s="52" t="str">
        <f>IF(A1123="","",'DATA PENDIENTES'!L1123)</f>
        <v/>
      </c>
      <c r="D1123" s="52" t="str">
        <f>IF(A1123="","",'DATA PENDIENTES'!J1123)</f>
        <v/>
      </c>
      <c r="E1123" s="52" t="str">
        <f>IF(A1123="","",'DATA PENDIENTES'!D1123)</f>
        <v/>
      </c>
      <c r="F1123" s="52" t="str">
        <f>IF(A1123="","",'DATA PENDIENTES'!E1123)</f>
        <v/>
      </c>
      <c r="G1123" s="52" t="str">
        <f>IF(A1123="","",'DATA PENDIENTES'!F1123)</f>
        <v/>
      </c>
      <c r="H1123" s="52" t="str">
        <f>IF(A1123="","",'DATA PENDIENTES'!G1123)</f>
        <v/>
      </c>
      <c r="I1123" s="53" t="str">
        <f>IF(A1123="","",'DATA PENDIENTES'!H1123)</f>
        <v/>
      </c>
      <c r="J1123" s="53" t="str">
        <f t="shared" si="1"/>
        <v/>
      </c>
      <c r="K1123" s="52" t="str">
        <f>IF(A1123="","",'DATA PENDIENTES'!I1123)</f>
        <v/>
      </c>
      <c r="L1123" s="52" t="str">
        <f>IF(A1123="","",'DATA PENDIENTES'!K1123)</f>
        <v/>
      </c>
      <c r="M1123" s="52" t="str">
        <f>IF(A1123="","",'DATA PENDIENTES'!M1123)</f>
        <v/>
      </c>
      <c r="N1123" s="52" t="str">
        <f>IF(A1123="","",'DATA PENDIENTES'!N1123)</f>
        <v/>
      </c>
      <c r="O1123" s="52" t="str">
        <f t="shared" si="2"/>
        <v/>
      </c>
      <c r="P1123" s="52" t="str">
        <f t="shared" si="3"/>
        <v/>
      </c>
      <c r="Q1123" s="80" t="str">
        <f t="shared" si="4"/>
        <v/>
      </c>
      <c r="R1123" s="52" t="str">
        <f t="shared" si="5"/>
        <v/>
      </c>
      <c r="S1123" s="52" t="str">
        <f t="shared" si="6"/>
        <v/>
      </c>
      <c r="T1123" s="53" t="str">
        <f>IF(A1123="","",'DATA PENDIENTES'!O1123)</f>
        <v/>
      </c>
    </row>
    <row r="1124" ht="15.75" customHeight="1">
      <c r="A1124" s="47" t="str">
        <f>IF('DATA PENDIENTES'!B1124="","",'DATA PENDIENTES'!B1124)</f>
        <v/>
      </c>
      <c r="B1124" s="47" t="str">
        <f>IF(A1124="","",'DATA PENDIENTES'!C1124)</f>
        <v/>
      </c>
      <c r="C1124" s="47" t="str">
        <f>IF(A1124="","",'DATA PENDIENTES'!L1124)</f>
        <v/>
      </c>
      <c r="D1124" s="47" t="str">
        <f>IF(A1124="","",'DATA PENDIENTES'!J1124)</f>
        <v/>
      </c>
      <c r="E1124" s="47" t="str">
        <f>IF(A1124="","",'DATA PENDIENTES'!D1124)</f>
        <v/>
      </c>
      <c r="F1124" s="47" t="str">
        <f>IF(A1124="","",'DATA PENDIENTES'!E1124)</f>
        <v/>
      </c>
      <c r="G1124" s="47" t="str">
        <f>IF(A1124="","",'DATA PENDIENTES'!F1124)</f>
        <v/>
      </c>
      <c r="H1124" s="47" t="str">
        <f>IF(A1124="","",'DATA PENDIENTES'!G1124)</f>
        <v/>
      </c>
      <c r="I1124" s="48" t="str">
        <f>IF(A1124="","",'DATA PENDIENTES'!H1124)</f>
        <v/>
      </c>
      <c r="J1124" s="48" t="str">
        <f t="shared" si="1"/>
        <v/>
      </c>
      <c r="K1124" s="47" t="str">
        <f>IF(A1124="","",'DATA PENDIENTES'!I1124)</f>
        <v/>
      </c>
      <c r="L1124" s="47" t="str">
        <f>IF(A1124="","",'DATA PENDIENTES'!K1124)</f>
        <v/>
      </c>
      <c r="M1124" s="47" t="str">
        <f>IF(A1124="","",'DATA PENDIENTES'!M1124)</f>
        <v/>
      </c>
      <c r="N1124" s="47" t="str">
        <f>IF(A1124="","",'DATA PENDIENTES'!N1124)</f>
        <v/>
      </c>
      <c r="O1124" s="47" t="str">
        <f t="shared" si="2"/>
        <v/>
      </c>
      <c r="P1124" s="47" t="str">
        <f t="shared" si="3"/>
        <v/>
      </c>
      <c r="Q1124" s="77" t="str">
        <f t="shared" si="4"/>
        <v/>
      </c>
      <c r="R1124" s="47" t="str">
        <f t="shared" si="5"/>
        <v/>
      </c>
      <c r="S1124" s="47" t="str">
        <f t="shared" si="6"/>
        <v/>
      </c>
      <c r="T1124" s="48" t="str">
        <f>IF(A1124="","",'DATA PENDIENTES'!O1124)</f>
        <v/>
      </c>
    </row>
    <row r="1125" ht="15.75" customHeight="1">
      <c r="A1125" s="52" t="str">
        <f>IF('DATA PENDIENTES'!B1125="","",'DATA PENDIENTES'!B1125)</f>
        <v/>
      </c>
      <c r="B1125" s="52" t="str">
        <f>IF(A1125="","",'DATA PENDIENTES'!C1125)</f>
        <v/>
      </c>
      <c r="C1125" s="52" t="str">
        <f>IF(A1125="","",'DATA PENDIENTES'!L1125)</f>
        <v/>
      </c>
      <c r="D1125" s="52" t="str">
        <f>IF(A1125="","",'DATA PENDIENTES'!J1125)</f>
        <v/>
      </c>
      <c r="E1125" s="52" t="str">
        <f>IF(A1125="","",'DATA PENDIENTES'!D1125)</f>
        <v/>
      </c>
      <c r="F1125" s="52" t="str">
        <f>IF(A1125="","",'DATA PENDIENTES'!E1125)</f>
        <v/>
      </c>
      <c r="G1125" s="52" t="str">
        <f>IF(A1125="","",'DATA PENDIENTES'!F1125)</f>
        <v/>
      </c>
      <c r="H1125" s="52" t="str">
        <f>IF(A1125="","",'DATA PENDIENTES'!G1125)</f>
        <v/>
      </c>
      <c r="I1125" s="53" t="str">
        <f>IF(A1125="","",'DATA PENDIENTES'!H1125)</f>
        <v/>
      </c>
      <c r="J1125" s="53" t="str">
        <f t="shared" si="1"/>
        <v/>
      </c>
      <c r="K1125" s="52" t="str">
        <f>IF(A1125="","",'DATA PENDIENTES'!I1125)</f>
        <v/>
      </c>
      <c r="L1125" s="52" t="str">
        <f>IF(A1125="","",'DATA PENDIENTES'!K1125)</f>
        <v/>
      </c>
      <c r="M1125" s="52" t="str">
        <f>IF(A1125="","",'DATA PENDIENTES'!M1125)</f>
        <v/>
      </c>
      <c r="N1125" s="52" t="str">
        <f>IF(A1125="","",'DATA PENDIENTES'!N1125)</f>
        <v/>
      </c>
      <c r="O1125" s="52" t="str">
        <f t="shared" si="2"/>
        <v/>
      </c>
      <c r="P1125" s="52" t="str">
        <f t="shared" si="3"/>
        <v/>
      </c>
      <c r="Q1125" s="80" t="str">
        <f t="shared" si="4"/>
        <v/>
      </c>
      <c r="R1125" s="52" t="str">
        <f t="shared" si="5"/>
        <v/>
      </c>
      <c r="S1125" s="52" t="str">
        <f t="shared" si="6"/>
        <v/>
      </c>
      <c r="T1125" s="53" t="str">
        <f>IF(A1125="","",'DATA PENDIENTES'!O1125)</f>
        <v/>
      </c>
    </row>
    <row r="1126" ht="15.75" customHeight="1">
      <c r="A1126" s="47" t="str">
        <f>IF('DATA PENDIENTES'!B1126="","",'DATA PENDIENTES'!B1126)</f>
        <v/>
      </c>
      <c r="B1126" s="47" t="str">
        <f>IF(A1126="","",'DATA PENDIENTES'!C1126)</f>
        <v/>
      </c>
      <c r="C1126" s="47" t="str">
        <f>IF(A1126="","",'DATA PENDIENTES'!L1126)</f>
        <v/>
      </c>
      <c r="D1126" s="47" t="str">
        <f>IF(A1126="","",'DATA PENDIENTES'!J1126)</f>
        <v/>
      </c>
      <c r="E1126" s="47" t="str">
        <f>IF(A1126="","",'DATA PENDIENTES'!D1126)</f>
        <v/>
      </c>
      <c r="F1126" s="47" t="str">
        <f>IF(A1126="","",'DATA PENDIENTES'!E1126)</f>
        <v/>
      </c>
      <c r="G1126" s="47" t="str">
        <f>IF(A1126="","",'DATA PENDIENTES'!F1126)</f>
        <v/>
      </c>
      <c r="H1126" s="47" t="str">
        <f>IF(A1126="","",'DATA PENDIENTES'!G1126)</f>
        <v/>
      </c>
      <c r="I1126" s="48" t="str">
        <f>IF(A1126="","",'DATA PENDIENTES'!H1126)</f>
        <v/>
      </c>
      <c r="J1126" s="48" t="str">
        <f t="shared" si="1"/>
        <v/>
      </c>
      <c r="K1126" s="47" t="str">
        <f>IF(A1126="","",'DATA PENDIENTES'!I1126)</f>
        <v/>
      </c>
      <c r="L1126" s="47" t="str">
        <f>IF(A1126="","",'DATA PENDIENTES'!K1126)</f>
        <v/>
      </c>
      <c r="M1126" s="47" t="str">
        <f>IF(A1126="","",'DATA PENDIENTES'!M1126)</f>
        <v/>
      </c>
      <c r="N1126" s="47" t="str">
        <f>IF(A1126="","",'DATA PENDIENTES'!N1126)</f>
        <v/>
      </c>
      <c r="O1126" s="47" t="str">
        <f t="shared" si="2"/>
        <v/>
      </c>
      <c r="P1126" s="47" t="str">
        <f t="shared" si="3"/>
        <v/>
      </c>
      <c r="Q1126" s="77" t="str">
        <f t="shared" si="4"/>
        <v/>
      </c>
      <c r="R1126" s="47" t="str">
        <f t="shared" si="5"/>
        <v/>
      </c>
      <c r="S1126" s="47" t="str">
        <f t="shared" si="6"/>
        <v/>
      </c>
      <c r="T1126" s="48" t="str">
        <f>IF(A1126="","",'DATA PENDIENTES'!O1126)</f>
        <v/>
      </c>
    </row>
    <row r="1127" ht="15.75" customHeight="1">
      <c r="A1127" s="52" t="str">
        <f>IF('DATA PENDIENTES'!B1127="","",'DATA PENDIENTES'!B1127)</f>
        <v/>
      </c>
      <c r="B1127" s="52" t="str">
        <f>IF(A1127="","",'DATA PENDIENTES'!C1127)</f>
        <v/>
      </c>
      <c r="C1127" s="52" t="str">
        <f>IF(A1127="","",'DATA PENDIENTES'!L1127)</f>
        <v/>
      </c>
      <c r="D1127" s="52" t="str">
        <f>IF(A1127="","",'DATA PENDIENTES'!J1127)</f>
        <v/>
      </c>
      <c r="E1127" s="52" t="str">
        <f>IF(A1127="","",'DATA PENDIENTES'!D1127)</f>
        <v/>
      </c>
      <c r="F1127" s="52" t="str">
        <f>IF(A1127="","",'DATA PENDIENTES'!E1127)</f>
        <v/>
      </c>
      <c r="G1127" s="52" t="str">
        <f>IF(A1127="","",'DATA PENDIENTES'!F1127)</f>
        <v/>
      </c>
      <c r="H1127" s="52" t="str">
        <f>IF(A1127="","",'DATA PENDIENTES'!G1127)</f>
        <v/>
      </c>
      <c r="I1127" s="53" t="str">
        <f>IF(A1127="","",'DATA PENDIENTES'!H1127)</f>
        <v/>
      </c>
      <c r="J1127" s="53" t="str">
        <f t="shared" si="1"/>
        <v/>
      </c>
      <c r="K1127" s="52" t="str">
        <f>IF(A1127="","",'DATA PENDIENTES'!I1127)</f>
        <v/>
      </c>
      <c r="L1127" s="52" t="str">
        <f>IF(A1127="","",'DATA PENDIENTES'!K1127)</f>
        <v/>
      </c>
      <c r="M1127" s="52" t="str">
        <f>IF(A1127="","",'DATA PENDIENTES'!M1127)</f>
        <v/>
      </c>
      <c r="N1127" s="52" t="str">
        <f>IF(A1127="","",'DATA PENDIENTES'!N1127)</f>
        <v/>
      </c>
      <c r="O1127" s="52" t="str">
        <f t="shared" si="2"/>
        <v/>
      </c>
      <c r="P1127" s="52" t="str">
        <f t="shared" si="3"/>
        <v/>
      </c>
      <c r="Q1127" s="80" t="str">
        <f t="shared" si="4"/>
        <v/>
      </c>
      <c r="R1127" s="52" t="str">
        <f t="shared" si="5"/>
        <v/>
      </c>
      <c r="S1127" s="52" t="str">
        <f t="shared" si="6"/>
        <v/>
      </c>
      <c r="T1127" s="53" t="str">
        <f>IF(A1127="","",'DATA PENDIENTES'!O1127)</f>
        <v/>
      </c>
    </row>
    <row r="1128" ht="15.75" customHeight="1">
      <c r="A1128" s="47" t="str">
        <f>IF('DATA PENDIENTES'!B1128="","",'DATA PENDIENTES'!B1128)</f>
        <v/>
      </c>
      <c r="B1128" s="47" t="str">
        <f>IF(A1128="","",'DATA PENDIENTES'!C1128)</f>
        <v/>
      </c>
      <c r="C1128" s="47" t="str">
        <f>IF(A1128="","",'DATA PENDIENTES'!L1128)</f>
        <v/>
      </c>
      <c r="D1128" s="47" t="str">
        <f>IF(A1128="","",'DATA PENDIENTES'!J1128)</f>
        <v/>
      </c>
      <c r="E1128" s="47" t="str">
        <f>IF(A1128="","",'DATA PENDIENTES'!D1128)</f>
        <v/>
      </c>
      <c r="F1128" s="47" t="str">
        <f>IF(A1128="","",'DATA PENDIENTES'!E1128)</f>
        <v/>
      </c>
      <c r="G1128" s="47" t="str">
        <f>IF(A1128="","",'DATA PENDIENTES'!F1128)</f>
        <v/>
      </c>
      <c r="H1128" s="47" t="str">
        <f>IF(A1128="","",'DATA PENDIENTES'!G1128)</f>
        <v/>
      </c>
      <c r="I1128" s="48" t="str">
        <f>IF(A1128="","",'DATA PENDIENTES'!H1128)</f>
        <v/>
      </c>
      <c r="J1128" s="48" t="str">
        <f t="shared" si="1"/>
        <v/>
      </c>
      <c r="K1128" s="47" t="str">
        <f>IF(A1128="","",'DATA PENDIENTES'!I1128)</f>
        <v/>
      </c>
      <c r="L1128" s="47" t="str">
        <f>IF(A1128="","",'DATA PENDIENTES'!K1128)</f>
        <v/>
      </c>
      <c r="M1128" s="47" t="str">
        <f>IF(A1128="","",'DATA PENDIENTES'!M1128)</f>
        <v/>
      </c>
      <c r="N1128" s="47" t="str">
        <f>IF(A1128="","",'DATA PENDIENTES'!N1128)</f>
        <v/>
      </c>
      <c r="O1128" s="47" t="str">
        <f t="shared" si="2"/>
        <v/>
      </c>
      <c r="P1128" s="47" t="str">
        <f t="shared" si="3"/>
        <v/>
      </c>
      <c r="Q1128" s="77" t="str">
        <f t="shared" si="4"/>
        <v/>
      </c>
      <c r="R1128" s="47" t="str">
        <f t="shared" si="5"/>
        <v/>
      </c>
      <c r="S1128" s="47" t="str">
        <f t="shared" si="6"/>
        <v/>
      </c>
      <c r="T1128" s="48" t="str">
        <f>IF(A1128="","",'DATA PENDIENTES'!O1128)</f>
        <v/>
      </c>
    </row>
    <row r="1129" ht="15.75" customHeight="1">
      <c r="A1129" s="52" t="str">
        <f>IF('DATA PENDIENTES'!B1129="","",'DATA PENDIENTES'!B1129)</f>
        <v/>
      </c>
      <c r="B1129" s="52" t="str">
        <f>IF(A1129="","",'DATA PENDIENTES'!C1129)</f>
        <v/>
      </c>
      <c r="C1129" s="52" t="str">
        <f>IF(A1129="","",'DATA PENDIENTES'!L1129)</f>
        <v/>
      </c>
      <c r="D1129" s="52" t="str">
        <f>IF(A1129="","",'DATA PENDIENTES'!J1129)</f>
        <v/>
      </c>
      <c r="E1129" s="52" t="str">
        <f>IF(A1129="","",'DATA PENDIENTES'!D1129)</f>
        <v/>
      </c>
      <c r="F1129" s="52" t="str">
        <f>IF(A1129="","",'DATA PENDIENTES'!E1129)</f>
        <v/>
      </c>
      <c r="G1129" s="52" t="str">
        <f>IF(A1129="","",'DATA PENDIENTES'!F1129)</f>
        <v/>
      </c>
      <c r="H1129" s="52" t="str">
        <f>IF(A1129="","",'DATA PENDIENTES'!G1129)</f>
        <v/>
      </c>
      <c r="I1129" s="53" t="str">
        <f>IF(A1129="","",'DATA PENDIENTES'!H1129)</f>
        <v/>
      </c>
      <c r="J1129" s="53" t="str">
        <f t="shared" si="1"/>
        <v/>
      </c>
      <c r="K1129" s="52" t="str">
        <f>IF(A1129="","",'DATA PENDIENTES'!I1129)</f>
        <v/>
      </c>
      <c r="L1129" s="52" t="str">
        <f>IF(A1129="","",'DATA PENDIENTES'!K1129)</f>
        <v/>
      </c>
      <c r="M1129" s="52" t="str">
        <f>IF(A1129="","",'DATA PENDIENTES'!M1129)</f>
        <v/>
      </c>
      <c r="N1129" s="52" t="str">
        <f>IF(A1129="","",'DATA PENDIENTES'!N1129)</f>
        <v/>
      </c>
      <c r="O1129" s="52" t="str">
        <f t="shared" si="2"/>
        <v/>
      </c>
      <c r="P1129" s="52" t="str">
        <f t="shared" si="3"/>
        <v/>
      </c>
      <c r="Q1129" s="80" t="str">
        <f t="shared" si="4"/>
        <v/>
      </c>
      <c r="R1129" s="52" t="str">
        <f t="shared" si="5"/>
        <v/>
      </c>
      <c r="S1129" s="52" t="str">
        <f t="shared" si="6"/>
        <v/>
      </c>
      <c r="T1129" s="53" t="str">
        <f>IF(A1129="","",'DATA PENDIENTES'!O1129)</f>
        <v/>
      </c>
    </row>
    <row r="1130" ht="15.75" customHeight="1">
      <c r="A1130" s="47" t="str">
        <f>IF('DATA PENDIENTES'!B1130="","",'DATA PENDIENTES'!B1130)</f>
        <v/>
      </c>
      <c r="B1130" s="47" t="str">
        <f>IF(A1130="","",'DATA PENDIENTES'!C1130)</f>
        <v/>
      </c>
      <c r="C1130" s="47" t="str">
        <f>IF(A1130="","",'DATA PENDIENTES'!L1130)</f>
        <v/>
      </c>
      <c r="D1130" s="47" t="str">
        <f>IF(A1130="","",'DATA PENDIENTES'!J1130)</f>
        <v/>
      </c>
      <c r="E1130" s="47" t="str">
        <f>IF(A1130="","",'DATA PENDIENTES'!D1130)</f>
        <v/>
      </c>
      <c r="F1130" s="47" t="str">
        <f>IF(A1130="","",'DATA PENDIENTES'!E1130)</f>
        <v/>
      </c>
      <c r="G1130" s="47" t="str">
        <f>IF(A1130="","",'DATA PENDIENTES'!F1130)</f>
        <v/>
      </c>
      <c r="H1130" s="47" t="str">
        <f>IF(A1130="","",'DATA PENDIENTES'!G1130)</f>
        <v/>
      </c>
      <c r="I1130" s="48" t="str">
        <f>IF(A1130="","",'DATA PENDIENTES'!H1130)</f>
        <v/>
      </c>
      <c r="J1130" s="48" t="str">
        <f t="shared" si="1"/>
        <v/>
      </c>
      <c r="K1130" s="47" t="str">
        <f>IF(A1130="","",'DATA PENDIENTES'!I1130)</f>
        <v/>
      </c>
      <c r="L1130" s="47" t="str">
        <f>IF(A1130="","",'DATA PENDIENTES'!K1130)</f>
        <v/>
      </c>
      <c r="M1130" s="47" t="str">
        <f>IF(A1130="","",'DATA PENDIENTES'!M1130)</f>
        <v/>
      </c>
      <c r="N1130" s="47" t="str">
        <f>IF(A1130="","",'DATA PENDIENTES'!N1130)</f>
        <v/>
      </c>
      <c r="O1130" s="47" t="str">
        <f t="shared" si="2"/>
        <v/>
      </c>
      <c r="P1130" s="47" t="str">
        <f t="shared" si="3"/>
        <v/>
      </c>
      <c r="Q1130" s="77" t="str">
        <f t="shared" si="4"/>
        <v/>
      </c>
      <c r="R1130" s="47" t="str">
        <f t="shared" si="5"/>
        <v/>
      </c>
      <c r="S1130" s="47" t="str">
        <f t="shared" si="6"/>
        <v/>
      </c>
      <c r="T1130" s="48" t="str">
        <f>IF(A1130="","",'DATA PENDIENTES'!O1130)</f>
        <v/>
      </c>
    </row>
    <row r="1131" ht="15.75" customHeight="1">
      <c r="A1131" s="52" t="str">
        <f>IF('DATA PENDIENTES'!B1131="","",'DATA PENDIENTES'!B1131)</f>
        <v/>
      </c>
      <c r="B1131" s="52" t="str">
        <f>IF(A1131="","",'DATA PENDIENTES'!C1131)</f>
        <v/>
      </c>
      <c r="C1131" s="52" t="str">
        <f>IF(A1131="","",'DATA PENDIENTES'!L1131)</f>
        <v/>
      </c>
      <c r="D1131" s="52" t="str">
        <f>IF(A1131="","",'DATA PENDIENTES'!J1131)</f>
        <v/>
      </c>
      <c r="E1131" s="52" t="str">
        <f>IF(A1131="","",'DATA PENDIENTES'!D1131)</f>
        <v/>
      </c>
      <c r="F1131" s="52" t="str">
        <f>IF(A1131="","",'DATA PENDIENTES'!E1131)</f>
        <v/>
      </c>
      <c r="G1131" s="52" t="str">
        <f>IF(A1131="","",'DATA PENDIENTES'!F1131)</f>
        <v/>
      </c>
      <c r="H1131" s="52" t="str">
        <f>IF(A1131="","",'DATA PENDIENTES'!G1131)</f>
        <v/>
      </c>
      <c r="I1131" s="53" t="str">
        <f>IF(A1131="","",'DATA PENDIENTES'!H1131)</f>
        <v/>
      </c>
      <c r="J1131" s="53" t="str">
        <f t="shared" si="1"/>
        <v/>
      </c>
      <c r="K1131" s="52" t="str">
        <f>IF(A1131="","",'DATA PENDIENTES'!I1131)</f>
        <v/>
      </c>
      <c r="L1131" s="52" t="str">
        <f>IF(A1131="","",'DATA PENDIENTES'!K1131)</f>
        <v/>
      </c>
      <c r="M1131" s="52" t="str">
        <f>IF(A1131="","",'DATA PENDIENTES'!M1131)</f>
        <v/>
      </c>
      <c r="N1131" s="52" t="str">
        <f>IF(A1131="","",'DATA PENDIENTES'!N1131)</f>
        <v/>
      </c>
      <c r="O1131" s="52" t="str">
        <f t="shared" si="2"/>
        <v/>
      </c>
      <c r="P1131" s="52" t="str">
        <f t="shared" si="3"/>
        <v/>
      </c>
      <c r="Q1131" s="80" t="str">
        <f t="shared" si="4"/>
        <v/>
      </c>
      <c r="R1131" s="52" t="str">
        <f t="shared" si="5"/>
        <v/>
      </c>
      <c r="S1131" s="52" t="str">
        <f t="shared" si="6"/>
        <v/>
      </c>
      <c r="T1131" s="53" t="str">
        <f>IF(A1131="","",'DATA PENDIENTES'!O1131)</f>
        <v/>
      </c>
    </row>
    <row r="1132" ht="15.75" customHeight="1">
      <c r="A1132" s="47" t="str">
        <f>IF('DATA PENDIENTES'!B1132="","",'DATA PENDIENTES'!B1132)</f>
        <v/>
      </c>
      <c r="B1132" s="47" t="str">
        <f>IF(A1132="","",'DATA PENDIENTES'!C1132)</f>
        <v/>
      </c>
      <c r="C1132" s="47" t="str">
        <f>IF(A1132="","",'DATA PENDIENTES'!L1132)</f>
        <v/>
      </c>
      <c r="D1132" s="47" t="str">
        <f>IF(A1132="","",'DATA PENDIENTES'!J1132)</f>
        <v/>
      </c>
      <c r="E1132" s="47" t="str">
        <f>IF(A1132="","",'DATA PENDIENTES'!D1132)</f>
        <v/>
      </c>
      <c r="F1132" s="47" t="str">
        <f>IF(A1132="","",'DATA PENDIENTES'!E1132)</f>
        <v/>
      </c>
      <c r="G1132" s="47" t="str">
        <f>IF(A1132="","",'DATA PENDIENTES'!F1132)</f>
        <v/>
      </c>
      <c r="H1132" s="47" t="str">
        <f>IF(A1132="","",'DATA PENDIENTES'!G1132)</f>
        <v/>
      </c>
      <c r="I1132" s="48" t="str">
        <f>IF(A1132="","",'DATA PENDIENTES'!H1132)</f>
        <v/>
      </c>
      <c r="J1132" s="48" t="str">
        <f t="shared" si="1"/>
        <v/>
      </c>
      <c r="K1132" s="47" t="str">
        <f>IF(A1132="","",'DATA PENDIENTES'!I1132)</f>
        <v/>
      </c>
      <c r="L1132" s="47" t="str">
        <f>IF(A1132="","",'DATA PENDIENTES'!K1132)</f>
        <v/>
      </c>
      <c r="M1132" s="47" t="str">
        <f>IF(A1132="","",'DATA PENDIENTES'!M1132)</f>
        <v/>
      </c>
      <c r="N1132" s="47" t="str">
        <f>IF(A1132="","",'DATA PENDIENTES'!N1132)</f>
        <v/>
      </c>
      <c r="O1132" s="47" t="str">
        <f t="shared" si="2"/>
        <v/>
      </c>
      <c r="P1132" s="47" t="str">
        <f t="shared" si="3"/>
        <v/>
      </c>
      <c r="Q1132" s="77" t="str">
        <f t="shared" si="4"/>
        <v/>
      </c>
      <c r="R1132" s="47" t="str">
        <f t="shared" si="5"/>
        <v/>
      </c>
      <c r="S1132" s="47" t="str">
        <f t="shared" si="6"/>
        <v/>
      </c>
      <c r="T1132" s="48" t="str">
        <f>IF(A1132="","",'DATA PENDIENTES'!O1132)</f>
        <v/>
      </c>
    </row>
    <row r="1133" ht="15.75" customHeight="1">
      <c r="A1133" s="52" t="str">
        <f>IF('DATA PENDIENTES'!B1133="","",'DATA PENDIENTES'!B1133)</f>
        <v/>
      </c>
      <c r="B1133" s="52" t="str">
        <f>IF(A1133="","",'DATA PENDIENTES'!C1133)</f>
        <v/>
      </c>
      <c r="C1133" s="52" t="str">
        <f>IF(A1133="","",'DATA PENDIENTES'!L1133)</f>
        <v/>
      </c>
      <c r="D1133" s="52" t="str">
        <f>IF(A1133="","",'DATA PENDIENTES'!J1133)</f>
        <v/>
      </c>
      <c r="E1133" s="52" t="str">
        <f>IF(A1133="","",'DATA PENDIENTES'!D1133)</f>
        <v/>
      </c>
      <c r="F1133" s="52" t="str">
        <f>IF(A1133="","",'DATA PENDIENTES'!E1133)</f>
        <v/>
      </c>
      <c r="G1133" s="52" t="str">
        <f>IF(A1133="","",'DATA PENDIENTES'!F1133)</f>
        <v/>
      </c>
      <c r="H1133" s="52" t="str">
        <f>IF(A1133="","",'DATA PENDIENTES'!G1133)</f>
        <v/>
      </c>
      <c r="I1133" s="53" t="str">
        <f>IF(A1133="","",'DATA PENDIENTES'!H1133)</f>
        <v/>
      </c>
      <c r="J1133" s="53" t="str">
        <f t="shared" si="1"/>
        <v/>
      </c>
      <c r="K1133" s="52" t="str">
        <f>IF(A1133="","",'DATA PENDIENTES'!I1133)</f>
        <v/>
      </c>
      <c r="L1133" s="52" t="str">
        <f>IF(A1133="","",'DATA PENDIENTES'!K1133)</f>
        <v/>
      </c>
      <c r="M1133" s="52" t="str">
        <f>IF(A1133="","",'DATA PENDIENTES'!M1133)</f>
        <v/>
      </c>
      <c r="N1133" s="52" t="str">
        <f>IF(A1133="","",'DATA PENDIENTES'!N1133)</f>
        <v/>
      </c>
      <c r="O1133" s="52" t="str">
        <f t="shared" si="2"/>
        <v/>
      </c>
      <c r="P1133" s="52" t="str">
        <f t="shared" si="3"/>
        <v/>
      </c>
      <c r="Q1133" s="80" t="str">
        <f t="shared" si="4"/>
        <v/>
      </c>
      <c r="R1133" s="52" t="str">
        <f t="shared" si="5"/>
        <v/>
      </c>
      <c r="S1133" s="52" t="str">
        <f t="shared" si="6"/>
        <v/>
      </c>
      <c r="T1133" s="53" t="str">
        <f>IF(A1133="","",'DATA PENDIENTES'!O1133)</f>
        <v/>
      </c>
    </row>
    <row r="1134" ht="15.75" customHeight="1">
      <c r="A1134" s="47" t="str">
        <f>IF('DATA PENDIENTES'!B1134="","",'DATA PENDIENTES'!B1134)</f>
        <v/>
      </c>
      <c r="B1134" s="47" t="str">
        <f>IF(A1134="","",'DATA PENDIENTES'!C1134)</f>
        <v/>
      </c>
      <c r="C1134" s="47" t="str">
        <f>IF(A1134="","",'DATA PENDIENTES'!L1134)</f>
        <v/>
      </c>
      <c r="D1134" s="47" t="str">
        <f>IF(A1134="","",'DATA PENDIENTES'!J1134)</f>
        <v/>
      </c>
      <c r="E1134" s="47" t="str">
        <f>IF(A1134="","",'DATA PENDIENTES'!D1134)</f>
        <v/>
      </c>
      <c r="F1134" s="47" t="str">
        <f>IF(A1134="","",'DATA PENDIENTES'!E1134)</f>
        <v/>
      </c>
      <c r="G1134" s="47" t="str">
        <f>IF(A1134="","",'DATA PENDIENTES'!F1134)</f>
        <v/>
      </c>
      <c r="H1134" s="47" t="str">
        <f>IF(A1134="","",'DATA PENDIENTES'!G1134)</f>
        <v/>
      </c>
      <c r="I1134" s="48" t="str">
        <f>IF(A1134="","",'DATA PENDIENTES'!H1134)</f>
        <v/>
      </c>
      <c r="J1134" s="48" t="str">
        <f t="shared" si="1"/>
        <v/>
      </c>
      <c r="K1134" s="47" t="str">
        <f>IF(A1134="","",'DATA PENDIENTES'!I1134)</f>
        <v/>
      </c>
      <c r="L1134" s="47" t="str">
        <f>IF(A1134="","",'DATA PENDIENTES'!K1134)</f>
        <v/>
      </c>
      <c r="M1134" s="47" t="str">
        <f>IF(A1134="","",'DATA PENDIENTES'!M1134)</f>
        <v/>
      </c>
      <c r="N1134" s="47" t="str">
        <f>IF(A1134="","",'DATA PENDIENTES'!N1134)</f>
        <v/>
      </c>
      <c r="O1134" s="47" t="str">
        <f t="shared" si="2"/>
        <v/>
      </c>
      <c r="P1134" s="47" t="str">
        <f t="shared" si="3"/>
        <v/>
      </c>
      <c r="Q1134" s="77" t="str">
        <f t="shared" si="4"/>
        <v/>
      </c>
      <c r="R1134" s="47" t="str">
        <f t="shared" si="5"/>
        <v/>
      </c>
      <c r="S1134" s="47" t="str">
        <f t="shared" si="6"/>
        <v/>
      </c>
      <c r="T1134" s="48" t="str">
        <f>IF(A1134="","",'DATA PENDIENTES'!O1134)</f>
        <v/>
      </c>
    </row>
    <row r="1135" ht="15.75" customHeight="1">
      <c r="A1135" s="52" t="str">
        <f>IF('DATA PENDIENTES'!B1135="","",'DATA PENDIENTES'!B1135)</f>
        <v/>
      </c>
      <c r="B1135" s="52" t="str">
        <f>IF(A1135="","",'DATA PENDIENTES'!C1135)</f>
        <v/>
      </c>
      <c r="C1135" s="52" t="str">
        <f>IF(A1135="","",'DATA PENDIENTES'!L1135)</f>
        <v/>
      </c>
      <c r="D1135" s="52" t="str">
        <f>IF(A1135="","",'DATA PENDIENTES'!J1135)</f>
        <v/>
      </c>
      <c r="E1135" s="52" t="str">
        <f>IF(A1135="","",'DATA PENDIENTES'!D1135)</f>
        <v/>
      </c>
      <c r="F1135" s="52" t="str">
        <f>IF(A1135="","",'DATA PENDIENTES'!E1135)</f>
        <v/>
      </c>
      <c r="G1135" s="52" t="str">
        <f>IF(A1135="","",'DATA PENDIENTES'!F1135)</f>
        <v/>
      </c>
      <c r="H1135" s="52" t="str">
        <f>IF(A1135="","",'DATA PENDIENTES'!G1135)</f>
        <v/>
      </c>
      <c r="I1135" s="53" t="str">
        <f>IF(A1135="","",'DATA PENDIENTES'!H1135)</f>
        <v/>
      </c>
      <c r="J1135" s="53" t="str">
        <f t="shared" si="1"/>
        <v/>
      </c>
      <c r="K1135" s="52" t="str">
        <f>IF(A1135="","",'DATA PENDIENTES'!I1135)</f>
        <v/>
      </c>
      <c r="L1135" s="52" t="str">
        <f>IF(A1135="","",'DATA PENDIENTES'!K1135)</f>
        <v/>
      </c>
      <c r="M1135" s="52" t="str">
        <f>IF(A1135="","",'DATA PENDIENTES'!M1135)</f>
        <v/>
      </c>
      <c r="N1135" s="52" t="str">
        <f>IF(A1135="","",'DATA PENDIENTES'!N1135)</f>
        <v/>
      </c>
      <c r="O1135" s="52" t="str">
        <f t="shared" si="2"/>
        <v/>
      </c>
      <c r="P1135" s="52" t="str">
        <f t="shared" si="3"/>
        <v/>
      </c>
      <c r="Q1135" s="80" t="str">
        <f t="shared" si="4"/>
        <v/>
      </c>
      <c r="R1135" s="52" t="str">
        <f t="shared" si="5"/>
        <v/>
      </c>
      <c r="S1135" s="52" t="str">
        <f t="shared" si="6"/>
        <v/>
      </c>
      <c r="T1135" s="53" t="str">
        <f>IF(A1135="","",'DATA PENDIENTES'!O1135)</f>
        <v/>
      </c>
    </row>
    <row r="1136" ht="15.75" customHeight="1">
      <c r="A1136" s="47" t="str">
        <f>IF('DATA PENDIENTES'!B1136="","",'DATA PENDIENTES'!B1136)</f>
        <v/>
      </c>
      <c r="B1136" s="47" t="str">
        <f>IF(A1136="","",'DATA PENDIENTES'!C1136)</f>
        <v/>
      </c>
      <c r="C1136" s="47" t="str">
        <f>IF(A1136="","",'DATA PENDIENTES'!L1136)</f>
        <v/>
      </c>
      <c r="D1136" s="47" t="str">
        <f>IF(A1136="","",'DATA PENDIENTES'!J1136)</f>
        <v/>
      </c>
      <c r="E1136" s="47" t="str">
        <f>IF(A1136="","",'DATA PENDIENTES'!D1136)</f>
        <v/>
      </c>
      <c r="F1136" s="47" t="str">
        <f>IF(A1136="","",'DATA PENDIENTES'!E1136)</f>
        <v/>
      </c>
      <c r="G1136" s="47" t="str">
        <f>IF(A1136="","",'DATA PENDIENTES'!F1136)</f>
        <v/>
      </c>
      <c r="H1136" s="47" t="str">
        <f>IF(A1136="","",'DATA PENDIENTES'!G1136)</f>
        <v/>
      </c>
      <c r="I1136" s="48" t="str">
        <f>IF(A1136="","",'DATA PENDIENTES'!H1136)</f>
        <v/>
      </c>
      <c r="J1136" s="48" t="str">
        <f t="shared" si="1"/>
        <v/>
      </c>
      <c r="K1136" s="47" t="str">
        <f>IF(A1136="","",'DATA PENDIENTES'!I1136)</f>
        <v/>
      </c>
      <c r="L1136" s="47" t="str">
        <f>IF(A1136="","",'DATA PENDIENTES'!K1136)</f>
        <v/>
      </c>
      <c r="M1136" s="47" t="str">
        <f>IF(A1136="","",'DATA PENDIENTES'!M1136)</f>
        <v/>
      </c>
      <c r="N1136" s="47" t="str">
        <f>IF(A1136="","",'DATA PENDIENTES'!N1136)</f>
        <v/>
      </c>
      <c r="O1136" s="47" t="str">
        <f t="shared" si="2"/>
        <v/>
      </c>
      <c r="P1136" s="47" t="str">
        <f t="shared" si="3"/>
        <v/>
      </c>
      <c r="Q1136" s="77" t="str">
        <f t="shared" si="4"/>
        <v/>
      </c>
      <c r="R1136" s="47" t="str">
        <f t="shared" si="5"/>
        <v/>
      </c>
      <c r="S1136" s="47" t="str">
        <f t="shared" si="6"/>
        <v/>
      </c>
      <c r="T1136" s="48" t="str">
        <f>IF(A1136="","",'DATA PENDIENTES'!O1136)</f>
        <v/>
      </c>
    </row>
    <row r="1137" ht="15.75" customHeight="1">
      <c r="A1137" s="52" t="str">
        <f>IF('DATA PENDIENTES'!B1137="","",'DATA PENDIENTES'!B1137)</f>
        <v/>
      </c>
      <c r="B1137" s="52" t="str">
        <f>IF(A1137="","",'DATA PENDIENTES'!C1137)</f>
        <v/>
      </c>
      <c r="C1137" s="52" t="str">
        <f>IF(A1137="","",'DATA PENDIENTES'!L1137)</f>
        <v/>
      </c>
      <c r="D1137" s="52" t="str">
        <f>IF(A1137="","",'DATA PENDIENTES'!J1137)</f>
        <v/>
      </c>
      <c r="E1137" s="52" t="str">
        <f>IF(A1137="","",'DATA PENDIENTES'!D1137)</f>
        <v/>
      </c>
      <c r="F1137" s="52" t="str">
        <f>IF(A1137="","",'DATA PENDIENTES'!E1137)</f>
        <v/>
      </c>
      <c r="G1137" s="52" t="str">
        <f>IF(A1137="","",'DATA PENDIENTES'!F1137)</f>
        <v/>
      </c>
      <c r="H1137" s="52" t="str">
        <f>IF(A1137="","",'DATA PENDIENTES'!G1137)</f>
        <v/>
      </c>
      <c r="I1137" s="53" t="str">
        <f>IF(A1137="","",'DATA PENDIENTES'!H1137)</f>
        <v/>
      </c>
      <c r="J1137" s="53" t="str">
        <f t="shared" si="1"/>
        <v/>
      </c>
      <c r="K1137" s="52" t="str">
        <f>IF(A1137="","",'DATA PENDIENTES'!I1137)</f>
        <v/>
      </c>
      <c r="L1137" s="52" t="str">
        <f>IF(A1137="","",'DATA PENDIENTES'!K1137)</f>
        <v/>
      </c>
      <c r="M1137" s="52" t="str">
        <f>IF(A1137="","",'DATA PENDIENTES'!M1137)</f>
        <v/>
      </c>
      <c r="N1137" s="52" t="str">
        <f>IF(A1137="","",'DATA PENDIENTES'!N1137)</f>
        <v/>
      </c>
      <c r="O1137" s="52" t="str">
        <f t="shared" si="2"/>
        <v/>
      </c>
      <c r="P1137" s="52" t="str">
        <f t="shared" si="3"/>
        <v/>
      </c>
      <c r="Q1137" s="80" t="str">
        <f t="shared" si="4"/>
        <v/>
      </c>
      <c r="R1137" s="52" t="str">
        <f t="shared" si="5"/>
        <v/>
      </c>
      <c r="S1137" s="52" t="str">
        <f t="shared" si="6"/>
        <v/>
      </c>
      <c r="T1137" s="53" t="str">
        <f>IF(A1137="","",'DATA PENDIENTES'!O1137)</f>
        <v/>
      </c>
    </row>
    <row r="1138" ht="15.75" customHeight="1">
      <c r="A1138" s="47" t="str">
        <f>IF('DATA PENDIENTES'!B1138="","",'DATA PENDIENTES'!B1138)</f>
        <v/>
      </c>
      <c r="B1138" s="47" t="str">
        <f>IF(A1138="","",'DATA PENDIENTES'!C1138)</f>
        <v/>
      </c>
      <c r="C1138" s="47" t="str">
        <f>IF(A1138="","",'DATA PENDIENTES'!L1138)</f>
        <v/>
      </c>
      <c r="D1138" s="47" t="str">
        <f>IF(A1138="","",'DATA PENDIENTES'!J1138)</f>
        <v/>
      </c>
      <c r="E1138" s="47" t="str">
        <f>IF(A1138="","",'DATA PENDIENTES'!D1138)</f>
        <v/>
      </c>
      <c r="F1138" s="47" t="str">
        <f>IF(A1138="","",'DATA PENDIENTES'!E1138)</f>
        <v/>
      </c>
      <c r="G1138" s="47" t="str">
        <f>IF(A1138="","",'DATA PENDIENTES'!F1138)</f>
        <v/>
      </c>
      <c r="H1138" s="47" t="str">
        <f>IF(A1138="","",'DATA PENDIENTES'!G1138)</f>
        <v/>
      </c>
      <c r="I1138" s="48" t="str">
        <f>IF(A1138="","",'DATA PENDIENTES'!H1138)</f>
        <v/>
      </c>
      <c r="J1138" s="48" t="str">
        <f t="shared" si="1"/>
        <v/>
      </c>
      <c r="K1138" s="47" t="str">
        <f>IF(A1138="","",'DATA PENDIENTES'!I1138)</f>
        <v/>
      </c>
      <c r="L1138" s="47" t="str">
        <f>IF(A1138="","",'DATA PENDIENTES'!K1138)</f>
        <v/>
      </c>
      <c r="M1138" s="47" t="str">
        <f>IF(A1138="","",'DATA PENDIENTES'!M1138)</f>
        <v/>
      </c>
      <c r="N1138" s="47" t="str">
        <f>IF(A1138="","",'DATA PENDIENTES'!N1138)</f>
        <v/>
      </c>
      <c r="O1138" s="47" t="str">
        <f t="shared" si="2"/>
        <v/>
      </c>
      <c r="P1138" s="47" t="str">
        <f t="shared" si="3"/>
        <v/>
      </c>
      <c r="Q1138" s="77" t="str">
        <f t="shared" si="4"/>
        <v/>
      </c>
      <c r="R1138" s="47" t="str">
        <f t="shared" si="5"/>
        <v/>
      </c>
      <c r="S1138" s="47" t="str">
        <f t="shared" si="6"/>
        <v/>
      </c>
      <c r="T1138" s="48" t="str">
        <f>IF(A1138="","",'DATA PENDIENTES'!O1138)</f>
        <v/>
      </c>
    </row>
    <row r="1139" ht="15.75" customHeight="1">
      <c r="A1139" s="52" t="str">
        <f>IF('DATA PENDIENTES'!B1139="","",'DATA PENDIENTES'!B1139)</f>
        <v/>
      </c>
      <c r="B1139" s="52" t="str">
        <f>IF(A1139="","",'DATA PENDIENTES'!C1139)</f>
        <v/>
      </c>
      <c r="C1139" s="52" t="str">
        <f>IF(A1139="","",'DATA PENDIENTES'!L1139)</f>
        <v/>
      </c>
      <c r="D1139" s="52" t="str">
        <f>IF(A1139="","",'DATA PENDIENTES'!J1139)</f>
        <v/>
      </c>
      <c r="E1139" s="52" t="str">
        <f>IF(A1139="","",'DATA PENDIENTES'!D1139)</f>
        <v/>
      </c>
      <c r="F1139" s="52" t="str">
        <f>IF(A1139="","",'DATA PENDIENTES'!E1139)</f>
        <v/>
      </c>
      <c r="G1139" s="52" t="str">
        <f>IF(A1139="","",'DATA PENDIENTES'!F1139)</f>
        <v/>
      </c>
      <c r="H1139" s="52" t="str">
        <f>IF(A1139="","",'DATA PENDIENTES'!G1139)</f>
        <v/>
      </c>
      <c r="I1139" s="53" t="str">
        <f>IF(A1139="","",'DATA PENDIENTES'!H1139)</f>
        <v/>
      </c>
      <c r="J1139" s="53" t="str">
        <f t="shared" si="1"/>
        <v/>
      </c>
      <c r="K1139" s="52" t="str">
        <f>IF(A1139="","",'DATA PENDIENTES'!I1139)</f>
        <v/>
      </c>
      <c r="L1139" s="52" t="str">
        <f>IF(A1139="","",'DATA PENDIENTES'!K1139)</f>
        <v/>
      </c>
      <c r="M1139" s="52" t="str">
        <f>IF(A1139="","",'DATA PENDIENTES'!M1139)</f>
        <v/>
      </c>
      <c r="N1139" s="52" t="str">
        <f>IF(A1139="","",'DATA PENDIENTES'!N1139)</f>
        <v/>
      </c>
      <c r="O1139" s="52" t="str">
        <f t="shared" si="2"/>
        <v/>
      </c>
      <c r="P1139" s="52" t="str">
        <f t="shared" si="3"/>
        <v/>
      </c>
      <c r="Q1139" s="80" t="str">
        <f t="shared" si="4"/>
        <v/>
      </c>
      <c r="R1139" s="52" t="str">
        <f t="shared" si="5"/>
        <v/>
      </c>
      <c r="S1139" s="52" t="str">
        <f t="shared" si="6"/>
        <v/>
      </c>
      <c r="T1139" s="53" t="str">
        <f>IF(A1139="","",'DATA PENDIENTES'!O1139)</f>
        <v/>
      </c>
    </row>
    <row r="1140" ht="15.75" customHeight="1">
      <c r="A1140" s="47" t="str">
        <f>IF('DATA PENDIENTES'!B1140="","",'DATA PENDIENTES'!B1140)</f>
        <v/>
      </c>
      <c r="B1140" s="47" t="str">
        <f>IF(A1140="","",'DATA PENDIENTES'!C1140)</f>
        <v/>
      </c>
      <c r="C1140" s="47" t="str">
        <f>IF(A1140="","",'DATA PENDIENTES'!L1140)</f>
        <v/>
      </c>
      <c r="D1140" s="47" t="str">
        <f>IF(A1140="","",'DATA PENDIENTES'!J1140)</f>
        <v/>
      </c>
      <c r="E1140" s="47" t="str">
        <f>IF(A1140="","",'DATA PENDIENTES'!D1140)</f>
        <v/>
      </c>
      <c r="F1140" s="47" t="str">
        <f>IF(A1140="","",'DATA PENDIENTES'!E1140)</f>
        <v/>
      </c>
      <c r="G1140" s="47" t="str">
        <f>IF(A1140="","",'DATA PENDIENTES'!F1140)</f>
        <v/>
      </c>
      <c r="H1140" s="47" t="str">
        <f>IF(A1140="","",'DATA PENDIENTES'!G1140)</f>
        <v/>
      </c>
      <c r="I1140" s="48" t="str">
        <f>IF(A1140="","",'DATA PENDIENTES'!H1140)</f>
        <v/>
      </c>
      <c r="J1140" s="48" t="str">
        <f t="shared" si="1"/>
        <v/>
      </c>
      <c r="K1140" s="47" t="str">
        <f>IF(A1140="","",'DATA PENDIENTES'!I1140)</f>
        <v/>
      </c>
      <c r="L1140" s="47" t="str">
        <f>IF(A1140="","",'DATA PENDIENTES'!K1140)</f>
        <v/>
      </c>
      <c r="M1140" s="47" t="str">
        <f>IF(A1140="","",'DATA PENDIENTES'!M1140)</f>
        <v/>
      </c>
      <c r="N1140" s="47" t="str">
        <f>IF(A1140="","",'DATA PENDIENTES'!N1140)</f>
        <v/>
      </c>
      <c r="O1140" s="47" t="str">
        <f t="shared" si="2"/>
        <v/>
      </c>
      <c r="P1140" s="47" t="str">
        <f t="shared" si="3"/>
        <v/>
      </c>
      <c r="Q1140" s="77" t="str">
        <f t="shared" si="4"/>
        <v/>
      </c>
      <c r="R1140" s="47" t="str">
        <f t="shared" si="5"/>
        <v/>
      </c>
      <c r="S1140" s="47" t="str">
        <f t="shared" si="6"/>
        <v/>
      </c>
      <c r="T1140" s="48" t="str">
        <f>IF(A1140="","",'DATA PENDIENTES'!O1140)</f>
        <v/>
      </c>
    </row>
    <row r="1141" ht="15.75" customHeight="1">
      <c r="A1141" s="52" t="str">
        <f>IF('DATA PENDIENTES'!B1141="","",'DATA PENDIENTES'!B1141)</f>
        <v/>
      </c>
      <c r="B1141" s="52" t="str">
        <f>IF(A1141="","",'DATA PENDIENTES'!C1141)</f>
        <v/>
      </c>
      <c r="C1141" s="52" t="str">
        <f>IF(A1141="","",'DATA PENDIENTES'!L1141)</f>
        <v/>
      </c>
      <c r="D1141" s="52" t="str">
        <f>IF(A1141="","",'DATA PENDIENTES'!J1141)</f>
        <v/>
      </c>
      <c r="E1141" s="52" t="str">
        <f>IF(A1141="","",'DATA PENDIENTES'!D1141)</f>
        <v/>
      </c>
      <c r="F1141" s="52" t="str">
        <f>IF(A1141="","",'DATA PENDIENTES'!E1141)</f>
        <v/>
      </c>
      <c r="G1141" s="52" t="str">
        <f>IF(A1141="","",'DATA PENDIENTES'!F1141)</f>
        <v/>
      </c>
      <c r="H1141" s="52" t="str">
        <f>IF(A1141="","",'DATA PENDIENTES'!G1141)</f>
        <v/>
      </c>
      <c r="I1141" s="53" t="str">
        <f>IF(A1141="","",'DATA PENDIENTES'!H1141)</f>
        <v/>
      </c>
      <c r="J1141" s="53" t="str">
        <f t="shared" si="1"/>
        <v/>
      </c>
      <c r="K1141" s="52" t="str">
        <f>IF(A1141="","",'DATA PENDIENTES'!I1141)</f>
        <v/>
      </c>
      <c r="L1141" s="52" t="str">
        <f>IF(A1141="","",'DATA PENDIENTES'!K1141)</f>
        <v/>
      </c>
      <c r="M1141" s="52" t="str">
        <f>IF(A1141="","",'DATA PENDIENTES'!M1141)</f>
        <v/>
      </c>
      <c r="N1141" s="52" t="str">
        <f>IF(A1141="","",'DATA PENDIENTES'!N1141)</f>
        <v/>
      </c>
      <c r="O1141" s="52" t="str">
        <f t="shared" si="2"/>
        <v/>
      </c>
      <c r="P1141" s="52" t="str">
        <f t="shared" si="3"/>
        <v/>
      </c>
      <c r="Q1141" s="80" t="str">
        <f t="shared" si="4"/>
        <v/>
      </c>
      <c r="R1141" s="52" t="str">
        <f t="shared" si="5"/>
        <v/>
      </c>
      <c r="S1141" s="52" t="str">
        <f t="shared" si="6"/>
        <v/>
      </c>
      <c r="T1141" s="53" t="str">
        <f>IF(A1141="","",'DATA PENDIENTES'!O1141)</f>
        <v/>
      </c>
    </row>
    <row r="1142" ht="15.75" customHeight="1">
      <c r="A1142" s="47" t="str">
        <f>IF('DATA PENDIENTES'!B1142="","",'DATA PENDIENTES'!B1142)</f>
        <v/>
      </c>
      <c r="B1142" s="47" t="str">
        <f>IF(A1142="","",'DATA PENDIENTES'!C1142)</f>
        <v/>
      </c>
      <c r="C1142" s="47" t="str">
        <f>IF(A1142="","",'DATA PENDIENTES'!L1142)</f>
        <v/>
      </c>
      <c r="D1142" s="47" t="str">
        <f>IF(A1142="","",'DATA PENDIENTES'!J1142)</f>
        <v/>
      </c>
      <c r="E1142" s="47" t="str">
        <f>IF(A1142="","",'DATA PENDIENTES'!D1142)</f>
        <v/>
      </c>
      <c r="F1142" s="47" t="str">
        <f>IF(A1142="","",'DATA PENDIENTES'!E1142)</f>
        <v/>
      </c>
      <c r="G1142" s="47" t="str">
        <f>IF(A1142="","",'DATA PENDIENTES'!F1142)</f>
        <v/>
      </c>
      <c r="H1142" s="47" t="str">
        <f>IF(A1142="","",'DATA PENDIENTES'!G1142)</f>
        <v/>
      </c>
      <c r="I1142" s="48" t="str">
        <f>IF(A1142="","",'DATA PENDIENTES'!H1142)</f>
        <v/>
      </c>
      <c r="J1142" s="48" t="str">
        <f t="shared" si="1"/>
        <v/>
      </c>
      <c r="K1142" s="47" t="str">
        <f>IF(A1142="","",'DATA PENDIENTES'!I1142)</f>
        <v/>
      </c>
      <c r="L1142" s="47" t="str">
        <f>IF(A1142="","",'DATA PENDIENTES'!K1142)</f>
        <v/>
      </c>
      <c r="M1142" s="47" t="str">
        <f>IF(A1142="","",'DATA PENDIENTES'!M1142)</f>
        <v/>
      </c>
      <c r="N1142" s="47" t="str">
        <f>IF(A1142="","",'DATA PENDIENTES'!N1142)</f>
        <v/>
      </c>
      <c r="O1142" s="47" t="str">
        <f t="shared" si="2"/>
        <v/>
      </c>
      <c r="P1142" s="47" t="str">
        <f t="shared" si="3"/>
        <v/>
      </c>
      <c r="Q1142" s="77" t="str">
        <f t="shared" si="4"/>
        <v/>
      </c>
      <c r="R1142" s="47" t="str">
        <f t="shared" si="5"/>
        <v/>
      </c>
      <c r="S1142" s="47" t="str">
        <f t="shared" si="6"/>
        <v/>
      </c>
      <c r="T1142" s="48" t="str">
        <f>IF(A1142="","",'DATA PENDIENTES'!O1142)</f>
        <v/>
      </c>
    </row>
    <row r="1143" ht="15.75" customHeight="1">
      <c r="A1143" s="52" t="str">
        <f>IF('DATA PENDIENTES'!B1143="","",'DATA PENDIENTES'!B1143)</f>
        <v/>
      </c>
      <c r="B1143" s="52" t="str">
        <f>IF(A1143="","",'DATA PENDIENTES'!C1143)</f>
        <v/>
      </c>
      <c r="C1143" s="52" t="str">
        <f>IF(A1143="","",'DATA PENDIENTES'!L1143)</f>
        <v/>
      </c>
      <c r="D1143" s="52" t="str">
        <f>IF(A1143="","",'DATA PENDIENTES'!J1143)</f>
        <v/>
      </c>
      <c r="E1143" s="52" t="str">
        <f>IF(A1143="","",'DATA PENDIENTES'!D1143)</f>
        <v/>
      </c>
      <c r="F1143" s="52" t="str">
        <f>IF(A1143="","",'DATA PENDIENTES'!E1143)</f>
        <v/>
      </c>
      <c r="G1143" s="52" t="str">
        <f>IF(A1143="","",'DATA PENDIENTES'!F1143)</f>
        <v/>
      </c>
      <c r="H1143" s="52" t="str">
        <f>IF(A1143="","",'DATA PENDIENTES'!G1143)</f>
        <v/>
      </c>
      <c r="I1143" s="53" t="str">
        <f>IF(A1143="","",'DATA PENDIENTES'!H1143)</f>
        <v/>
      </c>
      <c r="J1143" s="53" t="str">
        <f t="shared" si="1"/>
        <v/>
      </c>
      <c r="K1143" s="52" t="str">
        <f>IF(A1143="","",'DATA PENDIENTES'!I1143)</f>
        <v/>
      </c>
      <c r="L1143" s="52" t="str">
        <f>IF(A1143="","",'DATA PENDIENTES'!K1143)</f>
        <v/>
      </c>
      <c r="M1143" s="52" t="str">
        <f>IF(A1143="","",'DATA PENDIENTES'!M1143)</f>
        <v/>
      </c>
      <c r="N1143" s="52" t="str">
        <f>IF(A1143="","",'DATA PENDIENTES'!N1143)</f>
        <v/>
      </c>
      <c r="O1143" s="52" t="str">
        <f t="shared" si="2"/>
        <v/>
      </c>
      <c r="P1143" s="52" t="str">
        <f t="shared" si="3"/>
        <v/>
      </c>
      <c r="Q1143" s="80" t="str">
        <f t="shared" si="4"/>
        <v/>
      </c>
      <c r="R1143" s="52" t="str">
        <f t="shared" si="5"/>
        <v/>
      </c>
      <c r="S1143" s="52" t="str">
        <f t="shared" si="6"/>
        <v/>
      </c>
      <c r="T1143" s="53" t="str">
        <f>IF(A1143="","",'DATA PENDIENTES'!O1143)</f>
        <v/>
      </c>
    </row>
    <row r="1144" ht="15.75" customHeight="1">
      <c r="A1144" s="47" t="str">
        <f>IF('DATA PENDIENTES'!B1144="","",'DATA PENDIENTES'!B1144)</f>
        <v/>
      </c>
      <c r="B1144" s="47" t="str">
        <f>IF(A1144="","",'DATA PENDIENTES'!C1144)</f>
        <v/>
      </c>
      <c r="C1144" s="47" t="str">
        <f>IF(A1144="","",'DATA PENDIENTES'!L1144)</f>
        <v/>
      </c>
      <c r="D1144" s="47" t="str">
        <f>IF(A1144="","",'DATA PENDIENTES'!J1144)</f>
        <v/>
      </c>
      <c r="E1144" s="47" t="str">
        <f>IF(A1144="","",'DATA PENDIENTES'!D1144)</f>
        <v/>
      </c>
      <c r="F1144" s="47" t="str">
        <f>IF(A1144="","",'DATA PENDIENTES'!E1144)</f>
        <v/>
      </c>
      <c r="G1144" s="47" t="str">
        <f>IF(A1144="","",'DATA PENDIENTES'!F1144)</f>
        <v/>
      </c>
      <c r="H1144" s="47" t="str">
        <f>IF(A1144="","",'DATA PENDIENTES'!G1144)</f>
        <v/>
      </c>
      <c r="I1144" s="48" t="str">
        <f>IF(A1144="","",'DATA PENDIENTES'!H1144)</f>
        <v/>
      </c>
      <c r="J1144" s="48" t="str">
        <f t="shared" si="1"/>
        <v/>
      </c>
      <c r="K1144" s="47" t="str">
        <f>IF(A1144="","",'DATA PENDIENTES'!I1144)</f>
        <v/>
      </c>
      <c r="L1144" s="47" t="str">
        <f>IF(A1144="","",'DATA PENDIENTES'!K1144)</f>
        <v/>
      </c>
      <c r="M1144" s="47" t="str">
        <f>IF(A1144="","",'DATA PENDIENTES'!M1144)</f>
        <v/>
      </c>
      <c r="N1144" s="47" t="str">
        <f>IF(A1144="","",'DATA PENDIENTES'!N1144)</f>
        <v/>
      </c>
      <c r="O1144" s="47" t="str">
        <f t="shared" si="2"/>
        <v/>
      </c>
      <c r="P1144" s="47" t="str">
        <f t="shared" si="3"/>
        <v/>
      </c>
      <c r="Q1144" s="77" t="str">
        <f t="shared" si="4"/>
        <v/>
      </c>
      <c r="R1144" s="47" t="str">
        <f t="shared" si="5"/>
        <v/>
      </c>
      <c r="S1144" s="47" t="str">
        <f t="shared" si="6"/>
        <v/>
      </c>
      <c r="T1144" s="48" t="str">
        <f>IF(A1144="","",'DATA PENDIENTES'!O1144)</f>
        <v/>
      </c>
    </row>
    <row r="1145" ht="15.75" customHeight="1">
      <c r="A1145" s="52" t="str">
        <f>IF('DATA PENDIENTES'!B1145="","",'DATA PENDIENTES'!B1145)</f>
        <v/>
      </c>
      <c r="B1145" s="52" t="str">
        <f>IF(A1145="","",'DATA PENDIENTES'!C1145)</f>
        <v/>
      </c>
      <c r="C1145" s="52" t="str">
        <f>IF(A1145="","",'DATA PENDIENTES'!L1145)</f>
        <v/>
      </c>
      <c r="D1145" s="52" t="str">
        <f>IF(A1145="","",'DATA PENDIENTES'!J1145)</f>
        <v/>
      </c>
      <c r="E1145" s="52" t="str">
        <f>IF(A1145="","",'DATA PENDIENTES'!D1145)</f>
        <v/>
      </c>
      <c r="F1145" s="52" t="str">
        <f>IF(A1145="","",'DATA PENDIENTES'!E1145)</f>
        <v/>
      </c>
      <c r="G1145" s="52" t="str">
        <f>IF(A1145="","",'DATA PENDIENTES'!F1145)</f>
        <v/>
      </c>
      <c r="H1145" s="52" t="str">
        <f>IF(A1145="","",'DATA PENDIENTES'!G1145)</f>
        <v/>
      </c>
      <c r="I1145" s="53" t="str">
        <f>IF(A1145="","",'DATA PENDIENTES'!H1145)</f>
        <v/>
      </c>
      <c r="J1145" s="53" t="str">
        <f t="shared" si="1"/>
        <v/>
      </c>
      <c r="K1145" s="52" t="str">
        <f>IF(A1145="","",'DATA PENDIENTES'!I1145)</f>
        <v/>
      </c>
      <c r="L1145" s="52" t="str">
        <f>IF(A1145="","",'DATA PENDIENTES'!K1145)</f>
        <v/>
      </c>
      <c r="M1145" s="52" t="str">
        <f>IF(A1145="","",'DATA PENDIENTES'!M1145)</f>
        <v/>
      </c>
      <c r="N1145" s="52" t="str">
        <f>IF(A1145="","",'DATA PENDIENTES'!N1145)</f>
        <v/>
      </c>
      <c r="O1145" s="52" t="str">
        <f t="shared" si="2"/>
        <v/>
      </c>
      <c r="P1145" s="52" t="str">
        <f t="shared" si="3"/>
        <v/>
      </c>
      <c r="Q1145" s="80" t="str">
        <f t="shared" si="4"/>
        <v/>
      </c>
      <c r="R1145" s="52" t="str">
        <f t="shared" si="5"/>
        <v/>
      </c>
      <c r="S1145" s="52" t="str">
        <f t="shared" si="6"/>
        <v/>
      </c>
      <c r="T1145" s="53" t="str">
        <f>IF(A1145="","",'DATA PENDIENTES'!O1145)</f>
        <v/>
      </c>
    </row>
    <row r="1146" ht="15.75" customHeight="1">
      <c r="A1146" s="47" t="str">
        <f>IF('DATA PENDIENTES'!B1146="","",'DATA PENDIENTES'!B1146)</f>
        <v/>
      </c>
      <c r="B1146" s="47" t="str">
        <f>IF(A1146="","",'DATA PENDIENTES'!C1146)</f>
        <v/>
      </c>
      <c r="C1146" s="47" t="str">
        <f>IF(A1146="","",'DATA PENDIENTES'!L1146)</f>
        <v/>
      </c>
      <c r="D1146" s="47" t="str">
        <f>IF(A1146="","",'DATA PENDIENTES'!J1146)</f>
        <v/>
      </c>
      <c r="E1146" s="47" t="str">
        <f>IF(A1146="","",'DATA PENDIENTES'!D1146)</f>
        <v/>
      </c>
      <c r="F1146" s="47" t="str">
        <f>IF(A1146="","",'DATA PENDIENTES'!E1146)</f>
        <v/>
      </c>
      <c r="G1146" s="47" t="str">
        <f>IF(A1146="","",'DATA PENDIENTES'!F1146)</f>
        <v/>
      </c>
      <c r="H1146" s="47" t="str">
        <f>IF(A1146="","",'DATA PENDIENTES'!G1146)</f>
        <v/>
      </c>
      <c r="I1146" s="48" t="str">
        <f>IF(A1146="","",'DATA PENDIENTES'!H1146)</f>
        <v/>
      </c>
      <c r="J1146" s="48" t="str">
        <f t="shared" si="1"/>
        <v/>
      </c>
      <c r="K1146" s="47" t="str">
        <f>IF(A1146="","",'DATA PENDIENTES'!I1146)</f>
        <v/>
      </c>
      <c r="L1146" s="47" t="str">
        <f>IF(A1146="","",'DATA PENDIENTES'!K1146)</f>
        <v/>
      </c>
      <c r="M1146" s="47" t="str">
        <f>IF(A1146="","",'DATA PENDIENTES'!M1146)</f>
        <v/>
      </c>
      <c r="N1146" s="47" t="str">
        <f>IF(A1146="","",'DATA PENDIENTES'!N1146)</f>
        <v/>
      </c>
      <c r="O1146" s="47" t="str">
        <f t="shared" si="2"/>
        <v/>
      </c>
      <c r="P1146" s="47" t="str">
        <f t="shared" si="3"/>
        <v/>
      </c>
      <c r="Q1146" s="77" t="str">
        <f t="shared" si="4"/>
        <v/>
      </c>
      <c r="R1146" s="47" t="str">
        <f t="shared" si="5"/>
        <v/>
      </c>
      <c r="S1146" s="47" t="str">
        <f t="shared" si="6"/>
        <v/>
      </c>
      <c r="T1146" s="48" t="str">
        <f>IF(A1146="","",'DATA PENDIENTES'!O1146)</f>
        <v/>
      </c>
    </row>
    <row r="1147" ht="15.75" customHeight="1">
      <c r="A1147" s="52" t="str">
        <f>IF('DATA PENDIENTES'!B1147="","",'DATA PENDIENTES'!B1147)</f>
        <v/>
      </c>
      <c r="B1147" s="52" t="str">
        <f>IF(A1147="","",'DATA PENDIENTES'!C1147)</f>
        <v/>
      </c>
      <c r="C1147" s="52" t="str">
        <f>IF(A1147="","",'DATA PENDIENTES'!L1147)</f>
        <v/>
      </c>
      <c r="D1147" s="52" t="str">
        <f>IF(A1147="","",'DATA PENDIENTES'!J1147)</f>
        <v/>
      </c>
      <c r="E1147" s="52" t="str">
        <f>IF(A1147="","",'DATA PENDIENTES'!D1147)</f>
        <v/>
      </c>
      <c r="F1147" s="52" t="str">
        <f>IF(A1147="","",'DATA PENDIENTES'!E1147)</f>
        <v/>
      </c>
      <c r="G1147" s="52" t="str">
        <f>IF(A1147="","",'DATA PENDIENTES'!F1147)</f>
        <v/>
      </c>
      <c r="H1147" s="52" t="str">
        <f>IF(A1147="","",'DATA PENDIENTES'!G1147)</f>
        <v/>
      </c>
      <c r="I1147" s="53" t="str">
        <f>IF(A1147="","",'DATA PENDIENTES'!H1147)</f>
        <v/>
      </c>
      <c r="J1147" s="53" t="str">
        <f t="shared" si="1"/>
        <v/>
      </c>
      <c r="K1147" s="52" t="str">
        <f>IF(A1147="","",'DATA PENDIENTES'!I1147)</f>
        <v/>
      </c>
      <c r="L1147" s="52" t="str">
        <f>IF(A1147="","",'DATA PENDIENTES'!K1147)</f>
        <v/>
      </c>
      <c r="M1147" s="52" t="str">
        <f>IF(A1147="","",'DATA PENDIENTES'!M1147)</f>
        <v/>
      </c>
      <c r="N1147" s="52" t="str">
        <f>IF(A1147="","",'DATA PENDIENTES'!N1147)</f>
        <v/>
      </c>
      <c r="O1147" s="52" t="str">
        <f t="shared" si="2"/>
        <v/>
      </c>
      <c r="P1147" s="52" t="str">
        <f t="shared" si="3"/>
        <v/>
      </c>
      <c r="Q1147" s="80" t="str">
        <f t="shared" si="4"/>
        <v/>
      </c>
      <c r="R1147" s="52" t="str">
        <f t="shared" si="5"/>
        <v/>
      </c>
      <c r="S1147" s="52" t="str">
        <f t="shared" si="6"/>
        <v/>
      </c>
      <c r="T1147" s="53" t="str">
        <f>IF(A1147="","",'DATA PENDIENTES'!O1147)</f>
        <v/>
      </c>
    </row>
    <row r="1148" ht="15.75" customHeight="1">
      <c r="A1148" s="47" t="str">
        <f>IF('DATA PENDIENTES'!B1148="","",'DATA PENDIENTES'!B1148)</f>
        <v/>
      </c>
      <c r="B1148" s="47" t="str">
        <f>IF(A1148="","",'DATA PENDIENTES'!C1148)</f>
        <v/>
      </c>
      <c r="C1148" s="47" t="str">
        <f>IF(A1148="","",'DATA PENDIENTES'!L1148)</f>
        <v/>
      </c>
      <c r="D1148" s="47" t="str">
        <f>IF(A1148="","",'DATA PENDIENTES'!J1148)</f>
        <v/>
      </c>
      <c r="E1148" s="47" t="str">
        <f>IF(A1148="","",'DATA PENDIENTES'!D1148)</f>
        <v/>
      </c>
      <c r="F1148" s="47" t="str">
        <f>IF(A1148="","",'DATA PENDIENTES'!E1148)</f>
        <v/>
      </c>
      <c r="G1148" s="47" t="str">
        <f>IF(A1148="","",'DATA PENDIENTES'!F1148)</f>
        <v/>
      </c>
      <c r="H1148" s="47" t="str">
        <f>IF(A1148="","",'DATA PENDIENTES'!G1148)</f>
        <v/>
      </c>
      <c r="I1148" s="48" t="str">
        <f>IF(A1148="","",'DATA PENDIENTES'!H1148)</f>
        <v/>
      </c>
      <c r="J1148" s="48" t="str">
        <f t="shared" si="1"/>
        <v/>
      </c>
      <c r="K1148" s="47" t="str">
        <f>IF(A1148="","",'DATA PENDIENTES'!I1148)</f>
        <v/>
      </c>
      <c r="L1148" s="47" t="str">
        <f>IF(A1148="","",'DATA PENDIENTES'!K1148)</f>
        <v/>
      </c>
      <c r="M1148" s="47" t="str">
        <f>IF(A1148="","",'DATA PENDIENTES'!M1148)</f>
        <v/>
      </c>
      <c r="N1148" s="47" t="str">
        <f>IF(A1148="","",'DATA PENDIENTES'!N1148)</f>
        <v/>
      </c>
      <c r="O1148" s="47" t="str">
        <f t="shared" si="2"/>
        <v/>
      </c>
      <c r="P1148" s="47" t="str">
        <f t="shared" si="3"/>
        <v/>
      </c>
      <c r="Q1148" s="77" t="str">
        <f t="shared" si="4"/>
        <v/>
      </c>
      <c r="R1148" s="47" t="str">
        <f t="shared" si="5"/>
        <v/>
      </c>
      <c r="S1148" s="47" t="str">
        <f t="shared" si="6"/>
        <v/>
      </c>
      <c r="T1148" s="48" t="str">
        <f>IF(A1148="","",'DATA PENDIENTES'!O1148)</f>
        <v/>
      </c>
    </row>
    <row r="1149" ht="15.75" customHeight="1">
      <c r="A1149" s="52" t="str">
        <f>IF('DATA PENDIENTES'!B1149="","",'DATA PENDIENTES'!B1149)</f>
        <v/>
      </c>
      <c r="B1149" s="52" t="str">
        <f>IF(A1149="","",'DATA PENDIENTES'!C1149)</f>
        <v/>
      </c>
      <c r="C1149" s="52" t="str">
        <f>IF(A1149="","",'DATA PENDIENTES'!L1149)</f>
        <v/>
      </c>
      <c r="D1149" s="52" t="str">
        <f>IF(A1149="","",'DATA PENDIENTES'!J1149)</f>
        <v/>
      </c>
      <c r="E1149" s="52" t="str">
        <f>IF(A1149="","",'DATA PENDIENTES'!D1149)</f>
        <v/>
      </c>
      <c r="F1149" s="52" t="str">
        <f>IF(A1149="","",'DATA PENDIENTES'!E1149)</f>
        <v/>
      </c>
      <c r="G1149" s="52" t="str">
        <f>IF(A1149="","",'DATA PENDIENTES'!F1149)</f>
        <v/>
      </c>
      <c r="H1149" s="52" t="str">
        <f>IF(A1149="","",'DATA PENDIENTES'!G1149)</f>
        <v/>
      </c>
      <c r="I1149" s="53" t="str">
        <f>IF(A1149="","",'DATA PENDIENTES'!H1149)</f>
        <v/>
      </c>
      <c r="J1149" s="53" t="str">
        <f t="shared" si="1"/>
        <v/>
      </c>
      <c r="K1149" s="52" t="str">
        <f>IF(A1149="","",'DATA PENDIENTES'!I1149)</f>
        <v/>
      </c>
      <c r="L1149" s="52" t="str">
        <f>IF(A1149="","",'DATA PENDIENTES'!K1149)</f>
        <v/>
      </c>
      <c r="M1149" s="52" t="str">
        <f>IF(A1149="","",'DATA PENDIENTES'!M1149)</f>
        <v/>
      </c>
      <c r="N1149" s="52" t="str">
        <f>IF(A1149="","",'DATA PENDIENTES'!N1149)</f>
        <v/>
      </c>
      <c r="O1149" s="52" t="str">
        <f t="shared" si="2"/>
        <v/>
      </c>
      <c r="P1149" s="52" t="str">
        <f t="shared" si="3"/>
        <v/>
      </c>
      <c r="Q1149" s="80" t="str">
        <f t="shared" si="4"/>
        <v/>
      </c>
      <c r="R1149" s="52" t="str">
        <f t="shared" si="5"/>
        <v/>
      </c>
      <c r="S1149" s="52" t="str">
        <f t="shared" si="6"/>
        <v/>
      </c>
      <c r="T1149" s="53" t="str">
        <f>IF(A1149="","",'DATA PENDIENTES'!O1149)</f>
        <v/>
      </c>
    </row>
    <row r="1150" ht="15.75" customHeight="1">
      <c r="A1150" s="47" t="str">
        <f>IF('DATA PENDIENTES'!B1150="","",'DATA PENDIENTES'!B1150)</f>
        <v/>
      </c>
      <c r="B1150" s="47" t="str">
        <f>IF(A1150="","",'DATA PENDIENTES'!C1150)</f>
        <v/>
      </c>
      <c r="C1150" s="47" t="str">
        <f>IF(A1150="","",'DATA PENDIENTES'!L1150)</f>
        <v/>
      </c>
      <c r="D1150" s="47" t="str">
        <f>IF(A1150="","",'DATA PENDIENTES'!J1150)</f>
        <v/>
      </c>
      <c r="E1150" s="47" t="str">
        <f>IF(A1150="","",'DATA PENDIENTES'!D1150)</f>
        <v/>
      </c>
      <c r="F1150" s="47" t="str">
        <f>IF(A1150="","",'DATA PENDIENTES'!E1150)</f>
        <v/>
      </c>
      <c r="G1150" s="47" t="str">
        <f>IF(A1150="","",'DATA PENDIENTES'!F1150)</f>
        <v/>
      </c>
      <c r="H1150" s="47" t="str">
        <f>IF(A1150="","",'DATA PENDIENTES'!G1150)</f>
        <v/>
      </c>
      <c r="I1150" s="48" t="str">
        <f>IF(A1150="","",'DATA PENDIENTES'!H1150)</f>
        <v/>
      </c>
      <c r="J1150" s="48" t="str">
        <f t="shared" si="1"/>
        <v/>
      </c>
      <c r="K1150" s="47" t="str">
        <f>IF(A1150="","",'DATA PENDIENTES'!I1150)</f>
        <v/>
      </c>
      <c r="L1150" s="47" t="str">
        <f>IF(A1150="","",'DATA PENDIENTES'!K1150)</f>
        <v/>
      </c>
      <c r="M1150" s="47" t="str">
        <f>IF(A1150="","",'DATA PENDIENTES'!M1150)</f>
        <v/>
      </c>
      <c r="N1150" s="47" t="str">
        <f>IF(A1150="","",'DATA PENDIENTES'!N1150)</f>
        <v/>
      </c>
      <c r="O1150" s="47" t="str">
        <f t="shared" si="2"/>
        <v/>
      </c>
      <c r="P1150" s="47" t="str">
        <f t="shared" si="3"/>
        <v/>
      </c>
      <c r="Q1150" s="77" t="str">
        <f t="shared" si="4"/>
        <v/>
      </c>
      <c r="R1150" s="47" t="str">
        <f t="shared" si="5"/>
        <v/>
      </c>
      <c r="S1150" s="47" t="str">
        <f t="shared" si="6"/>
        <v/>
      </c>
      <c r="T1150" s="48" t="str">
        <f>IF(A1150="","",'DATA PENDIENTES'!O1150)</f>
        <v/>
      </c>
    </row>
    <row r="1151" ht="15.75" customHeight="1">
      <c r="A1151" s="52" t="str">
        <f>IF('DATA PENDIENTES'!B1151="","",'DATA PENDIENTES'!B1151)</f>
        <v/>
      </c>
      <c r="B1151" s="52" t="str">
        <f>IF(A1151="","",'DATA PENDIENTES'!C1151)</f>
        <v/>
      </c>
      <c r="C1151" s="52" t="str">
        <f>IF(A1151="","",'DATA PENDIENTES'!L1151)</f>
        <v/>
      </c>
      <c r="D1151" s="52" t="str">
        <f>IF(A1151="","",'DATA PENDIENTES'!J1151)</f>
        <v/>
      </c>
      <c r="E1151" s="52" t="str">
        <f>IF(A1151="","",'DATA PENDIENTES'!D1151)</f>
        <v/>
      </c>
      <c r="F1151" s="52" t="str">
        <f>IF(A1151="","",'DATA PENDIENTES'!E1151)</f>
        <v/>
      </c>
      <c r="G1151" s="52" t="str">
        <f>IF(A1151="","",'DATA PENDIENTES'!F1151)</f>
        <v/>
      </c>
      <c r="H1151" s="52" t="str">
        <f>IF(A1151="","",'DATA PENDIENTES'!G1151)</f>
        <v/>
      </c>
      <c r="I1151" s="53" t="str">
        <f>IF(A1151="","",'DATA PENDIENTES'!H1151)</f>
        <v/>
      </c>
      <c r="J1151" s="53" t="str">
        <f t="shared" si="1"/>
        <v/>
      </c>
      <c r="K1151" s="52" t="str">
        <f>IF(A1151="","",'DATA PENDIENTES'!I1151)</f>
        <v/>
      </c>
      <c r="L1151" s="52" t="str">
        <f>IF(A1151="","",'DATA PENDIENTES'!K1151)</f>
        <v/>
      </c>
      <c r="M1151" s="52" t="str">
        <f>IF(A1151="","",'DATA PENDIENTES'!M1151)</f>
        <v/>
      </c>
      <c r="N1151" s="52" t="str">
        <f>IF(A1151="","",'DATA PENDIENTES'!N1151)</f>
        <v/>
      </c>
      <c r="O1151" s="52" t="str">
        <f t="shared" si="2"/>
        <v/>
      </c>
      <c r="P1151" s="52" t="str">
        <f t="shared" si="3"/>
        <v/>
      </c>
      <c r="Q1151" s="80" t="str">
        <f t="shared" si="4"/>
        <v/>
      </c>
      <c r="R1151" s="52" t="str">
        <f t="shared" si="5"/>
        <v/>
      </c>
      <c r="S1151" s="52" t="str">
        <f t="shared" si="6"/>
        <v/>
      </c>
      <c r="T1151" s="53" t="str">
        <f>IF(A1151="","",'DATA PENDIENTES'!O1151)</f>
        <v/>
      </c>
    </row>
    <row r="1152" ht="15.75" customHeight="1">
      <c r="A1152" s="47" t="str">
        <f>IF('DATA PENDIENTES'!B1152="","",'DATA PENDIENTES'!B1152)</f>
        <v/>
      </c>
      <c r="B1152" s="47" t="str">
        <f>IF(A1152="","",'DATA PENDIENTES'!C1152)</f>
        <v/>
      </c>
      <c r="C1152" s="47" t="str">
        <f>IF(A1152="","",'DATA PENDIENTES'!L1152)</f>
        <v/>
      </c>
      <c r="D1152" s="47" t="str">
        <f>IF(A1152="","",'DATA PENDIENTES'!J1152)</f>
        <v/>
      </c>
      <c r="E1152" s="47" t="str">
        <f>IF(A1152="","",'DATA PENDIENTES'!D1152)</f>
        <v/>
      </c>
      <c r="F1152" s="47" t="str">
        <f>IF(A1152="","",'DATA PENDIENTES'!E1152)</f>
        <v/>
      </c>
      <c r="G1152" s="47" t="str">
        <f>IF(A1152="","",'DATA PENDIENTES'!F1152)</f>
        <v/>
      </c>
      <c r="H1152" s="47" t="str">
        <f>IF(A1152="","",'DATA PENDIENTES'!G1152)</f>
        <v/>
      </c>
      <c r="I1152" s="48" t="str">
        <f>IF(A1152="","",'DATA PENDIENTES'!H1152)</f>
        <v/>
      </c>
      <c r="J1152" s="48" t="str">
        <f t="shared" si="1"/>
        <v/>
      </c>
      <c r="K1152" s="47" t="str">
        <f>IF(A1152="","",'DATA PENDIENTES'!I1152)</f>
        <v/>
      </c>
      <c r="L1152" s="47" t="str">
        <f>IF(A1152="","",'DATA PENDIENTES'!K1152)</f>
        <v/>
      </c>
      <c r="M1152" s="47" t="str">
        <f>IF(A1152="","",'DATA PENDIENTES'!M1152)</f>
        <v/>
      </c>
      <c r="N1152" s="47" t="str">
        <f>IF(A1152="","",'DATA PENDIENTES'!N1152)</f>
        <v/>
      </c>
      <c r="O1152" s="47" t="str">
        <f t="shared" si="2"/>
        <v/>
      </c>
      <c r="P1152" s="47" t="str">
        <f t="shared" si="3"/>
        <v/>
      </c>
      <c r="Q1152" s="77" t="str">
        <f t="shared" si="4"/>
        <v/>
      </c>
      <c r="R1152" s="47" t="str">
        <f t="shared" si="5"/>
        <v/>
      </c>
      <c r="S1152" s="47" t="str">
        <f t="shared" si="6"/>
        <v/>
      </c>
      <c r="T1152" s="48" t="str">
        <f>IF(A1152="","",'DATA PENDIENTES'!O1152)</f>
        <v/>
      </c>
    </row>
    <row r="1153" ht="15.75" customHeight="1">
      <c r="A1153" s="52" t="str">
        <f>IF('DATA PENDIENTES'!B1153="","",'DATA PENDIENTES'!B1153)</f>
        <v/>
      </c>
      <c r="B1153" s="52" t="str">
        <f>IF(A1153="","",'DATA PENDIENTES'!C1153)</f>
        <v/>
      </c>
      <c r="C1153" s="52" t="str">
        <f>IF(A1153="","",'DATA PENDIENTES'!L1153)</f>
        <v/>
      </c>
      <c r="D1153" s="52" t="str">
        <f>IF(A1153="","",'DATA PENDIENTES'!J1153)</f>
        <v/>
      </c>
      <c r="E1153" s="52" t="str">
        <f>IF(A1153="","",'DATA PENDIENTES'!D1153)</f>
        <v/>
      </c>
      <c r="F1153" s="52" t="str">
        <f>IF(A1153="","",'DATA PENDIENTES'!E1153)</f>
        <v/>
      </c>
      <c r="G1153" s="52" t="str">
        <f>IF(A1153="","",'DATA PENDIENTES'!F1153)</f>
        <v/>
      </c>
      <c r="H1153" s="52" t="str">
        <f>IF(A1153="","",'DATA PENDIENTES'!G1153)</f>
        <v/>
      </c>
      <c r="I1153" s="53" t="str">
        <f>IF(A1153="","",'DATA PENDIENTES'!H1153)</f>
        <v/>
      </c>
      <c r="J1153" s="53" t="str">
        <f t="shared" si="1"/>
        <v/>
      </c>
      <c r="K1153" s="52" t="str">
        <f>IF(A1153="","",'DATA PENDIENTES'!I1153)</f>
        <v/>
      </c>
      <c r="L1153" s="52" t="str">
        <f>IF(A1153="","",'DATA PENDIENTES'!K1153)</f>
        <v/>
      </c>
      <c r="M1153" s="52" t="str">
        <f>IF(A1153="","",'DATA PENDIENTES'!M1153)</f>
        <v/>
      </c>
      <c r="N1153" s="52" t="str">
        <f>IF(A1153="","",'DATA PENDIENTES'!N1153)</f>
        <v/>
      </c>
      <c r="O1153" s="52" t="str">
        <f t="shared" si="2"/>
        <v/>
      </c>
      <c r="P1153" s="52" t="str">
        <f t="shared" si="3"/>
        <v/>
      </c>
      <c r="Q1153" s="80" t="str">
        <f t="shared" si="4"/>
        <v/>
      </c>
      <c r="R1153" s="52" t="str">
        <f t="shared" si="5"/>
        <v/>
      </c>
      <c r="S1153" s="52" t="str">
        <f t="shared" si="6"/>
        <v/>
      </c>
      <c r="T1153" s="53" t="str">
        <f>IF(A1153="","",'DATA PENDIENTES'!O1153)</f>
        <v/>
      </c>
    </row>
    <row r="1154" ht="15.75" customHeight="1">
      <c r="A1154" s="47" t="str">
        <f>IF('DATA PENDIENTES'!B1154="","",'DATA PENDIENTES'!B1154)</f>
        <v/>
      </c>
      <c r="B1154" s="47" t="str">
        <f>IF(A1154="","",'DATA PENDIENTES'!C1154)</f>
        <v/>
      </c>
      <c r="C1154" s="47" t="str">
        <f>IF(A1154="","",'DATA PENDIENTES'!L1154)</f>
        <v/>
      </c>
      <c r="D1154" s="47" t="str">
        <f>IF(A1154="","",'DATA PENDIENTES'!J1154)</f>
        <v/>
      </c>
      <c r="E1154" s="47" t="str">
        <f>IF(A1154="","",'DATA PENDIENTES'!D1154)</f>
        <v/>
      </c>
      <c r="F1154" s="47" t="str">
        <f>IF(A1154="","",'DATA PENDIENTES'!E1154)</f>
        <v/>
      </c>
      <c r="G1154" s="47" t="str">
        <f>IF(A1154="","",'DATA PENDIENTES'!F1154)</f>
        <v/>
      </c>
      <c r="H1154" s="47" t="str">
        <f>IF(A1154="","",'DATA PENDIENTES'!G1154)</f>
        <v/>
      </c>
      <c r="I1154" s="48" t="str">
        <f>IF(A1154="","",'DATA PENDIENTES'!H1154)</f>
        <v/>
      </c>
      <c r="J1154" s="48" t="str">
        <f t="shared" si="1"/>
        <v/>
      </c>
      <c r="K1154" s="47" t="str">
        <f>IF(A1154="","",'DATA PENDIENTES'!I1154)</f>
        <v/>
      </c>
      <c r="L1154" s="47" t="str">
        <f>IF(A1154="","",'DATA PENDIENTES'!K1154)</f>
        <v/>
      </c>
      <c r="M1154" s="47" t="str">
        <f>IF(A1154="","",'DATA PENDIENTES'!M1154)</f>
        <v/>
      </c>
      <c r="N1154" s="47" t="str">
        <f>IF(A1154="","",'DATA PENDIENTES'!N1154)</f>
        <v/>
      </c>
      <c r="O1154" s="47" t="str">
        <f t="shared" si="2"/>
        <v/>
      </c>
      <c r="P1154" s="47" t="str">
        <f t="shared" si="3"/>
        <v/>
      </c>
      <c r="Q1154" s="77" t="str">
        <f t="shared" si="4"/>
        <v/>
      </c>
      <c r="R1154" s="47" t="str">
        <f t="shared" si="5"/>
        <v/>
      </c>
      <c r="S1154" s="47" t="str">
        <f t="shared" si="6"/>
        <v/>
      </c>
      <c r="T1154" s="48" t="str">
        <f>IF(A1154="","",'DATA PENDIENTES'!O1154)</f>
        <v/>
      </c>
    </row>
    <row r="1155" ht="15.75" customHeight="1">
      <c r="A1155" s="52" t="str">
        <f>IF('DATA PENDIENTES'!B1155="","",'DATA PENDIENTES'!B1155)</f>
        <v/>
      </c>
      <c r="B1155" s="52" t="str">
        <f>IF(A1155="","",'DATA PENDIENTES'!C1155)</f>
        <v/>
      </c>
      <c r="C1155" s="52" t="str">
        <f>IF(A1155="","",'DATA PENDIENTES'!L1155)</f>
        <v/>
      </c>
      <c r="D1155" s="52" t="str">
        <f>IF(A1155="","",'DATA PENDIENTES'!J1155)</f>
        <v/>
      </c>
      <c r="E1155" s="52" t="str">
        <f>IF(A1155="","",'DATA PENDIENTES'!D1155)</f>
        <v/>
      </c>
      <c r="F1155" s="52" t="str">
        <f>IF(A1155="","",'DATA PENDIENTES'!E1155)</f>
        <v/>
      </c>
      <c r="G1155" s="52" t="str">
        <f>IF(A1155="","",'DATA PENDIENTES'!F1155)</f>
        <v/>
      </c>
      <c r="H1155" s="52" t="str">
        <f>IF(A1155="","",'DATA PENDIENTES'!G1155)</f>
        <v/>
      </c>
      <c r="I1155" s="53" t="str">
        <f>IF(A1155="","",'DATA PENDIENTES'!H1155)</f>
        <v/>
      </c>
      <c r="J1155" s="53" t="str">
        <f t="shared" si="1"/>
        <v/>
      </c>
      <c r="K1155" s="52" t="str">
        <f>IF(A1155="","",'DATA PENDIENTES'!I1155)</f>
        <v/>
      </c>
      <c r="L1155" s="52" t="str">
        <f>IF(A1155="","",'DATA PENDIENTES'!K1155)</f>
        <v/>
      </c>
      <c r="M1155" s="52" t="str">
        <f>IF(A1155="","",'DATA PENDIENTES'!M1155)</f>
        <v/>
      </c>
      <c r="N1155" s="52" t="str">
        <f>IF(A1155="","",'DATA PENDIENTES'!N1155)</f>
        <v/>
      </c>
      <c r="O1155" s="52" t="str">
        <f t="shared" si="2"/>
        <v/>
      </c>
      <c r="P1155" s="52" t="str">
        <f t="shared" si="3"/>
        <v/>
      </c>
      <c r="Q1155" s="80" t="str">
        <f t="shared" si="4"/>
        <v/>
      </c>
      <c r="R1155" s="52" t="str">
        <f t="shared" si="5"/>
        <v/>
      </c>
      <c r="S1155" s="52" t="str">
        <f t="shared" si="6"/>
        <v/>
      </c>
      <c r="T1155" s="53" t="str">
        <f>IF(A1155="","",'DATA PENDIENTES'!O1155)</f>
        <v/>
      </c>
    </row>
    <row r="1156" ht="15.75" customHeight="1">
      <c r="A1156" s="47" t="str">
        <f>IF('DATA PENDIENTES'!B1156="","",'DATA PENDIENTES'!B1156)</f>
        <v/>
      </c>
      <c r="B1156" s="47" t="str">
        <f>IF(A1156="","",'DATA PENDIENTES'!C1156)</f>
        <v/>
      </c>
      <c r="C1156" s="47" t="str">
        <f>IF(A1156="","",'DATA PENDIENTES'!L1156)</f>
        <v/>
      </c>
      <c r="D1156" s="47" t="str">
        <f>IF(A1156="","",'DATA PENDIENTES'!J1156)</f>
        <v/>
      </c>
      <c r="E1156" s="47" t="str">
        <f>IF(A1156="","",'DATA PENDIENTES'!D1156)</f>
        <v/>
      </c>
      <c r="F1156" s="47" t="str">
        <f>IF(A1156="","",'DATA PENDIENTES'!E1156)</f>
        <v/>
      </c>
      <c r="G1156" s="47" t="str">
        <f>IF(A1156="","",'DATA PENDIENTES'!F1156)</f>
        <v/>
      </c>
      <c r="H1156" s="47" t="str">
        <f>IF(A1156="","",'DATA PENDIENTES'!G1156)</f>
        <v/>
      </c>
      <c r="I1156" s="48" t="str">
        <f>IF(A1156="","",'DATA PENDIENTES'!H1156)</f>
        <v/>
      </c>
      <c r="J1156" s="48" t="str">
        <f t="shared" si="1"/>
        <v/>
      </c>
      <c r="K1156" s="47" t="str">
        <f>IF(A1156="","",'DATA PENDIENTES'!I1156)</f>
        <v/>
      </c>
      <c r="L1156" s="47" t="str">
        <f>IF(A1156="","",'DATA PENDIENTES'!K1156)</f>
        <v/>
      </c>
      <c r="M1156" s="47" t="str">
        <f>IF(A1156="","",'DATA PENDIENTES'!M1156)</f>
        <v/>
      </c>
      <c r="N1156" s="47" t="str">
        <f>IF(A1156="","",'DATA PENDIENTES'!N1156)</f>
        <v/>
      </c>
      <c r="O1156" s="47" t="str">
        <f t="shared" si="2"/>
        <v/>
      </c>
      <c r="P1156" s="47" t="str">
        <f t="shared" si="3"/>
        <v/>
      </c>
      <c r="Q1156" s="77" t="str">
        <f t="shared" si="4"/>
        <v/>
      </c>
      <c r="R1156" s="47" t="str">
        <f t="shared" si="5"/>
        <v/>
      </c>
      <c r="S1156" s="47" t="str">
        <f t="shared" si="6"/>
        <v/>
      </c>
      <c r="T1156" s="48" t="str">
        <f>IF(A1156="","",'DATA PENDIENTES'!O1156)</f>
        <v/>
      </c>
    </row>
    <row r="1157" ht="15.75" customHeight="1">
      <c r="A1157" s="52" t="str">
        <f>IF('DATA PENDIENTES'!B1157="","",'DATA PENDIENTES'!B1157)</f>
        <v/>
      </c>
      <c r="B1157" s="52" t="str">
        <f>IF(A1157="","",'DATA PENDIENTES'!C1157)</f>
        <v/>
      </c>
      <c r="C1157" s="52" t="str">
        <f>IF(A1157="","",'DATA PENDIENTES'!L1157)</f>
        <v/>
      </c>
      <c r="D1157" s="52" t="str">
        <f>IF(A1157="","",'DATA PENDIENTES'!J1157)</f>
        <v/>
      </c>
      <c r="E1157" s="52" t="str">
        <f>IF(A1157="","",'DATA PENDIENTES'!D1157)</f>
        <v/>
      </c>
      <c r="F1157" s="52" t="str">
        <f>IF(A1157="","",'DATA PENDIENTES'!E1157)</f>
        <v/>
      </c>
      <c r="G1157" s="52" t="str">
        <f>IF(A1157="","",'DATA PENDIENTES'!F1157)</f>
        <v/>
      </c>
      <c r="H1157" s="52" t="str">
        <f>IF(A1157="","",'DATA PENDIENTES'!G1157)</f>
        <v/>
      </c>
      <c r="I1157" s="53" t="str">
        <f>IF(A1157="","",'DATA PENDIENTES'!H1157)</f>
        <v/>
      </c>
      <c r="J1157" s="53" t="str">
        <f t="shared" si="1"/>
        <v/>
      </c>
      <c r="K1157" s="52" t="str">
        <f>IF(A1157="","",'DATA PENDIENTES'!I1157)</f>
        <v/>
      </c>
      <c r="L1157" s="52" t="str">
        <f>IF(A1157="","",'DATA PENDIENTES'!K1157)</f>
        <v/>
      </c>
      <c r="M1157" s="52" t="str">
        <f>IF(A1157="","",'DATA PENDIENTES'!M1157)</f>
        <v/>
      </c>
      <c r="N1157" s="52" t="str">
        <f>IF(A1157="","",'DATA PENDIENTES'!N1157)</f>
        <v/>
      </c>
      <c r="O1157" s="52" t="str">
        <f t="shared" si="2"/>
        <v/>
      </c>
      <c r="P1157" s="52" t="str">
        <f t="shared" si="3"/>
        <v/>
      </c>
      <c r="Q1157" s="80" t="str">
        <f t="shared" si="4"/>
        <v/>
      </c>
      <c r="R1157" s="52" t="str">
        <f t="shared" si="5"/>
        <v/>
      </c>
      <c r="S1157" s="52" t="str">
        <f t="shared" si="6"/>
        <v/>
      </c>
      <c r="T1157" s="53" t="str">
        <f>IF(A1157="","",'DATA PENDIENTES'!O1157)</f>
        <v/>
      </c>
    </row>
    <row r="1158" ht="15.75" customHeight="1">
      <c r="A1158" s="47" t="str">
        <f>IF('DATA PENDIENTES'!B1158="","",'DATA PENDIENTES'!B1158)</f>
        <v/>
      </c>
      <c r="B1158" s="47" t="str">
        <f>IF(A1158="","",'DATA PENDIENTES'!C1158)</f>
        <v/>
      </c>
      <c r="C1158" s="47" t="str">
        <f>IF(A1158="","",'DATA PENDIENTES'!L1158)</f>
        <v/>
      </c>
      <c r="D1158" s="47" t="str">
        <f>IF(A1158="","",'DATA PENDIENTES'!J1158)</f>
        <v/>
      </c>
      <c r="E1158" s="47" t="str">
        <f>IF(A1158="","",'DATA PENDIENTES'!D1158)</f>
        <v/>
      </c>
      <c r="F1158" s="47" t="str">
        <f>IF(A1158="","",'DATA PENDIENTES'!E1158)</f>
        <v/>
      </c>
      <c r="G1158" s="47" t="str">
        <f>IF(A1158="","",'DATA PENDIENTES'!F1158)</f>
        <v/>
      </c>
      <c r="H1158" s="47" t="str">
        <f>IF(A1158="","",'DATA PENDIENTES'!G1158)</f>
        <v/>
      </c>
      <c r="I1158" s="48" t="str">
        <f>IF(A1158="","",'DATA PENDIENTES'!H1158)</f>
        <v/>
      </c>
      <c r="J1158" s="48" t="str">
        <f t="shared" si="1"/>
        <v/>
      </c>
      <c r="K1158" s="47" t="str">
        <f>IF(A1158="","",'DATA PENDIENTES'!I1158)</f>
        <v/>
      </c>
      <c r="L1158" s="47" t="str">
        <f>IF(A1158="","",'DATA PENDIENTES'!K1158)</f>
        <v/>
      </c>
      <c r="M1158" s="47" t="str">
        <f>IF(A1158="","",'DATA PENDIENTES'!M1158)</f>
        <v/>
      </c>
      <c r="N1158" s="47" t="str">
        <f>IF(A1158="","",'DATA PENDIENTES'!N1158)</f>
        <v/>
      </c>
      <c r="O1158" s="47" t="str">
        <f t="shared" si="2"/>
        <v/>
      </c>
      <c r="P1158" s="47" t="str">
        <f t="shared" si="3"/>
        <v/>
      </c>
      <c r="Q1158" s="77" t="str">
        <f t="shared" si="4"/>
        <v/>
      </c>
      <c r="R1158" s="47" t="str">
        <f t="shared" si="5"/>
        <v/>
      </c>
      <c r="S1158" s="47" t="str">
        <f t="shared" si="6"/>
        <v/>
      </c>
      <c r="T1158" s="48" t="str">
        <f>IF(A1158="","",'DATA PENDIENTES'!O1158)</f>
        <v/>
      </c>
    </row>
    <row r="1159" ht="15.75" customHeight="1">
      <c r="A1159" s="52" t="str">
        <f>IF('DATA PENDIENTES'!B1159="","",'DATA PENDIENTES'!B1159)</f>
        <v/>
      </c>
      <c r="B1159" s="52" t="str">
        <f>IF(A1159="","",'DATA PENDIENTES'!C1159)</f>
        <v/>
      </c>
      <c r="C1159" s="52" t="str">
        <f>IF(A1159="","",'DATA PENDIENTES'!L1159)</f>
        <v/>
      </c>
      <c r="D1159" s="52" t="str">
        <f>IF(A1159="","",'DATA PENDIENTES'!J1159)</f>
        <v/>
      </c>
      <c r="E1159" s="52" t="str">
        <f>IF(A1159="","",'DATA PENDIENTES'!D1159)</f>
        <v/>
      </c>
      <c r="F1159" s="52" t="str">
        <f>IF(A1159="","",'DATA PENDIENTES'!E1159)</f>
        <v/>
      </c>
      <c r="G1159" s="52" t="str">
        <f>IF(A1159="","",'DATA PENDIENTES'!F1159)</f>
        <v/>
      </c>
      <c r="H1159" s="52" t="str">
        <f>IF(A1159="","",'DATA PENDIENTES'!G1159)</f>
        <v/>
      </c>
      <c r="I1159" s="53" t="str">
        <f>IF(A1159="","",'DATA PENDIENTES'!H1159)</f>
        <v/>
      </c>
      <c r="J1159" s="53" t="str">
        <f t="shared" si="1"/>
        <v/>
      </c>
      <c r="K1159" s="52" t="str">
        <f>IF(A1159="","",'DATA PENDIENTES'!I1159)</f>
        <v/>
      </c>
      <c r="L1159" s="52" t="str">
        <f>IF(A1159="","",'DATA PENDIENTES'!K1159)</f>
        <v/>
      </c>
      <c r="M1159" s="52" t="str">
        <f>IF(A1159="","",'DATA PENDIENTES'!M1159)</f>
        <v/>
      </c>
      <c r="N1159" s="52" t="str">
        <f>IF(A1159="","",'DATA PENDIENTES'!N1159)</f>
        <v/>
      </c>
      <c r="O1159" s="52" t="str">
        <f t="shared" si="2"/>
        <v/>
      </c>
      <c r="P1159" s="52" t="str">
        <f t="shared" si="3"/>
        <v/>
      </c>
      <c r="Q1159" s="80" t="str">
        <f t="shared" si="4"/>
        <v/>
      </c>
      <c r="R1159" s="52" t="str">
        <f t="shared" si="5"/>
        <v/>
      </c>
      <c r="S1159" s="52" t="str">
        <f t="shared" si="6"/>
        <v/>
      </c>
      <c r="T1159" s="53" t="str">
        <f>IF(A1159="","",'DATA PENDIENTES'!O1159)</f>
        <v/>
      </c>
    </row>
    <row r="1160" ht="15.75" customHeight="1">
      <c r="A1160" s="47" t="str">
        <f>IF('DATA PENDIENTES'!B1160="","",'DATA PENDIENTES'!B1160)</f>
        <v/>
      </c>
      <c r="B1160" s="47" t="str">
        <f>IF(A1160="","",'DATA PENDIENTES'!C1160)</f>
        <v/>
      </c>
      <c r="C1160" s="47" t="str">
        <f>IF(A1160="","",'DATA PENDIENTES'!L1160)</f>
        <v/>
      </c>
      <c r="D1160" s="47" t="str">
        <f>IF(A1160="","",'DATA PENDIENTES'!J1160)</f>
        <v/>
      </c>
      <c r="E1160" s="47" t="str">
        <f>IF(A1160="","",'DATA PENDIENTES'!D1160)</f>
        <v/>
      </c>
      <c r="F1160" s="47" t="str">
        <f>IF(A1160="","",'DATA PENDIENTES'!E1160)</f>
        <v/>
      </c>
      <c r="G1160" s="47" t="str">
        <f>IF(A1160="","",'DATA PENDIENTES'!F1160)</f>
        <v/>
      </c>
      <c r="H1160" s="47" t="str">
        <f>IF(A1160="","",'DATA PENDIENTES'!G1160)</f>
        <v/>
      </c>
      <c r="I1160" s="48" t="str">
        <f>IF(A1160="","",'DATA PENDIENTES'!H1160)</f>
        <v/>
      </c>
      <c r="J1160" s="48" t="str">
        <f t="shared" si="1"/>
        <v/>
      </c>
      <c r="K1160" s="47" t="str">
        <f>IF(A1160="","",'DATA PENDIENTES'!I1160)</f>
        <v/>
      </c>
      <c r="L1160" s="47" t="str">
        <f>IF(A1160="","",'DATA PENDIENTES'!K1160)</f>
        <v/>
      </c>
      <c r="M1160" s="47" t="str">
        <f>IF(A1160="","",'DATA PENDIENTES'!M1160)</f>
        <v/>
      </c>
      <c r="N1160" s="47" t="str">
        <f>IF(A1160="","",'DATA PENDIENTES'!N1160)</f>
        <v/>
      </c>
      <c r="O1160" s="47" t="str">
        <f t="shared" si="2"/>
        <v/>
      </c>
      <c r="P1160" s="47" t="str">
        <f t="shared" si="3"/>
        <v/>
      </c>
      <c r="Q1160" s="77" t="str">
        <f t="shared" si="4"/>
        <v/>
      </c>
      <c r="R1160" s="47" t="str">
        <f t="shared" si="5"/>
        <v/>
      </c>
      <c r="S1160" s="47" t="str">
        <f t="shared" si="6"/>
        <v/>
      </c>
      <c r="T1160" s="48" t="str">
        <f>IF(A1160="","",'DATA PENDIENTES'!O1160)</f>
        <v/>
      </c>
    </row>
    <row r="1161" ht="15.75" customHeight="1">
      <c r="A1161" s="52" t="str">
        <f>IF('DATA PENDIENTES'!B1161="","",'DATA PENDIENTES'!B1161)</f>
        <v/>
      </c>
      <c r="B1161" s="52" t="str">
        <f>IF(A1161="","",'DATA PENDIENTES'!C1161)</f>
        <v/>
      </c>
      <c r="C1161" s="52" t="str">
        <f>IF(A1161="","",'DATA PENDIENTES'!L1161)</f>
        <v/>
      </c>
      <c r="D1161" s="52" t="str">
        <f>IF(A1161="","",'DATA PENDIENTES'!J1161)</f>
        <v/>
      </c>
      <c r="E1161" s="52" t="str">
        <f>IF(A1161="","",'DATA PENDIENTES'!D1161)</f>
        <v/>
      </c>
      <c r="F1161" s="52" t="str">
        <f>IF(A1161="","",'DATA PENDIENTES'!E1161)</f>
        <v/>
      </c>
      <c r="G1161" s="52" t="str">
        <f>IF(A1161="","",'DATA PENDIENTES'!F1161)</f>
        <v/>
      </c>
      <c r="H1161" s="52" t="str">
        <f>IF(A1161="","",'DATA PENDIENTES'!G1161)</f>
        <v/>
      </c>
      <c r="I1161" s="53" t="str">
        <f>IF(A1161="","",'DATA PENDIENTES'!H1161)</f>
        <v/>
      </c>
      <c r="J1161" s="53" t="str">
        <f t="shared" si="1"/>
        <v/>
      </c>
      <c r="K1161" s="52" t="str">
        <f>IF(A1161="","",'DATA PENDIENTES'!I1161)</f>
        <v/>
      </c>
      <c r="L1161" s="52" t="str">
        <f>IF(A1161="","",'DATA PENDIENTES'!K1161)</f>
        <v/>
      </c>
      <c r="M1161" s="52" t="str">
        <f>IF(A1161="","",'DATA PENDIENTES'!M1161)</f>
        <v/>
      </c>
      <c r="N1161" s="52" t="str">
        <f>IF(A1161="","",'DATA PENDIENTES'!N1161)</f>
        <v/>
      </c>
      <c r="O1161" s="52" t="str">
        <f t="shared" si="2"/>
        <v/>
      </c>
      <c r="P1161" s="52" t="str">
        <f t="shared" si="3"/>
        <v/>
      </c>
      <c r="Q1161" s="80" t="str">
        <f t="shared" si="4"/>
        <v/>
      </c>
      <c r="R1161" s="52" t="str">
        <f t="shared" si="5"/>
        <v/>
      </c>
      <c r="S1161" s="52" t="str">
        <f t="shared" si="6"/>
        <v/>
      </c>
      <c r="T1161" s="53" t="str">
        <f>IF(A1161="","",'DATA PENDIENTES'!O1161)</f>
        <v/>
      </c>
    </row>
    <row r="1162" ht="15.75" customHeight="1">
      <c r="A1162" s="47" t="str">
        <f>IF('DATA PENDIENTES'!B1162="","",'DATA PENDIENTES'!B1162)</f>
        <v/>
      </c>
      <c r="B1162" s="47" t="str">
        <f>IF(A1162="","",'DATA PENDIENTES'!C1162)</f>
        <v/>
      </c>
      <c r="C1162" s="47" t="str">
        <f>IF(A1162="","",'DATA PENDIENTES'!L1162)</f>
        <v/>
      </c>
      <c r="D1162" s="47" t="str">
        <f>IF(A1162="","",'DATA PENDIENTES'!J1162)</f>
        <v/>
      </c>
      <c r="E1162" s="47" t="str">
        <f>IF(A1162="","",'DATA PENDIENTES'!D1162)</f>
        <v/>
      </c>
      <c r="F1162" s="47" t="str">
        <f>IF(A1162="","",'DATA PENDIENTES'!E1162)</f>
        <v/>
      </c>
      <c r="G1162" s="47" t="str">
        <f>IF(A1162="","",'DATA PENDIENTES'!F1162)</f>
        <v/>
      </c>
      <c r="H1162" s="47" t="str">
        <f>IF(A1162="","",'DATA PENDIENTES'!G1162)</f>
        <v/>
      </c>
      <c r="I1162" s="48" t="str">
        <f>IF(A1162="","",'DATA PENDIENTES'!H1162)</f>
        <v/>
      </c>
      <c r="J1162" s="48" t="str">
        <f t="shared" si="1"/>
        <v/>
      </c>
      <c r="K1162" s="47" t="str">
        <f>IF(A1162="","",'DATA PENDIENTES'!I1162)</f>
        <v/>
      </c>
      <c r="L1162" s="47" t="str">
        <f>IF(A1162="","",'DATA PENDIENTES'!K1162)</f>
        <v/>
      </c>
      <c r="M1162" s="47" t="str">
        <f>IF(A1162="","",'DATA PENDIENTES'!M1162)</f>
        <v/>
      </c>
      <c r="N1162" s="47" t="str">
        <f>IF(A1162="","",'DATA PENDIENTES'!N1162)</f>
        <v/>
      </c>
      <c r="O1162" s="47" t="str">
        <f t="shared" si="2"/>
        <v/>
      </c>
      <c r="P1162" s="47" t="str">
        <f t="shared" si="3"/>
        <v/>
      </c>
      <c r="Q1162" s="77" t="str">
        <f t="shared" si="4"/>
        <v/>
      </c>
      <c r="R1162" s="47" t="str">
        <f t="shared" si="5"/>
        <v/>
      </c>
      <c r="S1162" s="47" t="str">
        <f t="shared" si="6"/>
        <v/>
      </c>
      <c r="T1162" s="48" t="str">
        <f>IF(A1162="","",'DATA PENDIENTES'!O1162)</f>
        <v/>
      </c>
    </row>
    <row r="1163" ht="15.75" customHeight="1">
      <c r="A1163" s="52" t="str">
        <f>IF('DATA PENDIENTES'!B1163="","",'DATA PENDIENTES'!B1163)</f>
        <v/>
      </c>
      <c r="B1163" s="52" t="str">
        <f>IF(A1163="","",'DATA PENDIENTES'!C1163)</f>
        <v/>
      </c>
      <c r="C1163" s="52" t="str">
        <f>IF(A1163="","",'DATA PENDIENTES'!L1163)</f>
        <v/>
      </c>
      <c r="D1163" s="52" t="str">
        <f>IF(A1163="","",'DATA PENDIENTES'!J1163)</f>
        <v/>
      </c>
      <c r="E1163" s="52" t="str">
        <f>IF(A1163="","",'DATA PENDIENTES'!D1163)</f>
        <v/>
      </c>
      <c r="F1163" s="52" t="str">
        <f>IF(A1163="","",'DATA PENDIENTES'!E1163)</f>
        <v/>
      </c>
      <c r="G1163" s="52" t="str">
        <f>IF(A1163="","",'DATA PENDIENTES'!F1163)</f>
        <v/>
      </c>
      <c r="H1163" s="52" t="str">
        <f>IF(A1163="","",'DATA PENDIENTES'!G1163)</f>
        <v/>
      </c>
      <c r="I1163" s="53" t="str">
        <f>IF(A1163="","",'DATA PENDIENTES'!H1163)</f>
        <v/>
      </c>
      <c r="J1163" s="53" t="str">
        <f t="shared" si="1"/>
        <v/>
      </c>
      <c r="K1163" s="52" t="str">
        <f>IF(A1163="","",'DATA PENDIENTES'!I1163)</f>
        <v/>
      </c>
      <c r="L1163" s="52" t="str">
        <f>IF(A1163="","",'DATA PENDIENTES'!K1163)</f>
        <v/>
      </c>
      <c r="M1163" s="52" t="str">
        <f>IF(A1163="","",'DATA PENDIENTES'!M1163)</f>
        <v/>
      </c>
      <c r="N1163" s="52" t="str">
        <f>IF(A1163="","",'DATA PENDIENTES'!N1163)</f>
        <v/>
      </c>
      <c r="O1163" s="52" t="str">
        <f t="shared" si="2"/>
        <v/>
      </c>
      <c r="P1163" s="52" t="str">
        <f t="shared" si="3"/>
        <v/>
      </c>
      <c r="Q1163" s="80" t="str">
        <f t="shared" si="4"/>
        <v/>
      </c>
      <c r="R1163" s="52" t="str">
        <f t="shared" si="5"/>
        <v/>
      </c>
      <c r="S1163" s="52" t="str">
        <f t="shared" si="6"/>
        <v/>
      </c>
      <c r="T1163" s="53" t="str">
        <f>IF(A1163="","",'DATA PENDIENTES'!O1163)</f>
        <v/>
      </c>
    </row>
    <row r="1164" ht="15.75" customHeight="1">
      <c r="A1164" s="47" t="str">
        <f>IF('DATA PENDIENTES'!B1164="","",'DATA PENDIENTES'!B1164)</f>
        <v/>
      </c>
      <c r="B1164" s="47" t="str">
        <f>IF(A1164="","",'DATA PENDIENTES'!C1164)</f>
        <v/>
      </c>
      <c r="C1164" s="47" t="str">
        <f>IF(A1164="","",'DATA PENDIENTES'!L1164)</f>
        <v/>
      </c>
      <c r="D1164" s="47" t="str">
        <f>IF(A1164="","",'DATA PENDIENTES'!J1164)</f>
        <v/>
      </c>
      <c r="E1164" s="47" t="str">
        <f>IF(A1164="","",'DATA PENDIENTES'!D1164)</f>
        <v/>
      </c>
      <c r="F1164" s="47" t="str">
        <f>IF(A1164="","",'DATA PENDIENTES'!E1164)</f>
        <v/>
      </c>
      <c r="G1164" s="47" t="str">
        <f>IF(A1164="","",'DATA PENDIENTES'!F1164)</f>
        <v/>
      </c>
      <c r="H1164" s="47" t="str">
        <f>IF(A1164="","",'DATA PENDIENTES'!G1164)</f>
        <v/>
      </c>
      <c r="I1164" s="48" t="str">
        <f>IF(A1164="","",'DATA PENDIENTES'!H1164)</f>
        <v/>
      </c>
      <c r="J1164" s="48" t="str">
        <f t="shared" si="1"/>
        <v/>
      </c>
      <c r="K1164" s="47" t="str">
        <f>IF(A1164="","",'DATA PENDIENTES'!I1164)</f>
        <v/>
      </c>
      <c r="L1164" s="47" t="str">
        <f>IF(A1164="","",'DATA PENDIENTES'!K1164)</f>
        <v/>
      </c>
      <c r="M1164" s="47" t="str">
        <f>IF(A1164="","",'DATA PENDIENTES'!M1164)</f>
        <v/>
      </c>
      <c r="N1164" s="47" t="str">
        <f>IF(A1164="","",'DATA PENDIENTES'!N1164)</f>
        <v/>
      </c>
      <c r="O1164" s="47" t="str">
        <f t="shared" si="2"/>
        <v/>
      </c>
      <c r="P1164" s="47" t="str">
        <f t="shared" si="3"/>
        <v/>
      </c>
      <c r="Q1164" s="77" t="str">
        <f t="shared" si="4"/>
        <v/>
      </c>
      <c r="R1164" s="47" t="str">
        <f t="shared" si="5"/>
        <v/>
      </c>
      <c r="S1164" s="47" t="str">
        <f t="shared" si="6"/>
        <v/>
      </c>
      <c r="T1164" s="48" t="str">
        <f>IF(A1164="","",'DATA PENDIENTES'!O1164)</f>
        <v/>
      </c>
    </row>
    <row r="1165" ht="15.75" customHeight="1">
      <c r="A1165" s="52" t="str">
        <f>IF('DATA PENDIENTES'!B1165="","",'DATA PENDIENTES'!B1165)</f>
        <v/>
      </c>
      <c r="B1165" s="52" t="str">
        <f>IF(A1165="","",'DATA PENDIENTES'!C1165)</f>
        <v/>
      </c>
      <c r="C1165" s="52" t="str">
        <f>IF(A1165="","",'DATA PENDIENTES'!L1165)</f>
        <v/>
      </c>
      <c r="D1165" s="52" t="str">
        <f>IF(A1165="","",'DATA PENDIENTES'!J1165)</f>
        <v/>
      </c>
      <c r="E1165" s="52" t="str">
        <f>IF(A1165="","",'DATA PENDIENTES'!D1165)</f>
        <v/>
      </c>
      <c r="F1165" s="52" t="str">
        <f>IF(A1165="","",'DATA PENDIENTES'!E1165)</f>
        <v/>
      </c>
      <c r="G1165" s="52" t="str">
        <f>IF(A1165="","",'DATA PENDIENTES'!F1165)</f>
        <v/>
      </c>
      <c r="H1165" s="52" t="str">
        <f>IF(A1165="","",'DATA PENDIENTES'!G1165)</f>
        <v/>
      </c>
      <c r="I1165" s="53" t="str">
        <f>IF(A1165="","",'DATA PENDIENTES'!H1165)</f>
        <v/>
      </c>
      <c r="J1165" s="53" t="str">
        <f t="shared" si="1"/>
        <v/>
      </c>
      <c r="K1165" s="52" t="str">
        <f>IF(A1165="","",'DATA PENDIENTES'!I1165)</f>
        <v/>
      </c>
      <c r="L1165" s="52" t="str">
        <f>IF(A1165="","",'DATA PENDIENTES'!K1165)</f>
        <v/>
      </c>
      <c r="M1165" s="52" t="str">
        <f>IF(A1165="","",'DATA PENDIENTES'!M1165)</f>
        <v/>
      </c>
      <c r="N1165" s="52" t="str">
        <f>IF(A1165="","",'DATA PENDIENTES'!N1165)</f>
        <v/>
      </c>
      <c r="O1165" s="52" t="str">
        <f t="shared" si="2"/>
        <v/>
      </c>
      <c r="P1165" s="52" t="str">
        <f t="shared" si="3"/>
        <v/>
      </c>
      <c r="Q1165" s="80" t="str">
        <f t="shared" si="4"/>
        <v/>
      </c>
      <c r="R1165" s="52" t="str">
        <f t="shared" si="5"/>
        <v/>
      </c>
      <c r="S1165" s="52" t="str">
        <f t="shared" si="6"/>
        <v/>
      </c>
      <c r="T1165" s="53" t="str">
        <f>IF(A1165="","",'DATA PENDIENTES'!O1165)</f>
        <v/>
      </c>
    </row>
    <row r="1166" ht="15.75" customHeight="1">
      <c r="A1166" s="47" t="str">
        <f>IF('DATA PENDIENTES'!B1166="","",'DATA PENDIENTES'!B1166)</f>
        <v/>
      </c>
      <c r="B1166" s="47" t="str">
        <f>IF(A1166="","",'DATA PENDIENTES'!C1166)</f>
        <v/>
      </c>
      <c r="C1166" s="47" t="str">
        <f>IF(A1166="","",'DATA PENDIENTES'!L1166)</f>
        <v/>
      </c>
      <c r="D1166" s="47" t="str">
        <f>IF(A1166="","",'DATA PENDIENTES'!J1166)</f>
        <v/>
      </c>
      <c r="E1166" s="47" t="str">
        <f>IF(A1166="","",'DATA PENDIENTES'!D1166)</f>
        <v/>
      </c>
      <c r="F1166" s="47" t="str">
        <f>IF(A1166="","",'DATA PENDIENTES'!E1166)</f>
        <v/>
      </c>
      <c r="G1166" s="47" t="str">
        <f>IF(A1166="","",'DATA PENDIENTES'!F1166)</f>
        <v/>
      </c>
      <c r="H1166" s="47" t="str">
        <f>IF(A1166="","",'DATA PENDIENTES'!G1166)</f>
        <v/>
      </c>
      <c r="I1166" s="48" t="str">
        <f>IF(A1166="","",'DATA PENDIENTES'!H1166)</f>
        <v/>
      </c>
      <c r="J1166" s="48" t="str">
        <f t="shared" si="1"/>
        <v/>
      </c>
      <c r="K1166" s="47" t="str">
        <f>IF(A1166="","",'DATA PENDIENTES'!I1166)</f>
        <v/>
      </c>
      <c r="L1166" s="47" t="str">
        <f>IF(A1166="","",'DATA PENDIENTES'!K1166)</f>
        <v/>
      </c>
      <c r="M1166" s="47" t="str">
        <f>IF(A1166="","",'DATA PENDIENTES'!M1166)</f>
        <v/>
      </c>
      <c r="N1166" s="47" t="str">
        <f>IF(A1166="","",'DATA PENDIENTES'!N1166)</f>
        <v/>
      </c>
      <c r="O1166" s="47" t="str">
        <f t="shared" si="2"/>
        <v/>
      </c>
      <c r="P1166" s="47" t="str">
        <f t="shared" si="3"/>
        <v/>
      </c>
      <c r="Q1166" s="77" t="str">
        <f t="shared" si="4"/>
        <v/>
      </c>
      <c r="R1166" s="47" t="str">
        <f t="shared" si="5"/>
        <v/>
      </c>
      <c r="S1166" s="47" t="str">
        <f t="shared" si="6"/>
        <v/>
      </c>
      <c r="T1166" s="48" t="str">
        <f>IF(A1166="","",'DATA PENDIENTES'!O1166)</f>
        <v/>
      </c>
    </row>
    <row r="1167" ht="15.75" customHeight="1">
      <c r="A1167" s="52" t="str">
        <f>IF('DATA PENDIENTES'!B1167="","",'DATA PENDIENTES'!B1167)</f>
        <v/>
      </c>
      <c r="B1167" s="52" t="str">
        <f>IF(A1167="","",'DATA PENDIENTES'!C1167)</f>
        <v/>
      </c>
      <c r="C1167" s="52" t="str">
        <f>IF(A1167="","",'DATA PENDIENTES'!L1167)</f>
        <v/>
      </c>
      <c r="D1167" s="52" t="str">
        <f>IF(A1167="","",'DATA PENDIENTES'!J1167)</f>
        <v/>
      </c>
      <c r="E1167" s="52" t="str">
        <f>IF(A1167="","",'DATA PENDIENTES'!D1167)</f>
        <v/>
      </c>
      <c r="F1167" s="52" t="str">
        <f>IF(A1167="","",'DATA PENDIENTES'!E1167)</f>
        <v/>
      </c>
      <c r="G1167" s="52" t="str">
        <f>IF(A1167="","",'DATA PENDIENTES'!F1167)</f>
        <v/>
      </c>
      <c r="H1167" s="52" t="str">
        <f>IF(A1167="","",'DATA PENDIENTES'!G1167)</f>
        <v/>
      </c>
      <c r="I1167" s="53" t="str">
        <f>IF(A1167="","",'DATA PENDIENTES'!H1167)</f>
        <v/>
      </c>
      <c r="J1167" s="53" t="str">
        <f t="shared" si="1"/>
        <v/>
      </c>
      <c r="K1167" s="52" t="str">
        <f>IF(A1167="","",'DATA PENDIENTES'!I1167)</f>
        <v/>
      </c>
      <c r="L1167" s="52" t="str">
        <f>IF(A1167="","",'DATA PENDIENTES'!K1167)</f>
        <v/>
      </c>
      <c r="M1167" s="52" t="str">
        <f>IF(A1167="","",'DATA PENDIENTES'!M1167)</f>
        <v/>
      </c>
      <c r="N1167" s="52" t="str">
        <f>IF(A1167="","",'DATA PENDIENTES'!N1167)</f>
        <v/>
      </c>
      <c r="O1167" s="52" t="str">
        <f t="shared" si="2"/>
        <v/>
      </c>
      <c r="P1167" s="52" t="str">
        <f t="shared" si="3"/>
        <v/>
      </c>
      <c r="Q1167" s="80" t="str">
        <f t="shared" si="4"/>
        <v/>
      </c>
      <c r="R1167" s="52" t="str">
        <f t="shared" si="5"/>
        <v/>
      </c>
      <c r="S1167" s="52" t="str">
        <f t="shared" si="6"/>
        <v/>
      </c>
      <c r="T1167" s="53" t="str">
        <f>IF(A1167="","",'DATA PENDIENTES'!O1167)</f>
        <v/>
      </c>
    </row>
    <row r="1168" ht="15.75" customHeight="1">
      <c r="A1168" s="47" t="str">
        <f>IF('DATA PENDIENTES'!B1168="","",'DATA PENDIENTES'!B1168)</f>
        <v/>
      </c>
      <c r="B1168" s="47" t="str">
        <f>IF(A1168="","",'DATA PENDIENTES'!C1168)</f>
        <v/>
      </c>
      <c r="C1168" s="47" t="str">
        <f>IF(A1168="","",'DATA PENDIENTES'!L1168)</f>
        <v/>
      </c>
      <c r="D1168" s="47" t="str">
        <f>IF(A1168="","",'DATA PENDIENTES'!J1168)</f>
        <v/>
      </c>
      <c r="E1168" s="47" t="str">
        <f>IF(A1168="","",'DATA PENDIENTES'!D1168)</f>
        <v/>
      </c>
      <c r="F1168" s="47" t="str">
        <f>IF(A1168="","",'DATA PENDIENTES'!E1168)</f>
        <v/>
      </c>
      <c r="G1168" s="47" t="str">
        <f>IF(A1168="","",'DATA PENDIENTES'!F1168)</f>
        <v/>
      </c>
      <c r="H1168" s="47" t="str">
        <f>IF(A1168="","",'DATA PENDIENTES'!G1168)</f>
        <v/>
      </c>
      <c r="I1168" s="48" t="str">
        <f>IF(A1168="","",'DATA PENDIENTES'!H1168)</f>
        <v/>
      </c>
      <c r="J1168" s="48" t="str">
        <f t="shared" si="1"/>
        <v/>
      </c>
      <c r="K1168" s="47" t="str">
        <f>IF(A1168="","",'DATA PENDIENTES'!I1168)</f>
        <v/>
      </c>
      <c r="L1168" s="47" t="str">
        <f>IF(A1168="","",'DATA PENDIENTES'!K1168)</f>
        <v/>
      </c>
      <c r="M1168" s="47" t="str">
        <f>IF(A1168="","",'DATA PENDIENTES'!M1168)</f>
        <v/>
      </c>
      <c r="N1168" s="47" t="str">
        <f>IF(A1168="","",'DATA PENDIENTES'!N1168)</f>
        <v/>
      </c>
      <c r="O1168" s="47" t="str">
        <f t="shared" si="2"/>
        <v/>
      </c>
      <c r="P1168" s="47" t="str">
        <f t="shared" si="3"/>
        <v/>
      </c>
      <c r="Q1168" s="77" t="str">
        <f t="shared" si="4"/>
        <v/>
      </c>
      <c r="R1168" s="47" t="str">
        <f t="shared" si="5"/>
        <v/>
      </c>
      <c r="S1168" s="47" t="str">
        <f t="shared" si="6"/>
        <v/>
      </c>
      <c r="T1168" s="48" t="str">
        <f>IF(A1168="","",'DATA PENDIENTES'!O1168)</f>
        <v/>
      </c>
    </row>
    <row r="1169" ht="15.75" customHeight="1">
      <c r="A1169" s="52" t="str">
        <f>IF('DATA PENDIENTES'!B1169="","",'DATA PENDIENTES'!B1169)</f>
        <v/>
      </c>
      <c r="B1169" s="52" t="str">
        <f>IF(A1169="","",'DATA PENDIENTES'!C1169)</f>
        <v/>
      </c>
      <c r="C1169" s="52" t="str">
        <f>IF(A1169="","",'DATA PENDIENTES'!L1169)</f>
        <v/>
      </c>
      <c r="D1169" s="52" t="str">
        <f>IF(A1169="","",'DATA PENDIENTES'!J1169)</f>
        <v/>
      </c>
      <c r="E1169" s="52" t="str">
        <f>IF(A1169="","",'DATA PENDIENTES'!D1169)</f>
        <v/>
      </c>
      <c r="F1169" s="52" t="str">
        <f>IF(A1169="","",'DATA PENDIENTES'!E1169)</f>
        <v/>
      </c>
      <c r="G1169" s="52" t="str">
        <f>IF(A1169="","",'DATA PENDIENTES'!F1169)</f>
        <v/>
      </c>
      <c r="H1169" s="52" t="str">
        <f>IF(A1169="","",'DATA PENDIENTES'!G1169)</f>
        <v/>
      </c>
      <c r="I1169" s="53" t="str">
        <f>IF(A1169="","",'DATA PENDIENTES'!H1169)</f>
        <v/>
      </c>
      <c r="J1169" s="53" t="str">
        <f t="shared" si="1"/>
        <v/>
      </c>
      <c r="K1169" s="52" t="str">
        <f>IF(A1169="","",'DATA PENDIENTES'!I1169)</f>
        <v/>
      </c>
      <c r="L1169" s="52" t="str">
        <f>IF(A1169="","",'DATA PENDIENTES'!K1169)</f>
        <v/>
      </c>
      <c r="M1169" s="52" t="str">
        <f>IF(A1169="","",'DATA PENDIENTES'!M1169)</f>
        <v/>
      </c>
      <c r="N1169" s="52" t="str">
        <f>IF(A1169="","",'DATA PENDIENTES'!N1169)</f>
        <v/>
      </c>
      <c r="O1169" s="52" t="str">
        <f t="shared" si="2"/>
        <v/>
      </c>
      <c r="P1169" s="52" t="str">
        <f t="shared" si="3"/>
        <v/>
      </c>
      <c r="Q1169" s="80" t="str">
        <f t="shared" si="4"/>
        <v/>
      </c>
      <c r="R1169" s="52" t="str">
        <f t="shared" si="5"/>
        <v/>
      </c>
      <c r="S1169" s="52" t="str">
        <f t="shared" si="6"/>
        <v/>
      </c>
      <c r="T1169" s="53" t="str">
        <f>IF(A1169="","",'DATA PENDIENTES'!O1169)</f>
        <v/>
      </c>
    </row>
    <row r="1170" ht="15.75" customHeight="1">
      <c r="A1170" s="47" t="str">
        <f>IF('DATA PENDIENTES'!B1170="","",'DATA PENDIENTES'!B1170)</f>
        <v/>
      </c>
      <c r="B1170" s="47" t="str">
        <f>IF(A1170="","",'DATA PENDIENTES'!C1170)</f>
        <v/>
      </c>
      <c r="C1170" s="47" t="str">
        <f>IF(A1170="","",'DATA PENDIENTES'!L1170)</f>
        <v/>
      </c>
      <c r="D1170" s="47" t="str">
        <f>IF(A1170="","",'DATA PENDIENTES'!J1170)</f>
        <v/>
      </c>
      <c r="E1170" s="47" t="str">
        <f>IF(A1170="","",'DATA PENDIENTES'!D1170)</f>
        <v/>
      </c>
      <c r="F1170" s="47" t="str">
        <f>IF(A1170="","",'DATA PENDIENTES'!E1170)</f>
        <v/>
      </c>
      <c r="G1170" s="47" t="str">
        <f>IF(A1170="","",'DATA PENDIENTES'!F1170)</f>
        <v/>
      </c>
      <c r="H1170" s="47" t="str">
        <f>IF(A1170="","",'DATA PENDIENTES'!G1170)</f>
        <v/>
      </c>
      <c r="I1170" s="48" t="str">
        <f>IF(A1170="","",'DATA PENDIENTES'!H1170)</f>
        <v/>
      </c>
      <c r="J1170" s="48" t="str">
        <f t="shared" si="1"/>
        <v/>
      </c>
      <c r="K1170" s="47" t="str">
        <f>IF(A1170="","",'DATA PENDIENTES'!I1170)</f>
        <v/>
      </c>
      <c r="L1170" s="47" t="str">
        <f>IF(A1170="","",'DATA PENDIENTES'!K1170)</f>
        <v/>
      </c>
      <c r="M1170" s="47" t="str">
        <f>IF(A1170="","",'DATA PENDIENTES'!M1170)</f>
        <v/>
      </c>
      <c r="N1170" s="47" t="str">
        <f>IF(A1170="","",'DATA PENDIENTES'!N1170)</f>
        <v/>
      </c>
      <c r="O1170" s="47" t="str">
        <f t="shared" si="2"/>
        <v/>
      </c>
      <c r="P1170" s="47" t="str">
        <f t="shared" si="3"/>
        <v/>
      </c>
      <c r="Q1170" s="77" t="str">
        <f t="shared" si="4"/>
        <v/>
      </c>
      <c r="R1170" s="47" t="str">
        <f t="shared" si="5"/>
        <v/>
      </c>
      <c r="S1170" s="47" t="str">
        <f t="shared" si="6"/>
        <v/>
      </c>
      <c r="T1170" s="48" t="str">
        <f>IF(A1170="","",'DATA PENDIENTES'!O1170)</f>
        <v/>
      </c>
    </row>
    <row r="1171" ht="15.75" customHeight="1">
      <c r="A1171" s="52" t="str">
        <f>IF('DATA PENDIENTES'!B1171="","",'DATA PENDIENTES'!B1171)</f>
        <v/>
      </c>
      <c r="B1171" s="52" t="str">
        <f>IF(A1171="","",'DATA PENDIENTES'!C1171)</f>
        <v/>
      </c>
      <c r="C1171" s="52" t="str">
        <f>IF(A1171="","",'DATA PENDIENTES'!L1171)</f>
        <v/>
      </c>
      <c r="D1171" s="52" t="str">
        <f>IF(A1171="","",'DATA PENDIENTES'!J1171)</f>
        <v/>
      </c>
      <c r="E1171" s="52" t="str">
        <f>IF(A1171="","",'DATA PENDIENTES'!D1171)</f>
        <v/>
      </c>
      <c r="F1171" s="52" t="str">
        <f>IF(A1171="","",'DATA PENDIENTES'!E1171)</f>
        <v/>
      </c>
      <c r="G1171" s="52" t="str">
        <f>IF(A1171="","",'DATA PENDIENTES'!F1171)</f>
        <v/>
      </c>
      <c r="H1171" s="52" t="str">
        <f>IF(A1171="","",'DATA PENDIENTES'!G1171)</f>
        <v/>
      </c>
      <c r="I1171" s="53" t="str">
        <f>IF(A1171="","",'DATA PENDIENTES'!H1171)</f>
        <v/>
      </c>
      <c r="J1171" s="53" t="str">
        <f t="shared" si="1"/>
        <v/>
      </c>
      <c r="K1171" s="52" t="str">
        <f>IF(A1171="","",'DATA PENDIENTES'!I1171)</f>
        <v/>
      </c>
      <c r="L1171" s="52" t="str">
        <f>IF(A1171="","",'DATA PENDIENTES'!K1171)</f>
        <v/>
      </c>
      <c r="M1171" s="52" t="str">
        <f>IF(A1171="","",'DATA PENDIENTES'!M1171)</f>
        <v/>
      </c>
      <c r="N1171" s="52" t="str">
        <f>IF(A1171="","",'DATA PENDIENTES'!N1171)</f>
        <v/>
      </c>
      <c r="O1171" s="52" t="str">
        <f t="shared" si="2"/>
        <v/>
      </c>
      <c r="P1171" s="52" t="str">
        <f t="shared" si="3"/>
        <v/>
      </c>
      <c r="Q1171" s="80" t="str">
        <f t="shared" si="4"/>
        <v/>
      </c>
      <c r="R1171" s="52" t="str">
        <f t="shared" si="5"/>
        <v/>
      </c>
      <c r="S1171" s="52" t="str">
        <f t="shared" si="6"/>
        <v/>
      </c>
      <c r="T1171" s="53" t="str">
        <f>IF(A1171="","",'DATA PENDIENTES'!O1171)</f>
        <v/>
      </c>
    </row>
    <row r="1172" ht="15.75" customHeight="1">
      <c r="A1172" s="47" t="str">
        <f>IF('DATA PENDIENTES'!B1172="","",'DATA PENDIENTES'!B1172)</f>
        <v/>
      </c>
      <c r="B1172" s="47" t="str">
        <f>IF(A1172="","",'DATA PENDIENTES'!C1172)</f>
        <v/>
      </c>
      <c r="C1172" s="47" t="str">
        <f>IF(A1172="","",'DATA PENDIENTES'!L1172)</f>
        <v/>
      </c>
      <c r="D1172" s="47" t="str">
        <f>IF(A1172="","",'DATA PENDIENTES'!J1172)</f>
        <v/>
      </c>
      <c r="E1172" s="47" t="str">
        <f>IF(A1172="","",'DATA PENDIENTES'!D1172)</f>
        <v/>
      </c>
      <c r="F1172" s="47" t="str">
        <f>IF(A1172="","",'DATA PENDIENTES'!E1172)</f>
        <v/>
      </c>
      <c r="G1172" s="47" t="str">
        <f>IF(A1172="","",'DATA PENDIENTES'!F1172)</f>
        <v/>
      </c>
      <c r="H1172" s="47" t="str">
        <f>IF(A1172="","",'DATA PENDIENTES'!G1172)</f>
        <v/>
      </c>
      <c r="I1172" s="48" t="str">
        <f>IF(A1172="","",'DATA PENDIENTES'!H1172)</f>
        <v/>
      </c>
      <c r="J1172" s="48" t="str">
        <f t="shared" si="1"/>
        <v/>
      </c>
      <c r="K1172" s="47" t="str">
        <f>IF(A1172="","",'DATA PENDIENTES'!I1172)</f>
        <v/>
      </c>
      <c r="L1172" s="47" t="str">
        <f>IF(A1172="","",'DATA PENDIENTES'!K1172)</f>
        <v/>
      </c>
      <c r="M1172" s="47" t="str">
        <f>IF(A1172="","",'DATA PENDIENTES'!M1172)</f>
        <v/>
      </c>
      <c r="N1172" s="47" t="str">
        <f>IF(A1172="","",'DATA PENDIENTES'!N1172)</f>
        <v/>
      </c>
      <c r="O1172" s="47" t="str">
        <f t="shared" si="2"/>
        <v/>
      </c>
      <c r="P1172" s="47" t="str">
        <f t="shared" si="3"/>
        <v/>
      </c>
      <c r="Q1172" s="77" t="str">
        <f t="shared" si="4"/>
        <v/>
      </c>
      <c r="R1172" s="47" t="str">
        <f t="shared" si="5"/>
        <v/>
      </c>
      <c r="S1172" s="47" t="str">
        <f t="shared" si="6"/>
        <v/>
      </c>
      <c r="T1172" s="48" t="str">
        <f>IF(A1172="","",'DATA PENDIENTES'!O1172)</f>
        <v/>
      </c>
    </row>
    <row r="1173" ht="15.75" customHeight="1">
      <c r="A1173" s="52" t="str">
        <f>IF('DATA PENDIENTES'!B1173="","",'DATA PENDIENTES'!B1173)</f>
        <v/>
      </c>
      <c r="B1173" s="52" t="str">
        <f>IF(A1173="","",'DATA PENDIENTES'!C1173)</f>
        <v/>
      </c>
      <c r="C1173" s="52" t="str">
        <f>IF(A1173="","",'DATA PENDIENTES'!L1173)</f>
        <v/>
      </c>
      <c r="D1173" s="52" t="str">
        <f>IF(A1173="","",'DATA PENDIENTES'!J1173)</f>
        <v/>
      </c>
      <c r="E1173" s="52" t="str">
        <f>IF(A1173="","",'DATA PENDIENTES'!D1173)</f>
        <v/>
      </c>
      <c r="F1173" s="52" t="str">
        <f>IF(A1173="","",'DATA PENDIENTES'!E1173)</f>
        <v/>
      </c>
      <c r="G1173" s="52" t="str">
        <f>IF(A1173="","",'DATA PENDIENTES'!F1173)</f>
        <v/>
      </c>
      <c r="H1173" s="52" t="str">
        <f>IF(A1173="","",'DATA PENDIENTES'!G1173)</f>
        <v/>
      </c>
      <c r="I1173" s="53" t="str">
        <f>IF(A1173="","",'DATA PENDIENTES'!H1173)</f>
        <v/>
      </c>
      <c r="J1173" s="53" t="str">
        <f t="shared" si="1"/>
        <v/>
      </c>
      <c r="K1173" s="52" t="str">
        <f>IF(A1173="","",'DATA PENDIENTES'!I1173)</f>
        <v/>
      </c>
      <c r="L1173" s="52" t="str">
        <f>IF(A1173="","",'DATA PENDIENTES'!K1173)</f>
        <v/>
      </c>
      <c r="M1173" s="52" t="str">
        <f>IF(A1173="","",'DATA PENDIENTES'!M1173)</f>
        <v/>
      </c>
      <c r="N1173" s="52" t="str">
        <f>IF(A1173="","",'DATA PENDIENTES'!N1173)</f>
        <v/>
      </c>
      <c r="O1173" s="52" t="str">
        <f t="shared" si="2"/>
        <v/>
      </c>
      <c r="P1173" s="52" t="str">
        <f t="shared" si="3"/>
        <v/>
      </c>
      <c r="Q1173" s="80" t="str">
        <f t="shared" si="4"/>
        <v/>
      </c>
      <c r="R1173" s="52" t="str">
        <f t="shared" si="5"/>
        <v/>
      </c>
      <c r="S1173" s="52" t="str">
        <f t="shared" si="6"/>
        <v/>
      </c>
      <c r="T1173" s="53" t="str">
        <f>IF(A1173="","",'DATA PENDIENTES'!O1173)</f>
        <v/>
      </c>
    </row>
    <row r="1174" ht="15.75" customHeight="1">
      <c r="A1174" s="47" t="str">
        <f>IF('DATA PENDIENTES'!B1174="","",'DATA PENDIENTES'!B1174)</f>
        <v/>
      </c>
      <c r="B1174" s="47" t="str">
        <f>IF(A1174="","",'DATA PENDIENTES'!C1174)</f>
        <v/>
      </c>
      <c r="C1174" s="47" t="str">
        <f>IF(A1174="","",'DATA PENDIENTES'!L1174)</f>
        <v/>
      </c>
      <c r="D1174" s="47" t="str">
        <f>IF(A1174="","",'DATA PENDIENTES'!J1174)</f>
        <v/>
      </c>
      <c r="E1174" s="47" t="str">
        <f>IF(A1174="","",'DATA PENDIENTES'!D1174)</f>
        <v/>
      </c>
      <c r="F1174" s="47" t="str">
        <f>IF(A1174="","",'DATA PENDIENTES'!E1174)</f>
        <v/>
      </c>
      <c r="G1174" s="47" t="str">
        <f>IF(A1174="","",'DATA PENDIENTES'!F1174)</f>
        <v/>
      </c>
      <c r="H1174" s="47" t="str">
        <f>IF(A1174="","",'DATA PENDIENTES'!G1174)</f>
        <v/>
      </c>
      <c r="I1174" s="48" t="str">
        <f>IF(A1174="","",'DATA PENDIENTES'!H1174)</f>
        <v/>
      </c>
      <c r="J1174" s="48" t="str">
        <f t="shared" si="1"/>
        <v/>
      </c>
      <c r="K1174" s="47" t="str">
        <f>IF(A1174="","",'DATA PENDIENTES'!I1174)</f>
        <v/>
      </c>
      <c r="L1174" s="47" t="str">
        <f>IF(A1174="","",'DATA PENDIENTES'!K1174)</f>
        <v/>
      </c>
      <c r="M1174" s="47" t="str">
        <f>IF(A1174="","",'DATA PENDIENTES'!M1174)</f>
        <v/>
      </c>
      <c r="N1174" s="47" t="str">
        <f>IF(A1174="","",'DATA PENDIENTES'!N1174)</f>
        <v/>
      </c>
      <c r="O1174" s="47" t="str">
        <f t="shared" si="2"/>
        <v/>
      </c>
      <c r="P1174" s="47" t="str">
        <f t="shared" si="3"/>
        <v/>
      </c>
      <c r="Q1174" s="77" t="str">
        <f t="shared" si="4"/>
        <v/>
      </c>
      <c r="R1174" s="47" t="str">
        <f t="shared" si="5"/>
        <v/>
      </c>
      <c r="S1174" s="47" t="str">
        <f t="shared" si="6"/>
        <v/>
      </c>
      <c r="T1174" s="48" t="str">
        <f>IF(A1174="","",'DATA PENDIENTES'!O1174)</f>
        <v/>
      </c>
    </row>
    <row r="1175" ht="15.75" customHeight="1">
      <c r="A1175" s="52" t="str">
        <f>IF('DATA PENDIENTES'!B1175="","",'DATA PENDIENTES'!B1175)</f>
        <v/>
      </c>
      <c r="B1175" s="52" t="str">
        <f>IF(A1175="","",'DATA PENDIENTES'!C1175)</f>
        <v/>
      </c>
      <c r="C1175" s="52" t="str">
        <f>IF(A1175="","",'DATA PENDIENTES'!L1175)</f>
        <v/>
      </c>
      <c r="D1175" s="52" t="str">
        <f>IF(A1175="","",'DATA PENDIENTES'!J1175)</f>
        <v/>
      </c>
      <c r="E1175" s="52" t="str">
        <f>IF(A1175="","",'DATA PENDIENTES'!D1175)</f>
        <v/>
      </c>
      <c r="F1175" s="52" t="str">
        <f>IF(A1175="","",'DATA PENDIENTES'!E1175)</f>
        <v/>
      </c>
      <c r="G1175" s="52" t="str">
        <f>IF(A1175="","",'DATA PENDIENTES'!F1175)</f>
        <v/>
      </c>
      <c r="H1175" s="52" t="str">
        <f>IF(A1175="","",'DATA PENDIENTES'!G1175)</f>
        <v/>
      </c>
      <c r="I1175" s="53" t="str">
        <f>IF(A1175="","",'DATA PENDIENTES'!H1175)</f>
        <v/>
      </c>
      <c r="J1175" s="53" t="str">
        <f t="shared" si="1"/>
        <v/>
      </c>
      <c r="K1175" s="52" t="str">
        <f>IF(A1175="","",'DATA PENDIENTES'!I1175)</f>
        <v/>
      </c>
      <c r="L1175" s="52" t="str">
        <f>IF(A1175="","",'DATA PENDIENTES'!K1175)</f>
        <v/>
      </c>
      <c r="M1175" s="52" t="str">
        <f>IF(A1175="","",'DATA PENDIENTES'!M1175)</f>
        <v/>
      </c>
      <c r="N1175" s="52" t="str">
        <f>IF(A1175="","",'DATA PENDIENTES'!N1175)</f>
        <v/>
      </c>
      <c r="O1175" s="52" t="str">
        <f t="shared" si="2"/>
        <v/>
      </c>
      <c r="P1175" s="52" t="str">
        <f t="shared" si="3"/>
        <v/>
      </c>
      <c r="Q1175" s="80" t="str">
        <f t="shared" si="4"/>
        <v/>
      </c>
      <c r="R1175" s="52" t="str">
        <f t="shared" si="5"/>
        <v/>
      </c>
      <c r="S1175" s="52" t="str">
        <f t="shared" si="6"/>
        <v/>
      </c>
      <c r="T1175" s="53" t="str">
        <f>IF(A1175="","",'DATA PENDIENTES'!O1175)</f>
        <v/>
      </c>
    </row>
    <row r="1176" ht="15.75" customHeight="1">
      <c r="A1176" s="47" t="str">
        <f>IF('DATA PENDIENTES'!B1176="","",'DATA PENDIENTES'!B1176)</f>
        <v/>
      </c>
      <c r="B1176" s="47" t="str">
        <f>IF(A1176="","",'DATA PENDIENTES'!C1176)</f>
        <v/>
      </c>
      <c r="C1176" s="47" t="str">
        <f>IF(A1176="","",'DATA PENDIENTES'!L1176)</f>
        <v/>
      </c>
      <c r="D1176" s="47" t="str">
        <f>IF(A1176="","",'DATA PENDIENTES'!J1176)</f>
        <v/>
      </c>
      <c r="E1176" s="47" t="str">
        <f>IF(A1176="","",'DATA PENDIENTES'!D1176)</f>
        <v/>
      </c>
      <c r="F1176" s="47" t="str">
        <f>IF(A1176="","",'DATA PENDIENTES'!E1176)</f>
        <v/>
      </c>
      <c r="G1176" s="47" t="str">
        <f>IF(A1176="","",'DATA PENDIENTES'!F1176)</f>
        <v/>
      </c>
      <c r="H1176" s="47" t="str">
        <f>IF(A1176="","",'DATA PENDIENTES'!G1176)</f>
        <v/>
      </c>
      <c r="I1176" s="48" t="str">
        <f>IF(A1176="","",'DATA PENDIENTES'!H1176)</f>
        <v/>
      </c>
      <c r="J1176" s="48" t="str">
        <f t="shared" si="1"/>
        <v/>
      </c>
      <c r="K1176" s="47" t="str">
        <f>IF(A1176="","",'DATA PENDIENTES'!I1176)</f>
        <v/>
      </c>
      <c r="L1176" s="47" t="str">
        <f>IF(A1176="","",'DATA PENDIENTES'!K1176)</f>
        <v/>
      </c>
      <c r="M1176" s="47" t="str">
        <f>IF(A1176="","",'DATA PENDIENTES'!M1176)</f>
        <v/>
      </c>
      <c r="N1176" s="47" t="str">
        <f>IF(A1176="","",'DATA PENDIENTES'!N1176)</f>
        <v/>
      </c>
      <c r="O1176" s="47" t="str">
        <f t="shared" si="2"/>
        <v/>
      </c>
      <c r="P1176" s="47" t="str">
        <f t="shared" si="3"/>
        <v/>
      </c>
      <c r="Q1176" s="77" t="str">
        <f t="shared" si="4"/>
        <v/>
      </c>
      <c r="R1176" s="47" t="str">
        <f t="shared" si="5"/>
        <v/>
      </c>
      <c r="S1176" s="47" t="str">
        <f t="shared" si="6"/>
        <v/>
      </c>
      <c r="T1176" s="48" t="str">
        <f>IF(A1176="","",'DATA PENDIENTES'!O1176)</f>
        <v/>
      </c>
    </row>
    <row r="1177" ht="15.75" customHeight="1">
      <c r="A1177" s="52" t="str">
        <f>IF('DATA PENDIENTES'!B1177="","",'DATA PENDIENTES'!B1177)</f>
        <v/>
      </c>
      <c r="B1177" s="52" t="str">
        <f>IF(A1177="","",'DATA PENDIENTES'!C1177)</f>
        <v/>
      </c>
      <c r="C1177" s="52" t="str">
        <f>IF(A1177="","",'DATA PENDIENTES'!L1177)</f>
        <v/>
      </c>
      <c r="D1177" s="52" t="str">
        <f>IF(A1177="","",'DATA PENDIENTES'!J1177)</f>
        <v/>
      </c>
      <c r="E1177" s="52" t="str">
        <f>IF(A1177="","",'DATA PENDIENTES'!D1177)</f>
        <v/>
      </c>
      <c r="F1177" s="52" t="str">
        <f>IF(A1177="","",'DATA PENDIENTES'!E1177)</f>
        <v/>
      </c>
      <c r="G1177" s="52" t="str">
        <f>IF(A1177="","",'DATA PENDIENTES'!F1177)</f>
        <v/>
      </c>
      <c r="H1177" s="52" t="str">
        <f>IF(A1177="","",'DATA PENDIENTES'!G1177)</f>
        <v/>
      </c>
      <c r="I1177" s="53" t="str">
        <f>IF(A1177="","",'DATA PENDIENTES'!H1177)</f>
        <v/>
      </c>
      <c r="J1177" s="53" t="str">
        <f t="shared" si="1"/>
        <v/>
      </c>
      <c r="K1177" s="52" t="str">
        <f>IF(A1177="","",'DATA PENDIENTES'!I1177)</f>
        <v/>
      </c>
      <c r="L1177" s="52" t="str">
        <f>IF(A1177="","",'DATA PENDIENTES'!K1177)</f>
        <v/>
      </c>
      <c r="M1177" s="52" t="str">
        <f>IF(A1177="","",'DATA PENDIENTES'!M1177)</f>
        <v/>
      </c>
      <c r="N1177" s="52" t="str">
        <f>IF(A1177="","",'DATA PENDIENTES'!N1177)</f>
        <v/>
      </c>
      <c r="O1177" s="52" t="str">
        <f t="shared" si="2"/>
        <v/>
      </c>
      <c r="P1177" s="52" t="str">
        <f t="shared" si="3"/>
        <v/>
      </c>
      <c r="Q1177" s="80" t="str">
        <f t="shared" si="4"/>
        <v/>
      </c>
      <c r="R1177" s="52" t="str">
        <f t="shared" si="5"/>
        <v/>
      </c>
      <c r="S1177" s="52" t="str">
        <f t="shared" si="6"/>
        <v/>
      </c>
      <c r="T1177" s="53" t="str">
        <f>IF(A1177="","",'DATA PENDIENTES'!O1177)</f>
        <v/>
      </c>
    </row>
    <row r="1178" ht="15.75" customHeight="1">
      <c r="A1178" s="47" t="str">
        <f>IF('DATA PENDIENTES'!B1178="","",'DATA PENDIENTES'!B1178)</f>
        <v/>
      </c>
      <c r="B1178" s="47" t="str">
        <f>IF(A1178="","",'DATA PENDIENTES'!C1178)</f>
        <v/>
      </c>
      <c r="C1178" s="47" t="str">
        <f>IF(A1178="","",'DATA PENDIENTES'!L1178)</f>
        <v/>
      </c>
      <c r="D1178" s="47" t="str">
        <f>IF(A1178="","",'DATA PENDIENTES'!J1178)</f>
        <v/>
      </c>
      <c r="E1178" s="47" t="str">
        <f>IF(A1178="","",'DATA PENDIENTES'!D1178)</f>
        <v/>
      </c>
      <c r="F1178" s="47" t="str">
        <f>IF(A1178="","",'DATA PENDIENTES'!E1178)</f>
        <v/>
      </c>
      <c r="G1178" s="47" t="str">
        <f>IF(A1178="","",'DATA PENDIENTES'!F1178)</f>
        <v/>
      </c>
      <c r="H1178" s="47" t="str">
        <f>IF(A1178="","",'DATA PENDIENTES'!G1178)</f>
        <v/>
      </c>
      <c r="I1178" s="48" t="str">
        <f>IF(A1178="","",'DATA PENDIENTES'!H1178)</f>
        <v/>
      </c>
      <c r="J1178" s="48" t="str">
        <f t="shared" si="1"/>
        <v/>
      </c>
      <c r="K1178" s="47" t="str">
        <f>IF(A1178="","",'DATA PENDIENTES'!I1178)</f>
        <v/>
      </c>
      <c r="L1178" s="47" t="str">
        <f>IF(A1178="","",'DATA PENDIENTES'!K1178)</f>
        <v/>
      </c>
      <c r="M1178" s="47" t="str">
        <f>IF(A1178="","",'DATA PENDIENTES'!M1178)</f>
        <v/>
      </c>
      <c r="N1178" s="47" t="str">
        <f>IF(A1178="","",'DATA PENDIENTES'!N1178)</f>
        <v/>
      </c>
      <c r="O1178" s="47" t="str">
        <f t="shared" si="2"/>
        <v/>
      </c>
      <c r="P1178" s="47" t="str">
        <f t="shared" si="3"/>
        <v/>
      </c>
      <c r="Q1178" s="77" t="str">
        <f t="shared" si="4"/>
        <v/>
      </c>
      <c r="R1178" s="47" t="str">
        <f t="shared" si="5"/>
        <v/>
      </c>
      <c r="S1178" s="47" t="str">
        <f t="shared" si="6"/>
        <v/>
      </c>
      <c r="T1178" s="48" t="str">
        <f>IF(A1178="","",'DATA PENDIENTES'!O1178)</f>
        <v/>
      </c>
    </row>
    <row r="1179" ht="15.75" customHeight="1">
      <c r="A1179" s="52" t="str">
        <f>IF('DATA PENDIENTES'!B1179="","",'DATA PENDIENTES'!B1179)</f>
        <v/>
      </c>
      <c r="B1179" s="52" t="str">
        <f>IF(A1179="","",'DATA PENDIENTES'!C1179)</f>
        <v/>
      </c>
      <c r="C1179" s="52" t="str">
        <f>IF(A1179="","",'DATA PENDIENTES'!L1179)</f>
        <v/>
      </c>
      <c r="D1179" s="52" t="str">
        <f>IF(A1179="","",'DATA PENDIENTES'!J1179)</f>
        <v/>
      </c>
      <c r="E1179" s="52" t="str">
        <f>IF(A1179="","",'DATA PENDIENTES'!D1179)</f>
        <v/>
      </c>
      <c r="F1179" s="52" t="str">
        <f>IF(A1179="","",'DATA PENDIENTES'!E1179)</f>
        <v/>
      </c>
      <c r="G1179" s="52" t="str">
        <f>IF(A1179="","",'DATA PENDIENTES'!F1179)</f>
        <v/>
      </c>
      <c r="H1179" s="52" t="str">
        <f>IF(A1179="","",'DATA PENDIENTES'!G1179)</f>
        <v/>
      </c>
      <c r="I1179" s="53" t="str">
        <f>IF(A1179="","",'DATA PENDIENTES'!H1179)</f>
        <v/>
      </c>
      <c r="J1179" s="53" t="str">
        <f t="shared" si="1"/>
        <v/>
      </c>
      <c r="K1179" s="52" t="str">
        <f>IF(A1179="","",'DATA PENDIENTES'!I1179)</f>
        <v/>
      </c>
      <c r="L1179" s="52" t="str">
        <f>IF(A1179="","",'DATA PENDIENTES'!K1179)</f>
        <v/>
      </c>
      <c r="M1179" s="52" t="str">
        <f>IF(A1179="","",'DATA PENDIENTES'!M1179)</f>
        <v/>
      </c>
      <c r="N1179" s="52" t="str">
        <f>IF(A1179="","",'DATA PENDIENTES'!N1179)</f>
        <v/>
      </c>
      <c r="O1179" s="52" t="str">
        <f t="shared" si="2"/>
        <v/>
      </c>
      <c r="P1179" s="52" t="str">
        <f t="shared" si="3"/>
        <v/>
      </c>
      <c r="Q1179" s="80" t="str">
        <f t="shared" si="4"/>
        <v/>
      </c>
      <c r="R1179" s="52" t="str">
        <f t="shared" si="5"/>
        <v/>
      </c>
      <c r="S1179" s="52" t="str">
        <f t="shared" si="6"/>
        <v/>
      </c>
      <c r="T1179" s="53" t="str">
        <f>IF(A1179="","",'DATA PENDIENTES'!O1179)</f>
        <v/>
      </c>
    </row>
    <row r="1180" ht="15.75" customHeight="1">
      <c r="A1180" s="47" t="str">
        <f>IF('DATA PENDIENTES'!B1180="","",'DATA PENDIENTES'!B1180)</f>
        <v/>
      </c>
      <c r="B1180" s="47" t="str">
        <f>IF(A1180="","",'DATA PENDIENTES'!C1180)</f>
        <v/>
      </c>
      <c r="C1180" s="47" t="str">
        <f>IF(A1180="","",'DATA PENDIENTES'!L1180)</f>
        <v/>
      </c>
      <c r="D1180" s="47" t="str">
        <f>IF(A1180="","",'DATA PENDIENTES'!J1180)</f>
        <v/>
      </c>
      <c r="E1180" s="47" t="str">
        <f>IF(A1180="","",'DATA PENDIENTES'!D1180)</f>
        <v/>
      </c>
      <c r="F1180" s="47" t="str">
        <f>IF(A1180="","",'DATA PENDIENTES'!E1180)</f>
        <v/>
      </c>
      <c r="G1180" s="47" t="str">
        <f>IF(A1180="","",'DATA PENDIENTES'!F1180)</f>
        <v/>
      </c>
      <c r="H1180" s="47" t="str">
        <f>IF(A1180="","",'DATA PENDIENTES'!G1180)</f>
        <v/>
      </c>
      <c r="I1180" s="48" t="str">
        <f>IF(A1180="","",'DATA PENDIENTES'!H1180)</f>
        <v/>
      </c>
      <c r="J1180" s="48" t="str">
        <f t="shared" si="1"/>
        <v/>
      </c>
      <c r="K1180" s="47" t="str">
        <f>IF(A1180="","",'DATA PENDIENTES'!I1180)</f>
        <v/>
      </c>
      <c r="L1180" s="47" t="str">
        <f>IF(A1180="","",'DATA PENDIENTES'!K1180)</f>
        <v/>
      </c>
      <c r="M1180" s="47" t="str">
        <f>IF(A1180="","",'DATA PENDIENTES'!M1180)</f>
        <v/>
      </c>
      <c r="N1180" s="47" t="str">
        <f>IF(A1180="","",'DATA PENDIENTES'!N1180)</f>
        <v/>
      </c>
      <c r="O1180" s="47" t="str">
        <f t="shared" si="2"/>
        <v/>
      </c>
      <c r="P1180" s="47" t="str">
        <f t="shared" si="3"/>
        <v/>
      </c>
      <c r="Q1180" s="77" t="str">
        <f t="shared" si="4"/>
        <v/>
      </c>
      <c r="R1180" s="47" t="str">
        <f t="shared" si="5"/>
        <v/>
      </c>
      <c r="S1180" s="47" t="str">
        <f t="shared" si="6"/>
        <v/>
      </c>
      <c r="T1180" s="48" t="str">
        <f>IF(A1180="","",'DATA PENDIENTES'!O1180)</f>
        <v/>
      </c>
    </row>
    <row r="1181" ht="15.75" customHeight="1">
      <c r="A1181" s="52" t="str">
        <f>IF('DATA PENDIENTES'!B1181="","",'DATA PENDIENTES'!B1181)</f>
        <v/>
      </c>
      <c r="B1181" s="52" t="str">
        <f>IF(A1181="","",'DATA PENDIENTES'!C1181)</f>
        <v/>
      </c>
      <c r="C1181" s="52" t="str">
        <f>IF(A1181="","",'DATA PENDIENTES'!L1181)</f>
        <v/>
      </c>
      <c r="D1181" s="52" t="str">
        <f>IF(A1181="","",'DATA PENDIENTES'!J1181)</f>
        <v/>
      </c>
      <c r="E1181" s="52" t="str">
        <f>IF(A1181="","",'DATA PENDIENTES'!D1181)</f>
        <v/>
      </c>
      <c r="F1181" s="52" t="str">
        <f>IF(A1181="","",'DATA PENDIENTES'!E1181)</f>
        <v/>
      </c>
      <c r="G1181" s="52" t="str">
        <f>IF(A1181="","",'DATA PENDIENTES'!F1181)</f>
        <v/>
      </c>
      <c r="H1181" s="52" t="str">
        <f>IF(A1181="","",'DATA PENDIENTES'!G1181)</f>
        <v/>
      </c>
      <c r="I1181" s="53" t="str">
        <f>IF(A1181="","",'DATA PENDIENTES'!H1181)</f>
        <v/>
      </c>
      <c r="J1181" s="53" t="str">
        <f t="shared" si="1"/>
        <v/>
      </c>
      <c r="K1181" s="52" t="str">
        <f>IF(A1181="","",'DATA PENDIENTES'!I1181)</f>
        <v/>
      </c>
      <c r="L1181" s="52" t="str">
        <f>IF(A1181="","",'DATA PENDIENTES'!K1181)</f>
        <v/>
      </c>
      <c r="M1181" s="52" t="str">
        <f>IF(A1181="","",'DATA PENDIENTES'!M1181)</f>
        <v/>
      </c>
      <c r="N1181" s="52" t="str">
        <f>IF(A1181="","",'DATA PENDIENTES'!N1181)</f>
        <v/>
      </c>
      <c r="O1181" s="52" t="str">
        <f t="shared" si="2"/>
        <v/>
      </c>
      <c r="P1181" s="52" t="str">
        <f t="shared" si="3"/>
        <v/>
      </c>
      <c r="Q1181" s="80" t="str">
        <f t="shared" si="4"/>
        <v/>
      </c>
      <c r="R1181" s="52" t="str">
        <f t="shared" si="5"/>
        <v/>
      </c>
      <c r="S1181" s="52" t="str">
        <f t="shared" si="6"/>
        <v/>
      </c>
      <c r="T1181" s="53" t="str">
        <f>IF(A1181="","",'DATA PENDIENTES'!O1181)</f>
        <v/>
      </c>
    </row>
    <row r="1182" ht="15.75" customHeight="1">
      <c r="A1182" s="47" t="str">
        <f>IF('DATA PENDIENTES'!B1182="","",'DATA PENDIENTES'!B1182)</f>
        <v/>
      </c>
      <c r="B1182" s="47" t="str">
        <f>IF(A1182="","",'DATA PENDIENTES'!C1182)</f>
        <v/>
      </c>
      <c r="C1182" s="47" t="str">
        <f>IF(A1182="","",'DATA PENDIENTES'!L1182)</f>
        <v/>
      </c>
      <c r="D1182" s="47" t="str">
        <f>IF(A1182="","",'DATA PENDIENTES'!J1182)</f>
        <v/>
      </c>
      <c r="E1182" s="47" t="str">
        <f>IF(A1182="","",'DATA PENDIENTES'!D1182)</f>
        <v/>
      </c>
      <c r="F1182" s="47" t="str">
        <f>IF(A1182="","",'DATA PENDIENTES'!E1182)</f>
        <v/>
      </c>
      <c r="G1182" s="47" t="str">
        <f>IF(A1182="","",'DATA PENDIENTES'!F1182)</f>
        <v/>
      </c>
      <c r="H1182" s="47" t="str">
        <f>IF(A1182="","",'DATA PENDIENTES'!G1182)</f>
        <v/>
      </c>
      <c r="I1182" s="48" t="str">
        <f>IF(A1182="","",'DATA PENDIENTES'!H1182)</f>
        <v/>
      </c>
      <c r="J1182" s="48" t="str">
        <f t="shared" si="1"/>
        <v/>
      </c>
      <c r="K1182" s="47" t="str">
        <f>IF(A1182="","",'DATA PENDIENTES'!I1182)</f>
        <v/>
      </c>
      <c r="L1182" s="47" t="str">
        <f>IF(A1182="","",'DATA PENDIENTES'!K1182)</f>
        <v/>
      </c>
      <c r="M1182" s="47" t="str">
        <f>IF(A1182="","",'DATA PENDIENTES'!M1182)</f>
        <v/>
      </c>
      <c r="N1182" s="47" t="str">
        <f>IF(A1182="","",'DATA PENDIENTES'!N1182)</f>
        <v/>
      </c>
      <c r="O1182" s="47" t="str">
        <f t="shared" si="2"/>
        <v/>
      </c>
      <c r="P1182" s="47" t="str">
        <f t="shared" si="3"/>
        <v/>
      </c>
      <c r="Q1182" s="77" t="str">
        <f t="shared" si="4"/>
        <v/>
      </c>
      <c r="R1182" s="47" t="str">
        <f t="shared" si="5"/>
        <v/>
      </c>
      <c r="S1182" s="47" t="str">
        <f t="shared" si="6"/>
        <v/>
      </c>
      <c r="T1182" s="48" t="str">
        <f>IF(A1182="","",'DATA PENDIENTES'!O1182)</f>
        <v/>
      </c>
    </row>
    <row r="1183" ht="15.75" customHeight="1">
      <c r="A1183" s="52" t="str">
        <f>IF('DATA PENDIENTES'!B1183="","",'DATA PENDIENTES'!B1183)</f>
        <v/>
      </c>
      <c r="B1183" s="52" t="str">
        <f>IF(A1183="","",'DATA PENDIENTES'!C1183)</f>
        <v/>
      </c>
      <c r="C1183" s="52" t="str">
        <f>IF(A1183="","",'DATA PENDIENTES'!L1183)</f>
        <v/>
      </c>
      <c r="D1183" s="52" t="str">
        <f>IF(A1183="","",'DATA PENDIENTES'!J1183)</f>
        <v/>
      </c>
      <c r="E1183" s="52" t="str">
        <f>IF(A1183="","",'DATA PENDIENTES'!D1183)</f>
        <v/>
      </c>
      <c r="F1183" s="52" t="str">
        <f>IF(A1183="","",'DATA PENDIENTES'!E1183)</f>
        <v/>
      </c>
      <c r="G1183" s="52" t="str">
        <f>IF(A1183="","",'DATA PENDIENTES'!F1183)</f>
        <v/>
      </c>
      <c r="H1183" s="52" t="str">
        <f>IF(A1183="","",'DATA PENDIENTES'!G1183)</f>
        <v/>
      </c>
      <c r="I1183" s="53" t="str">
        <f>IF(A1183="","",'DATA PENDIENTES'!H1183)</f>
        <v/>
      </c>
      <c r="J1183" s="53" t="str">
        <f t="shared" si="1"/>
        <v/>
      </c>
      <c r="K1183" s="52" t="str">
        <f>IF(A1183="","",'DATA PENDIENTES'!I1183)</f>
        <v/>
      </c>
      <c r="L1183" s="52" t="str">
        <f>IF(A1183="","",'DATA PENDIENTES'!K1183)</f>
        <v/>
      </c>
      <c r="M1183" s="52" t="str">
        <f>IF(A1183="","",'DATA PENDIENTES'!M1183)</f>
        <v/>
      </c>
      <c r="N1183" s="52" t="str">
        <f>IF(A1183="","",'DATA PENDIENTES'!N1183)</f>
        <v/>
      </c>
      <c r="O1183" s="52" t="str">
        <f t="shared" si="2"/>
        <v/>
      </c>
      <c r="P1183" s="52" t="str">
        <f t="shared" si="3"/>
        <v/>
      </c>
      <c r="Q1183" s="80" t="str">
        <f t="shared" si="4"/>
        <v/>
      </c>
      <c r="R1183" s="52" t="str">
        <f t="shared" si="5"/>
        <v/>
      </c>
      <c r="S1183" s="52" t="str">
        <f t="shared" si="6"/>
        <v/>
      </c>
      <c r="T1183" s="53" t="str">
        <f>IF(A1183="","",'DATA PENDIENTES'!O1183)</f>
        <v/>
      </c>
    </row>
    <row r="1184" ht="15.75" customHeight="1">
      <c r="A1184" s="47" t="str">
        <f>IF('DATA PENDIENTES'!B1184="","",'DATA PENDIENTES'!B1184)</f>
        <v/>
      </c>
      <c r="B1184" s="47" t="str">
        <f>IF(A1184="","",'DATA PENDIENTES'!C1184)</f>
        <v/>
      </c>
      <c r="C1184" s="47" t="str">
        <f>IF(A1184="","",'DATA PENDIENTES'!L1184)</f>
        <v/>
      </c>
      <c r="D1184" s="47" t="str">
        <f>IF(A1184="","",'DATA PENDIENTES'!J1184)</f>
        <v/>
      </c>
      <c r="E1184" s="47" t="str">
        <f>IF(A1184="","",'DATA PENDIENTES'!D1184)</f>
        <v/>
      </c>
      <c r="F1184" s="47" t="str">
        <f>IF(A1184="","",'DATA PENDIENTES'!E1184)</f>
        <v/>
      </c>
      <c r="G1184" s="47" t="str">
        <f>IF(A1184="","",'DATA PENDIENTES'!F1184)</f>
        <v/>
      </c>
      <c r="H1184" s="47" t="str">
        <f>IF(A1184="","",'DATA PENDIENTES'!G1184)</f>
        <v/>
      </c>
      <c r="I1184" s="48" t="str">
        <f>IF(A1184="","",'DATA PENDIENTES'!H1184)</f>
        <v/>
      </c>
      <c r="J1184" s="48" t="str">
        <f t="shared" si="1"/>
        <v/>
      </c>
      <c r="K1184" s="47" t="str">
        <f>IF(A1184="","",'DATA PENDIENTES'!I1184)</f>
        <v/>
      </c>
      <c r="L1184" s="47" t="str">
        <f>IF(A1184="","",'DATA PENDIENTES'!K1184)</f>
        <v/>
      </c>
      <c r="M1184" s="47" t="str">
        <f>IF(A1184="","",'DATA PENDIENTES'!M1184)</f>
        <v/>
      </c>
      <c r="N1184" s="47" t="str">
        <f>IF(A1184="","",'DATA PENDIENTES'!N1184)</f>
        <v/>
      </c>
      <c r="O1184" s="47" t="str">
        <f t="shared" si="2"/>
        <v/>
      </c>
      <c r="P1184" s="47" t="str">
        <f t="shared" si="3"/>
        <v/>
      </c>
      <c r="Q1184" s="77" t="str">
        <f t="shared" si="4"/>
        <v/>
      </c>
      <c r="R1184" s="47" t="str">
        <f t="shared" si="5"/>
        <v/>
      </c>
      <c r="S1184" s="47" t="str">
        <f t="shared" si="6"/>
        <v/>
      </c>
      <c r="T1184" s="48" t="str">
        <f>IF(A1184="","",'DATA PENDIENTES'!O1184)</f>
        <v/>
      </c>
    </row>
    <row r="1185" ht="15.75" customHeight="1">
      <c r="A1185" s="52" t="str">
        <f>IF('DATA PENDIENTES'!B1185="","",'DATA PENDIENTES'!B1185)</f>
        <v/>
      </c>
      <c r="B1185" s="52" t="str">
        <f>IF(A1185="","",'DATA PENDIENTES'!C1185)</f>
        <v/>
      </c>
      <c r="C1185" s="52" t="str">
        <f>IF(A1185="","",'DATA PENDIENTES'!L1185)</f>
        <v/>
      </c>
      <c r="D1185" s="52" t="str">
        <f>IF(A1185="","",'DATA PENDIENTES'!J1185)</f>
        <v/>
      </c>
      <c r="E1185" s="52" t="str">
        <f>IF(A1185="","",'DATA PENDIENTES'!D1185)</f>
        <v/>
      </c>
      <c r="F1185" s="52" t="str">
        <f>IF(A1185="","",'DATA PENDIENTES'!E1185)</f>
        <v/>
      </c>
      <c r="G1185" s="52" t="str">
        <f>IF(A1185="","",'DATA PENDIENTES'!F1185)</f>
        <v/>
      </c>
      <c r="H1185" s="52" t="str">
        <f>IF(A1185="","",'DATA PENDIENTES'!G1185)</f>
        <v/>
      </c>
      <c r="I1185" s="53" t="str">
        <f>IF(A1185="","",'DATA PENDIENTES'!H1185)</f>
        <v/>
      </c>
      <c r="J1185" s="53" t="str">
        <f t="shared" si="1"/>
        <v/>
      </c>
      <c r="K1185" s="52" t="str">
        <f>IF(A1185="","",'DATA PENDIENTES'!I1185)</f>
        <v/>
      </c>
      <c r="L1185" s="52" t="str">
        <f>IF(A1185="","",'DATA PENDIENTES'!K1185)</f>
        <v/>
      </c>
      <c r="M1185" s="52" t="str">
        <f>IF(A1185="","",'DATA PENDIENTES'!M1185)</f>
        <v/>
      </c>
      <c r="N1185" s="52" t="str">
        <f>IF(A1185="","",'DATA PENDIENTES'!N1185)</f>
        <v/>
      </c>
      <c r="O1185" s="52" t="str">
        <f t="shared" si="2"/>
        <v/>
      </c>
      <c r="P1185" s="52" t="str">
        <f t="shared" si="3"/>
        <v/>
      </c>
      <c r="Q1185" s="80" t="str">
        <f t="shared" si="4"/>
        <v/>
      </c>
      <c r="R1185" s="52" t="str">
        <f t="shared" si="5"/>
        <v/>
      </c>
      <c r="S1185" s="52" t="str">
        <f t="shared" si="6"/>
        <v/>
      </c>
      <c r="T1185" s="53" t="str">
        <f>IF(A1185="","",'DATA PENDIENTES'!O1185)</f>
        <v/>
      </c>
    </row>
    <row r="1186" ht="15.75" customHeight="1">
      <c r="A1186" s="47" t="str">
        <f>IF('DATA PENDIENTES'!B1186="","",'DATA PENDIENTES'!B1186)</f>
        <v/>
      </c>
      <c r="B1186" s="47" t="str">
        <f>IF(A1186="","",'DATA PENDIENTES'!C1186)</f>
        <v/>
      </c>
      <c r="C1186" s="47" t="str">
        <f>IF(A1186="","",'DATA PENDIENTES'!L1186)</f>
        <v/>
      </c>
      <c r="D1186" s="47" t="str">
        <f>IF(A1186="","",'DATA PENDIENTES'!J1186)</f>
        <v/>
      </c>
      <c r="E1186" s="47" t="str">
        <f>IF(A1186="","",'DATA PENDIENTES'!D1186)</f>
        <v/>
      </c>
      <c r="F1186" s="47" t="str">
        <f>IF(A1186="","",'DATA PENDIENTES'!E1186)</f>
        <v/>
      </c>
      <c r="G1186" s="47" t="str">
        <f>IF(A1186="","",'DATA PENDIENTES'!F1186)</f>
        <v/>
      </c>
      <c r="H1186" s="47" t="str">
        <f>IF(A1186="","",'DATA PENDIENTES'!G1186)</f>
        <v/>
      </c>
      <c r="I1186" s="48" t="str">
        <f>IF(A1186="","",'DATA PENDIENTES'!H1186)</f>
        <v/>
      </c>
      <c r="J1186" s="48" t="str">
        <f t="shared" si="1"/>
        <v/>
      </c>
      <c r="K1186" s="47" t="str">
        <f>IF(A1186="","",'DATA PENDIENTES'!I1186)</f>
        <v/>
      </c>
      <c r="L1186" s="47" t="str">
        <f>IF(A1186="","",'DATA PENDIENTES'!K1186)</f>
        <v/>
      </c>
      <c r="M1186" s="47" t="str">
        <f>IF(A1186="","",'DATA PENDIENTES'!M1186)</f>
        <v/>
      </c>
      <c r="N1186" s="47" t="str">
        <f>IF(A1186="","",'DATA PENDIENTES'!N1186)</f>
        <v/>
      </c>
      <c r="O1186" s="47" t="str">
        <f t="shared" si="2"/>
        <v/>
      </c>
      <c r="P1186" s="47" t="str">
        <f t="shared" si="3"/>
        <v/>
      </c>
      <c r="Q1186" s="77" t="str">
        <f t="shared" si="4"/>
        <v/>
      </c>
      <c r="R1186" s="47" t="str">
        <f t="shared" si="5"/>
        <v/>
      </c>
      <c r="S1186" s="47" t="str">
        <f t="shared" si="6"/>
        <v/>
      </c>
      <c r="T1186" s="48" t="str">
        <f>IF(A1186="","",'DATA PENDIENTES'!O1186)</f>
        <v/>
      </c>
    </row>
    <row r="1187" ht="15.75" customHeight="1">
      <c r="A1187" s="52" t="str">
        <f>IF('DATA PENDIENTES'!B1187="","",'DATA PENDIENTES'!B1187)</f>
        <v/>
      </c>
      <c r="B1187" s="52" t="str">
        <f>IF(A1187="","",'DATA PENDIENTES'!C1187)</f>
        <v/>
      </c>
      <c r="C1187" s="52" t="str">
        <f>IF(A1187="","",'DATA PENDIENTES'!L1187)</f>
        <v/>
      </c>
      <c r="D1187" s="52" t="str">
        <f>IF(A1187="","",'DATA PENDIENTES'!J1187)</f>
        <v/>
      </c>
      <c r="E1187" s="52" t="str">
        <f>IF(A1187="","",'DATA PENDIENTES'!D1187)</f>
        <v/>
      </c>
      <c r="F1187" s="52" t="str">
        <f>IF(A1187="","",'DATA PENDIENTES'!E1187)</f>
        <v/>
      </c>
      <c r="G1187" s="52" t="str">
        <f>IF(A1187="","",'DATA PENDIENTES'!F1187)</f>
        <v/>
      </c>
      <c r="H1187" s="52" t="str">
        <f>IF(A1187="","",'DATA PENDIENTES'!G1187)</f>
        <v/>
      </c>
      <c r="I1187" s="53" t="str">
        <f>IF(A1187="","",'DATA PENDIENTES'!H1187)</f>
        <v/>
      </c>
      <c r="J1187" s="53" t="str">
        <f t="shared" si="1"/>
        <v/>
      </c>
      <c r="K1187" s="52" t="str">
        <f>IF(A1187="","",'DATA PENDIENTES'!I1187)</f>
        <v/>
      </c>
      <c r="L1187" s="52" t="str">
        <f>IF(A1187="","",'DATA PENDIENTES'!K1187)</f>
        <v/>
      </c>
      <c r="M1187" s="52" t="str">
        <f>IF(A1187="","",'DATA PENDIENTES'!M1187)</f>
        <v/>
      </c>
      <c r="N1187" s="52" t="str">
        <f>IF(A1187="","",'DATA PENDIENTES'!N1187)</f>
        <v/>
      </c>
      <c r="O1187" s="52" t="str">
        <f t="shared" si="2"/>
        <v/>
      </c>
      <c r="P1187" s="52" t="str">
        <f t="shared" si="3"/>
        <v/>
      </c>
      <c r="Q1187" s="80" t="str">
        <f t="shared" si="4"/>
        <v/>
      </c>
      <c r="R1187" s="52" t="str">
        <f t="shared" si="5"/>
        <v/>
      </c>
      <c r="S1187" s="52" t="str">
        <f t="shared" si="6"/>
        <v/>
      </c>
      <c r="T1187" s="53" t="str">
        <f>IF(A1187="","",'DATA PENDIENTES'!O1187)</f>
        <v/>
      </c>
    </row>
    <row r="1188" ht="15.75" customHeight="1">
      <c r="A1188" s="47" t="str">
        <f>IF('DATA PENDIENTES'!B1188="","",'DATA PENDIENTES'!B1188)</f>
        <v/>
      </c>
      <c r="B1188" s="47" t="str">
        <f>IF(A1188="","",'DATA PENDIENTES'!C1188)</f>
        <v/>
      </c>
      <c r="C1188" s="47" t="str">
        <f>IF(A1188="","",'DATA PENDIENTES'!L1188)</f>
        <v/>
      </c>
      <c r="D1188" s="47" t="str">
        <f>IF(A1188="","",'DATA PENDIENTES'!J1188)</f>
        <v/>
      </c>
      <c r="E1188" s="47" t="str">
        <f>IF(A1188="","",'DATA PENDIENTES'!D1188)</f>
        <v/>
      </c>
      <c r="F1188" s="47" t="str">
        <f>IF(A1188="","",'DATA PENDIENTES'!E1188)</f>
        <v/>
      </c>
      <c r="G1188" s="47" t="str">
        <f>IF(A1188="","",'DATA PENDIENTES'!F1188)</f>
        <v/>
      </c>
      <c r="H1188" s="47" t="str">
        <f>IF(A1188="","",'DATA PENDIENTES'!G1188)</f>
        <v/>
      </c>
      <c r="I1188" s="48" t="str">
        <f>IF(A1188="","",'DATA PENDIENTES'!H1188)</f>
        <v/>
      </c>
      <c r="J1188" s="48" t="str">
        <f t="shared" si="1"/>
        <v/>
      </c>
      <c r="K1188" s="47" t="str">
        <f>IF(A1188="","",'DATA PENDIENTES'!I1188)</f>
        <v/>
      </c>
      <c r="L1188" s="47" t="str">
        <f>IF(A1188="","",'DATA PENDIENTES'!K1188)</f>
        <v/>
      </c>
      <c r="M1188" s="47" t="str">
        <f>IF(A1188="","",'DATA PENDIENTES'!M1188)</f>
        <v/>
      </c>
      <c r="N1188" s="47" t="str">
        <f>IF(A1188="","",'DATA PENDIENTES'!N1188)</f>
        <v/>
      </c>
      <c r="O1188" s="47" t="str">
        <f t="shared" si="2"/>
        <v/>
      </c>
      <c r="P1188" s="47" t="str">
        <f t="shared" si="3"/>
        <v/>
      </c>
      <c r="Q1188" s="77" t="str">
        <f t="shared" si="4"/>
        <v/>
      </c>
      <c r="R1188" s="47" t="str">
        <f t="shared" si="5"/>
        <v/>
      </c>
      <c r="S1188" s="47" t="str">
        <f t="shared" si="6"/>
        <v/>
      </c>
      <c r="T1188" s="48" t="str">
        <f>IF(A1188="","",'DATA PENDIENTES'!O1188)</f>
        <v/>
      </c>
    </row>
    <row r="1189" ht="15.75" customHeight="1">
      <c r="A1189" s="52" t="str">
        <f>IF('DATA PENDIENTES'!B1189="","",'DATA PENDIENTES'!B1189)</f>
        <v/>
      </c>
      <c r="B1189" s="52" t="str">
        <f>IF(A1189="","",'DATA PENDIENTES'!C1189)</f>
        <v/>
      </c>
      <c r="C1189" s="52" t="str">
        <f>IF(A1189="","",'DATA PENDIENTES'!L1189)</f>
        <v/>
      </c>
      <c r="D1189" s="52" t="str">
        <f>IF(A1189="","",'DATA PENDIENTES'!J1189)</f>
        <v/>
      </c>
      <c r="E1189" s="52" t="str">
        <f>IF(A1189="","",'DATA PENDIENTES'!D1189)</f>
        <v/>
      </c>
      <c r="F1189" s="52" t="str">
        <f>IF(A1189="","",'DATA PENDIENTES'!E1189)</f>
        <v/>
      </c>
      <c r="G1189" s="52" t="str">
        <f>IF(A1189="","",'DATA PENDIENTES'!F1189)</f>
        <v/>
      </c>
      <c r="H1189" s="52" t="str">
        <f>IF(A1189="","",'DATA PENDIENTES'!G1189)</f>
        <v/>
      </c>
      <c r="I1189" s="53" t="str">
        <f>IF(A1189="","",'DATA PENDIENTES'!H1189)</f>
        <v/>
      </c>
      <c r="J1189" s="53" t="str">
        <f t="shared" si="1"/>
        <v/>
      </c>
      <c r="K1189" s="52" t="str">
        <f>IF(A1189="","",'DATA PENDIENTES'!I1189)</f>
        <v/>
      </c>
      <c r="L1189" s="52" t="str">
        <f>IF(A1189="","",'DATA PENDIENTES'!K1189)</f>
        <v/>
      </c>
      <c r="M1189" s="52" t="str">
        <f>IF(A1189="","",'DATA PENDIENTES'!M1189)</f>
        <v/>
      </c>
      <c r="N1189" s="52" t="str">
        <f>IF(A1189="","",'DATA PENDIENTES'!N1189)</f>
        <v/>
      </c>
      <c r="O1189" s="52" t="str">
        <f t="shared" si="2"/>
        <v/>
      </c>
      <c r="P1189" s="52" t="str">
        <f t="shared" si="3"/>
        <v/>
      </c>
      <c r="Q1189" s="80" t="str">
        <f t="shared" si="4"/>
        <v/>
      </c>
      <c r="R1189" s="52" t="str">
        <f t="shared" si="5"/>
        <v/>
      </c>
      <c r="S1189" s="52" t="str">
        <f t="shared" si="6"/>
        <v/>
      </c>
      <c r="T1189" s="53" t="str">
        <f>IF(A1189="","",'DATA PENDIENTES'!O1189)</f>
        <v/>
      </c>
    </row>
    <row r="1190" ht="15.75" customHeight="1">
      <c r="A1190" s="47" t="str">
        <f>IF('DATA PENDIENTES'!B1190="","",'DATA PENDIENTES'!B1190)</f>
        <v/>
      </c>
      <c r="B1190" s="47" t="str">
        <f>IF(A1190="","",'DATA PENDIENTES'!C1190)</f>
        <v/>
      </c>
      <c r="C1190" s="47" t="str">
        <f>IF(A1190="","",'DATA PENDIENTES'!L1190)</f>
        <v/>
      </c>
      <c r="D1190" s="47" t="str">
        <f>IF(A1190="","",'DATA PENDIENTES'!J1190)</f>
        <v/>
      </c>
      <c r="E1190" s="47" t="str">
        <f>IF(A1190="","",'DATA PENDIENTES'!D1190)</f>
        <v/>
      </c>
      <c r="F1190" s="47" t="str">
        <f>IF(A1190="","",'DATA PENDIENTES'!E1190)</f>
        <v/>
      </c>
      <c r="G1190" s="47" t="str">
        <f>IF(A1190="","",'DATA PENDIENTES'!F1190)</f>
        <v/>
      </c>
      <c r="H1190" s="47" t="str">
        <f>IF(A1190="","",'DATA PENDIENTES'!G1190)</f>
        <v/>
      </c>
      <c r="I1190" s="48" t="str">
        <f>IF(A1190="","",'DATA PENDIENTES'!H1190)</f>
        <v/>
      </c>
      <c r="J1190" s="48" t="str">
        <f t="shared" si="1"/>
        <v/>
      </c>
      <c r="K1190" s="47" t="str">
        <f>IF(A1190="","",'DATA PENDIENTES'!I1190)</f>
        <v/>
      </c>
      <c r="L1190" s="47" t="str">
        <f>IF(A1190="","",'DATA PENDIENTES'!K1190)</f>
        <v/>
      </c>
      <c r="M1190" s="47" t="str">
        <f>IF(A1190="","",'DATA PENDIENTES'!M1190)</f>
        <v/>
      </c>
      <c r="N1190" s="47" t="str">
        <f>IF(A1190="","",'DATA PENDIENTES'!N1190)</f>
        <v/>
      </c>
      <c r="O1190" s="47" t="str">
        <f t="shared" si="2"/>
        <v/>
      </c>
      <c r="P1190" s="47" t="str">
        <f t="shared" si="3"/>
        <v/>
      </c>
      <c r="Q1190" s="77" t="str">
        <f t="shared" si="4"/>
        <v/>
      </c>
      <c r="R1190" s="47" t="str">
        <f t="shared" si="5"/>
        <v/>
      </c>
      <c r="S1190" s="47" t="str">
        <f t="shared" si="6"/>
        <v/>
      </c>
      <c r="T1190" s="48" t="str">
        <f>IF(A1190="","",'DATA PENDIENTES'!O1190)</f>
        <v/>
      </c>
    </row>
    <row r="1191" ht="15.75" customHeight="1">
      <c r="A1191" s="52" t="str">
        <f>IF('DATA PENDIENTES'!B1191="","",'DATA PENDIENTES'!B1191)</f>
        <v/>
      </c>
      <c r="B1191" s="52" t="str">
        <f>IF(A1191="","",'DATA PENDIENTES'!C1191)</f>
        <v/>
      </c>
      <c r="C1191" s="52" t="str">
        <f>IF(A1191="","",'DATA PENDIENTES'!L1191)</f>
        <v/>
      </c>
      <c r="D1191" s="52" t="str">
        <f>IF(A1191="","",'DATA PENDIENTES'!J1191)</f>
        <v/>
      </c>
      <c r="E1191" s="52" t="str">
        <f>IF(A1191="","",'DATA PENDIENTES'!D1191)</f>
        <v/>
      </c>
      <c r="F1191" s="52" t="str">
        <f>IF(A1191="","",'DATA PENDIENTES'!E1191)</f>
        <v/>
      </c>
      <c r="G1191" s="52" t="str">
        <f>IF(A1191="","",'DATA PENDIENTES'!F1191)</f>
        <v/>
      </c>
      <c r="H1191" s="52" t="str">
        <f>IF(A1191="","",'DATA PENDIENTES'!G1191)</f>
        <v/>
      </c>
      <c r="I1191" s="53" t="str">
        <f>IF(A1191="","",'DATA PENDIENTES'!H1191)</f>
        <v/>
      </c>
      <c r="J1191" s="53" t="str">
        <f t="shared" si="1"/>
        <v/>
      </c>
      <c r="K1191" s="52" t="str">
        <f>IF(A1191="","",'DATA PENDIENTES'!I1191)</f>
        <v/>
      </c>
      <c r="L1191" s="52" t="str">
        <f>IF(A1191="","",'DATA PENDIENTES'!K1191)</f>
        <v/>
      </c>
      <c r="M1191" s="52" t="str">
        <f>IF(A1191="","",'DATA PENDIENTES'!M1191)</f>
        <v/>
      </c>
      <c r="N1191" s="52" t="str">
        <f>IF(A1191="","",'DATA PENDIENTES'!N1191)</f>
        <v/>
      </c>
      <c r="O1191" s="52" t="str">
        <f t="shared" si="2"/>
        <v/>
      </c>
      <c r="P1191" s="52" t="str">
        <f t="shared" si="3"/>
        <v/>
      </c>
      <c r="Q1191" s="80" t="str">
        <f t="shared" si="4"/>
        <v/>
      </c>
      <c r="R1191" s="52" t="str">
        <f t="shared" si="5"/>
        <v/>
      </c>
      <c r="S1191" s="52" t="str">
        <f t="shared" si="6"/>
        <v/>
      </c>
      <c r="T1191" s="53" t="str">
        <f>IF(A1191="","",'DATA PENDIENTES'!O1191)</f>
        <v/>
      </c>
    </row>
    <row r="1192" ht="15.75" customHeight="1">
      <c r="A1192" s="47" t="str">
        <f>IF('DATA PENDIENTES'!B1192="","",'DATA PENDIENTES'!B1192)</f>
        <v/>
      </c>
      <c r="B1192" s="47" t="str">
        <f>IF(A1192="","",'DATA PENDIENTES'!C1192)</f>
        <v/>
      </c>
      <c r="C1192" s="47" t="str">
        <f>IF(A1192="","",'DATA PENDIENTES'!L1192)</f>
        <v/>
      </c>
      <c r="D1192" s="47" t="str">
        <f>IF(A1192="","",'DATA PENDIENTES'!J1192)</f>
        <v/>
      </c>
      <c r="E1192" s="47" t="str">
        <f>IF(A1192="","",'DATA PENDIENTES'!D1192)</f>
        <v/>
      </c>
      <c r="F1192" s="47" t="str">
        <f>IF(A1192="","",'DATA PENDIENTES'!E1192)</f>
        <v/>
      </c>
      <c r="G1192" s="47" t="str">
        <f>IF(A1192="","",'DATA PENDIENTES'!F1192)</f>
        <v/>
      </c>
      <c r="H1192" s="47" t="str">
        <f>IF(A1192="","",'DATA PENDIENTES'!G1192)</f>
        <v/>
      </c>
      <c r="I1192" s="48" t="str">
        <f>IF(A1192="","",'DATA PENDIENTES'!H1192)</f>
        <v/>
      </c>
      <c r="J1192" s="48" t="str">
        <f t="shared" si="1"/>
        <v/>
      </c>
      <c r="K1192" s="47" t="str">
        <f>IF(A1192="","",'DATA PENDIENTES'!I1192)</f>
        <v/>
      </c>
      <c r="L1192" s="47" t="str">
        <f>IF(A1192="","",'DATA PENDIENTES'!K1192)</f>
        <v/>
      </c>
      <c r="M1192" s="47" t="str">
        <f>IF(A1192="","",'DATA PENDIENTES'!M1192)</f>
        <v/>
      </c>
      <c r="N1192" s="47" t="str">
        <f>IF(A1192="","",'DATA PENDIENTES'!N1192)</f>
        <v/>
      </c>
      <c r="O1192" s="47" t="str">
        <f t="shared" si="2"/>
        <v/>
      </c>
      <c r="P1192" s="47" t="str">
        <f t="shared" si="3"/>
        <v/>
      </c>
      <c r="Q1192" s="77" t="str">
        <f t="shared" si="4"/>
        <v/>
      </c>
      <c r="R1192" s="47" t="str">
        <f t="shared" si="5"/>
        <v/>
      </c>
      <c r="S1192" s="47" t="str">
        <f t="shared" si="6"/>
        <v/>
      </c>
      <c r="T1192" s="48" t="str">
        <f>IF(A1192="","",'DATA PENDIENTES'!O1192)</f>
        <v/>
      </c>
    </row>
    <row r="1193" ht="15.75" customHeight="1">
      <c r="A1193" s="52" t="str">
        <f>IF('DATA PENDIENTES'!B1193="","",'DATA PENDIENTES'!B1193)</f>
        <v/>
      </c>
      <c r="B1193" s="52" t="str">
        <f>IF(A1193="","",'DATA PENDIENTES'!C1193)</f>
        <v/>
      </c>
      <c r="C1193" s="52" t="str">
        <f>IF(A1193="","",'DATA PENDIENTES'!L1193)</f>
        <v/>
      </c>
      <c r="D1193" s="52" t="str">
        <f>IF(A1193="","",'DATA PENDIENTES'!J1193)</f>
        <v/>
      </c>
      <c r="E1193" s="52" t="str">
        <f>IF(A1193="","",'DATA PENDIENTES'!D1193)</f>
        <v/>
      </c>
      <c r="F1193" s="52" t="str">
        <f>IF(A1193="","",'DATA PENDIENTES'!E1193)</f>
        <v/>
      </c>
      <c r="G1193" s="52" t="str">
        <f>IF(A1193="","",'DATA PENDIENTES'!F1193)</f>
        <v/>
      </c>
      <c r="H1193" s="52" t="str">
        <f>IF(A1193="","",'DATA PENDIENTES'!G1193)</f>
        <v/>
      </c>
      <c r="I1193" s="53" t="str">
        <f>IF(A1193="","",'DATA PENDIENTES'!H1193)</f>
        <v/>
      </c>
      <c r="J1193" s="53" t="str">
        <f t="shared" si="1"/>
        <v/>
      </c>
      <c r="K1193" s="52" t="str">
        <f>IF(A1193="","",'DATA PENDIENTES'!I1193)</f>
        <v/>
      </c>
      <c r="L1193" s="52" t="str">
        <f>IF(A1193="","",'DATA PENDIENTES'!K1193)</f>
        <v/>
      </c>
      <c r="M1193" s="52" t="str">
        <f>IF(A1193="","",'DATA PENDIENTES'!M1193)</f>
        <v/>
      </c>
      <c r="N1193" s="52" t="str">
        <f>IF(A1193="","",'DATA PENDIENTES'!N1193)</f>
        <v/>
      </c>
      <c r="O1193" s="52" t="str">
        <f t="shared" si="2"/>
        <v/>
      </c>
      <c r="P1193" s="52" t="str">
        <f t="shared" si="3"/>
        <v/>
      </c>
      <c r="Q1193" s="80" t="str">
        <f t="shared" si="4"/>
        <v/>
      </c>
      <c r="R1193" s="52" t="str">
        <f t="shared" si="5"/>
        <v/>
      </c>
      <c r="S1193" s="52" t="str">
        <f t="shared" si="6"/>
        <v/>
      </c>
      <c r="T1193" s="53" t="str">
        <f>IF(A1193="","",'DATA PENDIENTES'!O1193)</f>
        <v/>
      </c>
    </row>
    <row r="1194" ht="15.75" customHeight="1">
      <c r="A1194" s="47" t="str">
        <f>IF('DATA PENDIENTES'!B1194="","",'DATA PENDIENTES'!B1194)</f>
        <v/>
      </c>
      <c r="B1194" s="47" t="str">
        <f>IF(A1194="","",'DATA PENDIENTES'!C1194)</f>
        <v/>
      </c>
      <c r="C1194" s="47" t="str">
        <f>IF(A1194="","",'DATA PENDIENTES'!L1194)</f>
        <v/>
      </c>
      <c r="D1194" s="47" t="str">
        <f>IF(A1194="","",'DATA PENDIENTES'!J1194)</f>
        <v/>
      </c>
      <c r="E1194" s="47" t="str">
        <f>IF(A1194="","",'DATA PENDIENTES'!D1194)</f>
        <v/>
      </c>
      <c r="F1194" s="47" t="str">
        <f>IF(A1194="","",'DATA PENDIENTES'!E1194)</f>
        <v/>
      </c>
      <c r="G1194" s="47" t="str">
        <f>IF(A1194="","",'DATA PENDIENTES'!F1194)</f>
        <v/>
      </c>
      <c r="H1194" s="47" t="str">
        <f>IF(A1194="","",'DATA PENDIENTES'!G1194)</f>
        <v/>
      </c>
      <c r="I1194" s="48" t="str">
        <f>IF(A1194="","",'DATA PENDIENTES'!H1194)</f>
        <v/>
      </c>
      <c r="J1194" s="48" t="str">
        <f t="shared" si="1"/>
        <v/>
      </c>
      <c r="K1194" s="47" t="str">
        <f>IF(A1194="","",'DATA PENDIENTES'!I1194)</f>
        <v/>
      </c>
      <c r="L1194" s="47" t="str">
        <f>IF(A1194="","",'DATA PENDIENTES'!K1194)</f>
        <v/>
      </c>
      <c r="M1194" s="47" t="str">
        <f>IF(A1194="","",'DATA PENDIENTES'!M1194)</f>
        <v/>
      </c>
      <c r="N1194" s="47" t="str">
        <f>IF(A1194="","",'DATA PENDIENTES'!N1194)</f>
        <v/>
      </c>
      <c r="O1194" s="47" t="str">
        <f t="shared" si="2"/>
        <v/>
      </c>
      <c r="P1194" s="47" t="str">
        <f t="shared" si="3"/>
        <v/>
      </c>
      <c r="Q1194" s="77" t="str">
        <f t="shared" si="4"/>
        <v/>
      </c>
      <c r="R1194" s="47" t="str">
        <f t="shared" si="5"/>
        <v/>
      </c>
      <c r="S1194" s="47" t="str">
        <f t="shared" si="6"/>
        <v/>
      </c>
      <c r="T1194" s="48" t="str">
        <f>IF(A1194="","",'DATA PENDIENTES'!O1194)</f>
        <v/>
      </c>
    </row>
    <row r="1195" ht="15.75" customHeight="1">
      <c r="A1195" s="52" t="str">
        <f>IF('DATA PENDIENTES'!B1195="","",'DATA PENDIENTES'!B1195)</f>
        <v/>
      </c>
      <c r="B1195" s="52" t="str">
        <f>IF(A1195="","",'DATA PENDIENTES'!C1195)</f>
        <v/>
      </c>
      <c r="C1195" s="52" t="str">
        <f>IF(A1195="","",'DATA PENDIENTES'!L1195)</f>
        <v/>
      </c>
      <c r="D1195" s="52" t="str">
        <f>IF(A1195="","",'DATA PENDIENTES'!J1195)</f>
        <v/>
      </c>
      <c r="E1195" s="52" t="str">
        <f>IF(A1195="","",'DATA PENDIENTES'!D1195)</f>
        <v/>
      </c>
      <c r="F1195" s="52" t="str">
        <f>IF(A1195="","",'DATA PENDIENTES'!E1195)</f>
        <v/>
      </c>
      <c r="G1195" s="52" t="str">
        <f>IF(A1195="","",'DATA PENDIENTES'!F1195)</f>
        <v/>
      </c>
      <c r="H1195" s="52" t="str">
        <f>IF(A1195="","",'DATA PENDIENTES'!G1195)</f>
        <v/>
      </c>
      <c r="I1195" s="53" t="str">
        <f>IF(A1195="","",'DATA PENDIENTES'!H1195)</f>
        <v/>
      </c>
      <c r="J1195" s="53" t="str">
        <f t="shared" si="1"/>
        <v/>
      </c>
      <c r="K1195" s="52" t="str">
        <f>IF(A1195="","",'DATA PENDIENTES'!I1195)</f>
        <v/>
      </c>
      <c r="L1195" s="52" t="str">
        <f>IF(A1195="","",'DATA PENDIENTES'!K1195)</f>
        <v/>
      </c>
      <c r="M1195" s="52" t="str">
        <f>IF(A1195="","",'DATA PENDIENTES'!M1195)</f>
        <v/>
      </c>
      <c r="N1195" s="52" t="str">
        <f>IF(A1195="","",'DATA PENDIENTES'!N1195)</f>
        <v/>
      </c>
      <c r="O1195" s="52" t="str">
        <f t="shared" si="2"/>
        <v/>
      </c>
      <c r="P1195" s="52" t="str">
        <f t="shared" si="3"/>
        <v/>
      </c>
      <c r="Q1195" s="80" t="str">
        <f t="shared" si="4"/>
        <v/>
      </c>
      <c r="R1195" s="52" t="str">
        <f t="shared" si="5"/>
        <v/>
      </c>
      <c r="S1195" s="52" t="str">
        <f t="shared" si="6"/>
        <v/>
      </c>
      <c r="T1195" s="53" t="str">
        <f>IF(A1195="","",'DATA PENDIENTES'!O1195)</f>
        <v/>
      </c>
    </row>
    <row r="1196" ht="15.75" customHeight="1">
      <c r="A1196" s="47" t="str">
        <f>IF('DATA PENDIENTES'!B1196="","",'DATA PENDIENTES'!B1196)</f>
        <v/>
      </c>
      <c r="B1196" s="47" t="str">
        <f>IF(A1196="","",'DATA PENDIENTES'!C1196)</f>
        <v/>
      </c>
      <c r="C1196" s="47" t="str">
        <f>IF(A1196="","",'DATA PENDIENTES'!L1196)</f>
        <v/>
      </c>
      <c r="D1196" s="47" t="str">
        <f>IF(A1196="","",'DATA PENDIENTES'!J1196)</f>
        <v/>
      </c>
      <c r="E1196" s="47" t="str">
        <f>IF(A1196="","",'DATA PENDIENTES'!D1196)</f>
        <v/>
      </c>
      <c r="F1196" s="47" t="str">
        <f>IF(A1196="","",'DATA PENDIENTES'!E1196)</f>
        <v/>
      </c>
      <c r="G1196" s="47" t="str">
        <f>IF(A1196="","",'DATA PENDIENTES'!F1196)</f>
        <v/>
      </c>
      <c r="H1196" s="47" t="str">
        <f>IF(A1196="","",'DATA PENDIENTES'!G1196)</f>
        <v/>
      </c>
      <c r="I1196" s="48" t="str">
        <f>IF(A1196="","",'DATA PENDIENTES'!H1196)</f>
        <v/>
      </c>
      <c r="J1196" s="48" t="str">
        <f t="shared" si="1"/>
        <v/>
      </c>
      <c r="K1196" s="47" t="str">
        <f>IF(A1196="","",'DATA PENDIENTES'!I1196)</f>
        <v/>
      </c>
      <c r="L1196" s="47" t="str">
        <f>IF(A1196="","",'DATA PENDIENTES'!K1196)</f>
        <v/>
      </c>
      <c r="M1196" s="47" t="str">
        <f>IF(A1196="","",'DATA PENDIENTES'!M1196)</f>
        <v/>
      </c>
      <c r="N1196" s="47" t="str">
        <f>IF(A1196="","",'DATA PENDIENTES'!N1196)</f>
        <v/>
      </c>
      <c r="O1196" s="47" t="str">
        <f t="shared" si="2"/>
        <v/>
      </c>
      <c r="P1196" s="47" t="str">
        <f t="shared" si="3"/>
        <v/>
      </c>
      <c r="Q1196" s="77" t="str">
        <f t="shared" si="4"/>
        <v/>
      </c>
      <c r="R1196" s="47" t="str">
        <f t="shared" si="5"/>
        <v/>
      </c>
      <c r="S1196" s="47" t="str">
        <f t="shared" si="6"/>
        <v/>
      </c>
      <c r="T1196" s="48" t="str">
        <f>IF(A1196="","",'DATA PENDIENTES'!O1196)</f>
        <v/>
      </c>
    </row>
    <row r="1197" ht="15.75" customHeight="1">
      <c r="A1197" s="52" t="str">
        <f>IF('DATA PENDIENTES'!B1197="","",'DATA PENDIENTES'!B1197)</f>
        <v/>
      </c>
      <c r="B1197" s="52" t="str">
        <f>IF(A1197="","",'DATA PENDIENTES'!C1197)</f>
        <v/>
      </c>
      <c r="C1197" s="52" t="str">
        <f>IF(A1197="","",'DATA PENDIENTES'!L1197)</f>
        <v/>
      </c>
      <c r="D1197" s="52" t="str">
        <f>IF(A1197="","",'DATA PENDIENTES'!J1197)</f>
        <v/>
      </c>
      <c r="E1197" s="52" t="str">
        <f>IF(A1197="","",'DATA PENDIENTES'!D1197)</f>
        <v/>
      </c>
      <c r="F1197" s="52" t="str">
        <f>IF(A1197="","",'DATA PENDIENTES'!E1197)</f>
        <v/>
      </c>
      <c r="G1197" s="52" t="str">
        <f>IF(A1197="","",'DATA PENDIENTES'!F1197)</f>
        <v/>
      </c>
      <c r="H1197" s="52" t="str">
        <f>IF(A1197="","",'DATA PENDIENTES'!G1197)</f>
        <v/>
      </c>
      <c r="I1197" s="53" t="str">
        <f>IF(A1197="","",'DATA PENDIENTES'!H1197)</f>
        <v/>
      </c>
      <c r="J1197" s="53" t="str">
        <f t="shared" si="1"/>
        <v/>
      </c>
      <c r="K1197" s="52" t="str">
        <f>IF(A1197="","",'DATA PENDIENTES'!I1197)</f>
        <v/>
      </c>
      <c r="L1197" s="52" t="str">
        <f>IF(A1197="","",'DATA PENDIENTES'!K1197)</f>
        <v/>
      </c>
      <c r="M1197" s="52" t="str">
        <f>IF(A1197="","",'DATA PENDIENTES'!M1197)</f>
        <v/>
      </c>
      <c r="N1197" s="52" t="str">
        <f>IF(A1197="","",'DATA PENDIENTES'!N1197)</f>
        <v/>
      </c>
      <c r="O1197" s="52" t="str">
        <f t="shared" si="2"/>
        <v/>
      </c>
      <c r="P1197" s="52" t="str">
        <f t="shared" si="3"/>
        <v/>
      </c>
      <c r="Q1197" s="80" t="str">
        <f t="shared" si="4"/>
        <v/>
      </c>
      <c r="R1197" s="52" t="str">
        <f t="shared" si="5"/>
        <v/>
      </c>
      <c r="S1197" s="52" t="str">
        <f t="shared" si="6"/>
        <v/>
      </c>
      <c r="T1197" s="53" t="str">
        <f>IF(A1197="","",'DATA PENDIENTES'!O1197)</f>
        <v/>
      </c>
    </row>
    <row r="1198" ht="15.75" customHeight="1">
      <c r="A1198" s="47" t="str">
        <f>IF('DATA PENDIENTES'!B1198="","",'DATA PENDIENTES'!B1198)</f>
        <v/>
      </c>
      <c r="B1198" s="47" t="str">
        <f>IF(A1198="","",'DATA PENDIENTES'!C1198)</f>
        <v/>
      </c>
      <c r="C1198" s="47" t="str">
        <f>IF(A1198="","",'DATA PENDIENTES'!L1198)</f>
        <v/>
      </c>
      <c r="D1198" s="47" t="str">
        <f>IF(A1198="","",'DATA PENDIENTES'!J1198)</f>
        <v/>
      </c>
      <c r="E1198" s="47" t="str">
        <f>IF(A1198="","",'DATA PENDIENTES'!D1198)</f>
        <v/>
      </c>
      <c r="F1198" s="47" t="str">
        <f>IF(A1198="","",'DATA PENDIENTES'!E1198)</f>
        <v/>
      </c>
      <c r="G1198" s="47" t="str">
        <f>IF(A1198="","",'DATA PENDIENTES'!F1198)</f>
        <v/>
      </c>
      <c r="H1198" s="47" t="str">
        <f>IF(A1198="","",'DATA PENDIENTES'!G1198)</f>
        <v/>
      </c>
      <c r="I1198" s="48" t="str">
        <f>IF(A1198="","",'DATA PENDIENTES'!H1198)</f>
        <v/>
      </c>
      <c r="J1198" s="48" t="str">
        <f t="shared" si="1"/>
        <v/>
      </c>
      <c r="K1198" s="47" t="str">
        <f>IF(A1198="","",'DATA PENDIENTES'!I1198)</f>
        <v/>
      </c>
      <c r="L1198" s="47" t="str">
        <f>IF(A1198="","",'DATA PENDIENTES'!K1198)</f>
        <v/>
      </c>
      <c r="M1198" s="47" t="str">
        <f>IF(A1198="","",'DATA PENDIENTES'!M1198)</f>
        <v/>
      </c>
      <c r="N1198" s="47" t="str">
        <f>IF(A1198="","",'DATA PENDIENTES'!N1198)</f>
        <v/>
      </c>
      <c r="O1198" s="47" t="str">
        <f t="shared" si="2"/>
        <v/>
      </c>
      <c r="P1198" s="47" t="str">
        <f t="shared" si="3"/>
        <v/>
      </c>
      <c r="Q1198" s="77" t="str">
        <f t="shared" si="4"/>
        <v/>
      </c>
      <c r="R1198" s="47" t="str">
        <f t="shared" si="5"/>
        <v/>
      </c>
      <c r="S1198" s="47" t="str">
        <f t="shared" si="6"/>
        <v/>
      </c>
      <c r="T1198" s="48" t="str">
        <f>IF(A1198="","",'DATA PENDIENTES'!O1198)</f>
        <v/>
      </c>
    </row>
    <row r="1199" ht="15.75" customHeight="1">
      <c r="A1199" s="52" t="str">
        <f>IF('DATA PENDIENTES'!B1199="","",'DATA PENDIENTES'!B1199)</f>
        <v/>
      </c>
      <c r="B1199" s="52" t="str">
        <f>IF(A1199="","",'DATA PENDIENTES'!C1199)</f>
        <v/>
      </c>
      <c r="C1199" s="52" t="str">
        <f>IF(A1199="","",'DATA PENDIENTES'!L1199)</f>
        <v/>
      </c>
      <c r="D1199" s="52" t="str">
        <f>IF(A1199="","",'DATA PENDIENTES'!J1199)</f>
        <v/>
      </c>
      <c r="E1199" s="52" t="str">
        <f>IF(A1199="","",'DATA PENDIENTES'!D1199)</f>
        <v/>
      </c>
      <c r="F1199" s="52" t="str">
        <f>IF(A1199="","",'DATA PENDIENTES'!E1199)</f>
        <v/>
      </c>
      <c r="G1199" s="52" t="str">
        <f>IF(A1199="","",'DATA PENDIENTES'!F1199)</f>
        <v/>
      </c>
      <c r="H1199" s="52" t="str">
        <f>IF(A1199="","",'DATA PENDIENTES'!G1199)</f>
        <v/>
      </c>
      <c r="I1199" s="53" t="str">
        <f>IF(A1199="","",'DATA PENDIENTES'!H1199)</f>
        <v/>
      </c>
      <c r="J1199" s="53" t="str">
        <f t="shared" si="1"/>
        <v/>
      </c>
      <c r="K1199" s="52" t="str">
        <f>IF(A1199="","",'DATA PENDIENTES'!I1199)</f>
        <v/>
      </c>
      <c r="L1199" s="52" t="str">
        <f>IF(A1199="","",'DATA PENDIENTES'!K1199)</f>
        <v/>
      </c>
      <c r="M1199" s="52" t="str">
        <f>IF(A1199="","",'DATA PENDIENTES'!M1199)</f>
        <v/>
      </c>
      <c r="N1199" s="52" t="str">
        <f>IF(A1199="","",'DATA PENDIENTES'!N1199)</f>
        <v/>
      </c>
      <c r="O1199" s="52" t="str">
        <f t="shared" si="2"/>
        <v/>
      </c>
      <c r="P1199" s="52" t="str">
        <f t="shared" si="3"/>
        <v/>
      </c>
      <c r="Q1199" s="80" t="str">
        <f t="shared" si="4"/>
        <v/>
      </c>
      <c r="R1199" s="52" t="str">
        <f t="shared" si="5"/>
        <v/>
      </c>
      <c r="S1199" s="52" t="str">
        <f t="shared" si="6"/>
        <v/>
      </c>
      <c r="T1199" s="53" t="str">
        <f>IF(A1199="","",'DATA PENDIENTES'!O1199)</f>
        <v/>
      </c>
    </row>
    <row r="1200" ht="15.75" customHeight="1">
      <c r="A1200" s="47" t="str">
        <f>IF('DATA PENDIENTES'!B1200="","",'DATA PENDIENTES'!B1200)</f>
        <v/>
      </c>
      <c r="B1200" s="47" t="str">
        <f>IF(A1200="","",'DATA PENDIENTES'!C1200)</f>
        <v/>
      </c>
      <c r="C1200" s="47" t="str">
        <f>IF(A1200="","",'DATA PENDIENTES'!L1200)</f>
        <v/>
      </c>
      <c r="D1200" s="47" t="str">
        <f>IF(A1200="","",'DATA PENDIENTES'!J1200)</f>
        <v/>
      </c>
      <c r="E1200" s="47" t="str">
        <f>IF(A1200="","",'DATA PENDIENTES'!D1200)</f>
        <v/>
      </c>
      <c r="F1200" s="47" t="str">
        <f>IF(A1200="","",'DATA PENDIENTES'!E1200)</f>
        <v/>
      </c>
      <c r="G1200" s="47" t="str">
        <f>IF(A1200="","",'DATA PENDIENTES'!F1200)</f>
        <v/>
      </c>
      <c r="H1200" s="47" t="str">
        <f>IF(A1200="","",'DATA PENDIENTES'!G1200)</f>
        <v/>
      </c>
      <c r="I1200" s="48" t="str">
        <f>IF(A1200="","",'DATA PENDIENTES'!H1200)</f>
        <v/>
      </c>
      <c r="J1200" s="48" t="str">
        <f t="shared" si="1"/>
        <v/>
      </c>
      <c r="K1200" s="47" t="str">
        <f>IF(A1200="","",'DATA PENDIENTES'!I1200)</f>
        <v/>
      </c>
      <c r="L1200" s="47" t="str">
        <f>IF(A1200="","",'DATA PENDIENTES'!K1200)</f>
        <v/>
      </c>
      <c r="M1200" s="47" t="str">
        <f>IF(A1200="","",'DATA PENDIENTES'!M1200)</f>
        <v/>
      </c>
      <c r="N1200" s="47" t="str">
        <f>IF(A1200="","",'DATA PENDIENTES'!N1200)</f>
        <v/>
      </c>
      <c r="O1200" s="47" t="str">
        <f t="shared" si="2"/>
        <v/>
      </c>
      <c r="P1200" s="47" t="str">
        <f t="shared" si="3"/>
        <v/>
      </c>
      <c r="Q1200" s="77" t="str">
        <f t="shared" si="4"/>
        <v/>
      </c>
      <c r="R1200" s="47" t="str">
        <f t="shared" si="5"/>
        <v/>
      </c>
      <c r="S1200" s="47" t="str">
        <f t="shared" si="6"/>
        <v/>
      </c>
      <c r="T1200" s="48" t="str">
        <f>IF(A1200="","",'DATA PENDIENTES'!O1200)</f>
        <v/>
      </c>
    </row>
    <row r="1201" ht="15.75" customHeight="1">
      <c r="A1201" s="52" t="str">
        <f>IF('DATA PENDIENTES'!B1201="","",'DATA PENDIENTES'!B1201)</f>
        <v/>
      </c>
      <c r="B1201" s="52" t="str">
        <f>IF(A1201="","",'DATA PENDIENTES'!C1201)</f>
        <v/>
      </c>
      <c r="C1201" s="52" t="str">
        <f>IF(A1201="","",'DATA PENDIENTES'!L1201)</f>
        <v/>
      </c>
      <c r="D1201" s="52" t="str">
        <f>IF(A1201="","",'DATA PENDIENTES'!J1201)</f>
        <v/>
      </c>
      <c r="E1201" s="52" t="str">
        <f>IF(A1201="","",'DATA PENDIENTES'!D1201)</f>
        <v/>
      </c>
      <c r="F1201" s="52" t="str">
        <f>IF(A1201="","",'DATA PENDIENTES'!E1201)</f>
        <v/>
      </c>
      <c r="G1201" s="52" t="str">
        <f>IF(A1201="","",'DATA PENDIENTES'!F1201)</f>
        <v/>
      </c>
      <c r="H1201" s="52" t="str">
        <f>IF(A1201="","",'DATA PENDIENTES'!G1201)</f>
        <v/>
      </c>
      <c r="I1201" s="53" t="str">
        <f>IF(A1201="","",'DATA PENDIENTES'!H1201)</f>
        <v/>
      </c>
      <c r="J1201" s="53" t="str">
        <f t="shared" si="1"/>
        <v/>
      </c>
      <c r="K1201" s="52" t="str">
        <f>IF(A1201="","",'DATA PENDIENTES'!I1201)</f>
        <v/>
      </c>
      <c r="L1201" s="52" t="str">
        <f>IF(A1201="","",'DATA PENDIENTES'!K1201)</f>
        <v/>
      </c>
      <c r="M1201" s="52" t="str">
        <f>IF(A1201="","",'DATA PENDIENTES'!M1201)</f>
        <v/>
      </c>
      <c r="N1201" s="52" t="str">
        <f>IF(A1201="","",'DATA PENDIENTES'!N1201)</f>
        <v/>
      </c>
      <c r="O1201" s="52" t="str">
        <f t="shared" si="2"/>
        <v/>
      </c>
      <c r="P1201" s="52" t="str">
        <f t="shared" si="3"/>
        <v/>
      </c>
      <c r="Q1201" s="80" t="str">
        <f t="shared" si="4"/>
        <v/>
      </c>
      <c r="R1201" s="52" t="str">
        <f t="shared" si="5"/>
        <v/>
      </c>
      <c r="S1201" s="52" t="str">
        <f t="shared" si="6"/>
        <v/>
      </c>
      <c r="T1201" s="53" t="str">
        <f>IF(A1201="","",'DATA PENDIENTES'!O1201)</f>
        <v/>
      </c>
    </row>
    <row r="1202" ht="15.75" customHeight="1">
      <c r="A1202" s="47" t="str">
        <f>IF('DATA PENDIENTES'!B1202="","",'DATA PENDIENTES'!B1202)</f>
        <v/>
      </c>
      <c r="B1202" s="47" t="str">
        <f>IF(A1202="","",'DATA PENDIENTES'!C1202)</f>
        <v/>
      </c>
      <c r="C1202" s="47" t="str">
        <f>IF(A1202="","",'DATA PENDIENTES'!L1202)</f>
        <v/>
      </c>
      <c r="D1202" s="47" t="str">
        <f>IF(A1202="","",'DATA PENDIENTES'!J1202)</f>
        <v/>
      </c>
      <c r="E1202" s="47" t="str">
        <f>IF(A1202="","",'DATA PENDIENTES'!D1202)</f>
        <v/>
      </c>
      <c r="F1202" s="47" t="str">
        <f>IF(A1202="","",'DATA PENDIENTES'!E1202)</f>
        <v/>
      </c>
      <c r="G1202" s="47" t="str">
        <f>IF(A1202="","",'DATA PENDIENTES'!F1202)</f>
        <v/>
      </c>
      <c r="H1202" s="47" t="str">
        <f>IF(A1202="","",'DATA PENDIENTES'!G1202)</f>
        <v/>
      </c>
      <c r="I1202" s="48" t="str">
        <f>IF(A1202="","",'DATA PENDIENTES'!H1202)</f>
        <v/>
      </c>
      <c r="J1202" s="48" t="str">
        <f t="shared" si="1"/>
        <v/>
      </c>
      <c r="K1202" s="47" t="str">
        <f>IF(A1202="","",'DATA PENDIENTES'!I1202)</f>
        <v/>
      </c>
      <c r="L1202" s="47" t="str">
        <f>IF(A1202="","",'DATA PENDIENTES'!K1202)</f>
        <v/>
      </c>
      <c r="M1202" s="47" t="str">
        <f>IF(A1202="","",'DATA PENDIENTES'!M1202)</f>
        <v/>
      </c>
      <c r="N1202" s="47" t="str">
        <f>IF(A1202="","",'DATA PENDIENTES'!N1202)</f>
        <v/>
      </c>
      <c r="O1202" s="47" t="str">
        <f t="shared" si="2"/>
        <v/>
      </c>
      <c r="P1202" s="47" t="str">
        <f t="shared" si="3"/>
        <v/>
      </c>
      <c r="Q1202" s="77" t="str">
        <f t="shared" si="4"/>
        <v/>
      </c>
      <c r="R1202" s="47" t="str">
        <f t="shared" si="5"/>
        <v/>
      </c>
      <c r="S1202" s="47" t="str">
        <f t="shared" si="6"/>
        <v/>
      </c>
      <c r="T1202" s="48" t="str">
        <f>IF(A1202="","",'DATA PENDIENTES'!O1202)</f>
        <v/>
      </c>
    </row>
    <row r="1203" ht="15.75" customHeight="1">
      <c r="A1203" s="52" t="str">
        <f>IF('DATA PENDIENTES'!B1203="","",'DATA PENDIENTES'!B1203)</f>
        <v/>
      </c>
      <c r="B1203" s="52" t="str">
        <f>IF(A1203="","",'DATA PENDIENTES'!C1203)</f>
        <v/>
      </c>
      <c r="C1203" s="52" t="str">
        <f>IF(A1203="","",'DATA PENDIENTES'!L1203)</f>
        <v/>
      </c>
      <c r="D1203" s="52" t="str">
        <f>IF(A1203="","",'DATA PENDIENTES'!J1203)</f>
        <v/>
      </c>
      <c r="E1203" s="52" t="str">
        <f>IF(A1203="","",'DATA PENDIENTES'!D1203)</f>
        <v/>
      </c>
      <c r="F1203" s="52" t="str">
        <f>IF(A1203="","",'DATA PENDIENTES'!E1203)</f>
        <v/>
      </c>
      <c r="G1203" s="52" t="str">
        <f>IF(A1203="","",'DATA PENDIENTES'!F1203)</f>
        <v/>
      </c>
      <c r="H1203" s="52" t="str">
        <f>IF(A1203="","",'DATA PENDIENTES'!G1203)</f>
        <v/>
      </c>
      <c r="I1203" s="53" t="str">
        <f>IF(A1203="","",'DATA PENDIENTES'!H1203)</f>
        <v/>
      </c>
      <c r="J1203" s="53" t="str">
        <f t="shared" si="1"/>
        <v/>
      </c>
      <c r="K1203" s="52" t="str">
        <f>IF(A1203="","",'DATA PENDIENTES'!I1203)</f>
        <v/>
      </c>
      <c r="L1203" s="52" t="str">
        <f>IF(A1203="","",'DATA PENDIENTES'!K1203)</f>
        <v/>
      </c>
      <c r="M1203" s="52" t="str">
        <f>IF(A1203="","",'DATA PENDIENTES'!M1203)</f>
        <v/>
      </c>
      <c r="N1203" s="52" t="str">
        <f>IF(A1203="","",'DATA PENDIENTES'!N1203)</f>
        <v/>
      </c>
      <c r="O1203" s="52" t="str">
        <f t="shared" si="2"/>
        <v/>
      </c>
      <c r="P1203" s="52" t="str">
        <f t="shared" si="3"/>
        <v/>
      </c>
      <c r="Q1203" s="80" t="str">
        <f t="shared" si="4"/>
        <v/>
      </c>
      <c r="R1203" s="52" t="str">
        <f t="shared" si="5"/>
        <v/>
      </c>
      <c r="S1203" s="52" t="str">
        <f t="shared" si="6"/>
        <v/>
      </c>
      <c r="T1203" s="53" t="str">
        <f>IF(A1203="","",'DATA PENDIENTES'!O1203)</f>
        <v/>
      </c>
    </row>
    <row r="1204" ht="15.75" customHeight="1">
      <c r="A1204" s="47" t="str">
        <f>IF('DATA PENDIENTES'!B1204="","",'DATA PENDIENTES'!B1204)</f>
        <v/>
      </c>
      <c r="B1204" s="47" t="str">
        <f>IF(A1204="","",'DATA PENDIENTES'!C1204)</f>
        <v/>
      </c>
      <c r="C1204" s="47" t="str">
        <f>IF(A1204="","",'DATA PENDIENTES'!L1204)</f>
        <v/>
      </c>
      <c r="D1204" s="47" t="str">
        <f>IF(A1204="","",'DATA PENDIENTES'!J1204)</f>
        <v/>
      </c>
      <c r="E1204" s="47" t="str">
        <f>IF(A1204="","",'DATA PENDIENTES'!D1204)</f>
        <v/>
      </c>
      <c r="F1204" s="47" t="str">
        <f>IF(A1204="","",'DATA PENDIENTES'!E1204)</f>
        <v/>
      </c>
      <c r="G1204" s="47" t="str">
        <f>IF(A1204="","",'DATA PENDIENTES'!F1204)</f>
        <v/>
      </c>
      <c r="H1204" s="47" t="str">
        <f>IF(A1204="","",'DATA PENDIENTES'!G1204)</f>
        <v/>
      </c>
      <c r="I1204" s="48" t="str">
        <f>IF(A1204="","",'DATA PENDIENTES'!H1204)</f>
        <v/>
      </c>
      <c r="J1204" s="48" t="str">
        <f t="shared" si="1"/>
        <v/>
      </c>
      <c r="K1204" s="47" t="str">
        <f>IF(A1204="","",'DATA PENDIENTES'!I1204)</f>
        <v/>
      </c>
      <c r="L1204" s="47" t="str">
        <f>IF(A1204="","",'DATA PENDIENTES'!K1204)</f>
        <v/>
      </c>
      <c r="M1204" s="47" t="str">
        <f>IF(A1204="","",'DATA PENDIENTES'!M1204)</f>
        <v/>
      </c>
      <c r="N1204" s="47" t="str">
        <f>IF(A1204="","",'DATA PENDIENTES'!N1204)</f>
        <v/>
      </c>
      <c r="O1204" s="47" t="str">
        <f t="shared" si="2"/>
        <v/>
      </c>
      <c r="P1204" s="47" t="str">
        <f t="shared" si="3"/>
        <v/>
      </c>
      <c r="Q1204" s="77" t="str">
        <f t="shared" si="4"/>
        <v/>
      </c>
      <c r="R1204" s="47" t="str">
        <f t="shared" si="5"/>
        <v/>
      </c>
      <c r="S1204" s="47" t="str">
        <f t="shared" si="6"/>
        <v/>
      </c>
      <c r="T1204" s="48" t="str">
        <f>IF(A1204="","",'DATA PENDIENTES'!O1204)</f>
        <v/>
      </c>
    </row>
    <row r="1205" ht="15.75" customHeight="1">
      <c r="A1205" s="52" t="str">
        <f>IF('DATA PENDIENTES'!B1205="","",'DATA PENDIENTES'!B1205)</f>
        <v/>
      </c>
      <c r="B1205" s="52" t="str">
        <f>IF(A1205="","",'DATA PENDIENTES'!C1205)</f>
        <v/>
      </c>
      <c r="C1205" s="52" t="str">
        <f>IF(A1205="","",'DATA PENDIENTES'!L1205)</f>
        <v/>
      </c>
      <c r="D1205" s="52" t="str">
        <f>IF(A1205="","",'DATA PENDIENTES'!J1205)</f>
        <v/>
      </c>
      <c r="E1205" s="52" t="str">
        <f>IF(A1205="","",'DATA PENDIENTES'!D1205)</f>
        <v/>
      </c>
      <c r="F1205" s="52" t="str">
        <f>IF(A1205="","",'DATA PENDIENTES'!E1205)</f>
        <v/>
      </c>
      <c r="G1205" s="52" t="str">
        <f>IF(A1205="","",'DATA PENDIENTES'!F1205)</f>
        <v/>
      </c>
      <c r="H1205" s="52" t="str">
        <f>IF(A1205="","",'DATA PENDIENTES'!G1205)</f>
        <v/>
      </c>
      <c r="I1205" s="53" t="str">
        <f>IF(A1205="","",'DATA PENDIENTES'!H1205)</f>
        <v/>
      </c>
      <c r="J1205" s="53" t="str">
        <f t="shared" si="1"/>
        <v/>
      </c>
      <c r="K1205" s="52" t="str">
        <f>IF(A1205="","",'DATA PENDIENTES'!I1205)</f>
        <v/>
      </c>
      <c r="L1205" s="52" t="str">
        <f>IF(A1205="","",'DATA PENDIENTES'!K1205)</f>
        <v/>
      </c>
      <c r="M1205" s="52" t="str">
        <f>IF(A1205="","",'DATA PENDIENTES'!M1205)</f>
        <v/>
      </c>
      <c r="N1205" s="52" t="str">
        <f>IF(A1205="","",'DATA PENDIENTES'!N1205)</f>
        <v/>
      </c>
      <c r="O1205" s="52" t="str">
        <f t="shared" si="2"/>
        <v/>
      </c>
      <c r="P1205" s="52" t="str">
        <f t="shared" si="3"/>
        <v/>
      </c>
      <c r="Q1205" s="80" t="str">
        <f t="shared" si="4"/>
        <v/>
      </c>
      <c r="R1205" s="52" t="str">
        <f t="shared" si="5"/>
        <v/>
      </c>
      <c r="S1205" s="52" t="str">
        <f t="shared" si="6"/>
        <v/>
      </c>
      <c r="T1205" s="53" t="str">
        <f>IF(A1205="","",'DATA PENDIENTES'!O1205)</f>
        <v/>
      </c>
    </row>
    <row r="1206" ht="15.75" customHeight="1">
      <c r="A1206" s="47" t="str">
        <f>IF('DATA PENDIENTES'!B1206="","",'DATA PENDIENTES'!B1206)</f>
        <v/>
      </c>
      <c r="B1206" s="47" t="str">
        <f>IF(A1206="","",'DATA PENDIENTES'!C1206)</f>
        <v/>
      </c>
      <c r="C1206" s="47" t="str">
        <f>IF(A1206="","",'DATA PENDIENTES'!L1206)</f>
        <v/>
      </c>
      <c r="D1206" s="47" t="str">
        <f>IF(A1206="","",'DATA PENDIENTES'!J1206)</f>
        <v/>
      </c>
      <c r="E1206" s="47" t="str">
        <f>IF(A1206="","",'DATA PENDIENTES'!D1206)</f>
        <v/>
      </c>
      <c r="F1206" s="47" t="str">
        <f>IF(A1206="","",'DATA PENDIENTES'!E1206)</f>
        <v/>
      </c>
      <c r="G1206" s="47" t="str">
        <f>IF(A1206="","",'DATA PENDIENTES'!F1206)</f>
        <v/>
      </c>
      <c r="H1206" s="47" t="str">
        <f>IF(A1206="","",'DATA PENDIENTES'!G1206)</f>
        <v/>
      </c>
      <c r="I1206" s="48" t="str">
        <f>IF(A1206="","",'DATA PENDIENTES'!H1206)</f>
        <v/>
      </c>
      <c r="J1206" s="48" t="str">
        <f t="shared" si="1"/>
        <v/>
      </c>
      <c r="K1206" s="47" t="str">
        <f>IF(A1206="","",'DATA PENDIENTES'!I1206)</f>
        <v/>
      </c>
      <c r="L1206" s="47" t="str">
        <f>IF(A1206="","",'DATA PENDIENTES'!K1206)</f>
        <v/>
      </c>
      <c r="M1206" s="47" t="str">
        <f>IF(A1206="","",'DATA PENDIENTES'!M1206)</f>
        <v/>
      </c>
      <c r="N1206" s="47" t="str">
        <f>IF(A1206="","",'DATA PENDIENTES'!N1206)</f>
        <v/>
      </c>
      <c r="O1206" s="47" t="str">
        <f t="shared" si="2"/>
        <v/>
      </c>
      <c r="P1206" s="47" t="str">
        <f t="shared" si="3"/>
        <v/>
      </c>
      <c r="Q1206" s="77" t="str">
        <f t="shared" si="4"/>
        <v/>
      </c>
      <c r="R1206" s="47" t="str">
        <f t="shared" si="5"/>
        <v/>
      </c>
      <c r="S1206" s="47" t="str">
        <f t="shared" si="6"/>
        <v/>
      </c>
      <c r="T1206" s="48" t="str">
        <f>IF(A1206="","",'DATA PENDIENTES'!O1206)</f>
        <v/>
      </c>
    </row>
    <row r="1207" ht="15.75" customHeight="1">
      <c r="A1207" s="52" t="str">
        <f>IF('DATA PENDIENTES'!B1207="","",'DATA PENDIENTES'!B1207)</f>
        <v/>
      </c>
      <c r="B1207" s="52" t="str">
        <f>IF(A1207="","",'DATA PENDIENTES'!C1207)</f>
        <v/>
      </c>
      <c r="C1207" s="52" t="str">
        <f>IF(A1207="","",'DATA PENDIENTES'!L1207)</f>
        <v/>
      </c>
      <c r="D1207" s="52" t="str">
        <f>IF(A1207="","",'DATA PENDIENTES'!J1207)</f>
        <v/>
      </c>
      <c r="E1207" s="52" t="str">
        <f>IF(A1207="","",'DATA PENDIENTES'!D1207)</f>
        <v/>
      </c>
      <c r="F1207" s="52" t="str">
        <f>IF(A1207="","",'DATA PENDIENTES'!E1207)</f>
        <v/>
      </c>
      <c r="G1207" s="52" t="str">
        <f>IF(A1207="","",'DATA PENDIENTES'!F1207)</f>
        <v/>
      </c>
      <c r="H1207" s="52" t="str">
        <f>IF(A1207="","",'DATA PENDIENTES'!G1207)</f>
        <v/>
      </c>
      <c r="I1207" s="53" t="str">
        <f>IF(A1207="","",'DATA PENDIENTES'!H1207)</f>
        <v/>
      </c>
      <c r="J1207" s="53" t="str">
        <f t="shared" si="1"/>
        <v/>
      </c>
      <c r="K1207" s="52" t="str">
        <f>IF(A1207="","",'DATA PENDIENTES'!I1207)</f>
        <v/>
      </c>
      <c r="L1207" s="52" t="str">
        <f>IF(A1207="","",'DATA PENDIENTES'!K1207)</f>
        <v/>
      </c>
      <c r="M1207" s="52" t="str">
        <f>IF(A1207="","",'DATA PENDIENTES'!M1207)</f>
        <v/>
      </c>
      <c r="N1207" s="52" t="str">
        <f>IF(A1207="","",'DATA PENDIENTES'!N1207)</f>
        <v/>
      </c>
      <c r="O1207" s="52" t="str">
        <f t="shared" si="2"/>
        <v/>
      </c>
      <c r="P1207" s="52" t="str">
        <f t="shared" si="3"/>
        <v/>
      </c>
      <c r="Q1207" s="80" t="str">
        <f t="shared" si="4"/>
        <v/>
      </c>
      <c r="R1207" s="52" t="str">
        <f t="shared" si="5"/>
        <v/>
      </c>
      <c r="S1207" s="52" t="str">
        <f t="shared" si="6"/>
        <v/>
      </c>
      <c r="T1207" s="53" t="str">
        <f>IF(A1207="","",'DATA PENDIENTES'!O1207)</f>
        <v/>
      </c>
    </row>
    <row r="1208" ht="15.75" customHeight="1">
      <c r="A1208" s="47" t="str">
        <f>IF('DATA PENDIENTES'!B1208="","",'DATA PENDIENTES'!B1208)</f>
        <v/>
      </c>
      <c r="B1208" s="47" t="str">
        <f>IF(A1208="","",'DATA PENDIENTES'!C1208)</f>
        <v/>
      </c>
      <c r="C1208" s="47" t="str">
        <f>IF(A1208="","",'DATA PENDIENTES'!L1208)</f>
        <v/>
      </c>
      <c r="D1208" s="47" t="str">
        <f>IF(A1208="","",'DATA PENDIENTES'!J1208)</f>
        <v/>
      </c>
      <c r="E1208" s="47" t="str">
        <f>IF(A1208="","",'DATA PENDIENTES'!D1208)</f>
        <v/>
      </c>
      <c r="F1208" s="47" t="str">
        <f>IF(A1208="","",'DATA PENDIENTES'!E1208)</f>
        <v/>
      </c>
      <c r="G1208" s="47" t="str">
        <f>IF(A1208="","",'DATA PENDIENTES'!F1208)</f>
        <v/>
      </c>
      <c r="H1208" s="47" t="str">
        <f>IF(A1208="","",'DATA PENDIENTES'!G1208)</f>
        <v/>
      </c>
      <c r="I1208" s="48" t="str">
        <f>IF(A1208="","",'DATA PENDIENTES'!H1208)</f>
        <v/>
      </c>
      <c r="J1208" s="48" t="str">
        <f t="shared" si="1"/>
        <v/>
      </c>
      <c r="K1208" s="47" t="str">
        <f>IF(A1208="","",'DATA PENDIENTES'!I1208)</f>
        <v/>
      </c>
      <c r="L1208" s="47" t="str">
        <f>IF(A1208="","",'DATA PENDIENTES'!K1208)</f>
        <v/>
      </c>
      <c r="M1208" s="47" t="str">
        <f>IF(A1208="","",'DATA PENDIENTES'!M1208)</f>
        <v/>
      </c>
      <c r="N1208" s="47" t="str">
        <f>IF(A1208="","",'DATA PENDIENTES'!N1208)</f>
        <v/>
      </c>
      <c r="O1208" s="47" t="str">
        <f t="shared" si="2"/>
        <v/>
      </c>
      <c r="P1208" s="47" t="str">
        <f t="shared" si="3"/>
        <v/>
      </c>
      <c r="Q1208" s="77" t="str">
        <f t="shared" si="4"/>
        <v/>
      </c>
      <c r="R1208" s="47" t="str">
        <f t="shared" si="5"/>
        <v/>
      </c>
      <c r="S1208" s="47" t="str">
        <f t="shared" si="6"/>
        <v/>
      </c>
      <c r="T1208" s="48" t="str">
        <f>IF(A1208="","",'DATA PENDIENTES'!O1208)</f>
        <v/>
      </c>
    </row>
    <row r="1209" ht="15.75" customHeight="1">
      <c r="A1209" s="52" t="str">
        <f>IF('DATA PENDIENTES'!B1209="","",'DATA PENDIENTES'!B1209)</f>
        <v/>
      </c>
      <c r="B1209" s="52" t="str">
        <f>IF(A1209="","",'DATA PENDIENTES'!C1209)</f>
        <v/>
      </c>
      <c r="C1209" s="52" t="str">
        <f>IF(A1209="","",'DATA PENDIENTES'!L1209)</f>
        <v/>
      </c>
      <c r="D1209" s="52" t="str">
        <f>IF(A1209="","",'DATA PENDIENTES'!J1209)</f>
        <v/>
      </c>
      <c r="E1209" s="52" t="str">
        <f>IF(A1209="","",'DATA PENDIENTES'!D1209)</f>
        <v/>
      </c>
      <c r="F1209" s="52" t="str">
        <f>IF(A1209="","",'DATA PENDIENTES'!E1209)</f>
        <v/>
      </c>
      <c r="G1209" s="52" t="str">
        <f>IF(A1209="","",'DATA PENDIENTES'!F1209)</f>
        <v/>
      </c>
      <c r="H1209" s="52" t="str">
        <f>IF(A1209="","",'DATA PENDIENTES'!G1209)</f>
        <v/>
      </c>
      <c r="I1209" s="53" t="str">
        <f>IF(A1209="","",'DATA PENDIENTES'!H1209)</f>
        <v/>
      </c>
      <c r="J1209" s="53" t="str">
        <f t="shared" si="1"/>
        <v/>
      </c>
      <c r="K1209" s="52" t="str">
        <f>IF(A1209="","",'DATA PENDIENTES'!I1209)</f>
        <v/>
      </c>
      <c r="L1209" s="52" t="str">
        <f>IF(A1209="","",'DATA PENDIENTES'!K1209)</f>
        <v/>
      </c>
      <c r="M1209" s="52" t="str">
        <f>IF(A1209="","",'DATA PENDIENTES'!M1209)</f>
        <v/>
      </c>
      <c r="N1209" s="52" t="str">
        <f>IF(A1209="","",'DATA PENDIENTES'!N1209)</f>
        <v/>
      </c>
      <c r="O1209" s="52" t="str">
        <f t="shared" si="2"/>
        <v/>
      </c>
      <c r="P1209" s="52" t="str">
        <f t="shared" si="3"/>
        <v/>
      </c>
      <c r="Q1209" s="80" t="str">
        <f t="shared" si="4"/>
        <v/>
      </c>
      <c r="R1209" s="52" t="str">
        <f t="shared" si="5"/>
        <v/>
      </c>
      <c r="S1209" s="52" t="str">
        <f t="shared" si="6"/>
        <v/>
      </c>
      <c r="T1209" s="53" t="str">
        <f>IF(A1209="","",'DATA PENDIENTES'!O1209)</f>
        <v/>
      </c>
    </row>
    <row r="1210" ht="15.75" customHeight="1">
      <c r="A1210" s="47" t="str">
        <f>IF('DATA PENDIENTES'!B1210="","",'DATA PENDIENTES'!B1210)</f>
        <v/>
      </c>
      <c r="B1210" s="47" t="str">
        <f>IF(A1210="","",'DATA PENDIENTES'!C1210)</f>
        <v/>
      </c>
      <c r="C1210" s="47" t="str">
        <f>IF(A1210="","",'DATA PENDIENTES'!L1210)</f>
        <v/>
      </c>
      <c r="D1210" s="47" t="str">
        <f>IF(A1210="","",'DATA PENDIENTES'!J1210)</f>
        <v/>
      </c>
      <c r="E1210" s="47" t="str">
        <f>IF(A1210="","",'DATA PENDIENTES'!D1210)</f>
        <v/>
      </c>
      <c r="F1210" s="47" t="str">
        <f>IF(A1210="","",'DATA PENDIENTES'!E1210)</f>
        <v/>
      </c>
      <c r="G1210" s="47" t="str">
        <f>IF(A1210="","",'DATA PENDIENTES'!F1210)</f>
        <v/>
      </c>
      <c r="H1210" s="47" t="str">
        <f>IF(A1210="","",'DATA PENDIENTES'!G1210)</f>
        <v/>
      </c>
      <c r="I1210" s="48" t="str">
        <f>IF(A1210="","",'DATA PENDIENTES'!H1210)</f>
        <v/>
      </c>
      <c r="J1210" s="48" t="str">
        <f t="shared" si="1"/>
        <v/>
      </c>
      <c r="K1210" s="47" t="str">
        <f>IF(A1210="","",'DATA PENDIENTES'!I1210)</f>
        <v/>
      </c>
      <c r="L1210" s="47" t="str">
        <f>IF(A1210="","",'DATA PENDIENTES'!K1210)</f>
        <v/>
      </c>
      <c r="M1210" s="47" t="str">
        <f>IF(A1210="","",'DATA PENDIENTES'!M1210)</f>
        <v/>
      </c>
      <c r="N1210" s="47" t="str">
        <f>IF(A1210="","",'DATA PENDIENTES'!N1210)</f>
        <v/>
      </c>
      <c r="O1210" s="47" t="str">
        <f t="shared" si="2"/>
        <v/>
      </c>
      <c r="P1210" s="47" t="str">
        <f t="shared" si="3"/>
        <v/>
      </c>
      <c r="Q1210" s="77" t="str">
        <f t="shared" si="4"/>
        <v/>
      </c>
      <c r="R1210" s="47" t="str">
        <f t="shared" si="5"/>
        <v/>
      </c>
      <c r="S1210" s="47" t="str">
        <f t="shared" si="6"/>
        <v/>
      </c>
      <c r="T1210" s="48" t="str">
        <f>IF(A1210="","",'DATA PENDIENTES'!O1210)</f>
        <v/>
      </c>
    </row>
    <row r="1211" ht="15.75" customHeight="1">
      <c r="A1211" s="52" t="str">
        <f>IF('DATA PENDIENTES'!B1211="","",'DATA PENDIENTES'!B1211)</f>
        <v/>
      </c>
      <c r="B1211" s="52" t="str">
        <f>IF(A1211="","",'DATA PENDIENTES'!C1211)</f>
        <v/>
      </c>
      <c r="C1211" s="52" t="str">
        <f>IF(A1211="","",'DATA PENDIENTES'!L1211)</f>
        <v/>
      </c>
      <c r="D1211" s="52" t="str">
        <f>IF(A1211="","",'DATA PENDIENTES'!J1211)</f>
        <v/>
      </c>
      <c r="E1211" s="52" t="str">
        <f>IF(A1211="","",'DATA PENDIENTES'!D1211)</f>
        <v/>
      </c>
      <c r="F1211" s="52" t="str">
        <f>IF(A1211="","",'DATA PENDIENTES'!E1211)</f>
        <v/>
      </c>
      <c r="G1211" s="52" t="str">
        <f>IF(A1211="","",'DATA PENDIENTES'!F1211)</f>
        <v/>
      </c>
      <c r="H1211" s="52" t="str">
        <f>IF(A1211="","",'DATA PENDIENTES'!G1211)</f>
        <v/>
      </c>
      <c r="I1211" s="53" t="str">
        <f>IF(A1211="","",'DATA PENDIENTES'!H1211)</f>
        <v/>
      </c>
      <c r="J1211" s="53" t="str">
        <f t="shared" si="1"/>
        <v/>
      </c>
      <c r="K1211" s="52" t="str">
        <f>IF(A1211="","",'DATA PENDIENTES'!I1211)</f>
        <v/>
      </c>
      <c r="L1211" s="52" t="str">
        <f>IF(A1211="","",'DATA PENDIENTES'!K1211)</f>
        <v/>
      </c>
      <c r="M1211" s="52" t="str">
        <f>IF(A1211="","",'DATA PENDIENTES'!M1211)</f>
        <v/>
      </c>
      <c r="N1211" s="52" t="str">
        <f>IF(A1211="","",'DATA PENDIENTES'!N1211)</f>
        <v/>
      </c>
      <c r="O1211" s="52" t="str">
        <f t="shared" si="2"/>
        <v/>
      </c>
      <c r="P1211" s="52" t="str">
        <f t="shared" si="3"/>
        <v/>
      </c>
      <c r="Q1211" s="80" t="str">
        <f t="shared" si="4"/>
        <v/>
      </c>
      <c r="R1211" s="52" t="str">
        <f t="shared" si="5"/>
        <v/>
      </c>
      <c r="S1211" s="52" t="str">
        <f t="shared" si="6"/>
        <v/>
      </c>
      <c r="T1211" s="53" t="str">
        <f>IF(A1211="","",'DATA PENDIENTES'!O1211)</f>
        <v/>
      </c>
    </row>
    <row r="1212" ht="15.75" customHeight="1">
      <c r="A1212" s="47" t="str">
        <f>IF('DATA PENDIENTES'!B1212="","",'DATA PENDIENTES'!B1212)</f>
        <v/>
      </c>
      <c r="B1212" s="47" t="str">
        <f>IF(A1212="","",'DATA PENDIENTES'!C1212)</f>
        <v/>
      </c>
      <c r="C1212" s="47" t="str">
        <f>IF(A1212="","",'DATA PENDIENTES'!L1212)</f>
        <v/>
      </c>
      <c r="D1212" s="47" t="str">
        <f>IF(A1212="","",'DATA PENDIENTES'!J1212)</f>
        <v/>
      </c>
      <c r="E1212" s="47" t="str">
        <f>IF(A1212="","",'DATA PENDIENTES'!D1212)</f>
        <v/>
      </c>
      <c r="F1212" s="47" t="str">
        <f>IF(A1212="","",'DATA PENDIENTES'!E1212)</f>
        <v/>
      </c>
      <c r="G1212" s="47" t="str">
        <f>IF(A1212="","",'DATA PENDIENTES'!F1212)</f>
        <v/>
      </c>
      <c r="H1212" s="47" t="str">
        <f>IF(A1212="","",'DATA PENDIENTES'!G1212)</f>
        <v/>
      </c>
      <c r="I1212" s="48" t="str">
        <f>IF(A1212="","",'DATA PENDIENTES'!H1212)</f>
        <v/>
      </c>
      <c r="J1212" s="48" t="str">
        <f t="shared" si="1"/>
        <v/>
      </c>
      <c r="K1212" s="47" t="str">
        <f>IF(A1212="","",'DATA PENDIENTES'!I1212)</f>
        <v/>
      </c>
      <c r="L1212" s="47" t="str">
        <f>IF(A1212="","",'DATA PENDIENTES'!K1212)</f>
        <v/>
      </c>
      <c r="M1212" s="47" t="str">
        <f>IF(A1212="","",'DATA PENDIENTES'!M1212)</f>
        <v/>
      </c>
      <c r="N1212" s="47" t="str">
        <f>IF(A1212="","",'DATA PENDIENTES'!N1212)</f>
        <v/>
      </c>
      <c r="O1212" s="47" t="str">
        <f t="shared" si="2"/>
        <v/>
      </c>
      <c r="P1212" s="47" t="str">
        <f t="shared" si="3"/>
        <v/>
      </c>
      <c r="Q1212" s="77" t="str">
        <f t="shared" si="4"/>
        <v/>
      </c>
      <c r="R1212" s="47" t="str">
        <f t="shared" si="5"/>
        <v/>
      </c>
      <c r="S1212" s="47" t="str">
        <f t="shared" si="6"/>
        <v/>
      </c>
      <c r="T1212" s="48" t="str">
        <f>IF(A1212="","",'DATA PENDIENTES'!O1212)</f>
        <v/>
      </c>
    </row>
    <row r="1213" ht="15.75" customHeight="1">
      <c r="A1213" s="52" t="str">
        <f>IF('DATA PENDIENTES'!B1213="","",'DATA PENDIENTES'!B1213)</f>
        <v/>
      </c>
      <c r="B1213" s="52" t="str">
        <f>IF(A1213="","",'DATA PENDIENTES'!C1213)</f>
        <v/>
      </c>
      <c r="C1213" s="52" t="str">
        <f>IF(A1213="","",'DATA PENDIENTES'!L1213)</f>
        <v/>
      </c>
      <c r="D1213" s="52" t="str">
        <f>IF(A1213="","",'DATA PENDIENTES'!J1213)</f>
        <v/>
      </c>
      <c r="E1213" s="52" t="str">
        <f>IF(A1213="","",'DATA PENDIENTES'!D1213)</f>
        <v/>
      </c>
      <c r="F1213" s="52" t="str">
        <f>IF(A1213="","",'DATA PENDIENTES'!E1213)</f>
        <v/>
      </c>
      <c r="G1213" s="52" t="str">
        <f>IF(A1213="","",'DATA PENDIENTES'!F1213)</f>
        <v/>
      </c>
      <c r="H1213" s="52" t="str">
        <f>IF(A1213="","",'DATA PENDIENTES'!G1213)</f>
        <v/>
      </c>
      <c r="I1213" s="53" t="str">
        <f>IF(A1213="","",'DATA PENDIENTES'!H1213)</f>
        <v/>
      </c>
      <c r="J1213" s="53" t="str">
        <f t="shared" si="1"/>
        <v/>
      </c>
      <c r="K1213" s="52" t="str">
        <f>IF(A1213="","",'DATA PENDIENTES'!I1213)</f>
        <v/>
      </c>
      <c r="L1213" s="52" t="str">
        <f>IF(A1213="","",'DATA PENDIENTES'!K1213)</f>
        <v/>
      </c>
      <c r="M1213" s="52" t="str">
        <f>IF(A1213="","",'DATA PENDIENTES'!M1213)</f>
        <v/>
      </c>
      <c r="N1213" s="52" t="str">
        <f>IF(A1213="","",'DATA PENDIENTES'!N1213)</f>
        <v/>
      </c>
      <c r="O1213" s="52" t="str">
        <f t="shared" si="2"/>
        <v/>
      </c>
      <c r="P1213" s="52" t="str">
        <f t="shared" si="3"/>
        <v/>
      </c>
      <c r="Q1213" s="80" t="str">
        <f t="shared" si="4"/>
        <v/>
      </c>
      <c r="R1213" s="52" t="str">
        <f t="shared" si="5"/>
        <v/>
      </c>
      <c r="S1213" s="52" t="str">
        <f t="shared" si="6"/>
        <v/>
      </c>
      <c r="T1213" s="53" t="str">
        <f>IF(A1213="","",'DATA PENDIENTES'!O1213)</f>
        <v/>
      </c>
    </row>
    <row r="1214" ht="15.75" customHeight="1">
      <c r="A1214" s="47" t="str">
        <f>IF('DATA PENDIENTES'!B1214="","",'DATA PENDIENTES'!B1214)</f>
        <v/>
      </c>
      <c r="B1214" s="47" t="str">
        <f>IF(A1214="","",'DATA PENDIENTES'!C1214)</f>
        <v/>
      </c>
      <c r="C1214" s="47" t="str">
        <f>IF(A1214="","",'DATA PENDIENTES'!L1214)</f>
        <v/>
      </c>
      <c r="D1214" s="47" t="str">
        <f>IF(A1214="","",'DATA PENDIENTES'!J1214)</f>
        <v/>
      </c>
      <c r="E1214" s="47" t="str">
        <f>IF(A1214="","",'DATA PENDIENTES'!D1214)</f>
        <v/>
      </c>
      <c r="F1214" s="47" t="str">
        <f>IF(A1214="","",'DATA PENDIENTES'!E1214)</f>
        <v/>
      </c>
      <c r="G1214" s="47" t="str">
        <f>IF(A1214="","",'DATA PENDIENTES'!F1214)</f>
        <v/>
      </c>
      <c r="H1214" s="47" t="str">
        <f>IF(A1214="","",'DATA PENDIENTES'!G1214)</f>
        <v/>
      </c>
      <c r="I1214" s="48" t="str">
        <f>IF(A1214="","",'DATA PENDIENTES'!H1214)</f>
        <v/>
      </c>
      <c r="J1214" s="48" t="str">
        <f t="shared" si="1"/>
        <v/>
      </c>
      <c r="K1214" s="47" t="str">
        <f>IF(A1214="","",'DATA PENDIENTES'!I1214)</f>
        <v/>
      </c>
      <c r="L1214" s="47" t="str">
        <f>IF(A1214="","",'DATA PENDIENTES'!K1214)</f>
        <v/>
      </c>
      <c r="M1214" s="47" t="str">
        <f>IF(A1214="","",'DATA PENDIENTES'!M1214)</f>
        <v/>
      </c>
      <c r="N1214" s="47" t="str">
        <f>IF(A1214="","",'DATA PENDIENTES'!N1214)</f>
        <v/>
      </c>
      <c r="O1214" s="47" t="str">
        <f t="shared" si="2"/>
        <v/>
      </c>
      <c r="P1214" s="47" t="str">
        <f t="shared" si="3"/>
        <v/>
      </c>
      <c r="Q1214" s="77" t="str">
        <f t="shared" si="4"/>
        <v/>
      </c>
      <c r="R1214" s="47" t="str">
        <f t="shared" si="5"/>
        <v/>
      </c>
      <c r="S1214" s="47" t="str">
        <f t="shared" si="6"/>
        <v/>
      </c>
      <c r="T1214" s="48" t="str">
        <f>IF(A1214="","",'DATA PENDIENTES'!O1214)</f>
        <v/>
      </c>
    </row>
    <row r="1215" ht="15.75" customHeight="1">
      <c r="A1215" s="52" t="str">
        <f>IF('DATA PENDIENTES'!B1215="","",'DATA PENDIENTES'!B1215)</f>
        <v/>
      </c>
      <c r="B1215" s="52" t="str">
        <f>IF(A1215="","",'DATA PENDIENTES'!C1215)</f>
        <v/>
      </c>
      <c r="C1215" s="52" t="str">
        <f>IF(A1215="","",'DATA PENDIENTES'!L1215)</f>
        <v/>
      </c>
      <c r="D1215" s="52" t="str">
        <f>IF(A1215="","",'DATA PENDIENTES'!J1215)</f>
        <v/>
      </c>
      <c r="E1215" s="52" t="str">
        <f>IF(A1215="","",'DATA PENDIENTES'!D1215)</f>
        <v/>
      </c>
      <c r="F1215" s="52" t="str">
        <f>IF(A1215="","",'DATA PENDIENTES'!E1215)</f>
        <v/>
      </c>
      <c r="G1215" s="52" t="str">
        <f>IF(A1215="","",'DATA PENDIENTES'!F1215)</f>
        <v/>
      </c>
      <c r="H1215" s="52" t="str">
        <f>IF(A1215="","",'DATA PENDIENTES'!G1215)</f>
        <v/>
      </c>
      <c r="I1215" s="53" t="str">
        <f>IF(A1215="","",'DATA PENDIENTES'!H1215)</f>
        <v/>
      </c>
      <c r="J1215" s="53" t="str">
        <f t="shared" si="1"/>
        <v/>
      </c>
      <c r="K1215" s="52" t="str">
        <f>IF(A1215="","",'DATA PENDIENTES'!I1215)</f>
        <v/>
      </c>
      <c r="L1215" s="52" t="str">
        <f>IF(A1215="","",'DATA PENDIENTES'!K1215)</f>
        <v/>
      </c>
      <c r="M1215" s="52" t="str">
        <f>IF(A1215="","",'DATA PENDIENTES'!M1215)</f>
        <v/>
      </c>
      <c r="N1215" s="52" t="str">
        <f>IF(A1215="","",'DATA PENDIENTES'!N1215)</f>
        <v/>
      </c>
      <c r="O1215" s="52" t="str">
        <f t="shared" si="2"/>
        <v/>
      </c>
      <c r="P1215" s="52" t="str">
        <f t="shared" si="3"/>
        <v/>
      </c>
      <c r="Q1215" s="80" t="str">
        <f t="shared" si="4"/>
        <v/>
      </c>
      <c r="R1215" s="52" t="str">
        <f t="shared" si="5"/>
        <v/>
      </c>
      <c r="S1215" s="52" t="str">
        <f t="shared" si="6"/>
        <v/>
      </c>
      <c r="T1215" s="53" t="str">
        <f>IF(A1215="","",'DATA PENDIENTES'!O1215)</f>
        <v/>
      </c>
    </row>
    <row r="1216" ht="15.75" customHeight="1">
      <c r="A1216" s="47" t="str">
        <f>IF('DATA PENDIENTES'!B1216="","",'DATA PENDIENTES'!B1216)</f>
        <v/>
      </c>
      <c r="B1216" s="47" t="str">
        <f>IF(A1216="","",'DATA PENDIENTES'!C1216)</f>
        <v/>
      </c>
      <c r="C1216" s="47" t="str">
        <f>IF(A1216="","",'DATA PENDIENTES'!L1216)</f>
        <v/>
      </c>
      <c r="D1216" s="47" t="str">
        <f>IF(A1216="","",'DATA PENDIENTES'!J1216)</f>
        <v/>
      </c>
      <c r="E1216" s="47" t="str">
        <f>IF(A1216="","",'DATA PENDIENTES'!D1216)</f>
        <v/>
      </c>
      <c r="F1216" s="47" t="str">
        <f>IF(A1216="","",'DATA PENDIENTES'!E1216)</f>
        <v/>
      </c>
      <c r="G1216" s="47" t="str">
        <f>IF(A1216="","",'DATA PENDIENTES'!F1216)</f>
        <v/>
      </c>
      <c r="H1216" s="47" t="str">
        <f>IF(A1216="","",'DATA PENDIENTES'!G1216)</f>
        <v/>
      </c>
      <c r="I1216" s="48" t="str">
        <f>IF(A1216="","",'DATA PENDIENTES'!H1216)</f>
        <v/>
      </c>
      <c r="J1216" s="48" t="str">
        <f t="shared" si="1"/>
        <v/>
      </c>
      <c r="K1216" s="47" t="str">
        <f>IF(A1216="","",'DATA PENDIENTES'!I1216)</f>
        <v/>
      </c>
      <c r="L1216" s="47" t="str">
        <f>IF(A1216="","",'DATA PENDIENTES'!K1216)</f>
        <v/>
      </c>
      <c r="M1216" s="47" t="str">
        <f>IF(A1216="","",'DATA PENDIENTES'!M1216)</f>
        <v/>
      </c>
      <c r="N1216" s="47" t="str">
        <f>IF(A1216="","",'DATA PENDIENTES'!N1216)</f>
        <v/>
      </c>
      <c r="O1216" s="47" t="str">
        <f t="shared" si="2"/>
        <v/>
      </c>
      <c r="P1216" s="47" t="str">
        <f t="shared" si="3"/>
        <v/>
      </c>
      <c r="Q1216" s="77" t="str">
        <f t="shared" si="4"/>
        <v/>
      </c>
      <c r="R1216" s="47" t="str">
        <f t="shared" si="5"/>
        <v/>
      </c>
      <c r="S1216" s="47" t="str">
        <f t="shared" si="6"/>
        <v/>
      </c>
      <c r="T1216" s="48" t="str">
        <f>IF(A1216="","",'DATA PENDIENTES'!O1216)</f>
        <v/>
      </c>
    </row>
    <row r="1217" ht="15.75" customHeight="1">
      <c r="A1217" s="52" t="str">
        <f>IF('DATA PENDIENTES'!B1217="","",'DATA PENDIENTES'!B1217)</f>
        <v/>
      </c>
      <c r="B1217" s="52" t="str">
        <f>IF(A1217="","",'DATA PENDIENTES'!C1217)</f>
        <v/>
      </c>
      <c r="C1217" s="52" t="str">
        <f>IF(A1217="","",'DATA PENDIENTES'!L1217)</f>
        <v/>
      </c>
      <c r="D1217" s="52" t="str">
        <f>IF(A1217="","",'DATA PENDIENTES'!J1217)</f>
        <v/>
      </c>
      <c r="E1217" s="52" t="str">
        <f>IF(A1217="","",'DATA PENDIENTES'!D1217)</f>
        <v/>
      </c>
      <c r="F1217" s="52" t="str">
        <f>IF(A1217="","",'DATA PENDIENTES'!E1217)</f>
        <v/>
      </c>
      <c r="G1217" s="52" t="str">
        <f>IF(A1217="","",'DATA PENDIENTES'!F1217)</f>
        <v/>
      </c>
      <c r="H1217" s="52" t="str">
        <f>IF(A1217="","",'DATA PENDIENTES'!G1217)</f>
        <v/>
      </c>
      <c r="I1217" s="53" t="str">
        <f>IF(A1217="","",'DATA PENDIENTES'!H1217)</f>
        <v/>
      </c>
      <c r="J1217" s="53" t="str">
        <f t="shared" si="1"/>
        <v/>
      </c>
      <c r="K1217" s="52" t="str">
        <f>IF(A1217="","",'DATA PENDIENTES'!I1217)</f>
        <v/>
      </c>
      <c r="L1217" s="52" t="str">
        <f>IF(A1217="","",'DATA PENDIENTES'!K1217)</f>
        <v/>
      </c>
      <c r="M1217" s="52" t="str">
        <f>IF(A1217="","",'DATA PENDIENTES'!M1217)</f>
        <v/>
      </c>
      <c r="N1217" s="52" t="str">
        <f>IF(A1217="","",'DATA PENDIENTES'!N1217)</f>
        <v/>
      </c>
      <c r="O1217" s="52" t="str">
        <f t="shared" si="2"/>
        <v/>
      </c>
      <c r="P1217" s="52" t="str">
        <f t="shared" si="3"/>
        <v/>
      </c>
      <c r="Q1217" s="80" t="str">
        <f t="shared" si="4"/>
        <v/>
      </c>
      <c r="R1217" s="52" t="str">
        <f t="shared" si="5"/>
        <v/>
      </c>
      <c r="S1217" s="52" t="str">
        <f t="shared" si="6"/>
        <v/>
      </c>
      <c r="T1217" s="53" t="str">
        <f>IF(A1217="","",'DATA PENDIENTES'!O1217)</f>
        <v/>
      </c>
    </row>
    <row r="1218" ht="15.75" customHeight="1">
      <c r="A1218" s="47" t="str">
        <f>IF('DATA PENDIENTES'!B1218="","",'DATA PENDIENTES'!B1218)</f>
        <v/>
      </c>
      <c r="B1218" s="47" t="str">
        <f>IF(A1218="","",'DATA PENDIENTES'!C1218)</f>
        <v/>
      </c>
      <c r="C1218" s="47" t="str">
        <f>IF(A1218="","",'DATA PENDIENTES'!L1218)</f>
        <v/>
      </c>
      <c r="D1218" s="47" t="str">
        <f>IF(A1218="","",'DATA PENDIENTES'!J1218)</f>
        <v/>
      </c>
      <c r="E1218" s="47" t="str">
        <f>IF(A1218="","",'DATA PENDIENTES'!D1218)</f>
        <v/>
      </c>
      <c r="F1218" s="47" t="str">
        <f>IF(A1218="","",'DATA PENDIENTES'!E1218)</f>
        <v/>
      </c>
      <c r="G1218" s="47" t="str">
        <f>IF(A1218="","",'DATA PENDIENTES'!F1218)</f>
        <v/>
      </c>
      <c r="H1218" s="47" t="str">
        <f>IF(A1218="","",'DATA PENDIENTES'!G1218)</f>
        <v/>
      </c>
      <c r="I1218" s="48" t="str">
        <f>IF(A1218="","",'DATA PENDIENTES'!H1218)</f>
        <v/>
      </c>
      <c r="J1218" s="48" t="str">
        <f t="shared" si="1"/>
        <v/>
      </c>
      <c r="K1218" s="47" t="str">
        <f>IF(A1218="","",'DATA PENDIENTES'!I1218)</f>
        <v/>
      </c>
      <c r="L1218" s="47" t="str">
        <f>IF(A1218="","",'DATA PENDIENTES'!K1218)</f>
        <v/>
      </c>
      <c r="M1218" s="47" t="str">
        <f>IF(A1218="","",'DATA PENDIENTES'!M1218)</f>
        <v/>
      </c>
      <c r="N1218" s="47" t="str">
        <f>IF(A1218="","",'DATA PENDIENTES'!N1218)</f>
        <v/>
      </c>
      <c r="O1218" s="47" t="str">
        <f t="shared" si="2"/>
        <v/>
      </c>
      <c r="P1218" s="47" t="str">
        <f t="shared" si="3"/>
        <v/>
      </c>
      <c r="Q1218" s="77" t="str">
        <f t="shared" si="4"/>
        <v/>
      </c>
      <c r="R1218" s="47" t="str">
        <f t="shared" si="5"/>
        <v/>
      </c>
      <c r="S1218" s="47" t="str">
        <f t="shared" si="6"/>
        <v/>
      </c>
      <c r="T1218" s="48" t="str">
        <f>IF(A1218="","",'DATA PENDIENTES'!O1218)</f>
        <v/>
      </c>
    </row>
    <row r="1219" ht="15.75" customHeight="1">
      <c r="A1219" s="52" t="str">
        <f>IF('DATA PENDIENTES'!B1219="","",'DATA PENDIENTES'!B1219)</f>
        <v/>
      </c>
      <c r="B1219" s="52" t="str">
        <f>IF(A1219="","",'DATA PENDIENTES'!C1219)</f>
        <v/>
      </c>
      <c r="C1219" s="52" t="str">
        <f>IF(A1219="","",'DATA PENDIENTES'!L1219)</f>
        <v/>
      </c>
      <c r="D1219" s="52" t="str">
        <f>IF(A1219="","",'DATA PENDIENTES'!J1219)</f>
        <v/>
      </c>
      <c r="E1219" s="52" t="str">
        <f>IF(A1219="","",'DATA PENDIENTES'!D1219)</f>
        <v/>
      </c>
      <c r="F1219" s="52" t="str">
        <f>IF(A1219="","",'DATA PENDIENTES'!E1219)</f>
        <v/>
      </c>
      <c r="G1219" s="52" t="str">
        <f>IF(A1219="","",'DATA PENDIENTES'!F1219)</f>
        <v/>
      </c>
      <c r="H1219" s="52" t="str">
        <f>IF(A1219="","",'DATA PENDIENTES'!G1219)</f>
        <v/>
      </c>
      <c r="I1219" s="53" t="str">
        <f>IF(A1219="","",'DATA PENDIENTES'!H1219)</f>
        <v/>
      </c>
      <c r="J1219" s="53" t="str">
        <f t="shared" si="1"/>
        <v/>
      </c>
      <c r="K1219" s="52" t="str">
        <f>IF(A1219="","",'DATA PENDIENTES'!I1219)</f>
        <v/>
      </c>
      <c r="L1219" s="52" t="str">
        <f>IF(A1219="","",'DATA PENDIENTES'!K1219)</f>
        <v/>
      </c>
      <c r="M1219" s="52" t="str">
        <f>IF(A1219="","",'DATA PENDIENTES'!M1219)</f>
        <v/>
      </c>
      <c r="N1219" s="52" t="str">
        <f>IF(A1219="","",'DATA PENDIENTES'!N1219)</f>
        <v/>
      </c>
      <c r="O1219" s="52" t="str">
        <f t="shared" si="2"/>
        <v/>
      </c>
      <c r="P1219" s="52" t="str">
        <f t="shared" si="3"/>
        <v/>
      </c>
      <c r="Q1219" s="80" t="str">
        <f t="shared" si="4"/>
        <v/>
      </c>
      <c r="R1219" s="52" t="str">
        <f t="shared" si="5"/>
        <v/>
      </c>
      <c r="S1219" s="52" t="str">
        <f t="shared" si="6"/>
        <v/>
      </c>
      <c r="T1219" s="53" t="str">
        <f>IF(A1219="","",'DATA PENDIENTES'!O1219)</f>
        <v/>
      </c>
    </row>
    <row r="1220" ht="15.75" customHeight="1">
      <c r="A1220" s="47" t="str">
        <f>IF('DATA PENDIENTES'!B1220="","",'DATA PENDIENTES'!B1220)</f>
        <v/>
      </c>
      <c r="B1220" s="47" t="str">
        <f>IF(A1220="","",'DATA PENDIENTES'!C1220)</f>
        <v/>
      </c>
      <c r="C1220" s="47" t="str">
        <f>IF(A1220="","",'DATA PENDIENTES'!L1220)</f>
        <v/>
      </c>
      <c r="D1220" s="47" t="str">
        <f>IF(A1220="","",'DATA PENDIENTES'!J1220)</f>
        <v/>
      </c>
      <c r="E1220" s="47" t="str">
        <f>IF(A1220="","",'DATA PENDIENTES'!D1220)</f>
        <v/>
      </c>
      <c r="F1220" s="47" t="str">
        <f>IF(A1220="","",'DATA PENDIENTES'!E1220)</f>
        <v/>
      </c>
      <c r="G1220" s="47" t="str">
        <f>IF(A1220="","",'DATA PENDIENTES'!F1220)</f>
        <v/>
      </c>
      <c r="H1220" s="47" t="str">
        <f>IF(A1220="","",'DATA PENDIENTES'!G1220)</f>
        <v/>
      </c>
      <c r="I1220" s="48" t="str">
        <f>IF(A1220="","",'DATA PENDIENTES'!H1220)</f>
        <v/>
      </c>
      <c r="J1220" s="48" t="str">
        <f t="shared" si="1"/>
        <v/>
      </c>
      <c r="K1220" s="47" t="str">
        <f>IF(A1220="","",'DATA PENDIENTES'!I1220)</f>
        <v/>
      </c>
      <c r="L1220" s="47" t="str">
        <f>IF(A1220="","",'DATA PENDIENTES'!K1220)</f>
        <v/>
      </c>
      <c r="M1220" s="47" t="str">
        <f>IF(A1220="","",'DATA PENDIENTES'!M1220)</f>
        <v/>
      </c>
      <c r="N1220" s="47" t="str">
        <f>IF(A1220="","",'DATA PENDIENTES'!N1220)</f>
        <v/>
      </c>
      <c r="O1220" s="47" t="str">
        <f t="shared" si="2"/>
        <v/>
      </c>
      <c r="P1220" s="47" t="str">
        <f t="shared" si="3"/>
        <v/>
      </c>
      <c r="Q1220" s="77" t="str">
        <f t="shared" si="4"/>
        <v/>
      </c>
      <c r="R1220" s="47" t="str">
        <f t="shared" si="5"/>
        <v/>
      </c>
      <c r="S1220" s="47" t="str">
        <f t="shared" si="6"/>
        <v/>
      </c>
      <c r="T1220" s="48" t="str">
        <f>IF(A1220="","",'DATA PENDIENTES'!O1220)</f>
        <v/>
      </c>
    </row>
    <row r="1221" ht="15.75" customHeight="1">
      <c r="A1221" s="52" t="str">
        <f>IF('DATA PENDIENTES'!B1221="","",'DATA PENDIENTES'!B1221)</f>
        <v/>
      </c>
      <c r="B1221" s="52" t="str">
        <f>IF(A1221="","",'DATA PENDIENTES'!C1221)</f>
        <v/>
      </c>
      <c r="C1221" s="52" t="str">
        <f>IF(A1221="","",'DATA PENDIENTES'!L1221)</f>
        <v/>
      </c>
      <c r="D1221" s="52" t="str">
        <f>IF(A1221="","",'DATA PENDIENTES'!J1221)</f>
        <v/>
      </c>
      <c r="E1221" s="52" t="str">
        <f>IF(A1221="","",'DATA PENDIENTES'!D1221)</f>
        <v/>
      </c>
      <c r="F1221" s="52" t="str">
        <f>IF(A1221="","",'DATA PENDIENTES'!E1221)</f>
        <v/>
      </c>
      <c r="G1221" s="52" t="str">
        <f>IF(A1221="","",'DATA PENDIENTES'!F1221)</f>
        <v/>
      </c>
      <c r="H1221" s="52" t="str">
        <f>IF(A1221="","",'DATA PENDIENTES'!G1221)</f>
        <v/>
      </c>
      <c r="I1221" s="53" t="str">
        <f>IF(A1221="","",'DATA PENDIENTES'!H1221)</f>
        <v/>
      </c>
      <c r="J1221" s="53" t="str">
        <f t="shared" si="1"/>
        <v/>
      </c>
      <c r="K1221" s="52" t="str">
        <f>IF(A1221="","",'DATA PENDIENTES'!I1221)</f>
        <v/>
      </c>
      <c r="L1221" s="52" t="str">
        <f>IF(A1221="","",'DATA PENDIENTES'!K1221)</f>
        <v/>
      </c>
      <c r="M1221" s="52" t="str">
        <f>IF(A1221="","",'DATA PENDIENTES'!M1221)</f>
        <v/>
      </c>
      <c r="N1221" s="52" t="str">
        <f>IF(A1221="","",'DATA PENDIENTES'!N1221)</f>
        <v/>
      </c>
      <c r="O1221" s="52" t="str">
        <f t="shared" si="2"/>
        <v/>
      </c>
      <c r="P1221" s="52" t="str">
        <f t="shared" si="3"/>
        <v/>
      </c>
      <c r="Q1221" s="80" t="str">
        <f t="shared" si="4"/>
        <v/>
      </c>
      <c r="R1221" s="52" t="str">
        <f t="shared" si="5"/>
        <v/>
      </c>
      <c r="S1221" s="52" t="str">
        <f t="shared" si="6"/>
        <v/>
      </c>
      <c r="T1221" s="53" t="str">
        <f>IF(A1221="","",'DATA PENDIENTES'!O1221)</f>
        <v/>
      </c>
    </row>
    <row r="1222" ht="15.75" customHeight="1">
      <c r="A1222" s="47" t="str">
        <f>IF('DATA PENDIENTES'!B1222="","",'DATA PENDIENTES'!B1222)</f>
        <v/>
      </c>
      <c r="B1222" s="47" t="str">
        <f>IF(A1222="","",'DATA PENDIENTES'!C1222)</f>
        <v/>
      </c>
      <c r="C1222" s="47" t="str">
        <f>IF(A1222="","",'DATA PENDIENTES'!L1222)</f>
        <v/>
      </c>
      <c r="D1222" s="47" t="str">
        <f>IF(A1222="","",'DATA PENDIENTES'!J1222)</f>
        <v/>
      </c>
      <c r="E1222" s="47" t="str">
        <f>IF(A1222="","",'DATA PENDIENTES'!D1222)</f>
        <v/>
      </c>
      <c r="F1222" s="47" t="str">
        <f>IF(A1222="","",'DATA PENDIENTES'!E1222)</f>
        <v/>
      </c>
      <c r="G1222" s="47" t="str">
        <f>IF(A1222="","",'DATA PENDIENTES'!F1222)</f>
        <v/>
      </c>
      <c r="H1222" s="47" t="str">
        <f>IF(A1222="","",'DATA PENDIENTES'!G1222)</f>
        <v/>
      </c>
      <c r="I1222" s="48" t="str">
        <f>IF(A1222="","",'DATA PENDIENTES'!H1222)</f>
        <v/>
      </c>
      <c r="J1222" s="48" t="str">
        <f t="shared" si="1"/>
        <v/>
      </c>
      <c r="K1222" s="47" t="str">
        <f>IF(A1222="","",'DATA PENDIENTES'!I1222)</f>
        <v/>
      </c>
      <c r="L1222" s="47" t="str">
        <f>IF(A1222="","",'DATA PENDIENTES'!K1222)</f>
        <v/>
      </c>
      <c r="M1222" s="47" t="str">
        <f>IF(A1222="","",'DATA PENDIENTES'!M1222)</f>
        <v/>
      </c>
      <c r="N1222" s="47" t="str">
        <f>IF(A1222="","",'DATA PENDIENTES'!N1222)</f>
        <v/>
      </c>
      <c r="O1222" s="47" t="str">
        <f t="shared" si="2"/>
        <v/>
      </c>
      <c r="P1222" s="47" t="str">
        <f t="shared" si="3"/>
        <v/>
      </c>
      <c r="Q1222" s="77" t="str">
        <f t="shared" si="4"/>
        <v/>
      </c>
      <c r="R1222" s="47" t="str">
        <f t="shared" si="5"/>
        <v/>
      </c>
      <c r="S1222" s="47" t="str">
        <f t="shared" si="6"/>
        <v/>
      </c>
      <c r="T1222" s="48" t="str">
        <f>IF(A1222="","",'DATA PENDIENTES'!O1222)</f>
        <v/>
      </c>
    </row>
    <row r="1223" ht="15.75" customHeight="1">
      <c r="A1223" s="52" t="str">
        <f>IF('DATA PENDIENTES'!B1223="","",'DATA PENDIENTES'!B1223)</f>
        <v/>
      </c>
      <c r="B1223" s="52" t="str">
        <f>IF(A1223="","",'DATA PENDIENTES'!C1223)</f>
        <v/>
      </c>
      <c r="C1223" s="52" t="str">
        <f>IF(A1223="","",'DATA PENDIENTES'!L1223)</f>
        <v/>
      </c>
      <c r="D1223" s="52" t="str">
        <f>IF(A1223="","",'DATA PENDIENTES'!J1223)</f>
        <v/>
      </c>
      <c r="E1223" s="52" t="str">
        <f>IF(A1223="","",'DATA PENDIENTES'!D1223)</f>
        <v/>
      </c>
      <c r="F1223" s="52" t="str">
        <f>IF(A1223="","",'DATA PENDIENTES'!E1223)</f>
        <v/>
      </c>
      <c r="G1223" s="52" t="str">
        <f>IF(A1223="","",'DATA PENDIENTES'!F1223)</f>
        <v/>
      </c>
      <c r="H1223" s="52" t="str">
        <f>IF(A1223="","",'DATA PENDIENTES'!G1223)</f>
        <v/>
      </c>
      <c r="I1223" s="53" t="str">
        <f>IF(A1223="","",'DATA PENDIENTES'!H1223)</f>
        <v/>
      </c>
      <c r="J1223" s="53" t="str">
        <f t="shared" si="1"/>
        <v/>
      </c>
      <c r="K1223" s="52" t="str">
        <f>IF(A1223="","",'DATA PENDIENTES'!I1223)</f>
        <v/>
      </c>
      <c r="L1223" s="52" t="str">
        <f>IF(A1223="","",'DATA PENDIENTES'!K1223)</f>
        <v/>
      </c>
      <c r="M1223" s="52" t="str">
        <f>IF(A1223="","",'DATA PENDIENTES'!M1223)</f>
        <v/>
      </c>
      <c r="N1223" s="52" t="str">
        <f>IF(A1223="","",'DATA PENDIENTES'!N1223)</f>
        <v/>
      </c>
      <c r="O1223" s="52" t="str">
        <f t="shared" si="2"/>
        <v/>
      </c>
      <c r="P1223" s="52" t="str">
        <f t="shared" si="3"/>
        <v/>
      </c>
      <c r="Q1223" s="80" t="str">
        <f t="shared" si="4"/>
        <v/>
      </c>
      <c r="R1223" s="52" t="str">
        <f t="shared" si="5"/>
        <v/>
      </c>
      <c r="S1223" s="52" t="str">
        <f t="shared" si="6"/>
        <v/>
      </c>
      <c r="T1223" s="53" t="str">
        <f>IF(A1223="","",'DATA PENDIENTES'!O1223)</f>
        <v/>
      </c>
    </row>
    <row r="1224" ht="15.75" customHeight="1">
      <c r="A1224" s="47" t="str">
        <f>IF('DATA PENDIENTES'!B1224="","",'DATA PENDIENTES'!B1224)</f>
        <v/>
      </c>
      <c r="B1224" s="47" t="str">
        <f>IF(A1224="","",'DATA PENDIENTES'!C1224)</f>
        <v/>
      </c>
      <c r="C1224" s="47" t="str">
        <f>IF(A1224="","",'DATA PENDIENTES'!L1224)</f>
        <v/>
      </c>
      <c r="D1224" s="47" t="str">
        <f>IF(A1224="","",'DATA PENDIENTES'!J1224)</f>
        <v/>
      </c>
      <c r="E1224" s="47" t="str">
        <f>IF(A1224="","",'DATA PENDIENTES'!D1224)</f>
        <v/>
      </c>
      <c r="F1224" s="47" t="str">
        <f>IF(A1224="","",'DATA PENDIENTES'!E1224)</f>
        <v/>
      </c>
      <c r="G1224" s="47" t="str">
        <f>IF(A1224="","",'DATA PENDIENTES'!F1224)</f>
        <v/>
      </c>
      <c r="H1224" s="47" t="str">
        <f>IF(A1224="","",'DATA PENDIENTES'!G1224)</f>
        <v/>
      </c>
      <c r="I1224" s="48" t="str">
        <f>IF(A1224="","",'DATA PENDIENTES'!H1224)</f>
        <v/>
      </c>
      <c r="J1224" s="48" t="str">
        <f t="shared" si="1"/>
        <v/>
      </c>
      <c r="K1224" s="47" t="str">
        <f>IF(A1224="","",'DATA PENDIENTES'!I1224)</f>
        <v/>
      </c>
      <c r="L1224" s="47" t="str">
        <f>IF(A1224="","",'DATA PENDIENTES'!K1224)</f>
        <v/>
      </c>
      <c r="M1224" s="47" t="str">
        <f>IF(A1224="","",'DATA PENDIENTES'!M1224)</f>
        <v/>
      </c>
      <c r="N1224" s="47" t="str">
        <f>IF(A1224="","",'DATA PENDIENTES'!N1224)</f>
        <v/>
      </c>
      <c r="O1224" s="47" t="str">
        <f t="shared" si="2"/>
        <v/>
      </c>
      <c r="P1224" s="47" t="str">
        <f t="shared" si="3"/>
        <v/>
      </c>
      <c r="Q1224" s="77" t="str">
        <f t="shared" si="4"/>
        <v/>
      </c>
      <c r="R1224" s="47" t="str">
        <f t="shared" si="5"/>
        <v/>
      </c>
      <c r="S1224" s="47" t="str">
        <f t="shared" si="6"/>
        <v/>
      </c>
      <c r="T1224" s="48" t="str">
        <f>IF(A1224="","",'DATA PENDIENTES'!O1224)</f>
        <v/>
      </c>
    </row>
    <row r="1225" ht="15.75" customHeight="1">
      <c r="A1225" s="52" t="str">
        <f>IF('DATA PENDIENTES'!B1225="","",'DATA PENDIENTES'!B1225)</f>
        <v/>
      </c>
      <c r="B1225" s="52" t="str">
        <f>IF(A1225="","",'DATA PENDIENTES'!C1225)</f>
        <v/>
      </c>
      <c r="C1225" s="52" t="str">
        <f>IF(A1225="","",'DATA PENDIENTES'!L1225)</f>
        <v/>
      </c>
      <c r="D1225" s="52" t="str">
        <f>IF(A1225="","",'DATA PENDIENTES'!J1225)</f>
        <v/>
      </c>
      <c r="E1225" s="52" t="str">
        <f>IF(A1225="","",'DATA PENDIENTES'!D1225)</f>
        <v/>
      </c>
      <c r="F1225" s="52" t="str">
        <f>IF(A1225="","",'DATA PENDIENTES'!E1225)</f>
        <v/>
      </c>
      <c r="G1225" s="52" t="str">
        <f>IF(A1225="","",'DATA PENDIENTES'!F1225)</f>
        <v/>
      </c>
      <c r="H1225" s="52" t="str">
        <f>IF(A1225="","",'DATA PENDIENTES'!G1225)</f>
        <v/>
      </c>
      <c r="I1225" s="53" t="str">
        <f>IF(A1225="","",'DATA PENDIENTES'!H1225)</f>
        <v/>
      </c>
      <c r="J1225" s="53" t="str">
        <f t="shared" si="1"/>
        <v/>
      </c>
      <c r="K1225" s="52" t="str">
        <f>IF(A1225="","",'DATA PENDIENTES'!I1225)</f>
        <v/>
      </c>
      <c r="L1225" s="52" t="str">
        <f>IF(A1225="","",'DATA PENDIENTES'!K1225)</f>
        <v/>
      </c>
      <c r="M1225" s="52" t="str">
        <f>IF(A1225="","",'DATA PENDIENTES'!M1225)</f>
        <v/>
      </c>
      <c r="N1225" s="52" t="str">
        <f>IF(A1225="","",'DATA PENDIENTES'!N1225)</f>
        <v/>
      </c>
      <c r="O1225" s="52" t="str">
        <f t="shared" si="2"/>
        <v/>
      </c>
      <c r="P1225" s="52" t="str">
        <f t="shared" si="3"/>
        <v/>
      </c>
      <c r="Q1225" s="80" t="str">
        <f t="shared" si="4"/>
        <v/>
      </c>
      <c r="R1225" s="52" t="str">
        <f t="shared" si="5"/>
        <v/>
      </c>
      <c r="S1225" s="52" t="str">
        <f t="shared" si="6"/>
        <v/>
      </c>
      <c r="T1225" s="53" t="str">
        <f>IF(A1225="","",'DATA PENDIENTES'!O1225)</f>
        <v/>
      </c>
    </row>
    <row r="1226" ht="15.75" customHeight="1">
      <c r="A1226" s="47" t="str">
        <f>IF('DATA PENDIENTES'!B1226="","",'DATA PENDIENTES'!B1226)</f>
        <v/>
      </c>
      <c r="B1226" s="47" t="str">
        <f>IF(A1226="","",'DATA PENDIENTES'!C1226)</f>
        <v/>
      </c>
      <c r="C1226" s="47" t="str">
        <f>IF(A1226="","",'DATA PENDIENTES'!L1226)</f>
        <v/>
      </c>
      <c r="D1226" s="47" t="str">
        <f>IF(A1226="","",'DATA PENDIENTES'!J1226)</f>
        <v/>
      </c>
      <c r="E1226" s="47" t="str">
        <f>IF(A1226="","",'DATA PENDIENTES'!D1226)</f>
        <v/>
      </c>
      <c r="F1226" s="47" t="str">
        <f>IF(A1226="","",'DATA PENDIENTES'!E1226)</f>
        <v/>
      </c>
      <c r="G1226" s="47" t="str">
        <f>IF(A1226="","",'DATA PENDIENTES'!F1226)</f>
        <v/>
      </c>
      <c r="H1226" s="47" t="str">
        <f>IF(A1226="","",'DATA PENDIENTES'!G1226)</f>
        <v/>
      </c>
      <c r="I1226" s="48" t="str">
        <f>IF(A1226="","",'DATA PENDIENTES'!H1226)</f>
        <v/>
      </c>
      <c r="J1226" s="48" t="str">
        <f t="shared" si="1"/>
        <v/>
      </c>
      <c r="K1226" s="47" t="str">
        <f>IF(A1226="","",'DATA PENDIENTES'!I1226)</f>
        <v/>
      </c>
      <c r="L1226" s="47" t="str">
        <f>IF(A1226="","",'DATA PENDIENTES'!K1226)</f>
        <v/>
      </c>
      <c r="M1226" s="47" t="str">
        <f>IF(A1226="","",'DATA PENDIENTES'!M1226)</f>
        <v/>
      </c>
      <c r="N1226" s="47" t="str">
        <f>IF(A1226="","",'DATA PENDIENTES'!N1226)</f>
        <v/>
      </c>
      <c r="O1226" s="47" t="str">
        <f t="shared" si="2"/>
        <v/>
      </c>
      <c r="P1226" s="47" t="str">
        <f t="shared" si="3"/>
        <v/>
      </c>
      <c r="Q1226" s="77" t="str">
        <f t="shared" si="4"/>
        <v/>
      </c>
      <c r="R1226" s="47" t="str">
        <f t="shared" si="5"/>
        <v/>
      </c>
      <c r="S1226" s="47" t="str">
        <f t="shared" si="6"/>
        <v/>
      </c>
      <c r="T1226" s="48" t="str">
        <f>IF(A1226="","",'DATA PENDIENTES'!O1226)</f>
        <v/>
      </c>
    </row>
    <row r="1227" ht="15.75" customHeight="1">
      <c r="A1227" s="52" t="str">
        <f>IF('DATA PENDIENTES'!B1227="","",'DATA PENDIENTES'!B1227)</f>
        <v/>
      </c>
      <c r="B1227" s="52" t="str">
        <f>IF(A1227="","",'DATA PENDIENTES'!C1227)</f>
        <v/>
      </c>
      <c r="C1227" s="52" t="str">
        <f>IF(A1227="","",'DATA PENDIENTES'!L1227)</f>
        <v/>
      </c>
      <c r="D1227" s="52" t="str">
        <f>IF(A1227="","",'DATA PENDIENTES'!J1227)</f>
        <v/>
      </c>
      <c r="E1227" s="52" t="str">
        <f>IF(A1227="","",'DATA PENDIENTES'!D1227)</f>
        <v/>
      </c>
      <c r="F1227" s="52" t="str">
        <f>IF(A1227="","",'DATA PENDIENTES'!E1227)</f>
        <v/>
      </c>
      <c r="G1227" s="52" t="str">
        <f>IF(A1227="","",'DATA PENDIENTES'!F1227)</f>
        <v/>
      </c>
      <c r="H1227" s="52" t="str">
        <f>IF(A1227="","",'DATA PENDIENTES'!G1227)</f>
        <v/>
      </c>
      <c r="I1227" s="53" t="str">
        <f>IF(A1227="","",'DATA PENDIENTES'!H1227)</f>
        <v/>
      </c>
      <c r="J1227" s="53" t="str">
        <f t="shared" si="1"/>
        <v/>
      </c>
      <c r="K1227" s="52" t="str">
        <f>IF(A1227="","",'DATA PENDIENTES'!I1227)</f>
        <v/>
      </c>
      <c r="L1227" s="52" t="str">
        <f>IF(A1227="","",'DATA PENDIENTES'!K1227)</f>
        <v/>
      </c>
      <c r="M1227" s="52" t="str">
        <f>IF(A1227="","",'DATA PENDIENTES'!M1227)</f>
        <v/>
      </c>
      <c r="N1227" s="52" t="str">
        <f>IF(A1227="","",'DATA PENDIENTES'!N1227)</f>
        <v/>
      </c>
      <c r="O1227" s="52" t="str">
        <f t="shared" si="2"/>
        <v/>
      </c>
      <c r="P1227" s="52" t="str">
        <f t="shared" si="3"/>
        <v/>
      </c>
      <c r="Q1227" s="80" t="str">
        <f t="shared" si="4"/>
        <v/>
      </c>
      <c r="R1227" s="52" t="str">
        <f t="shared" si="5"/>
        <v/>
      </c>
      <c r="S1227" s="52" t="str">
        <f t="shared" si="6"/>
        <v/>
      </c>
      <c r="T1227" s="53" t="str">
        <f>IF(A1227="","",'DATA PENDIENTES'!O1227)</f>
        <v/>
      </c>
    </row>
    <row r="1228" ht="15.75" customHeight="1">
      <c r="A1228" s="47" t="str">
        <f>IF('DATA PENDIENTES'!B1228="","",'DATA PENDIENTES'!B1228)</f>
        <v/>
      </c>
      <c r="B1228" s="47" t="str">
        <f>IF(A1228="","",'DATA PENDIENTES'!C1228)</f>
        <v/>
      </c>
      <c r="C1228" s="47" t="str">
        <f>IF(A1228="","",'DATA PENDIENTES'!L1228)</f>
        <v/>
      </c>
      <c r="D1228" s="47" t="str">
        <f>IF(A1228="","",'DATA PENDIENTES'!J1228)</f>
        <v/>
      </c>
      <c r="E1228" s="47" t="str">
        <f>IF(A1228="","",'DATA PENDIENTES'!D1228)</f>
        <v/>
      </c>
      <c r="F1228" s="47" t="str">
        <f>IF(A1228="","",'DATA PENDIENTES'!E1228)</f>
        <v/>
      </c>
      <c r="G1228" s="47" t="str">
        <f>IF(A1228="","",'DATA PENDIENTES'!F1228)</f>
        <v/>
      </c>
      <c r="H1228" s="47" t="str">
        <f>IF(A1228="","",'DATA PENDIENTES'!G1228)</f>
        <v/>
      </c>
      <c r="I1228" s="48" t="str">
        <f>IF(A1228="","",'DATA PENDIENTES'!H1228)</f>
        <v/>
      </c>
      <c r="J1228" s="48" t="str">
        <f t="shared" si="1"/>
        <v/>
      </c>
      <c r="K1228" s="47" t="str">
        <f>IF(A1228="","",'DATA PENDIENTES'!I1228)</f>
        <v/>
      </c>
      <c r="L1228" s="47" t="str">
        <f>IF(A1228="","",'DATA PENDIENTES'!K1228)</f>
        <v/>
      </c>
      <c r="M1228" s="47" t="str">
        <f>IF(A1228="","",'DATA PENDIENTES'!M1228)</f>
        <v/>
      </c>
      <c r="N1228" s="47" t="str">
        <f>IF(A1228="","",'DATA PENDIENTES'!N1228)</f>
        <v/>
      </c>
      <c r="O1228" s="47" t="str">
        <f t="shared" si="2"/>
        <v/>
      </c>
      <c r="P1228" s="47" t="str">
        <f t="shared" si="3"/>
        <v/>
      </c>
      <c r="Q1228" s="77" t="str">
        <f t="shared" si="4"/>
        <v/>
      </c>
      <c r="R1228" s="47" t="str">
        <f t="shared" si="5"/>
        <v/>
      </c>
      <c r="S1228" s="47" t="str">
        <f t="shared" si="6"/>
        <v/>
      </c>
      <c r="T1228" s="48" t="str">
        <f>IF(A1228="","",'DATA PENDIENTES'!O1228)</f>
        <v/>
      </c>
    </row>
    <row r="1229" ht="15.75" customHeight="1">
      <c r="A1229" s="52" t="str">
        <f>IF('DATA PENDIENTES'!B1229="","",'DATA PENDIENTES'!B1229)</f>
        <v/>
      </c>
      <c r="B1229" s="52" t="str">
        <f>IF(A1229="","",'DATA PENDIENTES'!C1229)</f>
        <v/>
      </c>
      <c r="C1229" s="52" t="str">
        <f>IF(A1229="","",'DATA PENDIENTES'!L1229)</f>
        <v/>
      </c>
      <c r="D1229" s="52" t="str">
        <f>IF(A1229="","",'DATA PENDIENTES'!J1229)</f>
        <v/>
      </c>
      <c r="E1229" s="52" t="str">
        <f>IF(A1229="","",'DATA PENDIENTES'!D1229)</f>
        <v/>
      </c>
      <c r="F1229" s="52" t="str">
        <f>IF(A1229="","",'DATA PENDIENTES'!E1229)</f>
        <v/>
      </c>
      <c r="G1229" s="52" t="str">
        <f>IF(A1229="","",'DATA PENDIENTES'!F1229)</f>
        <v/>
      </c>
      <c r="H1229" s="52" t="str">
        <f>IF(A1229="","",'DATA PENDIENTES'!G1229)</f>
        <v/>
      </c>
      <c r="I1229" s="53" t="str">
        <f>IF(A1229="","",'DATA PENDIENTES'!H1229)</f>
        <v/>
      </c>
      <c r="J1229" s="53" t="str">
        <f t="shared" si="1"/>
        <v/>
      </c>
      <c r="K1229" s="52" t="str">
        <f>IF(A1229="","",'DATA PENDIENTES'!I1229)</f>
        <v/>
      </c>
      <c r="L1229" s="52" t="str">
        <f>IF(A1229="","",'DATA PENDIENTES'!K1229)</f>
        <v/>
      </c>
      <c r="M1229" s="52" t="str">
        <f>IF(A1229="","",'DATA PENDIENTES'!M1229)</f>
        <v/>
      </c>
      <c r="N1229" s="52" t="str">
        <f>IF(A1229="","",'DATA PENDIENTES'!N1229)</f>
        <v/>
      </c>
      <c r="O1229" s="52" t="str">
        <f t="shared" si="2"/>
        <v/>
      </c>
      <c r="P1229" s="52" t="str">
        <f t="shared" si="3"/>
        <v/>
      </c>
      <c r="Q1229" s="80" t="str">
        <f t="shared" si="4"/>
        <v/>
      </c>
      <c r="R1229" s="52" t="str">
        <f t="shared" si="5"/>
        <v/>
      </c>
      <c r="S1229" s="52" t="str">
        <f t="shared" si="6"/>
        <v/>
      </c>
      <c r="T1229" s="53" t="str">
        <f>IF(A1229="","",'DATA PENDIENTES'!O1229)</f>
        <v/>
      </c>
    </row>
    <row r="1230" ht="15.75" customHeight="1">
      <c r="A1230" s="47" t="str">
        <f>IF('DATA PENDIENTES'!B1230="","",'DATA PENDIENTES'!B1230)</f>
        <v/>
      </c>
      <c r="B1230" s="47" t="str">
        <f>IF(A1230="","",'DATA PENDIENTES'!C1230)</f>
        <v/>
      </c>
      <c r="C1230" s="47" t="str">
        <f>IF(A1230="","",'DATA PENDIENTES'!L1230)</f>
        <v/>
      </c>
      <c r="D1230" s="47" t="str">
        <f>IF(A1230="","",'DATA PENDIENTES'!J1230)</f>
        <v/>
      </c>
      <c r="E1230" s="47" t="str">
        <f>IF(A1230="","",'DATA PENDIENTES'!D1230)</f>
        <v/>
      </c>
      <c r="F1230" s="47" t="str">
        <f>IF(A1230="","",'DATA PENDIENTES'!E1230)</f>
        <v/>
      </c>
      <c r="G1230" s="47" t="str">
        <f>IF(A1230="","",'DATA PENDIENTES'!F1230)</f>
        <v/>
      </c>
      <c r="H1230" s="47" t="str">
        <f>IF(A1230="","",'DATA PENDIENTES'!G1230)</f>
        <v/>
      </c>
      <c r="I1230" s="48" t="str">
        <f>IF(A1230="","",'DATA PENDIENTES'!H1230)</f>
        <v/>
      </c>
      <c r="J1230" s="48" t="str">
        <f t="shared" si="1"/>
        <v/>
      </c>
      <c r="K1230" s="47" t="str">
        <f>IF(A1230="","",'DATA PENDIENTES'!I1230)</f>
        <v/>
      </c>
      <c r="L1230" s="47" t="str">
        <f>IF(A1230="","",'DATA PENDIENTES'!K1230)</f>
        <v/>
      </c>
      <c r="M1230" s="47" t="str">
        <f>IF(A1230="","",'DATA PENDIENTES'!M1230)</f>
        <v/>
      </c>
      <c r="N1230" s="47" t="str">
        <f>IF(A1230="","",'DATA PENDIENTES'!N1230)</f>
        <v/>
      </c>
      <c r="O1230" s="47" t="str">
        <f t="shared" si="2"/>
        <v/>
      </c>
      <c r="P1230" s="47" t="str">
        <f t="shared" si="3"/>
        <v/>
      </c>
      <c r="Q1230" s="77" t="str">
        <f t="shared" si="4"/>
        <v/>
      </c>
      <c r="R1230" s="47" t="str">
        <f t="shared" si="5"/>
        <v/>
      </c>
      <c r="S1230" s="47" t="str">
        <f t="shared" si="6"/>
        <v/>
      </c>
      <c r="T1230" s="48" t="str">
        <f>IF(A1230="","",'DATA PENDIENTES'!O1230)</f>
        <v/>
      </c>
    </row>
    <row r="1231" ht="15.75" customHeight="1">
      <c r="A1231" s="52" t="str">
        <f>IF('DATA PENDIENTES'!B1231="","",'DATA PENDIENTES'!B1231)</f>
        <v/>
      </c>
      <c r="B1231" s="52" t="str">
        <f>IF(A1231="","",'DATA PENDIENTES'!C1231)</f>
        <v/>
      </c>
      <c r="C1231" s="52" t="str">
        <f>IF(A1231="","",'DATA PENDIENTES'!L1231)</f>
        <v/>
      </c>
      <c r="D1231" s="52" t="str">
        <f>IF(A1231="","",'DATA PENDIENTES'!J1231)</f>
        <v/>
      </c>
      <c r="E1231" s="52" t="str">
        <f>IF(A1231="","",'DATA PENDIENTES'!D1231)</f>
        <v/>
      </c>
      <c r="F1231" s="52" t="str">
        <f>IF(A1231="","",'DATA PENDIENTES'!E1231)</f>
        <v/>
      </c>
      <c r="G1231" s="52" t="str">
        <f>IF(A1231="","",'DATA PENDIENTES'!F1231)</f>
        <v/>
      </c>
      <c r="H1231" s="52" t="str">
        <f>IF(A1231="","",'DATA PENDIENTES'!G1231)</f>
        <v/>
      </c>
      <c r="I1231" s="53" t="str">
        <f>IF(A1231="","",'DATA PENDIENTES'!H1231)</f>
        <v/>
      </c>
      <c r="J1231" s="53" t="str">
        <f t="shared" si="1"/>
        <v/>
      </c>
      <c r="K1231" s="52" t="str">
        <f>IF(A1231="","",'DATA PENDIENTES'!I1231)</f>
        <v/>
      </c>
      <c r="L1231" s="52" t="str">
        <f>IF(A1231="","",'DATA PENDIENTES'!K1231)</f>
        <v/>
      </c>
      <c r="M1231" s="52" t="str">
        <f>IF(A1231="","",'DATA PENDIENTES'!M1231)</f>
        <v/>
      </c>
      <c r="N1231" s="52" t="str">
        <f>IF(A1231="","",'DATA PENDIENTES'!N1231)</f>
        <v/>
      </c>
      <c r="O1231" s="52" t="str">
        <f t="shared" si="2"/>
        <v/>
      </c>
      <c r="P1231" s="52" t="str">
        <f t="shared" si="3"/>
        <v/>
      </c>
      <c r="Q1231" s="80" t="str">
        <f t="shared" si="4"/>
        <v/>
      </c>
      <c r="R1231" s="52" t="str">
        <f t="shared" si="5"/>
        <v/>
      </c>
      <c r="S1231" s="52" t="str">
        <f t="shared" si="6"/>
        <v/>
      </c>
      <c r="T1231" s="53" t="str">
        <f>IF(A1231="","",'DATA PENDIENTES'!O1231)</f>
        <v/>
      </c>
    </row>
    <row r="1232" ht="15.75" customHeight="1">
      <c r="A1232" s="47" t="str">
        <f>IF('DATA PENDIENTES'!B1232="","",'DATA PENDIENTES'!B1232)</f>
        <v/>
      </c>
      <c r="B1232" s="47" t="str">
        <f>IF(A1232="","",'DATA PENDIENTES'!C1232)</f>
        <v/>
      </c>
      <c r="C1232" s="47" t="str">
        <f>IF(A1232="","",'DATA PENDIENTES'!L1232)</f>
        <v/>
      </c>
      <c r="D1232" s="47" t="str">
        <f>IF(A1232="","",'DATA PENDIENTES'!J1232)</f>
        <v/>
      </c>
      <c r="E1232" s="47" t="str">
        <f>IF(A1232="","",'DATA PENDIENTES'!D1232)</f>
        <v/>
      </c>
      <c r="F1232" s="47" t="str">
        <f>IF(A1232="","",'DATA PENDIENTES'!E1232)</f>
        <v/>
      </c>
      <c r="G1232" s="47" t="str">
        <f>IF(A1232="","",'DATA PENDIENTES'!F1232)</f>
        <v/>
      </c>
      <c r="H1232" s="47" t="str">
        <f>IF(A1232="","",'DATA PENDIENTES'!G1232)</f>
        <v/>
      </c>
      <c r="I1232" s="48" t="str">
        <f>IF(A1232="","",'DATA PENDIENTES'!H1232)</f>
        <v/>
      </c>
      <c r="J1232" s="48" t="str">
        <f t="shared" si="1"/>
        <v/>
      </c>
      <c r="K1232" s="47" t="str">
        <f>IF(A1232="","",'DATA PENDIENTES'!I1232)</f>
        <v/>
      </c>
      <c r="L1232" s="47" t="str">
        <f>IF(A1232="","",'DATA PENDIENTES'!K1232)</f>
        <v/>
      </c>
      <c r="M1232" s="47" t="str">
        <f>IF(A1232="","",'DATA PENDIENTES'!M1232)</f>
        <v/>
      </c>
      <c r="N1232" s="47" t="str">
        <f>IF(A1232="","",'DATA PENDIENTES'!N1232)</f>
        <v/>
      </c>
      <c r="O1232" s="47" t="str">
        <f t="shared" si="2"/>
        <v/>
      </c>
      <c r="P1232" s="47" t="str">
        <f t="shared" si="3"/>
        <v/>
      </c>
      <c r="Q1232" s="77" t="str">
        <f t="shared" si="4"/>
        <v/>
      </c>
      <c r="R1232" s="47" t="str">
        <f t="shared" si="5"/>
        <v/>
      </c>
      <c r="S1232" s="47" t="str">
        <f t="shared" si="6"/>
        <v/>
      </c>
      <c r="T1232" s="48" t="str">
        <f>IF(A1232="","",'DATA PENDIENTES'!O1232)</f>
        <v/>
      </c>
    </row>
    <row r="1233" ht="15.75" customHeight="1">
      <c r="A1233" s="52" t="str">
        <f>IF('DATA PENDIENTES'!B1233="","",'DATA PENDIENTES'!B1233)</f>
        <v/>
      </c>
      <c r="B1233" s="52" t="str">
        <f>IF(A1233="","",'DATA PENDIENTES'!C1233)</f>
        <v/>
      </c>
      <c r="C1233" s="52" t="str">
        <f>IF(A1233="","",'DATA PENDIENTES'!L1233)</f>
        <v/>
      </c>
      <c r="D1233" s="52" t="str">
        <f>IF(A1233="","",'DATA PENDIENTES'!J1233)</f>
        <v/>
      </c>
      <c r="E1233" s="52" t="str">
        <f>IF(A1233="","",'DATA PENDIENTES'!D1233)</f>
        <v/>
      </c>
      <c r="F1233" s="52" t="str">
        <f>IF(A1233="","",'DATA PENDIENTES'!E1233)</f>
        <v/>
      </c>
      <c r="G1233" s="52" t="str">
        <f>IF(A1233="","",'DATA PENDIENTES'!F1233)</f>
        <v/>
      </c>
      <c r="H1233" s="52" t="str">
        <f>IF(A1233="","",'DATA PENDIENTES'!G1233)</f>
        <v/>
      </c>
      <c r="I1233" s="53" t="str">
        <f>IF(A1233="","",'DATA PENDIENTES'!H1233)</f>
        <v/>
      </c>
      <c r="J1233" s="53" t="str">
        <f t="shared" si="1"/>
        <v/>
      </c>
      <c r="K1233" s="52" t="str">
        <f>IF(A1233="","",'DATA PENDIENTES'!I1233)</f>
        <v/>
      </c>
      <c r="L1233" s="52" t="str">
        <f>IF(A1233="","",'DATA PENDIENTES'!K1233)</f>
        <v/>
      </c>
      <c r="M1233" s="52" t="str">
        <f>IF(A1233="","",'DATA PENDIENTES'!M1233)</f>
        <v/>
      </c>
      <c r="N1233" s="52" t="str">
        <f>IF(A1233="","",'DATA PENDIENTES'!N1233)</f>
        <v/>
      </c>
      <c r="O1233" s="52" t="str">
        <f t="shared" si="2"/>
        <v/>
      </c>
      <c r="P1233" s="52" t="str">
        <f t="shared" si="3"/>
        <v/>
      </c>
      <c r="Q1233" s="80" t="str">
        <f t="shared" si="4"/>
        <v/>
      </c>
      <c r="R1233" s="52" t="str">
        <f t="shared" si="5"/>
        <v/>
      </c>
      <c r="S1233" s="52" t="str">
        <f t="shared" si="6"/>
        <v/>
      </c>
      <c r="T1233" s="53" t="str">
        <f>IF(A1233="","",'DATA PENDIENTES'!O1233)</f>
        <v/>
      </c>
    </row>
    <row r="1234" ht="15.75" customHeight="1">
      <c r="A1234" s="47" t="str">
        <f>IF('DATA PENDIENTES'!B1234="","",'DATA PENDIENTES'!B1234)</f>
        <v/>
      </c>
      <c r="B1234" s="47" t="str">
        <f>IF(A1234="","",'DATA PENDIENTES'!C1234)</f>
        <v/>
      </c>
      <c r="C1234" s="47" t="str">
        <f>IF(A1234="","",'DATA PENDIENTES'!L1234)</f>
        <v/>
      </c>
      <c r="D1234" s="47" t="str">
        <f>IF(A1234="","",'DATA PENDIENTES'!J1234)</f>
        <v/>
      </c>
      <c r="E1234" s="47" t="str">
        <f>IF(A1234="","",'DATA PENDIENTES'!D1234)</f>
        <v/>
      </c>
      <c r="F1234" s="47" t="str">
        <f>IF(A1234="","",'DATA PENDIENTES'!E1234)</f>
        <v/>
      </c>
      <c r="G1234" s="47" t="str">
        <f>IF(A1234="","",'DATA PENDIENTES'!F1234)</f>
        <v/>
      </c>
      <c r="H1234" s="47" t="str">
        <f>IF(A1234="","",'DATA PENDIENTES'!G1234)</f>
        <v/>
      </c>
      <c r="I1234" s="48" t="str">
        <f>IF(A1234="","",'DATA PENDIENTES'!H1234)</f>
        <v/>
      </c>
      <c r="J1234" s="48" t="str">
        <f t="shared" si="1"/>
        <v/>
      </c>
      <c r="K1234" s="47" t="str">
        <f>IF(A1234="","",'DATA PENDIENTES'!I1234)</f>
        <v/>
      </c>
      <c r="L1234" s="47" t="str">
        <f>IF(A1234="","",'DATA PENDIENTES'!K1234)</f>
        <v/>
      </c>
      <c r="M1234" s="47" t="str">
        <f>IF(A1234="","",'DATA PENDIENTES'!M1234)</f>
        <v/>
      </c>
      <c r="N1234" s="47" t="str">
        <f>IF(A1234="","",'DATA PENDIENTES'!N1234)</f>
        <v/>
      </c>
      <c r="O1234" s="47" t="str">
        <f t="shared" si="2"/>
        <v/>
      </c>
      <c r="P1234" s="47" t="str">
        <f t="shared" si="3"/>
        <v/>
      </c>
      <c r="Q1234" s="77" t="str">
        <f t="shared" si="4"/>
        <v/>
      </c>
      <c r="R1234" s="47" t="str">
        <f t="shared" si="5"/>
        <v/>
      </c>
      <c r="S1234" s="47" t="str">
        <f t="shared" si="6"/>
        <v/>
      </c>
      <c r="T1234" s="48" t="str">
        <f>IF(A1234="","",'DATA PENDIENTES'!O1234)</f>
        <v/>
      </c>
    </row>
    <row r="1235" ht="15.75" customHeight="1">
      <c r="A1235" s="52" t="str">
        <f>IF('DATA PENDIENTES'!B1235="","",'DATA PENDIENTES'!B1235)</f>
        <v/>
      </c>
      <c r="B1235" s="52" t="str">
        <f>IF(A1235="","",'DATA PENDIENTES'!C1235)</f>
        <v/>
      </c>
      <c r="C1235" s="52" t="str">
        <f>IF(A1235="","",'DATA PENDIENTES'!L1235)</f>
        <v/>
      </c>
      <c r="D1235" s="52" t="str">
        <f>IF(A1235="","",'DATA PENDIENTES'!J1235)</f>
        <v/>
      </c>
      <c r="E1235" s="52" t="str">
        <f>IF(A1235="","",'DATA PENDIENTES'!D1235)</f>
        <v/>
      </c>
      <c r="F1235" s="52" t="str">
        <f>IF(A1235="","",'DATA PENDIENTES'!E1235)</f>
        <v/>
      </c>
      <c r="G1235" s="52" t="str">
        <f>IF(A1235="","",'DATA PENDIENTES'!F1235)</f>
        <v/>
      </c>
      <c r="H1235" s="52" t="str">
        <f>IF(A1235="","",'DATA PENDIENTES'!G1235)</f>
        <v/>
      </c>
      <c r="I1235" s="53" t="str">
        <f>IF(A1235="","",'DATA PENDIENTES'!H1235)</f>
        <v/>
      </c>
      <c r="J1235" s="53" t="str">
        <f t="shared" si="1"/>
        <v/>
      </c>
      <c r="K1235" s="52" t="str">
        <f>IF(A1235="","",'DATA PENDIENTES'!I1235)</f>
        <v/>
      </c>
      <c r="L1235" s="52" t="str">
        <f>IF(A1235="","",'DATA PENDIENTES'!K1235)</f>
        <v/>
      </c>
      <c r="M1235" s="52" t="str">
        <f>IF(A1235="","",'DATA PENDIENTES'!M1235)</f>
        <v/>
      </c>
      <c r="N1235" s="52" t="str">
        <f>IF(A1235="","",'DATA PENDIENTES'!N1235)</f>
        <v/>
      </c>
      <c r="O1235" s="52" t="str">
        <f t="shared" si="2"/>
        <v/>
      </c>
      <c r="P1235" s="52" t="str">
        <f t="shared" si="3"/>
        <v/>
      </c>
      <c r="Q1235" s="80" t="str">
        <f t="shared" si="4"/>
        <v/>
      </c>
      <c r="R1235" s="52" t="str">
        <f t="shared" si="5"/>
        <v/>
      </c>
      <c r="S1235" s="52" t="str">
        <f t="shared" si="6"/>
        <v/>
      </c>
      <c r="T1235" s="53" t="str">
        <f>IF(A1235="","",'DATA PENDIENTES'!O1235)</f>
        <v/>
      </c>
    </row>
    <row r="1236" ht="15.75" customHeight="1">
      <c r="A1236" s="47" t="str">
        <f>IF('DATA PENDIENTES'!B1236="","",'DATA PENDIENTES'!B1236)</f>
        <v/>
      </c>
      <c r="B1236" s="47" t="str">
        <f>IF(A1236="","",'DATA PENDIENTES'!C1236)</f>
        <v/>
      </c>
      <c r="C1236" s="47" t="str">
        <f>IF(A1236="","",'DATA PENDIENTES'!L1236)</f>
        <v/>
      </c>
      <c r="D1236" s="47" t="str">
        <f>IF(A1236="","",'DATA PENDIENTES'!J1236)</f>
        <v/>
      </c>
      <c r="E1236" s="47" t="str">
        <f>IF(A1236="","",'DATA PENDIENTES'!D1236)</f>
        <v/>
      </c>
      <c r="F1236" s="47" t="str">
        <f>IF(A1236="","",'DATA PENDIENTES'!E1236)</f>
        <v/>
      </c>
      <c r="G1236" s="47" t="str">
        <f>IF(A1236="","",'DATA PENDIENTES'!F1236)</f>
        <v/>
      </c>
      <c r="H1236" s="47" t="str">
        <f>IF(A1236="","",'DATA PENDIENTES'!G1236)</f>
        <v/>
      </c>
      <c r="I1236" s="48" t="str">
        <f>IF(A1236="","",'DATA PENDIENTES'!H1236)</f>
        <v/>
      </c>
      <c r="J1236" s="48" t="str">
        <f t="shared" si="1"/>
        <v/>
      </c>
      <c r="K1236" s="47" t="str">
        <f>IF(A1236="","",'DATA PENDIENTES'!I1236)</f>
        <v/>
      </c>
      <c r="L1236" s="47" t="str">
        <f>IF(A1236="","",'DATA PENDIENTES'!K1236)</f>
        <v/>
      </c>
      <c r="M1236" s="47" t="str">
        <f>IF(A1236="","",'DATA PENDIENTES'!M1236)</f>
        <v/>
      </c>
      <c r="N1236" s="47" t="str">
        <f>IF(A1236="","",'DATA PENDIENTES'!N1236)</f>
        <v/>
      </c>
      <c r="O1236" s="47" t="str">
        <f t="shared" si="2"/>
        <v/>
      </c>
      <c r="P1236" s="47" t="str">
        <f t="shared" si="3"/>
        <v/>
      </c>
      <c r="Q1236" s="77" t="str">
        <f t="shared" si="4"/>
        <v/>
      </c>
      <c r="R1236" s="47" t="str">
        <f t="shared" si="5"/>
        <v/>
      </c>
      <c r="S1236" s="47" t="str">
        <f t="shared" si="6"/>
        <v/>
      </c>
      <c r="T1236" s="48" t="str">
        <f>IF(A1236="","",'DATA PENDIENTES'!O1236)</f>
        <v/>
      </c>
    </row>
    <row r="1237" ht="15.75" customHeight="1">
      <c r="A1237" s="52" t="str">
        <f>IF('DATA PENDIENTES'!B1237="","",'DATA PENDIENTES'!B1237)</f>
        <v/>
      </c>
      <c r="B1237" s="52" t="str">
        <f>IF(A1237="","",'DATA PENDIENTES'!C1237)</f>
        <v/>
      </c>
      <c r="C1237" s="52" t="str">
        <f>IF(A1237="","",'DATA PENDIENTES'!L1237)</f>
        <v/>
      </c>
      <c r="D1237" s="52" t="str">
        <f>IF(A1237="","",'DATA PENDIENTES'!J1237)</f>
        <v/>
      </c>
      <c r="E1237" s="52" t="str">
        <f>IF(A1237="","",'DATA PENDIENTES'!D1237)</f>
        <v/>
      </c>
      <c r="F1237" s="52" t="str">
        <f>IF(A1237="","",'DATA PENDIENTES'!E1237)</f>
        <v/>
      </c>
      <c r="G1237" s="52" t="str">
        <f>IF(A1237="","",'DATA PENDIENTES'!F1237)</f>
        <v/>
      </c>
      <c r="H1237" s="52" t="str">
        <f>IF(A1237="","",'DATA PENDIENTES'!G1237)</f>
        <v/>
      </c>
      <c r="I1237" s="53" t="str">
        <f>IF(A1237="","",'DATA PENDIENTES'!H1237)</f>
        <v/>
      </c>
      <c r="J1237" s="53" t="str">
        <f t="shared" si="1"/>
        <v/>
      </c>
      <c r="K1237" s="52" t="str">
        <f>IF(A1237="","",'DATA PENDIENTES'!I1237)</f>
        <v/>
      </c>
      <c r="L1237" s="52" t="str">
        <f>IF(A1237="","",'DATA PENDIENTES'!K1237)</f>
        <v/>
      </c>
      <c r="M1237" s="52" t="str">
        <f>IF(A1237="","",'DATA PENDIENTES'!M1237)</f>
        <v/>
      </c>
      <c r="N1237" s="52" t="str">
        <f>IF(A1237="","",'DATA PENDIENTES'!N1237)</f>
        <v/>
      </c>
      <c r="O1237" s="52" t="str">
        <f t="shared" si="2"/>
        <v/>
      </c>
      <c r="P1237" s="52" t="str">
        <f t="shared" si="3"/>
        <v/>
      </c>
      <c r="Q1237" s="80" t="str">
        <f t="shared" si="4"/>
        <v/>
      </c>
      <c r="R1237" s="52" t="str">
        <f t="shared" si="5"/>
        <v/>
      </c>
      <c r="S1237" s="52" t="str">
        <f t="shared" si="6"/>
        <v/>
      </c>
      <c r="T1237" s="53" t="str">
        <f>IF(A1237="","",'DATA PENDIENTES'!O1237)</f>
        <v/>
      </c>
    </row>
    <row r="1238" ht="15.75" customHeight="1">
      <c r="A1238" s="47" t="str">
        <f>IF('DATA PENDIENTES'!B1238="","",'DATA PENDIENTES'!B1238)</f>
        <v/>
      </c>
      <c r="B1238" s="47" t="str">
        <f>IF(A1238="","",'DATA PENDIENTES'!C1238)</f>
        <v/>
      </c>
      <c r="C1238" s="47" t="str">
        <f>IF(A1238="","",'DATA PENDIENTES'!L1238)</f>
        <v/>
      </c>
      <c r="D1238" s="47" t="str">
        <f>IF(A1238="","",'DATA PENDIENTES'!J1238)</f>
        <v/>
      </c>
      <c r="E1238" s="47" t="str">
        <f>IF(A1238="","",'DATA PENDIENTES'!D1238)</f>
        <v/>
      </c>
      <c r="F1238" s="47" t="str">
        <f>IF(A1238="","",'DATA PENDIENTES'!E1238)</f>
        <v/>
      </c>
      <c r="G1238" s="47" t="str">
        <f>IF(A1238="","",'DATA PENDIENTES'!F1238)</f>
        <v/>
      </c>
      <c r="H1238" s="47" t="str">
        <f>IF(A1238="","",'DATA PENDIENTES'!G1238)</f>
        <v/>
      </c>
      <c r="I1238" s="48" t="str">
        <f>IF(A1238="","",'DATA PENDIENTES'!H1238)</f>
        <v/>
      </c>
      <c r="J1238" s="48" t="str">
        <f t="shared" si="1"/>
        <v/>
      </c>
      <c r="K1238" s="47" t="str">
        <f>IF(A1238="","",'DATA PENDIENTES'!I1238)</f>
        <v/>
      </c>
      <c r="L1238" s="47" t="str">
        <f>IF(A1238="","",'DATA PENDIENTES'!K1238)</f>
        <v/>
      </c>
      <c r="M1238" s="47" t="str">
        <f>IF(A1238="","",'DATA PENDIENTES'!M1238)</f>
        <v/>
      </c>
      <c r="N1238" s="47" t="str">
        <f>IF(A1238="","",'DATA PENDIENTES'!N1238)</f>
        <v/>
      </c>
      <c r="O1238" s="47" t="str">
        <f t="shared" si="2"/>
        <v/>
      </c>
      <c r="P1238" s="47" t="str">
        <f t="shared" si="3"/>
        <v/>
      </c>
      <c r="Q1238" s="77" t="str">
        <f t="shared" si="4"/>
        <v/>
      </c>
      <c r="R1238" s="47" t="str">
        <f t="shared" si="5"/>
        <v/>
      </c>
      <c r="S1238" s="47" t="str">
        <f t="shared" si="6"/>
        <v/>
      </c>
      <c r="T1238" s="48" t="str">
        <f>IF(A1238="","",'DATA PENDIENTES'!O1238)</f>
        <v/>
      </c>
    </row>
    <row r="1239" ht="15.75" customHeight="1">
      <c r="A1239" s="52" t="str">
        <f>IF('DATA PENDIENTES'!B1239="","",'DATA PENDIENTES'!B1239)</f>
        <v/>
      </c>
      <c r="B1239" s="52" t="str">
        <f>IF(A1239="","",'DATA PENDIENTES'!C1239)</f>
        <v/>
      </c>
      <c r="C1239" s="52" t="str">
        <f>IF(A1239="","",'DATA PENDIENTES'!L1239)</f>
        <v/>
      </c>
      <c r="D1239" s="52" t="str">
        <f>IF(A1239="","",'DATA PENDIENTES'!J1239)</f>
        <v/>
      </c>
      <c r="E1239" s="52" t="str">
        <f>IF(A1239="","",'DATA PENDIENTES'!D1239)</f>
        <v/>
      </c>
      <c r="F1239" s="52" t="str">
        <f>IF(A1239="","",'DATA PENDIENTES'!E1239)</f>
        <v/>
      </c>
      <c r="G1239" s="52" t="str">
        <f>IF(A1239="","",'DATA PENDIENTES'!F1239)</f>
        <v/>
      </c>
      <c r="H1239" s="52" t="str">
        <f>IF(A1239="","",'DATA PENDIENTES'!G1239)</f>
        <v/>
      </c>
      <c r="I1239" s="53" t="str">
        <f>IF(A1239="","",'DATA PENDIENTES'!H1239)</f>
        <v/>
      </c>
      <c r="J1239" s="53" t="str">
        <f t="shared" si="1"/>
        <v/>
      </c>
      <c r="K1239" s="52" t="str">
        <f>IF(A1239="","",'DATA PENDIENTES'!I1239)</f>
        <v/>
      </c>
      <c r="L1239" s="52" t="str">
        <f>IF(A1239="","",'DATA PENDIENTES'!K1239)</f>
        <v/>
      </c>
      <c r="M1239" s="52" t="str">
        <f>IF(A1239="","",'DATA PENDIENTES'!M1239)</f>
        <v/>
      </c>
      <c r="N1239" s="52" t="str">
        <f>IF(A1239="","",'DATA PENDIENTES'!N1239)</f>
        <v/>
      </c>
      <c r="O1239" s="52" t="str">
        <f t="shared" si="2"/>
        <v/>
      </c>
      <c r="P1239" s="52" t="str">
        <f t="shared" si="3"/>
        <v/>
      </c>
      <c r="Q1239" s="80" t="str">
        <f t="shared" si="4"/>
        <v/>
      </c>
      <c r="R1239" s="52" t="str">
        <f t="shared" si="5"/>
        <v/>
      </c>
      <c r="S1239" s="52" t="str">
        <f t="shared" si="6"/>
        <v/>
      </c>
      <c r="T1239" s="53" t="str">
        <f>IF(A1239="","",'DATA PENDIENTES'!O1239)</f>
        <v/>
      </c>
    </row>
    <row r="1240" ht="15.75" customHeight="1">
      <c r="A1240" s="47" t="str">
        <f>IF('DATA PENDIENTES'!B1240="","",'DATA PENDIENTES'!B1240)</f>
        <v/>
      </c>
      <c r="B1240" s="47" t="str">
        <f>IF(A1240="","",'DATA PENDIENTES'!C1240)</f>
        <v/>
      </c>
      <c r="C1240" s="47" t="str">
        <f>IF(A1240="","",'DATA PENDIENTES'!L1240)</f>
        <v/>
      </c>
      <c r="D1240" s="47" t="str">
        <f>IF(A1240="","",'DATA PENDIENTES'!J1240)</f>
        <v/>
      </c>
      <c r="E1240" s="47" t="str">
        <f>IF(A1240="","",'DATA PENDIENTES'!D1240)</f>
        <v/>
      </c>
      <c r="F1240" s="47" t="str">
        <f>IF(A1240="","",'DATA PENDIENTES'!E1240)</f>
        <v/>
      </c>
      <c r="G1240" s="47" t="str">
        <f>IF(A1240="","",'DATA PENDIENTES'!F1240)</f>
        <v/>
      </c>
      <c r="H1240" s="47" t="str">
        <f>IF(A1240="","",'DATA PENDIENTES'!G1240)</f>
        <v/>
      </c>
      <c r="I1240" s="48" t="str">
        <f>IF(A1240="","",'DATA PENDIENTES'!H1240)</f>
        <v/>
      </c>
      <c r="J1240" s="48" t="str">
        <f t="shared" si="1"/>
        <v/>
      </c>
      <c r="K1240" s="47" t="str">
        <f>IF(A1240="","",'DATA PENDIENTES'!I1240)</f>
        <v/>
      </c>
      <c r="L1240" s="47" t="str">
        <f>IF(A1240="","",'DATA PENDIENTES'!K1240)</f>
        <v/>
      </c>
      <c r="M1240" s="47" t="str">
        <f>IF(A1240="","",'DATA PENDIENTES'!M1240)</f>
        <v/>
      </c>
      <c r="N1240" s="47" t="str">
        <f>IF(A1240="","",'DATA PENDIENTES'!N1240)</f>
        <v/>
      </c>
      <c r="O1240" s="47" t="str">
        <f t="shared" si="2"/>
        <v/>
      </c>
      <c r="P1240" s="47" t="str">
        <f t="shared" si="3"/>
        <v/>
      </c>
      <c r="Q1240" s="77" t="str">
        <f t="shared" si="4"/>
        <v/>
      </c>
      <c r="R1240" s="47" t="str">
        <f t="shared" si="5"/>
        <v/>
      </c>
      <c r="S1240" s="47" t="str">
        <f t="shared" si="6"/>
        <v/>
      </c>
      <c r="T1240" s="48" t="str">
        <f>IF(A1240="","",'DATA PENDIENTES'!O1240)</f>
        <v/>
      </c>
    </row>
    <row r="1241" ht="15.75" customHeight="1">
      <c r="A1241" s="52" t="str">
        <f>IF('DATA PENDIENTES'!B1241="","",'DATA PENDIENTES'!B1241)</f>
        <v/>
      </c>
      <c r="B1241" s="52" t="str">
        <f>IF(A1241="","",'DATA PENDIENTES'!C1241)</f>
        <v/>
      </c>
      <c r="C1241" s="52" t="str">
        <f>IF(A1241="","",'DATA PENDIENTES'!L1241)</f>
        <v/>
      </c>
      <c r="D1241" s="52" t="str">
        <f>IF(A1241="","",'DATA PENDIENTES'!J1241)</f>
        <v/>
      </c>
      <c r="E1241" s="52" t="str">
        <f>IF(A1241="","",'DATA PENDIENTES'!D1241)</f>
        <v/>
      </c>
      <c r="F1241" s="52" t="str">
        <f>IF(A1241="","",'DATA PENDIENTES'!E1241)</f>
        <v/>
      </c>
      <c r="G1241" s="52" t="str">
        <f>IF(A1241="","",'DATA PENDIENTES'!F1241)</f>
        <v/>
      </c>
      <c r="H1241" s="52" t="str">
        <f>IF(A1241="","",'DATA PENDIENTES'!G1241)</f>
        <v/>
      </c>
      <c r="I1241" s="53" t="str">
        <f>IF(A1241="","",'DATA PENDIENTES'!H1241)</f>
        <v/>
      </c>
      <c r="J1241" s="53" t="str">
        <f t="shared" si="1"/>
        <v/>
      </c>
      <c r="K1241" s="52" t="str">
        <f>IF(A1241="","",'DATA PENDIENTES'!I1241)</f>
        <v/>
      </c>
      <c r="L1241" s="52" t="str">
        <f>IF(A1241="","",'DATA PENDIENTES'!K1241)</f>
        <v/>
      </c>
      <c r="M1241" s="52" t="str">
        <f>IF(A1241="","",'DATA PENDIENTES'!M1241)</f>
        <v/>
      </c>
      <c r="N1241" s="52" t="str">
        <f>IF(A1241="","",'DATA PENDIENTES'!N1241)</f>
        <v/>
      </c>
      <c r="O1241" s="52" t="str">
        <f t="shared" si="2"/>
        <v/>
      </c>
      <c r="P1241" s="52" t="str">
        <f t="shared" si="3"/>
        <v/>
      </c>
      <c r="Q1241" s="80" t="str">
        <f t="shared" si="4"/>
        <v/>
      </c>
      <c r="R1241" s="52" t="str">
        <f t="shared" si="5"/>
        <v/>
      </c>
      <c r="S1241" s="52" t="str">
        <f t="shared" si="6"/>
        <v/>
      </c>
      <c r="T1241" s="53" t="str">
        <f>IF(A1241="","",'DATA PENDIENTES'!O1241)</f>
        <v/>
      </c>
    </row>
    <row r="1242" ht="15.75" customHeight="1">
      <c r="A1242" s="47" t="str">
        <f>IF('DATA PENDIENTES'!B1242="","",'DATA PENDIENTES'!B1242)</f>
        <v/>
      </c>
      <c r="B1242" s="47" t="str">
        <f>IF(A1242="","",'DATA PENDIENTES'!C1242)</f>
        <v/>
      </c>
      <c r="C1242" s="47" t="str">
        <f>IF(A1242="","",'DATA PENDIENTES'!L1242)</f>
        <v/>
      </c>
      <c r="D1242" s="47" t="str">
        <f>IF(A1242="","",'DATA PENDIENTES'!J1242)</f>
        <v/>
      </c>
      <c r="E1242" s="47" t="str">
        <f>IF(A1242="","",'DATA PENDIENTES'!D1242)</f>
        <v/>
      </c>
      <c r="F1242" s="47" t="str">
        <f>IF(A1242="","",'DATA PENDIENTES'!E1242)</f>
        <v/>
      </c>
      <c r="G1242" s="47" t="str">
        <f>IF(A1242="","",'DATA PENDIENTES'!F1242)</f>
        <v/>
      </c>
      <c r="H1242" s="47" t="str">
        <f>IF(A1242="","",'DATA PENDIENTES'!G1242)</f>
        <v/>
      </c>
      <c r="I1242" s="48" t="str">
        <f>IF(A1242="","",'DATA PENDIENTES'!H1242)</f>
        <v/>
      </c>
      <c r="J1242" s="48" t="str">
        <f t="shared" si="1"/>
        <v/>
      </c>
      <c r="K1242" s="47" t="str">
        <f>IF(A1242="","",'DATA PENDIENTES'!I1242)</f>
        <v/>
      </c>
      <c r="L1242" s="47" t="str">
        <f>IF(A1242="","",'DATA PENDIENTES'!K1242)</f>
        <v/>
      </c>
      <c r="M1242" s="47" t="str">
        <f>IF(A1242="","",'DATA PENDIENTES'!M1242)</f>
        <v/>
      </c>
      <c r="N1242" s="47" t="str">
        <f>IF(A1242="","",'DATA PENDIENTES'!N1242)</f>
        <v/>
      </c>
      <c r="O1242" s="47" t="str">
        <f t="shared" si="2"/>
        <v/>
      </c>
      <c r="P1242" s="47" t="str">
        <f t="shared" si="3"/>
        <v/>
      </c>
      <c r="Q1242" s="77" t="str">
        <f t="shared" si="4"/>
        <v/>
      </c>
      <c r="R1242" s="47" t="str">
        <f t="shared" si="5"/>
        <v/>
      </c>
      <c r="S1242" s="47" t="str">
        <f t="shared" si="6"/>
        <v/>
      </c>
      <c r="T1242" s="48" t="str">
        <f>IF(A1242="","",'DATA PENDIENTES'!O1242)</f>
        <v/>
      </c>
    </row>
    <row r="1243" ht="15.75" customHeight="1">
      <c r="A1243" s="52" t="str">
        <f>IF('DATA PENDIENTES'!B1243="","",'DATA PENDIENTES'!B1243)</f>
        <v/>
      </c>
      <c r="B1243" s="52" t="str">
        <f>IF(A1243="","",'DATA PENDIENTES'!C1243)</f>
        <v/>
      </c>
      <c r="C1243" s="52" t="str">
        <f>IF(A1243="","",'DATA PENDIENTES'!L1243)</f>
        <v/>
      </c>
      <c r="D1243" s="52" t="str">
        <f>IF(A1243="","",'DATA PENDIENTES'!J1243)</f>
        <v/>
      </c>
      <c r="E1243" s="52" t="str">
        <f>IF(A1243="","",'DATA PENDIENTES'!D1243)</f>
        <v/>
      </c>
      <c r="F1243" s="52" t="str">
        <f>IF(A1243="","",'DATA PENDIENTES'!E1243)</f>
        <v/>
      </c>
      <c r="G1243" s="52" t="str">
        <f>IF(A1243="","",'DATA PENDIENTES'!F1243)</f>
        <v/>
      </c>
      <c r="H1243" s="52" t="str">
        <f>IF(A1243="","",'DATA PENDIENTES'!G1243)</f>
        <v/>
      </c>
      <c r="I1243" s="53" t="str">
        <f>IF(A1243="","",'DATA PENDIENTES'!H1243)</f>
        <v/>
      </c>
      <c r="J1243" s="53" t="str">
        <f t="shared" si="1"/>
        <v/>
      </c>
      <c r="K1243" s="52" t="str">
        <f>IF(A1243="","",'DATA PENDIENTES'!I1243)</f>
        <v/>
      </c>
      <c r="L1243" s="52" t="str">
        <f>IF(A1243="","",'DATA PENDIENTES'!K1243)</f>
        <v/>
      </c>
      <c r="M1243" s="52" t="str">
        <f>IF(A1243="","",'DATA PENDIENTES'!M1243)</f>
        <v/>
      </c>
      <c r="N1243" s="52" t="str">
        <f>IF(A1243="","",'DATA PENDIENTES'!N1243)</f>
        <v/>
      </c>
      <c r="O1243" s="52" t="str">
        <f t="shared" si="2"/>
        <v/>
      </c>
      <c r="P1243" s="52" t="str">
        <f t="shared" si="3"/>
        <v/>
      </c>
      <c r="Q1243" s="80" t="str">
        <f t="shared" si="4"/>
        <v/>
      </c>
      <c r="R1243" s="52" t="str">
        <f t="shared" si="5"/>
        <v/>
      </c>
      <c r="S1243" s="52" t="str">
        <f t="shared" si="6"/>
        <v/>
      </c>
      <c r="T1243" s="53" t="str">
        <f>IF(A1243="","",'DATA PENDIENTES'!O1243)</f>
        <v/>
      </c>
    </row>
    <row r="1244" ht="15.75" customHeight="1">
      <c r="A1244" s="47" t="str">
        <f>IF('DATA PENDIENTES'!B1244="","",'DATA PENDIENTES'!B1244)</f>
        <v/>
      </c>
      <c r="B1244" s="47" t="str">
        <f>IF(A1244="","",'DATA PENDIENTES'!C1244)</f>
        <v/>
      </c>
      <c r="C1244" s="47" t="str">
        <f>IF(A1244="","",'DATA PENDIENTES'!L1244)</f>
        <v/>
      </c>
      <c r="D1244" s="47" t="str">
        <f>IF(A1244="","",'DATA PENDIENTES'!J1244)</f>
        <v/>
      </c>
      <c r="E1244" s="47" t="str">
        <f>IF(A1244="","",'DATA PENDIENTES'!D1244)</f>
        <v/>
      </c>
      <c r="F1244" s="47" t="str">
        <f>IF(A1244="","",'DATA PENDIENTES'!E1244)</f>
        <v/>
      </c>
      <c r="G1244" s="47" t="str">
        <f>IF(A1244="","",'DATA PENDIENTES'!F1244)</f>
        <v/>
      </c>
      <c r="H1244" s="47" t="str">
        <f>IF(A1244="","",'DATA PENDIENTES'!G1244)</f>
        <v/>
      </c>
      <c r="I1244" s="48" t="str">
        <f>IF(A1244="","",'DATA PENDIENTES'!H1244)</f>
        <v/>
      </c>
      <c r="J1244" s="48" t="str">
        <f t="shared" si="1"/>
        <v/>
      </c>
      <c r="K1244" s="47" t="str">
        <f>IF(A1244="","",'DATA PENDIENTES'!I1244)</f>
        <v/>
      </c>
      <c r="L1244" s="47" t="str">
        <f>IF(A1244="","",'DATA PENDIENTES'!K1244)</f>
        <v/>
      </c>
      <c r="M1244" s="47" t="str">
        <f>IF(A1244="","",'DATA PENDIENTES'!M1244)</f>
        <v/>
      </c>
      <c r="N1244" s="47" t="str">
        <f>IF(A1244="","",'DATA PENDIENTES'!N1244)</f>
        <v/>
      </c>
      <c r="O1244" s="47" t="str">
        <f t="shared" si="2"/>
        <v/>
      </c>
      <c r="P1244" s="47" t="str">
        <f t="shared" si="3"/>
        <v/>
      </c>
      <c r="Q1244" s="77" t="str">
        <f t="shared" si="4"/>
        <v/>
      </c>
      <c r="R1244" s="47" t="str">
        <f t="shared" si="5"/>
        <v/>
      </c>
      <c r="S1244" s="47" t="str">
        <f t="shared" si="6"/>
        <v/>
      </c>
      <c r="T1244" s="48" t="str">
        <f>IF(A1244="","",'DATA PENDIENTES'!O1244)</f>
        <v/>
      </c>
    </row>
    <row r="1245" ht="15.75" customHeight="1">
      <c r="A1245" s="52" t="str">
        <f>IF('DATA PENDIENTES'!B1245="","",'DATA PENDIENTES'!B1245)</f>
        <v/>
      </c>
      <c r="B1245" s="52" t="str">
        <f>IF(A1245="","",'DATA PENDIENTES'!C1245)</f>
        <v/>
      </c>
      <c r="C1245" s="52" t="str">
        <f>IF(A1245="","",'DATA PENDIENTES'!L1245)</f>
        <v/>
      </c>
      <c r="D1245" s="52" t="str">
        <f>IF(A1245="","",'DATA PENDIENTES'!J1245)</f>
        <v/>
      </c>
      <c r="E1245" s="52" t="str">
        <f>IF(A1245="","",'DATA PENDIENTES'!D1245)</f>
        <v/>
      </c>
      <c r="F1245" s="52" t="str">
        <f>IF(A1245="","",'DATA PENDIENTES'!E1245)</f>
        <v/>
      </c>
      <c r="G1245" s="52" t="str">
        <f>IF(A1245="","",'DATA PENDIENTES'!F1245)</f>
        <v/>
      </c>
      <c r="H1245" s="52" t="str">
        <f>IF(A1245="","",'DATA PENDIENTES'!G1245)</f>
        <v/>
      </c>
      <c r="I1245" s="53" t="str">
        <f>IF(A1245="","",'DATA PENDIENTES'!H1245)</f>
        <v/>
      </c>
      <c r="J1245" s="53" t="str">
        <f t="shared" si="1"/>
        <v/>
      </c>
      <c r="K1245" s="52" t="str">
        <f>IF(A1245="","",'DATA PENDIENTES'!I1245)</f>
        <v/>
      </c>
      <c r="L1245" s="52" t="str">
        <f>IF(A1245="","",'DATA PENDIENTES'!K1245)</f>
        <v/>
      </c>
      <c r="M1245" s="52" t="str">
        <f>IF(A1245="","",'DATA PENDIENTES'!M1245)</f>
        <v/>
      </c>
      <c r="N1245" s="52" t="str">
        <f>IF(A1245="","",'DATA PENDIENTES'!N1245)</f>
        <v/>
      </c>
      <c r="O1245" s="52" t="str">
        <f t="shared" si="2"/>
        <v/>
      </c>
      <c r="P1245" s="52" t="str">
        <f t="shared" si="3"/>
        <v/>
      </c>
      <c r="Q1245" s="80" t="str">
        <f t="shared" si="4"/>
        <v/>
      </c>
      <c r="R1245" s="52" t="str">
        <f t="shared" si="5"/>
        <v/>
      </c>
      <c r="S1245" s="52" t="str">
        <f t="shared" si="6"/>
        <v/>
      </c>
      <c r="T1245" s="53" t="str">
        <f>IF(A1245="","",'DATA PENDIENTES'!O1245)</f>
        <v/>
      </c>
    </row>
    <row r="1246" ht="15.75" customHeight="1">
      <c r="A1246" s="47" t="str">
        <f>IF('DATA PENDIENTES'!B1246="","",'DATA PENDIENTES'!B1246)</f>
        <v/>
      </c>
      <c r="B1246" s="47" t="str">
        <f>IF(A1246="","",'DATA PENDIENTES'!C1246)</f>
        <v/>
      </c>
      <c r="C1246" s="47" t="str">
        <f>IF(A1246="","",'DATA PENDIENTES'!L1246)</f>
        <v/>
      </c>
      <c r="D1246" s="47" t="str">
        <f>IF(A1246="","",'DATA PENDIENTES'!J1246)</f>
        <v/>
      </c>
      <c r="E1246" s="47" t="str">
        <f>IF(A1246="","",'DATA PENDIENTES'!D1246)</f>
        <v/>
      </c>
      <c r="F1246" s="47" t="str">
        <f>IF(A1246="","",'DATA PENDIENTES'!E1246)</f>
        <v/>
      </c>
      <c r="G1246" s="47" t="str">
        <f>IF(A1246="","",'DATA PENDIENTES'!F1246)</f>
        <v/>
      </c>
      <c r="H1246" s="47" t="str">
        <f>IF(A1246="","",'DATA PENDIENTES'!G1246)</f>
        <v/>
      </c>
      <c r="I1246" s="48" t="str">
        <f>IF(A1246="","",'DATA PENDIENTES'!H1246)</f>
        <v/>
      </c>
      <c r="J1246" s="48" t="str">
        <f t="shared" si="1"/>
        <v/>
      </c>
      <c r="K1246" s="47" t="str">
        <f>IF(A1246="","",'DATA PENDIENTES'!I1246)</f>
        <v/>
      </c>
      <c r="L1246" s="47" t="str">
        <f>IF(A1246="","",'DATA PENDIENTES'!K1246)</f>
        <v/>
      </c>
      <c r="M1246" s="47" t="str">
        <f>IF(A1246="","",'DATA PENDIENTES'!M1246)</f>
        <v/>
      </c>
      <c r="N1246" s="47" t="str">
        <f>IF(A1246="","",'DATA PENDIENTES'!N1246)</f>
        <v/>
      </c>
      <c r="O1246" s="47" t="str">
        <f t="shared" si="2"/>
        <v/>
      </c>
      <c r="P1246" s="47" t="str">
        <f t="shared" si="3"/>
        <v/>
      </c>
      <c r="Q1246" s="77" t="str">
        <f t="shared" si="4"/>
        <v/>
      </c>
      <c r="R1246" s="47" t="str">
        <f t="shared" si="5"/>
        <v/>
      </c>
      <c r="S1246" s="47" t="str">
        <f t="shared" si="6"/>
        <v/>
      </c>
      <c r="T1246" s="48" t="str">
        <f>IF(A1246="","",'DATA PENDIENTES'!O1246)</f>
        <v/>
      </c>
    </row>
    <row r="1247" ht="15.75" customHeight="1">
      <c r="A1247" s="52" t="str">
        <f>IF('DATA PENDIENTES'!B1247="","",'DATA PENDIENTES'!B1247)</f>
        <v/>
      </c>
      <c r="B1247" s="52" t="str">
        <f>IF(A1247="","",'DATA PENDIENTES'!C1247)</f>
        <v/>
      </c>
      <c r="C1247" s="52" t="str">
        <f>IF(A1247="","",'DATA PENDIENTES'!L1247)</f>
        <v/>
      </c>
      <c r="D1247" s="52" t="str">
        <f>IF(A1247="","",'DATA PENDIENTES'!J1247)</f>
        <v/>
      </c>
      <c r="E1247" s="52" t="str">
        <f>IF(A1247="","",'DATA PENDIENTES'!D1247)</f>
        <v/>
      </c>
      <c r="F1247" s="52" t="str">
        <f>IF(A1247="","",'DATA PENDIENTES'!E1247)</f>
        <v/>
      </c>
      <c r="G1247" s="52" t="str">
        <f>IF(A1247="","",'DATA PENDIENTES'!F1247)</f>
        <v/>
      </c>
      <c r="H1247" s="52" t="str">
        <f>IF(A1247="","",'DATA PENDIENTES'!G1247)</f>
        <v/>
      </c>
      <c r="I1247" s="53" t="str">
        <f>IF(A1247="","",'DATA PENDIENTES'!H1247)</f>
        <v/>
      </c>
      <c r="J1247" s="53" t="str">
        <f t="shared" si="1"/>
        <v/>
      </c>
      <c r="K1247" s="52" t="str">
        <f>IF(A1247="","",'DATA PENDIENTES'!I1247)</f>
        <v/>
      </c>
      <c r="L1247" s="52" t="str">
        <f>IF(A1247="","",'DATA PENDIENTES'!K1247)</f>
        <v/>
      </c>
      <c r="M1247" s="52" t="str">
        <f>IF(A1247="","",'DATA PENDIENTES'!M1247)</f>
        <v/>
      </c>
      <c r="N1247" s="52" t="str">
        <f>IF(A1247="","",'DATA PENDIENTES'!N1247)</f>
        <v/>
      </c>
      <c r="O1247" s="52" t="str">
        <f t="shared" si="2"/>
        <v/>
      </c>
      <c r="P1247" s="52" t="str">
        <f t="shared" si="3"/>
        <v/>
      </c>
      <c r="Q1247" s="80" t="str">
        <f t="shared" si="4"/>
        <v/>
      </c>
      <c r="R1247" s="52" t="str">
        <f t="shared" si="5"/>
        <v/>
      </c>
      <c r="S1247" s="52" t="str">
        <f t="shared" si="6"/>
        <v/>
      </c>
      <c r="T1247" s="53" t="str">
        <f>IF(A1247="","",'DATA PENDIENTES'!O1247)</f>
        <v/>
      </c>
    </row>
    <row r="1248" ht="15.75" customHeight="1">
      <c r="A1248" s="47" t="str">
        <f>IF('DATA PENDIENTES'!B1248="","",'DATA PENDIENTES'!B1248)</f>
        <v/>
      </c>
      <c r="B1248" s="47" t="str">
        <f>IF(A1248="","",'DATA PENDIENTES'!C1248)</f>
        <v/>
      </c>
      <c r="C1248" s="47" t="str">
        <f>IF(A1248="","",'DATA PENDIENTES'!L1248)</f>
        <v/>
      </c>
      <c r="D1248" s="47" t="str">
        <f>IF(A1248="","",'DATA PENDIENTES'!J1248)</f>
        <v/>
      </c>
      <c r="E1248" s="47" t="str">
        <f>IF(A1248="","",'DATA PENDIENTES'!D1248)</f>
        <v/>
      </c>
      <c r="F1248" s="47" t="str">
        <f>IF(A1248="","",'DATA PENDIENTES'!E1248)</f>
        <v/>
      </c>
      <c r="G1248" s="47" t="str">
        <f>IF(A1248="","",'DATA PENDIENTES'!F1248)</f>
        <v/>
      </c>
      <c r="H1248" s="47" t="str">
        <f>IF(A1248="","",'DATA PENDIENTES'!G1248)</f>
        <v/>
      </c>
      <c r="I1248" s="48" t="str">
        <f>IF(A1248="","",'DATA PENDIENTES'!H1248)</f>
        <v/>
      </c>
      <c r="J1248" s="48" t="str">
        <f t="shared" si="1"/>
        <v/>
      </c>
      <c r="K1248" s="47" t="str">
        <f>IF(A1248="","",'DATA PENDIENTES'!I1248)</f>
        <v/>
      </c>
      <c r="L1248" s="47" t="str">
        <f>IF(A1248="","",'DATA PENDIENTES'!K1248)</f>
        <v/>
      </c>
      <c r="M1248" s="47" t="str">
        <f>IF(A1248="","",'DATA PENDIENTES'!M1248)</f>
        <v/>
      </c>
      <c r="N1248" s="47" t="str">
        <f>IF(A1248="","",'DATA PENDIENTES'!N1248)</f>
        <v/>
      </c>
      <c r="O1248" s="47" t="str">
        <f t="shared" si="2"/>
        <v/>
      </c>
      <c r="P1248" s="47" t="str">
        <f t="shared" si="3"/>
        <v/>
      </c>
      <c r="Q1248" s="77" t="str">
        <f t="shared" si="4"/>
        <v/>
      </c>
      <c r="R1248" s="47" t="str">
        <f t="shared" si="5"/>
        <v/>
      </c>
      <c r="S1248" s="47" t="str">
        <f t="shared" si="6"/>
        <v/>
      </c>
      <c r="T1248" s="48" t="str">
        <f>IF(A1248="","",'DATA PENDIENTES'!O1248)</f>
        <v/>
      </c>
    </row>
    <row r="1249" ht="15.75" customHeight="1">
      <c r="A1249" s="52" t="str">
        <f>IF('DATA PENDIENTES'!B1249="","",'DATA PENDIENTES'!B1249)</f>
        <v/>
      </c>
      <c r="B1249" s="52" t="str">
        <f>IF(A1249="","",'DATA PENDIENTES'!C1249)</f>
        <v/>
      </c>
      <c r="C1249" s="52" t="str">
        <f>IF(A1249="","",'DATA PENDIENTES'!L1249)</f>
        <v/>
      </c>
      <c r="D1249" s="52" t="str">
        <f>IF(A1249="","",'DATA PENDIENTES'!J1249)</f>
        <v/>
      </c>
      <c r="E1249" s="52" t="str">
        <f>IF(A1249="","",'DATA PENDIENTES'!D1249)</f>
        <v/>
      </c>
      <c r="F1249" s="52" t="str">
        <f>IF(A1249="","",'DATA PENDIENTES'!E1249)</f>
        <v/>
      </c>
      <c r="G1249" s="52" t="str">
        <f>IF(A1249="","",'DATA PENDIENTES'!F1249)</f>
        <v/>
      </c>
      <c r="H1249" s="52" t="str">
        <f>IF(A1249="","",'DATA PENDIENTES'!G1249)</f>
        <v/>
      </c>
      <c r="I1249" s="53" t="str">
        <f>IF(A1249="","",'DATA PENDIENTES'!H1249)</f>
        <v/>
      </c>
      <c r="J1249" s="53" t="str">
        <f t="shared" si="1"/>
        <v/>
      </c>
      <c r="K1249" s="52" t="str">
        <f>IF(A1249="","",'DATA PENDIENTES'!I1249)</f>
        <v/>
      </c>
      <c r="L1249" s="52" t="str">
        <f>IF(A1249="","",'DATA PENDIENTES'!K1249)</f>
        <v/>
      </c>
      <c r="M1249" s="52" t="str">
        <f>IF(A1249="","",'DATA PENDIENTES'!M1249)</f>
        <v/>
      </c>
      <c r="N1249" s="52" t="str">
        <f>IF(A1249="","",'DATA PENDIENTES'!N1249)</f>
        <v/>
      </c>
      <c r="O1249" s="52" t="str">
        <f t="shared" si="2"/>
        <v/>
      </c>
      <c r="P1249" s="52" t="str">
        <f t="shared" si="3"/>
        <v/>
      </c>
      <c r="Q1249" s="80" t="str">
        <f t="shared" si="4"/>
        <v/>
      </c>
      <c r="R1249" s="52" t="str">
        <f t="shared" si="5"/>
        <v/>
      </c>
      <c r="S1249" s="52" t="str">
        <f t="shared" si="6"/>
        <v/>
      </c>
      <c r="T1249" s="53" t="str">
        <f>IF(A1249="","",'DATA PENDIENTES'!O1249)</f>
        <v/>
      </c>
    </row>
    <row r="1250" ht="15.75" customHeight="1">
      <c r="A1250" s="47" t="str">
        <f>IF('DATA PENDIENTES'!B1250="","",'DATA PENDIENTES'!B1250)</f>
        <v/>
      </c>
      <c r="B1250" s="47" t="str">
        <f>IF(A1250="","",'DATA PENDIENTES'!C1250)</f>
        <v/>
      </c>
      <c r="C1250" s="47" t="str">
        <f>IF(A1250="","",'DATA PENDIENTES'!L1250)</f>
        <v/>
      </c>
      <c r="D1250" s="47" t="str">
        <f>IF(A1250="","",'DATA PENDIENTES'!J1250)</f>
        <v/>
      </c>
      <c r="E1250" s="47" t="str">
        <f>IF(A1250="","",'DATA PENDIENTES'!D1250)</f>
        <v/>
      </c>
      <c r="F1250" s="47" t="str">
        <f>IF(A1250="","",'DATA PENDIENTES'!E1250)</f>
        <v/>
      </c>
      <c r="G1250" s="47" t="str">
        <f>IF(A1250="","",'DATA PENDIENTES'!F1250)</f>
        <v/>
      </c>
      <c r="H1250" s="47" t="str">
        <f>IF(A1250="","",'DATA PENDIENTES'!G1250)</f>
        <v/>
      </c>
      <c r="I1250" s="48" t="str">
        <f>IF(A1250="","",'DATA PENDIENTES'!H1250)</f>
        <v/>
      </c>
      <c r="J1250" s="48" t="str">
        <f t="shared" si="1"/>
        <v/>
      </c>
      <c r="K1250" s="47" t="str">
        <f>IF(A1250="","",'DATA PENDIENTES'!I1250)</f>
        <v/>
      </c>
      <c r="L1250" s="47" t="str">
        <f>IF(A1250="","",'DATA PENDIENTES'!K1250)</f>
        <v/>
      </c>
      <c r="M1250" s="47" t="str">
        <f>IF(A1250="","",'DATA PENDIENTES'!M1250)</f>
        <v/>
      </c>
      <c r="N1250" s="47" t="str">
        <f>IF(A1250="","",'DATA PENDIENTES'!N1250)</f>
        <v/>
      </c>
      <c r="O1250" s="47" t="str">
        <f t="shared" si="2"/>
        <v/>
      </c>
      <c r="P1250" s="47" t="str">
        <f t="shared" si="3"/>
        <v/>
      </c>
      <c r="Q1250" s="77" t="str">
        <f t="shared" si="4"/>
        <v/>
      </c>
      <c r="R1250" s="47" t="str">
        <f t="shared" si="5"/>
        <v/>
      </c>
      <c r="S1250" s="47" t="str">
        <f t="shared" si="6"/>
        <v/>
      </c>
      <c r="T1250" s="48" t="str">
        <f>IF(A1250="","",'DATA PENDIENTES'!O1250)</f>
        <v/>
      </c>
    </row>
    <row r="1251" ht="15.75" customHeight="1">
      <c r="A1251" s="52" t="str">
        <f>IF('DATA PENDIENTES'!B1251="","",'DATA PENDIENTES'!B1251)</f>
        <v/>
      </c>
      <c r="B1251" s="52" t="str">
        <f>IF(A1251="","",'DATA PENDIENTES'!C1251)</f>
        <v/>
      </c>
      <c r="C1251" s="52" t="str">
        <f>IF(A1251="","",'DATA PENDIENTES'!L1251)</f>
        <v/>
      </c>
      <c r="D1251" s="52" t="str">
        <f>IF(A1251="","",'DATA PENDIENTES'!J1251)</f>
        <v/>
      </c>
      <c r="E1251" s="52" t="str">
        <f>IF(A1251="","",'DATA PENDIENTES'!D1251)</f>
        <v/>
      </c>
      <c r="F1251" s="52" t="str">
        <f>IF(A1251="","",'DATA PENDIENTES'!E1251)</f>
        <v/>
      </c>
      <c r="G1251" s="52" t="str">
        <f>IF(A1251="","",'DATA PENDIENTES'!F1251)</f>
        <v/>
      </c>
      <c r="H1251" s="52" t="str">
        <f>IF(A1251="","",'DATA PENDIENTES'!G1251)</f>
        <v/>
      </c>
      <c r="I1251" s="53" t="str">
        <f>IF(A1251="","",'DATA PENDIENTES'!H1251)</f>
        <v/>
      </c>
      <c r="J1251" s="53" t="str">
        <f t="shared" si="1"/>
        <v/>
      </c>
      <c r="K1251" s="52" t="str">
        <f>IF(A1251="","",'DATA PENDIENTES'!I1251)</f>
        <v/>
      </c>
      <c r="L1251" s="52" t="str">
        <f>IF(A1251="","",'DATA PENDIENTES'!K1251)</f>
        <v/>
      </c>
      <c r="M1251" s="52" t="str">
        <f>IF(A1251="","",'DATA PENDIENTES'!M1251)</f>
        <v/>
      </c>
      <c r="N1251" s="52" t="str">
        <f>IF(A1251="","",'DATA PENDIENTES'!N1251)</f>
        <v/>
      </c>
      <c r="O1251" s="52" t="str">
        <f t="shared" si="2"/>
        <v/>
      </c>
      <c r="P1251" s="52" t="str">
        <f t="shared" si="3"/>
        <v/>
      </c>
      <c r="Q1251" s="80" t="str">
        <f t="shared" si="4"/>
        <v/>
      </c>
      <c r="R1251" s="52" t="str">
        <f t="shared" si="5"/>
        <v/>
      </c>
      <c r="S1251" s="52" t="str">
        <f t="shared" si="6"/>
        <v/>
      </c>
      <c r="T1251" s="53" t="str">
        <f>IF(A1251="","",'DATA PENDIENTES'!O1251)</f>
        <v/>
      </c>
    </row>
    <row r="1252" ht="15.75" customHeight="1">
      <c r="A1252" s="47" t="str">
        <f>IF('DATA PENDIENTES'!B1252="","",'DATA PENDIENTES'!B1252)</f>
        <v/>
      </c>
      <c r="B1252" s="47" t="str">
        <f>IF(A1252="","",'DATA PENDIENTES'!C1252)</f>
        <v/>
      </c>
      <c r="C1252" s="47" t="str">
        <f>IF(A1252="","",'DATA PENDIENTES'!L1252)</f>
        <v/>
      </c>
      <c r="D1252" s="47" t="str">
        <f>IF(A1252="","",'DATA PENDIENTES'!J1252)</f>
        <v/>
      </c>
      <c r="E1252" s="47" t="str">
        <f>IF(A1252="","",'DATA PENDIENTES'!D1252)</f>
        <v/>
      </c>
      <c r="F1252" s="47" t="str">
        <f>IF(A1252="","",'DATA PENDIENTES'!E1252)</f>
        <v/>
      </c>
      <c r="G1252" s="47" t="str">
        <f>IF(A1252="","",'DATA PENDIENTES'!F1252)</f>
        <v/>
      </c>
      <c r="H1252" s="47" t="str">
        <f>IF(A1252="","",'DATA PENDIENTES'!G1252)</f>
        <v/>
      </c>
      <c r="I1252" s="48" t="str">
        <f>IF(A1252="","",'DATA PENDIENTES'!H1252)</f>
        <v/>
      </c>
      <c r="J1252" s="48" t="str">
        <f t="shared" si="1"/>
        <v/>
      </c>
      <c r="K1252" s="47" t="str">
        <f>IF(A1252="","",'DATA PENDIENTES'!I1252)</f>
        <v/>
      </c>
      <c r="L1252" s="47" t="str">
        <f>IF(A1252="","",'DATA PENDIENTES'!K1252)</f>
        <v/>
      </c>
      <c r="M1252" s="47" t="str">
        <f>IF(A1252="","",'DATA PENDIENTES'!M1252)</f>
        <v/>
      </c>
      <c r="N1252" s="47" t="str">
        <f>IF(A1252="","",'DATA PENDIENTES'!N1252)</f>
        <v/>
      </c>
      <c r="O1252" s="47" t="str">
        <f t="shared" si="2"/>
        <v/>
      </c>
      <c r="P1252" s="47" t="str">
        <f t="shared" si="3"/>
        <v/>
      </c>
      <c r="Q1252" s="77" t="str">
        <f t="shared" si="4"/>
        <v/>
      </c>
      <c r="R1252" s="47" t="str">
        <f t="shared" si="5"/>
        <v/>
      </c>
      <c r="S1252" s="47" t="str">
        <f t="shared" si="6"/>
        <v/>
      </c>
      <c r="T1252" s="48" t="str">
        <f>IF(A1252="","",'DATA PENDIENTES'!O1252)</f>
        <v/>
      </c>
    </row>
    <row r="1253" ht="15.75" customHeight="1">
      <c r="A1253" s="52" t="str">
        <f>IF('DATA PENDIENTES'!B1253="","",'DATA PENDIENTES'!B1253)</f>
        <v/>
      </c>
      <c r="B1253" s="52" t="str">
        <f>IF(A1253="","",'DATA PENDIENTES'!C1253)</f>
        <v/>
      </c>
      <c r="C1253" s="52" t="str">
        <f>IF(A1253="","",'DATA PENDIENTES'!L1253)</f>
        <v/>
      </c>
      <c r="D1253" s="52" t="str">
        <f>IF(A1253="","",'DATA PENDIENTES'!J1253)</f>
        <v/>
      </c>
      <c r="E1253" s="52" t="str">
        <f>IF(A1253="","",'DATA PENDIENTES'!D1253)</f>
        <v/>
      </c>
      <c r="F1253" s="52" t="str">
        <f>IF(A1253="","",'DATA PENDIENTES'!E1253)</f>
        <v/>
      </c>
      <c r="G1253" s="52" t="str">
        <f>IF(A1253="","",'DATA PENDIENTES'!F1253)</f>
        <v/>
      </c>
      <c r="H1253" s="52" t="str">
        <f>IF(A1253="","",'DATA PENDIENTES'!G1253)</f>
        <v/>
      </c>
      <c r="I1253" s="53" t="str">
        <f>IF(A1253="","",'DATA PENDIENTES'!H1253)</f>
        <v/>
      </c>
      <c r="J1253" s="53" t="str">
        <f t="shared" si="1"/>
        <v/>
      </c>
      <c r="K1253" s="52" t="str">
        <f>IF(A1253="","",'DATA PENDIENTES'!I1253)</f>
        <v/>
      </c>
      <c r="L1253" s="52" t="str">
        <f>IF(A1253="","",'DATA PENDIENTES'!K1253)</f>
        <v/>
      </c>
      <c r="M1253" s="52" t="str">
        <f>IF(A1253="","",'DATA PENDIENTES'!M1253)</f>
        <v/>
      </c>
      <c r="N1253" s="52" t="str">
        <f>IF(A1253="","",'DATA PENDIENTES'!N1253)</f>
        <v/>
      </c>
      <c r="O1253" s="52" t="str">
        <f t="shared" si="2"/>
        <v/>
      </c>
      <c r="P1253" s="52" t="str">
        <f t="shared" si="3"/>
        <v/>
      </c>
      <c r="Q1253" s="80" t="str">
        <f t="shared" si="4"/>
        <v/>
      </c>
      <c r="R1253" s="52" t="str">
        <f t="shared" si="5"/>
        <v/>
      </c>
      <c r="S1253" s="52" t="str">
        <f t="shared" si="6"/>
        <v/>
      </c>
      <c r="T1253" s="53" t="str">
        <f>IF(A1253="","",'DATA PENDIENTES'!O1253)</f>
        <v/>
      </c>
    </row>
    <row r="1254" ht="15.75" customHeight="1">
      <c r="A1254" s="47" t="str">
        <f>IF('DATA PENDIENTES'!B1254="","",'DATA PENDIENTES'!B1254)</f>
        <v/>
      </c>
      <c r="B1254" s="47" t="str">
        <f>IF(A1254="","",'DATA PENDIENTES'!C1254)</f>
        <v/>
      </c>
      <c r="C1254" s="47" t="str">
        <f>IF(A1254="","",'DATA PENDIENTES'!L1254)</f>
        <v/>
      </c>
      <c r="D1254" s="47" t="str">
        <f>IF(A1254="","",'DATA PENDIENTES'!J1254)</f>
        <v/>
      </c>
      <c r="E1254" s="47" t="str">
        <f>IF(A1254="","",'DATA PENDIENTES'!D1254)</f>
        <v/>
      </c>
      <c r="F1254" s="47" t="str">
        <f>IF(A1254="","",'DATA PENDIENTES'!E1254)</f>
        <v/>
      </c>
      <c r="G1254" s="47" t="str">
        <f>IF(A1254="","",'DATA PENDIENTES'!F1254)</f>
        <v/>
      </c>
      <c r="H1254" s="47" t="str">
        <f>IF(A1254="","",'DATA PENDIENTES'!G1254)</f>
        <v/>
      </c>
      <c r="I1254" s="48" t="str">
        <f>IF(A1254="","",'DATA PENDIENTES'!H1254)</f>
        <v/>
      </c>
      <c r="J1254" s="48" t="str">
        <f t="shared" si="1"/>
        <v/>
      </c>
      <c r="K1254" s="47" t="str">
        <f>IF(A1254="","",'DATA PENDIENTES'!I1254)</f>
        <v/>
      </c>
      <c r="L1254" s="47" t="str">
        <f>IF(A1254="","",'DATA PENDIENTES'!K1254)</f>
        <v/>
      </c>
      <c r="M1254" s="47" t="str">
        <f>IF(A1254="","",'DATA PENDIENTES'!M1254)</f>
        <v/>
      </c>
      <c r="N1254" s="47" t="str">
        <f>IF(A1254="","",'DATA PENDIENTES'!N1254)</f>
        <v/>
      </c>
      <c r="O1254" s="47" t="str">
        <f t="shared" si="2"/>
        <v/>
      </c>
      <c r="P1254" s="47" t="str">
        <f t="shared" si="3"/>
        <v/>
      </c>
      <c r="Q1254" s="77" t="str">
        <f t="shared" si="4"/>
        <v/>
      </c>
      <c r="R1254" s="47" t="str">
        <f t="shared" si="5"/>
        <v/>
      </c>
      <c r="S1254" s="47" t="str">
        <f t="shared" si="6"/>
        <v/>
      </c>
      <c r="T1254" s="48" t="str">
        <f>IF(A1254="","",'DATA PENDIENTES'!O1254)</f>
        <v/>
      </c>
    </row>
    <row r="1255" ht="15.75" customHeight="1">
      <c r="A1255" s="52" t="str">
        <f>IF('DATA PENDIENTES'!B1255="","",'DATA PENDIENTES'!B1255)</f>
        <v/>
      </c>
      <c r="B1255" s="52" t="str">
        <f>IF(A1255="","",'DATA PENDIENTES'!C1255)</f>
        <v/>
      </c>
      <c r="C1255" s="52" t="str">
        <f>IF(A1255="","",'DATA PENDIENTES'!L1255)</f>
        <v/>
      </c>
      <c r="D1255" s="52" t="str">
        <f>IF(A1255="","",'DATA PENDIENTES'!J1255)</f>
        <v/>
      </c>
      <c r="E1255" s="52" t="str">
        <f>IF(A1255="","",'DATA PENDIENTES'!D1255)</f>
        <v/>
      </c>
      <c r="F1255" s="52" t="str">
        <f>IF(A1255="","",'DATA PENDIENTES'!E1255)</f>
        <v/>
      </c>
      <c r="G1255" s="52" t="str">
        <f>IF(A1255="","",'DATA PENDIENTES'!F1255)</f>
        <v/>
      </c>
      <c r="H1255" s="52" t="str">
        <f>IF(A1255="","",'DATA PENDIENTES'!G1255)</f>
        <v/>
      </c>
      <c r="I1255" s="53" t="str">
        <f>IF(A1255="","",'DATA PENDIENTES'!H1255)</f>
        <v/>
      </c>
      <c r="J1255" s="53" t="str">
        <f t="shared" si="1"/>
        <v/>
      </c>
      <c r="K1255" s="52" t="str">
        <f>IF(A1255="","",'DATA PENDIENTES'!I1255)</f>
        <v/>
      </c>
      <c r="L1255" s="52" t="str">
        <f>IF(A1255="","",'DATA PENDIENTES'!K1255)</f>
        <v/>
      </c>
      <c r="M1255" s="52" t="str">
        <f>IF(A1255="","",'DATA PENDIENTES'!M1255)</f>
        <v/>
      </c>
      <c r="N1255" s="52" t="str">
        <f>IF(A1255="","",'DATA PENDIENTES'!N1255)</f>
        <v/>
      </c>
      <c r="O1255" s="52" t="str">
        <f t="shared" si="2"/>
        <v/>
      </c>
      <c r="P1255" s="52" t="str">
        <f t="shared" si="3"/>
        <v/>
      </c>
      <c r="Q1255" s="80" t="str">
        <f t="shared" si="4"/>
        <v/>
      </c>
      <c r="R1255" s="52" t="str">
        <f t="shared" si="5"/>
        <v/>
      </c>
      <c r="S1255" s="52" t="str">
        <f t="shared" si="6"/>
        <v/>
      </c>
      <c r="T1255" s="53" t="str">
        <f>IF(A1255="","",'DATA PENDIENTES'!O1255)</f>
        <v/>
      </c>
    </row>
    <row r="1256" ht="15.75" customHeight="1">
      <c r="A1256" s="47" t="str">
        <f>IF('DATA PENDIENTES'!B1256="","",'DATA PENDIENTES'!B1256)</f>
        <v/>
      </c>
      <c r="B1256" s="47" t="str">
        <f>IF(A1256="","",'DATA PENDIENTES'!C1256)</f>
        <v/>
      </c>
      <c r="C1256" s="47" t="str">
        <f>IF(A1256="","",'DATA PENDIENTES'!L1256)</f>
        <v/>
      </c>
      <c r="D1256" s="47" t="str">
        <f>IF(A1256="","",'DATA PENDIENTES'!J1256)</f>
        <v/>
      </c>
      <c r="E1256" s="47" t="str">
        <f>IF(A1256="","",'DATA PENDIENTES'!D1256)</f>
        <v/>
      </c>
      <c r="F1256" s="47" t="str">
        <f>IF(A1256="","",'DATA PENDIENTES'!E1256)</f>
        <v/>
      </c>
      <c r="G1256" s="47" t="str">
        <f>IF(A1256="","",'DATA PENDIENTES'!F1256)</f>
        <v/>
      </c>
      <c r="H1256" s="47" t="str">
        <f>IF(A1256="","",'DATA PENDIENTES'!G1256)</f>
        <v/>
      </c>
      <c r="I1256" s="48" t="str">
        <f>IF(A1256="","",'DATA PENDIENTES'!H1256)</f>
        <v/>
      </c>
      <c r="J1256" s="48" t="str">
        <f t="shared" si="1"/>
        <v/>
      </c>
      <c r="K1256" s="47" t="str">
        <f>IF(A1256="","",'DATA PENDIENTES'!I1256)</f>
        <v/>
      </c>
      <c r="L1256" s="47" t="str">
        <f>IF(A1256="","",'DATA PENDIENTES'!K1256)</f>
        <v/>
      </c>
      <c r="M1256" s="47" t="str">
        <f>IF(A1256="","",'DATA PENDIENTES'!M1256)</f>
        <v/>
      </c>
      <c r="N1256" s="47" t="str">
        <f>IF(A1256="","",'DATA PENDIENTES'!N1256)</f>
        <v/>
      </c>
      <c r="O1256" s="47" t="str">
        <f t="shared" si="2"/>
        <v/>
      </c>
      <c r="P1256" s="47" t="str">
        <f t="shared" si="3"/>
        <v/>
      </c>
      <c r="Q1256" s="77" t="str">
        <f t="shared" si="4"/>
        <v/>
      </c>
      <c r="R1256" s="47" t="str">
        <f t="shared" si="5"/>
        <v/>
      </c>
      <c r="S1256" s="47" t="str">
        <f t="shared" si="6"/>
        <v/>
      </c>
      <c r="T1256" s="48" t="str">
        <f>IF(A1256="","",'DATA PENDIENTES'!O1256)</f>
        <v/>
      </c>
    </row>
    <row r="1257" ht="15.75" customHeight="1">
      <c r="A1257" s="52" t="str">
        <f>IF('DATA PENDIENTES'!B1257="","",'DATA PENDIENTES'!B1257)</f>
        <v/>
      </c>
      <c r="B1257" s="52" t="str">
        <f>IF(A1257="","",'DATA PENDIENTES'!C1257)</f>
        <v/>
      </c>
      <c r="C1257" s="52" t="str">
        <f>IF(A1257="","",'DATA PENDIENTES'!L1257)</f>
        <v/>
      </c>
      <c r="D1257" s="52" t="str">
        <f>IF(A1257="","",'DATA PENDIENTES'!J1257)</f>
        <v/>
      </c>
      <c r="E1257" s="52" t="str">
        <f>IF(A1257="","",'DATA PENDIENTES'!D1257)</f>
        <v/>
      </c>
      <c r="F1257" s="52" t="str">
        <f>IF(A1257="","",'DATA PENDIENTES'!E1257)</f>
        <v/>
      </c>
      <c r="G1257" s="52" t="str">
        <f>IF(A1257="","",'DATA PENDIENTES'!F1257)</f>
        <v/>
      </c>
      <c r="H1257" s="52" t="str">
        <f>IF(A1257="","",'DATA PENDIENTES'!G1257)</f>
        <v/>
      </c>
      <c r="I1257" s="53" t="str">
        <f>IF(A1257="","",'DATA PENDIENTES'!H1257)</f>
        <v/>
      </c>
      <c r="J1257" s="53" t="str">
        <f t="shared" si="1"/>
        <v/>
      </c>
      <c r="K1257" s="52" t="str">
        <f>IF(A1257="","",'DATA PENDIENTES'!I1257)</f>
        <v/>
      </c>
      <c r="L1257" s="52" t="str">
        <f>IF(A1257="","",'DATA PENDIENTES'!K1257)</f>
        <v/>
      </c>
      <c r="M1257" s="52" t="str">
        <f>IF(A1257="","",'DATA PENDIENTES'!M1257)</f>
        <v/>
      </c>
      <c r="N1257" s="52" t="str">
        <f>IF(A1257="","",'DATA PENDIENTES'!N1257)</f>
        <v/>
      </c>
      <c r="O1257" s="52" t="str">
        <f t="shared" si="2"/>
        <v/>
      </c>
      <c r="P1257" s="52" t="str">
        <f t="shared" si="3"/>
        <v/>
      </c>
      <c r="Q1257" s="80" t="str">
        <f t="shared" si="4"/>
        <v/>
      </c>
      <c r="R1257" s="52" t="str">
        <f t="shared" si="5"/>
        <v/>
      </c>
      <c r="S1257" s="52" t="str">
        <f t="shared" si="6"/>
        <v/>
      </c>
      <c r="T1257" s="53" t="str">
        <f>IF(A1257="","",'DATA PENDIENTES'!O1257)</f>
        <v/>
      </c>
    </row>
    <row r="1258" ht="15.75" customHeight="1">
      <c r="A1258" s="47" t="str">
        <f>IF('DATA PENDIENTES'!B1258="","",'DATA PENDIENTES'!B1258)</f>
        <v/>
      </c>
      <c r="B1258" s="47" t="str">
        <f>IF(A1258="","",'DATA PENDIENTES'!C1258)</f>
        <v/>
      </c>
      <c r="C1258" s="47" t="str">
        <f>IF(A1258="","",'DATA PENDIENTES'!L1258)</f>
        <v/>
      </c>
      <c r="D1258" s="47" t="str">
        <f>IF(A1258="","",'DATA PENDIENTES'!J1258)</f>
        <v/>
      </c>
      <c r="E1258" s="47" t="str">
        <f>IF(A1258="","",'DATA PENDIENTES'!D1258)</f>
        <v/>
      </c>
      <c r="F1258" s="47" t="str">
        <f>IF(A1258="","",'DATA PENDIENTES'!E1258)</f>
        <v/>
      </c>
      <c r="G1258" s="47" t="str">
        <f>IF(A1258="","",'DATA PENDIENTES'!F1258)</f>
        <v/>
      </c>
      <c r="H1258" s="47" t="str">
        <f>IF(A1258="","",'DATA PENDIENTES'!G1258)</f>
        <v/>
      </c>
      <c r="I1258" s="48" t="str">
        <f>IF(A1258="","",'DATA PENDIENTES'!H1258)</f>
        <v/>
      </c>
      <c r="J1258" s="48" t="str">
        <f t="shared" si="1"/>
        <v/>
      </c>
      <c r="K1258" s="47" t="str">
        <f>IF(A1258="","",'DATA PENDIENTES'!I1258)</f>
        <v/>
      </c>
      <c r="L1258" s="47" t="str">
        <f>IF(A1258="","",'DATA PENDIENTES'!K1258)</f>
        <v/>
      </c>
      <c r="M1258" s="47" t="str">
        <f>IF(A1258="","",'DATA PENDIENTES'!M1258)</f>
        <v/>
      </c>
      <c r="N1258" s="47" t="str">
        <f>IF(A1258="","",'DATA PENDIENTES'!N1258)</f>
        <v/>
      </c>
      <c r="O1258" s="47" t="str">
        <f t="shared" si="2"/>
        <v/>
      </c>
      <c r="P1258" s="47" t="str">
        <f t="shared" si="3"/>
        <v/>
      </c>
      <c r="Q1258" s="77" t="str">
        <f t="shared" si="4"/>
        <v/>
      </c>
      <c r="R1258" s="47" t="str">
        <f t="shared" si="5"/>
        <v/>
      </c>
      <c r="S1258" s="47" t="str">
        <f t="shared" si="6"/>
        <v/>
      </c>
      <c r="T1258" s="48" t="str">
        <f>IF(A1258="","",'DATA PENDIENTES'!O1258)</f>
        <v/>
      </c>
    </row>
    <row r="1259" ht="15.75" customHeight="1">
      <c r="A1259" s="52" t="str">
        <f>IF('DATA PENDIENTES'!B1259="","",'DATA PENDIENTES'!B1259)</f>
        <v/>
      </c>
      <c r="B1259" s="52" t="str">
        <f>IF(A1259="","",'DATA PENDIENTES'!C1259)</f>
        <v/>
      </c>
      <c r="C1259" s="52" t="str">
        <f>IF(A1259="","",'DATA PENDIENTES'!L1259)</f>
        <v/>
      </c>
      <c r="D1259" s="52" t="str">
        <f>IF(A1259="","",'DATA PENDIENTES'!J1259)</f>
        <v/>
      </c>
      <c r="E1259" s="52" t="str">
        <f>IF(A1259="","",'DATA PENDIENTES'!D1259)</f>
        <v/>
      </c>
      <c r="F1259" s="52" t="str">
        <f>IF(A1259="","",'DATA PENDIENTES'!E1259)</f>
        <v/>
      </c>
      <c r="G1259" s="52" t="str">
        <f>IF(A1259="","",'DATA PENDIENTES'!F1259)</f>
        <v/>
      </c>
      <c r="H1259" s="52" t="str">
        <f>IF(A1259="","",'DATA PENDIENTES'!G1259)</f>
        <v/>
      </c>
      <c r="I1259" s="53" t="str">
        <f>IF(A1259="","",'DATA PENDIENTES'!H1259)</f>
        <v/>
      </c>
      <c r="J1259" s="53" t="str">
        <f t="shared" si="1"/>
        <v/>
      </c>
      <c r="K1259" s="52" t="str">
        <f>IF(A1259="","",'DATA PENDIENTES'!I1259)</f>
        <v/>
      </c>
      <c r="L1259" s="52" t="str">
        <f>IF(A1259="","",'DATA PENDIENTES'!K1259)</f>
        <v/>
      </c>
      <c r="M1259" s="52" t="str">
        <f>IF(A1259="","",'DATA PENDIENTES'!M1259)</f>
        <v/>
      </c>
      <c r="N1259" s="52" t="str">
        <f>IF(A1259="","",'DATA PENDIENTES'!N1259)</f>
        <v/>
      </c>
      <c r="O1259" s="52" t="str">
        <f t="shared" si="2"/>
        <v/>
      </c>
      <c r="P1259" s="52" t="str">
        <f t="shared" si="3"/>
        <v/>
      </c>
      <c r="Q1259" s="80" t="str">
        <f t="shared" si="4"/>
        <v/>
      </c>
      <c r="R1259" s="52" t="str">
        <f t="shared" si="5"/>
        <v/>
      </c>
      <c r="S1259" s="52" t="str">
        <f t="shared" si="6"/>
        <v/>
      </c>
      <c r="T1259" s="53" t="str">
        <f>IF(A1259="","",'DATA PENDIENTES'!O1259)</f>
        <v/>
      </c>
    </row>
    <row r="1260" ht="15.75" customHeight="1">
      <c r="A1260" s="47" t="str">
        <f>IF('DATA PENDIENTES'!B1260="","",'DATA PENDIENTES'!B1260)</f>
        <v/>
      </c>
      <c r="B1260" s="47" t="str">
        <f>IF(A1260="","",'DATA PENDIENTES'!C1260)</f>
        <v/>
      </c>
      <c r="C1260" s="47" t="str">
        <f>IF(A1260="","",'DATA PENDIENTES'!L1260)</f>
        <v/>
      </c>
      <c r="D1260" s="47" t="str">
        <f>IF(A1260="","",'DATA PENDIENTES'!J1260)</f>
        <v/>
      </c>
      <c r="E1260" s="47" t="str">
        <f>IF(A1260="","",'DATA PENDIENTES'!D1260)</f>
        <v/>
      </c>
      <c r="F1260" s="47" t="str">
        <f>IF(A1260="","",'DATA PENDIENTES'!E1260)</f>
        <v/>
      </c>
      <c r="G1260" s="47" t="str">
        <f>IF(A1260="","",'DATA PENDIENTES'!F1260)</f>
        <v/>
      </c>
      <c r="H1260" s="47" t="str">
        <f>IF(A1260="","",'DATA PENDIENTES'!G1260)</f>
        <v/>
      </c>
      <c r="I1260" s="48" t="str">
        <f>IF(A1260="","",'DATA PENDIENTES'!H1260)</f>
        <v/>
      </c>
      <c r="J1260" s="48" t="str">
        <f t="shared" si="1"/>
        <v/>
      </c>
      <c r="K1260" s="47" t="str">
        <f>IF(A1260="","",'DATA PENDIENTES'!I1260)</f>
        <v/>
      </c>
      <c r="L1260" s="47" t="str">
        <f>IF(A1260="","",'DATA PENDIENTES'!K1260)</f>
        <v/>
      </c>
      <c r="M1260" s="47" t="str">
        <f>IF(A1260="","",'DATA PENDIENTES'!M1260)</f>
        <v/>
      </c>
      <c r="N1260" s="47" t="str">
        <f>IF(A1260="","",'DATA PENDIENTES'!N1260)</f>
        <v/>
      </c>
      <c r="O1260" s="47" t="str">
        <f t="shared" si="2"/>
        <v/>
      </c>
      <c r="P1260" s="47" t="str">
        <f t="shared" si="3"/>
        <v/>
      </c>
      <c r="Q1260" s="77" t="str">
        <f t="shared" si="4"/>
        <v/>
      </c>
      <c r="R1260" s="47" t="str">
        <f t="shared" si="5"/>
        <v/>
      </c>
      <c r="S1260" s="47" t="str">
        <f t="shared" si="6"/>
        <v/>
      </c>
      <c r="T1260" s="48" t="str">
        <f>IF(A1260="","",'DATA PENDIENTES'!O1260)</f>
        <v/>
      </c>
    </row>
    <row r="1261" ht="15.75" customHeight="1">
      <c r="A1261" s="52" t="str">
        <f>IF('DATA PENDIENTES'!B1261="","",'DATA PENDIENTES'!B1261)</f>
        <v/>
      </c>
      <c r="B1261" s="52" t="str">
        <f>IF(A1261="","",'DATA PENDIENTES'!C1261)</f>
        <v/>
      </c>
      <c r="C1261" s="52" t="str">
        <f>IF(A1261="","",'DATA PENDIENTES'!L1261)</f>
        <v/>
      </c>
      <c r="D1261" s="52" t="str">
        <f>IF(A1261="","",'DATA PENDIENTES'!J1261)</f>
        <v/>
      </c>
      <c r="E1261" s="52" t="str">
        <f>IF(A1261="","",'DATA PENDIENTES'!D1261)</f>
        <v/>
      </c>
      <c r="F1261" s="52" t="str">
        <f>IF(A1261="","",'DATA PENDIENTES'!E1261)</f>
        <v/>
      </c>
      <c r="G1261" s="52" t="str">
        <f>IF(A1261="","",'DATA PENDIENTES'!F1261)</f>
        <v/>
      </c>
      <c r="H1261" s="52" t="str">
        <f>IF(A1261="","",'DATA PENDIENTES'!G1261)</f>
        <v/>
      </c>
      <c r="I1261" s="53" t="str">
        <f>IF(A1261="","",'DATA PENDIENTES'!H1261)</f>
        <v/>
      </c>
      <c r="J1261" s="53" t="str">
        <f t="shared" si="1"/>
        <v/>
      </c>
      <c r="K1261" s="52" t="str">
        <f>IF(A1261="","",'DATA PENDIENTES'!I1261)</f>
        <v/>
      </c>
      <c r="L1261" s="52" t="str">
        <f>IF(A1261="","",'DATA PENDIENTES'!K1261)</f>
        <v/>
      </c>
      <c r="M1261" s="52" t="str">
        <f>IF(A1261="","",'DATA PENDIENTES'!M1261)</f>
        <v/>
      </c>
      <c r="N1261" s="52" t="str">
        <f>IF(A1261="","",'DATA PENDIENTES'!N1261)</f>
        <v/>
      </c>
      <c r="O1261" s="52" t="str">
        <f t="shared" si="2"/>
        <v/>
      </c>
      <c r="P1261" s="52" t="str">
        <f t="shared" si="3"/>
        <v/>
      </c>
      <c r="Q1261" s="80" t="str">
        <f t="shared" si="4"/>
        <v/>
      </c>
      <c r="R1261" s="52" t="str">
        <f t="shared" si="5"/>
        <v/>
      </c>
      <c r="S1261" s="52" t="str">
        <f t="shared" si="6"/>
        <v/>
      </c>
      <c r="T1261" s="53" t="str">
        <f>IF(A1261="","",'DATA PENDIENTES'!O1261)</f>
        <v/>
      </c>
    </row>
    <row r="1262" ht="15.75" customHeight="1">
      <c r="A1262" s="47" t="str">
        <f>IF('DATA PENDIENTES'!B1262="","",'DATA PENDIENTES'!B1262)</f>
        <v/>
      </c>
      <c r="B1262" s="47" t="str">
        <f>IF(A1262="","",'DATA PENDIENTES'!C1262)</f>
        <v/>
      </c>
      <c r="C1262" s="47" t="str">
        <f>IF(A1262="","",'DATA PENDIENTES'!L1262)</f>
        <v/>
      </c>
      <c r="D1262" s="47" t="str">
        <f>IF(A1262="","",'DATA PENDIENTES'!J1262)</f>
        <v/>
      </c>
      <c r="E1262" s="47" t="str">
        <f>IF(A1262="","",'DATA PENDIENTES'!D1262)</f>
        <v/>
      </c>
      <c r="F1262" s="47" t="str">
        <f>IF(A1262="","",'DATA PENDIENTES'!E1262)</f>
        <v/>
      </c>
      <c r="G1262" s="47" t="str">
        <f>IF(A1262="","",'DATA PENDIENTES'!F1262)</f>
        <v/>
      </c>
      <c r="H1262" s="47" t="str">
        <f>IF(A1262="","",'DATA PENDIENTES'!G1262)</f>
        <v/>
      </c>
      <c r="I1262" s="48" t="str">
        <f>IF(A1262="","",'DATA PENDIENTES'!H1262)</f>
        <v/>
      </c>
      <c r="J1262" s="48" t="str">
        <f t="shared" si="1"/>
        <v/>
      </c>
      <c r="K1262" s="47" t="str">
        <f>IF(A1262="","",'DATA PENDIENTES'!I1262)</f>
        <v/>
      </c>
      <c r="L1262" s="47" t="str">
        <f>IF(A1262="","",'DATA PENDIENTES'!K1262)</f>
        <v/>
      </c>
      <c r="M1262" s="47" t="str">
        <f>IF(A1262="","",'DATA PENDIENTES'!M1262)</f>
        <v/>
      </c>
      <c r="N1262" s="47" t="str">
        <f>IF(A1262="","",'DATA PENDIENTES'!N1262)</f>
        <v/>
      </c>
      <c r="O1262" s="47" t="str">
        <f t="shared" si="2"/>
        <v/>
      </c>
      <c r="P1262" s="47" t="str">
        <f t="shared" si="3"/>
        <v/>
      </c>
      <c r="Q1262" s="77" t="str">
        <f t="shared" si="4"/>
        <v/>
      </c>
      <c r="R1262" s="47" t="str">
        <f t="shared" si="5"/>
        <v/>
      </c>
      <c r="S1262" s="47" t="str">
        <f t="shared" si="6"/>
        <v/>
      </c>
      <c r="T1262" s="48" t="str">
        <f>IF(A1262="","",'DATA PENDIENTES'!O1262)</f>
        <v/>
      </c>
    </row>
    <row r="1263" ht="15.75" customHeight="1">
      <c r="A1263" s="52" t="str">
        <f>IF('DATA PENDIENTES'!B1263="","",'DATA PENDIENTES'!B1263)</f>
        <v/>
      </c>
      <c r="B1263" s="52" t="str">
        <f>IF(A1263="","",'DATA PENDIENTES'!C1263)</f>
        <v/>
      </c>
      <c r="C1263" s="52" t="str">
        <f>IF(A1263="","",'DATA PENDIENTES'!L1263)</f>
        <v/>
      </c>
      <c r="D1263" s="52" t="str">
        <f>IF(A1263="","",'DATA PENDIENTES'!J1263)</f>
        <v/>
      </c>
      <c r="E1263" s="52" t="str">
        <f>IF(A1263="","",'DATA PENDIENTES'!D1263)</f>
        <v/>
      </c>
      <c r="F1263" s="52" t="str">
        <f>IF(A1263="","",'DATA PENDIENTES'!E1263)</f>
        <v/>
      </c>
      <c r="G1263" s="52" t="str">
        <f>IF(A1263="","",'DATA PENDIENTES'!F1263)</f>
        <v/>
      </c>
      <c r="H1263" s="52" t="str">
        <f>IF(A1263="","",'DATA PENDIENTES'!G1263)</f>
        <v/>
      </c>
      <c r="I1263" s="53" t="str">
        <f>IF(A1263="","",'DATA PENDIENTES'!H1263)</f>
        <v/>
      </c>
      <c r="J1263" s="53" t="str">
        <f t="shared" si="1"/>
        <v/>
      </c>
      <c r="K1263" s="52" t="str">
        <f>IF(A1263="","",'DATA PENDIENTES'!I1263)</f>
        <v/>
      </c>
      <c r="L1263" s="52" t="str">
        <f>IF(A1263="","",'DATA PENDIENTES'!K1263)</f>
        <v/>
      </c>
      <c r="M1263" s="52" t="str">
        <f>IF(A1263="","",'DATA PENDIENTES'!M1263)</f>
        <v/>
      </c>
      <c r="N1263" s="52" t="str">
        <f>IF(A1263="","",'DATA PENDIENTES'!N1263)</f>
        <v/>
      </c>
      <c r="O1263" s="52" t="str">
        <f t="shared" si="2"/>
        <v/>
      </c>
      <c r="P1263" s="52" t="str">
        <f t="shared" si="3"/>
        <v/>
      </c>
      <c r="Q1263" s="80" t="str">
        <f t="shared" si="4"/>
        <v/>
      </c>
      <c r="R1263" s="52" t="str">
        <f t="shared" si="5"/>
        <v/>
      </c>
      <c r="S1263" s="52" t="str">
        <f t="shared" si="6"/>
        <v/>
      </c>
      <c r="T1263" s="53" t="str">
        <f>IF(A1263="","",'DATA PENDIENTES'!O1263)</f>
        <v/>
      </c>
    </row>
    <row r="1264" ht="15.75" customHeight="1">
      <c r="A1264" s="47" t="str">
        <f>IF('DATA PENDIENTES'!B1264="","",'DATA PENDIENTES'!B1264)</f>
        <v/>
      </c>
      <c r="B1264" s="47" t="str">
        <f>IF(A1264="","",'DATA PENDIENTES'!C1264)</f>
        <v/>
      </c>
      <c r="C1264" s="47" t="str">
        <f>IF(A1264="","",'DATA PENDIENTES'!L1264)</f>
        <v/>
      </c>
      <c r="D1264" s="47" t="str">
        <f>IF(A1264="","",'DATA PENDIENTES'!J1264)</f>
        <v/>
      </c>
      <c r="E1264" s="47" t="str">
        <f>IF(A1264="","",'DATA PENDIENTES'!D1264)</f>
        <v/>
      </c>
      <c r="F1264" s="47" t="str">
        <f>IF(A1264="","",'DATA PENDIENTES'!E1264)</f>
        <v/>
      </c>
      <c r="G1264" s="47" t="str">
        <f>IF(A1264="","",'DATA PENDIENTES'!F1264)</f>
        <v/>
      </c>
      <c r="H1264" s="47" t="str">
        <f>IF(A1264="","",'DATA PENDIENTES'!G1264)</f>
        <v/>
      </c>
      <c r="I1264" s="48" t="str">
        <f>IF(A1264="","",'DATA PENDIENTES'!H1264)</f>
        <v/>
      </c>
      <c r="J1264" s="48" t="str">
        <f t="shared" si="1"/>
        <v/>
      </c>
      <c r="K1264" s="47" t="str">
        <f>IF(A1264="","",'DATA PENDIENTES'!I1264)</f>
        <v/>
      </c>
      <c r="L1264" s="47" t="str">
        <f>IF(A1264="","",'DATA PENDIENTES'!K1264)</f>
        <v/>
      </c>
      <c r="M1264" s="47" t="str">
        <f>IF(A1264="","",'DATA PENDIENTES'!M1264)</f>
        <v/>
      </c>
      <c r="N1264" s="47" t="str">
        <f>IF(A1264="","",'DATA PENDIENTES'!N1264)</f>
        <v/>
      </c>
      <c r="O1264" s="47" t="str">
        <f t="shared" si="2"/>
        <v/>
      </c>
      <c r="P1264" s="47" t="str">
        <f t="shared" si="3"/>
        <v/>
      </c>
      <c r="Q1264" s="77" t="str">
        <f t="shared" si="4"/>
        <v/>
      </c>
      <c r="R1264" s="47" t="str">
        <f t="shared" si="5"/>
        <v/>
      </c>
      <c r="S1264" s="47" t="str">
        <f t="shared" si="6"/>
        <v/>
      </c>
      <c r="T1264" s="48" t="str">
        <f>IF(A1264="","",'DATA PENDIENTES'!O1264)</f>
        <v/>
      </c>
    </row>
    <row r="1265" ht="15.75" customHeight="1">
      <c r="A1265" s="52" t="str">
        <f>IF('DATA PENDIENTES'!B1265="","",'DATA PENDIENTES'!B1265)</f>
        <v/>
      </c>
      <c r="B1265" s="52" t="str">
        <f>IF(A1265="","",'DATA PENDIENTES'!C1265)</f>
        <v/>
      </c>
      <c r="C1265" s="52" t="str">
        <f>IF(A1265="","",'DATA PENDIENTES'!L1265)</f>
        <v/>
      </c>
      <c r="D1265" s="52" t="str">
        <f>IF(A1265="","",'DATA PENDIENTES'!J1265)</f>
        <v/>
      </c>
      <c r="E1265" s="52" t="str">
        <f>IF(A1265="","",'DATA PENDIENTES'!D1265)</f>
        <v/>
      </c>
      <c r="F1265" s="52" t="str">
        <f>IF(A1265="","",'DATA PENDIENTES'!E1265)</f>
        <v/>
      </c>
      <c r="G1265" s="52" t="str">
        <f>IF(A1265="","",'DATA PENDIENTES'!F1265)</f>
        <v/>
      </c>
      <c r="H1265" s="52" t="str">
        <f>IF(A1265="","",'DATA PENDIENTES'!G1265)</f>
        <v/>
      </c>
      <c r="I1265" s="53" t="str">
        <f>IF(A1265="","",'DATA PENDIENTES'!H1265)</f>
        <v/>
      </c>
      <c r="J1265" s="53" t="str">
        <f t="shared" si="1"/>
        <v/>
      </c>
      <c r="K1265" s="52" t="str">
        <f>IF(A1265="","",'DATA PENDIENTES'!I1265)</f>
        <v/>
      </c>
      <c r="L1265" s="52" t="str">
        <f>IF(A1265="","",'DATA PENDIENTES'!K1265)</f>
        <v/>
      </c>
      <c r="M1265" s="52" t="str">
        <f>IF(A1265="","",'DATA PENDIENTES'!M1265)</f>
        <v/>
      </c>
      <c r="N1265" s="52" t="str">
        <f>IF(A1265="","",'DATA PENDIENTES'!N1265)</f>
        <v/>
      </c>
      <c r="O1265" s="52" t="str">
        <f t="shared" si="2"/>
        <v/>
      </c>
      <c r="P1265" s="52" t="str">
        <f t="shared" si="3"/>
        <v/>
      </c>
      <c r="Q1265" s="80" t="str">
        <f t="shared" si="4"/>
        <v/>
      </c>
      <c r="R1265" s="52" t="str">
        <f t="shared" si="5"/>
        <v/>
      </c>
      <c r="S1265" s="52" t="str">
        <f t="shared" si="6"/>
        <v/>
      </c>
      <c r="T1265" s="53" t="str">
        <f>IF(A1265="","",'DATA PENDIENTES'!O1265)</f>
        <v/>
      </c>
    </row>
    <row r="1266" ht="15.75" customHeight="1">
      <c r="A1266" s="47" t="str">
        <f>IF('DATA PENDIENTES'!B1266="","",'DATA PENDIENTES'!B1266)</f>
        <v/>
      </c>
      <c r="B1266" s="47" t="str">
        <f>IF(A1266="","",'DATA PENDIENTES'!C1266)</f>
        <v/>
      </c>
      <c r="C1266" s="47" t="str">
        <f>IF(A1266="","",'DATA PENDIENTES'!L1266)</f>
        <v/>
      </c>
      <c r="D1266" s="47" t="str">
        <f>IF(A1266="","",'DATA PENDIENTES'!J1266)</f>
        <v/>
      </c>
      <c r="E1266" s="47" t="str">
        <f>IF(A1266="","",'DATA PENDIENTES'!D1266)</f>
        <v/>
      </c>
      <c r="F1266" s="47" t="str">
        <f>IF(A1266="","",'DATA PENDIENTES'!E1266)</f>
        <v/>
      </c>
      <c r="G1266" s="47" t="str">
        <f>IF(A1266="","",'DATA PENDIENTES'!F1266)</f>
        <v/>
      </c>
      <c r="H1266" s="47" t="str">
        <f>IF(A1266="","",'DATA PENDIENTES'!G1266)</f>
        <v/>
      </c>
      <c r="I1266" s="48" t="str">
        <f>IF(A1266="","",'DATA PENDIENTES'!H1266)</f>
        <v/>
      </c>
      <c r="J1266" s="48" t="str">
        <f t="shared" si="1"/>
        <v/>
      </c>
      <c r="K1266" s="47" t="str">
        <f>IF(A1266="","",'DATA PENDIENTES'!I1266)</f>
        <v/>
      </c>
      <c r="L1266" s="47" t="str">
        <f>IF(A1266="","",'DATA PENDIENTES'!K1266)</f>
        <v/>
      </c>
      <c r="M1266" s="47" t="str">
        <f>IF(A1266="","",'DATA PENDIENTES'!M1266)</f>
        <v/>
      </c>
      <c r="N1266" s="47" t="str">
        <f>IF(A1266="","",'DATA PENDIENTES'!N1266)</f>
        <v/>
      </c>
      <c r="O1266" s="47" t="str">
        <f t="shared" si="2"/>
        <v/>
      </c>
      <c r="P1266" s="47" t="str">
        <f t="shared" si="3"/>
        <v/>
      </c>
      <c r="Q1266" s="77" t="str">
        <f t="shared" si="4"/>
        <v/>
      </c>
      <c r="R1266" s="47" t="str">
        <f t="shared" si="5"/>
        <v/>
      </c>
      <c r="S1266" s="47" t="str">
        <f t="shared" si="6"/>
        <v/>
      </c>
      <c r="T1266" s="48" t="str">
        <f>IF(A1266="","",'DATA PENDIENTES'!O1266)</f>
        <v/>
      </c>
    </row>
    <row r="1267" ht="15.75" customHeight="1">
      <c r="A1267" s="52" t="str">
        <f>IF('DATA PENDIENTES'!B1267="","",'DATA PENDIENTES'!B1267)</f>
        <v/>
      </c>
      <c r="B1267" s="52" t="str">
        <f>IF(A1267="","",'DATA PENDIENTES'!C1267)</f>
        <v/>
      </c>
      <c r="C1267" s="52" t="str">
        <f>IF(A1267="","",'DATA PENDIENTES'!L1267)</f>
        <v/>
      </c>
      <c r="D1267" s="52" t="str">
        <f>IF(A1267="","",'DATA PENDIENTES'!J1267)</f>
        <v/>
      </c>
      <c r="E1267" s="52" t="str">
        <f>IF(A1267="","",'DATA PENDIENTES'!D1267)</f>
        <v/>
      </c>
      <c r="F1267" s="52" t="str">
        <f>IF(A1267="","",'DATA PENDIENTES'!E1267)</f>
        <v/>
      </c>
      <c r="G1267" s="52" t="str">
        <f>IF(A1267="","",'DATA PENDIENTES'!F1267)</f>
        <v/>
      </c>
      <c r="H1267" s="52" t="str">
        <f>IF(A1267="","",'DATA PENDIENTES'!G1267)</f>
        <v/>
      </c>
      <c r="I1267" s="53" t="str">
        <f>IF(A1267="","",'DATA PENDIENTES'!H1267)</f>
        <v/>
      </c>
      <c r="J1267" s="53" t="str">
        <f t="shared" si="1"/>
        <v/>
      </c>
      <c r="K1267" s="52" t="str">
        <f>IF(A1267="","",'DATA PENDIENTES'!I1267)</f>
        <v/>
      </c>
      <c r="L1267" s="52" t="str">
        <f>IF(A1267="","",'DATA PENDIENTES'!K1267)</f>
        <v/>
      </c>
      <c r="M1267" s="52" t="str">
        <f>IF(A1267="","",'DATA PENDIENTES'!M1267)</f>
        <v/>
      </c>
      <c r="N1267" s="52" t="str">
        <f>IF(A1267="","",'DATA PENDIENTES'!N1267)</f>
        <v/>
      </c>
      <c r="O1267" s="52" t="str">
        <f t="shared" si="2"/>
        <v/>
      </c>
      <c r="P1267" s="52" t="str">
        <f t="shared" si="3"/>
        <v/>
      </c>
      <c r="Q1267" s="80" t="str">
        <f t="shared" si="4"/>
        <v/>
      </c>
      <c r="R1267" s="52" t="str">
        <f t="shared" si="5"/>
        <v/>
      </c>
      <c r="S1267" s="52" t="str">
        <f t="shared" si="6"/>
        <v/>
      </c>
      <c r="T1267" s="53" t="str">
        <f>IF(A1267="","",'DATA PENDIENTES'!O1267)</f>
        <v/>
      </c>
    </row>
    <row r="1268" ht="15.75" customHeight="1">
      <c r="A1268" s="47" t="str">
        <f>IF('DATA PENDIENTES'!B1268="","",'DATA PENDIENTES'!B1268)</f>
        <v/>
      </c>
      <c r="B1268" s="47" t="str">
        <f>IF(A1268="","",'DATA PENDIENTES'!C1268)</f>
        <v/>
      </c>
      <c r="C1268" s="47" t="str">
        <f>IF(A1268="","",'DATA PENDIENTES'!L1268)</f>
        <v/>
      </c>
      <c r="D1268" s="47" t="str">
        <f>IF(A1268="","",'DATA PENDIENTES'!J1268)</f>
        <v/>
      </c>
      <c r="E1268" s="47" t="str">
        <f>IF(A1268="","",'DATA PENDIENTES'!D1268)</f>
        <v/>
      </c>
      <c r="F1268" s="47" t="str">
        <f>IF(A1268="","",'DATA PENDIENTES'!E1268)</f>
        <v/>
      </c>
      <c r="G1268" s="47" t="str">
        <f>IF(A1268="","",'DATA PENDIENTES'!F1268)</f>
        <v/>
      </c>
      <c r="H1268" s="47" t="str">
        <f>IF(A1268="","",'DATA PENDIENTES'!G1268)</f>
        <v/>
      </c>
      <c r="I1268" s="48" t="str">
        <f>IF(A1268="","",'DATA PENDIENTES'!H1268)</f>
        <v/>
      </c>
      <c r="J1268" s="48" t="str">
        <f t="shared" si="1"/>
        <v/>
      </c>
      <c r="K1268" s="47" t="str">
        <f>IF(A1268="","",'DATA PENDIENTES'!I1268)</f>
        <v/>
      </c>
      <c r="L1268" s="47" t="str">
        <f>IF(A1268="","",'DATA PENDIENTES'!K1268)</f>
        <v/>
      </c>
      <c r="M1268" s="47" t="str">
        <f>IF(A1268="","",'DATA PENDIENTES'!M1268)</f>
        <v/>
      </c>
      <c r="N1268" s="47" t="str">
        <f>IF(A1268="","",'DATA PENDIENTES'!N1268)</f>
        <v/>
      </c>
      <c r="O1268" s="47" t="str">
        <f t="shared" si="2"/>
        <v/>
      </c>
      <c r="P1268" s="47" t="str">
        <f t="shared" si="3"/>
        <v/>
      </c>
      <c r="Q1268" s="77" t="str">
        <f t="shared" si="4"/>
        <v/>
      </c>
      <c r="R1268" s="47" t="str">
        <f t="shared" si="5"/>
        <v/>
      </c>
      <c r="S1268" s="47" t="str">
        <f t="shared" si="6"/>
        <v/>
      </c>
      <c r="T1268" s="48" t="str">
        <f>IF(A1268="","",'DATA PENDIENTES'!O1268)</f>
        <v/>
      </c>
    </row>
    <row r="1269" ht="15.75" customHeight="1">
      <c r="A1269" s="52" t="str">
        <f>IF('DATA PENDIENTES'!B1269="","",'DATA PENDIENTES'!B1269)</f>
        <v/>
      </c>
      <c r="B1269" s="52" t="str">
        <f>IF(A1269="","",'DATA PENDIENTES'!C1269)</f>
        <v/>
      </c>
      <c r="C1269" s="52" t="str">
        <f>IF(A1269="","",'DATA PENDIENTES'!L1269)</f>
        <v/>
      </c>
      <c r="D1269" s="52" t="str">
        <f>IF(A1269="","",'DATA PENDIENTES'!J1269)</f>
        <v/>
      </c>
      <c r="E1269" s="52" t="str">
        <f>IF(A1269="","",'DATA PENDIENTES'!D1269)</f>
        <v/>
      </c>
      <c r="F1269" s="52" t="str">
        <f>IF(A1269="","",'DATA PENDIENTES'!E1269)</f>
        <v/>
      </c>
      <c r="G1269" s="52" t="str">
        <f>IF(A1269="","",'DATA PENDIENTES'!F1269)</f>
        <v/>
      </c>
      <c r="H1269" s="52" t="str">
        <f>IF(A1269="","",'DATA PENDIENTES'!G1269)</f>
        <v/>
      </c>
      <c r="I1269" s="53" t="str">
        <f>IF(A1269="","",'DATA PENDIENTES'!H1269)</f>
        <v/>
      </c>
      <c r="J1269" s="53" t="str">
        <f t="shared" si="1"/>
        <v/>
      </c>
      <c r="K1269" s="52" t="str">
        <f>IF(A1269="","",'DATA PENDIENTES'!I1269)</f>
        <v/>
      </c>
      <c r="L1269" s="52" t="str">
        <f>IF(A1269="","",'DATA PENDIENTES'!K1269)</f>
        <v/>
      </c>
      <c r="M1269" s="52" t="str">
        <f>IF(A1269="","",'DATA PENDIENTES'!M1269)</f>
        <v/>
      </c>
      <c r="N1269" s="52" t="str">
        <f>IF(A1269="","",'DATA PENDIENTES'!N1269)</f>
        <v/>
      </c>
      <c r="O1269" s="52" t="str">
        <f t="shared" si="2"/>
        <v/>
      </c>
      <c r="P1269" s="52" t="str">
        <f t="shared" si="3"/>
        <v/>
      </c>
      <c r="Q1269" s="80" t="str">
        <f t="shared" si="4"/>
        <v/>
      </c>
      <c r="R1269" s="52" t="str">
        <f t="shared" si="5"/>
        <v/>
      </c>
      <c r="S1269" s="52" t="str">
        <f t="shared" si="6"/>
        <v/>
      </c>
      <c r="T1269" s="53" t="str">
        <f>IF(A1269="","",'DATA PENDIENTES'!O1269)</f>
        <v/>
      </c>
    </row>
    <row r="1270" ht="15.75" customHeight="1">
      <c r="A1270" s="47" t="str">
        <f>IF('DATA PENDIENTES'!B1270="","",'DATA PENDIENTES'!B1270)</f>
        <v/>
      </c>
      <c r="B1270" s="47" t="str">
        <f>IF(A1270="","",'DATA PENDIENTES'!C1270)</f>
        <v/>
      </c>
      <c r="C1270" s="47" t="str">
        <f>IF(A1270="","",'DATA PENDIENTES'!L1270)</f>
        <v/>
      </c>
      <c r="D1270" s="47" t="str">
        <f>IF(A1270="","",'DATA PENDIENTES'!J1270)</f>
        <v/>
      </c>
      <c r="E1270" s="47" t="str">
        <f>IF(A1270="","",'DATA PENDIENTES'!D1270)</f>
        <v/>
      </c>
      <c r="F1270" s="47" t="str">
        <f>IF(A1270="","",'DATA PENDIENTES'!E1270)</f>
        <v/>
      </c>
      <c r="G1270" s="47" t="str">
        <f>IF(A1270="","",'DATA PENDIENTES'!F1270)</f>
        <v/>
      </c>
      <c r="H1270" s="47" t="str">
        <f>IF(A1270="","",'DATA PENDIENTES'!G1270)</f>
        <v/>
      </c>
      <c r="I1270" s="48" t="str">
        <f>IF(A1270="","",'DATA PENDIENTES'!H1270)</f>
        <v/>
      </c>
      <c r="J1270" s="48" t="str">
        <f t="shared" si="1"/>
        <v/>
      </c>
      <c r="K1270" s="47" t="str">
        <f>IF(A1270="","",'DATA PENDIENTES'!I1270)</f>
        <v/>
      </c>
      <c r="L1270" s="47" t="str">
        <f>IF(A1270="","",'DATA PENDIENTES'!K1270)</f>
        <v/>
      </c>
      <c r="M1270" s="47" t="str">
        <f>IF(A1270="","",'DATA PENDIENTES'!M1270)</f>
        <v/>
      </c>
      <c r="N1270" s="47" t="str">
        <f>IF(A1270="","",'DATA PENDIENTES'!N1270)</f>
        <v/>
      </c>
      <c r="O1270" s="47" t="str">
        <f t="shared" si="2"/>
        <v/>
      </c>
      <c r="P1270" s="47" t="str">
        <f t="shared" si="3"/>
        <v/>
      </c>
      <c r="Q1270" s="77" t="str">
        <f t="shared" si="4"/>
        <v/>
      </c>
      <c r="R1270" s="47" t="str">
        <f t="shared" si="5"/>
        <v/>
      </c>
      <c r="S1270" s="47" t="str">
        <f t="shared" si="6"/>
        <v/>
      </c>
      <c r="T1270" s="48" t="str">
        <f>IF(A1270="","",'DATA PENDIENTES'!O1270)</f>
        <v/>
      </c>
    </row>
    <row r="1271" ht="15.75" customHeight="1">
      <c r="A1271" s="52" t="str">
        <f>IF('DATA PENDIENTES'!B1271="","",'DATA PENDIENTES'!B1271)</f>
        <v/>
      </c>
      <c r="B1271" s="52" t="str">
        <f>IF(A1271="","",'DATA PENDIENTES'!C1271)</f>
        <v/>
      </c>
      <c r="C1271" s="52" t="str">
        <f>IF(A1271="","",'DATA PENDIENTES'!L1271)</f>
        <v/>
      </c>
      <c r="D1271" s="52" t="str">
        <f>IF(A1271="","",'DATA PENDIENTES'!J1271)</f>
        <v/>
      </c>
      <c r="E1271" s="52" t="str">
        <f>IF(A1271="","",'DATA PENDIENTES'!D1271)</f>
        <v/>
      </c>
      <c r="F1271" s="52" t="str">
        <f>IF(A1271="","",'DATA PENDIENTES'!E1271)</f>
        <v/>
      </c>
      <c r="G1271" s="52" t="str">
        <f>IF(A1271="","",'DATA PENDIENTES'!F1271)</f>
        <v/>
      </c>
      <c r="H1271" s="52" t="str">
        <f>IF(A1271="","",'DATA PENDIENTES'!G1271)</f>
        <v/>
      </c>
      <c r="I1271" s="53" t="str">
        <f>IF(A1271="","",'DATA PENDIENTES'!H1271)</f>
        <v/>
      </c>
      <c r="J1271" s="53" t="str">
        <f t="shared" si="1"/>
        <v/>
      </c>
      <c r="K1271" s="52" t="str">
        <f>IF(A1271="","",'DATA PENDIENTES'!I1271)</f>
        <v/>
      </c>
      <c r="L1271" s="52" t="str">
        <f>IF(A1271="","",'DATA PENDIENTES'!K1271)</f>
        <v/>
      </c>
      <c r="M1271" s="52" t="str">
        <f>IF(A1271="","",'DATA PENDIENTES'!M1271)</f>
        <v/>
      </c>
      <c r="N1271" s="52" t="str">
        <f>IF(A1271="","",'DATA PENDIENTES'!N1271)</f>
        <v/>
      </c>
      <c r="O1271" s="52" t="str">
        <f t="shared" si="2"/>
        <v/>
      </c>
      <c r="P1271" s="52" t="str">
        <f t="shared" si="3"/>
        <v/>
      </c>
      <c r="Q1271" s="80" t="str">
        <f t="shared" si="4"/>
        <v/>
      </c>
      <c r="R1271" s="52" t="str">
        <f t="shared" si="5"/>
        <v/>
      </c>
      <c r="S1271" s="52" t="str">
        <f t="shared" si="6"/>
        <v/>
      </c>
      <c r="T1271" s="53" t="str">
        <f>IF(A1271="","",'DATA PENDIENTES'!O1271)</f>
        <v/>
      </c>
    </row>
    <row r="1272" ht="15.75" customHeight="1">
      <c r="A1272" s="47" t="str">
        <f>IF('DATA PENDIENTES'!B1272="","",'DATA PENDIENTES'!B1272)</f>
        <v/>
      </c>
      <c r="B1272" s="47" t="str">
        <f>IF(A1272="","",'DATA PENDIENTES'!C1272)</f>
        <v/>
      </c>
      <c r="C1272" s="47" t="str">
        <f>IF(A1272="","",'DATA PENDIENTES'!L1272)</f>
        <v/>
      </c>
      <c r="D1272" s="47" t="str">
        <f>IF(A1272="","",'DATA PENDIENTES'!J1272)</f>
        <v/>
      </c>
      <c r="E1272" s="47" t="str">
        <f>IF(A1272="","",'DATA PENDIENTES'!D1272)</f>
        <v/>
      </c>
      <c r="F1272" s="47" t="str">
        <f>IF(A1272="","",'DATA PENDIENTES'!E1272)</f>
        <v/>
      </c>
      <c r="G1272" s="47" t="str">
        <f>IF(A1272="","",'DATA PENDIENTES'!F1272)</f>
        <v/>
      </c>
      <c r="H1272" s="47" t="str">
        <f>IF(A1272="","",'DATA PENDIENTES'!G1272)</f>
        <v/>
      </c>
      <c r="I1272" s="48" t="str">
        <f>IF(A1272="","",'DATA PENDIENTES'!H1272)</f>
        <v/>
      </c>
      <c r="J1272" s="48" t="str">
        <f t="shared" si="1"/>
        <v/>
      </c>
      <c r="K1272" s="47" t="str">
        <f>IF(A1272="","",'DATA PENDIENTES'!I1272)</f>
        <v/>
      </c>
      <c r="L1272" s="47" t="str">
        <f>IF(A1272="","",'DATA PENDIENTES'!K1272)</f>
        <v/>
      </c>
      <c r="M1272" s="47" t="str">
        <f>IF(A1272="","",'DATA PENDIENTES'!M1272)</f>
        <v/>
      </c>
      <c r="N1272" s="47" t="str">
        <f>IF(A1272="","",'DATA PENDIENTES'!N1272)</f>
        <v/>
      </c>
      <c r="O1272" s="47" t="str">
        <f t="shared" si="2"/>
        <v/>
      </c>
      <c r="P1272" s="47" t="str">
        <f t="shared" si="3"/>
        <v/>
      </c>
      <c r="Q1272" s="77" t="str">
        <f t="shared" si="4"/>
        <v/>
      </c>
      <c r="R1272" s="47" t="str">
        <f t="shared" si="5"/>
        <v/>
      </c>
      <c r="S1272" s="47" t="str">
        <f t="shared" si="6"/>
        <v/>
      </c>
      <c r="T1272" s="48" t="str">
        <f>IF(A1272="","",'DATA PENDIENTES'!O1272)</f>
        <v/>
      </c>
    </row>
    <row r="1273" ht="15.75" customHeight="1">
      <c r="A1273" s="52" t="str">
        <f>IF('DATA PENDIENTES'!B1273="","",'DATA PENDIENTES'!B1273)</f>
        <v/>
      </c>
      <c r="B1273" s="52" t="str">
        <f>IF(A1273="","",'DATA PENDIENTES'!C1273)</f>
        <v/>
      </c>
      <c r="C1273" s="52" t="str">
        <f>IF(A1273="","",'DATA PENDIENTES'!L1273)</f>
        <v/>
      </c>
      <c r="D1273" s="52" t="str">
        <f>IF(A1273="","",'DATA PENDIENTES'!J1273)</f>
        <v/>
      </c>
      <c r="E1273" s="52" t="str">
        <f>IF(A1273="","",'DATA PENDIENTES'!D1273)</f>
        <v/>
      </c>
      <c r="F1273" s="52" t="str">
        <f>IF(A1273="","",'DATA PENDIENTES'!E1273)</f>
        <v/>
      </c>
      <c r="G1273" s="52" t="str">
        <f>IF(A1273="","",'DATA PENDIENTES'!F1273)</f>
        <v/>
      </c>
      <c r="H1273" s="52" t="str">
        <f>IF(A1273="","",'DATA PENDIENTES'!G1273)</f>
        <v/>
      </c>
      <c r="I1273" s="53" t="str">
        <f>IF(A1273="","",'DATA PENDIENTES'!H1273)</f>
        <v/>
      </c>
      <c r="J1273" s="53" t="str">
        <f t="shared" si="1"/>
        <v/>
      </c>
      <c r="K1273" s="52" t="str">
        <f>IF(A1273="","",'DATA PENDIENTES'!I1273)</f>
        <v/>
      </c>
      <c r="L1273" s="52" t="str">
        <f>IF(A1273="","",'DATA PENDIENTES'!K1273)</f>
        <v/>
      </c>
      <c r="M1273" s="52" t="str">
        <f>IF(A1273="","",'DATA PENDIENTES'!M1273)</f>
        <v/>
      </c>
      <c r="N1273" s="52" t="str">
        <f>IF(A1273="","",'DATA PENDIENTES'!N1273)</f>
        <v/>
      </c>
      <c r="O1273" s="52" t="str">
        <f t="shared" si="2"/>
        <v/>
      </c>
      <c r="P1273" s="52" t="str">
        <f t="shared" si="3"/>
        <v/>
      </c>
      <c r="Q1273" s="80" t="str">
        <f t="shared" si="4"/>
        <v/>
      </c>
      <c r="R1273" s="52" t="str">
        <f t="shared" si="5"/>
        <v/>
      </c>
      <c r="S1273" s="52" t="str">
        <f t="shared" si="6"/>
        <v/>
      </c>
      <c r="T1273" s="53" t="str">
        <f>IF(A1273="","",'DATA PENDIENTES'!O1273)</f>
        <v/>
      </c>
    </row>
    <row r="1274" ht="15.75" customHeight="1">
      <c r="A1274" s="47" t="str">
        <f>IF('DATA PENDIENTES'!B1274="","",'DATA PENDIENTES'!B1274)</f>
        <v/>
      </c>
      <c r="B1274" s="47" t="str">
        <f>IF(A1274="","",'DATA PENDIENTES'!C1274)</f>
        <v/>
      </c>
      <c r="C1274" s="47" t="str">
        <f>IF(A1274="","",'DATA PENDIENTES'!L1274)</f>
        <v/>
      </c>
      <c r="D1274" s="47" t="str">
        <f>IF(A1274="","",'DATA PENDIENTES'!J1274)</f>
        <v/>
      </c>
      <c r="E1274" s="47" t="str">
        <f>IF(A1274="","",'DATA PENDIENTES'!D1274)</f>
        <v/>
      </c>
      <c r="F1274" s="47" t="str">
        <f>IF(A1274="","",'DATA PENDIENTES'!E1274)</f>
        <v/>
      </c>
      <c r="G1274" s="47" t="str">
        <f>IF(A1274="","",'DATA PENDIENTES'!F1274)</f>
        <v/>
      </c>
      <c r="H1274" s="47" t="str">
        <f>IF(A1274="","",'DATA PENDIENTES'!G1274)</f>
        <v/>
      </c>
      <c r="I1274" s="48" t="str">
        <f>IF(A1274="","",'DATA PENDIENTES'!H1274)</f>
        <v/>
      </c>
      <c r="J1274" s="48" t="str">
        <f t="shared" si="1"/>
        <v/>
      </c>
      <c r="K1274" s="47" t="str">
        <f>IF(A1274="","",'DATA PENDIENTES'!I1274)</f>
        <v/>
      </c>
      <c r="L1274" s="47" t="str">
        <f>IF(A1274="","",'DATA PENDIENTES'!K1274)</f>
        <v/>
      </c>
      <c r="M1274" s="47" t="str">
        <f>IF(A1274="","",'DATA PENDIENTES'!M1274)</f>
        <v/>
      </c>
      <c r="N1274" s="47" t="str">
        <f>IF(A1274="","",'DATA PENDIENTES'!N1274)</f>
        <v/>
      </c>
      <c r="O1274" s="47" t="str">
        <f t="shared" si="2"/>
        <v/>
      </c>
      <c r="P1274" s="47" t="str">
        <f t="shared" si="3"/>
        <v/>
      </c>
      <c r="Q1274" s="77" t="str">
        <f t="shared" si="4"/>
        <v/>
      </c>
      <c r="R1274" s="47" t="str">
        <f t="shared" si="5"/>
        <v/>
      </c>
      <c r="S1274" s="47" t="str">
        <f t="shared" si="6"/>
        <v/>
      </c>
      <c r="T1274" s="48" t="str">
        <f>IF(A1274="","",'DATA PENDIENTES'!O1274)</f>
        <v/>
      </c>
    </row>
    <row r="1275" ht="15.75" customHeight="1">
      <c r="A1275" s="52" t="str">
        <f>IF('DATA PENDIENTES'!B1275="","",'DATA PENDIENTES'!B1275)</f>
        <v/>
      </c>
      <c r="B1275" s="52" t="str">
        <f>IF(A1275="","",'DATA PENDIENTES'!C1275)</f>
        <v/>
      </c>
      <c r="C1275" s="52" t="str">
        <f>IF(A1275="","",'DATA PENDIENTES'!L1275)</f>
        <v/>
      </c>
      <c r="D1275" s="52" t="str">
        <f>IF(A1275="","",'DATA PENDIENTES'!J1275)</f>
        <v/>
      </c>
      <c r="E1275" s="52" t="str">
        <f>IF(A1275="","",'DATA PENDIENTES'!D1275)</f>
        <v/>
      </c>
      <c r="F1275" s="52" t="str">
        <f>IF(A1275="","",'DATA PENDIENTES'!E1275)</f>
        <v/>
      </c>
      <c r="G1275" s="52" t="str">
        <f>IF(A1275="","",'DATA PENDIENTES'!F1275)</f>
        <v/>
      </c>
      <c r="H1275" s="52" t="str">
        <f>IF(A1275="","",'DATA PENDIENTES'!G1275)</f>
        <v/>
      </c>
      <c r="I1275" s="53" t="str">
        <f>IF(A1275="","",'DATA PENDIENTES'!H1275)</f>
        <v/>
      </c>
      <c r="J1275" s="53" t="str">
        <f t="shared" si="1"/>
        <v/>
      </c>
      <c r="K1275" s="52" t="str">
        <f>IF(A1275="","",'DATA PENDIENTES'!I1275)</f>
        <v/>
      </c>
      <c r="L1275" s="52" t="str">
        <f>IF(A1275="","",'DATA PENDIENTES'!K1275)</f>
        <v/>
      </c>
      <c r="M1275" s="52" t="str">
        <f>IF(A1275="","",'DATA PENDIENTES'!M1275)</f>
        <v/>
      </c>
      <c r="N1275" s="52" t="str">
        <f>IF(A1275="","",'DATA PENDIENTES'!N1275)</f>
        <v/>
      </c>
      <c r="O1275" s="52" t="str">
        <f t="shared" si="2"/>
        <v/>
      </c>
      <c r="P1275" s="52" t="str">
        <f t="shared" si="3"/>
        <v/>
      </c>
      <c r="Q1275" s="80" t="str">
        <f t="shared" si="4"/>
        <v/>
      </c>
      <c r="R1275" s="52" t="str">
        <f t="shared" si="5"/>
        <v/>
      </c>
      <c r="S1275" s="52" t="str">
        <f t="shared" si="6"/>
        <v/>
      </c>
      <c r="T1275" s="53" t="str">
        <f>IF(A1275="","",'DATA PENDIENTES'!O1275)</f>
        <v/>
      </c>
    </row>
    <row r="1276" ht="15.75" customHeight="1">
      <c r="A1276" s="47" t="str">
        <f>IF('DATA PENDIENTES'!B1276="","",'DATA PENDIENTES'!B1276)</f>
        <v/>
      </c>
      <c r="B1276" s="47" t="str">
        <f>IF(A1276="","",'DATA PENDIENTES'!C1276)</f>
        <v/>
      </c>
      <c r="C1276" s="47" t="str">
        <f>IF(A1276="","",'DATA PENDIENTES'!L1276)</f>
        <v/>
      </c>
      <c r="D1276" s="47" t="str">
        <f>IF(A1276="","",'DATA PENDIENTES'!J1276)</f>
        <v/>
      </c>
      <c r="E1276" s="47" t="str">
        <f>IF(A1276="","",'DATA PENDIENTES'!D1276)</f>
        <v/>
      </c>
      <c r="F1276" s="47" t="str">
        <f>IF(A1276="","",'DATA PENDIENTES'!E1276)</f>
        <v/>
      </c>
      <c r="G1276" s="47" t="str">
        <f>IF(A1276="","",'DATA PENDIENTES'!F1276)</f>
        <v/>
      </c>
      <c r="H1276" s="47" t="str">
        <f>IF(A1276="","",'DATA PENDIENTES'!G1276)</f>
        <v/>
      </c>
      <c r="I1276" s="48" t="str">
        <f>IF(A1276="","",'DATA PENDIENTES'!H1276)</f>
        <v/>
      </c>
      <c r="J1276" s="48" t="str">
        <f t="shared" si="1"/>
        <v/>
      </c>
      <c r="K1276" s="47" t="str">
        <f>IF(A1276="","",'DATA PENDIENTES'!I1276)</f>
        <v/>
      </c>
      <c r="L1276" s="47" t="str">
        <f>IF(A1276="","",'DATA PENDIENTES'!K1276)</f>
        <v/>
      </c>
      <c r="M1276" s="47" t="str">
        <f>IF(A1276="","",'DATA PENDIENTES'!M1276)</f>
        <v/>
      </c>
      <c r="N1276" s="47" t="str">
        <f>IF(A1276="","",'DATA PENDIENTES'!N1276)</f>
        <v/>
      </c>
      <c r="O1276" s="47" t="str">
        <f t="shared" si="2"/>
        <v/>
      </c>
      <c r="P1276" s="47" t="str">
        <f t="shared" si="3"/>
        <v/>
      </c>
      <c r="Q1276" s="77" t="str">
        <f t="shared" si="4"/>
        <v/>
      </c>
      <c r="R1276" s="47" t="str">
        <f t="shared" si="5"/>
        <v/>
      </c>
      <c r="S1276" s="47" t="str">
        <f t="shared" si="6"/>
        <v/>
      </c>
      <c r="T1276" s="48" t="str">
        <f>IF(A1276="","",'DATA PENDIENTES'!O1276)</f>
        <v/>
      </c>
    </row>
    <row r="1277" ht="15.75" customHeight="1">
      <c r="A1277" s="52" t="str">
        <f>IF('DATA PENDIENTES'!B1277="","",'DATA PENDIENTES'!B1277)</f>
        <v/>
      </c>
      <c r="B1277" s="52" t="str">
        <f>IF(A1277="","",'DATA PENDIENTES'!C1277)</f>
        <v/>
      </c>
      <c r="C1277" s="52" t="str">
        <f>IF(A1277="","",'DATA PENDIENTES'!L1277)</f>
        <v/>
      </c>
      <c r="D1277" s="52" t="str">
        <f>IF(A1277="","",'DATA PENDIENTES'!J1277)</f>
        <v/>
      </c>
      <c r="E1277" s="52" t="str">
        <f>IF(A1277="","",'DATA PENDIENTES'!D1277)</f>
        <v/>
      </c>
      <c r="F1277" s="52" t="str">
        <f>IF(A1277="","",'DATA PENDIENTES'!E1277)</f>
        <v/>
      </c>
      <c r="G1277" s="52" t="str">
        <f>IF(A1277="","",'DATA PENDIENTES'!F1277)</f>
        <v/>
      </c>
      <c r="H1277" s="52" t="str">
        <f>IF(A1277="","",'DATA PENDIENTES'!G1277)</f>
        <v/>
      </c>
      <c r="I1277" s="53" t="str">
        <f>IF(A1277="","",'DATA PENDIENTES'!H1277)</f>
        <v/>
      </c>
      <c r="J1277" s="53" t="str">
        <f t="shared" si="1"/>
        <v/>
      </c>
      <c r="K1277" s="52" t="str">
        <f>IF(A1277="","",'DATA PENDIENTES'!I1277)</f>
        <v/>
      </c>
      <c r="L1277" s="52" t="str">
        <f>IF(A1277="","",'DATA PENDIENTES'!K1277)</f>
        <v/>
      </c>
      <c r="M1277" s="52" t="str">
        <f>IF(A1277="","",'DATA PENDIENTES'!M1277)</f>
        <v/>
      </c>
      <c r="N1277" s="52" t="str">
        <f>IF(A1277="","",'DATA PENDIENTES'!N1277)</f>
        <v/>
      </c>
      <c r="O1277" s="52" t="str">
        <f t="shared" si="2"/>
        <v/>
      </c>
      <c r="P1277" s="52" t="str">
        <f t="shared" si="3"/>
        <v/>
      </c>
      <c r="Q1277" s="80" t="str">
        <f t="shared" si="4"/>
        <v/>
      </c>
      <c r="R1277" s="52" t="str">
        <f t="shared" si="5"/>
        <v/>
      </c>
      <c r="S1277" s="52" t="str">
        <f t="shared" si="6"/>
        <v/>
      </c>
      <c r="T1277" s="53" t="str">
        <f>IF(A1277="","",'DATA PENDIENTES'!O1277)</f>
        <v/>
      </c>
    </row>
    <row r="1278" ht="15.75" customHeight="1">
      <c r="A1278" s="47" t="str">
        <f>IF('DATA PENDIENTES'!B1278="","",'DATA PENDIENTES'!B1278)</f>
        <v/>
      </c>
      <c r="B1278" s="47" t="str">
        <f>IF(A1278="","",'DATA PENDIENTES'!C1278)</f>
        <v/>
      </c>
      <c r="C1278" s="47" t="str">
        <f>IF(A1278="","",'DATA PENDIENTES'!L1278)</f>
        <v/>
      </c>
      <c r="D1278" s="47" t="str">
        <f>IF(A1278="","",'DATA PENDIENTES'!J1278)</f>
        <v/>
      </c>
      <c r="E1278" s="47" t="str">
        <f>IF(A1278="","",'DATA PENDIENTES'!D1278)</f>
        <v/>
      </c>
      <c r="F1278" s="47" t="str">
        <f>IF(A1278="","",'DATA PENDIENTES'!E1278)</f>
        <v/>
      </c>
      <c r="G1278" s="47" t="str">
        <f>IF(A1278="","",'DATA PENDIENTES'!F1278)</f>
        <v/>
      </c>
      <c r="H1278" s="47" t="str">
        <f>IF(A1278="","",'DATA PENDIENTES'!G1278)</f>
        <v/>
      </c>
      <c r="I1278" s="48" t="str">
        <f>IF(A1278="","",'DATA PENDIENTES'!H1278)</f>
        <v/>
      </c>
      <c r="J1278" s="48" t="str">
        <f t="shared" si="1"/>
        <v/>
      </c>
      <c r="K1278" s="47" t="str">
        <f>IF(A1278="","",'DATA PENDIENTES'!I1278)</f>
        <v/>
      </c>
      <c r="L1278" s="47" t="str">
        <f>IF(A1278="","",'DATA PENDIENTES'!K1278)</f>
        <v/>
      </c>
      <c r="M1278" s="47" t="str">
        <f>IF(A1278="","",'DATA PENDIENTES'!M1278)</f>
        <v/>
      </c>
      <c r="N1278" s="47" t="str">
        <f>IF(A1278="","",'DATA PENDIENTES'!N1278)</f>
        <v/>
      </c>
      <c r="O1278" s="47" t="str">
        <f t="shared" si="2"/>
        <v/>
      </c>
      <c r="P1278" s="47" t="str">
        <f t="shared" si="3"/>
        <v/>
      </c>
      <c r="Q1278" s="77" t="str">
        <f t="shared" si="4"/>
        <v/>
      </c>
      <c r="R1278" s="47" t="str">
        <f t="shared" si="5"/>
        <v/>
      </c>
      <c r="S1278" s="47" t="str">
        <f t="shared" si="6"/>
        <v/>
      </c>
      <c r="T1278" s="48" t="str">
        <f>IF(A1278="","",'DATA PENDIENTES'!O1278)</f>
        <v/>
      </c>
    </row>
    <row r="1279" ht="15.75" customHeight="1">
      <c r="A1279" s="52" t="str">
        <f>IF('DATA PENDIENTES'!B1279="","",'DATA PENDIENTES'!B1279)</f>
        <v/>
      </c>
      <c r="B1279" s="52" t="str">
        <f>IF(A1279="","",'DATA PENDIENTES'!C1279)</f>
        <v/>
      </c>
      <c r="C1279" s="52" t="str">
        <f>IF(A1279="","",'DATA PENDIENTES'!L1279)</f>
        <v/>
      </c>
      <c r="D1279" s="52" t="str">
        <f>IF(A1279="","",'DATA PENDIENTES'!J1279)</f>
        <v/>
      </c>
      <c r="E1279" s="52" t="str">
        <f>IF(A1279="","",'DATA PENDIENTES'!D1279)</f>
        <v/>
      </c>
      <c r="F1279" s="52" t="str">
        <f>IF(A1279="","",'DATA PENDIENTES'!E1279)</f>
        <v/>
      </c>
      <c r="G1279" s="52" t="str">
        <f>IF(A1279="","",'DATA PENDIENTES'!F1279)</f>
        <v/>
      </c>
      <c r="H1279" s="52" t="str">
        <f>IF(A1279="","",'DATA PENDIENTES'!G1279)</f>
        <v/>
      </c>
      <c r="I1279" s="53" t="str">
        <f>IF(A1279="","",'DATA PENDIENTES'!H1279)</f>
        <v/>
      </c>
      <c r="J1279" s="53" t="str">
        <f t="shared" si="1"/>
        <v/>
      </c>
      <c r="K1279" s="52" t="str">
        <f>IF(A1279="","",'DATA PENDIENTES'!I1279)</f>
        <v/>
      </c>
      <c r="L1279" s="52" t="str">
        <f>IF(A1279="","",'DATA PENDIENTES'!K1279)</f>
        <v/>
      </c>
      <c r="M1279" s="52" t="str">
        <f>IF(A1279="","",'DATA PENDIENTES'!M1279)</f>
        <v/>
      </c>
      <c r="N1279" s="52" t="str">
        <f>IF(A1279="","",'DATA PENDIENTES'!N1279)</f>
        <v/>
      </c>
      <c r="O1279" s="52" t="str">
        <f t="shared" si="2"/>
        <v/>
      </c>
      <c r="P1279" s="52" t="str">
        <f t="shared" si="3"/>
        <v/>
      </c>
      <c r="Q1279" s="80" t="str">
        <f t="shared" si="4"/>
        <v/>
      </c>
      <c r="R1279" s="52" t="str">
        <f t="shared" si="5"/>
        <v/>
      </c>
      <c r="S1279" s="52" t="str">
        <f t="shared" si="6"/>
        <v/>
      </c>
      <c r="T1279" s="53" t="str">
        <f>IF(A1279="","",'DATA PENDIENTES'!O1279)</f>
        <v/>
      </c>
    </row>
    <row r="1280" ht="15.75" customHeight="1">
      <c r="A1280" s="47" t="str">
        <f>IF('DATA PENDIENTES'!B1280="","",'DATA PENDIENTES'!B1280)</f>
        <v/>
      </c>
      <c r="B1280" s="47" t="str">
        <f>IF(A1280="","",'DATA PENDIENTES'!C1280)</f>
        <v/>
      </c>
      <c r="C1280" s="47" t="str">
        <f>IF(A1280="","",'DATA PENDIENTES'!L1280)</f>
        <v/>
      </c>
      <c r="D1280" s="47" t="str">
        <f>IF(A1280="","",'DATA PENDIENTES'!J1280)</f>
        <v/>
      </c>
      <c r="E1280" s="47" t="str">
        <f>IF(A1280="","",'DATA PENDIENTES'!D1280)</f>
        <v/>
      </c>
      <c r="F1280" s="47" t="str">
        <f>IF(A1280="","",'DATA PENDIENTES'!E1280)</f>
        <v/>
      </c>
      <c r="G1280" s="47" t="str">
        <f>IF(A1280="","",'DATA PENDIENTES'!F1280)</f>
        <v/>
      </c>
      <c r="H1280" s="47" t="str">
        <f>IF(A1280="","",'DATA PENDIENTES'!G1280)</f>
        <v/>
      </c>
      <c r="I1280" s="48" t="str">
        <f>IF(A1280="","",'DATA PENDIENTES'!H1280)</f>
        <v/>
      </c>
      <c r="J1280" s="48" t="str">
        <f t="shared" si="1"/>
        <v/>
      </c>
      <c r="K1280" s="47" t="str">
        <f>IF(A1280="","",'DATA PENDIENTES'!I1280)</f>
        <v/>
      </c>
      <c r="L1280" s="47" t="str">
        <f>IF(A1280="","",'DATA PENDIENTES'!K1280)</f>
        <v/>
      </c>
      <c r="M1280" s="47" t="str">
        <f>IF(A1280="","",'DATA PENDIENTES'!M1280)</f>
        <v/>
      </c>
      <c r="N1280" s="47" t="str">
        <f>IF(A1280="","",'DATA PENDIENTES'!N1280)</f>
        <v/>
      </c>
      <c r="O1280" s="47" t="str">
        <f t="shared" si="2"/>
        <v/>
      </c>
      <c r="P1280" s="47" t="str">
        <f t="shared" si="3"/>
        <v/>
      </c>
      <c r="Q1280" s="77" t="str">
        <f t="shared" si="4"/>
        <v/>
      </c>
      <c r="R1280" s="47" t="str">
        <f t="shared" si="5"/>
        <v/>
      </c>
      <c r="S1280" s="47" t="str">
        <f t="shared" si="6"/>
        <v/>
      </c>
      <c r="T1280" s="48" t="str">
        <f>IF(A1280="","",'DATA PENDIENTES'!O1280)</f>
        <v/>
      </c>
    </row>
    <row r="1281" ht="15.75" customHeight="1">
      <c r="A1281" s="52" t="str">
        <f>IF('DATA PENDIENTES'!B1281="","",'DATA PENDIENTES'!B1281)</f>
        <v/>
      </c>
      <c r="B1281" s="52" t="str">
        <f>IF(A1281="","",'DATA PENDIENTES'!C1281)</f>
        <v/>
      </c>
      <c r="C1281" s="52" t="str">
        <f>IF(A1281="","",'DATA PENDIENTES'!L1281)</f>
        <v/>
      </c>
      <c r="D1281" s="52" t="str">
        <f>IF(A1281="","",'DATA PENDIENTES'!J1281)</f>
        <v/>
      </c>
      <c r="E1281" s="52" t="str">
        <f>IF(A1281="","",'DATA PENDIENTES'!D1281)</f>
        <v/>
      </c>
      <c r="F1281" s="52" t="str">
        <f>IF(A1281="","",'DATA PENDIENTES'!E1281)</f>
        <v/>
      </c>
      <c r="G1281" s="52" t="str">
        <f>IF(A1281="","",'DATA PENDIENTES'!F1281)</f>
        <v/>
      </c>
      <c r="H1281" s="52" t="str">
        <f>IF(A1281="","",'DATA PENDIENTES'!G1281)</f>
        <v/>
      </c>
      <c r="I1281" s="53" t="str">
        <f>IF(A1281="","",'DATA PENDIENTES'!H1281)</f>
        <v/>
      </c>
      <c r="J1281" s="53" t="str">
        <f t="shared" si="1"/>
        <v/>
      </c>
      <c r="K1281" s="52" t="str">
        <f>IF(A1281="","",'DATA PENDIENTES'!I1281)</f>
        <v/>
      </c>
      <c r="L1281" s="52" t="str">
        <f>IF(A1281="","",'DATA PENDIENTES'!K1281)</f>
        <v/>
      </c>
      <c r="M1281" s="52" t="str">
        <f>IF(A1281="","",'DATA PENDIENTES'!M1281)</f>
        <v/>
      </c>
      <c r="N1281" s="52" t="str">
        <f>IF(A1281="","",'DATA PENDIENTES'!N1281)</f>
        <v/>
      </c>
      <c r="O1281" s="52" t="str">
        <f t="shared" si="2"/>
        <v/>
      </c>
      <c r="P1281" s="52" t="str">
        <f t="shared" si="3"/>
        <v/>
      </c>
      <c r="Q1281" s="80" t="str">
        <f t="shared" si="4"/>
        <v/>
      </c>
      <c r="R1281" s="52" t="str">
        <f t="shared" si="5"/>
        <v/>
      </c>
      <c r="S1281" s="52" t="str">
        <f t="shared" si="6"/>
        <v/>
      </c>
      <c r="T1281" s="53" t="str">
        <f>IF(A1281="","",'DATA PENDIENTES'!O1281)</f>
        <v/>
      </c>
    </row>
    <row r="1282" ht="15.75" customHeight="1">
      <c r="A1282" s="47" t="str">
        <f>IF('DATA PENDIENTES'!B1282="","",'DATA PENDIENTES'!B1282)</f>
        <v/>
      </c>
      <c r="B1282" s="47" t="str">
        <f>IF(A1282="","",'DATA PENDIENTES'!C1282)</f>
        <v/>
      </c>
      <c r="C1282" s="47" t="str">
        <f>IF(A1282="","",'DATA PENDIENTES'!L1282)</f>
        <v/>
      </c>
      <c r="D1282" s="47" t="str">
        <f>IF(A1282="","",'DATA PENDIENTES'!J1282)</f>
        <v/>
      </c>
      <c r="E1282" s="47" t="str">
        <f>IF(A1282="","",'DATA PENDIENTES'!D1282)</f>
        <v/>
      </c>
      <c r="F1282" s="47" t="str">
        <f>IF(A1282="","",'DATA PENDIENTES'!E1282)</f>
        <v/>
      </c>
      <c r="G1282" s="47" t="str">
        <f>IF(A1282="","",'DATA PENDIENTES'!F1282)</f>
        <v/>
      </c>
      <c r="H1282" s="47" t="str">
        <f>IF(A1282="","",'DATA PENDIENTES'!G1282)</f>
        <v/>
      </c>
      <c r="I1282" s="48" t="str">
        <f>IF(A1282="","",'DATA PENDIENTES'!H1282)</f>
        <v/>
      </c>
      <c r="J1282" s="48" t="str">
        <f t="shared" si="1"/>
        <v/>
      </c>
      <c r="K1282" s="47" t="str">
        <f>IF(A1282="","",'DATA PENDIENTES'!I1282)</f>
        <v/>
      </c>
      <c r="L1282" s="47" t="str">
        <f>IF(A1282="","",'DATA PENDIENTES'!K1282)</f>
        <v/>
      </c>
      <c r="M1282" s="47" t="str">
        <f>IF(A1282="","",'DATA PENDIENTES'!M1282)</f>
        <v/>
      </c>
      <c r="N1282" s="47" t="str">
        <f>IF(A1282="","",'DATA PENDIENTES'!N1282)</f>
        <v/>
      </c>
      <c r="O1282" s="47" t="str">
        <f t="shared" si="2"/>
        <v/>
      </c>
      <c r="P1282" s="47" t="str">
        <f t="shared" si="3"/>
        <v/>
      </c>
      <c r="Q1282" s="77" t="str">
        <f t="shared" si="4"/>
        <v/>
      </c>
      <c r="R1282" s="47" t="str">
        <f t="shared" si="5"/>
        <v/>
      </c>
      <c r="S1282" s="47" t="str">
        <f t="shared" si="6"/>
        <v/>
      </c>
      <c r="T1282" s="48" t="str">
        <f>IF(A1282="","",'DATA PENDIENTES'!O1282)</f>
        <v/>
      </c>
    </row>
    <row r="1283" ht="15.75" customHeight="1">
      <c r="A1283" s="52" t="str">
        <f>IF('DATA PENDIENTES'!B1283="","",'DATA PENDIENTES'!B1283)</f>
        <v/>
      </c>
      <c r="B1283" s="52" t="str">
        <f>IF(A1283="","",'DATA PENDIENTES'!C1283)</f>
        <v/>
      </c>
      <c r="C1283" s="52" t="str">
        <f>IF(A1283="","",'DATA PENDIENTES'!L1283)</f>
        <v/>
      </c>
      <c r="D1283" s="52" t="str">
        <f>IF(A1283="","",'DATA PENDIENTES'!J1283)</f>
        <v/>
      </c>
      <c r="E1283" s="52" t="str">
        <f>IF(A1283="","",'DATA PENDIENTES'!D1283)</f>
        <v/>
      </c>
      <c r="F1283" s="52" t="str">
        <f>IF(A1283="","",'DATA PENDIENTES'!E1283)</f>
        <v/>
      </c>
      <c r="G1283" s="52" t="str">
        <f>IF(A1283="","",'DATA PENDIENTES'!F1283)</f>
        <v/>
      </c>
      <c r="H1283" s="52" t="str">
        <f>IF(A1283="","",'DATA PENDIENTES'!G1283)</f>
        <v/>
      </c>
      <c r="I1283" s="53" t="str">
        <f>IF(A1283="","",'DATA PENDIENTES'!H1283)</f>
        <v/>
      </c>
      <c r="J1283" s="53" t="str">
        <f t="shared" si="1"/>
        <v/>
      </c>
      <c r="K1283" s="52" t="str">
        <f>IF(A1283="","",'DATA PENDIENTES'!I1283)</f>
        <v/>
      </c>
      <c r="L1283" s="52" t="str">
        <f>IF(A1283="","",'DATA PENDIENTES'!K1283)</f>
        <v/>
      </c>
      <c r="M1283" s="52" t="str">
        <f>IF(A1283="","",'DATA PENDIENTES'!M1283)</f>
        <v/>
      </c>
      <c r="N1283" s="52" t="str">
        <f>IF(A1283="","",'DATA PENDIENTES'!N1283)</f>
        <v/>
      </c>
      <c r="O1283" s="52" t="str">
        <f t="shared" si="2"/>
        <v/>
      </c>
      <c r="P1283" s="52" t="str">
        <f t="shared" si="3"/>
        <v/>
      </c>
      <c r="Q1283" s="80" t="str">
        <f t="shared" si="4"/>
        <v/>
      </c>
      <c r="R1283" s="52" t="str">
        <f t="shared" si="5"/>
        <v/>
      </c>
      <c r="S1283" s="52" t="str">
        <f t="shared" si="6"/>
        <v/>
      </c>
      <c r="T1283" s="53" t="str">
        <f>IF(A1283="","",'DATA PENDIENTES'!O1283)</f>
        <v/>
      </c>
    </row>
    <row r="1284" ht="15.75" customHeight="1">
      <c r="A1284" s="47" t="str">
        <f>IF('DATA PENDIENTES'!B1284="","",'DATA PENDIENTES'!B1284)</f>
        <v/>
      </c>
      <c r="B1284" s="47" t="str">
        <f>IF(A1284="","",'DATA PENDIENTES'!C1284)</f>
        <v/>
      </c>
      <c r="C1284" s="47" t="str">
        <f>IF(A1284="","",'DATA PENDIENTES'!L1284)</f>
        <v/>
      </c>
      <c r="D1284" s="47" t="str">
        <f>IF(A1284="","",'DATA PENDIENTES'!J1284)</f>
        <v/>
      </c>
      <c r="E1284" s="47" t="str">
        <f>IF(A1284="","",'DATA PENDIENTES'!D1284)</f>
        <v/>
      </c>
      <c r="F1284" s="47" t="str">
        <f>IF(A1284="","",'DATA PENDIENTES'!E1284)</f>
        <v/>
      </c>
      <c r="G1284" s="47" t="str">
        <f>IF(A1284="","",'DATA PENDIENTES'!F1284)</f>
        <v/>
      </c>
      <c r="H1284" s="47" t="str">
        <f>IF(A1284="","",'DATA PENDIENTES'!G1284)</f>
        <v/>
      </c>
      <c r="I1284" s="48" t="str">
        <f>IF(A1284="","",'DATA PENDIENTES'!H1284)</f>
        <v/>
      </c>
      <c r="J1284" s="48" t="str">
        <f t="shared" si="1"/>
        <v/>
      </c>
      <c r="K1284" s="47" t="str">
        <f>IF(A1284="","",'DATA PENDIENTES'!I1284)</f>
        <v/>
      </c>
      <c r="L1284" s="47" t="str">
        <f>IF(A1284="","",'DATA PENDIENTES'!K1284)</f>
        <v/>
      </c>
      <c r="M1284" s="47" t="str">
        <f>IF(A1284="","",'DATA PENDIENTES'!M1284)</f>
        <v/>
      </c>
      <c r="N1284" s="47" t="str">
        <f>IF(A1284="","",'DATA PENDIENTES'!N1284)</f>
        <v/>
      </c>
      <c r="O1284" s="47" t="str">
        <f t="shared" si="2"/>
        <v/>
      </c>
      <c r="P1284" s="47" t="str">
        <f t="shared" si="3"/>
        <v/>
      </c>
      <c r="Q1284" s="77" t="str">
        <f t="shared" si="4"/>
        <v/>
      </c>
      <c r="R1284" s="47" t="str">
        <f t="shared" si="5"/>
        <v/>
      </c>
      <c r="S1284" s="47" t="str">
        <f t="shared" si="6"/>
        <v/>
      </c>
      <c r="T1284" s="48" t="str">
        <f>IF(A1284="","",'DATA PENDIENTES'!O1284)</f>
        <v/>
      </c>
    </row>
    <row r="1285" ht="15.75" customHeight="1">
      <c r="A1285" s="52" t="str">
        <f>IF('DATA PENDIENTES'!B1285="","",'DATA PENDIENTES'!B1285)</f>
        <v/>
      </c>
      <c r="B1285" s="52" t="str">
        <f>IF(A1285="","",'DATA PENDIENTES'!C1285)</f>
        <v/>
      </c>
      <c r="C1285" s="52" t="str">
        <f>IF(A1285="","",'DATA PENDIENTES'!L1285)</f>
        <v/>
      </c>
      <c r="D1285" s="52" t="str">
        <f>IF(A1285="","",'DATA PENDIENTES'!J1285)</f>
        <v/>
      </c>
      <c r="E1285" s="52" t="str">
        <f>IF(A1285="","",'DATA PENDIENTES'!D1285)</f>
        <v/>
      </c>
      <c r="F1285" s="52" t="str">
        <f>IF(A1285="","",'DATA PENDIENTES'!E1285)</f>
        <v/>
      </c>
      <c r="G1285" s="52" t="str">
        <f>IF(A1285="","",'DATA PENDIENTES'!F1285)</f>
        <v/>
      </c>
      <c r="H1285" s="52" t="str">
        <f>IF(A1285="","",'DATA PENDIENTES'!G1285)</f>
        <v/>
      </c>
      <c r="I1285" s="53" t="str">
        <f>IF(A1285="","",'DATA PENDIENTES'!H1285)</f>
        <v/>
      </c>
      <c r="J1285" s="53" t="str">
        <f t="shared" si="1"/>
        <v/>
      </c>
      <c r="K1285" s="52" t="str">
        <f>IF(A1285="","",'DATA PENDIENTES'!I1285)</f>
        <v/>
      </c>
      <c r="L1285" s="52" t="str">
        <f>IF(A1285="","",'DATA PENDIENTES'!K1285)</f>
        <v/>
      </c>
      <c r="M1285" s="52" t="str">
        <f>IF(A1285="","",'DATA PENDIENTES'!M1285)</f>
        <v/>
      </c>
      <c r="N1285" s="52" t="str">
        <f>IF(A1285="","",'DATA PENDIENTES'!N1285)</f>
        <v/>
      </c>
      <c r="O1285" s="52" t="str">
        <f t="shared" si="2"/>
        <v/>
      </c>
      <c r="P1285" s="52" t="str">
        <f t="shared" si="3"/>
        <v/>
      </c>
      <c r="Q1285" s="80" t="str">
        <f t="shared" si="4"/>
        <v/>
      </c>
      <c r="R1285" s="52" t="str">
        <f t="shared" si="5"/>
        <v/>
      </c>
      <c r="S1285" s="52" t="str">
        <f t="shared" si="6"/>
        <v/>
      </c>
      <c r="T1285" s="53" t="str">
        <f>IF(A1285="","",'DATA PENDIENTES'!O1285)</f>
        <v/>
      </c>
    </row>
    <row r="1286" ht="15.75" customHeight="1">
      <c r="A1286" s="47" t="str">
        <f>IF('DATA PENDIENTES'!B1286="","",'DATA PENDIENTES'!B1286)</f>
        <v/>
      </c>
      <c r="B1286" s="47" t="str">
        <f>IF(A1286="","",'DATA PENDIENTES'!C1286)</f>
        <v/>
      </c>
      <c r="C1286" s="47" t="str">
        <f>IF(A1286="","",'DATA PENDIENTES'!L1286)</f>
        <v/>
      </c>
      <c r="D1286" s="47" t="str">
        <f>IF(A1286="","",'DATA PENDIENTES'!J1286)</f>
        <v/>
      </c>
      <c r="E1286" s="47" t="str">
        <f>IF(A1286="","",'DATA PENDIENTES'!D1286)</f>
        <v/>
      </c>
      <c r="F1286" s="47" t="str">
        <f>IF(A1286="","",'DATA PENDIENTES'!E1286)</f>
        <v/>
      </c>
      <c r="G1286" s="47" t="str">
        <f>IF(A1286="","",'DATA PENDIENTES'!F1286)</f>
        <v/>
      </c>
      <c r="H1286" s="47" t="str">
        <f>IF(A1286="","",'DATA PENDIENTES'!G1286)</f>
        <v/>
      </c>
      <c r="I1286" s="48" t="str">
        <f>IF(A1286="","",'DATA PENDIENTES'!H1286)</f>
        <v/>
      </c>
      <c r="J1286" s="48" t="str">
        <f t="shared" si="1"/>
        <v/>
      </c>
      <c r="K1286" s="47" t="str">
        <f>IF(A1286="","",'DATA PENDIENTES'!I1286)</f>
        <v/>
      </c>
      <c r="L1286" s="47" t="str">
        <f>IF(A1286="","",'DATA PENDIENTES'!K1286)</f>
        <v/>
      </c>
      <c r="M1286" s="47" t="str">
        <f>IF(A1286="","",'DATA PENDIENTES'!M1286)</f>
        <v/>
      </c>
      <c r="N1286" s="47" t="str">
        <f>IF(A1286="","",'DATA PENDIENTES'!N1286)</f>
        <v/>
      </c>
      <c r="O1286" s="47" t="str">
        <f t="shared" si="2"/>
        <v/>
      </c>
      <c r="P1286" s="47" t="str">
        <f t="shared" si="3"/>
        <v/>
      </c>
      <c r="Q1286" s="77" t="str">
        <f t="shared" si="4"/>
        <v/>
      </c>
      <c r="R1286" s="47" t="str">
        <f t="shared" si="5"/>
        <v/>
      </c>
      <c r="S1286" s="47" t="str">
        <f t="shared" si="6"/>
        <v/>
      </c>
      <c r="T1286" s="48" t="str">
        <f>IF(A1286="","",'DATA PENDIENTES'!O1286)</f>
        <v/>
      </c>
    </row>
    <row r="1287" ht="15.75" customHeight="1">
      <c r="A1287" s="52" t="str">
        <f>IF('DATA PENDIENTES'!B1287="","",'DATA PENDIENTES'!B1287)</f>
        <v/>
      </c>
      <c r="B1287" s="52" t="str">
        <f>IF(A1287="","",'DATA PENDIENTES'!C1287)</f>
        <v/>
      </c>
      <c r="C1287" s="52" t="str">
        <f>IF(A1287="","",'DATA PENDIENTES'!L1287)</f>
        <v/>
      </c>
      <c r="D1287" s="52" t="str">
        <f>IF(A1287="","",'DATA PENDIENTES'!J1287)</f>
        <v/>
      </c>
      <c r="E1287" s="52" t="str">
        <f>IF(A1287="","",'DATA PENDIENTES'!D1287)</f>
        <v/>
      </c>
      <c r="F1287" s="52" t="str">
        <f>IF(A1287="","",'DATA PENDIENTES'!E1287)</f>
        <v/>
      </c>
      <c r="G1287" s="52" t="str">
        <f>IF(A1287="","",'DATA PENDIENTES'!F1287)</f>
        <v/>
      </c>
      <c r="H1287" s="52" t="str">
        <f>IF(A1287="","",'DATA PENDIENTES'!G1287)</f>
        <v/>
      </c>
      <c r="I1287" s="53" t="str">
        <f>IF(A1287="","",'DATA PENDIENTES'!H1287)</f>
        <v/>
      </c>
      <c r="J1287" s="53" t="str">
        <f t="shared" si="1"/>
        <v/>
      </c>
      <c r="K1287" s="52" t="str">
        <f>IF(A1287="","",'DATA PENDIENTES'!I1287)</f>
        <v/>
      </c>
      <c r="L1287" s="52" t="str">
        <f>IF(A1287="","",'DATA PENDIENTES'!K1287)</f>
        <v/>
      </c>
      <c r="M1287" s="52" t="str">
        <f>IF(A1287="","",'DATA PENDIENTES'!M1287)</f>
        <v/>
      </c>
      <c r="N1287" s="52" t="str">
        <f>IF(A1287="","",'DATA PENDIENTES'!N1287)</f>
        <v/>
      </c>
      <c r="O1287" s="52" t="str">
        <f t="shared" si="2"/>
        <v/>
      </c>
      <c r="P1287" s="52" t="str">
        <f t="shared" si="3"/>
        <v/>
      </c>
      <c r="Q1287" s="80" t="str">
        <f t="shared" si="4"/>
        <v/>
      </c>
      <c r="R1287" s="52" t="str">
        <f t="shared" si="5"/>
        <v/>
      </c>
      <c r="S1287" s="52" t="str">
        <f t="shared" si="6"/>
        <v/>
      </c>
      <c r="T1287" s="53" t="str">
        <f>IF(A1287="","",'DATA PENDIENTES'!O1287)</f>
        <v/>
      </c>
    </row>
    <row r="1288" ht="15.75" customHeight="1">
      <c r="A1288" s="47" t="str">
        <f>IF('DATA PENDIENTES'!B1288="","",'DATA PENDIENTES'!B1288)</f>
        <v/>
      </c>
      <c r="B1288" s="47" t="str">
        <f>IF(A1288="","",'DATA PENDIENTES'!C1288)</f>
        <v/>
      </c>
      <c r="C1288" s="47" t="str">
        <f>IF(A1288="","",'DATA PENDIENTES'!L1288)</f>
        <v/>
      </c>
      <c r="D1288" s="47" t="str">
        <f>IF(A1288="","",'DATA PENDIENTES'!J1288)</f>
        <v/>
      </c>
      <c r="E1288" s="47" t="str">
        <f>IF(A1288="","",'DATA PENDIENTES'!D1288)</f>
        <v/>
      </c>
      <c r="F1288" s="47" t="str">
        <f>IF(A1288="","",'DATA PENDIENTES'!E1288)</f>
        <v/>
      </c>
      <c r="G1288" s="47" t="str">
        <f>IF(A1288="","",'DATA PENDIENTES'!F1288)</f>
        <v/>
      </c>
      <c r="H1288" s="47" t="str">
        <f>IF(A1288="","",'DATA PENDIENTES'!G1288)</f>
        <v/>
      </c>
      <c r="I1288" s="48" t="str">
        <f>IF(A1288="","",'DATA PENDIENTES'!H1288)</f>
        <v/>
      </c>
      <c r="J1288" s="48" t="str">
        <f t="shared" si="1"/>
        <v/>
      </c>
      <c r="K1288" s="47" t="str">
        <f>IF(A1288="","",'DATA PENDIENTES'!I1288)</f>
        <v/>
      </c>
      <c r="L1288" s="47" t="str">
        <f>IF(A1288="","",'DATA PENDIENTES'!K1288)</f>
        <v/>
      </c>
      <c r="M1288" s="47" t="str">
        <f>IF(A1288="","",'DATA PENDIENTES'!M1288)</f>
        <v/>
      </c>
      <c r="N1288" s="47" t="str">
        <f>IF(A1288="","",'DATA PENDIENTES'!N1288)</f>
        <v/>
      </c>
      <c r="O1288" s="47" t="str">
        <f t="shared" si="2"/>
        <v/>
      </c>
      <c r="P1288" s="47" t="str">
        <f t="shared" si="3"/>
        <v/>
      </c>
      <c r="Q1288" s="77" t="str">
        <f t="shared" si="4"/>
        <v/>
      </c>
      <c r="R1288" s="47" t="str">
        <f t="shared" si="5"/>
        <v/>
      </c>
      <c r="S1288" s="47" t="str">
        <f t="shared" si="6"/>
        <v/>
      </c>
      <c r="T1288" s="48" t="str">
        <f>IF(A1288="","",'DATA PENDIENTES'!O1288)</f>
        <v/>
      </c>
    </row>
    <row r="1289" ht="15.75" customHeight="1">
      <c r="A1289" s="52" t="str">
        <f>IF('DATA PENDIENTES'!B1289="","",'DATA PENDIENTES'!B1289)</f>
        <v/>
      </c>
      <c r="B1289" s="52" t="str">
        <f>IF(A1289="","",'DATA PENDIENTES'!C1289)</f>
        <v/>
      </c>
      <c r="C1289" s="52" t="str">
        <f>IF(A1289="","",'DATA PENDIENTES'!L1289)</f>
        <v/>
      </c>
      <c r="D1289" s="52" t="str">
        <f>IF(A1289="","",'DATA PENDIENTES'!J1289)</f>
        <v/>
      </c>
      <c r="E1289" s="52" t="str">
        <f>IF(A1289="","",'DATA PENDIENTES'!D1289)</f>
        <v/>
      </c>
      <c r="F1289" s="52" t="str">
        <f>IF(A1289="","",'DATA PENDIENTES'!E1289)</f>
        <v/>
      </c>
      <c r="G1289" s="52" t="str">
        <f>IF(A1289="","",'DATA PENDIENTES'!F1289)</f>
        <v/>
      </c>
      <c r="H1289" s="52" t="str">
        <f>IF(A1289="","",'DATA PENDIENTES'!G1289)</f>
        <v/>
      </c>
      <c r="I1289" s="53" t="str">
        <f>IF(A1289="","",'DATA PENDIENTES'!H1289)</f>
        <v/>
      </c>
      <c r="J1289" s="53" t="str">
        <f t="shared" si="1"/>
        <v/>
      </c>
      <c r="K1289" s="52" t="str">
        <f>IF(A1289="","",'DATA PENDIENTES'!I1289)</f>
        <v/>
      </c>
      <c r="L1289" s="52" t="str">
        <f>IF(A1289="","",'DATA PENDIENTES'!K1289)</f>
        <v/>
      </c>
      <c r="M1289" s="52" t="str">
        <f>IF(A1289="","",'DATA PENDIENTES'!M1289)</f>
        <v/>
      </c>
      <c r="N1289" s="52" t="str">
        <f>IF(A1289="","",'DATA PENDIENTES'!N1289)</f>
        <v/>
      </c>
      <c r="O1289" s="52" t="str">
        <f t="shared" si="2"/>
        <v/>
      </c>
      <c r="P1289" s="52" t="str">
        <f t="shared" si="3"/>
        <v/>
      </c>
      <c r="Q1289" s="80" t="str">
        <f t="shared" si="4"/>
        <v/>
      </c>
      <c r="R1289" s="52" t="str">
        <f t="shared" si="5"/>
        <v/>
      </c>
      <c r="S1289" s="52" t="str">
        <f t="shared" si="6"/>
        <v/>
      </c>
      <c r="T1289" s="53" t="str">
        <f>IF(A1289="","",'DATA PENDIENTES'!O1289)</f>
        <v/>
      </c>
    </row>
    <row r="1290" ht="15.75" customHeight="1">
      <c r="A1290" s="47" t="str">
        <f>IF('DATA PENDIENTES'!B1290="","",'DATA PENDIENTES'!B1290)</f>
        <v/>
      </c>
      <c r="B1290" s="47" t="str">
        <f>IF(A1290="","",'DATA PENDIENTES'!C1290)</f>
        <v/>
      </c>
      <c r="C1290" s="47" t="str">
        <f>IF(A1290="","",'DATA PENDIENTES'!L1290)</f>
        <v/>
      </c>
      <c r="D1290" s="47" t="str">
        <f>IF(A1290="","",'DATA PENDIENTES'!J1290)</f>
        <v/>
      </c>
      <c r="E1290" s="47" t="str">
        <f>IF(A1290="","",'DATA PENDIENTES'!D1290)</f>
        <v/>
      </c>
      <c r="F1290" s="47" t="str">
        <f>IF(A1290="","",'DATA PENDIENTES'!E1290)</f>
        <v/>
      </c>
      <c r="G1290" s="47" t="str">
        <f>IF(A1290="","",'DATA PENDIENTES'!F1290)</f>
        <v/>
      </c>
      <c r="H1290" s="47" t="str">
        <f>IF(A1290="","",'DATA PENDIENTES'!G1290)</f>
        <v/>
      </c>
      <c r="I1290" s="48" t="str">
        <f>IF(A1290="","",'DATA PENDIENTES'!H1290)</f>
        <v/>
      </c>
      <c r="J1290" s="48" t="str">
        <f t="shared" si="1"/>
        <v/>
      </c>
      <c r="K1290" s="47" t="str">
        <f>IF(A1290="","",'DATA PENDIENTES'!I1290)</f>
        <v/>
      </c>
      <c r="L1290" s="47" t="str">
        <f>IF(A1290="","",'DATA PENDIENTES'!K1290)</f>
        <v/>
      </c>
      <c r="M1290" s="47" t="str">
        <f>IF(A1290="","",'DATA PENDIENTES'!M1290)</f>
        <v/>
      </c>
      <c r="N1290" s="47" t="str">
        <f>IF(A1290="","",'DATA PENDIENTES'!N1290)</f>
        <v/>
      </c>
      <c r="O1290" s="47" t="str">
        <f t="shared" si="2"/>
        <v/>
      </c>
      <c r="P1290" s="47" t="str">
        <f t="shared" si="3"/>
        <v/>
      </c>
      <c r="Q1290" s="77" t="str">
        <f t="shared" si="4"/>
        <v/>
      </c>
      <c r="R1290" s="47" t="str">
        <f t="shared" si="5"/>
        <v/>
      </c>
      <c r="S1290" s="47" t="str">
        <f t="shared" si="6"/>
        <v/>
      </c>
      <c r="T1290" s="48" t="str">
        <f>IF(A1290="","",'DATA PENDIENTES'!O1290)</f>
        <v/>
      </c>
    </row>
    <row r="1291" ht="15.75" customHeight="1">
      <c r="A1291" s="52" t="str">
        <f>IF('DATA PENDIENTES'!B1291="","",'DATA PENDIENTES'!B1291)</f>
        <v/>
      </c>
      <c r="B1291" s="52" t="str">
        <f>IF(A1291="","",'DATA PENDIENTES'!C1291)</f>
        <v/>
      </c>
      <c r="C1291" s="52" t="str">
        <f>IF(A1291="","",'DATA PENDIENTES'!L1291)</f>
        <v/>
      </c>
      <c r="D1291" s="52" t="str">
        <f>IF(A1291="","",'DATA PENDIENTES'!J1291)</f>
        <v/>
      </c>
      <c r="E1291" s="52" t="str">
        <f>IF(A1291="","",'DATA PENDIENTES'!D1291)</f>
        <v/>
      </c>
      <c r="F1291" s="52" t="str">
        <f>IF(A1291="","",'DATA PENDIENTES'!E1291)</f>
        <v/>
      </c>
      <c r="G1291" s="52" t="str">
        <f>IF(A1291="","",'DATA PENDIENTES'!F1291)</f>
        <v/>
      </c>
      <c r="H1291" s="52" t="str">
        <f>IF(A1291="","",'DATA PENDIENTES'!G1291)</f>
        <v/>
      </c>
      <c r="I1291" s="53" t="str">
        <f>IF(A1291="","",'DATA PENDIENTES'!H1291)</f>
        <v/>
      </c>
      <c r="J1291" s="53" t="str">
        <f t="shared" si="1"/>
        <v/>
      </c>
      <c r="K1291" s="52" t="str">
        <f>IF(A1291="","",'DATA PENDIENTES'!I1291)</f>
        <v/>
      </c>
      <c r="L1291" s="52" t="str">
        <f>IF(A1291="","",'DATA PENDIENTES'!K1291)</f>
        <v/>
      </c>
      <c r="M1291" s="52" t="str">
        <f>IF(A1291="","",'DATA PENDIENTES'!M1291)</f>
        <v/>
      </c>
      <c r="N1291" s="52" t="str">
        <f>IF(A1291="","",'DATA PENDIENTES'!N1291)</f>
        <v/>
      </c>
      <c r="O1291" s="52" t="str">
        <f t="shared" si="2"/>
        <v/>
      </c>
      <c r="P1291" s="52" t="str">
        <f t="shared" si="3"/>
        <v/>
      </c>
      <c r="Q1291" s="80" t="str">
        <f t="shared" si="4"/>
        <v/>
      </c>
      <c r="R1291" s="52" t="str">
        <f t="shared" si="5"/>
        <v/>
      </c>
      <c r="S1291" s="52" t="str">
        <f t="shared" si="6"/>
        <v/>
      </c>
      <c r="T1291" s="53" t="str">
        <f>IF(A1291="","",'DATA PENDIENTES'!O1291)</f>
        <v/>
      </c>
    </row>
    <row r="1292" ht="15.75" customHeight="1">
      <c r="A1292" s="47" t="str">
        <f>IF('DATA PENDIENTES'!B1292="","",'DATA PENDIENTES'!B1292)</f>
        <v/>
      </c>
      <c r="B1292" s="47" t="str">
        <f>IF(A1292="","",'DATA PENDIENTES'!C1292)</f>
        <v/>
      </c>
      <c r="C1292" s="47" t="str">
        <f>IF(A1292="","",'DATA PENDIENTES'!L1292)</f>
        <v/>
      </c>
      <c r="D1292" s="47" t="str">
        <f>IF(A1292="","",'DATA PENDIENTES'!J1292)</f>
        <v/>
      </c>
      <c r="E1292" s="47" t="str">
        <f>IF(A1292="","",'DATA PENDIENTES'!D1292)</f>
        <v/>
      </c>
      <c r="F1292" s="47" t="str">
        <f>IF(A1292="","",'DATA PENDIENTES'!E1292)</f>
        <v/>
      </c>
      <c r="G1292" s="47" t="str">
        <f>IF(A1292="","",'DATA PENDIENTES'!F1292)</f>
        <v/>
      </c>
      <c r="H1292" s="47" t="str">
        <f>IF(A1292="","",'DATA PENDIENTES'!G1292)</f>
        <v/>
      </c>
      <c r="I1292" s="48" t="str">
        <f>IF(A1292="","",'DATA PENDIENTES'!H1292)</f>
        <v/>
      </c>
      <c r="J1292" s="48" t="str">
        <f t="shared" si="1"/>
        <v/>
      </c>
      <c r="K1292" s="47" t="str">
        <f>IF(A1292="","",'DATA PENDIENTES'!I1292)</f>
        <v/>
      </c>
      <c r="L1292" s="47" t="str">
        <f>IF(A1292="","",'DATA PENDIENTES'!K1292)</f>
        <v/>
      </c>
      <c r="M1292" s="47" t="str">
        <f>IF(A1292="","",'DATA PENDIENTES'!M1292)</f>
        <v/>
      </c>
      <c r="N1292" s="47" t="str">
        <f>IF(A1292="","",'DATA PENDIENTES'!N1292)</f>
        <v/>
      </c>
      <c r="O1292" s="47" t="str">
        <f t="shared" si="2"/>
        <v/>
      </c>
      <c r="P1292" s="47" t="str">
        <f t="shared" si="3"/>
        <v/>
      </c>
      <c r="Q1292" s="77" t="str">
        <f t="shared" si="4"/>
        <v/>
      </c>
      <c r="R1292" s="47" t="str">
        <f t="shared" si="5"/>
        <v/>
      </c>
      <c r="S1292" s="47" t="str">
        <f t="shared" si="6"/>
        <v/>
      </c>
      <c r="T1292" s="48" t="str">
        <f>IF(A1292="","",'DATA PENDIENTES'!O1292)</f>
        <v/>
      </c>
    </row>
    <row r="1293" ht="15.75" customHeight="1">
      <c r="A1293" s="52" t="str">
        <f>IF('DATA PENDIENTES'!B1293="","",'DATA PENDIENTES'!B1293)</f>
        <v/>
      </c>
      <c r="B1293" s="52" t="str">
        <f>IF(A1293="","",'DATA PENDIENTES'!C1293)</f>
        <v/>
      </c>
      <c r="C1293" s="52" t="str">
        <f>IF(A1293="","",'DATA PENDIENTES'!L1293)</f>
        <v/>
      </c>
      <c r="D1293" s="52" t="str">
        <f>IF(A1293="","",'DATA PENDIENTES'!J1293)</f>
        <v/>
      </c>
      <c r="E1293" s="52" t="str">
        <f>IF(A1293="","",'DATA PENDIENTES'!D1293)</f>
        <v/>
      </c>
      <c r="F1293" s="52" t="str">
        <f>IF(A1293="","",'DATA PENDIENTES'!E1293)</f>
        <v/>
      </c>
      <c r="G1293" s="52" t="str">
        <f>IF(A1293="","",'DATA PENDIENTES'!F1293)</f>
        <v/>
      </c>
      <c r="H1293" s="52" t="str">
        <f>IF(A1293="","",'DATA PENDIENTES'!G1293)</f>
        <v/>
      </c>
      <c r="I1293" s="53" t="str">
        <f>IF(A1293="","",'DATA PENDIENTES'!H1293)</f>
        <v/>
      </c>
      <c r="J1293" s="53" t="str">
        <f t="shared" si="1"/>
        <v/>
      </c>
      <c r="K1293" s="52" t="str">
        <f>IF(A1293="","",'DATA PENDIENTES'!I1293)</f>
        <v/>
      </c>
      <c r="L1293" s="52" t="str">
        <f>IF(A1293="","",'DATA PENDIENTES'!K1293)</f>
        <v/>
      </c>
      <c r="M1293" s="52" t="str">
        <f>IF(A1293="","",'DATA PENDIENTES'!M1293)</f>
        <v/>
      </c>
      <c r="N1293" s="52" t="str">
        <f>IF(A1293="","",'DATA PENDIENTES'!N1293)</f>
        <v/>
      </c>
      <c r="O1293" s="52" t="str">
        <f t="shared" si="2"/>
        <v/>
      </c>
      <c r="P1293" s="52" t="str">
        <f t="shared" si="3"/>
        <v/>
      </c>
      <c r="Q1293" s="80" t="str">
        <f t="shared" si="4"/>
        <v/>
      </c>
      <c r="R1293" s="52" t="str">
        <f t="shared" si="5"/>
        <v/>
      </c>
      <c r="S1293" s="52" t="str">
        <f t="shared" si="6"/>
        <v/>
      </c>
      <c r="T1293" s="53" t="str">
        <f>IF(A1293="","",'DATA PENDIENTES'!O1293)</f>
        <v/>
      </c>
    </row>
    <row r="1294" ht="15.75" customHeight="1">
      <c r="A1294" s="47" t="str">
        <f>IF('DATA PENDIENTES'!B1294="","",'DATA PENDIENTES'!B1294)</f>
        <v/>
      </c>
      <c r="B1294" s="47" t="str">
        <f>IF(A1294="","",'DATA PENDIENTES'!C1294)</f>
        <v/>
      </c>
      <c r="C1294" s="47" t="str">
        <f>IF(A1294="","",'DATA PENDIENTES'!L1294)</f>
        <v/>
      </c>
      <c r="D1294" s="47" t="str">
        <f>IF(A1294="","",'DATA PENDIENTES'!J1294)</f>
        <v/>
      </c>
      <c r="E1294" s="47" t="str">
        <f>IF(A1294="","",'DATA PENDIENTES'!D1294)</f>
        <v/>
      </c>
      <c r="F1294" s="47" t="str">
        <f>IF(A1294="","",'DATA PENDIENTES'!E1294)</f>
        <v/>
      </c>
      <c r="G1294" s="47" t="str">
        <f>IF(A1294="","",'DATA PENDIENTES'!F1294)</f>
        <v/>
      </c>
      <c r="H1294" s="47" t="str">
        <f>IF(A1294="","",'DATA PENDIENTES'!G1294)</f>
        <v/>
      </c>
      <c r="I1294" s="48" t="str">
        <f>IF(A1294="","",'DATA PENDIENTES'!H1294)</f>
        <v/>
      </c>
      <c r="J1294" s="48" t="str">
        <f t="shared" si="1"/>
        <v/>
      </c>
      <c r="K1294" s="47" t="str">
        <f>IF(A1294="","",'DATA PENDIENTES'!I1294)</f>
        <v/>
      </c>
      <c r="L1294" s="47" t="str">
        <f>IF(A1294="","",'DATA PENDIENTES'!K1294)</f>
        <v/>
      </c>
      <c r="M1294" s="47" t="str">
        <f>IF(A1294="","",'DATA PENDIENTES'!M1294)</f>
        <v/>
      </c>
      <c r="N1294" s="47" t="str">
        <f>IF(A1294="","",'DATA PENDIENTES'!N1294)</f>
        <v/>
      </c>
      <c r="O1294" s="47" t="str">
        <f t="shared" si="2"/>
        <v/>
      </c>
      <c r="P1294" s="47" t="str">
        <f t="shared" si="3"/>
        <v/>
      </c>
      <c r="Q1294" s="77" t="str">
        <f t="shared" si="4"/>
        <v/>
      </c>
      <c r="R1294" s="47" t="str">
        <f t="shared" si="5"/>
        <v/>
      </c>
      <c r="S1294" s="47" t="str">
        <f t="shared" si="6"/>
        <v/>
      </c>
      <c r="T1294" s="48" t="str">
        <f>IF(A1294="","",'DATA PENDIENTES'!O1294)</f>
        <v/>
      </c>
    </row>
    <row r="1295" ht="15.75" customHeight="1">
      <c r="A1295" s="52" t="str">
        <f>IF('DATA PENDIENTES'!B1295="","",'DATA PENDIENTES'!B1295)</f>
        <v/>
      </c>
      <c r="B1295" s="52" t="str">
        <f>IF(A1295="","",'DATA PENDIENTES'!C1295)</f>
        <v/>
      </c>
      <c r="C1295" s="52" t="str">
        <f>IF(A1295="","",'DATA PENDIENTES'!L1295)</f>
        <v/>
      </c>
      <c r="D1295" s="52" t="str">
        <f>IF(A1295="","",'DATA PENDIENTES'!J1295)</f>
        <v/>
      </c>
      <c r="E1295" s="52" t="str">
        <f>IF(A1295="","",'DATA PENDIENTES'!D1295)</f>
        <v/>
      </c>
      <c r="F1295" s="52" t="str">
        <f>IF(A1295="","",'DATA PENDIENTES'!E1295)</f>
        <v/>
      </c>
      <c r="G1295" s="52" t="str">
        <f>IF(A1295="","",'DATA PENDIENTES'!F1295)</f>
        <v/>
      </c>
      <c r="H1295" s="52" t="str">
        <f>IF(A1295="","",'DATA PENDIENTES'!G1295)</f>
        <v/>
      </c>
      <c r="I1295" s="53" t="str">
        <f>IF(A1295="","",'DATA PENDIENTES'!H1295)</f>
        <v/>
      </c>
      <c r="J1295" s="53" t="str">
        <f t="shared" si="1"/>
        <v/>
      </c>
      <c r="K1295" s="52" t="str">
        <f>IF(A1295="","",'DATA PENDIENTES'!I1295)</f>
        <v/>
      </c>
      <c r="L1295" s="52" t="str">
        <f>IF(A1295="","",'DATA PENDIENTES'!K1295)</f>
        <v/>
      </c>
      <c r="M1295" s="52" t="str">
        <f>IF(A1295="","",'DATA PENDIENTES'!M1295)</f>
        <v/>
      </c>
      <c r="N1295" s="52" t="str">
        <f>IF(A1295="","",'DATA PENDIENTES'!N1295)</f>
        <v/>
      </c>
      <c r="O1295" s="52" t="str">
        <f t="shared" si="2"/>
        <v/>
      </c>
      <c r="P1295" s="52" t="str">
        <f t="shared" si="3"/>
        <v/>
      </c>
      <c r="Q1295" s="80" t="str">
        <f t="shared" si="4"/>
        <v/>
      </c>
      <c r="R1295" s="52" t="str">
        <f t="shared" si="5"/>
        <v/>
      </c>
      <c r="S1295" s="52" t="str">
        <f t="shared" si="6"/>
        <v/>
      </c>
      <c r="T1295" s="53" t="str">
        <f>IF(A1295="","",'DATA PENDIENTES'!O1295)</f>
        <v/>
      </c>
    </row>
    <row r="1296" ht="15.75" customHeight="1">
      <c r="A1296" s="47" t="str">
        <f>IF('DATA PENDIENTES'!B1296="","",'DATA PENDIENTES'!B1296)</f>
        <v/>
      </c>
      <c r="B1296" s="47" t="str">
        <f>IF(A1296="","",'DATA PENDIENTES'!C1296)</f>
        <v/>
      </c>
      <c r="C1296" s="47" t="str">
        <f>IF(A1296="","",'DATA PENDIENTES'!L1296)</f>
        <v/>
      </c>
      <c r="D1296" s="47" t="str">
        <f>IF(A1296="","",'DATA PENDIENTES'!J1296)</f>
        <v/>
      </c>
      <c r="E1296" s="47" t="str">
        <f>IF(A1296="","",'DATA PENDIENTES'!D1296)</f>
        <v/>
      </c>
      <c r="F1296" s="47" t="str">
        <f>IF(A1296="","",'DATA PENDIENTES'!E1296)</f>
        <v/>
      </c>
      <c r="G1296" s="47" t="str">
        <f>IF(A1296="","",'DATA PENDIENTES'!F1296)</f>
        <v/>
      </c>
      <c r="H1296" s="47" t="str">
        <f>IF(A1296="","",'DATA PENDIENTES'!G1296)</f>
        <v/>
      </c>
      <c r="I1296" s="48" t="str">
        <f>IF(A1296="","",'DATA PENDIENTES'!H1296)</f>
        <v/>
      </c>
      <c r="J1296" s="48" t="str">
        <f t="shared" si="1"/>
        <v/>
      </c>
      <c r="K1296" s="47" t="str">
        <f>IF(A1296="","",'DATA PENDIENTES'!I1296)</f>
        <v/>
      </c>
      <c r="L1296" s="47" t="str">
        <f>IF(A1296="","",'DATA PENDIENTES'!K1296)</f>
        <v/>
      </c>
      <c r="M1296" s="47" t="str">
        <f>IF(A1296="","",'DATA PENDIENTES'!M1296)</f>
        <v/>
      </c>
      <c r="N1296" s="47" t="str">
        <f>IF(A1296="","",'DATA PENDIENTES'!N1296)</f>
        <v/>
      </c>
      <c r="O1296" s="47" t="str">
        <f t="shared" si="2"/>
        <v/>
      </c>
      <c r="P1296" s="47" t="str">
        <f t="shared" si="3"/>
        <v/>
      </c>
      <c r="Q1296" s="77" t="str">
        <f t="shared" si="4"/>
        <v/>
      </c>
      <c r="R1296" s="47" t="str">
        <f t="shared" si="5"/>
        <v/>
      </c>
      <c r="S1296" s="47" t="str">
        <f t="shared" si="6"/>
        <v/>
      </c>
      <c r="T1296" s="48" t="str">
        <f>IF(A1296="","",'DATA PENDIENTES'!O1296)</f>
        <v/>
      </c>
    </row>
    <row r="1297" ht="15.75" customHeight="1">
      <c r="A1297" s="52" t="str">
        <f>IF('DATA PENDIENTES'!B1297="","",'DATA PENDIENTES'!B1297)</f>
        <v/>
      </c>
      <c r="B1297" s="52" t="str">
        <f>IF(A1297="","",'DATA PENDIENTES'!C1297)</f>
        <v/>
      </c>
      <c r="C1297" s="52" t="str">
        <f>IF(A1297="","",'DATA PENDIENTES'!L1297)</f>
        <v/>
      </c>
      <c r="D1297" s="52" t="str">
        <f>IF(A1297="","",'DATA PENDIENTES'!J1297)</f>
        <v/>
      </c>
      <c r="E1297" s="52" t="str">
        <f>IF(A1297="","",'DATA PENDIENTES'!D1297)</f>
        <v/>
      </c>
      <c r="F1297" s="52" t="str">
        <f>IF(A1297="","",'DATA PENDIENTES'!E1297)</f>
        <v/>
      </c>
      <c r="G1297" s="52" t="str">
        <f>IF(A1297="","",'DATA PENDIENTES'!F1297)</f>
        <v/>
      </c>
      <c r="H1297" s="52" t="str">
        <f>IF(A1297="","",'DATA PENDIENTES'!G1297)</f>
        <v/>
      </c>
      <c r="I1297" s="53" t="str">
        <f>IF(A1297="","",'DATA PENDIENTES'!H1297)</f>
        <v/>
      </c>
      <c r="J1297" s="53" t="str">
        <f t="shared" si="1"/>
        <v/>
      </c>
      <c r="K1297" s="52" t="str">
        <f>IF(A1297="","",'DATA PENDIENTES'!I1297)</f>
        <v/>
      </c>
      <c r="L1297" s="52" t="str">
        <f>IF(A1297="","",'DATA PENDIENTES'!K1297)</f>
        <v/>
      </c>
      <c r="M1297" s="52" t="str">
        <f>IF(A1297="","",'DATA PENDIENTES'!M1297)</f>
        <v/>
      </c>
      <c r="N1297" s="52" t="str">
        <f>IF(A1297="","",'DATA PENDIENTES'!N1297)</f>
        <v/>
      </c>
      <c r="O1297" s="52" t="str">
        <f t="shared" si="2"/>
        <v/>
      </c>
      <c r="P1297" s="52" t="str">
        <f t="shared" si="3"/>
        <v/>
      </c>
      <c r="Q1297" s="80" t="str">
        <f t="shared" si="4"/>
        <v/>
      </c>
      <c r="R1297" s="52" t="str">
        <f t="shared" si="5"/>
        <v/>
      </c>
      <c r="S1297" s="52" t="str">
        <f t="shared" si="6"/>
        <v/>
      </c>
      <c r="T1297" s="53" t="str">
        <f>IF(A1297="","",'DATA PENDIENTES'!O1297)</f>
        <v/>
      </c>
    </row>
    <row r="1298" ht="15.75" customHeight="1">
      <c r="A1298" s="47" t="str">
        <f>IF('DATA PENDIENTES'!B1298="","",'DATA PENDIENTES'!B1298)</f>
        <v/>
      </c>
      <c r="B1298" s="47" t="str">
        <f>IF(A1298="","",'DATA PENDIENTES'!C1298)</f>
        <v/>
      </c>
      <c r="C1298" s="47" t="str">
        <f>IF(A1298="","",'DATA PENDIENTES'!L1298)</f>
        <v/>
      </c>
      <c r="D1298" s="47" t="str">
        <f>IF(A1298="","",'DATA PENDIENTES'!J1298)</f>
        <v/>
      </c>
      <c r="E1298" s="47" t="str">
        <f>IF(A1298="","",'DATA PENDIENTES'!D1298)</f>
        <v/>
      </c>
      <c r="F1298" s="47" t="str">
        <f>IF(A1298="","",'DATA PENDIENTES'!E1298)</f>
        <v/>
      </c>
      <c r="G1298" s="47" t="str">
        <f>IF(A1298="","",'DATA PENDIENTES'!F1298)</f>
        <v/>
      </c>
      <c r="H1298" s="47" t="str">
        <f>IF(A1298="","",'DATA PENDIENTES'!G1298)</f>
        <v/>
      </c>
      <c r="I1298" s="48" t="str">
        <f>IF(A1298="","",'DATA PENDIENTES'!H1298)</f>
        <v/>
      </c>
      <c r="J1298" s="48" t="str">
        <f t="shared" si="1"/>
        <v/>
      </c>
      <c r="K1298" s="47" t="str">
        <f>IF(A1298="","",'DATA PENDIENTES'!I1298)</f>
        <v/>
      </c>
      <c r="L1298" s="47" t="str">
        <f>IF(A1298="","",'DATA PENDIENTES'!K1298)</f>
        <v/>
      </c>
      <c r="M1298" s="47" t="str">
        <f>IF(A1298="","",'DATA PENDIENTES'!M1298)</f>
        <v/>
      </c>
      <c r="N1298" s="47" t="str">
        <f>IF(A1298="","",'DATA PENDIENTES'!N1298)</f>
        <v/>
      </c>
      <c r="O1298" s="47" t="str">
        <f t="shared" si="2"/>
        <v/>
      </c>
      <c r="P1298" s="47" t="str">
        <f t="shared" si="3"/>
        <v/>
      </c>
      <c r="Q1298" s="77" t="str">
        <f t="shared" si="4"/>
        <v/>
      </c>
      <c r="R1298" s="47" t="str">
        <f t="shared" si="5"/>
        <v/>
      </c>
      <c r="S1298" s="47" t="str">
        <f t="shared" si="6"/>
        <v/>
      </c>
      <c r="T1298" s="48" t="str">
        <f>IF(A1298="","",'DATA PENDIENTES'!O1298)</f>
        <v/>
      </c>
    </row>
    <row r="1299" ht="15.75" customHeight="1">
      <c r="A1299" s="52" t="str">
        <f>IF('DATA PENDIENTES'!B1299="","",'DATA PENDIENTES'!B1299)</f>
        <v/>
      </c>
      <c r="B1299" s="52" t="str">
        <f>IF(A1299="","",'DATA PENDIENTES'!C1299)</f>
        <v/>
      </c>
      <c r="C1299" s="52" t="str">
        <f>IF(A1299="","",'DATA PENDIENTES'!L1299)</f>
        <v/>
      </c>
      <c r="D1299" s="52" t="str">
        <f>IF(A1299="","",'DATA PENDIENTES'!J1299)</f>
        <v/>
      </c>
      <c r="E1299" s="52" t="str">
        <f>IF(A1299="","",'DATA PENDIENTES'!D1299)</f>
        <v/>
      </c>
      <c r="F1299" s="52" t="str">
        <f>IF(A1299="","",'DATA PENDIENTES'!E1299)</f>
        <v/>
      </c>
      <c r="G1299" s="52" t="str">
        <f>IF(A1299="","",'DATA PENDIENTES'!F1299)</f>
        <v/>
      </c>
      <c r="H1299" s="52" t="str">
        <f>IF(A1299="","",'DATA PENDIENTES'!G1299)</f>
        <v/>
      </c>
      <c r="I1299" s="53" t="str">
        <f>IF(A1299="","",'DATA PENDIENTES'!H1299)</f>
        <v/>
      </c>
      <c r="J1299" s="53" t="str">
        <f t="shared" si="1"/>
        <v/>
      </c>
      <c r="K1299" s="52" t="str">
        <f>IF(A1299="","",'DATA PENDIENTES'!I1299)</f>
        <v/>
      </c>
      <c r="L1299" s="52" t="str">
        <f>IF(A1299="","",'DATA PENDIENTES'!K1299)</f>
        <v/>
      </c>
      <c r="M1299" s="52" t="str">
        <f>IF(A1299="","",'DATA PENDIENTES'!M1299)</f>
        <v/>
      </c>
      <c r="N1299" s="52" t="str">
        <f>IF(A1299="","",'DATA PENDIENTES'!N1299)</f>
        <v/>
      </c>
      <c r="O1299" s="52" t="str">
        <f t="shared" si="2"/>
        <v/>
      </c>
      <c r="P1299" s="52" t="str">
        <f t="shared" si="3"/>
        <v/>
      </c>
      <c r="Q1299" s="80" t="str">
        <f t="shared" si="4"/>
        <v/>
      </c>
      <c r="R1299" s="52" t="str">
        <f t="shared" si="5"/>
        <v/>
      </c>
      <c r="S1299" s="52" t="str">
        <f t="shared" si="6"/>
        <v/>
      </c>
      <c r="T1299" s="53" t="str">
        <f>IF(A1299="","",'DATA PENDIENTES'!O1299)</f>
        <v/>
      </c>
    </row>
    <row r="1300" ht="15.75" customHeight="1">
      <c r="A1300" s="47" t="str">
        <f>IF('DATA PENDIENTES'!B1300="","",'DATA PENDIENTES'!B1300)</f>
        <v/>
      </c>
      <c r="B1300" s="47" t="str">
        <f>IF(A1300="","",'DATA PENDIENTES'!C1300)</f>
        <v/>
      </c>
      <c r="C1300" s="47" t="str">
        <f>IF(A1300="","",'DATA PENDIENTES'!L1300)</f>
        <v/>
      </c>
      <c r="D1300" s="47" t="str">
        <f>IF(A1300="","",'DATA PENDIENTES'!J1300)</f>
        <v/>
      </c>
      <c r="E1300" s="47" t="str">
        <f>IF(A1300="","",'DATA PENDIENTES'!D1300)</f>
        <v/>
      </c>
      <c r="F1300" s="47" t="str">
        <f>IF(A1300="","",'DATA PENDIENTES'!E1300)</f>
        <v/>
      </c>
      <c r="G1300" s="47" t="str">
        <f>IF(A1300="","",'DATA PENDIENTES'!F1300)</f>
        <v/>
      </c>
      <c r="H1300" s="47" t="str">
        <f>IF(A1300="","",'DATA PENDIENTES'!G1300)</f>
        <v/>
      </c>
      <c r="I1300" s="48" t="str">
        <f>IF(A1300="","",'DATA PENDIENTES'!H1300)</f>
        <v/>
      </c>
      <c r="J1300" s="48" t="str">
        <f t="shared" si="1"/>
        <v/>
      </c>
      <c r="K1300" s="47" t="str">
        <f>IF(A1300="","",'DATA PENDIENTES'!I1300)</f>
        <v/>
      </c>
      <c r="L1300" s="47" t="str">
        <f>IF(A1300="","",'DATA PENDIENTES'!K1300)</f>
        <v/>
      </c>
      <c r="M1300" s="47" t="str">
        <f>IF(A1300="","",'DATA PENDIENTES'!M1300)</f>
        <v/>
      </c>
      <c r="N1300" s="47" t="str">
        <f>IF(A1300="","",'DATA PENDIENTES'!N1300)</f>
        <v/>
      </c>
      <c r="O1300" s="47" t="str">
        <f t="shared" si="2"/>
        <v/>
      </c>
      <c r="P1300" s="47" t="str">
        <f t="shared" si="3"/>
        <v/>
      </c>
      <c r="Q1300" s="77" t="str">
        <f t="shared" si="4"/>
        <v/>
      </c>
      <c r="R1300" s="47" t="str">
        <f t="shared" si="5"/>
        <v/>
      </c>
      <c r="S1300" s="47" t="str">
        <f t="shared" si="6"/>
        <v/>
      </c>
      <c r="T1300" s="48" t="str">
        <f>IF(A1300="","",'DATA PENDIENTES'!O1300)</f>
        <v/>
      </c>
    </row>
    <row r="1301" ht="15.75" customHeight="1">
      <c r="A1301" s="52" t="str">
        <f>IF('DATA PENDIENTES'!B1301="","",'DATA PENDIENTES'!B1301)</f>
        <v/>
      </c>
      <c r="B1301" s="52" t="str">
        <f>IF(A1301="","",'DATA PENDIENTES'!C1301)</f>
        <v/>
      </c>
      <c r="C1301" s="52" t="str">
        <f>IF(A1301="","",'DATA PENDIENTES'!L1301)</f>
        <v/>
      </c>
      <c r="D1301" s="52" t="str">
        <f>IF(A1301="","",'DATA PENDIENTES'!J1301)</f>
        <v/>
      </c>
      <c r="E1301" s="52" t="str">
        <f>IF(A1301="","",'DATA PENDIENTES'!D1301)</f>
        <v/>
      </c>
      <c r="F1301" s="52" t="str">
        <f>IF(A1301="","",'DATA PENDIENTES'!E1301)</f>
        <v/>
      </c>
      <c r="G1301" s="52" t="str">
        <f>IF(A1301="","",'DATA PENDIENTES'!F1301)</f>
        <v/>
      </c>
      <c r="H1301" s="52" t="str">
        <f>IF(A1301="","",'DATA PENDIENTES'!G1301)</f>
        <v/>
      </c>
      <c r="I1301" s="53" t="str">
        <f>IF(A1301="","",'DATA PENDIENTES'!H1301)</f>
        <v/>
      </c>
      <c r="J1301" s="53" t="str">
        <f t="shared" si="1"/>
        <v/>
      </c>
      <c r="K1301" s="52" t="str">
        <f>IF(A1301="","",'DATA PENDIENTES'!I1301)</f>
        <v/>
      </c>
      <c r="L1301" s="52" t="str">
        <f>IF(A1301="","",'DATA PENDIENTES'!K1301)</f>
        <v/>
      </c>
      <c r="M1301" s="52" t="str">
        <f>IF(A1301="","",'DATA PENDIENTES'!M1301)</f>
        <v/>
      </c>
      <c r="N1301" s="52" t="str">
        <f>IF(A1301="","",'DATA PENDIENTES'!N1301)</f>
        <v/>
      </c>
      <c r="O1301" s="52" t="str">
        <f t="shared" si="2"/>
        <v/>
      </c>
      <c r="P1301" s="52" t="str">
        <f t="shared" si="3"/>
        <v/>
      </c>
      <c r="Q1301" s="80" t="str">
        <f t="shared" si="4"/>
        <v/>
      </c>
      <c r="R1301" s="52" t="str">
        <f t="shared" si="5"/>
        <v/>
      </c>
      <c r="S1301" s="52" t="str">
        <f t="shared" si="6"/>
        <v/>
      </c>
      <c r="T1301" s="53" t="str">
        <f>IF(A1301="","",'DATA PENDIENTES'!O1301)</f>
        <v/>
      </c>
    </row>
    <row r="1302" ht="15.75" customHeight="1">
      <c r="A1302" s="47" t="str">
        <f>IF('DATA PENDIENTES'!B1302="","",'DATA PENDIENTES'!B1302)</f>
        <v/>
      </c>
      <c r="B1302" s="47" t="str">
        <f>IF(A1302="","",'DATA PENDIENTES'!C1302)</f>
        <v/>
      </c>
      <c r="C1302" s="47" t="str">
        <f>IF(A1302="","",'DATA PENDIENTES'!L1302)</f>
        <v/>
      </c>
      <c r="D1302" s="47" t="str">
        <f>IF(A1302="","",'DATA PENDIENTES'!J1302)</f>
        <v/>
      </c>
      <c r="E1302" s="47" t="str">
        <f>IF(A1302="","",'DATA PENDIENTES'!D1302)</f>
        <v/>
      </c>
      <c r="F1302" s="47" t="str">
        <f>IF(A1302="","",'DATA PENDIENTES'!E1302)</f>
        <v/>
      </c>
      <c r="G1302" s="47" t="str">
        <f>IF(A1302="","",'DATA PENDIENTES'!F1302)</f>
        <v/>
      </c>
      <c r="H1302" s="47" t="str">
        <f>IF(A1302="","",'DATA PENDIENTES'!G1302)</f>
        <v/>
      </c>
      <c r="I1302" s="48" t="str">
        <f>IF(A1302="","",'DATA PENDIENTES'!H1302)</f>
        <v/>
      </c>
      <c r="J1302" s="48" t="str">
        <f t="shared" si="1"/>
        <v/>
      </c>
      <c r="K1302" s="47" t="str">
        <f>IF(A1302="","",'DATA PENDIENTES'!I1302)</f>
        <v/>
      </c>
      <c r="L1302" s="47" t="str">
        <f>IF(A1302="","",'DATA PENDIENTES'!K1302)</f>
        <v/>
      </c>
      <c r="M1302" s="47" t="str">
        <f>IF(A1302="","",'DATA PENDIENTES'!M1302)</f>
        <v/>
      </c>
      <c r="N1302" s="47" t="str">
        <f>IF(A1302="","",'DATA PENDIENTES'!N1302)</f>
        <v/>
      </c>
      <c r="O1302" s="47" t="str">
        <f t="shared" si="2"/>
        <v/>
      </c>
      <c r="P1302" s="47" t="str">
        <f t="shared" si="3"/>
        <v/>
      </c>
      <c r="Q1302" s="77" t="str">
        <f t="shared" si="4"/>
        <v/>
      </c>
      <c r="R1302" s="47" t="str">
        <f t="shared" si="5"/>
        <v/>
      </c>
      <c r="S1302" s="47" t="str">
        <f t="shared" si="6"/>
        <v/>
      </c>
      <c r="T1302" s="48" t="str">
        <f>IF(A1302="","",'DATA PENDIENTES'!O1302)</f>
        <v/>
      </c>
    </row>
    <row r="1303" ht="15.75" customHeight="1">
      <c r="A1303" s="52" t="str">
        <f>IF('DATA PENDIENTES'!B1303="","",'DATA PENDIENTES'!B1303)</f>
        <v/>
      </c>
      <c r="B1303" s="52" t="str">
        <f>IF(A1303="","",'DATA PENDIENTES'!C1303)</f>
        <v/>
      </c>
      <c r="C1303" s="52" t="str">
        <f>IF(A1303="","",'DATA PENDIENTES'!L1303)</f>
        <v/>
      </c>
      <c r="D1303" s="52" t="str">
        <f>IF(A1303="","",'DATA PENDIENTES'!J1303)</f>
        <v/>
      </c>
      <c r="E1303" s="52" t="str">
        <f>IF(A1303="","",'DATA PENDIENTES'!D1303)</f>
        <v/>
      </c>
      <c r="F1303" s="52" t="str">
        <f>IF(A1303="","",'DATA PENDIENTES'!E1303)</f>
        <v/>
      </c>
      <c r="G1303" s="52" t="str">
        <f>IF(A1303="","",'DATA PENDIENTES'!F1303)</f>
        <v/>
      </c>
      <c r="H1303" s="52" t="str">
        <f>IF(A1303="","",'DATA PENDIENTES'!G1303)</f>
        <v/>
      </c>
      <c r="I1303" s="53" t="str">
        <f>IF(A1303="","",'DATA PENDIENTES'!H1303)</f>
        <v/>
      </c>
      <c r="J1303" s="53" t="str">
        <f t="shared" si="1"/>
        <v/>
      </c>
      <c r="K1303" s="52" t="str">
        <f>IF(A1303="","",'DATA PENDIENTES'!I1303)</f>
        <v/>
      </c>
      <c r="L1303" s="52" t="str">
        <f>IF(A1303="","",'DATA PENDIENTES'!K1303)</f>
        <v/>
      </c>
      <c r="M1303" s="52" t="str">
        <f>IF(A1303="","",'DATA PENDIENTES'!M1303)</f>
        <v/>
      </c>
      <c r="N1303" s="52" t="str">
        <f>IF(A1303="","",'DATA PENDIENTES'!N1303)</f>
        <v/>
      </c>
      <c r="O1303" s="52" t="str">
        <f t="shared" si="2"/>
        <v/>
      </c>
      <c r="P1303" s="52" t="str">
        <f t="shared" si="3"/>
        <v/>
      </c>
      <c r="Q1303" s="80" t="str">
        <f t="shared" si="4"/>
        <v/>
      </c>
      <c r="R1303" s="52" t="str">
        <f t="shared" si="5"/>
        <v/>
      </c>
      <c r="S1303" s="52" t="str">
        <f t="shared" si="6"/>
        <v/>
      </c>
      <c r="T1303" s="53" t="str">
        <f>IF(A1303="","",'DATA PENDIENTES'!O1303)</f>
        <v/>
      </c>
    </row>
    <row r="1304" ht="15.75" customHeight="1">
      <c r="A1304" s="47" t="str">
        <f>IF('DATA PENDIENTES'!B1304="","",'DATA PENDIENTES'!B1304)</f>
        <v/>
      </c>
      <c r="B1304" s="47" t="str">
        <f>IF(A1304="","",'DATA PENDIENTES'!C1304)</f>
        <v/>
      </c>
      <c r="C1304" s="47" t="str">
        <f>IF(A1304="","",'DATA PENDIENTES'!L1304)</f>
        <v/>
      </c>
      <c r="D1304" s="47" t="str">
        <f>IF(A1304="","",'DATA PENDIENTES'!J1304)</f>
        <v/>
      </c>
      <c r="E1304" s="47" t="str">
        <f>IF(A1304="","",'DATA PENDIENTES'!D1304)</f>
        <v/>
      </c>
      <c r="F1304" s="47" t="str">
        <f>IF(A1304="","",'DATA PENDIENTES'!E1304)</f>
        <v/>
      </c>
      <c r="G1304" s="47" t="str">
        <f>IF(A1304="","",'DATA PENDIENTES'!F1304)</f>
        <v/>
      </c>
      <c r="H1304" s="47" t="str">
        <f>IF(A1304="","",'DATA PENDIENTES'!G1304)</f>
        <v/>
      </c>
      <c r="I1304" s="48" t="str">
        <f>IF(A1304="","",'DATA PENDIENTES'!H1304)</f>
        <v/>
      </c>
      <c r="J1304" s="48" t="str">
        <f t="shared" si="1"/>
        <v/>
      </c>
      <c r="K1304" s="47" t="str">
        <f>IF(A1304="","",'DATA PENDIENTES'!I1304)</f>
        <v/>
      </c>
      <c r="L1304" s="47" t="str">
        <f>IF(A1304="","",'DATA PENDIENTES'!K1304)</f>
        <v/>
      </c>
      <c r="M1304" s="47" t="str">
        <f>IF(A1304="","",'DATA PENDIENTES'!M1304)</f>
        <v/>
      </c>
      <c r="N1304" s="47" t="str">
        <f>IF(A1304="","",'DATA PENDIENTES'!N1304)</f>
        <v/>
      </c>
      <c r="O1304" s="47" t="str">
        <f t="shared" si="2"/>
        <v/>
      </c>
      <c r="P1304" s="47" t="str">
        <f t="shared" si="3"/>
        <v/>
      </c>
      <c r="Q1304" s="77" t="str">
        <f t="shared" si="4"/>
        <v/>
      </c>
      <c r="R1304" s="47" t="str">
        <f t="shared" si="5"/>
        <v/>
      </c>
      <c r="S1304" s="47" t="str">
        <f t="shared" si="6"/>
        <v/>
      </c>
      <c r="T1304" s="48" t="str">
        <f>IF(A1304="","",'DATA PENDIENTES'!O1304)</f>
        <v/>
      </c>
    </row>
    <row r="1305" ht="15.75" customHeight="1">
      <c r="A1305" s="52" t="str">
        <f>IF('DATA PENDIENTES'!B1305="","",'DATA PENDIENTES'!B1305)</f>
        <v/>
      </c>
      <c r="B1305" s="52" t="str">
        <f>IF(A1305="","",'DATA PENDIENTES'!C1305)</f>
        <v/>
      </c>
      <c r="C1305" s="52" t="str">
        <f>IF(A1305="","",'DATA PENDIENTES'!L1305)</f>
        <v/>
      </c>
      <c r="D1305" s="52" t="str">
        <f>IF(A1305="","",'DATA PENDIENTES'!J1305)</f>
        <v/>
      </c>
      <c r="E1305" s="52" t="str">
        <f>IF(A1305="","",'DATA PENDIENTES'!D1305)</f>
        <v/>
      </c>
      <c r="F1305" s="52" t="str">
        <f>IF(A1305="","",'DATA PENDIENTES'!E1305)</f>
        <v/>
      </c>
      <c r="G1305" s="52" t="str">
        <f>IF(A1305="","",'DATA PENDIENTES'!F1305)</f>
        <v/>
      </c>
      <c r="H1305" s="52" t="str">
        <f>IF(A1305="","",'DATA PENDIENTES'!G1305)</f>
        <v/>
      </c>
      <c r="I1305" s="53" t="str">
        <f>IF(A1305="","",'DATA PENDIENTES'!H1305)</f>
        <v/>
      </c>
      <c r="J1305" s="53" t="str">
        <f t="shared" si="1"/>
        <v/>
      </c>
      <c r="K1305" s="52" t="str">
        <f>IF(A1305="","",'DATA PENDIENTES'!I1305)</f>
        <v/>
      </c>
      <c r="L1305" s="52" t="str">
        <f>IF(A1305="","",'DATA PENDIENTES'!K1305)</f>
        <v/>
      </c>
      <c r="M1305" s="52" t="str">
        <f>IF(A1305="","",'DATA PENDIENTES'!M1305)</f>
        <v/>
      </c>
      <c r="N1305" s="52" t="str">
        <f>IF(A1305="","",'DATA PENDIENTES'!N1305)</f>
        <v/>
      </c>
      <c r="O1305" s="52" t="str">
        <f t="shared" si="2"/>
        <v/>
      </c>
      <c r="P1305" s="52" t="str">
        <f t="shared" si="3"/>
        <v/>
      </c>
      <c r="Q1305" s="80" t="str">
        <f t="shared" si="4"/>
        <v/>
      </c>
      <c r="R1305" s="52" t="str">
        <f t="shared" si="5"/>
        <v/>
      </c>
      <c r="S1305" s="52" t="str">
        <f t="shared" si="6"/>
        <v/>
      </c>
      <c r="T1305" s="53" t="str">
        <f>IF(A1305="","",'DATA PENDIENTES'!O1305)</f>
        <v/>
      </c>
    </row>
    <row r="1306" ht="15.75" customHeight="1">
      <c r="A1306" s="47" t="str">
        <f>IF('DATA PENDIENTES'!B1306="","",'DATA PENDIENTES'!B1306)</f>
        <v/>
      </c>
      <c r="B1306" s="47" t="str">
        <f>IF(A1306="","",'DATA PENDIENTES'!C1306)</f>
        <v/>
      </c>
      <c r="C1306" s="47" t="str">
        <f>IF(A1306="","",'DATA PENDIENTES'!L1306)</f>
        <v/>
      </c>
      <c r="D1306" s="47" t="str">
        <f>IF(A1306="","",'DATA PENDIENTES'!J1306)</f>
        <v/>
      </c>
      <c r="E1306" s="47" t="str">
        <f>IF(A1306="","",'DATA PENDIENTES'!D1306)</f>
        <v/>
      </c>
      <c r="F1306" s="47" t="str">
        <f>IF(A1306="","",'DATA PENDIENTES'!E1306)</f>
        <v/>
      </c>
      <c r="G1306" s="47" t="str">
        <f>IF(A1306="","",'DATA PENDIENTES'!F1306)</f>
        <v/>
      </c>
      <c r="H1306" s="47" t="str">
        <f>IF(A1306="","",'DATA PENDIENTES'!G1306)</f>
        <v/>
      </c>
      <c r="I1306" s="48" t="str">
        <f>IF(A1306="","",'DATA PENDIENTES'!H1306)</f>
        <v/>
      </c>
      <c r="J1306" s="48" t="str">
        <f t="shared" si="1"/>
        <v/>
      </c>
      <c r="K1306" s="47" t="str">
        <f>IF(A1306="","",'DATA PENDIENTES'!I1306)</f>
        <v/>
      </c>
      <c r="L1306" s="47" t="str">
        <f>IF(A1306="","",'DATA PENDIENTES'!K1306)</f>
        <v/>
      </c>
      <c r="M1306" s="47" t="str">
        <f>IF(A1306="","",'DATA PENDIENTES'!M1306)</f>
        <v/>
      </c>
      <c r="N1306" s="47" t="str">
        <f>IF(A1306="","",'DATA PENDIENTES'!N1306)</f>
        <v/>
      </c>
      <c r="O1306" s="47" t="str">
        <f t="shared" si="2"/>
        <v/>
      </c>
      <c r="P1306" s="47" t="str">
        <f t="shared" si="3"/>
        <v/>
      </c>
      <c r="Q1306" s="77" t="str">
        <f t="shared" si="4"/>
        <v/>
      </c>
      <c r="R1306" s="47" t="str">
        <f t="shared" si="5"/>
        <v/>
      </c>
      <c r="S1306" s="47" t="str">
        <f t="shared" si="6"/>
        <v/>
      </c>
      <c r="T1306" s="48" t="str">
        <f>IF(A1306="","",'DATA PENDIENTES'!O1306)</f>
        <v/>
      </c>
    </row>
    <row r="1307" ht="15.75" customHeight="1">
      <c r="A1307" s="52" t="str">
        <f>IF('DATA PENDIENTES'!B1307="","",'DATA PENDIENTES'!B1307)</f>
        <v/>
      </c>
      <c r="B1307" s="52" t="str">
        <f>IF(A1307="","",'DATA PENDIENTES'!C1307)</f>
        <v/>
      </c>
      <c r="C1307" s="52" t="str">
        <f>IF(A1307="","",'DATA PENDIENTES'!L1307)</f>
        <v/>
      </c>
      <c r="D1307" s="52" t="str">
        <f>IF(A1307="","",'DATA PENDIENTES'!J1307)</f>
        <v/>
      </c>
      <c r="E1307" s="52" t="str">
        <f>IF(A1307="","",'DATA PENDIENTES'!D1307)</f>
        <v/>
      </c>
      <c r="F1307" s="52" t="str">
        <f>IF(A1307="","",'DATA PENDIENTES'!E1307)</f>
        <v/>
      </c>
      <c r="G1307" s="52" t="str">
        <f>IF(A1307="","",'DATA PENDIENTES'!F1307)</f>
        <v/>
      </c>
      <c r="H1307" s="52" t="str">
        <f>IF(A1307="","",'DATA PENDIENTES'!G1307)</f>
        <v/>
      </c>
      <c r="I1307" s="53" t="str">
        <f>IF(A1307="","",'DATA PENDIENTES'!H1307)</f>
        <v/>
      </c>
      <c r="J1307" s="53" t="str">
        <f t="shared" si="1"/>
        <v/>
      </c>
      <c r="K1307" s="52" t="str">
        <f>IF(A1307="","",'DATA PENDIENTES'!I1307)</f>
        <v/>
      </c>
      <c r="L1307" s="52" t="str">
        <f>IF(A1307="","",'DATA PENDIENTES'!K1307)</f>
        <v/>
      </c>
      <c r="M1307" s="52" t="str">
        <f>IF(A1307="","",'DATA PENDIENTES'!M1307)</f>
        <v/>
      </c>
      <c r="N1307" s="52" t="str">
        <f>IF(A1307="","",'DATA PENDIENTES'!N1307)</f>
        <v/>
      </c>
      <c r="O1307" s="52" t="str">
        <f t="shared" si="2"/>
        <v/>
      </c>
      <c r="P1307" s="52" t="str">
        <f t="shared" si="3"/>
        <v/>
      </c>
      <c r="Q1307" s="80" t="str">
        <f t="shared" si="4"/>
        <v/>
      </c>
      <c r="R1307" s="52" t="str">
        <f t="shared" si="5"/>
        <v/>
      </c>
      <c r="S1307" s="52" t="str">
        <f t="shared" si="6"/>
        <v/>
      </c>
      <c r="T1307" s="53" t="str">
        <f>IF(A1307="","",'DATA PENDIENTES'!O1307)</f>
        <v/>
      </c>
    </row>
    <row r="1308" ht="15.75" customHeight="1">
      <c r="A1308" s="47" t="str">
        <f>IF('DATA PENDIENTES'!B1308="","",'DATA PENDIENTES'!B1308)</f>
        <v/>
      </c>
      <c r="B1308" s="47" t="str">
        <f>IF(A1308="","",'DATA PENDIENTES'!C1308)</f>
        <v/>
      </c>
      <c r="C1308" s="47" t="str">
        <f>IF(A1308="","",'DATA PENDIENTES'!L1308)</f>
        <v/>
      </c>
      <c r="D1308" s="47" t="str">
        <f>IF(A1308="","",'DATA PENDIENTES'!J1308)</f>
        <v/>
      </c>
      <c r="E1308" s="47" t="str">
        <f>IF(A1308="","",'DATA PENDIENTES'!D1308)</f>
        <v/>
      </c>
      <c r="F1308" s="47" t="str">
        <f>IF(A1308="","",'DATA PENDIENTES'!E1308)</f>
        <v/>
      </c>
      <c r="G1308" s="47" t="str">
        <f>IF(A1308="","",'DATA PENDIENTES'!F1308)</f>
        <v/>
      </c>
      <c r="H1308" s="47" t="str">
        <f>IF(A1308="","",'DATA PENDIENTES'!G1308)</f>
        <v/>
      </c>
      <c r="I1308" s="48" t="str">
        <f>IF(A1308="","",'DATA PENDIENTES'!H1308)</f>
        <v/>
      </c>
      <c r="J1308" s="48" t="str">
        <f t="shared" si="1"/>
        <v/>
      </c>
      <c r="K1308" s="47" t="str">
        <f>IF(A1308="","",'DATA PENDIENTES'!I1308)</f>
        <v/>
      </c>
      <c r="L1308" s="47" t="str">
        <f>IF(A1308="","",'DATA PENDIENTES'!K1308)</f>
        <v/>
      </c>
      <c r="M1308" s="47" t="str">
        <f>IF(A1308="","",'DATA PENDIENTES'!M1308)</f>
        <v/>
      </c>
      <c r="N1308" s="47" t="str">
        <f>IF(A1308="","",'DATA PENDIENTES'!N1308)</f>
        <v/>
      </c>
      <c r="O1308" s="47" t="str">
        <f t="shared" si="2"/>
        <v/>
      </c>
      <c r="P1308" s="47" t="str">
        <f t="shared" si="3"/>
        <v/>
      </c>
      <c r="Q1308" s="77" t="str">
        <f t="shared" si="4"/>
        <v/>
      </c>
      <c r="R1308" s="47" t="str">
        <f t="shared" si="5"/>
        <v/>
      </c>
      <c r="S1308" s="47" t="str">
        <f t="shared" si="6"/>
        <v/>
      </c>
      <c r="T1308" s="48" t="str">
        <f>IF(A1308="","",'DATA PENDIENTES'!O1308)</f>
        <v/>
      </c>
    </row>
    <row r="1309" ht="15.75" customHeight="1">
      <c r="A1309" s="52" t="str">
        <f>IF('DATA PENDIENTES'!B1309="","",'DATA PENDIENTES'!B1309)</f>
        <v/>
      </c>
      <c r="B1309" s="52" t="str">
        <f>IF(A1309="","",'DATA PENDIENTES'!C1309)</f>
        <v/>
      </c>
      <c r="C1309" s="52" t="str">
        <f>IF(A1309="","",'DATA PENDIENTES'!L1309)</f>
        <v/>
      </c>
      <c r="D1309" s="52" t="str">
        <f>IF(A1309="","",'DATA PENDIENTES'!J1309)</f>
        <v/>
      </c>
      <c r="E1309" s="52" t="str">
        <f>IF(A1309="","",'DATA PENDIENTES'!D1309)</f>
        <v/>
      </c>
      <c r="F1309" s="52" t="str">
        <f>IF(A1309="","",'DATA PENDIENTES'!E1309)</f>
        <v/>
      </c>
      <c r="G1309" s="52" t="str">
        <f>IF(A1309="","",'DATA PENDIENTES'!F1309)</f>
        <v/>
      </c>
      <c r="H1309" s="52" t="str">
        <f>IF(A1309="","",'DATA PENDIENTES'!G1309)</f>
        <v/>
      </c>
      <c r="I1309" s="53" t="str">
        <f>IF(A1309="","",'DATA PENDIENTES'!H1309)</f>
        <v/>
      </c>
      <c r="J1309" s="53" t="str">
        <f t="shared" si="1"/>
        <v/>
      </c>
      <c r="K1309" s="52" t="str">
        <f>IF(A1309="","",'DATA PENDIENTES'!I1309)</f>
        <v/>
      </c>
      <c r="L1309" s="52" t="str">
        <f>IF(A1309="","",'DATA PENDIENTES'!K1309)</f>
        <v/>
      </c>
      <c r="M1309" s="52" t="str">
        <f>IF(A1309="","",'DATA PENDIENTES'!M1309)</f>
        <v/>
      </c>
      <c r="N1309" s="52" t="str">
        <f>IF(A1309="","",'DATA PENDIENTES'!N1309)</f>
        <v/>
      </c>
      <c r="O1309" s="52" t="str">
        <f t="shared" si="2"/>
        <v/>
      </c>
      <c r="P1309" s="52" t="str">
        <f t="shared" si="3"/>
        <v/>
      </c>
      <c r="Q1309" s="80" t="str">
        <f t="shared" si="4"/>
        <v/>
      </c>
      <c r="R1309" s="52" t="str">
        <f t="shared" si="5"/>
        <v/>
      </c>
      <c r="S1309" s="52" t="str">
        <f t="shared" si="6"/>
        <v/>
      </c>
      <c r="T1309" s="53" t="str">
        <f>IF(A1309="","",'DATA PENDIENTES'!O1309)</f>
        <v/>
      </c>
    </row>
    <row r="1310" ht="15.75" customHeight="1">
      <c r="A1310" s="47" t="str">
        <f>IF('DATA PENDIENTES'!B1310="","",'DATA PENDIENTES'!B1310)</f>
        <v/>
      </c>
      <c r="B1310" s="47" t="str">
        <f>IF(A1310="","",'DATA PENDIENTES'!C1310)</f>
        <v/>
      </c>
      <c r="C1310" s="47" t="str">
        <f>IF(A1310="","",'DATA PENDIENTES'!L1310)</f>
        <v/>
      </c>
      <c r="D1310" s="47" t="str">
        <f>IF(A1310="","",'DATA PENDIENTES'!J1310)</f>
        <v/>
      </c>
      <c r="E1310" s="47" t="str">
        <f>IF(A1310="","",'DATA PENDIENTES'!D1310)</f>
        <v/>
      </c>
      <c r="F1310" s="47" t="str">
        <f>IF(A1310="","",'DATA PENDIENTES'!E1310)</f>
        <v/>
      </c>
      <c r="G1310" s="47" t="str">
        <f>IF(A1310="","",'DATA PENDIENTES'!F1310)</f>
        <v/>
      </c>
      <c r="H1310" s="47" t="str">
        <f>IF(A1310="","",'DATA PENDIENTES'!G1310)</f>
        <v/>
      </c>
      <c r="I1310" s="48" t="str">
        <f>IF(A1310="","",'DATA PENDIENTES'!H1310)</f>
        <v/>
      </c>
      <c r="J1310" s="48" t="str">
        <f t="shared" si="1"/>
        <v/>
      </c>
      <c r="K1310" s="47" t="str">
        <f>IF(A1310="","",'DATA PENDIENTES'!I1310)</f>
        <v/>
      </c>
      <c r="L1310" s="47" t="str">
        <f>IF(A1310="","",'DATA PENDIENTES'!K1310)</f>
        <v/>
      </c>
      <c r="M1310" s="47" t="str">
        <f>IF(A1310="","",'DATA PENDIENTES'!M1310)</f>
        <v/>
      </c>
      <c r="N1310" s="47" t="str">
        <f>IF(A1310="","",'DATA PENDIENTES'!N1310)</f>
        <v/>
      </c>
      <c r="O1310" s="47" t="str">
        <f t="shared" si="2"/>
        <v/>
      </c>
      <c r="P1310" s="47" t="str">
        <f t="shared" si="3"/>
        <v/>
      </c>
      <c r="Q1310" s="77" t="str">
        <f t="shared" si="4"/>
        <v/>
      </c>
      <c r="R1310" s="47" t="str">
        <f t="shared" si="5"/>
        <v/>
      </c>
      <c r="S1310" s="47" t="str">
        <f t="shared" si="6"/>
        <v/>
      </c>
      <c r="T1310" s="48" t="str">
        <f>IF(A1310="","",'DATA PENDIENTES'!O1310)</f>
        <v/>
      </c>
    </row>
    <row r="1311" ht="15.75" customHeight="1">
      <c r="A1311" s="52" t="str">
        <f>IF('DATA PENDIENTES'!B1311="","",'DATA PENDIENTES'!B1311)</f>
        <v/>
      </c>
      <c r="B1311" s="52" t="str">
        <f>IF(A1311="","",'DATA PENDIENTES'!C1311)</f>
        <v/>
      </c>
      <c r="C1311" s="52" t="str">
        <f>IF(A1311="","",'DATA PENDIENTES'!L1311)</f>
        <v/>
      </c>
      <c r="D1311" s="52" t="str">
        <f>IF(A1311="","",'DATA PENDIENTES'!J1311)</f>
        <v/>
      </c>
      <c r="E1311" s="52" t="str">
        <f>IF(A1311="","",'DATA PENDIENTES'!D1311)</f>
        <v/>
      </c>
      <c r="F1311" s="52" t="str">
        <f>IF(A1311="","",'DATA PENDIENTES'!E1311)</f>
        <v/>
      </c>
      <c r="G1311" s="52" t="str">
        <f>IF(A1311="","",'DATA PENDIENTES'!F1311)</f>
        <v/>
      </c>
      <c r="H1311" s="52" t="str">
        <f>IF(A1311="","",'DATA PENDIENTES'!G1311)</f>
        <v/>
      </c>
      <c r="I1311" s="53" t="str">
        <f>IF(A1311="","",'DATA PENDIENTES'!H1311)</f>
        <v/>
      </c>
      <c r="J1311" s="53" t="str">
        <f t="shared" si="1"/>
        <v/>
      </c>
      <c r="K1311" s="52" t="str">
        <f>IF(A1311="","",'DATA PENDIENTES'!I1311)</f>
        <v/>
      </c>
      <c r="L1311" s="52" t="str">
        <f>IF(A1311="","",'DATA PENDIENTES'!K1311)</f>
        <v/>
      </c>
      <c r="M1311" s="52" t="str">
        <f>IF(A1311="","",'DATA PENDIENTES'!M1311)</f>
        <v/>
      </c>
      <c r="N1311" s="52" t="str">
        <f>IF(A1311="","",'DATA PENDIENTES'!N1311)</f>
        <v/>
      </c>
      <c r="O1311" s="52" t="str">
        <f t="shared" si="2"/>
        <v/>
      </c>
      <c r="P1311" s="52" t="str">
        <f t="shared" si="3"/>
        <v/>
      </c>
      <c r="Q1311" s="80" t="str">
        <f t="shared" si="4"/>
        <v/>
      </c>
      <c r="R1311" s="52" t="str">
        <f t="shared" si="5"/>
        <v/>
      </c>
      <c r="S1311" s="52" t="str">
        <f t="shared" si="6"/>
        <v/>
      </c>
      <c r="T1311" s="53" t="str">
        <f>IF(A1311="","",'DATA PENDIENTES'!O1311)</f>
        <v/>
      </c>
    </row>
    <row r="1312" ht="15.75" customHeight="1">
      <c r="A1312" s="47" t="str">
        <f>IF('DATA PENDIENTES'!B1312="","",'DATA PENDIENTES'!B1312)</f>
        <v/>
      </c>
      <c r="B1312" s="47" t="str">
        <f>IF(A1312="","",'DATA PENDIENTES'!C1312)</f>
        <v/>
      </c>
      <c r="C1312" s="47" t="str">
        <f>IF(A1312="","",'DATA PENDIENTES'!L1312)</f>
        <v/>
      </c>
      <c r="D1312" s="47" t="str">
        <f>IF(A1312="","",'DATA PENDIENTES'!J1312)</f>
        <v/>
      </c>
      <c r="E1312" s="47" t="str">
        <f>IF(A1312="","",'DATA PENDIENTES'!D1312)</f>
        <v/>
      </c>
      <c r="F1312" s="47" t="str">
        <f>IF(A1312="","",'DATA PENDIENTES'!E1312)</f>
        <v/>
      </c>
      <c r="G1312" s="47" t="str">
        <f>IF(A1312="","",'DATA PENDIENTES'!F1312)</f>
        <v/>
      </c>
      <c r="H1312" s="47" t="str">
        <f>IF(A1312="","",'DATA PENDIENTES'!G1312)</f>
        <v/>
      </c>
      <c r="I1312" s="48" t="str">
        <f>IF(A1312="","",'DATA PENDIENTES'!H1312)</f>
        <v/>
      </c>
      <c r="J1312" s="48" t="str">
        <f t="shared" si="1"/>
        <v/>
      </c>
      <c r="K1312" s="47" t="str">
        <f>IF(A1312="","",'DATA PENDIENTES'!I1312)</f>
        <v/>
      </c>
      <c r="L1312" s="47" t="str">
        <f>IF(A1312="","",'DATA PENDIENTES'!K1312)</f>
        <v/>
      </c>
      <c r="M1312" s="47" t="str">
        <f>IF(A1312="","",'DATA PENDIENTES'!M1312)</f>
        <v/>
      </c>
      <c r="N1312" s="47" t="str">
        <f>IF(A1312="","",'DATA PENDIENTES'!N1312)</f>
        <v/>
      </c>
      <c r="O1312" s="47" t="str">
        <f t="shared" si="2"/>
        <v/>
      </c>
      <c r="P1312" s="47" t="str">
        <f t="shared" si="3"/>
        <v/>
      </c>
      <c r="Q1312" s="77" t="str">
        <f t="shared" si="4"/>
        <v/>
      </c>
      <c r="R1312" s="47" t="str">
        <f t="shared" si="5"/>
        <v/>
      </c>
      <c r="S1312" s="47" t="str">
        <f t="shared" si="6"/>
        <v/>
      </c>
      <c r="T1312" s="48" t="str">
        <f>IF(A1312="","",'DATA PENDIENTES'!O1312)</f>
        <v/>
      </c>
    </row>
    <row r="1313" ht="15.75" customHeight="1">
      <c r="A1313" s="52" t="str">
        <f>IF('DATA PENDIENTES'!B1313="","",'DATA PENDIENTES'!B1313)</f>
        <v/>
      </c>
      <c r="B1313" s="52" t="str">
        <f>IF(A1313="","",'DATA PENDIENTES'!C1313)</f>
        <v/>
      </c>
      <c r="C1313" s="52" t="str">
        <f>IF(A1313="","",'DATA PENDIENTES'!L1313)</f>
        <v/>
      </c>
      <c r="D1313" s="52" t="str">
        <f>IF(A1313="","",'DATA PENDIENTES'!J1313)</f>
        <v/>
      </c>
      <c r="E1313" s="52" t="str">
        <f>IF(A1313="","",'DATA PENDIENTES'!D1313)</f>
        <v/>
      </c>
      <c r="F1313" s="52" t="str">
        <f>IF(A1313="","",'DATA PENDIENTES'!E1313)</f>
        <v/>
      </c>
      <c r="G1313" s="52" t="str">
        <f>IF(A1313="","",'DATA PENDIENTES'!F1313)</f>
        <v/>
      </c>
      <c r="H1313" s="52" t="str">
        <f>IF(A1313="","",'DATA PENDIENTES'!G1313)</f>
        <v/>
      </c>
      <c r="I1313" s="53" t="str">
        <f>IF(A1313="","",'DATA PENDIENTES'!H1313)</f>
        <v/>
      </c>
      <c r="J1313" s="53" t="str">
        <f t="shared" si="1"/>
        <v/>
      </c>
      <c r="K1313" s="52" t="str">
        <f>IF(A1313="","",'DATA PENDIENTES'!I1313)</f>
        <v/>
      </c>
      <c r="L1313" s="52" t="str">
        <f>IF(A1313="","",'DATA PENDIENTES'!K1313)</f>
        <v/>
      </c>
      <c r="M1313" s="52" t="str">
        <f>IF(A1313="","",'DATA PENDIENTES'!M1313)</f>
        <v/>
      </c>
      <c r="N1313" s="52" t="str">
        <f>IF(A1313="","",'DATA PENDIENTES'!N1313)</f>
        <v/>
      </c>
      <c r="O1313" s="52" t="str">
        <f t="shared" si="2"/>
        <v/>
      </c>
      <c r="P1313" s="52" t="str">
        <f t="shared" si="3"/>
        <v/>
      </c>
      <c r="Q1313" s="80" t="str">
        <f t="shared" si="4"/>
        <v/>
      </c>
      <c r="R1313" s="52" t="str">
        <f t="shared" si="5"/>
        <v/>
      </c>
      <c r="S1313" s="52" t="str">
        <f t="shared" si="6"/>
        <v/>
      </c>
      <c r="T1313" s="53" t="str">
        <f>IF(A1313="","",'DATA PENDIENTES'!O1313)</f>
        <v/>
      </c>
    </row>
    <row r="1314" ht="15.75" customHeight="1">
      <c r="A1314" s="47" t="str">
        <f>IF('DATA PENDIENTES'!B1314="","",'DATA PENDIENTES'!B1314)</f>
        <v/>
      </c>
      <c r="B1314" s="47" t="str">
        <f>IF(A1314="","",'DATA PENDIENTES'!C1314)</f>
        <v/>
      </c>
      <c r="C1314" s="47" t="str">
        <f>IF(A1314="","",'DATA PENDIENTES'!L1314)</f>
        <v/>
      </c>
      <c r="D1314" s="47" t="str">
        <f>IF(A1314="","",'DATA PENDIENTES'!J1314)</f>
        <v/>
      </c>
      <c r="E1314" s="47" t="str">
        <f>IF(A1314="","",'DATA PENDIENTES'!D1314)</f>
        <v/>
      </c>
      <c r="F1314" s="47" t="str">
        <f>IF(A1314="","",'DATA PENDIENTES'!E1314)</f>
        <v/>
      </c>
      <c r="G1314" s="47" t="str">
        <f>IF(A1314="","",'DATA PENDIENTES'!F1314)</f>
        <v/>
      </c>
      <c r="H1314" s="47" t="str">
        <f>IF(A1314="","",'DATA PENDIENTES'!G1314)</f>
        <v/>
      </c>
      <c r="I1314" s="48" t="str">
        <f>IF(A1314="","",'DATA PENDIENTES'!H1314)</f>
        <v/>
      </c>
      <c r="J1314" s="48" t="str">
        <f t="shared" si="1"/>
        <v/>
      </c>
      <c r="K1314" s="47" t="str">
        <f>IF(A1314="","",'DATA PENDIENTES'!I1314)</f>
        <v/>
      </c>
      <c r="L1314" s="47" t="str">
        <f>IF(A1314="","",'DATA PENDIENTES'!K1314)</f>
        <v/>
      </c>
      <c r="M1314" s="47" t="str">
        <f>IF(A1314="","",'DATA PENDIENTES'!M1314)</f>
        <v/>
      </c>
      <c r="N1314" s="47" t="str">
        <f>IF(A1314="","",'DATA PENDIENTES'!N1314)</f>
        <v/>
      </c>
      <c r="O1314" s="47" t="str">
        <f t="shared" si="2"/>
        <v/>
      </c>
      <c r="P1314" s="47" t="str">
        <f t="shared" si="3"/>
        <v/>
      </c>
      <c r="Q1314" s="77" t="str">
        <f t="shared" si="4"/>
        <v/>
      </c>
      <c r="R1314" s="47" t="str">
        <f t="shared" si="5"/>
        <v/>
      </c>
      <c r="S1314" s="47" t="str">
        <f t="shared" si="6"/>
        <v/>
      </c>
      <c r="T1314" s="48" t="str">
        <f>IF(A1314="","",'DATA PENDIENTES'!O1314)</f>
        <v/>
      </c>
    </row>
    <row r="1315" ht="15.75" customHeight="1">
      <c r="A1315" s="52" t="str">
        <f>IF('DATA PENDIENTES'!B1315="","",'DATA PENDIENTES'!B1315)</f>
        <v/>
      </c>
      <c r="B1315" s="52" t="str">
        <f>IF(A1315="","",'DATA PENDIENTES'!C1315)</f>
        <v/>
      </c>
      <c r="C1315" s="52" t="str">
        <f>IF(A1315="","",'DATA PENDIENTES'!L1315)</f>
        <v/>
      </c>
      <c r="D1315" s="52" t="str">
        <f>IF(A1315="","",'DATA PENDIENTES'!J1315)</f>
        <v/>
      </c>
      <c r="E1315" s="52" t="str">
        <f>IF(A1315="","",'DATA PENDIENTES'!D1315)</f>
        <v/>
      </c>
      <c r="F1315" s="52" t="str">
        <f>IF(A1315="","",'DATA PENDIENTES'!E1315)</f>
        <v/>
      </c>
      <c r="G1315" s="52" t="str">
        <f>IF(A1315="","",'DATA PENDIENTES'!F1315)</f>
        <v/>
      </c>
      <c r="H1315" s="52" t="str">
        <f>IF(A1315="","",'DATA PENDIENTES'!G1315)</f>
        <v/>
      </c>
      <c r="I1315" s="53" t="str">
        <f>IF(A1315="","",'DATA PENDIENTES'!H1315)</f>
        <v/>
      </c>
      <c r="J1315" s="53" t="str">
        <f t="shared" si="1"/>
        <v/>
      </c>
      <c r="K1315" s="52" t="str">
        <f>IF(A1315="","",'DATA PENDIENTES'!I1315)</f>
        <v/>
      </c>
      <c r="L1315" s="52" t="str">
        <f>IF(A1315="","",'DATA PENDIENTES'!K1315)</f>
        <v/>
      </c>
      <c r="M1315" s="52" t="str">
        <f>IF(A1315="","",'DATA PENDIENTES'!M1315)</f>
        <v/>
      </c>
      <c r="N1315" s="52" t="str">
        <f>IF(A1315="","",'DATA PENDIENTES'!N1315)</f>
        <v/>
      </c>
      <c r="O1315" s="52" t="str">
        <f t="shared" si="2"/>
        <v/>
      </c>
      <c r="P1315" s="52" t="str">
        <f t="shared" si="3"/>
        <v/>
      </c>
      <c r="Q1315" s="80" t="str">
        <f t="shared" si="4"/>
        <v/>
      </c>
      <c r="R1315" s="52" t="str">
        <f t="shared" si="5"/>
        <v/>
      </c>
      <c r="S1315" s="52" t="str">
        <f t="shared" si="6"/>
        <v/>
      </c>
      <c r="T1315" s="53" t="str">
        <f>IF(A1315="","",'DATA PENDIENTES'!O1315)</f>
        <v/>
      </c>
    </row>
    <row r="1316" ht="15.75" customHeight="1">
      <c r="A1316" s="47" t="str">
        <f>IF('DATA PENDIENTES'!B1316="","",'DATA PENDIENTES'!B1316)</f>
        <v/>
      </c>
      <c r="B1316" s="47" t="str">
        <f>IF(A1316="","",'DATA PENDIENTES'!C1316)</f>
        <v/>
      </c>
      <c r="C1316" s="47" t="str">
        <f>IF(A1316="","",'DATA PENDIENTES'!L1316)</f>
        <v/>
      </c>
      <c r="D1316" s="47" t="str">
        <f>IF(A1316="","",'DATA PENDIENTES'!J1316)</f>
        <v/>
      </c>
      <c r="E1316" s="47" t="str">
        <f>IF(A1316="","",'DATA PENDIENTES'!D1316)</f>
        <v/>
      </c>
      <c r="F1316" s="47" t="str">
        <f>IF(A1316="","",'DATA PENDIENTES'!E1316)</f>
        <v/>
      </c>
      <c r="G1316" s="47" t="str">
        <f>IF(A1316="","",'DATA PENDIENTES'!F1316)</f>
        <v/>
      </c>
      <c r="H1316" s="47" t="str">
        <f>IF(A1316="","",'DATA PENDIENTES'!G1316)</f>
        <v/>
      </c>
      <c r="I1316" s="48" t="str">
        <f>IF(A1316="","",'DATA PENDIENTES'!H1316)</f>
        <v/>
      </c>
      <c r="J1316" s="48" t="str">
        <f t="shared" si="1"/>
        <v/>
      </c>
      <c r="K1316" s="47" t="str">
        <f>IF(A1316="","",'DATA PENDIENTES'!I1316)</f>
        <v/>
      </c>
      <c r="L1316" s="47" t="str">
        <f>IF(A1316="","",'DATA PENDIENTES'!K1316)</f>
        <v/>
      </c>
      <c r="M1316" s="47" t="str">
        <f>IF(A1316="","",'DATA PENDIENTES'!M1316)</f>
        <v/>
      </c>
      <c r="N1316" s="47" t="str">
        <f>IF(A1316="","",'DATA PENDIENTES'!N1316)</f>
        <v/>
      </c>
      <c r="O1316" s="47" t="str">
        <f t="shared" si="2"/>
        <v/>
      </c>
      <c r="P1316" s="47" t="str">
        <f t="shared" si="3"/>
        <v/>
      </c>
      <c r="Q1316" s="77" t="str">
        <f t="shared" si="4"/>
        <v/>
      </c>
      <c r="R1316" s="47" t="str">
        <f t="shared" si="5"/>
        <v/>
      </c>
      <c r="S1316" s="47" t="str">
        <f t="shared" si="6"/>
        <v/>
      </c>
      <c r="T1316" s="48" t="str">
        <f>IF(A1316="","",'DATA PENDIENTES'!O1316)</f>
        <v/>
      </c>
    </row>
    <row r="1317" ht="15.75" customHeight="1">
      <c r="A1317" s="52" t="str">
        <f>IF('DATA PENDIENTES'!B1317="","",'DATA PENDIENTES'!B1317)</f>
        <v/>
      </c>
      <c r="B1317" s="52" t="str">
        <f>IF(A1317="","",'DATA PENDIENTES'!C1317)</f>
        <v/>
      </c>
      <c r="C1317" s="52" t="str">
        <f>IF(A1317="","",'DATA PENDIENTES'!L1317)</f>
        <v/>
      </c>
      <c r="D1317" s="52" t="str">
        <f>IF(A1317="","",'DATA PENDIENTES'!J1317)</f>
        <v/>
      </c>
      <c r="E1317" s="52" t="str">
        <f>IF(A1317="","",'DATA PENDIENTES'!D1317)</f>
        <v/>
      </c>
      <c r="F1317" s="52" t="str">
        <f>IF(A1317="","",'DATA PENDIENTES'!E1317)</f>
        <v/>
      </c>
      <c r="G1317" s="52" t="str">
        <f>IF(A1317="","",'DATA PENDIENTES'!F1317)</f>
        <v/>
      </c>
      <c r="H1317" s="52" t="str">
        <f>IF(A1317="","",'DATA PENDIENTES'!G1317)</f>
        <v/>
      </c>
      <c r="I1317" s="53" t="str">
        <f>IF(A1317="","",'DATA PENDIENTES'!H1317)</f>
        <v/>
      </c>
      <c r="J1317" s="53" t="str">
        <f t="shared" si="1"/>
        <v/>
      </c>
      <c r="K1317" s="52" t="str">
        <f>IF(A1317="","",'DATA PENDIENTES'!I1317)</f>
        <v/>
      </c>
      <c r="L1317" s="52" t="str">
        <f>IF(A1317="","",'DATA PENDIENTES'!K1317)</f>
        <v/>
      </c>
      <c r="M1317" s="52" t="str">
        <f>IF(A1317="","",'DATA PENDIENTES'!M1317)</f>
        <v/>
      </c>
      <c r="N1317" s="52" t="str">
        <f>IF(A1317="","",'DATA PENDIENTES'!N1317)</f>
        <v/>
      </c>
      <c r="O1317" s="52" t="str">
        <f t="shared" si="2"/>
        <v/>
      </c>
      <c r="P1317" s="52" t="str">
        <f t="shared" si="3"/>
        <v/>
      </c>
      <c r="Q1317" s="80" t="str">
        <f t="shared" si="4"/>
        <v/>
      </c>
      <c r="R1317" s="52" t="str">
        <f t="shared" si="5"/>
        <v/>
      </c>
      <c r="S1317" s="52" t="str">
        <f t="shared" si="6"/>
        <v/>
      </c>
      <c r="T1317" s="53" t="str">
        <f>IF(A1317="","",'DATA PENDIENTES'!O1317)</f>
        <v/>
      </c>
    </row>
    <row r="1318" ht="15.75" customHeight="1">
      <c r="A1318" s="47" t="str">
        <f>IF('DATA PENDIENTES'!B1318="","",'DATA PENDIENTES'!B1318)</f>
        <v/>
      </c>
      <c r="B1318" s="47" t="str">
        <f>IF(A1318="","",'DATA PENDIENTES'!C1318)</f>
        <v/>
      </c>
      <c r="C1318" s="47" t="str">
        <f>IF(A1318="","",'DATA PENDIENTES'!L1318)</f>
        <v/>
      </c>
      <c r="D1318" s="47" t="str">
        <f>IF(A1318="","",'DATA PENDIENTES'!J1318)</f>
        <v/>
      </c>
      <c r="E1318" s="47" t="str">
        <f>IF(A1318="","",'DATA PENDIENTES'!D1318)</f>
        <v/>
      </c>
      <c r="F1318" s="47" t="str">
        <f>IF(A1318="","",'DATA PENDIENTES'!E1318)</f>
        <v/>
      </c>
      <c r="G1318" s="47" t="str">
        <f>IF(A1318="","",'DATA PENDIENTES'!F1318)</f>
        <v/>
      </c>
      <c r="H1318" s="47" t="str">
        <f>IF(A1318="","",'DATA PENDIENTES'!G1318)</f>
        <v/>
      </c>
      <c r="I1318" s="48" t="str">
        <f>IF(A1318="","",'DATA PENDIENTES'!H1318)</f>
        <v/>
      </c>
      <c r="J1318" s="48" t="str">
        <f t="shared" si="1"/>
        <v/>
      </c>
      <c r="K1318" s="47" t="str">
        <f>IF(A1318="","",'DATA PENDIENTES'!I1318)</f>
        <v/>
      </c>
      <c r="L1318" s="47" t="str">
        <f>IF(A1318="","",'DATA PENDIENTES'!K1318)</f>
        <v/>
      </c>
      <c r="M1318" s="47" t="str">
        <f>IF(A1318="","",'DATA PENDIENTES'!M1318)</f>
        <v/>
      </c>
      <c r="N1318" s="47" t="str">
        <f>IF(A1318="","",'DATA PENDIENTES'!N1318)</f>
        <v/>
      </c>
      <c r="O1318" s="47" t="str">
        <f t="shared" si="2"/>
        <v/>
      </c>
      <c r="P1318" s="47" t="str">
        <f t="shared" si="3"/>
        <v/>
      </c>
      <c r="Q1318" s="77" t="str">
        <f t="shared" si="4"/>
        <v/>
      </c>
      <c r="R1318" s="47" t="str">
        <f t="shared" si="5"/>
        <v/>
      </c>
      <c r="S1318" s="47" t="str">
        <f t="shared" si="6"/>
        <v/>
      </c>
      <c r="T1318" s="48" t="str">
        <f>IF(A1318="","",'DATA PENDIENTES'!O1318)</f>
        <v/>
      </c>
    </row>
    <row r="1319" ht="15.75" customHeight="1">
      <c r="A1319" s="52" t="str">
        <f>IF('DATA PENDIENTES'!B1319="","",'DATA PENDIENTES'!B1319)</f>
        <v/>
      </c>
      <c r="B1319" s="52" t="str">
        <f>IF(A1319="","",'DATA PENDIENTES'!C1319)</f>
        <v/>
      </c>
      <c r="C1319" s="52" t="str">
        <f>IF(A1319="","",'DATA PENDIENTES'!L1319)</f>
        <v/>
      </c>
      <c r="D1319" s="52" t="str">
        <f>IF(A1319="","",'DATA PENDIENTES'!J1319)</f>
        <v/>
      </c>
      <c r="E1319" s="52" t="str">
        <f>IF(A1319="","",'DATA PENDIENTES'!D1319)</f>
        <v/>
      </c>
      <c r="F1319" s="52" t="str">
        <f>IF(A1319="","",'DATA PENDIENTES'!E1319)</f>
        <v/>
      </c>
      <c r="G1319" s="52" t="str">
        <f>IF(A1319="","",'DATA PENDIENTES'!F1319)</f>
        <v/>
      </c>
      <c r="H1319" s="52" t="str">
        <f>IF(A1319="","",'DATA PENDIENTES'!G1319)</f>
        <v/>
      </c>
      <c r="I1319" s="53" t="str">
        <f>IF(A1319="","",'DATA PENDIENTES'!H1319)</f>
        <v/>
      </c>
      <c r="J1319" s="53" t="str">
        <f t="shared" si="1"/>
        <v/>
      </c>
      <c r="K1319" s="52" t="str">
        <f>IF(A1319="","",'DATA PENDIENTES'!I1319)</f>
        <v/>
      </c>
      <c r="L1319" s="52" t="str">
        <f>IF(A1319="","",'DATA PENDIENTES'!K1319)</f>
        <v/>
      </c>
      <c r="M1319" s="52" t="str">
        <f>IF(A1319="","",'DATA PENDIENTES'!M1319)</f>
        <v/>
      </c>
      <c r="N1319" s="52" t="str">
        <f>IF(A1319="","",'DATA PENDIENTES'!N1319)</f>
        <v/>
      </c>
      <c r="O1319" s="52" t="str">
        <f t="shared" si="2"/>
        <v/>
      </c>
      <c r="P1319" s="52" t="str">
        <f t="shared" si="3"/>
        <v/>
      </c>
      <c r="Q1319" s="80" t="str">
        <f t="shared" si="4"/>
        <v/>
      </c>
      <c r="R1319" s="52" t="str">
        <f t="shared" si="5"/>
        <v/>
      </c>
      <c r="S1319" s="52" t="str">
        <f t="shared" si="6"/>
        <v/>
      </c>
      <c r="T1319" s="53" t="str">
        <f>IF(A1319="","",'DATA PENDIENTES'!O1319)</f>
        <v/>
      </c>
    </row>
    <row r="1320" ht="15.75" customHeight="1">
      <c r="A1320" s="47" t="str">
        <f>IF('DATA PENDIENTES'!B1320="","",'DATA PENDIENTES'!B1320)</f>
        <v/>
      </c>
      <c r="B1320" s="47" t="str">
        <f>IF(A1320="","",'DATA PENDIENTES'!C1320)</f>
        <v/>
      </c>
      <c r="C1320" s="47" t="str">
        <f>IF(A1320="","",'DATA PENDIENTES'!L1320)</f>
        <v/>
      </c>
      <c r="D1320" s="47" t="str">
        <f>IF(A1320="","",'DATA PENDIENTES'!J1320)</f>
        <v/>
      </c>
      <c r="E1320" s="47" t="str">
        <f>IF(A1320="","",'DATA PENDIENTES'!D1320)</f>
        <v/>
      </c>
      <c r="F1320" s="47" t="str">
        <f>IF(A1320="","",'DATA PENDIENTES'!E1320)</f>
        <v/>
      </c>
      <c r="G1320" s="47" t="str">
        <f>IF(A1320="","",'DATA PENDIENTES'!F1320)</f>
        <v/>
      </c>
      <c r="H1320" s="47" t="str">
        <f>IF(A1320="","",'DATA PENDIENTES'!G1320)</f>
        <v/>
      </c>
      <c r="I1320" s="48" t="str">
        <f>IF(A1320="","",'DATA PENDIENTES'!H1320)</f>
        <v/>
      </c>
      <c r="J1320" s="48" t="str">
        <f t="shared" si="1"/>
        <v/>
      </c>
      <c r="K1320" s="47" t="str">
        <f>IF(A1320="","",'DATA PENDIENTES'!I1320)</f>
        <v/>
      </c>
      <c r="L1320" s="47" t="str">
        <f>IF(A1320="","",'DATA PENDIENTES'!K1320)</f>
        <v/>
      </c>
      <c r="M1320" s="47" t="str">
        <f>IF(A1320="","",'DATA PENDIENTES'!M1320)</f>
        <v/>
      </c>
      <c r="N1320" s="47" t="str">
        <f>IF(A1320="","",'DATA PENDIENTES'!N1320)</f>
        <v/>
      </c>
      <c r="O1320" s="47" t="str">
        <f t="shared" si="2"/>
        <v/>
      </c>
      <c r="P1320" s="47" t="str">
        <f t="shared" si="3"/>
        <v/>
      </c>
      <c r="Q1320" s="77" t="str">
        <f t="shared" si="4"/>
        <v/>
      </c>
      <c r="R1320" s="47" t="str">
        <f t="shared" si="5"/>
        <v/>
      </c>
      <c r="S1320" s="47" t="str">
        <f t="shared" si="6"/>
        <v/>
      </c>
      <c r="T1320" s="48" t="str">
        <f>IF(A1320="","",'DATA PENDIENTES'!O1320)</f>
        <v/>
      </c>
    </row>
    <row r="1321" ht="15.75" customHeight="1">
      <c r="A1321" s="52" t="str">
        <f>IF('DATA PENDIENTES'!B1321="","",'DATA PENDIENTES'!B1321)</f>
        <v/>
      </c>
      <c r="B1321" s="52" t="str">
        <f>IF(A1321="","",'DATA PENDIENTES'!C1321)</f>
        <v/>
      </c>
      <c r="C1321" s="52" t="str">
        <f>IF(A1321="","",'DATA PENDIENTES'!L1321)</f>
        <v/>
      </c>
      <c r="D1321" s="52" t="str">
        <f>IF(A1321="","",'DATA PENDIENTES'!J1321)</f>
        <v/>
      </c>
      <c r="E1321" s="52" t="str">
        <f>IF(A1321="","",'DATA PENDIENTES'!D1321)</f>
        <v/>
      </c>
      <c r="F1321" s="52" t="str">
        <f>IF(A1321="","",'DATA PENDIENTES'!E1321)</f>
        <v/>
      </c>
      <c r="G1321" s="52" t="str">
        <f>IF(A1321="","",'DATA PENDIENTES'!F1321)</f>
        <v/>
      </c>
      <c r="H1321" s="52" t="str">
        <f>IF(A1321="","",'DATA PENDIENTES'!G1321)</f>
        <v/>
      </c>
      <c r="I1321" s="53" t="str">
        <f>IF(A1321="","",'DATA PENDIENTES'!H1321)</f>
        <v/>
      </c>
      <c r="J1321" s="53" t="str">
        <f t="shared" si="1"/>
        <v/>
      </c>
      <c r="K1321" s="52" t="str">
        <f>IF(A1321="","",'DATA PENDIENTES'!I1321)</f>
        <v/>
      </c>
      <c r="L1321" s="52" t="str">
        <f>IF(A1321="","",'DATA PENDIENTES'!K1321)</f>
        <v/>
      </c>
      <c r="M1321" s="52" t="str">
        <f>IF(A1321="","",'DATA PENDIENTES'!M1321)</f>
        <v/>
      </c>
      <c r="N1321" s="52" t="str">
        <f>IF(A1321="","",'DATA PENDIENTES'!N1321)</f>
        <v/>
      </c>
      <c r="O1321" s="52" t="str">
        <f t="shared" si="2"/>
        <v/>
      </c>
      <c r="P1321" s="52" t="str">
        <f t="shared" si="3"/>
        <v/>
      </c>
      <c r="Q1321" s="80" t="str">
        <f t="shared" si="4"/>
        <v/>
      </c>
      <c r="R1321" s="52" t="str">
        <f t="shared" si="5"/>
        <v/>
      </c>
      <c r="S1321" s="52" t="str">
        <f t="shared" si="6"/>
        <v/>
      </c>
      <c r="T1321" s="53" t="str">
        <f>IF(A1321="","",'DATA PENDIENTES'!O1321)</f>
        <v/>
      </c>
    </row>
    <row r="1322" ht="15.75" customHeight="1">
      <c r="A1322" s="47" t="str">
        <f>IF('DATA PENDIENTES'!B1322="","",'DATA PENDIENTES'!B1322)</f>
        <v/>
      </c>
      <c r="B1322" s="47" t="str">
        <f>IF(A1322="","",'DATA PENDIENTES'!C1322)</f>
        <v/>
      </c>
      <c r="C1322" s="47" t="str">
        <f>IF(A1322="","",'DATA PENDIENTES'!L1322)</f>
        <v/>
      </c>
      <c r="D1322" s="47" t="str">
        <f>IF(A1322="","",'DATA PENDIENTES'!J1322)</f>
        <v/>
      </c>
      <c r="E1322" s="47" t="str">
        <f>IF(A1322="","",'DATA PENDIENTES'!D1322)</f>
        <v/>
      </c>
      <c r="F1322" s="47" t="str">
        <f>IF(A1322="","",'DATA PENDIENTES'!E1322)</f>
        <v/>
      </c>
      <c r="G1322" s="47" t="str">
        <f>IF(A1322="","",'DATA PENDIENTES'!F1322)</f>
        <v/>
      </c>
      <c r="H1322" s="47" t="str">
        <f>IF(A1322="","",'DATA PENDIENTES'!G1322)</f>
        <v/>
      </c>
      <c r="I1322" s="48" t="str">
        <f>IF(A1322="","",'DATA PENDIENTES'!H1322)</f>
        <v/>
      </c>
      <c r="J1322" s="48" t="str">
        <f t="shared" si="1"/>
        <v/>
      </c>
      <c r="K1322" s="47" t="str">
        <f>IF(A1322="","",'DATA PENDIENTES'!I1322)</f>
        <v/>
      </c>
      <c r="L1322" s="47" t="str">
        <f>IF(A1322="","",'DATA PENDIENTES'!K1322)</f>
        <v/>
      </c>
      <c r="M1322" s="47" t="str">
        <f>IF(A1322="","",'DATA PENDIENTES'!M1322)</f>
        <v/>
      </c>
      <c r="N1322" s="47" t="str">
        <f>IF(A1322="","",'DATA PENDIENTES'!N1322)</f>
        <v/>
      </c>
      <c r="O1322" s="47" t="str">
        <f t="shared" si="2"/>
        <v/>
      </c>
      <c r="P1322" s="47" t="str">
        <f t="shared" si="3"/>
        <v/>
      </c>
      <c r="Q1322" s="77" t="str">
        <f t="shared" si="4"/>
        <v/>
      </c>
      <c r="R1322" s="47" t="str">
        <f t="shared" si="5"/>
        <v/>
      </c>
      <c r="S1322" s="47" t="str">
        <f t="shared" si="6"/>
        <v/>
      </c>
      <c r="T1322" s="48" t="str">
        <f>IF(A1322="","",'DATA PENDIENTES'!O1322)</f>
        <v/>
      </c>
    </row>
    <row r="1323" ht="15.75" customHeight="1">
      <c r="A1323" s="52" t="str">
        <f>IF('DATA PENDIENTES'!B1323="","",'DATA PENDIENTES'!B1323)</f>
        <v/>
      </c>
      <c r="B1323" s="52" t="str">
        <f>IF(A1323="","",'DATA PENDIENTES'!C1323)</f>
        <v/>
      </c>
      <c r="C1323" s="52" t="str">
        <f>IF(A1323="","",'DATA PENDIENTES'!L1323)</f>
        <v/>
      </c>
      <c r="D1323" s="52" t="str">
        <f>IF(A1323="","",'DATA PENDIENTES'!J1323)</f>
        <v/>
      </c>
      <c r="E1323" s="52" t="str">
        <f>IF(A1323="","",'DATA PENDIENTES'!D1323)</f>
        <v/>
      </c>
      <c r="F1323" s="52" t="str">
        <f>IF(A1323="","",'DATA PENDIENTES'!E1323)</f>
        <v/>
      </c>
      <c r="G1323" s="52" t="str">
        <f>IF(A1323="","",'DATA PENDIENTES'!F1323)</f>
        <v/>
      </c>
      <c r="H1323" s="52" t="str">
        <f>IF(A1323="","",'DATA PENDIENTES'!G1323)</f>
        <v/>
      </c>
      <c r="I1323" s="53" t="str">
        <f>IF(A1323="","",'DATA PENDIENTES'!H1323)</f>
        <v/>
      </c>
      <c r="J1323" s="53" t="str">
        <f t="shared" si="1"/>
        <v/>
      </c>
      <c r="K1323" s="52" t="str">
        <f>IF(A1323="","",'DATA PENDIENTES'!I1323)</f>
        <v/>
      </c>
      <c r="L1323" s="52" t="str">
        <f>IF(A1323="","",'DATA PENDIENTES'!K1323)</f>
        <v/>
      </c>
      <c r="M1323" s="52" t="str">
        <f>IF(A1323="","",'DATA PENDIENTES'!M1323)</f>
        <v/>
      </c>
      <c r="N1323" s="52" t="str">
        <f>IF(A1323="","",'DATA PENDIENTES'!N1323)</f>
        <v/>
      </c>
      <c r="O1323" s="52" t="str">
        <f t="shared" si="2"/>
        <v/>
      </c>
      <c r="P1323" s="52" t="str">
        <f t="shared" si="3"/>
        <v/>
      </c>
      <c r="Q1323" s="80" t="str">
        <f t="shared" si="4"/>
        <v/>
      </c>
      <c r="R1323" s="52" t="str">
        <f t="shared" si="5"/>
        <v/>
      </c>
      <c r="S1323" s="52" t="str">
        <f t="shared" si="6"/>
        <v/>
      </c>
      <c r="T1323" s="53" t="str">
        <f>IF(A1323="","",'DATA PENDIENTES'!O1323)</f>
        <v/>
      </c>
    </row>
    <row r="1324" ht="15.75" customHeight="1">
      <c r="A1324" s="47" t="str">
        <f>IF('DATA PENDIENTES'!B1324="","",'DATA PENDIENTES'!B1324)</f>
        <v/>
      </c>
      <c r="B1324" s="47" t="str">
        <f>IF(A1324="","",'DATA PENDIENTES'!C1324)</f>
        <v/>
      </c>
      <c r="C1324" s="47" t="str">
        <f>IF(A1324="","",'DATA PENDIENTES'!L1324)</f>
        <v/>
      </c>
      <c r="D1324" s="47" t="str">
        <f>IF(A1324="","",'DATA PENDIENTES'!J1324)</f>
        <v/>
      </c>
      <c r="E1324" s="47" t="str">
        <f>IF(A1324="","",'DATA PENDIENTES'!D1324)</f>
        <v/>
      </c>
      <c r="F1324" s="47" t="str">
        <f>IF(A1324="","",'DATA PENDIENTES'!E1324)</f>
        <v/>
      </c>
      <c r="G1324" s="47" t="str">
        <f>IF(A1324="","",'DATA PENDIENTES'!F1324)</f>
        <v/>
      </c>
      <c r="H1324" s="47" t="str">
        <f>IF(A1324="","",'DATA PENDIENTES'!G1324)</f>
        <v/>
      </c>
      <c r="I1324" s="48" t="str">
        <f>IF(A1324="","",'DATA PENDIENTES'!H1324)</f>
        <v/>
      </c>
      <c r="J1324" s="48" t="str">
        <f t="shared" si="1"/>
        <v/>
      </c>
      <c r="K1324" s="47" t="str">
        <f>IF(A1324="","",'DATA PENDIENTES'!I1324)</f>
        <v/>
      </c>
      <c r="L1324" s="47" t="str">
        <f>IF(A1324="","",'DATA PENDIENTES'!K1324)</f>
        <v/>
      </c>
      <c r="M1324" s="47" t="str">
        <f>IF(A1324="","",'DATA PENDIENTES'!M1324)</f>
        <v/>
      </c>
      <c r="N1324" s="47" t="str">
        <f>IF(A1324="","",'DATA PENDIENTES'!N1324)</f>
        <v/>
      </c>
      <c r="O1324" s="47" t="str">
        <f t="shared" si="2"/>
        <v/>
      </c>
      <c r="P1324" s="47" t="str">
        <f t="shared" si="3"/>
        <v/>
      </c>
      <c r="Q1324" s="77" t="str">
        <f t="shared" si="4"/>
        <v/>
      </c>
      <c r="R1324" s="47" t="str">
        <f t="shared" si="5"/>
        <v/>
      </c>
      <c r="S1324" s="47" t="str">
        <f t="shared" si="6"/>
        <v/>
      </c>
      <c r="T1324" s="48" t="str">
        <f>IF(A1324="","",'DATA PENDIENTES'!O1324)</f>
        <v/>
      </c>
    </row>
    <row r="1325" ht="15.75" customHeight="1">
      <c r="A1325" s="52" t="str">
        <f>IF('DATA PENDIENTES'!B1325="","",'DATA PENDIENTES'!B1325)</f>
        <v/>
      </c>
      <c r="B1325" s="52" t="str">
        <f>IF(A1325="","",'DATA PENDIENTES'!C1325)</f>
        <v/>
      </c>
      <c r="C1325" s="52" t="str">
        <f>IF(A1325="","",'DATA PENDIENTES'!L1325)</f>
        <v/>
      </c>
      <c r="D1325" s="52" t="str">
        <f>IF(A1325="","",'DATA PENDIENTES'!J1325)</f>
        <v/>
      </c>
      <c r="E1325" s="52" t="str">
        <f>IF(A1325="","",'DATA PENDIENTES'!D1325)</f>
        <v/>
      </c>
      <c r="F1325" s="52" t="str">
        <f>IF(A1325="","",'DATA PENDIENTES'!E1325)</f>
        <v/>
      </c>
      <c r="G1325" s="52" t="str">
        <f>IF(A1325="","",'DATA PENDIENTES'!F1325)</f>
        <v/>
      </c>
      <c r="H1325" s="52" t="str">
        <f>IF(A1325="","",'DATA PENDIENTES'!G1325)</f>
        <v/>
      </c>
      <c r="I1325" s="53" t="str">
        <f>IF(A1325="","",'DATA PENDIENTES'!H1325)</f>
        <v/>
      </c>
      <c r="J1325" s="53" t="str">
        <f t="shared" si="1"/>
        <v/>
      </c>
      <c r="K1325" s="52" t="str">
        <f>IF(A1325="","",'DATA PENDIENTES'!I1325)</f>
        <v/>
      </c>
      <c r="L1325" s="52" t="str">
        <f>IF(A1325="","",'DATA PENDIENTES'!K1325)</f>
        <v/>
      </c>
      <c r="M1325" s="52" t="str">
        <f>IF(A1325="","",'DATA PENDIENTES'!M1325)</f>
        <v/>
      </c>
      <c r="N1325" s="52" t="str">
        <f>IF(A1325="","",'DATA PENDIENTES'!N1325)</f>
        <v/>
      </c>
      <c r="O1325" s="52" t="str">
        <f t="shared" si="2"/>
        <v/>
      </c>
      <c r="P1325" s="52" t="str">
        <f t="shared" si="3"/>
        <v/>
      </c>
      <c r="Q1325" s="80" t="str">
        <f t="shared" si="4"/>
        <v/>
      </c>
      <c r="R1325" s="52" t="str">
        <f t="shared" si="5"/>
        <v/>
      </c>
      <c r="S1325" s="52" t="str">
        <f t="shared" si="6"/>
        <v/>
      </c>
      <c r="T1325" s="53" t="str">
        <f>IF(A1325="","",'DATA PENDIENTES'!O1325)</f>
        <v/>
      </c>
    </row>
    <row r="1326" ht="15.75" customHeight="1">
      <c r="A1326" s="47" t="str">
        <f>IF('DATA PENDIENTES'!B1326="","",'DATA PENDIENTES'!B1326)</f>
        <v/>
      </c>
      <c r="B1326" s="47" t="str">
        <f>IF(A1326="","",'DATA PENDIENTES'!C1326)</f>
        <v/>
      </c>
      <c r="C1326" s="47" t="str">
        <f>IF(A1326="","",'DATA PENDIENTES'!L1326)</f>
        <v/>
      </c>
      <c r="D1326" s="47" t="str">
        <f>IF(A1326="","",'DATA PENDIENTES'!J1326)</f>
        <v/>
      </c>
      <c r="E1326" s="47" t="str">
        <f>IF(A1326="","",'DATA PENDIENTES'!D1326)</f>
        <v/>
      </c>
      <c r="F1326" s="47" t="str">
        <f>IF(A1326="","",'DATA PENDIENTES'!E1326)</f>
        <v/>
      </c>
      <c r="G1326" s="47" t="str">
        <f>IF(A1326="","",'DATA PENDIENTES'!F1326)</f>
        <v/>
      </c>
      <c r="H1326" s="47" t="str">
        <f>IF(A1326="","",'DATA PENDIENTES'!G1326)</f>
        <v/>
      </c>
      <c r="I1326" s="48" t="str">
        <f>IF(A1326="","",'DATA PENDIENTES'!H1326)</f>
        <v/>
      </c>
      <c r="J1326" s="48" t="str">
        <f t="shared" si="1"/>
        <v/>
      </c>
      <c r="K1326" s="47" t="str">
        <f>IF(A1326="","",'DATA PENDIENTES'!I1326)</f>
        <v/>
      </c>
      <c r="L1326" s="47" t="str">
        <f>IF(A1326="","",'DATA PENDIENTES'!K1326)</f>
        <v/>
      </c>
      <c r="M1326" s="47" t="str">
        <f>IF(A1326="","",'DATA PENDIENTES'!M1326)</f>
        <v/>
      </c>
      <c r="N1326" s="47" t="str">
        <f>IF(A1326="","",'DATA PENDIENTES'!N1326)</f>
        <v/>
      </c>
      <c r="O1326" s="47" t="str">
        <f t="shared" si="2"/>
        <v/>
      </c>
      <c r="P1326" s="47" t="str">
        <f t="shared" si="3"/>
        <v/>
      </c>
      <c r="Q1326" s="77" t="str">
        <f t="shared" si="4"/>
        <v/>
      </c>
      <c r="R1326" s="47" t="str">
        <f t="shared" si="5"/>
        <v/>
      </c>
      <c r="S1326" s="47" t="str">
        <f t="shared" si="6"/>
        <v/>
      </c>
      <c r="T1326" s="48" t="str">
        <f>IF(A1326="","",'DATA PENDIENTES'!O1326)</f>
        <v/>
      </c>
    </row>
    <row r="1327" ht="15.75" customHeight="1">
      <c r="A1327" s="52" t="str">
        <f>IF('DATA PENDIENTES'!B1327="","",'DATA PENDIENTES'!B1327)</f>
        <v/>
      </c>
      <c r="B1327" s="52" t="str">
        <f>IF(A1327="","",'DATA PENDIENTES'!C1327)</f>
        <v/>
      </c>
      <c r="C1327" s="52" t="str">
        <f>IF(A1327="","",'DATA PENDIENTES'!L1327)</f>
        <v/>
      </c>
      <c r="D1327" s="52" t="str">
        <f>IF(A1327="","",'DATA PENDIENTES'!J1327)</f>
        <v/>
      </c>
      <c r="E1327" s="52" t="str">
        <f>IF(A1327="","",'DATA PENDIENTES'!D1327)</f>
        <v/>
      </c>
      <c r="F1327" s="52" t="str">
        <f>IF(A1327="","",'DATA PENDIENTES'!E1327)</f>
        <v/>
      </c>
      <c r="G1327" s="52" t="str">
        <f>IF(A1327="","",'DATA PENDIENTES'!F1327)</f>
        <v/>
      </c>
      <c r="H1327" s="52" t="str">
        <f>IF(A1327="","",'DATA PENDIENTES'!G1327)</f>
        <v/>
      </c>
      <c r="I1327" s="53" t="str">
        <f>IF(A1327="","",'DATA PENDIENTES'!H1327)</f>
        <v/>
      </c>
      <c r="J1327" s="53" t="str">
        <f t="shared" si="1"/>
        <v/>
      </c>
      <c r="K1327" s="52" t="str">
        <f>IF(A1327="","",'DATA PENDIENTES'!I1327)</f>
        <v/>
      </c>
      <c r="L1327" s="52" t="str">
        <f>IF(A1327="","",'DATA PENDIENTES'!K1327)</f>
        <v/>
      </c>
      <c r="M1327" s="52" t="str">
        <f>IF(A1327="","",'DATA PENDIENTES'!M1327)</f>
        <v/>
      </c>
      <c r="N1327" s="52" t="str">
        <f>IF(A1327="","",'DATA PENDIENTES'!N1327)</f>
        <v/>
      </c>
      <c r="O1327" s="52" t="str">
        <f t="shared" si="2"/>
        <v/>
      </c>
      <c r="P1327" s="52" t="str">
        <f t="shared" si="3"/>
        <v/>
      </c>
      <c r="Q1327" s="80" t="str">
        <f t="shared" si="4"/>
        <v/>
      </c>
      <c r="R1327" s="52" t="str">
        <f t="shared" si="5"/>
        <v/>
      </c>
      <c r="S1327" s="52" t="str">
        <f t="shared" si="6"/>
        <v/>
      </c>
      <c r="T1327" s="53" t="str">
        <f>IF(A1327="","",'DATA PENDIENTES'!O1327)</f>
        <v/>
      </c>
    </row>
    <row r="1328" ht="15.75" customHeight="1">
      <c r="A1328" s="47" t="str">
        <f>IF('DATA PENDIENTES'!B1328="","",'DATA PENDIENTES'!B1328)</f>
        <v/>
      </c>
      <c r="B1328" s="47" t="str">
        <f>IF(A1328="","",'DATA PENDIENTES'!C1328)</f>
        <v/>
      </c>
      <c r="C1328" s="47" t="str">
        <f>IF(A1328="","",'DATA PENDIENTES'!L1328)</f>
        <v/>
      </c>
      <c r="D1328" s="47" t="str">
        <f>IF(A1328="","",'DATA PENDIENTES'!J1328)</f>
        <v/>
      </c>
      <c r="E1328" s="47" t="str">
        <f>IF(A1328="","",'DATA PENDIENTES'!D1328)</f>
        <v/>
      </c>
      <c r="F1328" s="47" t="str">
        <f>IF(A1328="","",'DATA PENDIENTES'!E1328)</f>
        <v/>
      </c>
      <c r="G1328" s="47" t="str">
        <f>IF(A1328="","",'DATA PENDIENTES'!F1328)</f>
        <v/>
      </c>
      <c r="H1328" s="47" t="str">
        <f>IF(A1328="","",'DATA PENDIENTES'!G1328)</f>
        <v/>
      </c>
      <c r="I1328" s="48" t="str">
        <f>IF(A1328="","",'DATA PENDIENTES'!H1328)</f>
        <v/>
      </c>
      <c r="J1328" s="48" t="str">
        <f t="shared" si="1"/>
        <v/>
      </c>
      <c r="K1328" s="47" t="str">
        <f>IF(A1328="","",'DATA PENDIENTES'!I1328)</f>
        <v/>
      </c>
      <c r="L1328" s="47" t="str">
        <f>IF(A1328="","",'DATA PENDIENTES'!K1328)</f>
        <v/>
      </c>
      <c r="M1328" s="47" t="str">
        <f>IF(A1328="","",'DATA PENDIENTES'!M1328)</f>
        <v/>
      </c>
      <c r="N1328" s="47" t="str">
        <f>IF(A1328="","",'DATA PENDIENTES'!N1328)</f>
        <v/>
      </c>
      <c r="O1328" s="47" t="str">
        <f t="shared" si="2"/>
        <v/>
      </c>
      <c r="P1328" s="47" t="str">
        <f t="shared" si="3"/>
        <v/>
      </c>
      <c r="Q1328" s="77" t="str">
        <f t="shared" si="4"/>
        <v/>
      </c>
      <c r="R1328" s="47" t="str">
        <f t="shared" si="5"/>
        <v/>
      </c>
      <c r="S1328" s="47" t="str">
        <f t="shared" si="6"/>
        <v/>
      </c>
      <c r="T1328" s="48" t="str">
        <f>IF(A1328="","",'DATA PENDIENTES'!O1328)</f>
        <v/>
      </c>
    </row>
    <row r="1329" ht="15.75" customHeight="1">
      <c r="A1329" s="52" t="str">
        <f>IF('DATA PENDIENTES'!B1329="","",'DATA PENDIENTES'!B1329)</f>
        <v/>
      </c>
      <c r="B1329" s="52" t="str">
        <f>IF(A1329="","",'DATA PENDIENTES'!C1329)</f>
        <v/>
      </c>
      <c r="C1329" s="52" t="str">
        <f>IF(A1329="","",'DATA PENDIENTES'!L1329)</f>
        <v/>
      </c>
      <c r="D1329" s="52" t="str">
        <f>IF(A1329="","",'DATA PENDIENTES'!J1329)</f>
        <v/>
      </c>
      <c r="E1329" s="52" t="str">
        <f>IF(A1329="","",'DATA PENDIENTES'!D1329)</f>
        <v/>
      </c>
      <c r="F1329" s="52" t="str">
        <f>IF(A1329="","",'DATA PENDIENTES'!E1329)</f>
        <v/>
      </c>
      <c r="G1329" s="52" t="str">
        <f>IF(A1329="","",'DATA PENDIENTES'!F1329)</f>
        <v/>
      </c>
      <c r="H1329" s="52" t="str">
        <f>IF(A1329="","",'DATA PENDIENTES'!G1329)</f>
        <v/>
      </c>
      <c r="I1329" s="53" t="str">
        <f>IF(A1329="","",'DATA PENDIENTES'!H1329)</f>
        <v/>
      </c>
      <c r="J1329" s="53" t="str">
        <f t="shared" si="1"/>
        <v/>
      </c>
      <c r="K1329" s="52" t="str">
        <f>IF(A1329="","",'DATA PENDIENTES'!I1329)</f>
        <v/>
      </c>
      <c r="L1329" s="52" t="str">
        <f>IF(A1329="","",'DATA PENDIENTES'!K1329)</f>
        <v/>
      </c>
      <c r="M1329" s="52" t="str">
        <f>IF(A1329="","",'DATA PENDIENTES'!M1329)</f>
        <v/>
      </c>
      <c r="N1329" s="52" t="str">
        <f>IF(A1329="","",'DATA PENDIENTES'!N1329)</f>
        <v/>
      </c>
      <c r="O1329" s="52" t="str">
        <f t="shared" si="2"/>
        <v/>
      </c>
      <c r="P1329" s="52" t="str">
        <f t="shared" si="3"/>
        <v/>
      </c>
      <c r="Q1329" s="80" t="str">
        <f t="shared" si="4"/>
        <v/>
      </c>
      <c r="R1329" s="52" t="str">
        <f t="shared" si="5"/>
        <v/>
      </c>
      <c r="S1329" s="52" t="str">
        <f t="shared" si="6"/>
        <v/>
      </c>
      <c r="T1329" s="53" t="str">
        <f>IF(A1329="","",'DATA PENDIENTES'!O1329)</f>
        <v/>
      </c>
    </row>
    <row r="1330" ht="15.75" customHeight="1">
      <c r="A1330" s="47" t="str">
        <f>IF('DATA PENDIENTES'!B1330="","",'DATA PENDIENTES'!B1330)</f>
        <v/>
      </c>
      <c r="B1330" s="47" t="str">
        <f>IF(A1330="","",'DATA PENDIENTES'!C1330)</f>
        <v/>
      </c>
      <c r="C1330" s="47" t="str">
        <f>IF(A1330="","",'DATA PENDIENTES'!L1330)</f>
        <v/>
      </c>
      <c r="D1330" s="47" t="str">
        <f>IF(A1330="","",'DATA PENDIENTES'!J1330)</f>
        <v/>
      </c>
      <c r="E1330" s="47" t="str">
        <f>IF(A1330="","",'DATA PENDIENTES'!D1330)</f>
        <v/>
      </c>
      <c r="F1330" s="47" t="str">
        <f>IF(A1330="","",'DATA PENDIENTES'!E1330)</f>
        <v/>
      </c>
      <c r="G1330" s="47" t="str">
        <f>IF(A1330="","",'DATA PENDIENTES'!F1330)</f>
        <v/>
      </c>
      <c r="H1330" s="47" t="str">
        <f>IF(A1330="","",'DATA PENDIENTES'!G1330)</f>
        <v/>
      </c>
      <c r="I1330" s="48" t="str">
        <f>IF(A1330="","",'DATA PENDIENTES'!H1330)</f>
        <v/>
      </c>
      <c r="J1330" s="48" t="str">
        <f t="shared" si="1"/>
        <v/>
      </c>
      <c r="K1330" s="47" t="str">
        <f>IF(A1330="","",'DATA PENDIENTES'!I1330)</f>
        <v/>
      </c>
      <c r="L1330" s="47" t="str">
        <f>IF(A1330="","",'DATA PENDIENTES'!K1330)</f>
        <v/>
      </c>
      <c r="M1330" s="47" t="str">
        <f>IF(A1330="","",'DATA PENDIENTES'!M1330)</f>
        <v/>
      </c>
      <c r="N1330" s="47" t="str">
        <f>IF(A1330="","",'DATA PENDIENTES'!N1330)</f>
        <v/>
      </c>
      <c r="O1330" s="47" t="str">
        <f t="shared" si="2"/>
        <v/>
      </c>
      <c r="P1330" s="47" t="str">
        <f t="shared" si="3"/>
        <v/>
      </c>
      <c r="Q1330" s="77" t="str">
        <f t="shared" si="4"/>
        <v/>
      </c>
      <c r="R1330" s="47" t="str">
        <f t="shared" si="5"/>
        <v/>
      </c>
      <c r="S1330" s="47" t="str">
        <f t="shared" si="6"/>
        <v/>
      </c>
      <c r="T1330" s="48" t="str">
        <f>IF(A1330="","",'DATA PENDIENTES'!O1330)</f>
        <v/>
      </c>
    </row>
    <row r="1331" ht="15.75" customHeight="1">
      <c r="A1331" s="52" t="str">
        <f>IF('DATA PENDIENTES'!B1331="","",'DATA PENDIENTES'!B1331)</f>
        <v/>
      </c>
      <c r="B1331" s="52" t="str">
        <f>IF(A1331="","",'DATA PENDIENTES'!C1331)</f>
        <v/>
      </c>
      <c r="C1331" s="52" t="str">
        <f>IF(A1331="","",'DATA PENDIENTES'!L1331)</f>
        <v/>
      </c>
      <c r="D1331" s="52" t="str">
        <f>IF(A1331="","",'DATA PENDIENTES'!J1331)</f>
        <v/>
      </c>
      <c r="E1331" s="52" t="str">
        <f>IF(A1331="","",'DATA PENDIENTES'!D1331)</f>
        <v/>
      </c>
      <c r="F1331" s="52" t="str">
        <f>IF(A1331="","",'DATA PENDIENTES'!E1331)</f>
        <v/>
      </c>
      <c r="G1331" s="52" t="str">
        <f>IF(A1331="","",'DATA PENDIENTES'!F1331)</f>
        <v/>
      </c>
      <c r="H1331" s="52" t="str">
        <f>IF(A1331="","",'DATA PENDIENTES'!G1331)</f>
        <v/>
      </c>
      <c r="I1331" s="53" t="str">
        <f>IF(A1331="","",'DATA PENDIENTES'!H1331)</f>
        <v/>
      </c>
      <c r="J1331" s="53" t="str">
        <f t="shared" si="1"/>
        <v/>
      </c>
      <c r="K1331" s="52" t="str">
        <f>IF(A1331="","",'DATA PENDIENTES'!I1331)</f>
        <v/>
      </c>
      <c r="L1331" s="52" t="str">
        <f>IF(A1331="","",'DATA PENDIENTES'!K1331)</f>
        <v/>
      </c>
      <c r="M1331" s="52" t="str">
        <f>IF(A1331="","",'DATA PENDIENTES'!M1331)</f>
        <v/>
      </c>
      <c r="N1331" s="52" t="str">
        <f>IF(A1331="","",'DATA PENDIENTES'!N1331)</f>
        <v/>
      </c>
      <c r="O1331" s="52" t="str">
        <f t="shared" si="2"/>
        <v/>
      </c>
      <c r="P1331" s="52" t="str">
        <f t="shared" si="3"/>
        <v/>
      </c>
      <c r="Q1331" s="80" t="str">
        <f t="shared" si="4"/>
        <v/>
      </c>
      <c r="R1331" s="52" t="str">
        <f t="shared" si="5"/>
        <v/>
      </c>
      <c r="S1331" s="52" t="str">
        <f t="shared" si="6"/>
        <v/>
      </c>
      <c r="T1331" s="53" t="str">
        <f>IF(A1331="","",'DATA PENDIENTES'!O1331)</f>
        <v/>
      </c>
    </row>
    <row r="1332" ht="15.75" customHeight="1">
      <c r="A1332" s="47" t="str">
        <f>IF('DATA PENDIENTES'!B1332="","",'DATA PENDIENTES'!B1332)</f>
        <v/>
      </c>
      <c r="B1332" s="47" t="str">
        <f>IF(A1332="","",'DATA PENDIENTES'!C1332)</f>
        <v/>
      </c>
      <c r="C1332" s="47" t="str">
        <f>IF(A1332="","",'DATA PENDIENTES'!L1332)</f>
        <v/>
      </c>
      <c r="D1332" s="47" t="str">
        <f>IF(A1332="","",'DATA PENDIENTES'!J1332)</f>
        <v/>
      </c>
      <c r="E1332" s="47" t="str">
        <f>IF(A1332="","",'DATA PENDIENTES'!D1332)</f>
        <v/>
      </c>
      <c r="F1332" s="47" t="str">
        <f>IF(A1332="","",'DATA PENDIENTES'!E1332)</f>
        <v/>
      </c>
      <c r="G1332" s="47" t="str">
        <f>IF(A1332="","",'DATA PENDIENTES'!F1332)</f>
        <v/>
      </c>
      <c r="H1332" s="47" t="str">
        <f>IF(A1332="","",'DATA PENDIENTES'!G1332)</f>
        <v/>
      </c>
      <c r="I1332" s="48" t="str">
        <f>IF(A1332="","",'DATA PENDIENTES'!H1332)</f>
        <v/>
      </c>
      <c r="J1332" s="48" t="str">
        <f t="shared" si="1"/>
        <v/>
      </c>
      <c r="K1332" s="47" t="str">
        <f>IF(A1332="","",'DATA PENDIENTES'!I1332)</f>
        <v/>
      </c>
      <c r="L1332" s="47" t="str">
        <f>IF(A1332="","",'DATA PENDIENTES'!K1332)</f>
        <v/>
      </c>
      <c r="M1332" s="47" t="str">
        <f>IF(A1332="","",'DATA PENDIENTES'!M1332)</f>
        <v/>
      </c>
      <c r="N1332" s="47" t="str">
        <f>IF(A1332="","",'DATA PENDIENTES'!N1332)</f>
        <v/>
      </c>
      <c r="O1332" s="47" t="str">
        <f t="shared" si="2"/>
        <v/>
      </c>
      <c r="P1332" s="47" t="str">
        <f t="shared" si="3"/>
        <v/>
      </c>
      <c r="Q1332" s="77" t="str">
        <f t="shared" si="4"/>
        <v/>
      </c>
      <c r="R1332" s="47" t="str">
        <f t="shared" si="5"/>
        <v/>
      </c>
      <c r="S1332" s="47" t="str">
        <f t="shared" si="6"/>
        <v/>
      </c>
      <c r="T1332" s="48" t="str">
        <f>IF(A1332="","",'DATA PENDIENTES'!O1332)</f>
        <v/>
      </c>
    </row>
    <row r="1333" ht="15.75" customHeight="1">
      <c r="A1333" s="52" t="str">
        <f>IF('DATA PENDIENTES'!B1333="","",'DATA PENDIENTES'!B1333)</f>
        <v/>
      </c>
      <c r="B1333" s="52" t="str">
        <f>IF(A1333="","",'DATA PENDIENTES'!C1333)</f>
        <v/>
      </c>
      <c r="C1333" s="52" t="str">
        <f>IF(A1333="","",'DATA PENDIENTES'!L1333)</f>
        <v/>
      </c>
      <c r="D1333" s="52" t="str">
        <f>IF(A1333="","",'DATA PENDIENTES'!J1333)</f>
        <v/>
      </c>
      <c r="E1333" s="52" t="str">
        <f>IF(A1333="","",'DATA PENDIENTES'!D1333)</f>
        <v/>
      </c>
      <c r="F1333" s="52" t="str">
        <f>IF(A1333="","",'DATA PENDIENTES'!E1333)</f>
        <v/>
      </c>
      <c r="G1333" s="52" t="str">
        <f>IF(A1333="","",'DATA PENDIENTES'!F1333)</f>
        <v/>
      </c>
      <c r="H1333" s="52" t="str">
        <f>IF(A1333="","",'DATA PENDIENTES'!G1333)</f>
        <v/>
      </c>
      <c r="I1333" s="53" t="str">
        <f>IF(A1333="","",'DATA PENDIENTES'!H1333)</f>
        <v/>
      </c>
      <c r="J1333" s="53" t="str">
        <f t="shared" si="1"/>
        <v/>
      </c>
      <c r="K1333" s="52" t="str">
        <f>IF(A1333="","",'DATA PENDIENTES'!I1333)</f>
        <v/>
      </c>
      <c r="L1333" s="52" t="str">
        <f>IF(A1333="","",'DATA PENDIENTES'!K1333)</f>
        <v/>
      </c>
      <c r="M1333" s="52" t="str">
        <f>IF(A1333="","",'DATA PENDIENTES'!M1333)</f>
        <v/>
      </c>
      <c r="N1333" s="52" t="str">
        <f>IF(A1333="","",'DATA PENDIENTES'!N1333)</f>
        <v/>
      </c>
      <c r="O1333" s="52" t="str">
        <f t="shared" si="2"/>
        <v/>
      </c>
      <c r="P1333" s="52" t="str">
        <f t="shared" si="3"/>
        <v/>
      </c>
      <c r="Q1333" s="80" t="str">
        <f t="shared" si="4"/>
        <v/>
      </c>
      <c r="R1333" s="52" t="str">
        <f t="shared" si="5"/>
        <v/>
      </c>
      <c r="S1333" s="52" t="str">
        <f t="shared" si="6"/>
        <v/>
      </c>
      <c r="T1333" s="53" t="str">
        <f>IF(A1333="","",'DATA PENDIENTES'!O1333)</f>
        <v/>
      </c>
    </row>
    <row r="1334" ht="15.75" customHeight="1">
      <c r="A1334" s="47" t="str">
        <f>IF('DATA PENDIENTES'!B1334="","",'DATA PENDIENTES'!B1334)</f>
        <v/>
      </c>
      <c r="B1334" s="47" t="str">
        <f>IF(A1334="","",'DATA PENDIENTES'!C1334)</f>
        <v/>
      </c>
      <c r="C1334" s="47" t="str">
        <f>IF(A1334="","",'DATA PENDIENTES'!L1334)</f>
        <v/>
      </c>
      <c r="D1334" s="47" t="str">
        <f>IF(A1334="","",'DATA PENDIENTES'!J1334)</f>
        <v/>
      </c>
      <c r="E1334" s="47" t="str">
        <f>IF(A1334="","",'DATA PENDIENTES'!D1334)</f>
        <v/>
      </c>
      <c r="F1334" s="47" t="str">
        <f>IF(A1334="","",'DATA PENDIENTES'!E1334)</f>
        <v/>
      </c>
      <c r="G1334" s="47" t="str">
        <f>IF(A1334="","",'DATA PENDIENTES'!F1334)</f>
        <v/>
      </c>
      <c r="H1334" s="47" t="str">
        <f>IF(A1334="","",'DATA PENDIENTES'!G1334)</f>
        <v/>
      </c>
      <c r="I1334" s="48" t="str">
        <f>IF(A1334="","",'DATA PENDIENTES'!H1334)</f>
        <v/>
      </c>
      <c r="J1334" s="48" t="str">
        <f t="shared" si="1"/>
        <v/>
      </c>
      <c r="K1334" s="47" t="str">
        <f>IF(A1334="","",'DATA PENDIENTES'!I1334)</f>
        <v/>
      </c>
      <c r="L1334" s="47" t="str">
        <f>IF(A1334="","",'DATA PENDIENTES'!K1334)</f>
        <v/>
      </c>
      <c r="M1334" s="47" t="str">
        <f>IF(A1334="","",'DATA PENDIENTES'!M1334)</f>
        <v/>
      </c>
      <c r="N1334" s="47" t="str">
        <f>IF(A1334="","",'DATA PENDIENTES'!N1334)</f>
        <v/>
      </c>
      <c r="O1334" s="47" t="str">
        <f t="shared" si="2"/>
        <v/>
      </c>
      <c r="P1334" s="47" t="str">
        <f t="shared" si="3"/>
        <v/>
      </c>
      <c r="Q1334" s="77" t="str">
        <f t="shared" si="4"/>
        <v/>
      </c>
      <c r="R1334" s="47" t="str">
        <f t="shared" si="5"/>
        <v/>
      </c>
      <c r="S1334" s="47" t="str">
        <f t="shared" si="6"/>
        <v/>
      </c>
      <c r="T1334" s="48" t="str">
        <f>IF(A1334="","",'DATA PENDIENTES'!O1334)</f>
        <v/>
      </c>
    </row>
    <row r="1335" ht="15.75" customHeight="1">
      <c r="A1335" s="52" t="str">
        <f>IF('DATA PENDIENTES'!B1335="","",'DATA PENDIENTES'!B1335)</f>
        <v/>
      </c>
      <c r="B1335" s="52" t="str">
        <f>IF(A1335="","",'DATA PENDIENTES'!C1335)</f>
        <v/>
      </c>
      <c r="C1335" s="52" t="str">
        <f>IF(A1335="","",'DATA PENDIENTES'!L1335)</f>
        <v/>
      </c>
      <c r="D1335" s="52" t="str">
        <f>IF(A1335="","",'DATA PENDIENTES'!J1335)</f>
        <v/>
      </c>
      <c r="E1335" s="52" t="str">
        <f>IF(A1335="","",'DATA PENDIENTES'!D1335)</f>
        <v/>
      </c>
      <c r="F1335" s="52" t="str">
        <f>IF(A1335="","",'DATA PENDIENTES'!E1335)</f>
        <v/>
      </c>
      <c r="G1335" s="52" t="str">
        <f>IF(A1335="","",'DATA PENDIENTES'!F1335)</f>
        <v/>
      </c>
      <c r="H1335" s="52" t="str">
        <f>IF(A1335="","",'DATA PENDIENTES'!G1335)</f>
        <v/>
      </c>
      <c r="I1335" s="53" t="str">
        <f>IF(A1335="","",'DATA PENDIENTES'!H1335)</f>
        <v/>
      </c>
      <c r="J1335" s="53" t="str">
        <f t="shared" si="1"/>
        <v/>
      </c>
      <c r="K1335" s="52" t="str">
        <f>IF(A1335="","",'DATA PENDIENTES'!I1335)</f>
        <v/>
      </c>
      <c r="L1335" s="52" t="str">
        <f>IF(A1335="","",'DATA PENDIENTES'!K1335)</f>
        <v/>
      </c>
      <c r="M1335" s="52" t="str">
        <f>IF(A1335="","",'DATA PENDIENTES'!M1335)</f>
        <v/>
      </c>
      <c r="N1335" s="52" t="str">
        <f>IF(A1335="","",'DATA PENDIENTES'!N1335)</f>
        <v/>
      </c>
      <c r="O1335" s="52" t="str">
        <f t="shared" si="2"/>
        <v/>
      </c>
      <c r="P1335" s="52" t="str">
        <f t="shared" si="3"/>
        <v/>
      </c>
      <c r="Q1335" s="80" t="str">
        <f t="shared" si="4"/>
        <v/>
      </c>
      <c r="R1335" s="52" t="str">
        <f t="shared" si="5"/>
        <v/>
      </c>
      <c r="S1335" s="52" t="str">
        <f t="shared" si="6"/>
        <v/>
      </c>
      <c r="T1335" s="53" t="str">
        <f>IF(A1335="","",'DATA PENDIENTES'!O1335)</f>
        <v/>
      </c>
    </row>
    <row r="1336" ht="15.75" customHeight="1">
      <c r="A1336" s="47" t="str">
        <f>IF('DATA PENDIENTES'!B1336="","",'DATA PENDIENTES'!B1336)</f>
        <v/>
      </c>
      <c r="B1336" s="47" t="str">
        <f>IF(A1336="","",'DATA PENDIENTES'!C1336)</f>
        <v/>
      </c>
      <c r="C1336" s="47" t="str">
        <f>IF(A1336="","",'DATA PENDIENTES'!L1336)</f>
        <v/>
      </c>
      <c r="D1336" s="47" t="str">
        <f>IF(A1336="","",'DATA PENDIENTES'!J1336)</f>
        <v/>
      </c>
      <c r="E1336" s="47" t="str">
        <f>IF(A1336="","",'DATA PENDIENTES'!D1336)</f>
        <v/>
      </c>
      <c r="F1336" s="47" t="str">
        <f>IF(A1336="","",'DATA PENDIENTES'!E1336)</f>
        <v/>
      </c>
      <c r="G1336" s="47" t="str">
        <f>IF(A1336="","",'DATA PENDIENTES'!F1336)</f>
        <v/>
      </c>
      <c r="H1336" s="47" t="str">
        <f>IF(A1336="","",'DATA PENDIENTES'!G1336)</f>
        <v/>
      </c>
      <c r="I1336" s="48" t="str">
        <f>IF(A1336="","",'DATA PENDIENTES'!H1336)</f>
        <v/>
      </c>
      <c r="J1336" s="48" t="str">
        <f t="shared" si="1"/>
        <v/>
      </c>
      <c r="K1336" s="47" t="str">
        <f>IF(A1336="","",'DATA PENDIENTES'!I1336)</f>
        <v/>
      </c>
      <c r="L1336" s="47" t="str">
        <f>IF(A1336="","",'DATA PENDIENTES'!K1336)</f>
        <v/>
      </c>
      <c r="M1336" s="47" t="str">
        <f>IF(A1336="","",'DATA PENDIENTES'!M1336)</f>
        <v/>
      </c>
      <c r="N1336" s="47" t="str">
        <f>IF(A1336="","",'DATA PENDIENTES'!N1336)</f>
        <v/>
      </c>
      <c r="O1336" s="47" t="str">
        <f t="shared" si="2"/>
        <v/>
      </c>
      <c r="P1336" s="47" t="str">
        <f t="shared" si="3"/>
        <v/>
      </c>
      <c r="Q1336" s="77" t="str">
        <f t="shared" si="4"/>
        <v/>
      </c>
      <c r="R1336" s="47" t="str">
        <f t="shared" si="5"/>
        <v/>
      </c>
      <c r="S1336" s="47" t="str">
        <f t="shared" si="6"/>
        <v/>
      </c>
      <c r="T1336" s="48" t="str">
        <f>IF(A1336="","",'DATA PENDIENTES'!O1336)</f>
        <v/>
      </c>
    </row>
    <row r="1337" ht="15.75" customHeight="1">
      <c r="A1337" s="52" t="str">
        <f>IF('DATA PENDIENTES'!B1337="","",'DATA PENDIENTES'!B1337)</f>
        <v/>
      </c>
      <c r="B1337" s="52" t="str">
        <f>IF(A1337="","",'DATA PENDIENTES'!C1337)</f>
        <v/>
      </c>
      <c r="C1337" s="52" t="str">
        <f>IF(A1337="","",'DATA PENDIENTES'!L1337)</f>
        <v/>
      </c>
      <c r="D1337" s="52" t="str">
        <f>IF(A1337="","",'DATA PENDIENTES'!J1337)</f>
        <v/>
      </c>
      <c r="E1337" s="52" t="str">
        <f>IF(A1337="","",'DATA PENDIENTES'!D1337)</f>
        <v/>
      </c>
      <c r="F1337" s="52" t="str">
        <f>IF(A1337="","",'DATA PENDIENTES'!E1337)</f>
        <v/>
      </c>
      <c r="G1337" s="52" t="str">
        <f>IF(A1337="","",'DATA PENDIENTES'!F1337)</f>
        <v/>
      </c>
      <c r="H1337" s="52" t="str">
        <f>IF(A1337="","",'DATA PENDIENTES'!G1337)</f>
        <v/>
      </c>
      <c r="I1337" s="53" t="str">
        <f>IF(A1337="","",'DATA PENDIENTES'!H1337)</f>
        <v/>
      </c>
      <c r="J1337" s="53" t="str">
        <f t="shared" si="1"/>
        <v/>
      </c>
      <c r="K1337" s="52" t="str">
        <f>IF(A1337="","",'DATA PENDIENTES'!I1337)</f>
        <v/>
      </c>
      <c r="L1337" s="52" t="str">
        <f>IF(A1337="","",'DATA PENDIENTES'!K1337)</f>
        <v/>
      </c>
      <c r="M1337" s="52" t="str">
        <f>IF(A1337="","",'DATA PENDIENTES'!M1337)</f>
        <v/>
      </c>
      <c r="N1337" s="52" t="str">
        <f>IF(A1337="","",'DATA PENDIENTES'!N1337)</f>
        <v/>
      </c>
      <c r="O1337" s="52" t="str">
        <f t="shared" si="2"/>
        <v/>
      </c>
      <c r="P1337" s="52" t="str">
        <f t="shared" si="3"/>
        <v/>
      </c>
      <c r="Q1337" s="80" t="str">
        <f t="shared" si="4"/>
        <v/>
      </c>
      <c r="R1337" s="52" t="str">
        <f t="shared" si="5"/>
        <v/>
      </c>
      <c r="S1337" s="52" t="str">
        <f t="shared" si="6"/>
        <v/>
      </c>
      <c r="T1337" s="53" t="str">
        <f>IF(A1337="","",'DATA PENDIENTES'!O1337)</f>
        <v/>
      </c>
    </row>
    <row r="1338" ht="15.75" customHeight="1">
      <c r="A1338" s="47" t="str">
        <f>IF('DATA PENDIENTES'!B1338="","",'DATA PENDIENTES'!B1338)</f>
        <v/>
      </c>
      <c r="B1338" s="47" t="str">
        <f>IF(A1338="","",'DATA PENDIENTES'!C1338)</f>
        <v/>
      </c>
      <c r="C1338" s="47" t="str">
        <f>IF(A1338="","",'DATA PENDIENTES'!L1338)</f>
        <v/>
      </c>
      <c r="D1338" s="47" t="str">
        <f>IF(A1338="","",'DATA PENDIENTES'!J1338)</f>
        <v/>
      </c>
      <c r="E1338" s="47" t="str">
        <f>IF(A1338="","",'DATA PENDIENTES'!D1338)</f>
        <v/>
      </c>
      <c r="F1338" s="47" t="str">
        <f>IF(A1338="","",'DATA PENDIENTES'!E1338)</f>
        <v/>
      </c>
      <c r="G1338" s="47" t="str">
        <f>IF(A1338="","",'DATA PENDIENTES'!F1338)</f>
        <v/>
      </c>
      <c r="H1338" s="47" t="str">
        <f>IF(A1338="","",'DATA PENDIENTES'!G1338)</f>
        <v/>
      </c>
      <c r="I1338" s="48" t="str">
        <f>IF(A1338="","",'DATA PENDIENTES'!H1338)</f>
        <v/>
      </c>
      <c r="J1338" s="48" t="str">
        <f t="shared" si="1"/>
        <v/>
      </c>
      <c r="K1338" s="47" t="str">
        <f>IF(A1338="","",'DATA PENDIENTES'!I1338)</f>
        <v/>
      </c>
      <c r="L1338" s="47" t="str">
        <f>IF(A1338="","",'DATA PENDIENTES'!K1338)</f>
        <v/>
      </c>
      <c r="M1338" s="47" t="str">
        <f>IF(A1338="","",'DATA PENDIENTES'!M1338)</f>
        <v/>
      </c>
      <c r="N1338" s="47" t="str">
        <f>IF(A1338="","",'DATA PENDIENTES'!N1338)</f>
        <v/>
      </c>
      <c r="O1338" s="47" t="str">
        <f t="shared" si="2"/>
        <v/>
      </c>
      <c r="P1338" s="47" t="str">
        <f t="shared" si="3"/>
        <v/>
      </c>
      <c r="Q1338" s="77" t="str">
        <f t="shared" si="4"/>
        <v/>
      </c>
      <c r="R1338" s="47" t="str">
        <f t="shared" si="5"/>
        <v/>
      </c>
      <c r="S1338" s="47" t="str">
        <f t="shared" si="6"/>
        <v/>
      </c>
      <c r="T1338" s="48" t="str">
        <f>IF(A1338="","",'DATA PENDIENTES'!O1338)</f>
        <v/>
      </c>
    </row>
    <row r="1339" ht="15.75" customHeight="1">
      <c r="A1339" s="52" t="str">
        <f>IF('DATA PENDIENTES'!B1339="","",'DATA PENDIENTES'!B1339)</f>
        <v/>
      </c>
      <c r="B1339" s="52" t="str">
        <f>IF(A1339="","",'DATA PENDIENTES'!C1339)</f>
        <v/>
      </c>
      <c r="C1339" s="52" t="str">
        <f>IF(A1339="","",'DATA PENDIENTES'!L1339)</f>
        <v/>
      </c>
      <c r="D1339" s="52" t="str">
        <f>IF(A1339="","",'DATA PENDIENTES'!J1339)</f>
        <v/>
      </c>
      <c r="E1339" s="52" t="str">
        <f>IF(A1339="","",'DATA PENDIENTES'!D1339)</f>
        <v/>
      </c>
      <c r="F1339" s="52" t="str">
        <f>IF(A1339="","",'DATA PENDIENTES'!E1339)</f>
        <v/>
      </c>
      <c r="G1339" s="52" t="str">
        <f>IF(A1339="","",'DATA PENDIENTES'!F1339)</f>
        <v/>
      </c>
      <c r="H1339" s="52" t="str">
        <f>IF(A1339="","",'DATA PENDIENTES'!G1339)</f>
        <v/>
      </c>
      <c r="I1339" s="53" t="str">
        <f>IF(A1339="","",'DATA PENDIENTES'!H1339)</f>
        <v/>
      </c>
      <c r="J1339" s="53" t="str">
        <f t="shared" si="1"/>
        <v/>
      </c>
      <c r="K1339" s="52" t="str">
        <f>IF(A1339="","",'DATA PENDIENTES'!I1339)</f>
        <v/>
      </c>
      <c r="L1339" s="52" t="str">
        <f>IF(A1339="","",'DATA PENDIENTES'!K1339)</f>
        <v/>
      </c>
      <c r="M1339" s="52" t="str">
        <f>IF(A1339="","",'DATA PENDIENTES'!M1339)</f>
        <v/>
      </c>
      <c r="N1339" s="52" t="str">
        <f>IF(A1339="","",'DATA PENDIENTES'!N1339)</f>
        <v/>
      </c>
      <c r="O1339" s="52" t="str">
        <f t="shared" si="2"/>
        <v/>
      </c>
      <c r="P1339" s="52" t="str">
        <f t="shared" si="3"/>
        <v/>
      </c>
      <c r="Q1339" s="80" t="str">
        <f t="shared" si="4"/>
        <v/>
      </c>
      <c r="R1339" s="52" t="str">
        <f t="shared" si="5"/>
        <v/>
      </c>
      <c r="S1339" s="52" t="str">
        <f t="shared" si="6"/>
        <v/>
      </c>
      <c r="T1339" s="53" t="str">
        <f>IF(A1339="","",'DATA PENDIENTES'!O1339)</f>
        <v/>
      </c>
    </row>
    <row r="1340" ht="15.75" customHeight="1">
      <c r="A1340" s="47" t="str">
        <f>IF('DATA PENDIENTES'!B1340="","",'DATA PENDIENTES'!B1340)</f>
        <v/>
      </c>
      <c r="B1340" s="47" t="str">
        <f>IF(A1340="","",'DATA PENDIENTES'!C1340)</f>
        <v/>
      </c>
      <c r="C1340" s="47" t="str">
        <f>IF(A1340="","",'DATA PENDIENTES'!L1340)</f>
        <v/>
      </c>
      <c r="D1340" s="47" t="str">
        <f>IF(A1340="","",'DATA PENDIENTES'!J1340)</f>
        <v/>
      </c>
      <c r="E1340" s="47" t="str">
        <f>IF(A1340="","",'DATA PENDIENTES'!D1340)</f>
        <v/>
      </c>
      <c r="F1340" s="47" t="str">
        <f>IF(A1340="","",'DATA PENDIENTES'!E1340)</f>
        <v/>
      </c>
      <c r="G1340" s="47" t="str">
        <f>IF(A1340="","",'DATA PENDIENTES'!F1340)</f>
        <v/>
      </c>
      <c r="H1340" s="47" t="str">
        <f>IF(A1340="","",'DATA PENDIENTES'!G1340)</f>
        <v/>
      </c>
      <c r="I1340" s="48" t="str">
        <f>IF(A1340="","",'DATA PENDIENTES'!H1340)</f>
        <v/>
      </c>
      <c r="J1340" s="48" t="str">
        <f t="shared" si="1"/>
        <v/>
      </c>
      <c r="K1340" s="47" t="str">
        <f>IF(A1340="","",'DATA PENDIENTES'!I1340)</f>
        <v/>
      </c>
      <c r="L1340" s="47" t="str">
        <f>IF(A1340="","",'DATA PENDIENTES'!K1340)</f>
        <v/>
      </c>
      <c r="M1340" s="47" t="str">
        <f>IF(A1340="","",'DATA PENDIENTES'!M1340)</f>
        <v/>
      </c>
      <c r="N1340" s="47" t="str">
        <f>IF(A1340="","",'DATA PENDIENTES'!N1340)</f>
        <v/>
      </c>
      <c r="O1340" s="47" t="str">
        <f t="shared" si="2"/>
        <v/>
      </c>
      <c r="P1340" s="47" t="str">
        <f t="shared" si="3"/>
        <v/>
      </c>
      <c r="Q1340" s="77" t="str">
        <f t="shared" si="4"/>
        <v/>
      </c>
      <c r="R1340" s="47" t="str">
        <f t="shared" si="5"/>
        <v/>
      </c>
      <c r="S1340" s="47" t="str">
        <f t="shared" si="6"/>
        <v/>
      </c>
      <c r="T1340" s="48" t="str">
        <f>IF(A1340="","",'DATA PENDIENTES'!O1340)</f>
        <v/>
      </c>
    </row>
    <row r="1341" ht="15.75" customHeight="1">
      <c r="A1341" s="52" t="str">
        <f>IF('DATA PENDIENTES'!B1341="","",'DATA PENDIENTES'!B1341)</f>
        <v/>
      </c>
      <c r="B1341" s="52" t="str">
        <f>IF(A1341="","",'DATA PENDIENTES'!C1341)</f>
        <v/>
      </c>
      <c r="C1341" s="52" t="str">
        <f>IF(A1341="","",'DATA PENDIENTES'!L1341)</f>
        <v/>
      </c>
      <c r="D1341" s="52" t="str">
        <f>IF(A1341="","",'DATA PENDIENTES'!J1341)</f>
        <v/>
      </c>
      <c r="E1341" s="52" t="str">
        <f>IF(A1341="","",'DATA PENDIENTES'!D1341)</f>
        <v/>
      </c>
      <c r="F1341" s="52" t="str">
        <f>IF(A1341="","",'DATA PENDIENTES'!E1341)</f>
        <v/>
      </c>
      <c r="G1341" s="52" t="str">
        <f>IF(A1341="","",'DATA PENDIENTES'!F1341)</f>
        <v/>
      </c>
      <c r="H1341" s="52" t="str">
        <f>IF(A1341="","",'DATA PENDIENTES'!G1341)</f>
        <v/>
      </c>
      <c r="I1341" s="53" t="str">
        <f>IF(A1341="","",'DATA PENDIENTES'!H1341)</f>
        <v/>
      </c>
      <c r="J1341" s="53" t="str">
        <f t="shared" si="1"/>
        <v/>
      </c>
      <c r="K1341" s="52" t="str">
        <f>IF(A1341="","",'DATA PENDIENTES'!I1341)</f>
        <v/>
      </c>
      <c r="L1341" s="52" t="str">
        <f>IF(A1341="","",'DATA PENDIENTES'!K1341)</f>
        <v/>
      </c>
      <c r="M1341" s="52" t="str">
        <f>IF(A1341="","",'DATA PENDIENTES'!M1341)</f>
        <v/>
      </c>
      <c r="N1341" s="52" t="str">
        <f>IF(A1341="","",'DATA PENDIENTES'!N1341)</f>
        <v/>
      </c>
      <c r="O1341" s="52" t="str">
        <f t="shared" si="2"/>
        <v/>
      </c>
      <c r="P1341" s="52" t="str">
        <f t="shared" si="3"/>
        <v/>
      </c>
      <c r="Q1341" s="80" t="str">
        <f t="shared" si="4"/>
        <v/>
      </c>
      <c r="R1341" s="52" t="str">
        <f t="shared" si="5"/>
        <v/>
      </c>
      <c r="S1341" s="52" t="str">
        <f t="shared" si="6"/>
        <v/>
      </c>
      <c r="T1341" s="53" t="str">
        <f>IF(A1341="","",'DATA PENDIENTES'!O1341)</f>
        <v/>
      </c>
    </row>
    <row r="1342" ht="15.75" customHeight="1">
      <c r="A1342" s="47" t="str">
        <f>IF('DATA PENDIENTES'!B1342="","",'DATA PENDIENTES'!B1342)</f>
        <v/>
      </c>
      <c r="B1342" s="47" t="str">
        <f>IF(A1342="","",'DATA PENDIENTES'!C1342)</f>
        <v/>
      </c>
      <c r="C1342" s="47" t="str">
        <f>IF(A1342="","",'DATA PENDIENTES'!L1342)</f>
        <v/>
      </c>
      <c r="D1342" s="47" t="str">
        <f>IF(A1342="","",'DATA PENDIENTES'!J1342)</f>
        <v/>
      </c>
      <c r="E1342" s="47" t="str">
        <f>IF(A1342="","",'DATA PENDIENTES'!D1342)</f>
        <v/>
      </c>
      <c r="F1342" s="47" t="str">
        <f>IF(A1342="","",'DATA PENDIENTES'!E1342)</f>
        <v/>
      </c>
      <c r="G1342" s="47" t="str">
        <f>IF(A1342="","",'DATA PENDIENTES'!F1342)</f>
        <v/>
      </c>
      <c r="H1342" s="47" t="str">
        <f>IF(A1342="","",'DATA PENDIENTES'!G1342)</f>
        <v/>
      </c>
      <c r="I1342" s="48" t="str">
        <f>IF(A1342="","",'DATA PENDIENTES'!H1342)</f>
        <v/>
      </c>
      <c r="J1342" s="48" t="str">
        <f t="shared" si="1"/>
        <v/>
      </c>
      <c r="K1342" s="47" t="str">
        <f>IF(A1342="","",'DATA PENDIENTES'!I1342)</f>
        <v/>
      </c>
      <c r="L1342" s="47" t="str">
        <f>IF(A1342="","",'DATA PENDIENTES'!K1342)</f>
        <v/>
      </c>
      <c r="M1342" s="47" t="str">
        <f>IF(A1342="","",'DATA PENDIENTES'!M1342)</f>
        <v/>
      </c>
      <c r="N1342" s="47" t="str">
        <f>IF(A1342="","",'DATA PENDIENTES'!N1342)</f>
        <v/>
      </c>
      <c r="O1342" s="47" t="str">
        <f t="shared" si="2"/>
        <v/>
      </c>
      <c r="P1342" s="47" t="str">
        <f t="shared" si="3"/>
        <v/>
      </c>
      <c r="Q1342" s="77" t="str">
        <f t="shared" si="4"/>
        <v/>
      </c>
      <c r="R1342" s="47" t="str">
        <f t="shared" si="5"/>
        <v/>
      </c>
      <c r="S1342" s="47" t="str">
        <f t="shared" si="6"/>
        <v/>
      </c>
      <c r="T1342" s="48" t="str">
        <f>IF(A1342="","",'DATA PENDIENTES'!O1342)</f>
        <v/>
      </c>
    </row>
    <row r="1343" ht="15.75" customHeight="1">
      <c r="A1343" s="52" t="str">
        <f>IF('DATA PENDIENTES'!B1343="","",'DATA PENDIENTES'!B1343)</f>
        <v/>
      </c>
      <c r="B1343" s="52" t="str">
        <f>IF(A1343="","",'DATA PENDIENTES'!C1343)</f>
        <v/>
      </c>
      <c r="C1343" s="52" t="str">
        <f>IF(A1343="","",'DATA PENDIENTES'!L1343)</f>
        <v/>
      </c>
      <c r="D1343" s="52" t="str">
        <f>IF(A1343="","",'DATA PENDIENTES'!J1343)</f>
        <v/>
      </c>
      <c r="E1343" s="52" t="str">
        <f>IF(A1343="","",'DATA PENDIENTES'!D1343)</f>
        <v/>
      </c>
      <c r="F1343" s="52" t="str">
        <f>IF(A1343="","",'DATA PENDIENTES'!E1343)</f>
        <v/>
      </c>
      <c r="G1343" s="52" t="str">
        <f>IF(A1343="","",'DATA PENDIENTES'!F1343)</f>
        <v/>
      </c>
      <c r="H1343" s="52" t="str">
        <f>IF(A1343="","",'DATA PENDIENTES'!G1343)</f>
        <v/>
      </c>
      <c r="I1343" s="53" t="str">
        <f>IF(A1343="","",'DATA PENDIENTES'!H1343)</f>
        <v/>
      </c>
      <c r="J1343" s="53" t="str">
        <f t="shared" si="1"/>
        <v/>
      </c>
      <c r="K1343" s="52" t="str">
        <f>IF(A1343="","",'DATA PENDIENTES'!I1343)</f>
        <v/>
      </c>
      <c r="L1343" s="52" t="str">
        <f>IF(A1343="","",'DATA PENDIENTES'!K1343)</f>
        <v/>
      </c>
      <c r="M1343" s="52" t="str">
        <f>IF(A1343="","",'DATA PENDIENTES'!M1343)</f>
        <v/>
      </c>
      <c r="N1343" s="52" t="str">
        <f>IF(A1343="","",'DATA PENDIENTES'!N1343)</f>
        <v/>
      </c>
      <c r="O1343" s="52" t="str">
        <f t="shared" si="2"/>
        <v/>
      </c>
      <c r="P1343" s="52" t="str">
        <f t="shared" si="3"/>
        <v/>
      </c>
      <c r="Q1343" s="80" t="str">
        <f t="shared" si="4"/>
        <v/>
      </c>
      <c r="R1343" s="52" t="str">
        <f t="shared" si="5"/>
        <v/>
      </c>
      <c r="S1343" s="52" t="str">
        <f t="shared" si="6"/>
        <v/>
      </c>
      <c r="T1343" s="53" t="str">
        <f>IF(A1343="","",'DATA PENDIENTES'!O1343)</f>
        <v/>
      </c>
    </row>
    <row r="1344" ht="15.75" customHeight="1">
      <c r="A1344" s="47" t="str">
        <f>IF('DATA PENDIENTES'!B1344="","",'DATA PENDIENTES'!B1344)</f>
        <v/>
      </c>
      <c r="B1344" s="47" t="str">
        <f>IF(A1344="","",'DATA PENDIENTES'!C1344)</f>
        <v/>
      </c>
      <c r="C1344" s="47" t="str">
        <f>IF(A1344="","",'DATA PENDIENTES'!L1344)</f>
        <v/>
      </c>
      <c r="D1344" s="47" t="str">
        <f>IF(A1344="","",'DATA PENDIENTES'!J1344)</f>
        <v/>
      </c>
      <c r="E1344" s="47" t="str">
        <f>IF(A1344="","",'DATA PENDIENTES'!D1344)</f>
        <v/>
      </c>
      <c r="F1344" s="47" t="str">
        <f>IF(A1344="","",'DATA PENDIENTES'!E1344)</f>
        <v/>
      </c>
      <c r="G1344" s="47" t="str">
        <f>IF(A1344="","",'DATA PENDIENTES'!F1344)</f>
        <v/>
      </c>
      <c r="H1344" s="47" t="str">
        <f>IF(A1344="","",'DATA PENDIENTES'!G1344)</f>
        <v/>
      </c>
      <c r="I1344" s="48" t="str">
        <f>IF(A1344="","",'DATA PENDIENTES'!H1344)</f>
        <v/>
      </c>
      <c r="J1344" s="48" t="str">
        <f t="shared" si="1"/>
        <v/>
      </c>
      <c r="K1344" s="47" t="str">
        <f>IF(A1344="","",'DATA PENDIENTES'!I1344)</f>
        <v/>
      </c>
      <c r="L1344" s="47" t="str">
        <f>IF(A1344="","",'DATA PENDIENTES'!K1344)</f>
        <v/>
      </c>
      <c r="M1344" s="47" t="str">
        <f>IF(A1344="","",'DATA PENDIENTES'!M1344)</f>
        <v/>
      </c>
      <c r="N1344" s="47" t="str">
        <f>IF(A1344="","",'DATA PENDIENTES'!N1344)</f>
        <v/>
      </c>
      <c r="O1344" s="47" t="str">
        <f t="shared" si="2"/>
        <v/>
      </c>
      <c r="P1344" s="47" t="str">
        <f t="shared" si="3"/>
        <v/>
      </c>
      <c r="Q1344" s="77" t="str">
        <f t="shared" si="4"/>
        <v/>
      </c>
      <c r="R1344" s="47" t="str">
        <f t="shared" si="5"/>
        <v/>
      </c>
      <c r="S1344" s="47" t="str">
        <f t="shared" si="6"/>
        <v/>
      </c>
      <c r="T1344" s="48" t="str">
        <f>IF(A1344="","",'DATA PENDIENTES'!O1344)</f>
        <v/>
      </c>
    </row>
    <row r="1345" ht="15.75" customHeight="1">
      <c r="A1345" s="52" t="str">
        <f>IF('DATA PENDIENTES'!B1345="","",'DATA PENDIENTES'!B1345)</f>
        <v/>
      </c>
      <c r="B1345" s="52" t="str">
        <f>IF(A1345="","",'DATA PENDIENTES'!C1345)</f>
        <v/>
      </c>
      <c r="C1345" s="52" t="str">
        <f>IF(A1345="","",'DATA PENDIENTES'!L1345)</f>
        <v/>
      </c>
      <c r="D1345" s="52" t="str">
        <f>IF(A1345="","",'DATA PENDIENTES'!J1345)</f>
        <v/>
      </c>
      <c r="E1345" s="52" t="str">
        <f>IF(A1345="","",'DATA PENDIENTES'!D1345)</f>
        <v/>
      </c>
      <c r="F1345" s="52" t="str">
        <f>IF(A1345="","",'DATA PENDIENTES'!E1345)</f>
        <v/>
      </c>
      <c r="G1345" s="52" t="str">
        <f>IF(A1345="","",'DATA PENDIENTES'!F1345)</f>
        <v/>
      </c>
      <c r="H1345" s="52" t="str">
        <f>IF(A1345="","",'DATA PENDIENTES'!G1345)</f>
        <v/>
      </c>
      <c r="I1345" s="53" t="str">
        <f>IF(A1345="","",'DATA PENDIENTES'!H1345)</f>
        <v/>
      </c>
      <c r="J1345" s="53" t="str">
        <f t="shared" si="1"/>
        <v/>
      </c>
      <c r="K1345" s="52" t="str">
        <f>IF(A1345="","",'DATA PENDIENTES'!I1345)</f>
        <v/>
      </c>
      <c r="L1345" s="52" t="str">
        <f>IF(A1345="","",'DATA PENDIENTES'!K1345)</f>
        <v/>
      </c>
      <c r="M1345" s="52" t="str">
        <f>IF(A1345="","",'DATA PENDIENTES'!M1345)</f>
        <v/>
      </c>
      <c r="N1345" s="52" t="str">
        <f>IF(A1345="","",'DATA PENDIENTES'!N1345)</f>
        <v/>
      </c>
      <c r="O1345" s="52" t="str">
        <f t="shared" si="2"/>
        <v/>
      </c>
      <c r="P1345" s="52" t="str">
        <f t="shared" si="3"/>
        <v/>
      </c>
      <c r="Q1345" s="80" t="str">
        <f t="shared" si="4"/>
        <v/>
      </c>
      <c r="R1345" s="52" t="str">
        <f t="shared" si="5"/>
        <v/>
      </c>
      <c r="S1345" s="52" t="str">
        <f t="shared" si="6"/>
        <v/>
      </c>
      <c r="T1345" s="53" t="str">
        <f>IF(A1345="","",'DATA PENDIENTES'!O1345)</f>
        <v/>
      </c>
    </row>
    <row r="1346" ht="15.75" customHeight="1">
      <c r="A1346" s="47" t="str">
        <f>IF('DATA PENDIENTES'!B1346="","",'DATA PENDIENTES'!B1346)</f>
        <v/>
      </c>
      <c r="B1346" s="47" t="str">
        <f>IF(A1346="","",'DATA PENDIENTES'!C1346)</f>
        <v/>
      </c>
      <c r="C1346" s="47" t="str">
        <f>IF(A1346="","",'DATA PENDIENTES'!L1346)</f>
        <v/>
      </c>
      <c r="D1346" s="47" t="str">
        <f>IF(A1346="","",'DATA PENDIENTES'!J1346)</f>
        <v/>
      </c>
      <c r="E1346" s="47" t="str">
        <f>IF(A1346="","",'DATA PENDIENTES'!D1346)</f>
        <v/>
      </c>
      <c r="F1346" s="47" t="str">
        <f>IF(A1346="","",'DATA PENDIENTES'!E1346)</f>
        <v/>
      </c>
      <c r="G1346" s="47" t="str">
        <f>IF(A1346="","",'DATA PENDIENTES'!F1346)</f>
        <v/>
      </c>
      <c r="H1346" s="47" t="str">
        <f>IF(A1346="","",'DATA PENDIENTES'!G1346)</f>
        <v/>
      </c>
      <c r="I1346" s="48" t="str">
        <f>IF(A1346="","",'DATA PENDIENTES'!H1346)</f>
        <v/>
      </c>
      <c r="J1346" s="48" t="str">
        <f t="shared" si="1"/>
        <v/>
      </c>
      <c r="K1346" s="47" t="str">
        <f>IF(A1346="","",'DATA PENDIENTES'!I1346)</f>
        <v/>
      </c>
      <c r="L1346" s="47" t="str">
        <f>IF(A1346="","",'DATA PENDIENTES'!K1346)</f>
        <v/>
      </c>
      <c r="M1346" s="47" t="str">
        <f>IF(A1346="","",'DATA PENDIENTES'!M1346)</f>
        <v/>
      </c>
      <c r="N1346" s="47" t="str">
        <f>IF(A1346="","",'DATA PENDIENTES'!N1346)</f>
        <v/>
      </c>
      <c r="O1346" s="47" t="str">
        <f t="shared" si="2"/>
        <v/>
      </c>
      <c r="P1346" s="47" t="str">
        <f t="shared" si="3"/>
        <v/>
      </c>
      <c r="Q1346" s="77" t="str">
        <f t="shared" si="4"/>
        <v/>
      </c>
      <c r="R1346" s="47" t="str">
        <f t="shared" si="5"/>
        <v/>
      </c>
      <c r="S1346" s="47" t="str">
        <f t="shared" si="6"/>
        <v/>
      </c>
      <c r="T1346" s="48" t="str">
        <f>IF(A1346="","",'DATA PENDIENTES'!O1346)</f>
        <v/>
      </c>
    </row>
    <row r="1347" ht="15.75" customHeight="1">
      <c r="A1347" s="52" t="str">
        <f>IF('DATA PENDIENTES'!B1347="","",'DATA PENDIENTES'!B1347)</f>
        <v/>
      </c>
      <c r="B1347" s="52" t="str">
        <f>IF(A1347="","",'DATA PENDIENTES'!C1347)</f>
        <v/>
      </c>
      <c r="C1347" s="52" t="str">
        <f>IF(A1347="","",'DATA PENDIENTES'!L1347)</f>
        <v/>
      </c>
      <c r="D1347" s="52" t="str">
        <f>IF(A1347="","",'DATA PENDIENTES'!J1347)</f>
        <v/>
      </c>
      <c r="E1347" s="52" t="str">
        <f>IF(A1347="","",'DATA PENDIENTES'!D1347)</f>
        <v/>
      </c>
      <c r="F1347" s="52" t="str">
        <f>IF(A1347="","",'DATA PENDIENTES'!E1347)</f>
        <v/>
      </c>
      <c r="G1347" s="52" t="str">
        <f>IF(A1347="","",'DATA PENDIENTES'!F1347)</f>
        <v/>
      </c>
      <c r="H1347" s="52" t="str">
        <f>IF(A1347="","",'DATA PENDIENTES'!G1347)</f>
        <v/>
      </c>
      <c r="I1347" s="53" t="str">
        <f>IF(A1347="","",'DATA PENDIENTES'!H1347)</f>
        <v/>
      </c>
      <c r="J1347" s="53" t="str">
        <f t="shared" si="1"/>
        <v/>
      </c>
      <c r="K1347" s="52" t="str">
        <f>IF(A1347="","",'DATA PENDIENTES'!I1347)</f>
        <v/>
      </c>
      <c r="L1347" s="52" t="str">
        <f>IF(A1347="","",'DATA PENDIENTES'!K1347)</f>
        <v/>
      </c>
      <c r="M1347" s="52" t="str">
        <f>IF(A1347="","",'DATA PENDIENTES'!M1347)</f>
        <v/>
      </c>
      <c r="N1347" s="52" t="str">
        <f>IF(A1347="","",'DATA PENDIENTES'!N1347)</f>
        <v/>
      </c>
      <c r="O1347" s="52" t="str">
        <f t="shared" si="2"/>
        <v/>
      </c>
      <c r="P1347" s="52" t="str">
        <f t="shared" si="3"/>
        <v/>
      </c>
      <c r="Q1347" s="80" t="str">
        <f t="shared" si="4"/>
        <v/>
      </c>
      <c r="R1347" s="52" t="str">
        <f t="shared" si="5"/>
        <v/>
      </c>
      <c r="S1347" s="52" t="str">
        <f t="shared" si="6"/>
        <v/>
      </c>
      <c r="T1347" s="53" t="str">
        <f>IF(A1347="","",'DATA PENDIENTES'!O1347)</f>
        <v/>
      </c>
    </row>
    <row r="1348" ht="15.75" customHeight="1">
      <c r="A1348" s="47" t="str">
        <f>IF('DATA PENDIENTES'!B1348="","",'DATA PENDIENTES'!B1348)</f>
        <v/>
      </c>
      <c r="B1348" s="47" t="str">
        <f>IF(A1348="","",'DATA PENDIENTES'!C1348)</f>
        <v/>
      </c>
      <c r="C1348" s="47" t="str">
        <f>IF(A1348="","",'DATA PENDIENTES'!L1348)</f>
        <v/>
      </c>
      <c r="D1348" s="47" t="str">
        <f>IF(A1348="","",'DATA PENDIENTES'!J1348)</f>
        <v/>
      </c>
      <c r="E1348" s="47" t="str">
        <f>IF(A1348="","",'DATA PENDIENTES'!D1348)</f>
        <v/>
      </c>
      <c r="F1348" s="47" t="str">
        <f>IF(A1348="","",'DATA PENDIENTES'!E1348)</f>
        <v/>
      </c>
      <c r="G1348" s="47" t="str">
        <f>IF(A1348="","",'DATA PENDIENTES'!F1348)</f>
        <v/>
      </c>
      <c r="H1348" s="47" t="str">
        <f>IF(A1348="","",'DATA PENDIENTES'!G1348)</f>
        <v/>
      </c>
      <c r="I1348" s="48" t="str">
        <f>IF(A1348="","",'DATA PENDIENTES'!H1348)</f>
        <v/>
      </c>
      <c r="J1348" s="48" t="str">
        <f t="shared" si="1"/>
        <v/>
      </c>
      <c r="K1348" s="47" t="str">
        <f>IF(A1348="","",'DATA PENDIENTES'!I1348)</f>
        <v/>
      </c>
      <c r="L1348" s="47" t="str">
        <f>IF(A1348="","",'DATA PENDIENTES'!K1348)</f>
        <v/>
      </c>
      <c r="M1348" s="47" t="str">
        <f>IF(A1348="","",'DATA PENDIENTES'!M1348)</f>
        <v/>
      </c>
      <c r="N1348" s="47" t="str">
        <f>IF(A1348="","",'DATA PENDIENTES'!N1348)</f>
        <v/>
      </c>
      <c r="O1348" s="47" t="str">
        <f t="shared" si="2"/>
        <v/>
      </c>
      <c r="P1348" s="47" t="str">
        <f t="shared" si="3"/>
        <v/>
      </c>
      <c r="Q1348" s="77" t="str">
        <f t="shared" si="4"/>
        <v/>
      </c>
      <c r="R1348" s="47" t="str">
        <f t="shared" si="5"/>
        <v/>
      </c>
      <c r="S1348" s="47" t="str">
        <f t="shared" si="6"/>
        <v/>
      </c>
      <c r="T1348" s="48" t="str">
        <f>IF(A1348="","",'DATA PENDIENTES'!O1348)</f>
        <v/>
      </c>
    </row>
    <row r="1349" ht="15.75" customHeight="1">
      <c r="A1349" s="52" t="str">
        <f>IF('DATA PENDIENTES'!B1349="","",'DATA PENDIENTES'!B1349)</f>
        <v/>
      </c>
      <c r="B1349" s="52" t="str">
        <f>IF(A1349="","",'DATA PENDIENTES'!C1349)</f>
        <v/>
      </c>
      <c r="C1349" s="52" t="str">
        <f>IF(A1349="","",'DATA PENDIENTES'!L1349)</f>
        <v/>
      </c>
      <c r="D1349" s="52" t="str">
        <f>IF(A1349="","",'DATA PENDIENTES'!J1349)</f>
        <v/>
      </c>
      <c r="E1349" s="52" t="str">
        <f>IF(A1349="","",'DATA PENDIENTES'!D1349)</f>
        <v/>
      </c>
      <c r="F1349" s="52" t="str">
        <f>IF(A1349="","",'DATA PENDIENTES'!E1349)</f>
        <v/>
      </c>
      <c r="G1349" s="52" t="str">
        <f>IF(A1349="","",'DATA PENDIENTES'!F1349)</f>
        <v/>
      </c>
      <c r="H1349" s="52" t="str">
        <f>IF(A1349="","",'DATA PENDIENTES'!G1349)</f>
        <v/>
      </c>
      <c r="I1349" s="53" t="str">
        <f>IF(A1349="","",'DATA PENDIENTES'!H1349)</f>
        <v/>
      </c>
      <c r="J1349" s="53" t="str">
        <f t="shared" si="1"/>
        <v/>
      </c>
      <c r="K1349" s="52" t="str">
        <f>IF(A1349="","",'DATA PENDIENTES'!I1349)</f>
        <v/>
      </c>
      <c r="L1349" s="52" t="str">
        <f>IF(A1349="","",'DATA PENDIENTES'!K1349)</f>
        <v/>
      </c>
      <c r="M1349" s="52" t="str">
        <f>IF(A1349="","",'DATA PENDIENTES'!M1349)</f>
        <v/>
      </c>
      <c r="N1349" s="52" t="str">
        <f>IF(A1349="","",'DATA PENDIENTES'!N1349)</f>
        <v/>
      </c>
      <c r="O1349" s="52" t="str">
        <f t="shared" si="2"/>
        <v/>
      </c>
      <c r="P1349" s="52" t="str">
        <f t="shared" si="3"/>
        <v/>
      </c>
      <c r="Q1349" s="80" t="str">
        <f t="shared" si="4"/>
        <v/>
      </c>
      <c r="R1349" s="52" t="str">
        <f t="shared" si="5"/>
        <v/>
      </c>
      <c r="S1349" s="52" t="str">
        <f t="shared" si="6"/>
        <v/>
      </c>
      <c r="T1349" s="53" t="str">
        <f>IF(A1349="","",'DATA PENDIENTES'!O1349)</f>
        <v/>
      </c>
    </row>
    <row r="1350" ht="15.75" customHeight="1">
      <c r="A1350" s="47" t="str">
        <f>IF('DATA PENDIENTES'!B1350="","",'DATA PENDIENTES'!B1350)</f>
        <v/>
      </c>
      <c r="B1350" s="47" t="str">
        <f>IF(A1350="","",'DATA PENDIENTES'!C1350)</f>
        <v/>
      </c>
      <c r="C1350" s="47" t="str">
        <f>IF(A1350="","",'DATA PENDIENTES'!L1350)</f>
        <v/>
      </c>
      <c r="D1350" s="47" t="str">
        <f>IF(A1350="","",'DATA PENDIENTES'!J1350)</f>
        <v/>
      </c>
      <c r="E1350" s="47" t="str">
        <f>IF(A1350="","",'DATA PENDIENTES'!D1350)</f>
        <v/>
      </c>
      <c r="F1350" s="47" t="str">
        <f>IF(A1350="","",'DATA PENDIENTES'!E1350)</f>
        <v/>
      </c>
      <c r="G1350" s="47" t="str">
        <f>IF(A1350="","",'DATA PENDIENTES'!F1350)</f>
        <v/>
      </c>
      <c r="H1350" s="47" t="str">
        <f>IF(A1350="","",'DATA PENDIENTES'!G1350)</f>
        <v/>
      </c>
      <c r="I1350" s="48" t="str">
        <f>IF(A1350="","",'DATA PENDIENTES'!H1350)</f>
        <v/>
      </c>
      <c r="J1350" s="48" t="str">
        <f t="shared" si="1"/>
        <v/>
      </c>
      <c r="K1350" s="47" t="str">
        <f>IF(A1350="","",'DATA PENDIENTES'!I1350)</f>
        <v/>
      </c>
      <c r="L1350" s="47" t="str">
        <f>IF(A1350="","",'DATA PENDIENTES'!K1350)</f>
        <v/>
      </c>
      <c r="M1350" s="47" t="str">
        <f>IF(A1350="","",'DATA PENDIENTES'!M1350)</f>
        <v/>
      </c>
      <c r="N1350" s="47" t="str">
        <f>IF(A1350="","",'DATA PENDIENTES'!N1350)</f>
        <v/>
      </c>
      <c r="O1350" s="47" t="str">
        <f t="shared" si="2"/>
        <v/>
      </c>
      <c r="P1350" s="47" t="str">
        <f t="shared" si="3"/>
        <v/>
      </c>
      <c r="Q1350" s="77" t="str">
        <f t="shared" si="4"/>
        <v/>
      </c>
      <c r="R1350" s="47" t="str">
        <f t="shared" si="5"/>
        <v/>
      </c>
      <c r="S1350" s="47" t="str">
        <f t="shared" si="6"/>
        <v/>
      </c>
      <c r="T1350" s="48" t="str">
        <f>IF(A1350="","",'DATA PENDIENTES'!O1350)</f>
        <v/>
      </c>
    </row>
    <row r="1351" ht="15.75" customHeight="1">
      <c r="A1351" s="52" t="str">
        <f>IF('DATA PENDIENTES'!B1351="","",'DATA PENDIENTES'!B1351)</f>
        <v/>
      </c>
      <c r="B1351" s="52" t="str">
        <f>IF(A1351="","",'DATA PENDIENTES'!C1351)</f>
        <v/>
      </c>
      <c r="C1351" s="52" t="str">
        <f>IF(A1351="","",'DATA PENDIENTES'!L1351)</f>
        <v/>
      </c>
      <c r="D1351" s="52" t="str">
        <f>IF(A1351="","",'DATA PENDIENTES'!J1351)</f>
        <v/>
      </c>
      <c r="E1351" s="52" t="str">
        <f>IF(A1351="","",'DATA PENDIENTES'!D1351)</f>
        <v/>
      </c>
      <c r="F1351" s="52" t="str">
        <f>IF(A1351="","",'DATA PENDIENTES'!E1351)</f>
        <v/>
      </c>
      <c r="G1351" s="52" t="str">
        <f>IF(A1351="","",'DATA PENDIENTES'!F1351)</f>
        <v/>
      </c>
      <c r="H1351" s="52" t="str">
        <f>IF(A1351="","",'DATA PENDIENTES'!G1351)</f>
        <v/>
      </c>
      <c r="I1351" s="53" t="str">
        <f>IF(A1351="","",'DATA PENDIENTES'!H1351)</f>
        <v/>
      </c>
      <c r="J1351" s="53" t="str">
        <f t="shared" si="1"/>
        <v/>
      </c>
      <c r="K1351" s="52" t="str">
        <f>IF(A1351="","",'DATA PENDIENTES'!I1351)</f>
        <v/>
      </c>
      <c r="L1351" s="52" t="str">
        <f>IF(A1351="","",'DATA PENDIENTES'!K1351)</f>
        <v/>
      </c>
      <c r="M1351" s="52" t="str">
        <f>IF(A1351="","",'DATA PENDIENTES'!M1351)</f>
        <v/>
      </c>
      <c r="N1351" s="52" t="str">
        <f>IF(A1351="","",'DATA PENDIENTES'!N1351)</f>
        <v/>
      </c>
      <c r="O1351" s="52" t="str">
        <f t="shared" si="2"/>
        <v/>
      </c>
      <c r="P1351" s="52" t="str">
        <f t="shared" si="3"/>
        <v/>
      </c>
      <c r="Q1351" s="80" t="str">
        <f t="shared" si="4"/>
        <v/>
      </c>
      <c r="R1351" s="52" t="str">
        <f t="shared" si="5"/>
        <v/>
      </c>
      <c r="S1351" s="52" t="str">
        <f t="shared" si="6"/>
        <v/>
      </c>
      <c r="T1351" s="53" t="str">
        <f>IF(A1351="","",'DATA PENDIENTES'!O1351)</f>
        <v/>
      </c>
    </row>
    <row r="1352" ht="15.75" customHeight="1">
      <c r="A1352" s="47" t="str">
        <f>IF('DATA PENDIENTES'!B1352="","",'DATA PENDIENTES'!B1352)</f>
        <v/>
      </c>
      <c r="B1352" s="47" t="str">
        <f>IF(A1352="","",'DATA PENDIENTES'!C1352)</f>
        <v/>
      </c>
      <c r="C1352" s="47" t="str">
        <f>IF(A1352="","",'DATA PENDIENTES'!L1352)</f>
        <v/>
      </c>
      <c r="D1352" s="47" t="str">
        <f>IF(A1352="","",'DATA PENDIENTES'!J1352)</f>
        <v/>
      </c>
      <c r="E1352" s="47" t="str">
        <f>IF(A1352="","",'DATA PENDIENTES'!D1352)</f>
        <v/>
      </c>
      <c r="F1352" s="47" t="str">
        <f>IF(A1352="","",'DATA PENDIENTES'!E1352)</f>
        <v/>
      </c>
      <c r="G1352" s="47" t="str">
        <f>IF(A1352="","",'DATA PENDIENTES'!F1352)</f>
        <v/>
      </c>
      <c r="H1352" s="47" t="str">
        <f>IF(A1352="","",'DATA PENDIENTES'!G1352)</f>
        <v/>
      </c>
      <c r="I1352" s="48" t="str">
        <f>IF(A1352="","",'DATA PENDIENTES'!H1352)</f>
        <v/>
      </c>
      <c r="J1352" s="48" t="str">
        <f t="shared" si="1"/>
        <v/>
      </c>
      <c r="K1352" s="47" t="str">
        <f>IF(A1352="","",'DATA PENDIENTES'!I1352)</f>
        <v/>
      </c>
      <c r="L1352" s="47" t="str">
        <f>IF(A1352="","",'DATA PENDIENTES'!K1352)</f>
        <v/>
      </c>
      <c r="M1352" s="47" t="str">
        <f>IF(A1352="","",'DATA PENDIENTES'!M1352)</f>
        <v/>
      </c>
      <c r="N1352" s="47" t="str">
        <f>IF(A1352="","",'DATA PENDIENTES'!N1352)</f>
        <v/>
      </c>
      <c r="O1352" s="47" t="str">
        <f t="shared" si="2"/>
        <v/>
      </c>
      <c r="P1352" s="47" t="str">
        <f t="shared" si="3"/>
        <v/>
      </c>
      <c r="Q1352" s="77" t="str">
        <f t="shared" si="4"/>
        <v/>
      </c>
      <c r="R1352" s="47" t="str">
        <f t="shared" si="5"/>
        <v/>
      </c>
      <c r="S1352" s="47" t="str">
        <f t="shared" si="6"/>
        <v/>
      </c>
      <c r="T1352" s="48" t="str">
        <f>IF(A1352="","",'DATA PENDIENTES'!O1352)</f>
        <v/>
      </c>
    </row>
    <row r="1353" ht="15.75" customHeight="1">
      <c r="A1353" s="52" t="str">
        <f>IF('DATA PENDIENTES'!B1353="","",'DATA PENDIENTES'!B1353)</f>
        <v/>
      </c>
      <c r="B1353" s="52" t="str">
        <f>IF(A1353="","",'DATA PENDIENTES'!C1353)</f>
        <v/>
      </c>
      <c r="C1353" s="52" t="str">
        <f>IF(A1353="","",'DATA PENDIENTES'!L1353)</f>
        <v/>
      </c>
      <c r="D1353" s="52" t="str">
        <f>IF(A1353="","",'DATA PENDIENTES'!J1353)</f>
        <v/>
      </c>
      <c r="E1353" s="52" t="str">
        <f>IF(A1353="","",'DATA PENDIENTES'!D1353)</f>
        <v/>
      </c>
      <c r="F1353" s="52" t="str">
        <f>IF(A1353="","",'DATA PENDIENTES'!E1353)</f>
        <v/>
      </c>
      <c r="G1353" s="52" t="str">
        <f>IF(A1353="","",'DATA PENDIENTES'!F1353)</f>
        <v/>
      </c>
      <c r="H1353" s="52" t="str">
        <f>IF(A1353="","",'DATA PENDIENTES'!G1353)</f>
        <v/>
      </c>
      <c r="I1353" s="53" t="str">
        <f>IF(A1353="","",'DATA PENDIENTES'!H1353)</f>
        <v/>
      </c>
      <c r="J1353" s="53" t="str">
        <f t="shared" si="1"/>
        <v/>
      </c>
      <c r="K1353" s="52" t="str">
        <f>IF(A1353="","",'DATA PENDIENTES'!I1353)</f>
        <v/>
      </c>
      <c r="L1353" s="52" t="str">
        <f>IF(A1353="","",'DATA PENDIENTES'!K1353)</f>
        <v/>
      </c>
      <c r="M1353" s="52" t="str">
        <f>IF(A1353="","",'DATA PENDIENTES'!M1353)</f>
        <v/>
      </c>
      <c r="N1353" s="52" t="str">
        <f>IF(A1353="","",'DATA PENDIENTES'!N1353)</f>
        <v/>
      </c>
      <c r="O1353" s="52" t="str">
        <f t="shared" si="2"/>
        <v/>
      </c>
      <c r="P1353" s="52" t="str">
        <f t="shared" si="3"/>
        <v/>
      </c>
      <c r="Q1353" s="80" t="str">
        <f t="shared" si="4"/>
        <v/>
      </c>
      <c r="R1353" s="52" t="str">
        <f t="shared" si="5"/>
        <v/>
      </c>
      <c r="S1353" s="52" t="str">
        <f t="shared" si="6"/>
        <v/>
      </c>
      <c r="T1353" s="53" t="str">
        <f>IF(A1353="","",'DATA PENDIENTES'!O1353)</f>
        <v/>
      </c>
    </row>
    <row r="1354" ht="15.75" customHeight="1">
      <c r="A1354" s="47" t="str">
        <f>IF('DATA PENDIENTES'!B1354="","",'DATA PENDIENTES'!B1354)</f>
        <v/>
      </c>
      <c r="B1354" s="47" t="str">
        <f>IF(A1354="","",'DATA PENDIENTES'!C1354)</f>
        <v/>
      </c>
      <c r="C1354" s="47" t="str">
        <f>IF(A1354="","",'DATA PENDIENTES'!L1354)</f>
        <v/>
      </c>
      <c r="D1354" s="47" t="str">
        <f>IF(A1354="","",'DATA PENDIENTES'!J1354)</f>
        <v/>
      </c>
      <c r="E1354" s="47" t="str">
        <f>IF(A1354="","",'DATA PENDIENTES'!D1354)</f>
        <v/>
      </c>
      <c r="F1354" s="47" t="str">
        <f>IF(A1354="","",'DATA PENDIENTES'!E1354)</f>
        <v/>
      </c>
      <c r="G1354" s="47" t="str">
        <f>IF(A1354="","",'DATA PENDIENTES'!F1354)</f>
        <v/>
      </c>
      <c r="H1354" s="47" t="str">
        <f>IF(A1354="","",'DATA PENDIENTES'!G1354)</f>
        <v/>
      </c>
      <c r="I1354" s="48" t="str">
        <f>IF(A1354="","",'DATA PENDIENTES'!H1354)</f>
        <v/>
      </c>
      <c r="J1354" s="48" t="str">
        <f t="shared" si="1"/>
        <v/>
      </c>
      <c r="K1354" s="47" t="str">
        <f>IF(A1354="","",'DATA PENDIENTES'!I1354)</f>
        <v/>
      </c>
      <c r="L1354" s="47" t="str">
        <f>IF(A1354="","",'DATA PENDIENTES'!K1354)</f>
        <v/>
      </c>
      <c r="M1354" s="47" t="str">
        <f>IF(A1354="","",'DATA PENDIENTES'!M1354)</f>
        <v/>
      </c>
      <c r="N1354" s="47" t="str">
        <f>IF(A1354="","",'DATA PENDIENTES'!N1354)</f>
        <v/>
      </c>
      <c r="O1354" s="47" t="str">
        <f t="shared" si="2"/>
        <v/>
      </c>
      <c r="P1354" s="47" t="str">
        <f t="shared" si="3"/>
        <v/>
      </c>
      <c r="Q1354" s="77" t="str">
        <f t="shared" si="4"/>
        <v/>
      </c>
      <c r="R1354" s="47" t="str">
        <f t="shared" si="5"/>
        <v/>
      </c>
      <c r="S1354" s="47" t="str">
        <f t="shared" si="6"/>
        <v/>
      </c>
      <c r="T1354" s="48" t="str">
        <f>IF(A1354="","",'DATA PENDIENTES'!O1354)</f>
        <v/>
      </c>
    </row>
    <row r="1355" ht="15.75" customHeight="1">
      <c r="A1355" s="52" t="str">
        <f>IF('DATA PENDIENTES'!B1355="","",'DATA PENDIENTES'!B1355)</f>
        <v/>
      </c>
      <c r="B1355" s="52" t="str">
        <f>IF(A1355="","",'DATA PENDIENTES'!C1355)</f>
        <v/>
      </c>
      <c r="C1355" s="52" t="str">
        <f>IF(A1355="","",'DATA PENDIENTES'!L1355)</f>
        <v/>
      </c>
      <c r="D1355" s="52" t="str">
        <f>IF(A1355="","",'DATA PENDIENTES'!J1355)</f>
        <v/>
      </c>
      <c r="E1355" s="52" t="str">
        <f>IF(A1355="","",'DATA PENDIENTES'!D1355)</f>
        <v/>
      </c>
      <c r="F1355" s="52" t="str">
        <f>IF(A1355="","",'DATA PENDIENTES'!E1355)</f>
        <v/>
      </c>
      <c r="G1355" s="52" t="str">
        <f>IF(A1355="","",'DATA PENDIENTES'!F1355)</f>
        <v/>
      </c>
      <c r="H1355" s="52" t="str">
        <f>IF(A1355="","",'DATA PENDIENTES'!G1355)</f>
        <v/>
      </c>
      <c r="I1355" s="53" t="str">
        <f>IF(A1355="","",'DATA PENDIENTES'!H1355)</f>
        <v/>
      </c>
      <c r="J1355" s="53" t="str">
        <f t="shared" si="1"/>
        <v/>
      </c>
      <c r="K1355" s="52" t="str">
        <f>IF(A1355="","",'DATA PENDIENTES'!I1355)</f>
        <v/>
      </c>
      <c r="L1355" s="52" t="str">
        <f>IF(A1355="","",'DATA PENDIENTES'!K1355)</f>
        <v/>
      </c>
      <c r="M1355" s="52" t="str">
        <f>IF(A1355="","",'DATA PENDIENTES'!M1355)</f>
        <v/>
      </c>
      <c r="N1355" s="52" t="str">
        <f>IF(A1355="","",'DATA PENDIENTES'!N1355)</f>
        <v/>
      </c>
      <c r="O1355" s="52" t="str">
        <f t="shared" si="2"/>
        <v/>
      </c>
      <c r="P1355" s="52" t="str">
        <f t="shared" si="3"/>
        <v/>
      </c>
      <c r="Q1355" s="80" t="str">
        <f t="shared" si="4"/>
        <v/>
      </c>
      <c r="R1355" s="52" t="str">
        <f t="shared" si="5"/>
        <v/>
      </c>
      <c r="S1355" s="52" t="str">
        <f t="shared" si="6"/>
        <v/>
      </c>
      <c r="T1355" s="53" t="str">
        <f>IF(A1355="","",'DATA PENDIENTES'!O1355)</f>
        <v/>
      </c>
    </row>
    <row r="1356" ht="15.75" customHeight="1">
      <c r="A1356" s="47" t="str">
        <f>IF('DATA PENDIENTES'!B1356="","",'DATA PENDIENTES'!B1356)</f>
        <v/>
      </c>
      <c r="B1356" s="47" t="str">
        <f>IF(A1356="","",'DATA PENDIENTES'!C1356)</f>
        <v/>
      </c>
      <c r="C1356" s="47" t="str">
        <f>IF(A1356="","",'DATA PENDIENTES'!L1356)</f>
        <v/>
      </c>
      <c r="D1356" s="47" t="str">
        <f>IF(A1356="","",'DATA PENDIENTES'!J1356)</f>
        <v/>
      </c>
      <c r="E1356" s="47" t="str">
        <f>IF(A1356="","",'DATA PENDIENTES'!D1356)</f>
        <v/>
      </c>
      <c r="F1356" s="47" t="str">
        <f>IF(A1356="","",'DATA PENDIENTES'!E1356)</f>
        <v/>
      </c>
      <c r="G1356" s="47" t="str">
        <f>IF(A1356="","",'DATA PENDIENTES'!F1356)</f>
        <v/>
      </c>
      <c r="H1356" s="47" t="str">
        <f>IF(A1356="","",'DATA PENDIENTES'!G1356)</f>
        <v/>
      </c>
      <c r="I1356" s="48" t="str">
        <f>IF(A1356="","",'DATA PENDIENTES'!H1356)</f>
        <v/>
      </c>
      <c r="J1356" s="48" t="str">
        <f t="shared" si="1"/>
        <v/>
      </c>
      <c r="K1356" s="47" t="str">
        <f>IF(A1356="","",'DATA PENDIENTES'!I1356)</f>
        <v/>
      </c>
      <c r="L1356" s="47" t="str">
        <f>IF(A1356="","",'DATA PENDIENTES'!K1356)</f>
        <v/>
      </c>
      <c r="M1356" s="47" t="str">
        <f>IF(A1356="","",'DATA PENDIENTES'!M1356)</f>
        <v/>
      </c>
      <c r="N1356" s="47" t="str">
        <f>IF(A1356="","",'DATA PENDIENTES'!N1356)</f>
        <v/>
      </c>
      <c r="O1356" s="47" t="str">
        <f t="shared" si="2"/>
        <v/>
      </c>
      <c r="P1356" s="47" t="str">
        <f t="shared" si="3"/>
        <v/>
      </c>
      <c r="Q1356" s="77" t="str">
        <f t="shared" si="4"/>
        <v/>
      </c>
      <c r="R1356" s="47" t="str">
        <f t="shared" si="5"/>
        <v/>
      </c>
      <c r="S1356" s="47" t="str">
        <f t="shared" si="6"/>
        <v/>
      </c>
      <c r="T1356" s="48" t="str">
        <f>IF(A1356="","",'DATA PENDIENTES'!O1356)</f>
        <v/>
      </c>
    </row>
    <row r="1357" ht="15.75" customHeight="1">
      <c r="A1357" s="52" t="str">
        <f>IF('DATA PENDIENTES'!B1357="","",'DATA PENDIENTES'!B1357)</f>
        <v/>
      </c>
      <c r="B1357" s="52" t="str">
        <f>IF(A1357="","",'DATA PENDIENTES'!C1357)</f>
        <v/>
      </c>
      <c r="C1357" s="52" t="str">
        <f>IF(A1357="","",'DATA PENDIENTES'!L1357)</f>
        <v/>
      </c>
      <c r="D1357" s="52" t="str">
        <f>IF(A1357="","",'DATA PENDIENTES'!J1357)</f>
        <v/>
      </c>
      <c r="E1357" s="52" t="str">
        <f>IF(A1357="","",'DATA PENDIENTES'!D1357)</f>
        <v/>
      </c>
      <c r="F1357" s="52" t="str">
        <f>IF(A1357="","",'DATA PENDIENTES'!E1357)</f>
        <v/>
      </c>
      <c r="G1357" s="52" t="str">
        <f>IF(A1357="","",'DATA PENDIENTES'!F1357)</f>
        <v/>
      </c>
      <c r="H1357" s="52" t="str">
        <f>IF(A1357="","",'DATA PENDIENTES'!G1357)</f>
        <v/>
      </c>
      <c r="I1357" s="53" t="str">
        <f>IF(A1357="","",'DATA PENDIENTES'!H1357)</f>
        <v/>
      </c>
      <c r="J1357" s="53" t="str">
        <f t="shared" si="1"/>
        <v/>
      </c>
      <c r="K1357" s="52" t="str">
        <f>IF(A1357="","",'DATA PENDIENTES'!I1357)</f>
        <v/>
      </c>
      <c r="L1357" s="52" t="str">
        <f>IF(A1357="","",'DATA PENDIENTES'!K1357)</f>
        <v/>
      </c>
      <c r="M1357" s="52" t="str">
        <f>IF(A1357="","",'DATA PENDIENTES'!M1357)</f>
        <v/>
      </c>
      <c r="N1357" s="52" t="str">
        <f>IF(A1357="","",'DATA PENDIENTES'!N1357)</f>
        <v/>
      </c>
      <c r="O1357" s="52" t="str">
        <f t="shared" si="2"/>
        <v/>
      </c>
      <c r="P1357" s="52" t="str">
        <f t="shared" si="3"/>
        <v/>
      </c>
      <c r="Q1357" s="80" t="str">
        <f t="shared" si="4"/>
        <v/>
      </c>
      <c r="R1357" s="52" t="str">
        <f t="shared" si="5"/>
        <v/>
      </c>
      <c r="S1357" s="52" t="str">
        <f t="shared" si="6"/>
        <v/>
      </c>
      <c r="T1357" s="53" t="str">
        <f>IF(A1357="","",'DATA PENDIENTES'!O1357)</f>
        <v/>
      </c>
    </row>
    <row r="1358" ht="15.75" customHeight="1">
      <c r="A1358" s="47" t="str">
        <f>IF('DATA PENDIENTES'!B1358="","",'DATA PENDIENTES'!B1358)</f>
        <v/>
      </c>
      <c r="B1358" s="47" t="str">
        <f>IF(A1358="","",'DATA PENDIENTES'!C1358)</f>
        <v/>
      </c>
      <c r="C1358" s="47" t="str">
        <f>IF(A1358="","",'DATA PENDIENTES'!L1358)</f>
        <v/>
      </c>
      <c r="D1358" s="47" t="str">
        <f>IF(A1358="","",'DATA PENDIENTES'!J1358)</f>
        <v/>
      </c>
      <c r="E1358" s="47" t="str">
        <f>IF(A1358="","",'DATA PENDIENTES'!D1358)</f>
        <v/>
      </c>
      <c r="F1358" s="47" t="str">
        <f>IF(A1358="","",'DATA PENDIENTES'!E1358)</f>
        <v/>
      </c>
      <c r="G1358" s="47" t="str">
        <f>IF(A1358="","",'DATA PENDIENTES'!F1358)</f>
        <v/>
      </c>
      <c r="H1358" s="47" t="str">
        <f>IF(A1358="","",'DATA PENDIENTES'!G1358)</f>
        <v/>
      </c>
      <c r="I1358" s="48" t="str">
        <f>IF(A1358="","",'DATA PENDIENTES'!H1358)</f>
        <v/>
      </c>
      <c r="J1358" s="48" t="str">
        <f t="shared" si="1"/>
        <v/>
      </c>
      <c r="K1358" s="47" t="str">
        <f>IF(A1358="","",'DATA PENDIENTES'!I1358)</f>
        <v/>
      </c>
      <c r="L1358" s="47" t="str">
        <f>IF(A1358="","",'DATA PENDIENTES'!K1358)</f>
        <v/>
      </c>
      <c r="M1358" s="47" t="str">
        <f>IF(A1358="","",'DATA PENDIENTES'!M1358)</f>
        <v/>
      </c>
      <c r="N1358" s="47" t="str">
        <f>IF(A1358="","",'DATA PENDIENTES'!N1358)</f>
        <v/>
      </c>
      <c r="O1358" s="47" t="str">
        <f t="shared" si="2"/>
        <v/>
      </c>
      <c r="P1358" s="47" t="str">
        <f t="shared" si="3"/>
        <v/>
      </c>
      <c r="Q1358" s="77" t="str">
        <f t="shared" si="4"/>
        <v/>
      </c>
      <c r="R1358" s="47" t="str">
        <f t="shared" si="5"/>
        <v/>
      </c>
      <c r="S1358" s="47" t="str">
        <f t="shared" si="6"/>
        <v/>
      </c>
      <c r="T1358" s="48" t="str">
        <f>IF(A1358="","",'DATA PENDIENTES'!O1358)</f>
        <v/>
      </c>
    </row>
    <row r="1359" ht="15.75" customHeight="1">
      <c r="A1359" s="52" t="str">
        <f>IF('DATA PENDIENTES'!B1359="","",'DATA PENDIENTES'!B1359)</f>
        <v/>
      </c>
      <c r="B1359" s="52" t="str">
        <f>IF(A1359="","",'DATA PENDIENTES'!C1359)</f>
        <v/>
      </c>
      <c r="C1359" s="52" t="str">
        <f>IF(A1359="","",'DATA PENDIENTES'!L1359)</f>
        <v/>
      </c>
      <c r="D1359" s="52" t="str">
        <f>IF(A1359="","",'DATA PENDIENTES'!J1359)</f>
        <v/>
      </c>
      <c r="E1359" s="52" t="str">
        <f>IF(A1359="","",'DATA PENDIENTES'!D1359)</f>
        <v/>
      </c>
      <c r="F1359" s="52" t="str">
        <f>IF(A1359="","",'DATA PENDIENTES'!E1359)</f>
        <v/>
      </c>
      <c r="G1359" s="52" t="str">
        <f>IF(A1359="","",'DATA PENDIENTES'!F1359)</f>
        <v/>
      </c>
      <c r="H1359" s="52" t="str">
        <f>IF(A1359="","",'DATA PENDIENTES'!G1359)</f>
        <v/>
      </c>
      <c r="I1359" s="53" t="str">
        <f>IF(A1359="","",'DATA PENDIENTES'!H1359)</f>
        <v/>
      </c>
      <c r="J1359" s="53" t="str">
        <f t="shared" si="1"/>
        <v/>
      </c>
      <c r="K1359" s="52" t="str">
        <f>IF(A1359="","",'DATA PENDIENTES'!I1359)</f>
        <v/>
      </c>
      <c r="L1359" s="52" t="str">
        <f>IF(A1359="","",'DATA PENDIENTES'!K1359)</f>
        <v/>
      </c>
      <c r="M1359" s="52" t="str">
        <f>IF(A1359="","",'DATA PENDIENTES'!M1359)</f>
        <v/>
      </c>
      <c r="N1359" s="52" t="str">
        <f>IF(A1359="","",'DATA PENDIENTES'!N1359)</f>
        <v/>
      </c>
      <c r="O1359" s="52" t="str">
        <f t="shared" si="2"/>
        <v/>
      </c>
      <c r="P1359" s="52" t="str">
        <f t="shared" si="3"/>
        <v/>
      </c>
      <c r="Q1359" s="80" t="str">
        <f t="shared" si="4"/>
        <v/>
      </c>
      <c r="R1359" s="52" t="str">
        <f t="shared" si="5"/>
        <v/>
      </c>
      <c r="S1359" s="52" t="str">
        <f t="shared" si="6"/>
        <v/>
      </c>
      <c r="T1359" s="53" t="str">
        <f>IF(A1359="","",'DATA PENDIENTES'!O1359)</f>
        <v/>
      </c>
    </row>
    <row r="1360" ht="15.75" customHeight="1">
      <c r="A1360" s="47" t="str">
        <f>IF('DATA PENDIENTES'!B1360="","",'DATA PENDIENTES'!B1360)</f>
        <v/>
      </c>
      <c r="B1360" s="47" t="str">
        <f>IF(A1360="","",'DATA PENDIENTES'!C1360)</f>
        <v/>
      </c>
      <c r="C1360" s="47" t="str">
        <f>IF(A1360="","",'DATA PENDIENTES'!L1360)</f>
        <v/>
      </c>
      <c r="D1360" s="47" t="str">
        <f>IF(A1360="","",'DATA PENDIENTES'!J1360)</f>
        <v/>
      </c>
      <c r="E1360" s="47" t="str">
        <f>IF(A1360="","",'DATA PENDIENTES'!D1360)</f>
        <v/>
      </c>
      <c r="F1360" s="47" t="str">
        <f>IF(A1360="","",'DATA PENDIENTES'!E1360)</f>
        <v/>
      </c>
      <c r="G1360" s="47" t="str">
        <f>IF(A1360="","",'DATA PENDIENTES'!F1360)</f>
        <v/>
      </c>
      <c r="H1360" s="47" t="str">
        <f>IF(A1360="","",'DATA PENDIENTES'!G1360)</f>
        <v/>
      </c>
      <c r="I1360" s="48" t="str">
        <f>IF(A1360="","",'DATA PENDIENTES'!H1360)</f>
        <v/>
      </c>
      <c r="J1360" s="48" t="str">
        <f t="shared" si="1"/>
        <v/>
      </c>
      <c r="K1360" s="47" t="str">
        <f>IF(A1360="","",'DATA PENDIENTES'!I1360)</f>
        <v/>
      </c>
      <c r="L1360" s="47" t="str">
        <f>IF(A1360="","",'DATA PENDIENTES'!K1360)</f>
        <v/>
      </c>
      <c r="M1360" s="47" t="str">
        <f>IF(A1360="","",'DATA PENDIENTES'!M1360)</f>
        <v/>
      </c>
      <c r="N1360" s="47" t="str">
        <f>IF(A1360="","",'DATA PENDIENTES'!N1360)</f>
        <v/>
      </c>
      <c r="O1360" s="47" t="str">
        <f t="shared" si="2"/>
        <v/>
      </c>
      <c r="P1360" s="47" t="str">
        <f t="shared" si="3"/>
        <v/>
      </c>
      <c r="Q1360" s="77" t="str">
        <f t="shared" si="4"/>
        <v/>
      </c>
      <c r="R1360" s="47" t="str">
        <f t="shared" si="5"/>
        <v/>
      </c>
      <c r="S1360" s="47" t="str">
        <f t="shared" si="6"/>
        <v/>
      </c>
      <c r="T1360" s="48" t="str">
        <f>IF(A1360="","",'DATA PENDIENTES'!O1360)</f>
        <v/>
      </c>
    </row>
    <row r="1361" ht="15.75" customHeight="1">
      <c r="A1361" s="52" t="str">
        <f>IF('DATA PENDIENTES'!B1361="","",'DATA PENDIENTES'!B1361)</f>
        <v/>
      </c>
      <c r="B1361" s="52" t="str">
        <f>IF(A1361="","",'DATA PENDIENTES'!C1361)</f>
        <v/>
      </c>
      <c r="C1361" s="52" t="str">
        <f>IF(A1361="","",'DATA PENDIENTES'!L1361)</f>
        <v/>
      </c>
      <c r="D1361" s="52" t="str">
        <f>IF(A1361="","",'DATA PENDIENTES'!J1361)</f>
        <v/>
      </c>
      <c r="E1361" s="52" t="str">
        <f>IF(A1361="","",'DATA PENDIENTES'!D1361)</f>
        <v/>
      </c>
      <c r="F1361" s="52" t="str">
        <f>IF(A1361="","",'DATA PENDIENTES'!E1361)</f>
        <v/>
      </c>
      <c r="G1361" s="52" t="str">
        <f>IF(A1361="","",'DATA PENDIENTES'!F1361)</f>
        <v/>
      </c>
      <c r="H1361" s="52" t="str">
        <f>IF(A1361="","",'DATA PENDIENTES'!G1361)</f>
        <v/>
      </c>
      <c r="I1361" s="53" t="str">
        <f>IF(A1361="","",'DATA PENDIENTES'!H1361)</f>
        <v/>
      </c>
      <c r="J1361" s="53" t="str">
        <f t="shared" si="1"/>
        <v/>
      </c>
      <c r="K1361" s="52" t="str">
        <f>IF(A1361="","",'DATA PENDIENTES'!I1361)</f>
        <v/>
      </c>
      <c r="L1361" s="52" t="str">
        <f>IF(A1361="","",'DATA PENDIENTES'!K1361)</f>
        <v/>
      </c>
      <c r="M1361" s="52" t="str">
        <f>IF(A1361="","",'DATA PENDIENTES'!M1361)</f>
        <v/>
      </c>
      <c r="N1361" s="52" t="str">
        <f>IF(A1361="","",'DATA PENDIENTES'!N1361)</f>
        <v/>
      </c>
      <c r="O1361" s="52" t="str">
        <f t="shared" si="2"/>
        <v/>
      </c>
      <c r="P1361" s="52" t="str">
        <f t="shared" si="3"/>
        <v/>
      </c>
      <c r="Q1361" s="80" t="str">
        <f t="shared" si="4"/>
        <v/>
      </c>
      <c r="R1361" s="52" t="str">
        <f t="shared" si="5"/>
        <v/>
      </c>
      <c r="S1361" s="52" t="str">
        <f t="shared" si="6"/>
        <v/>
      </c>
      <c r="T1361" s="53" t="str">
        <f>IF(A1361="","",'DATA PENDIENTES'!O1361)</f>
        <v/>
      </c>
    </row>
    <row r="1362" ht="15.75" customHeight="1">
      <c r="A1362" s="47" t="str">
        <f>IF('DATA PENDIENTES'!B1362="","",'DATA PENDIENTES'!B1362)</f>
        <v/>
      </c>
      <c r="B1362" s="47" t="str">
        <f>IF(A1362="","",'DATA PENDIENTES'!C1362)</f>
        <v/>
      </c>
      <c r="C1362" s="47" t="str">
        <f>IF(A1362="","",'DATA PENDIENTES'!L1362)</f>
        <v/>
      </c>
      <c r="D1362" s="47" t="str">
        <f>IF(A1362="","",'DATA PENDIENTES'!J1362)</f>
        <v/>
      </c>
      <c r="E1362" s="47" t="str">
        <f>IF(A1362="","",'DATA PENDIENTES'!D1362)</f>
        <v/>
      </c>
      <c r="F1362" s="47" t="str">
        <f>IF(A1362="","",'DATA PENDIENTES'!E1362)</f>
        <v/>
      </c>
      <c r="G1362" s="47" t="str">
        <f>IF(A1362="","",'DATA PENDIENTES'!F1362)</f>
        <v/>
      </c>
      <c r="H1362" s="47" t="str">
        <f>IF(A1362="","",'DATA PENDIENTES'!G1362)</f>
        <v/>
      </c>
      <c r="I1362" s="48" t="str">
        <f>IF(A1362="","",'DATA PENDIENTES'!H1362)</f>
        <v/>
      </c>
      <c r="J1362" s="48" t="str">
        <f t="shared" si="1"/>
        <v/>
      </c>
      <c r="K1362" s="47" t="str">
        <f>IF(A1362="","",'DATA PENDIENTES'!I1362)</f>
        <v/>
      </c>
      <c r="L1362" s="47" t="str">
        <f>IF(A1362="","",'DATA PENDIENTES'!K1362)</f>
        <v/>
      </c>
      <c r="M1362" s="47" t="str">
        <f>IF(A1362="","",'DATA PENDIENTES'!M1362)</f>
        <v/>
      </c>
      <c r="N1362" s="47" t="str">
        <f>IF(A1362="","",'DATA PENDIENTES'!N1362)</f>
        <v/>
      </c>
      <c r="O1362" s="47" t="str">
        <f t="shared" si="2"/>
        <v/>
      </c>
      <c r="P1362" s="47" t="str">
        <f t="shared" si="3"/>
        <v/>
      </c>
      <c r="Q1362" s="77" t="str">
        <f t="shared" si="4"/>
        <v/>
      </c>
      <c r="R1362" s="47" t="str">
        <f t="shared" si="5"/>
        <v/>
      </c>
      <c r="S1362" s="47" t="str">
        <f t="shared" si="6"/>
        <v/>
      </c>
      <c r="T1362" s="48" t="str">
        <f>IF(A1362="","",'DATA PENDIENTES'!O1362)</f>
        <v/>
      </c>
    </row>
    <row r="1363" ht="15.75" customHeight="1">
      <c r="A1363" s="52" t="str">
        <f>IF('DATA PENDIENTES'!B1363="","",'DATA PENDIENTES'!B1363)</f>
        <v/>
      </c>
      <c r="B1363" s="52" t="str">
        <f>IF(A1363="","",'DATA PENDIENTES'!C1363)</f>
        <v/>
      </c>
      <c r="C1363" s="52" t="str">
        <f>IF(A1363="","",'DATA PENDIENTES'!L1363)</f>
        <v/>
      </c>
      <c r="D1363" s="52" t="str">
        <f>IF(A1363="","",'DATA PENDIENTES'!J1363)</f>
        <v/>
      </c>
      <c r="E1363" s="52" t="str">
        <f>IF(A1363="","",'DATA PENDIENTES'!D1363)</f>
        <v/>
      </c>
      <c r="F1363" s="52" t="str">
        <f>IF(A1363="","",'DATA PENDIENTES'!E1363)</f>
        <v/>
      </c>
      <c r="G1363" s="52" t="str">
        <f>IF(A1363="","",'DATA PENDIENTES'!F1363)</f>
        <v/>
      </c>
      <c r="H1363" s="52" t="str">
        <f>IF(A1363="","",'DATA PENDIENTES'!G1363)</f>
        <v/>
      </c>
      <c r="I1363" s="53" t="str">
        <f>IF(A1363="","",'DATA PENDIENTES'!H1363)</f>
        <v/>
      </c>
      <c r="J1363" s="53" t="str">
        <f t="shared" si="1"/>
        <v/>
      </c>
      <c r="K1363" s="52" t="str">
        <f>IF(A1363="","",'DATA PENDIENTES'!I1363)</f>
        <v/>
      </c>
      <c r="L1363" s="52" t="str">
        <f>IF(A1363="","",'DATA PENDIENTES'!K1363)</f>
        <v/>
      </c>
      <c r="M1363" s="52" t="str">
        <f>IF(A1363="","",'DATA PENDIENTES'!M1363)</f>
        <v/>
      </c>
      <c r="N1363" s="52" t="str">
        <f>IF(A1363="","",'DATA PENDIENTES'!N1363)</f>
        <v/>
      </c>
      <c r="O1363" s="52" t="str">
        <f t="shared" si="2"/>
        <v/>
      </c>
      <c r="P1363" s="52" t="str">
        <f t="shared" si="3"/>
        <v/>
      </c>
      <c r="Q1363" s="80" t="str">
        <f t="shared" si="4"/>
        <v/>
      </c>
      <c r="R1363" s="52" t="str">
        <f t="shared" si="5"/>
        <v/>
      </c>
      <c r="S1363" s="52" t="str">
        <f t="shared" si="6"/>
        <v/>
      </c>
      <c r="T1363" s="53" t="str">
        <f>IF(A1363="","",'DATA PENDIENTES'!O1363)</f>
        <v/>
      </c>
    </row>
    <row r="1364" ht="15.75" customHeight="1">
      <c r="A1364" s="47" t="str">
        <f>IF('DATA PENDIENTES'!B1364="","",'DATA PENDIENTES'!B1364)</f>
        <v/>
      </c>
      <c r="B1364" s="47" t="str">
        <f>IF(A1364="","",'DATA PENDIENTES'!C1364)</f>
        <v/>
      </c>
      <c r="C1364" s="47" t="str">
        <f>IF(A1364="","",'DATA PENDIENTES'!L1364)</f>
        <v/>
      </c>
      <c r="D1364" s="47" t="str">
        <f>IF(A1364="","",'DATA PENDIENTES'!J1364)</f>
        <v/>
      </c>
      <c r="E1364" s="47" t="str">
        <f>IF(A1364="","",'DATA PENDIENTES'!D1364)</f>
        <v/>
      </c>
      <c r="F1364" s="47" t="str">
        <f>IF(A1364="","",'DATA PENDIENTES'!E1364)</f>
        <v/>
      </c>
      <c r="G1364" s="47" t="str">
        <f>IF(A1364="","",'DATA PENDIENTES'!F1364)</f>
        <v/>
      </c>
      <c r="H1364" s="47" t="str">
        <f>IF(A1364="","",'DATA PENDIENTES'!G1364)</f>
        <v/>
      </c>
      <c r="I1364" s="48" t="str">
        <f>IF(A1364="","",'DATA PENDIENTES'!H1364)</f>
        <v/>
      </c>
      <c r="J1364" s="48" t="str">
        <f t="shared" si="1"/>
        <v/>
      </c>
      <c r="K1364" s="47" t="str">
        <f>IF(A1364="","",'DATA PENDIENTES'!I1364)</f>
        <v/>
      </c>
      <c r="L1364" s="47" t="str">
        <f>IF(A1364="","",'DATA PENDIENTES'!K1364)</f>
        <v/>
      </c>
      <c r="M1364" s="47" t="str">
        <f>IF(A1364="","",'DATA PENDIENTES'!M1364)</f>
        <v/>
      </c>
      <c r="N1364" s="47" t="str">
        <f>IF(A1364="","",'DATA PENDIENTES'!N1364)</f>
        <v/>
      </c>
      <c r="O1364" s="47" t="str">
        <f t="shared" si="2"/>
        <v/>
      </c>
      <c r="P1364" s="47" t="str">
        <f t="shared" si="3"/>
        <v/>
      </c>
      <c r="Q1364" s="77" t="str">
        <f t="shared" si="4"/>
        <v/>
      </c>
      <c r="R1364" s="47" t="str">
        <f t="shared" si="5"/>
        <v/>
      </c>
      <c r="S1364" s="47" t="str">
        <f t="shared" si="6"/>
        <v/>
      </c>
      <c r="T1364" s="48" t="str">
        <f>IF(A1364="","",'DATA PENDIENTES'!O1364)</f>
        <v/>
      </c>
    </row>
    <row r="1365" ht="15.75" customHeight="1">
      <c r="A1365" s="52" t="str">
        <f>IF('DATA PENDIENTES'!B1365="","",'DATA PENDIENTES'!B1365)</f>
        <v/>
      </c>
      <c r="B1365" s="52" t="str">
        <f>IF(A1365="","",'DATA PENDIENTES'!C1365)</f>
        <v/>
      </c>
      <c r="C1365" s="52" t="str">
        <f>IF(A1365="","",'DATA PENDIENTES'!L1365)</f>
        <v/>
      </c>
      <c r="D1365" s="52" t="str">
        <f>IF(A1365="","",'DATA PENDIENTES'!J1365)</f>
        <v/>
      </c>
      <c r="E1365" s="52" t="str">
        <f>IF(A1365="","",'DATA PENDIENTES'!D1365)</f>
        <v/>
      </c>
      <c r="F1365" s="52" t="str">
        <f>IF(A1365="","",'DATA PENDIENTES'!E1365)</f>
        <v/>
      </c>
      <c r="G1365" s="52" t="str">
        <f>IF(A1365="","",'DATA PENDIENTES'!F1365)</f>
        <v/>
      </c>
      <c r="H1365" s="52" t="str">
        <f>IF(A1365="","",'DATA PENDIENTES'!G1365)</f>
        <v/>
      </c>
      <c r="I1365" s="53" t="str">
        <f>IF(A1365="","",'DATA PENDIENTES'!H1365)</f>
        <v/>
      </c>
      <c r="J1365" s="53" t="str">
        <f t="shared" si="1"/>
        <v/>
      </c>
      <c r="K1365" s="52" t="str">
        <f>IF(A1365="","",'DATA PENDIENTES'!I1365)</f>
        <v/>
      </c>
      <c r="L1365" s="52" t="str">
        <f>IF(A1365="","",'DATA PENDIENTES'!K1365)</f>
        <v/>
      </c>
      <c r="M1365" s="52" t="str">
        <f>IF(A1365="","",'DATA PENDIENTES'!M1365)</f>
        <v/>
      </c>
      <c r="N1365" s="52" t="str">
        <f>IF(A1365="","",'DATA PENDIENTES'!N1365)</f>
        <v/>
      </c>
      <c r="O1365" s="52" t="str">
        <f t="shared" si="2"/>
        <v/>
      </c>
      <c r="P1365" s="52" t="str">
        <f t="shared" si="3"/>
        <v/>
      </c>
      <c r="Q1365" s="80" t="str">
        <f t="shared" si="4"/>
        <v/>
      </c>
      <c r="R1365" s="52" t="str">
        <f t="shared" si="5"/>
        <v/>
      </c>
      <c r="S1365" s="52" t="str">
        <f t="shared" si="6"/>
        <v/>
      </c>
      <c r="T1365" s="53" t="str">
        <f>IF(A1365="","",'DATA PENDIENTES'!O1365)</f>
        <v/>
      </c>
    </row>
    <row r="1366" ht="15.75" customHeight="1">
      <c r="A1366" s="47" t="str">
        <f>IF('DATA PENDIENTES'!B1366="","",'DATA PENDIENTES'!B1366)</f>
        <v/>
      </c>
      <c r="B1366" s="47" t="str">
        <f>IF(A1366="","",'DATA PENDIENTES'!C1366)</f>
        <v/>
      </c>
      <c r="C1366" s="47" t="str">
        <f>IF(A1366="","",'DATA PENDIENTES'!L1366)</f>
        <v/>
      </c>
      <c r="D1366" s="47" t="str">
        <f>IF(A1366="","",'DATA PENDIENTES'!J1366)</f>
        <v/>
      </c>
      <c r="E1366" s="47" t="str">
        <f>IF(A1366="","",'DATA PENDIENTES'!D1366)</f>
        <v/>
      </c>
      <c r="F1366" s="47" t="str">
        <f>IF(A1366="","",'DATA PENDIENTES'!E1366)</f>
        <v/>
      </c>
      <c r="G1366" s="47" t="str">
        <f>IF(A1366="","",'DATA PENDIENTES'!F1366)</f>
        <v/>
      </c>
      <c r="H1366" s="47" t="str">
        <f>IF(A1366="","",'DATA PENDIENTES'!G1366)</f>
        <v/>
      </c>
      <c r="I1366" s="48" t="str">
        <f>IF(A1366="","",'DATA PENDIENTES'!H1366)</f>
        <v/>
      </c>
      <c r="J1366" s="48" t="str">
        <f t="shared" si="1"/>
        <v/>
      </c>
      <c r="K1366" s="47" t="str">
        <f>IF(A1366="","",'DATA PENDIENTES'!I1366)</f>
        <v/>
      </c>
      <c r="L1366" s="47" t="str">
        <f>IF(A1366="","",'DATA PENDIENTES'!K1366)</f>
        <v/>
      </c>
      <c r="M1366" s="47" t="str">
        <f>IF(A1366="","",'DATA PENDIENTES'!M1366)</f>
        <v/>
      </c>
      <c r="N1366" s="47" t="str">
        <f>IF(A1366="","",'DATA PENDIENTES'!N1366)</f>
        <v/>
      </c>
      <c r="O1366" s="47" t="str">
        <f t="shared" si="2"/>
        <v/>
      </c>
      <c r="P1366" s="47" t="str">
        <f t="shared" si="3"/>
        <v/>
      </c>
      <c r="Q1366" s="77" t="str">
        <f t="shared" si="4"/>
        <v/>
      </c>
      <c r="R1366" s="47" t="str">
        <f t="shared" si="5"/>
        <v/>
      </c>
      <c r="S1366" s="47" t="str">
        <f t="shared" si="6"/>
        <v/>
      </c>
      <c r="T1366" s="48" t="str">
        <f>IF(A1366="","",'DATA PENDIENTES'!O1366)</f>
        <v/>
      </c>
    </row>
    <row r="1367" ht="15.75" customHeight="1">
      <c r="A1367" s="52" t="str">
        <f>IF('DATA PENDIENTES'!B1367="","",'DATA PENDIENTES'!B1367)</f>
        <v/>
      </c>
      <c r="B1367" s="52" t="str">
        <f>IF(A1367="","",'DATA PENDIENTES'!C1367)</f>
        <v/>
      </c>
      <c r="C1367" s="52" t="str">
        <f>IF(A1367="","",'DATA PENDIENTES'!L1367)</f>
        <v/>
      </c>
      <c r="D1367" s="52" t="str">
        <f>IF(A1367="","",'DATA PENDIENTES'!J1367)</f>
        <v/>
      </c>
      <c r="E1367" s="52" t="str">
        <f>IF(A1367="","",'DATA PENDIENTES'!D1367)</f>
        <v/>
      </c>
      <c r="F1367" s="52" t="str">
        <f>IF(A1367="","",'DATA PENDIENTES'!E1367)</f>
        <v/>
      </c>
      <c r="G1367" s="52" t="str">
        <f>IF(A1367="","",'DATA PENDIENTES'!F1367)</f>
        <v/>
      </c>
      <c r="H1367" s="52" t="str">
        <f>IF(A1367="","",'DATA PENDIENTES'!G1367)</f>
        <v/>
      </c>
      <c r="I1367" s="53" t="str">
        <f>IF(A1367="","",'DATA PENDIENTES'!H1367)</f>
        <v/>
      </c>
      <c r="J1367" s="53" t="str">
        <f t="shared" si="1"/>
        <v/>
      </c>
      <c r="K1367" s="52" t="str">
        <f>IF(A1367="","",'DATA PENDIENTES'!I1367)</f>
        <v/>
      </c>
      <c r="L1367" s="52" t="str">
        <f>IF(A1367="","",'DATA PENDIENTES'!K1367)</f>
        <v/>
      </c>
      <c r="M1367" s="52" t="str">
        <f>IF(A1367="","",'DATA PENDIENTES'!M1367)</f>
        <v/>
      </c>
      <c r="N1367" s="52" t="str">
        <f>IF(A1367="","",'DATA PENDIENTES'!N1367)</f>
        <v/>
      </c>
      <c r="O1367" s="52" t="str">
        <f t="shared" si="2"/>
        <v/>
      </c>
      <c r="P1367" s="52" t="str">
        <f t="shared" si="3"/>
        <v/>
      </c>
      <c r="Q1367" s="80" t="str">
        <f t="shared" si="4"/>
        <v/>
      </c>
      <c r="R1367" s="52" t="str">
        <f t="shared" si="5"/>
        <v/>
      </c>
      <c r="S1367" s="52" t="str">
        <f t="shared" si="6"/>
        <v/>
      </c>
      <c r="T1367" s="53" t="str">
        <f>IF(A1367="","",'DATA PENDIENTES'!O1367)</f>
        <v/>
      </c>
    </row>
    <row r="1368" ht="15.75" customHeight="1">
      <c r="A1368" s="47" t="str">
        <f>IF('DATA PENDIENTES'!B1368="","",'DATA PENDIENTES'!B1368)</f>
        <v/>
      </c>
      <c r="B1368" s="47" t="str">
        <f>IF(A1368="","",'DATA PENDIENTES'!C1368)</f>
        <v/>
      </c>
      <c r="C1368" s="47" t="str">
        <f>IF(A1368="","",'DATA PENDIENTES'!L1368)</f>
        <v/>
      </c>
      <c r="D1368" s="47" t="str">
        <f>IF(A1368="","",'DATA PENDIENTES'!J1368)</f>
        <v/>
      </c>
      <c r="E1368" s="47" t="str">
        <f>IF(A1368="","",'DATA PENDIENTES'!D1368)</f>
        <v/>
      </c>
      <c r="F1368" s="47" t="str">
        <f>IF(A1368="","",'DATA PENDIENTES'!E1368)</f>
        <v/>
      </c>
      <c r="G1368" s="47" t="str">
        <f>IF(A1368="","",'DATA PENDIENTES'!F1368)</f>
        <v/>
      </c>
      <c r="H1368" s="47" t="str">
        <f>IF(A1368="","",'DATA PENDIENTES'!G1368)</f>
        <v/>
      </c>
      <c r="I1368" s="48" t="str">
        <f>IF(A1368="","",'DATA PENDIENTES'!H1368)</f>
        <v/>
      </c>
      <c r="J1368" s="48" t="str">
        <f t="shared" si="1"/>
        <v/>
      </c>
      <c r="K1368" s="47" t="str">
        <f>IF(A1368="","",'DATA PENDIENTES'!I1368)</f>
        <v/>
      </c>
      <c r="L1368" s="47" t="str">
        <f>IF(A1368="","",'DATA PENDIENTES'!K1368)</f>
        <v/>
      </c>
      <c r="M1368" s="47" t="str">
        <f>IF(A1368="","",'DATA PENDIENTES'!M1368)</f>
        <v/>
      </c>
      <c r="N1368" s="47" t="str">
        <f>IF(A1368="","",'DATA PENDIENTES'!N1368)</f>
        <v/>
      </c>
      <c r="O1368" s="47" t="str">
        <f t="shared" si="2"/>
        <v/>
      </c>
      <c r="P1368" s="47" t="str">
        <f t="shared" si="3"/>
        <v/>
      </c>
      <c r="Q1368" s="77" t="str">
        <f t="shared" si="4"/>
        <v/>
      </c>
      <c r="R1368" s="47" t="str">
        <f t="shared" si="5"/>
        <v/>
      </c>
      <c r="S1368" s="47" t="str">
        <f t="shared" si="6"/>
        <v/>
      </c>
      <c r="T1368" s="48" t="str">
        <f>IF(A1368="","",'DATA PENDIENTES'!O1368)</f>
        <v/>
      </c>
    </row>
    <row r="1369" ht="15.75" customHeight="1">
      <c r="A1369" s="52" t="str">
        <f>IF('DATA PENDIENTES'!B1369="","",'DATA PENDIENTES'!B1369)</f>
        <v/>
      </c>
      <c r="B1369" s="52" t="str">
        <f>IF(A1369="","",'DATA PENDIENTES'!C1369)</f>
        <v/>
      </c>
      <c r="C1369" s="52" t="str">
        <f>IF(A1369="","",'DATA PENDIENTES'!L1369)</f>
        <v/>
      </c>
      <c r="D1369" s="52" t="str">
        <f>IF(A1369="","",'DATA PENDIENTES'!J1369)</f>
        <v/>
      </c>
      <c r="E1369" s="52" t="str">
        <f>IF(A1369="","",'DATA PENDIENTES'!D1369)</f>
        <v/>
      </c>
      <c r="F1369" s="52" t="str">
        <f>IF(A1369="","",'DATA PENDIENTES'!E1369)</f>
        <v/>
      </c>
      <c r="G1369" s="52" t="str">
        <f>IF(A1369="","",'DATA PENDIENTES'!F1369)</f>
        <v/>
      </c>
      <c r="H1369" s="52" t="str">
        <f>IF(A1369="","",'DATA PENDIENTES'!G1369)</f>
        <v/>
      </c>
      <c r="I1369" s="53" t="str">
        <f>IF(A1369="","",'DATA PENDIENTES'!H1369)</f>
        <v/>
      </c>
      <c r="J1369" s="53" t="str">
        <f t="shared" si="1"/>
        <v/>
      </c>
      <c r="K1369" s="52" t="str">
        <f>IF(A1369="","",'DATA PENDIENTES'!I1369)</f>
        <v/>
      </c>
      <c r="L1369" s="52" t="str">
        <f>IF(A1369="","",'DATA PENDIENTES'!K1369)</f>
        <v/>
      </c>
      <c r="M1369" s="52" t="str">
        <f>IF(A1369="","",'DATA PENDIENTES'!M1369)</f>
        <v/>
      </c>
      <c r="N1369" s="52" t="str">
        <f>IF(A1369="","",'DATA PENDIENTES'!N1369)</f>
        <v/>
      </c>
      <c r="O1369" s="52" t="str">
        <f t="shared" si="2"/>
        <v/>
      </c>
      <c r="P1369" s="52" t="str">
        <f t="shared" si="3"/>
        <v/>
      </c>
      <c r="Q1369" s="80" t="str">
        <f t="shared" si="4"/>
        <v/>
      </c>
      <c r="R1369" s="52" t="str">
        <f t="shared" si="5"/>
        <v/>
      </c>
      <c r="S1369" s="52" t="str">
        <f t="shared" si="6"/>
        <v/>
      </c>
      <c r="T1369" s="53" t="str">
        <f>IF(A1369="","",'DATA PENDIENTES'!O1369)</f>
        <v/>
      </c>
    </row>
    <row r="1370" ht="15.75" customHeight="1">
      <c r="A1370" s="47" t="str">
        <f>IF('DATA PENDIENTES'!B1370="","",'DATA PENDIENTES'!B1370)</f>
        <v/>
      </c>
      <c r="B1370" s="47" t="str">
        <f>IF(A1370="","",'DATA PENDIENTES'!C1370)</f>
        <v/>
      </c>
      <c r="C1370" s="47" t="str">
        <f>IF(A1370="","",'DATA PENDIENTES'!L1370)</f>
        <v/>
      </c>
      <c r="D1370" s="47" t="str">
        <f>IF(A1370="","",'DATA PENDIENTES'!J1370)</f>
        <v/>
      </c>
      <c r="E1370" s="47" t="str">
        <f>IF(A1370="","",'DATA PENDIENTES'!D1370)</f>
        <v/>
      </c>
      <c r="F1370" s="47" t="str">
        <f>IF(A1370="","",'DATA PENDIENTES'!E1370)</f>
        <v/>
      </c>
      <c r="G1370" s="47" t="str">
        <f>IF(A1370="","",'DATA PENDIENTES'!F1370)</f>
        <v/>
      </c>
      <c r="H1370" s="47" t="str">
        <f>IF(A1370="","",'DATA PENDIENTES'!G1370)</f>
        <v/>
      </c>
      <c r="I1370" s="48" t="str">
        <f>IF(A1370="","",'DATA PENDIENTES'!H1370)</f>
        <v/>
      </c>
      <c r="J1370" s="48" t="str">
        <f t="shared" si="1"/>
        <v/>
      </c>
      <c r="K1370" s="47" t="str">
        <f>IF(A1370="","",'DATA PENDIENTES'!I1370)</f>
        <v/>
      </c>
      <c r="L1370" s="47" t="str">
        <f>IF(A1370="","",'DATA PENDIENTES'!K1370)</f>
        <v/>
      </c>
      <c r="M1370" s="47" t="str">
        <f>IF(A1370="","",'DATA PENDIENTES'!M1370)</f>
        <v/>
      </c>
      <c r="N1370" s="47" t="str">
        <f>IF(A1370="","",'DATA PENDIENTES'!N1370)</f>
        <v/>
      </c>
      <c r="O1370" s="47" t="str">
        <f t="shared" si="2"/>
        <v/>
      </c>
      <c r="P1370" s="47" t="str">
        <f t="shared" si="3"/>
        <v/>
      </c>
      <c r="Q1370" s="77" t="str">
        <f t="shared" si="4"/>
        <v/>
      </c>
      <c r="R1370" s="47" t="str">
        <f t="shared" si="5"/>
        <v/>
      </c>
      <c r="S1370" s="47" t="str">
        <f t="shared" si="6"/>
        <v/>
      </c>
      <c r="T1370" s="48" t="str">
        <f>IF(A1370="","",'DATA PENDIENTES'!O1370)</f>
        <v/>
      </c>
    </row>
    <row r="1371" ht="15.75" customHeight="1">
      <c r="A1371" s="52" t="str">
        <f>IF('DATA PENDIENTES'!B1371="","",'DATA PENDIENTES'!B1371)</f>
        <v/>
      </c>
      <c r="B1371" s="52" t="str">
        <f>IF(A1371="","",'DATA PENDIENTES'!C1371)</f>
        <v/>
      </c>
      <c r="C1371" s="52" t="str">
        <f>IF(A1371="","",'DATA PENDIENTES'!L1371)</f>
        <v/>
      </c>
      <c r="D1371" s="52" t="str">
        <f>IF(A1371="","",'DATA PENDIENTES'!J1371)</f>
        <v/>
      </c>
      <c r="E1371" s="52" t="str">
        <f>IF(A1371="","",'DATA PENDIENTES'!D1371)</f>
        <v/>
      </c>
      <c r="F1371" s="52" t="str">
        <f>IF(A1371="","",'DATA PENDIENTES'!E1371)</f>
        <v/>
      </c>
      <c r="G1371" s="52" t="str">
        <f>IF(A1371="","",'DATA PENDIENTES'!F1371)</f>
        <v/>
      </c>
      <c r="H1371" s="52" t="str">
        <f>IF(A1371="","",'DATA PENDIENTES'!G1371)</f>
        <v/>
      </c>
      <c r="I1371" s="53" t="str">
        <f>IF(A1371="","",'DATA PENDIENTES'!H1371)</f>
        <v/>
      </c>
      <c r="J1371" s="53" t="str">
        <f t="shared" si="1"/>
        <v/>
      </c>
      <c r="K1371" s="52" t="str">
        <f>IF(A1371="","",'DATA PENDIENTES'!I1371)</f>
        <v/>
      </c>
      <c r="L1371" s="52" t="str">
        <f>IF(A1371="","",'DATA PENDIENTES'!K1371)</f>
        <v/>
      </c>
      <c r="M1371" s="52" t="str">
        <f>IF(A1371="","",'DATA PENDIENTES'!M1371)</f>
        <v/>
      </c>
      <c r="N1371" s="52" t="str">
        <f>IF(A1371="","",'DATA PENDIENTES'!N1371)</f>
        <v/>
      </c>
      <c r="O1371" s="52" t="str">
        <f t="shared" si="2"/>
        <v/>
      </c>
      <c r="P1371" s="52" t="str">
        <f t="shared" si="3"/>
        <v/>
      </c>
      <c r="Q1371" s="80" t="str">
        <f t="shared" si="4"/>
        <v/>
      </c>
      <c r="R1371" s="52" t="str">
        <f t="shared" si="5"/>
        <v/>
      </c>
      <c r="S1371" s="52" t="str">
        <f t="shared" si="6"/>
        <v/>
      </c>
      <c r="T1371" s="53" t="str">
        <f>IF(A1371="","",'DATA PENDIENTES'!O1371)</f>
        <v/>
      </c>
    </row>
    <row r="1372" ht="15.75" customHeight="1">
      <c r="A1372" s="47" t="str">
        <f>IF('DATA PENDIENTES'!B1372="","",'DATA PENDIENTES'!B1372)</f>
        <v/>
      </c>
      <c r="B1372" s="47" t="str">
        <f>IF(A1372="","",'DATA PENDIENTES'!C1372)</f>
        <v/>
      </c>
      <c r="C1372" s="47" t="str">
        <f>IF(A1372="","",'DATA PENDIENTES'!L1372)</f>
        <v/>
      </c>
      <c r="D1372" s="47" t="str">
        <f>IF(A1372="","",'DATA PENDIENTES'!J1372)</f>
        <v/>
      </c>
      <c r="E1372" s="47" t="str">
        <f>IF(A1372="","",'DATA PENDIENTES'!D1372)</f>
        <v/>
      </c>
      <c r="F1372" s="47" t="str">
        <f>IF(A1372="","",'DATA PENDIENTES'!E1372)</f>
        <v/>
      </c>
      <c r="G1372" s="47" t="str">
        <f>IF(A1372="","",'DATA PENDIENTES'!F1372)</f>
        <v/>
      </c>
      <c r="H1372" s="47" t="str">
        <f>IF(A1372="","",'DATA PENDIENTES'!G1372)</f>
        <v/>
      </c>
      <c r="I1372" s="48" t="str">
        <f>IF(A1372="","",'DATA PENDIENTES'!H1372)</f>
        <v/>
      </c>
      <c r="J1372" s="48" t="str">
        <f t="shared" si="1"/>
        <v/>
      </c>
      <c r="K1372" s="47" t="str">
        <f>IF(A1372="","",'DATA PENDIENTES'!I1372)</f>
        <v/>
      </c>
      <c r="L1372" s="47" t="str">
        <f>IF(A1372="","",'DATA PENDIENTES'!K1372)</f>
        <v/>
      </c>
      <c r="M1372" s="47" t="str">
        <f>IF(A1372="","",'DATA PENDIENTES'!M1372)</f>
        <v/>
      </c>
      <c r="N1372" s="47" t="str">
        <f>IF(A1372="","",'DATA PENDIENTES'!N1372)</f>
        <v/>
      </c>
      <c r="O1372" s="47" t="str">
        <f t="shared" si="2"/>
        <v/>
      </c>
      <c r="P1372" s="47" t="str">
        <f t="shared" si="3"/>
        <v/>
      </c>
      <c r="Q1372" s="77" t="str">
        <f t="shared" si="4"/>
        <v/>
      </c>
      <c r="R1372" s="47" t="str">
        <f t="shared" si="5"/>
        <v/>
      </c>
      <c r="S1372" s="47" t="str">
        <f t="shared" si="6"/>
        <v/>
      </c>
      <c r="T1372" s="48" t="str">
        <f>IF(A1372="","",'DATA PENDIENTES'!O1372)</f>
        <v/>
      </c>
    </row>
    <row r="1373" ht="15.75" customHeight="1">
      <c r="A1373" s="52" t="str">
        <f>IF('DATA PENDIENTES'!B1373="","",'DATA PENDIENTES'!B1373)</f>
        <v/>
      </c>
      <c r="B1373" s="52" t="str">
        <f>IF(A1373="","",'DATA PENDIENTES'!C1373)</f>
        <v/>
      </c>
      <c r="C1373" s="52" t="str">
        <f>IF(A1373="","",'DATA PENDIENTES'!L1373)</f>
        <v/>
      </c>
      <c r="D1373" s="52" t="str">
        <f>IF(A1373="","",'DATA PENDIENTES'!J1373)</f>
        <v/>
      </c>
      <c r="E1373" s="52" t="str">
        <f>IF(A1373="","",'DATA PENDIENTES'!D1373)</f>
        <v/>
      </c>
      <c r="F1373" s="52" t="str">
        <f>IF(A1373="","",'DATA PENDIENTES'!E1373)</f>
        <v/>
      </c>
      <c r="G1373" s="52" t="str">
        <f>IF(A1373="","",'DATA PENDIENTES'!F1373)</f>
        <v/>
      </c>
      <c r="H1373" s="52" t="str">
        <f>IF(A1373="","",'DATA PENDIENTES'!G1373)</f>
        <v/>
      </c>
      <c r="I1373" s="53" t="str">
        <f>IF(A1373="","",'DATA PENDIENTES'!H1373)</f>
        <v/>
      </c>
      <c r="J1373" s="53" t="str">
        <f t="shared" si="1"/>
        <v/>
      </c>
      <c r="K1373" s="52" t="str">
        <f>IF(A1373="","",'DATA PENDIENTES'!I1373)</f>
        <v/>
      </c>
      <c r="L1373" s="52" t="str">
        <f>IF(A1373="","",'DATA PENDIENTES'!K1373)</f>
        <v/>
      </c>
      <c r="M1373" s="52" t="str">
        <f>IF(A1373="","",'DATA PENDIENTES'!M1373)</f>
        <v/>
      </c>
      <c r="N1373" s="52" t="str">
        <f>IF(A1373="","",'DATA PENDIENTES'!N1373)</f>
        <v/>
      </c>
      <c r="O1373" s="52" t="str">
        <f t="shared" si="2"/>
        <v/>
      </c>
      <c r="P1373" s="52" t="str">
        <f t="shared" si="3"/>
        <v/>
      </c>
      <c r="Q1373" s="80" t="str">
        <f t="shared" si="4"/>
        <v/>
      </c>
      <c r="R1373" s="52" t="str">
        <f t="shared" si="5"/>
        <v/>
      </c>
      <c r="S1373" s="52" t="str">
        <f t="shared" si="6"/>
        <v/>
      </c>
      <c r="T1373" s="53" t="str">
        <f>IF(A1373="","",'DATA PENDIENTES'!O1373)</f>
        <v/>
      </c>
    </row>
    <row r="1374" ht="15.75" customHeight="1">
      <c r="A1374" s="47" t="str">
        <f>IF('DATA PENDIENTES'!B1374="","",'DATA PENDIENTES'!B1374)</f>
        <v/>
      </c>
      <c r="B1374" s="47" t="str">
        <f>IF(A1374="","",'DATA PENDIENTES'!C1374)</f>
        <v/>
      </c>
      <c r="C1374" s="47" t="str">
        <f>IF(A1374="","",'DATA PENDIENTES'!L1374)</f>
        <v/>
      </c>
      <c r="D1374" s="47" t="str">
        <f>IF(A1374="","",'DATA PENDIENTES'!J1374)</f>
        <v/>
      </c>
      <c r="E1374" s="47" t="str">
        <f>IF(A1374="","",'DATA PENDIENTES'!D1374)</f>
        <v/>
      </c>
      <c r="F1374" s="47" t="str">
        <f>IF(A1374="","",'DATA PENDIENTES'!E1374)</f>
        <v/>
      </c>
      <c r="G1374" s="47" t="str">
        <f>IF(A1374="","",'DATA PENDIENTES'!F1374)</f>
        <v/>
      </c>
      <c r="H1374" s="47" t="str">
        <f>IF(A1374="","",'DATA PENDIENTES'!G1374)</f>
        <v/>
      </c>
      <c r="I1374" s="48" t="str">
        <f>IF(A1374="","",'DATA PENDIENTES'!H1374)</f>
        <v/>
      </c>
      <c r="J1374" s="48" t="str">
        <f t="shared" si="1"/>
        <v/>
      </c>
      <c r="K1374" s="47" t="str">
        <f>IF(A1374="","",'DATA PENDIENTES'!I1374)</f>
        <v/>
      </c>
      <c r="L1374" s="47" t="str">
        <f>IF(A1374="","",'DATA PENDIENTES'!K1374)</f>
        <v/>
      </c>
      <c r="M1374" s="47" t="str">
        <f>IF(A1374="","",'DATA PENDIENTES'!M1374)</f>
        <v/>
      </c>
      <c r="N1374" s="47" t="str">
        <f>IF(A1374="","",'DATA PENDIENTES'!N1374)</f>
        <v/>
      </c>
      <c r="O1374" s="47" t="str">
        <f t="shared" si="2"/>
        <v/>
      </c>
      <c r="P1374" s="47" t="str">
        <f t="shared" si="3"/>
        <v/>
      </c>
      <c r="Q1374" s="77" t="str">
        <f t="shared" si="4"/>
        <v/>
      </c>
      <c r="R1374" s="47" t="str">
        <f t="shared" si="5"/>
        <v/>
      </c>
      <c r="S1374" s="47" t="str">
        <f t="shared" si="6"/>
        <v/>
      </c>
      <c r="T1374" s="48" t="str">
        <f>IF(A1374="","",'DATA PENDIENTES'!O1374)</f>
        <v/>
      </c>
    </row>
    <row r="1375" ht="15.75" customHeight="1">
      <c r="A1375" s="52" t="str">
        <f>IF('DATA PENDIENTES'!B1375="","",'DATA PENDIENTES'!B1375)</f>
        <v/>
      </c>
      <c r="B1375" s="52" t="str">
        <f>IF(A1375="","",'DATA PENDIENTES'!C1375)</f>
        <v/>
      </c>
      <c r="C1375" s="52" t="str">
        <f>IF(A1375="","",'DATA PENDIENTES'!L1375)</f>
        <v/>
      </c>
      <c r="D1375" s="52" t="str">
        <f>IF(A1375="","",'DATA PENDIENTES'!J1375)</f>
        <v/>
      </c>
      <c r="E1375" s="52" t="str">
        <f>IF(A1375="","",'DATA PENDIENTES'!D1375)</f>
        <v/>
      </c>
      <c r="F1375" s="52" t="str">
        <f>IF(A1375="","",'DATA PENDIENTES'!E1375)</f>
        <v/>
      </c>
      <c r="G1375" s="52" t="str">
        <f>IF(A1375="","",'DATA PENDIENTES'!F1375)</f>
        <v/>
      </c>
      <c r="H1375" s="52" t="str">
        <f>IF(A1375="","",'DATA PENDIENTES'!G1375)</f>
        <v/>
      </c>
      <c r="I1375" s="53" t="str">
        <f>IF(A1375="","",'DATA PENDIENTES'!H1375)</f>
        <v/>
      </c>
      <c r="J1375" s="53" t="str">
        <f t="shared" si="1"/>
        <v/>
      </c>
      <c r="K1375" s="52" t="str">
        <f>IF(A1375="","",'DATA PENDIENTES'!I1375)</f>
        <v/>
      </c>
      <c r="L1375" s="52" t="str">
        <f>IF(A1375="","",'DATA PENDIENTES'!K1375)</f>
        <v/>
      </c>
      <c r="M1375" s="52" t="str">
        <f>IF(A1375="","",'DATA PENDIENTES'!M1375)</f>
        <v/>
      </c>
      <c r="N1375" s="52" t="str">
        <f>IF(A1375="","",'DATA PENDIENTES'!N1375)</f>
        <v/>
      </c>
      <c r="O1375" s="52" t="str">
        <f t="shared" si="2"/>
        <v/>
      </c>
      <c r="P1375" s="52" t="str">
        <f t="shared" si="3"/>
        <v/>
      </c>
      <c r="Q1375" s="80" t="str">
        <f t="shared" si="4"/>
        <v/>
      </c>
      <c r="R1375" s="52" t="str">
        <f t="shared" si="5"/>
        <v/>
      </c>
      <c r="S1375" s="52" t="str">
        <f t="shared" si="6"/>
        <v/>
      </c>
      <c r="T1375" s="53" t="str">
        <f>IF(A1375="","",'DATA PENDIENTES'!O1375)</f>
        <v/>
      </c>
    </row>
    <row r="1376" ht="15.75" customHeight="1">
      <c r="A1376" s="47" t="str">
        <f>IF('DATA PENDIENTES'!B1376="","",'DATA PENDIENTES'!B1376)</f>
        <v/>
      </c>
      <c r="B1376" s="47" t="str">
        <f>IF(A1376="","",'DATA PENDIENTES'!C1376)</f>
        <v/>
      </c>
      <c r="C1376" s="47" t="str">
        <f>IF(A1376="","",'DATA PENDIENTES'!L1376)</f>
        <v/>
      </c>
      <c r="D1376" s="47" t="str">
        <f>IF(A1376="","",'DATA PENDIENTES'!J1376)</f>
        <v/>
      </c>
      <c r="E1376" s="47" t="str">
        <f>IF(A1376="","",'DATA PENDIENTES'!D1376)</f>
        <v/>
      </c>
      <c r="F1376" s="47" t="str">
        <f>IF(A1376="","",'DATA PENDIENTES'!E1376)</f>
        <v/>
      </c>
      <c r="G1376" s="47" t="str">
        <f>IF(A1376="","",'DATA PENDIENTES'!F1376)</f>
        <v/>
      </c>
      <c r="H1376" s="47" t="str">
        <f>IF(A1376="","",'DATA PENDIENTES'!G1376)</f>
        <v/>
      </c>
      <c r="I1376" s="48" t="str">
        <f>IF(A1376="","",'DATA PENDIENTES'!H1376)</f>
        <v/>
      </c>
      <c r="J1376" s="48" t="str">
        <f t="shared" si="1"/>
        <v/>
      </c>
      <c r="K1376" s="47" t="str">
        <f>IF(A1376="","",'DATA PENDIENTES'!I1376)</f>
        <v/>
      </c>
      <c r="L1376" s="47" t="str">
        <f>IF(A1376="","",'DATA PENDIENTES'!K1376)</f>
        <v/>
      </c>
      <c r="M1376" s="47" t="str">
        <f>IF(A1376="","",'DATA PENDIENTES'!M1376)</f>
        <v/>
      </c>
      <c r="N1376" s="47" t="str">
        <f>IF(A1376="","",'DATA PENDIENTES'!N1376)</f>
        <v/>
      </c>
      <c r="O1376" s="47" t="str">
        <f t="shared" si="2"/>
        <v/>
      </c>
      <c r="P1376" s="47" t="str">
        <f t="shared" si="3"/>
        <v/>
      </c>
      <c r="Q1376" s="77" t="str">
        <f t="shared" si="4"/>
        <v/>
      </c>
      <c r="R1376" s="47" t="str">
        <f t="shared" si="5"/>
        <v/>
      </c>
      <c r="S1376" s="47" t="str">
        <f t="shared" si="6"/>
        <v/>
      </c>
      <c r="T1376" s="48" t="str">
        <f>IF(A1376="","",'DATA PENDIENTES'!O1376)</f>
        <v/>
      </c>
    </row>
    <row r="1377" ht="15.75" customHeight="1">
      <c r="A1377" s="52" t="str">
        <f>IF('DATA PENDIENTES'!B1377="","",'DATA PENDIENTES'!B1377)</f>
        <v/>
      </c>
      <c r="B1377" s="52" t="str">
        <f>IF(A1377="","",'DATA PENDIENTES'!C1377)</f>
        <v/>
      </c>
      <c r="C1377" s="52" t="str">
        <f>IF(A1377="","",'DATA PENDIENTES'!L1377)</f>
        <v/>
      </c>
      <c r="D1377" s="52" t="str">
        <f>IF(A1377="","",'DATA PENDIENTES'!J1377)</f>
        <v/>
      </c>
      <c r="E1377" s="52" t="str">
        <f>IF(A1377="","",'DATA PENDIENTES'!D1377)</f>
        <v/>
      </c>
      <c r="F1377" s="52" t="str">
        <f>IF(A1377="","",'DATA PENDIENTES'!E1377)</f>
        <v/>
      </c>
      <c r="G1377" s="52" t="str">
        <f>IF(A1377="","",'DATA PENDIENTES'!F1377)</f>
        <v/>
      </c>
      <c r="H1377" s="52" t="str">
        <f>IF(A1377="","",'DATA PENDIENTES'!G1377)</f>
        <v/>
      </c>
      <c r="I1377" s="53" t="str">
        <f>IF(A1377="","",'DATA PENDIENTES'!H1377)</f>
        <v/>
      </c>
      <c r="J1377" s="53" t="str">
        <f t="shared" si="1"/>
        <v/>
      </c>
      <c r="K1377" s="52" t="str">
        <f>IF(A1377="","",'DATA PENDIENTES'!I1377)</f>
        <v/>
      </c>
      <c r="L1377" s="52" t="str">
        <f>IF(A1377="","",'DATA PENDIENTES'!K1377)</f>
        <v/>
      </c>
      <c r="M1377" s="52" t="str">
        <f>IF(A1377="","",'DATA PENDIENTES'!M1377)</f>
        <v/>
      </c>
      <c r="N1377" s="52" t="str">
        <f>IF(A1377="","",'DATA PENDIENTES'!N1377)</f>
        <v/>
      </c>
      <c r="O1377" s="52" t="str">
        <f t="shared" si="2"/>
        <v/>
      </c>
      <c r="P1377" s="52" t="str">
        <f t="shared" si="3"/>
        <v/>
      </c>
      <c r="Q1377" s="80" t="str">
        <f t="shared" si="4"/>
        <v/>
      </c>
      <c r="R1377" s="52" t="str">
        <f t="shared" si="5"/>
        <v/>
      </c>
      <c r="S1377" s="52" t="str">
        <f t="shared" si="6"/>
        <v/>
      </c>
      <c r="T1377" s="53" t="str">
        <f>IF(A1377="","",'DATA PENDIENTES'!O1377)</f>
        <v/>
      </c>
    </row>
    <row r="1378" ht="15.75" customHeight="1">
      <c r="A1378" s="47" t="str">
        <f>IF('DATA PENDIENTES'!B1378="","",'DATA PENDIENTES'!B1378)</f>
        <v/>
      </c>
      <c r="B1378" s="47" t="str">
        <f>IF(A1378="","",'DATA PENDIENTES'!C1378)</f>
        <v/>
      </c>
      <c r="C1378" s="47" t="str">
        <f>IF(A1378="","",'DATA PENDIENTES'!L1378)</f>
        <v/>
      </c>
      <c r="D1378" s="47" t="str">
        <f>IF(A1378="","",'DATA PENDIENTES'!J1378)</f>
        <v/>
      </c>
      <c r="E1378" s="47" t="str">
        <f>IF(A1378="","",'DATA PENDIENTES'!D1378)</f>
        <v/>
      </c>
      <c r="F1378" s="47" t="str">
        <f>IF(A1378="","",'DATA PENDIENTES'!E1378)</f>
        <v/>
      </c>
      <c r="G1378" s="47" t="str">
        <f>IF(A1378="","",'DATA PENDIENTES'!F1378)</f>
        <v/>
      </c>
      <c r="H1378" s="47" t="str">
        <f>IF(A1378="","",'DATA PENDIENTES'!G1378)</f>
        <v/>
      </c>
      <c r="I1378" s="48" t="str">
        <f>IF(A1378="","",'DATA PENDIENTES'!H1378)</f>
        <v/>
      </c>
      <c r="J1378" s="48" t="str">
        <f t="shared" si="1"/>
        <v/>
      </c>
      <c r="K1378" s="47" t="str">
        <f>IF(A1378="","",'DATA PENDIENTES'!I1378)</f>
        <v/>
      </c>
      <c r="L1378" s="47" t="str">
        <f>IF(A1378="","",'DATA PENDIENTES'!K1378)</f>
        <v/>
      </c>
      <c r="M1378" s="47" t="str">
        <f>IF(A1378="","",'DATA PENDIENTES'!M1378)</f>
        <v/>
      </c>
      <c r="N1378" s="47" t="str">
        <f>IF(A1378="","",'DATA PENDIENTES'!N1378)</f>
        <v/>
      </c>
      <c r="O1378" s="47" t="str">
        <f t="shared" si="2"/>
        <v/>
      </c>
      <c r="P1378" s="47" t="str">
        <f t="shared" si="3"/>
        <v/>
      </c>
      <c r="Q1378" s="77" t="str">
        <f t="shared" si="4"/>
        <v/>
      </c>
      <c r="R1378" s="47" t="str">
        <f t="shared" si="5"/>
        <v/>
      </c>
      <c r="S1378" s="47" t="str">
        <f t="shared" si="6"/>
        <v/>
      </c>
      <c r="T1378" s="48" t="str">
        <f>IF(A1378="","",'DATA PENDIENTES'!O1378)</f>
        <v/>
      </c>
    </row>
    <row r="1379" ht="15.75" customHeight="1">
      <c r="A1379" s="52" t="str">
        <f>IF('DATA PENDIENTES'!B1379="","",'DATA PENDIENTES'!B1379)</f>
        <v/>
      </c>
      <c r="B1379" s="52" t="str">
        <f>IF(A1379="","",'DATA PENDIENTES'!C1379)</f>
        <v/>
      </c>
      <c r="C1379" s="52" t="str">
        <f>IF(A1379="","",'DATA PENDIENTES'!L1379)</f>
        <v/>
      </c>
      <c r="D1379" s="52" t="str">
        <f>IF(A1379="","",'DATA PENDIENTES'!J1379)</f>
        <v/>
      </c>
      <c r="E1379" s="52" t="str">
        <f>IF(A1379="","",'DATA PENDIENTES'!D1379)</f>
        <v/>
      </c>
      <c r="F1379" s="52" t="str">
        <f>IF(A1379="","",'DATA PENDIENTES'!E1379)</f>
        <v/>
      </c>
      <c r="G1379" s="52" t="str">
        <f>IF(A1379="","",'DATA PENDIENTES'!F1379)</f>
        <v/>
      </c>
      <c r="H1379" s="52" t="str">
        <f>IF(A1379="","",'DATA PENDIENTES'!G1379)</f>
        <v/>
      </c>
      <c r="I1379" s="53" t="str">
        <f>IF(A1379="","",'DATA PENDIENTES'!H1379)</f>
        <v/>
      </c>
      <c r="J1379" s="53" t="str">
        <f t="shared" si="1"/>
        <v/>
      </c>
      <c r="K1379" s="52" t="str">
        <f>IF(A1379="","",'DATA PENDIENTES'!I1379)</f>
        <v/>
      </c>
      <c r="L1379" s="52" t="str">
        <f>IF(A1379="","",'DATA PENDIENTES'!K1379)</f>
        <v/>
      </c>
      <c r="M1379" s="52" t="str">
        <f>IF(A1379="","",'DATA PENDIENTES'!M1379)</f>
        <v/>
      </c>
      <c r="N1379" s="52" t="str">
        <f>IF(A1379="","",'DATA PENDIENTES'!N1379)</f>
        <v/>
      </c>
      <c r="O1379" s="52" t="str">
        <f t="shared" si="2"/>
        <v/>
      </c>
      <c r="P1379" s="52" t="str">
        <f t="shared" si="3"/>
        <v/>
      </c>
      <c r="Q1379" s="80" t="str">
        <f t="shared" si="4"/>
        <v/>
      </c>
      <c r="R1379" s="52" t="str">
        <f t="shared" si="5"/>
        <v/>
      </c>
      <c r="S1379" s="52" t="str">
        <f t="shared" si="6"/>
        <v/>
      </c>
      <c r="T1379" s="53" t="str">
        <f>IF(A1379="","",'DATA PENDIENTES'!O1379)</f>
        <v/>
      </c>
    </row>
    <row r="1380" ht="15.75" customHeight="1">
      <c r="A1380" s="47" t="str">
        <f>IF('DATA PENDIENTES'!B1380="","",'DATA PENDIENTES'!B1380)</f>
        <v/>
      </c>
      <c r="B1380" s="47" t="str">
        <f>IF(A1380="","",'DATA PENDIENTES'!C1380)</f>
        <v/>
      </c>
      <c r="C1380" s="47" t="str">
        <f>IF(A1380="","",'DATA PENDIENTES'!L1380)</f>
        <v/>
      </c>
      <c r="D1380" s="47" t="str">
        <f>IF(A1380="","",'DATA PENDIENTES'!J1380)</f>
        <v/>
      </c>
      <c r="E1380" s="47" t="str">
        <f>IF(A1380="","",'DATA PENDIENTES'!D1380)</f>
        <v/>
      </c>
      <c r="F1380" s="47" t="str">
        <f>IF(A1380="","",'DATA PENDIENTES'!E1380)</f>
        <v/>
      </c>
      <c r="G1380" s="47" t="str">
        <f>IF(A1380="","",'DATA PENDIENTES'!F1380)</f>
        <v/>
      </c>
      <c r="H1380" s="47" t="str">
        <f>IF(A1380="","",'DATA PENDIENTES'!G1380)</f>
        <v/>
      </c>
      <c r="I1380" s="48" t="str">
        <f>IF(A1380="","",'DATA PENDIENTES'!H1380)</f>
        <v/>
      </c>
      <c r="J1380" s="48" t="str">
        <f t="shared" si="1"/>
        <v/>
      </c>
      <c r="K1380" s="47" t="str">
        <f>IF(A1380="","",'DATA PENDIENTES'!I1380)</f>
        <v/>
      </c>
      <c r="L1380" s="47" t="str">
        <f>IF(A1380="","",'DATA PENDIENTES'!K1380)</f>
        <v/>
      </c>
      <c r="M1380" s="47" t="str">
        <f>IF(A1380="","",'DATA PENDIENTES'!M1380)</f>
        <v/>
      </c>
      <c r="N1380" s="47" t="str">
        <f>IF(A1380="","",'DATA PENDIENTES'!N1380)</f>
        <v/>
      </c>
      <c r="O1380" s="47" t="str">
        <f t="shared" si="2"/>
        <v/>
      </c>
      <c r="P1380" s="47" t="str">
        <f t="shared" si="3"/>
        <v/>
      </c>
      <c r="Q1380" s="77" t="str">
        <f t="shared" si="4"/>
        <v/>
      </c>
      <c r="R1380" s="47" t="str">
        <f t="shared" si="5"/>
        <v/>
      </c>
      <c r="S1380" s="47" t="str">
        <f t="shared" si="6"/>
        <v/>
      </c>
      <c r="T1380" s="48" t="str">
        <f>IF(A1380="","",'DATA PENDIENTES'!O1380)</f>
        <v/>
      </c>
    </row>
    <row r="1381" ht="15.75" customHeight="1">
      <c r="A1381" s="52" t="str">
        <f>IF('DATA PENDIENTES'!B1381="","",'DATA PENDIENTES'!B1381)</f>
        <v/>
      </c>
      <c r="B1381" s="52" t="str">
        <f>IF(A1381="","",'DATA PENDIENTES'!C1381)</f>
        <v/>
      </c>
      <c r="C1381" s="52" t="str">
        <f>IF(A1381="","",'DATA PENDIENTES'!L1381)</f>
        <v/>
      </c>
      <c r="D1381" s="52" t="str">
        <f>IF(A1381="","",'DATA PENDIENTES'!J1381)</f>
        <v/>
      </c>
      <c r="E1381" s="52" t="str">
        <f>IF(A1381="","",'DATA PENDIENTES'!D1381)</f>
        <v/>
      </c>
      <c r="F1381" s="52" t="str">
        <f>IF(A1381="","",'DATA PENDIENTES'!E1381)</f>
        <v/>
      </c>
      <c r="G1381" s="52" t="str">
        <f>IF(A1381="","",'DATA PENDIENTES'!F1381)</f>
        <v/>
      </c>
      <c r="H1381" s="52" t="str">
        <f>IF(A1381="","",'DATA PENDIENTES'!G1381)</f>
        <v/>
      </c>
      <c r="I1381" s="53" t="str">
        <f>IF(A1381="","",'DATA PENDIENTES'!H1381)</f>
        <v/>
      </c>
      <c r="J1381" s="53" t="str">
        <f t="shared" si="1"/>
        <v/>
      </c>
      <c r="K1381" s="52" t="str">
        <f>IF(A1381="","",'DATA PENDIENTES'!I1381)</f>
        <v/>
      </c>
      <c r="L1381" s="52" t="str">
        <f>IF(A1381="","",'DATA PENDIENTES'!K1381)</f>
        <v/>
      </c>
      <c r="M1381" s="52" t="str">
        <f>IF(A1381="","",'DATA PENDIENTES'!M1381)</f>
        <v/>
      </c>
      <c r="N1381" s="52" t="str">
        <f>IF(A1381="","",'DATA PENDIENTES'!N1381)</f>
        <v/>
      </c>
      <c r="O1381" s="52" t="str">
        <f t="shared" si="2"/>
        <v/>
      </c>
      <c r="P1381" s="52" t="str">
        <f t="shared" si="3"/>
        <v/>
      </c>
      <c r="Q1381" s="80" t="str">
        <f t="shared" si="4"/>
        <v/>
      </c>
      <c r="R1381" s="52" t="str">
        <f t="shared" si="5"/>
        <v/>
      </c>
      <c r="S1381" s="52" t="str">
        <f t="shared" si="6"/>
        <v/>
      </c>
      <c r="T1381" s="53" t="str">
        <f>IF(A1381="","",'DATA PENDIENTES'!O1381)</f>
        <v/>
      </c>
    </row>
    <row r="1382" ht="15.75" customHeight="1">
      <c r="A1382" s="47" t="str">
        <f>IF('DATA PENDIENTES'!B1382="","",'DATA PENDIENTES'!B1382)</f>
        <v/>
      </c>
      <c r="B1382" s="47" t="str">
        <f>IF(A1382="","",'DATA PENDIENTES'!C1382)</f>
        <v/>
      </c>
      <c r="C1382" s="47" t="str">
        <f>IF(A1382="","",'DATA PENDIENTES'!L1382)</f>
        <v/>
      </c>
      <c r="D1382" s="47" t="str">
        <f>IF(A1382="","",'DATA PENDIENTES'!J1382)</f>
        <v/>
      </c>
      <c r="E1382" s="47" t="str">
        <f>IF(A1382="","",'DATA PENDIENTES'!D1382)</f>
        <v/>
      </c>
      <c r="F1382" s="47" t="str">
        <f>IF(A1382="","",'DATA PENDIENTES'!E1382)</f>
        <v/>
      </c>
      <c r="G1382" s="47" t="str">
        <f>IF(A1382="","",'DATA PENDIENTES'!F1382)</f>
        <v/>
      </c>
      <c r="H1382" s="47" t="str">
        <f>IF(A1382="","",'DATA PENDIENTES'!G1382)</f>
        <v/>
      </c>
      <c r="I1382" s="48" t="str">
        <f>IF(A1382="","",'DATA PENDIENTES'!H1382)</f>
        <v/>
      </c>
      <c r="J1382" s="48" t="str">
        <f t="shared" si="1"/>
        <v/>
      </c>
      <c r="K1382" s="47" t="str">
        <f>IF(A1382="","",'DATA PENDIENTES'!I1382)</f>
        <v/>
      </c>
      <c r="L1382" s="47" t="str">
        <f>IF(A1382="","",'DATA PENDIENTES'!K1382)</f>
        <v/>
      </c>
      <c r="M1382" s="47" t="str">
        <f>IF(A1382="","",'DATA PENDIENTES'!M1382)</f>
        <v/>
      </c>
      <c r="N1382" s="47" t="str">
        <f>IF(A1382="","",'DATA PENDIENTES'!N1382)</f>
        <v/>
      </c>
      <c r="O1382" s="47" t="str">
        <f t="shared" si="2"/>
        <v/>
      </c>
      <c r="P1382" s="47" t="str">
        <f t="shared" si="3"/>
        <v/>
      </c>
      <c r="Q1382" s="77" t="str">
        <f t="shared" si="4"/>
        <v/>
      </c>
      <c r="R1382" s="47" t="str">
        <f t="shared" si="5"/>
        <v/>
      </c>
      <c r="S1382" s="47" t="str">
        <f t="shared" si="6"/>
        <v/>
      </c>
      <c r="T1382" s="48" t="str">
        <f>IF(A1382="","",'DATA PENDIENTES'!O1382)</f>
        <v/>
      </c>
    </row>
    <row r="1383" ht="15.75" customHeight="1">
      <c r="A1383" s="52" t="str">
        <f>IF('DATA PENDIENTES'!B1383="","",'DATA PENDIENTES'!B1383)</f>
        <v/>
      </c>
      <c r="B1383" s="52" t="str">
        <f>IF(A1383="","",'DATA PENDIENTES'!C1383)</f>
        <v/>
      </c>
      <c r="C1383" s="52" t="str">
        <f>IF(A1383="","",'DATA PENDIENTES'!L1383)</f>
        <v/>
      </c>
      <c r="D1383" s="52" t="str">
        <f>IF(A1383="","",'DATA PENDIENTES'!J1383)</f>
        <v/>
      </c>
      <c r="E1383" s="52" t="str">
        <f>IF(A1383="","",'DATA PENDIENTES'!D1383)</f>
        <v/>
      </c>
      <c r="F1383" s="52" t="str">
        <f>IF(A1383="","",'DATA PENDIENTES'!E1383)</f>
        <v/>
      </c>
      <c r="G1383" s="52" t="str">
        <f>IF(A1383="","",'DATA PENDIENTES'!F1383)</f>
        <v/>
      </c>
      <c r="H1383" s="52" t="str">
        <f>IF(A1383="","",'DATA PENDIENTES'!G1383)</f>
        <v/>
      </c>
      <c r="I1383" s="53" t="str">
        <f>IF(A1383="","",'DATA PENDIENTES'!H1383)</f>
        <v/>
      </c>
      <c r="J1383" s="53" t="str">
        <f t="shared" si="1"/>
        <v/>
      </c>
      <c r="K1383" s="52" t="str">
        <f>IF(A1383="","",'DATA PENDIENTES'!I1383)</f>
        <v/>
      </c>
      <c r="L1383" s="52" t="str">
        <f>IF(A1383="","",'DATA PENDIENTES'!K1383)</f>
        <v/>
      </c>
      <c r="M1383" s="52" t="str">
        <f>IF(A1383="","",'DATA PENDIENTES'!M1383)</f>
        <v/>
      </c>
      <c r="N1383" s="52" t="str">
        <f>IF(A1383="","",'DATA PENDIENTES'!N1383)</f>
        <v/>
      </c>
      <c r="O1383" s="52" t="str">
        <f t="shared" si="2"/>
        <v/>
      </c>
      <c r="P1383" s="52" t="str">
        <f t="shared" si="3"/>
        <v/>
      </c>
      <c r="Q1383" s="80" t="str">
        <f t="shared" si="4"/>
        <v/>
      </c>
      <c r="R1383" s="52" t="str">
        <f t="shared" si="5"/>
        <v/>
      </c>
      <c r="S1383" s="52" t="str">
        <f t="shared" si="6"/>
        <v/>
      </c>
      <c r="T1383" s="53" t="str">
        <f>IF(A1383="","",'DATA PENDIENTES'!O1383)</f>
        <v/>
      </c>
    </row>
    <row r="1384" ht="15.75" customHeight="1">
      <c r="A1384" s="47" t="str">
        <f>IF('DATA PENDIENTES'!B1384="","",'DATA PENDIENTES'!B1384)</f>
        <v/>
      </c>
      <c r="B1384" s="47" t="str">
        <f>IF(A1384="","",'DATA PENDIENTES'!C1384)</f>
        <v/>
      </c>
      <c r="C1384" s="47" t="str">
        <f>IF(A1384="","",'DATA PENDIENTES'!L1384)</f>
        <v/>
      </c>
      <c r="D1384" s="47" t="str">
        <f>IF(A1384="","",'DATA PENDIENTES'!J1384)</f>
        <v/>
      </c>
      <c r="E1384" s="47" t="str">
        <f>IF(A1384="","",'DATA PENDIENTES'!D1384)</f>
        <v/>
      </c>
      <c r="F1384" s="47" t="str">
        <f>IF(A1384="","",'DATA PENDIENTES'!E1384)</f>
        <v/>
      </c>
      <c r="G1384" s="47" t="str">
        <f>IF(A1384="","",'DATA PENDIENTES'!F1384)</f>
        <v/>
      </c>
      <c r="H1384" s="47" t="str">
        <f>IF(A1384="","",'DATA PENDIENTES'!G1384)</f>
        <v/>
      </c>
      <c r="I1384" s="48" t="str">
        <f>IF(A1384="","",'DATA PENDIENTES'!H1384)</f>
        <v/>
      </c>
      <c r="J1384" s="48" t="str">
        <f t="shared" si="1"/>
        <v/>
      </c>
      <c r="K1384" s="47" t="str">
        <f>IF(A1384="","",'DATA PENDIENTES'!I1384)</f>
        <v/>
      </c>
      <c r="L1384" s="47" t="str">
        <f>IF(A1384="","",'DATA PENDIENTES'!K1384)</f>
        <v/>
      </c>
      <c r="M1384" s="47" t="str">
        <f>IF(A1384="","",'DATA PENDIENTES'!M1384)</f>
        <v/>
      </c>
      <c r="N1384" s="47" t="str">
        <f>IF(A1384="","",'DATA PENDIENTES'!N1384)</f>
        <v/>
      </c>
      <c r="O1384" s="47" t="str">
        <f t="shared" si="2"/>
        <v/>
      </c>
      <c r="P1384" s="47" t="str">
        <f t="shared" si="3"/>
        <v/>
      </c>
      <c r="Q1384" s="77" t="str">
        <f t="shared" si="4"/>
        <v/>
      </c>
      <c r="R1384" s="47" t="str">
        <f t="shared" si="5"/>
        <v/>
      </c>
      <c r="S1384" s="47" t="str">
        <f t="shared" si="6"/>
        <v/>
      </c>
      <c r="T1384" s="48" t="str">
        <f>IF(A1384="","",'DATA PENDIENTES'!O1384)</f>
        <v/>
      </c>
    </row>
    <row r="1385" ht="15.75" customHeight="1">
      <c r="A1385" s="52" t="str">
        <f>IF('DATA PENDIENTES'!B1385="","",'DATA PENDIENTES'!B1385)</f>
        <v/>
      </c>
      <c r="B1385" s="52" t="str">
        <f>IF(A1385="","",'DATA PENDIENTES'!C1385)</f>
        <v/>
      </c>
      <c r="C1385" s="52" t="str">
        <f>IF(A1385="","",'DATA PENDIENTES'!L1385)</f>
        <v/>
      </c>
      <c r="D1385" s="52" t="str">
        <f>IF(A1385="","",'DATA PENDIENTES'!J1385)</f>
        <v/>
      </c>
      <c r="E1385" s="52" t="str">
        <f>IF(A1385="","",'DATA PENDIENTES'!D1385)</f>
        <v/>
      </c>
      <c r="F1385" s="52" t="str">
        <f>IF(A1385="","",'DATA PENDIENTES'!E1385)</f>
        <v/>
      </c>
      <c r="G1385" s="52" t="str">
        <f>IF(A1385="","",'DATA PENDIENTES'!F1385)</f>
        <v/>
      </c>
      <c r="H1385" s="52" t="str">
        <f>IF(A1385="","",'DATA PENDIENTES'!G1385)</f>
        <v/>
      </c>
      <c r="I1385" s="53" t="str">
        <f>IF(A1385="","",'DATA PENDIENTES'!H1385)</f>
        <v/>
      </c>
      <c r="J1385" s="53" t="str">
        <f t="shared" si="1"/>
        <v/>
      </c>
      <c r="K1385" s="52" t="str">
        <f>IF(A1385="","",'DATA PENDIENTES'!I1385)</f>
        <v/>
      </c>
      <c r="L1385" s="52" t="str">
        <f>IF(A1385="","",'DATA PENDIENTES'!K1385)</f>
        <v/>
      </c>
      <c r="M1385" s="52" t="str">
        <f>IF(A1385="","",'DATA PENDIENTES'!M1385)</f>
        <v/>
      </c>
      <c r="N1385" s="52" t="str">
        <f>IF(A1385="","",'DATA PENDIENTES'!N1385)</f>
        <v/>
      </c>
      <c r="O1385" s="52" t="str">
        <f t="shared" si="2"/>
        <v/>
      </c>
      <c r="P1385" s="52" t="str">
        <f t="shared" si="3"/>
        <v/>
      </c>
      <c r="Q1385" s="80" t="str">
        <f t="shared" si="4"/>
        <v/>
      </c>
      <c r="R1385" s="52" t="str">
        <f t="shared" si="5"/>
        <v/>
      </c>
      <c r="S1385" s="52" t="str">
        <f t="shared" si="6"/>
        <v/>
      </c>
      <c r="T1385" s="53" t="str">
        <f>IF(A1385="","",'DATA PENDIENTES'!O1385)</f>
        <v/>
      </c>
    </row>
    <row r="1386" ht="15.75" customHeight="1">
      <c r="A1386" s="47" t="str">
        <f>IF('DATA PENDIENTES'!B1386="","",'DATA PENDIENTES'!B1386)</f>
        <v/>
      </c>
      <c r="B1386" s="47" t="str">
        <f>IF(A1386="","",'DATA PENDIENTES'!C1386)</f>
        <v/>
      </c>
      <c r="C1386" s="47" t="str">
        <f>IF(A1386="","",'DATA PENDIENTES'!L1386)</f>
        <v/>
      </c>
      <c r="D1386" s="47" t="str">
        <f>IF(A1386="","",'DATA PENDIENTES'!J1386)</f>
        <v/>
      </c>
      <c r="E1386" s="47" t="str">
        <f>IF(A1386="","",'DATA PENDIENTES'!D1386)</f>
        <v/>
      </c>
      <c r="F1386" s="47" t="str">
        <f>IF(A1386="","",'DATA PENDIENTES'!E1386)</f>
        <v/>
      </c>
      <c r="G1386" s="47" t="str">
        <f>IF(A1386="","",'DATA PENDIENTES'!F1386)</f>
        <v/>
      </c>
      <c r="H1386" s="47" t="str">
        <f>IF(A1386="","",'DATA PENDIENTES'!G1386)</f>
        <v/>
      </c>
      <c r="I1386" s="48" t="str">
        <f>IF(A1386="","",'DATA PENDIENTES'!H1386)</f>
        <v/>
      </c>
      <c r="J1386" s="48" t="str">
        <f t="shared" si="1"/>
        <v/>
      </c>
      <c r="K1386" s="47" t="str">
        <f>IF(A1386="","",'DATA PENDIENTES'!I1386)</f>
        <v/>
      </c>
      <c r="L1386" s="47" t="str">
        <f>IF(A1386="","",'DATA PENDIENTES'!K1386)</f>
        <v/>
      </c>
      <c r="M1386" s="47" t="str">
        <f>IF(A1386="","",'DATA PENDIENTES'!M1386)</f>
        <v/>
      </c>
      <c r="N1386" s="47" t="str">
        <f>IF(A1386="","",'DATA PENDIENTES'!N1386)</f>
        <v/>
      </c>
      <c r="O1386" s="47" t="str">
        <f t="shared" si="2"/>
        <v/>
      </c>
      <c r="P1386" s="47" t="str">
        <f t="shared" si="3"/>
        <v/>
      </c>
      <c r="Q1386" s="77" t="str">
        <f t="shared" si="4"/>
        <v/>
      </c>
      <c r="R1386" s="47" t="str">
        <f t="shared" si="5"/>
        <v/>
      </c>
      <c r="S1386" s="47" t="str">
        <f t="shared" si="6"/>
        <v/>
      </c>
      <c r="T1386" s="48" t="str">
        <f>IF(A1386="","",'DATA PENDIENTES'!O1386)</f>
        <v/>
      </c>
    </row>
    <row r="1387" ht="15.75" customHeight="1">
      <c r="A1387" s="52" t="str">
        <f>IF('DATA PENDIENTES'!B1387="","",'DATA PENDIENTES'!B1387)</f>
        <v/>
      </c>
      <c r="B1387" s="52" t="str">
        <f>IF(A1387="","",'DATA PENDIENTES'!C1387)</f>
        <v/>
      </c>
      <c r="C1387" s="52" t="str">
        <f>IF(A1387="","",'DATA PENDIENTES'!L1387)</f>
        <v/>
      </c>
      <c r="D1387" s="52" t="str">
        <f>IF(A1387="","",'DATA PENDIENTES'!J1387)</f>
        <v/>
      </c>
      <c r="E1387" s="52" t="str">
        <f>IF(A1387="","",'DATA PENDIENTES'!D1387)</f>
        <v/>
      </c>
      <c r="F1387" s="52" t="str">
        <f>IF(A1387="","",'DATA PENDIENTES'!E1387)</f>
        <v/>
      </c>
      <c r="G1387" s="52" t="str">
        <f>IF(A1387="","",'DATA PENDIENTES'!F1387)</f>
        <v/>
      </c>
      <c r="H1387" s="52" t="str">
        <f>IF(A1387="","",'DATA PENDIENTES'!G1387)</f>
        <v/>
      </c>
      <c r="I1387" s="53" t="str">
        <f>IF(A1387="","",'DATA PENDIENTES'!H1387)</f>
        <v/>
      </c>
      <c r="J1387" s="53" t="str">
        <f t="shared" si="1"/>
        <v/>
      </c>
      <c r="K1387" s="52" t="str">
        <f>IF(A1387="","",'DATA PENDIENTES'!I1387)</f>
        <v/>
      </c>
      <c r="L1387" s="52" t="str">
        <f>IF(A1387="","",'DATA PENDIENTES'!K1387)</f>
        <v/>
      </c>
      <c r="M1387" s="52" t="str">
        <f>IF(A1387="","",'DATA PENDIENTES'!M1387)</f>
        <v/>
      </c>
      <c r="N1387" s="52" t="str">
        <f>IF(A1387="","",'DATA PENDIENTES'!N1387)</f>
        <v/>
      </c>
      <c r="O1387" s="52" t="str">
        <f t="shared" si="2"/>
        <v/>
      </c>
      <c r="P1387" s="52" t="str">
        <f t="shared" si="3"/>
        <v/>
      </c>
      <c r="Q1387" s="80" t="str">
        <f t="shared" si="4"/>
        <v/>
      </c>
      <c r="R1387" s="52" t="str">
        <f t="shared" si="5"/>
        <v/>
      </c>
      <c r="S1387" s="52" t="str">
        <f t="shared" si="6"/>
        <v/>
      </c>
      <c r="T1387" s="53" t="str">
        <f>IF(A1387="","",'DATA PENDIENTES'!O1387)</f>
        <v/>
      </c>
    </row>
    <row r="1388" ht="15.75" customHeight="1">
      <c r="A1388" s="47" t="str">
        <f>IF('DATA PENDIENTES'!B1388="","",'DATA PENDIENTES'!B1388)</f>
        <v/>
      </c>
      <c r="B1388" s="47" t="str">
        <f>IF(A1388="","",'DATA PENDIENTES'!C1388)</f>
        <v/>
      </c>
      <c r="C1388" s="47" t="str">
        <f>IF(A1388="","",'DATA PENDIENTES'!L1388)</f>
        <v/>
      </c>
      <c r="D1388" s="47" t="str">
        <f>IF(A1388="","",'DATA PENDIENTES'!J1388)</f>
        <v/>
      </c>
      <c r="E1388" s="47" t="str">
        <f>IF(A1388="","",'DATA PENDIENTES'!D1388)</f>
        <v/>
      </c>
      <c r="F1388" s="47" t="str">
        <f>IF(A1388="","",'DATA PENDIENTES'!E1388)</f>
        <v/>
      </c>
      <c r="G1388" s="47" t="str">
        <f>IF(A1388="","",'DATA PENDIENTES'!F1388)</f>
        <v/>
      </c>
      <c r="H1388" s="47" t="str">
        <f>IF(A1388="","",'DATA PENDIENTES'!G1388)</f>
        <v/>
      </c>
      <c r="I1388" s="48" t="str">
        <f>IF(A1388="","",'DATA PENDIENTES'!H1388)</f>
        <v/>
      </c>
      <c r="J1388" s="48" t="str">
        <f t="shared" si="1"/>
        <v/>
      </c>
      <c r="K1388" s="47" t="str">
        <f>IF(A1388="","",'DATA PENDIENTES'!I1388)</f>
        <v/>
      </c>
      <c r="L1388" s="47" t="str">
        <f>IF(A1388="","",'DATA PENDIENTES'!K1388)</f>
        <v/>
      </c>
      <c r="M1388" s="47" t="str">
        <f>IF(A1388="","",'DATA PENDIENTES'!M1388)</f>
        <v/>
      </c>
      <c r="N1388" s="47" t="str">
        <f>IF(A1388="","",'DATA PENDIENTES'!N1388)</f>
        <v/>
      </c>
      <c r="O1388" s="47" t="str">
        <f t="shared" si="2"/>
        <v/>
      </c>
      <c r="P1388" s="47" t="str">
        <f t="shared" si="3"/>
        <v/>
      </c>
      <c r="Q1388" s="77" t="str">
        <f t="shared" si="4"/>
        <v/>
      </c>
      <c r="R1388" s="47" t="str">
        <f t="shared" si="5"/>
        <v/>
      </c>
      <c r="S1388" s="47" t="str">
        <f t="shared" si="6"/>
        <v/>
      </c>
      <c r="T1388" s="48" t="str">
        <f>IF(A1388="","",'DATA PENDIENTES'!O1388)</f>
        <v/>
      </c>
    </row>
    <row r="1389" ht="15.75" customHeight="1">
      <c r="A1389" s="52" t="str">
        <f>IF('DATA PENDIENTES'!B1389="","",'DATA PENDIENTES'!B1389)</f>
        <v/>
      </c>
      <c r="B1389" s="52" t="str">
        <f>IF(A1389="","",'DATA PENDIENTES'!C1389)</f>
        <v/>
      </c>
      <c r="C1389" s="52" t="str">
        <f>IF(A1389="","",'DATA PENDIENTES'!L1389)</f>
        <v/>
      </c>
      <c r="D1389" s="52" t="str">
        <f>IF(A1389="","",'DATA PENDIENTES'!J1389)</f>
        <v/>
      </c>
      <c r="E1389" s="52" t="str">
        <f>IF(A1389="","",'DATA PENDIENTES'!D1389)</f>
        <v/>
      </c>
      <c r="F1389" s="52" t="str">
        <f>IF(A1389="","",'DATA PENDIENTES'!E1389)</f>
        <v/>
      </c>
      <c r="G1389" s="52" t="str">
        <f>IF(A1389="","",'DATA PENDIENTES'!F1389)</f>
        <v/>
      </c>
      <c r="H1389" s="52" t="str">
        <f>IF(A1389="","",'DATA PENDIENTES'!G1389)</f>
        <v/>
      </c>
      <c r="I1389" s="53" t="str">
        <f>IF(A1389="","",'DATA PENDIENTES'!H1389)</f>
        <v/>
      </c>
      <c r="J1389" s="53" t="str">
        <f t="shared" si="1"/>
        <v/>
      </c>
      <c r="K1389" s="52" t="str">
        <f>IF(A1389="","",'DATA PENDIENTES'!I1389)</f>
        <v/>
      </c>
      <c r="L1389" s="52" t="str">
        <f>IF(A1389="","",'DATA PENDIENTES'!K1389)</f>
        <v/>
      </c>
      <c r="M1389" s="52" t="str">
        <f>IF(A1389="","",'DATA PENDIENTES'!M1389)</f>
        <v/>
      </c>
      <c r="N1389" s="52" t="str">
        <f>IF(A1389="","",'DATA PENDIENTES'!N1389)</f>
        <v/>
      </c>
      <c r="O1389" s="52" t="str">
        <f t="shared" si="2"/>
        <v/>
      </c>
      <c r="P1389" s="52" t="str">
        <f t="shared" si="3"/>
        <v/>
      </c>
      <c r="Q1389" s="80" t="str">
        <f t="shared" si="4"/>
        <v/>
      </c>
      <c r="R1389" s="52" t="str">
        <f t="shared" si="5"/>
        <v/>
      </c>
      <c r="S1389" s="52" t="str">
        <f t="shared" si="6"/>
        <v/>
      </c>
      <c r="T1389" s="53" t="str">
        <f>IF(A1389="","",'DATA PENDIENTES'!O1389)</f>
        <v/>
      </c>
    </row>
    <row r="1390" ht="15.75" customHeight="1">
      <c r="A1390" s="47" t="str">
        <f>IF('DATA PENDIENTES'!B1390="","",'DATA PENDIENTES'!B1390)</f>
        <v/>
      </c>
      <c r="B1390" s="47" t="str">
        <f>IF(A1390="","",'DATA PENDIENTES'!C1390)</f>
        <v/>
      </c>
      <c r="C1390" s="47" t="str">
        <f>IF(A1390="","",'DATA PENDIENTES'!L1390)</f>
        <v/>
      </c>
      <c r="D1390" s="47" t="str">
        <f>IF(A1390="","",'DATA PENDIENTES'!J1390)</f>
        <v/>
      </c>
      <c r="E1390" s="47" t="str">
        <f>IF(A1390="","",'DATA PENDIENTES'!D1390)</f>
        <v/>
      </c>
      <c r="F1390" s="47" t="str">
        <f>IF(A1390="","",'DATA PENDIENTES'!E1390)</f>
        <v/>
      </c>
      <c r="G1390" s="47" t="str">
        <f>IF(A1390="","",'DATA PENDIENTES'!F1390)</f>
        <v/>
      </c>
      <c r="H1390" s="47" t="str">
        <f>IF(A1390="","",'DATA PENDIENTES'!G1390)</f>
        <v/>
      </c>
      <c r="I1390" s="48" t="str">
        <f>IF(A1390="","",'DATA PENDIENTES'!H1390)</f>
        <v/>
      </c>
      <c r="J1390" s="48" t="str">
        <f t="shared" si="1"/>
        <v/>
      </c>
      <c r="K1390" s="47" t="str">
        <f>IF(A1390="","",'DATA PENDIENTES'!I1390)</f>
        <v/>
      </c>
      <c r="L1390" s="47" t="str">
        <f>IF(A1390="","",'DATA PENDIENTES'!K1390)</f>
        <v/>
      </c>
      <c r="M1390" s="47" t="str">
        <f>IF(A1390="","",'DATA PENDIENTES'!M1390)</f>
        <v/>
      </c>
      <c r="N1390" s="47" t="str">
        <f>IF(A1390="","",'DATA PENDIENTES'!N1390)</f>
        <v/>
      </c>
      <c r="O1390" s="47" t="str">
        <f t="shared" si="2"/>
        <v/>
      </c>
      <c r="P1390" s="47" t="str">
        <f t="shared" si="3"/>
        <v/>
      </c>
      <c r="Q1390" s="77" t="str">
        <f t="shared" si="4"/>
        <v/>
      </c>
      <c r="R1390" s="47" t="str">
        <f t="shared" si="5"/>
        <v/>
      </c>
      <c r="S1390" s="47" t="str">
        <f t="shared" si="6"/>
        <v/>
      </c>
      <c r="T1390" s="48" t="str">
        <f>IF(A1390="","",'DATA PENDIENTES'!O1390)</f>
        <v/>
      </c>
    </row>
    <row r="1391" ht="15.75" customHeight="1">
      <c r="A1391" s="52" t="str">
        <f>IF('DATA PENDIENTES'!B1391="","",'DATA PENDIENTES'!B1391)</f>
        <v/>
      </c>
      <c r="B1391" s="52" t="str">
        <f>IF(A1391="","",'DATA PENDIENTES'!C1391)</f>
        <v/>
      </c>
      <c r="C1391" s="52" t="str">
        <f>IF(A1391="","",'DATA PENDIENTES'!L1391)</f>
        <v/>
      </c>
      <c r="D1391" s="52" t="str">
        <f>IF(A1391="","",'DATA PENDIENTES'!J1391)</f>
        <v/>
      </c>
      <c r="E1391" s="52" t="str">
        <f>IF(A1391="","",'DATA PENDIENTES'!D1391)</f>
        <v/>
      </c>
      <c r="F1391" s="52" t="str">
        <f>IF(A1391="","",'DATA PENDIENTES'!E1391)</f>
        <v/>
      </c>
      <c r="G1391" s="52" t="str">
        <f>IF(A1391="","",'DATA PENDIENTES'!F1391)</f>
        <v/>
      </c>
      <c r="H1391" s="52" t="str">
        <f>IF(A1391="","",'DATA PENDIENTES'!G1391)</f>
        <v/>
      </c>
      <c r="I1391" s="53" t="str">
        <f>IF(A1391="","",'DATA PENDIENTES'!H1391)</f>
        <v/>
      </c>
      <c r="J1391" s="53" t="str">
        <f t="shared" si="1"/>
        <v/>
      </c>
      <c r="K1391" s="52" t="str">
        <f>IF(A1391="","",'DATA PENDIENTES'!I1391)</f>
        <v/>
      </c>
      <c r="L1391" s="52" t="str">
        <f>IF(A1391="","",'DATA PENDIENTES'!K1391)</f>
        <v/>
      </c>
      <c r="M1391" s="52" t="str">
        <f>IF(A1391="","",'DATA PENDIENTES'!M1391)</f>
        <v/>
      </c>
      <c r="N1391" s="52" t="str">
        <f>IF(A1391="","",'DATA PENDIENTES'!N1391)</f>
        <v/>
      </c>
      <c r="O1391" s="52" t="str">
        <f t="shared" si="2"/>
        <v/>
      </c>
      <c r="P1391" s="52" t="str">
        <f t="shared" si="3"/>
        <v/>
      </c>
      <c r="Q1391" s="80" t="str">
        <f t="shared" si="4"/>
        <v/>
      </c>
      <c r="R1391" s="52" t="str">
        <f t="shared" si="5"/>
        <v/>
      </c>
      <c r="S1391" s="52" t="str">
        <f t="shared" si="6"/>
        <v/>
      </c>
      <c r="T1391" s="53" t="str">
        <f>IF(A1391="","",'DATA PENDIENTES'!O1391)</f>
        <v/>
      </c>
    </row>
    <row r="1392" ht="15.75" customHeight="1">
      <c r="A1392" s="47" t="str">
        <f>IF('DATA PENDIENTES'!B1392="","",'DATA PENDIENTES'!B1392)</f>
        <v/>
      </c>
      <c r="B1392" s="47" t="str">
        <f>IF(A1392="","",'DATA PENDIENTES'!C1392)</f>
        <v/>
      </c>
      <c r="C1392" s="47" t="str">
        <f>IF(A1392="","",'DATA PENDIENTES'!L1392)</f>
        <v/>
      </c>
      <c r="D1392" s="47" t="str">
        <f>IF(A1392="","",'DATA PENDIENTES'!J1392)</f>
        <v/>
      </c>
      <c r="E1392" s="47" t="str">
        <f>IF(A1392="","",'DATA PENDIENTES'!D1392)</f>
        <v/>
      </c>
      <c r="F1392" s="47" t="str">
        <f>IF(A1392="","",'DATA PENDIENTES'!E1392)</f>
        <v/>
      </c>
      <c r="G1392" s="47" t="str">
        <f>IF(A1392="","",'DATA PENDIENTES'!F1392)</f>
        <v/>
      </c>
      <c r="H1392" s="47" t="str">
        <f>IF(A1392="","",'DATA PENDIENTES'!G1392)</f>
        <v/>
      </c>
      <c r="I1392" s="48" t="str">
        <f>IF(A1392="","",'DATA PENDIENTES'!H1392)</f>
        <v/>
      </c>
      <c r="J1392" s="48" t="str">
        <f t="shared" si="1"/>
        <v/>
      </c>
      <c r="K1392" s="47" t="str">
        <f>IF(A1392="","",'DATA PENDIENTES'!I1392)</f>
        <v/>
      </c>
      <c r="L1392" s="47" t="str">
        <f>IF(A1392="","",'DATA PENDIENTES'!K1392)</f>
        <v/>
      </c>
      <c r="M1392" s="47" t="str">
        <f>IF(A1392="","",'DATA PENDIENTES'!M1392)</f>
        <v/>
      </c>
      <c r="N1392" s="47" t="str">
        <f>IF(A1392="","",'DATA PENDIENTES'!N1392)</f>
        <v/>
      </c>
      <c r="O1392" s="47" t="str">
        <f t="shared" si="2"/>
        <v/>
      </c>
      <c r="P1392" s="47" t="str">
        <f t="shared" si="3"/>
        <v/>
      </c>
      <c r="Q1392" s="77" t="str">
        <f t="shared" si="4"/>
        <v/>
      </c>
      <c r="R1392" s="47" t="str">
        <f t="shared" si="5"/>
        <v/>
      </c>
      <c r="S1392" s="47" t="str">
        <f t="shared" si="6"/>
        <v/>
      </c>
      <c r="T1392" s="48" t="str">
        <f>IF(A1392="","",'DATA PENDIENTES'!O1392)</f>
        <v/>
      </c>
    </row>
    <row r="1393" ht="15.75" customHeight="1">
      <c r="A1393" s="52" t="str">
        <f>IF('DATA PENDIENTES'!B1393="","",'DATA PENDIENTES'!B1393)</f>
        <v/>
      </c>
      <c r="B1393" s="52" t="str">
        <f>IF(A1393="","",'DATA PENDIENTES'!C1393)</f>
        <v/>
      </c>
      <c r="C1393" s="52" t="str">
        <f>IF(A1393="","",'DATA PENDIENTES'!L1393)</f>
        <v/>
      </c>
      <c r="D1393" s="52" t="str">
        <f>IF(A1393="","",'DATA PENDIENTES'!J1393)</f>
        <v/>
      </c>
      <c r="E1393" s="52" t="str">
        <f>IF(A1393="","",'DATA PENDIENTES'!D1393)</f>
        <v/>
      </c>
      <c r="F1393" s="52" t="str">
        <f>IF(A1393="","",'DATA PENDIENTES'!E1393)</f>
        <v/>
      </c>
      <c r="G1393" s="52" t="str">
        <f>IF(A1393="","",'DATA PENDIENTES'!F1393)</f>
        <v/>
      </c>
      <c r="H1393" s="52" t="str">
        <f>IF(A1393="","",'DATA PENDIENTES'!G1393)</f>
        <v/>
      </c>
      <c r="I1393" s="53" t="str">
        <f>IF(A1393="","",'DATA PENDIENTES'!H1393)</f>
        <v/>
      </c>
      <c r="J1393" s="53" t="str">
        <f t="shared" si="1"/>
        <v/>
      </c>
      <c r="K1393" s="52" t="str">
        <f>IF(A1393="","",'DATA PENDIENTES'!I1393)</f>
        <v/>
      </c>
      <c r="L1393" s="52" t="str">
        <f>IF(A1393="","",'DATA PENDIENTES'!K1393)</f>
        <v/>
      </c>
      <c r="M1393" s="52" t="str">
        <f>IF(A1393="","",'DATA PENDIENTES'!M1393)</f>
        <v/>
      </c>
      <c r="N1393" s="52" t="str">
        <f>IF(A1393="","",'DATA PENDIENTES'!N1393)</f>
        <v/>
      </c>
      <c r="O1393" s="52" t="str">
        <f t="shared" si="2"/>
        <v/>
      </c>
      <c r="P1393" s="52" t="str">
        <f t="shared" si="3"/>
        <v/>
      </c>
      <c r="Q1393" s="80" t="str">
        <f t="shared" si="4"/>
        <v/>
      </c>
      <c r="R1393" s="52" t="str">
        <f t="shared" si="5"/>
        <v/>
      </c>
      <c r="S1393" s="52" t="str">
        <f t="shared" si="6"/>
        <v/>
      </c>
      <c r="T1393" s="53" t="str">
        <f>IF(A1393="","",'DATA PENDIENTES'!O1393)</f>
        <v/>
      </c>
    </row>
    <row r="1394" ht="15.75" customHeight="1">
      <c r="A1394" s="47" t="str">
        <f>IF('DATA PENDIENTES'!B1394="","",'DATA PENDIENTES'!B1394)</f>
        <v/>
      </c>
      <c r="B1394" s="47" t="str">
        <f>IF(A1394="","",'DATA PENDIENTES'!C1394)</f>
        <v/>
      </c>
      <c r="C1394" s="47" t="str">
        <f>IF(A1394="","",'DATA PENDIENTES'!L1394)</f>
        <v/>
      </c>
      <c r="D1394" s="47" t="str">
        <f>IF(A1394="","",'DATA PENDIENTES'!J1394)</f>
        <v/>
      </c>
      <c r="E1394" s="47" t="str">
        <f>IF(A1394="","",'DATA PENDIENTES'!D1394)</f>
        <v/>
      </c>
      <c r="F1394" s="47" t="str">
        <f>IF(A1394="","",'DATA PENDIENTES'!E1394)</f>
        <v/>
      </c>
      <c r="G1394" s="47" t="str">
        <f>IF(A1394="","",'DATA PENDIENTES'!F1394)</f>
        <v/>
      </c>
      <c r="H1394" s="47" t="str">
        <f>IF(A1394="","",'DATA PENDIENTES'!G1394)</f>
        <v/>
      </c>
      <c r="I1394" s="48" t="str">
        <f>IF(A1394="","",'DATA PENDIENTES'!H1394)</f>
        <v/>
      </c>
      <c r="J1394" s="48" t="str">
        <f t="shared" si="1"/>
        <v/>
      </c>
      <c r="K1394" s="47" t="str">
        <f>IF(A1394="","",'DATA PENDIENTES'!I1394)</f>
        <v/>
      </c>
      <c r="L1394" s="47" t="str">
        <f>IF(A1394="","",'DATA PENDIENTES'!K1394)</f>
        <v/>
      </c>
      <c r="M1394" s="47" t="str">
        <f>IF(A1394="","",'DATA PENDIENTES'!M1394)</f>
        <v/>
      </c>
      <c r="N1394" s="47" t="str">
        <f>IF(A1394="","",'DATA PENDIENTES'!N1394)</f>
        <v/>
      </c>
      <c r="O1394" s="47" t="str">
        <f t="shared" si="2"/>
        <v/>
      </c>
      <c r="P1394" s="47" t="str">
        <f t="shared" si="3"/>
        <v/>
      </c>
      <c r="Q1394" s="77" t="str">
        <f t="shared" si="4"/>
        <v/>
      </c>
      <c r="R1394" s="47" t="str">
        <f t="shared" si="5"/>
        <v/>
      </c>
      <c r="S1394" s="47" t="str">
        <f t="shared" si="6"/>
        <v/>
      </c>
      <c r="T1394" s="48" t="str">
        <f>IF(A1394="","",'DATA PENDIENTES'!O1394)</f>
        <v/>
      </c>
    </row>
    <row r="1395" ht="15.75" customHeight="1">
      <c r="A1395" s="52" t="str">
        <f>IF('DATA PENDIENTES'!B1395="","",'DATA PENDIENTES'!B1395)</f>
        <v/>
      </c>
      <c r="B1395" s="52" t="str">
        <f>IF(A1395="","",'DATA PENDIENTES'!C1395)</f>
        <v/>
      </c>
      <c r="C1395" s="52" t="str">
        <f>IF(A1395="","",'DATA PENDIENTES'!L1395)</f>
        <v/>
      </c>
      <c r="D1395" s="52" t="str">
        <f>IF(A1395="","",'DATA PENDIENTES'!J1395)</f>
        <v/>
      </c>
      <c r="E1395" s="52" t="str">
        <f>IF(A1395="","",'DATA PENDIENTES'!D1395)</f>
        <v/>
      </c>
      <c r="F1395" s="52" t="str">
        <f>IF(A1395="","",'DATA PENDIENTES'!E1395)</f>
        <v/>
      </c>
      <c r="G1395" s="52" t="str">
        <f>IF(A1395="","",'DATA PENDIENTES'!F1395)</f>
        <v/>
      </c>
      <c r="H1395" s="52" t="str">
        <f>IF(A1395="","",'DATA PENDIENTES'!G1395)</f>
        <v/>
      </c>
      <c r="I1395" s="53" t="str">
        <f>IF(A1395="","",'DATA PENDIENTES'!H1395)</f>
        <v/>
      </c>
      <c r="J1395" s="53" t="str">
        <f t="shared" si="1"/>
        <v/>
      </c>
      <c r="K1395" s="52" t="str">
        <f>IF(A1395="","",'DATA PENDIENTES'!I1395)</f>
        <v/>
      </c>
      <c r="L1395" s="52" t="str">
        <f>IF(A1395="","",'DATA PENDIENTES'!K1395)</f>
        <v/>
      </c>
      <c r="M1395" s="52" t="str">
        <f>IF(A1395="","",'DATA PENDIENTES'!M1395)</f>
        <v/>
      </c>
      <c r="N1395" s="52" t="str">
        <f>IF(A1395="","",'DATA PENDIENTES'!N1395)</f>
        <v/>
      </c>
      <c r="O1395" s="52" t="str">
        <f t="shared" si="2"/>
        <v/>
      </c>
      <c r="P1395" s="52" t="str">
        <f t="shared" si="3"/>
        <v/>
      </c>
      <c r="Q1395" s="80" t="str">
        <f t="shared" si="4"/>
        <v/>
      </c>
      <c r="R1395" s="52" t="str">
        <f t="shared" si="5"/>
        <v/>
      </c>
      <c r="S1395" s="52" t="str">
        <f t="shared" si="6"/>
        <v/>
      </c>
      <c r="T1395" s="53" t="str">
        <f>IF(A1395="","",'DATA PENDIENTES'!O1395)</f>
        <v/>
      </c>
    </row>
    <row r="1396" ht="15.75" customHeight="1">
      <c r="A1396" s="47" t="str">
        <f>IF('DATA PENDIENTES'!B1396="","",'DATA PENDIENTES'!B1396)</f>
        <v/>
      </c>
      <c r="B1396" s="47" t="str">
        <f>IF(A1396="","",'DATA PENDIENTES'!C1396)</f>
        <v/>
      </c>
      <c r="C1396" s="47" t="str">
        <f>IF(A1396="","",'DATA PENDIENTES'!L1396)</f>
        <v/>
      </c>
      <c r="D1396" s="47" t="str">
        <f>IF(A1396="","",'DATA PENDIENTES'!J1396)</f>
        <v/>
      </c>
      <c r="E1396" s="47" t="str">
        <f>IF(A1396="","",'DATA PENDIENTES'!D1396)</f>
        <v/>
      </c>
      <c r="F1396" s="47" t="str">
        <f>IF(A1396="","",'DATA PENDIENTES'!E1396)</f>
        <v/>
      </c>
      <c r="G1396" s="47" t="str">
        <f>IF(A1396="","",'DATA PENDIENTES'!F1396)</f>
        <v/>
      </c>
      <c r="H1396" s="47" t="str">
        <f>IF(A1396="","",'DATA PENDIENTES'!G1396)</f>
        <v/>
      </c>
      <c r="I1396" s="48" t="str">
        <f>IF(A1396="","",'DATA PENDIENTES'!H1396)</f>
        <v/>
      </c>
      <c r="J1396" s="48" t="str">
        <f t="shared" si="1"/>
        <v/>
      </c>
      <c r="K1396" s="47" t="str">
        <f>IF(A1396="","",'DATA PENDIENTES'!I1396)</f>
        <v/>
      </c>
      <c r="L1396" s="47" t="str">
        <f>IF(A1396="","",'DATA PENDIENTES'!K1396)</f>
        <v/>
      </c>
      <c r="M1396" s="47" t="str">
        <f>IF(A1396="","",'DATA PENDIENTES'!M1396)</f>
        <v/>
      </c>
      <c r="N1396" s="47" t="str">
        <f>IF(A1396="","",'DATA PENDIENTES'!N1396)</f>
        <v/>
      </c>
      <c r="O1396" s="47" t="str">
        <f t="shared" si="2"/>
        <v/>
      </c>
      <c r="P1396" s="47" t="str">
        <f t="shared" si="3"/>
        <v/>
      </c>
      <c r="Q1396" s="77" t="str">
        <f t="shared" si="4"/>
        <v/>
      </c>
      <c r="R1396" s="47" t="str">
        <f t="shared" si="5"/>
        <v/>
      </c>
      <c r="S1396" s="47" t="str">
        <f t="shared" si="6"/>
        <v/>
      </c>
      <c r="T1396" s="48" t="str">
        <f>IF(A1396="","",'DATA PENDIENTES'!O1396)</f>
        <v/>
      </c>
    </row>
    <row r="1397" ht="15.75" customHeight="1">
      <c r="A1397" s="52" t="str">
        <f>IF('DATA PENDIENTES'!B1397="","",'DATA PENDIENTES'!B1397)</f>
        <v/>
      </c>
      <c r="B1397" s="52" t="str">
        <f>IF(A1397="","",'DATA PENDIENTES'!C1397)</f>
        <v/>
      </c>
      <c r="C1397" s="52" t="str">
        <f>IF(A1397="","",'DATA PENDIENTES'!L1397)</f>
        <v/>
      </c>
      <c r="D1397" s="52" t="str">
        <f>IF(A1397="","",'DATA PENDIENTES'!J1397)</f>
        <v/>
      </c>
      <c r="E1397" s="52" t="str">
        <f>IF(A1397="","",'DATA PENDIENTES'!D1397)</f>
        <v/>
      </c>
      <c r="F1397" s="52" t="str">
        <f>IF(A1397="","",'DATA PENDIENTES'!E1397)</f>
        <v/>
      </c>
      <c r="G1397" s="52" t="str">
        <f>IF(A1397="","",'DATA PENDIENTES'!F1397)</f>
        <v/>
      </c>
      <c r="H1397" s="52" t="str">
        <f>IF(A1397="","",'DATA PENDIENTES'!G1397)</f>
        <v/>
      </c>
      <c r="I1397" s="53" t="str">
        <f>IF(A1397="","",'DATA PENDIENTES'!H1397)</f>
        <v/>
      </c>
      <c r="J1397" s="53" t="str">
        <f t="shared" si="1"/>
        <v/>
      </c>
      <c r="K1397" s="52" t="str">
        <f>IF(A1397="","",'DATA PENDIENTES'!I1397)</f>
        <v/>
      </c>
      <c r="L1397" s="52" t="str">
        <f>IF(A1397="","",'DATA PENDIENTES'!K1397)</f>
        <v/>
      </c>
      <c r="M1397" s="52" t="str">
        <f>IF(A1397="","",'DATA PENDIENTES'!M1397)</f>
        <v/>
      </c>
      <c r="N1397" s="52" t="str">
        <f>IF(A1397="","",'DATA PENDIENTES'!N1397)</f>
        <v/>
      </c>
      <c r="O1397" s="52" t="str">
        <f t="shared" si="2"/>
        <v/>
      </c>
      <c r="P1397" s="52" t="str">
        <f t="shared" si="3"/>
        <v/>
      </c>
      <c r="Q1397" s="80" t="str">
        <f t="shared" si="4"/>
        <v/>
      </c>
      <c r="R1397" s="52" t="str">
        <f t="shared" si="5"/>
        <v/>
      </c>
      <c r="S1397" s="52" t="str">
        <f t="shared" si="6"/>
        <v/>
      </c>
      <c r="T1397" s="53" t="str">
        <f>IF(A1397="","",'DATA PENDIENTES'!O1397)</f>
        <v/>
      </c>
    </row>
    <row r="1398" ht="15.75" customHeight="1">
      <c r="A1398" s="47" t="str">
        <f>IF('DATA PENDIENTES'!B1398="","",'DATA PENDIENTES'!B1398)</f>
        <v/>
      </c>
      <c r="B1398" s="47" t="str">
        <f>IF(A1398="","",'DATA PENDIENTES'!C1398)</f>
        <v/>
      </c>
      <c r="C1398" s="47" t="str">
        <f>IF(A1398="","",'DATA PENDIENTES'!L1398)</f>
        <v/>
      </c>
      <c r="D1398" s="47" t="str">
        <f>IF(A1398="","",'DATA PENDIENTES'!J1398)</f>
        <v/>
      </c>
      <c r="E1398" s="47" t="str">
        <f>IF(A1398="","",'DATA PENDIENTES'!D1398)</f>
        <v/>
      </c>
      <c r="F1398" s="47" t="str">
        <f>IF(A1398="","",'DATA PENDIENTES'!E1398)</f>
        <v/>
      </c>
      <c r="G1398" s="47" t="str">
        <f>IF(A1398="","",'DATA PENDIENTES'!F1398)</f>
        <v/>
      </c>
      <c r="H1398" s="47" t="str">
        <f>IF(A1398="","",'DATA PENDIENTES'!G1398)</f>
        <v/>
      </c>
      <c r="I1398" s="48" t="str">
        <f>IF(A1398="","",'DATA PENDIENTES'!H1398)</f>
        <v/>
      </c>
      <c r="J1398" s="48" t="str">
        <f t="shared" si="1"/>
        <v/>
      </c>
      <c r="K1398" s="47" t="str">
        <f>IF(A1398="","",'DATA PENDIENTES'!I1398)</f>
        <v/>
      </c>
      <c r="L1398" s="47" t="str">
        <f>IF(A1398="","",'DATA PENDIENTES'!K1398)</f>
        <v/>
      </c>
      <c r="M1398" s="47" t="str">
        <f>IF(A1398="","",'DATA PENDIENTES'!M1398)</f>
        <v/>
      </c>
      <c r="N1398" s="47" t="str">
        <f>IF(A1398="","",'DATA PENDIENTES'!N1398)</f>
        <v/>
      </c>
      <c r="O1398" s="47" t="str">
        <f t="shared" si="2"/>
        <v/>
      </c>
      <c r="P1398" s="47" t="str">
        <f t="shared" si="3"/>
        <v/>
      </c>
      <c r="Q1398" s="77" t="str">
        <f t="shared" si="4"/>
        <v/>
      </c>
      <c r="R1398" s="47" t="str">
        <f t="shared" si="5"/>
        <v/>
      </c>
      <c r="S1398" s="47" t="str">
        <f t="shared" si="6"/>
        <v/>
      </c>
      <c r="T1398" s="48" t="str">
        <f>IF(A1398="","",'DATA PENDIENTES'!O1398)</f>
        <v/>
      </c>
    </row>
    <row r="1399" ht="15.75" customHeight="1">
      <c r="A1399" s="52" t="str">
        <f>IF('DATA PENDIENTES'!B1399="","",'DATA PENDIENTES'!B1399)</f>
        <v/>
      </c>
      <c r="B1399" s="52" t="str">
        <f>IF(A1399="","",'DATA PENDIENTES'!C1399)</f>
        <v/>
      </c>
      <c r="C1399" s="52" t="str">
        <f>IF(A1399="","",'DATA PENDIENTES'!L1399)</f>
        <v/>
      </c>
      <c r="D1399" s="52" t="str">
        <f>IF(A1399="","",'DATA PENDIENTES'!J1399)</f>
        <v/>
      </c>
      <c r="E1399" s="52" t="str">
        <f>IF(A1399="","",'DATA PENDIENTES'!D1399)</f>
        <v/>
      </c>
      <c r="F1399" s="52" t="str">
        <f>IF(A1399="","",'DATA PENDIENTES'!E1399)</f>
        <v/>
      </c>
      <c r="G1399" s="52" t="str">
        <f>IF(A1399="","",'DATA PENDIENTES'!F1399)</f>
        <v/>
      </c>
      <c r="H1399" s="52" t="str">
        <f>IF(A1399="","",'DATA PENDIENTES'!G1399)</f>
        <v/>
      </c>
      <c r="I1399" s="53" t="str">
        <f>IF(A1399="","",'DATA PENDIENTES'!H1399)</f>
        <v/>
      </c>
      <c r="J1399" s="53" t="str">
        <f t="shared" si="1"/>
        <v/>
      </c>
      <c r="K1399" s="52" t="str">
        <f>IF(A1399="","",'DATA PENDIENTES'!I1399)</f>
        <v/>
      </c>
      <c r="L1399" s="52" t="str">
        <f>IF(A1399="","",'DATA PENDIENTES'!K1399)</f>
        <v/>
      </c>
      <c r="M1399" s="52" t="str">
        <f>IF(A1399="","",'DATA PENDIENTES'!M1399)</f>
        <v/>
      </c>
      <c r="N1399" s="52" t="str">
        <f>IF(A1399="","",'DATA PENDIENTES'!N1399)</f>
        <v/>
      </c>
      <c r="O1399" s="52" t="str">
        <f t="shared" si="2"/>
        <v/>
      </c>
      <c r="P1399" s="52" t="str">
        <f t="shared" si="3"/>
        <v/>
      </c>
      <c r="Q1399" s="80" t="str">
        <f t="shared" si="4"/>
        <v/>
      </c>
      <c r="R1399" s="52" t="str">
        <f t="shared" si="5"/>
        <v/>
      </c>
      <c r="S1399" s="52" t="str">
        <f t="shared" si="6"/>
        <v/>
      </c>
      <c r="T1399" s="53" t="str">
        <f>IF(A1399="","",'DATA PENDIENTES'!O1399)</f>
        <v/>
      </c>
    </row>
    <row r="1400" ht="15.75" customHeight="1">
      <c r="A1400" s="47" t="str">
        <f>IF('DATA PENDIENTES'!B1400="","",'DATA PENDIENTES'!B1400)</f>
        <v/>
      </c>
      <c r="B1400" s="47" t="str">
        <f>IF(A1400="","",'DATA PENDIENTES'!C1400)</f>
        <v/>
      </c>
      <c r="C1400" s="47" t="str">
        <f>IF(A1400="","",'DATA PENDIENTES'!L1400)</f>
        <v/>
      </c>
      <c r="D1400" s="47" t="str">
        <f>IF(A1400="","",'DATA PENDIENTES'!J1400)</f>
        <v/>
      </c>
      <c r="E1400" s="47" t="str">
        <f>IF(A1400="","",'DATA PENDIENTES'!D1400)</f>
        <v/>
      </c>
      <c r="F1400" s="47" t="str">
        <f>IF(A1400="","",'DATA PENDIENTES'!E1400)</f>
        <v/>
      </c>
      <c r="G1400" s="47" t="str">
        <f>IF(A1400="","",'DATA PENDIENTES'!F1400)</f>
        <v/>
      </c>
      <c r="H1400" s="47" t="str">
        <f>IF(A1400="","",'DATA PENDIENTES'!G1400)</f>
        <v/>
      </c>
      <c r="I1400" s="48" t="str">
        <f>IF(A1400="","",'DATA PENDIENTES'!H1400)</f>
        <v/>
      </c>
      <c r="J1400" s="48" t="str">
        <f t="shared" si="1"/>
        <v/>
      </c>
      <c r="K1400" s="47" t="str">
        <f>IF(A1400="","",'DATA PENDIENTES'!I1400)</f>
        <v/>
      </c>
      <c r="L1400" s="47" t="str">
        <f>IF(A1400="","",'DATA PENDIENTES'!K1400)</f>
        <v/>
      </c>
      <c r="M1400" s="47" t="str">
        <f>IF(A1400="","",'DATA PENDIENTES'!M1400)</f>
        <v/>
      </c>
      <c r="N1400" s="47" t="str">
        <f>IF(A1400="","",'DATA PENDIENTES'!N1400)</f>
        <v/>
      </c>
      <c r="O1400" s="47" t="str">
        <f t="shared" si="2"/>
        <v/>
      </c>
      <c r="P1400" s="47" t="str">
        <f t="shared" si="3"/>
        <v/>
      </c>
      <c r="Q1400" s="77" t="str">
        <f t="shared" si="4"/>
        <v/>
      </c>
      <c r="R1400" s="47" t="str">
        <f t="shared" si="5"/>
        <v/>
      </c>
      <c r="S1400" s="47" t="str">
        <f t="shared" si="6"/>
        <v/>
      </c>
      <c r="T1400" s="48" t="str">
        <f>IF(A1400="","",'DATA PENDIENTES'!O1400)</f>
        <v/>
      </c>
    </row>
    <row r="1401" ht="15.75" customHeight="1">
      <c r="A1401" s="52" t="str">
        <f>IF('DATA PENDIENTES'!B1401="","",'DATA PENDIENTES'!B1401)</f>
        <v/>
      </c>
      <c r="B1401" s="52" t="str">
        <f>IF(A1401="","",'DATA PENDIENTES'!C1401)</f>
        <v/>
      </c>
      <c r="C1401" s="52" t="str">
        <f>IF(A1401="","",'DATA PENDIENTES'!L1401)</f>
        <v/>
      </c>
      <c r="D1401" s="52" t="str">
        <f>IF(A1401="","",'DATA PENDIENTES'!J1401)</f>
        <v/>
      </c>
      <c r="E1401" s="52" t="str">
        <f>IF(A1401="","",'DATA PENDIENTES'!D1401)</f>
        <v/>
      </c>
      <c r="F1401" s="52" t="str">
        <f>IF(A1401="","",'DATA PENDIENTES'!E1401)</f>
        <v/>
      </c>
      <c r="G1401" s="52" t="str">
        <f>IF(A1401="","",'DATA PENDIENTES'!F1401)</f>
        <v/>
      </c>
      <c r="H1401" s="52" t="str">
        <f>IF(A1401="","",'DATA PENDIENTES'!G1401)</f>
        <v/>
      </c>
      <c r="I1401" s="53" t="str">
        <f>IF(A1401="","",'DATA PENDIENTES'!H1401)</f>
        <v/>
      </c>
      <c r="J1401" s="53" t="str">
        <f t="shared" si="1"/>
        <v/>
      </c>
      <c r="K1401" s="52" t="str">
        <f>IF(A1401="","",'DATA PENDIENTES'!I1401)</f>
        <v/>
      </c>
      <c r="L1401" s="52" t="str">
        <f>IF(A1401="","",'DATA PENDIENTES'!K1401)</f>
        <v/>
      </c>
      <c r="M1401" s="52" t="str">
        <f>IF(A1401="","",'DATA PENDIENTES'!M1401)</f>
        <v/>
      </c>
      <c r="N1401" s="52" t="str">
        <f>IF(A1401="","",'DATA PENDIENTES'!N1401)</f>
        <v/>
      </c>
      <c r="O1401" s="52" t="str">
        <f t="shared" si="2"/>
        <v/>
      </c>
      <c r="P1401" s="52" t="str">
        <f t="shared" si="3"/>
        <v/>
      </c>
      <c r="Q1401" s="80" t="str">
        <f t="shared" si="4"/>
        <v/>
      </c>
      <c r="R1401" s="52" t="str">
        <f t="shared" si="5"/>
        <v/>
      </c>
      <c r="S1401" s="52" t="str">
        <f t="shared" si="6"/>
        <v/>
      </c>
      <c r="T1401" s="53" t="str">
        <f>IF(A1401="","",'DATA PENDIENTES'!O1401)</f>
        <v/>
      </c>
    </row>
    <row r="1402" ht="15.75" customHeight="1">
      <c r="A1402" s="47" t="str">
        <f>IF('DATA PENDIENTES'!B1402="","",'DATA PENDIENTES'!B1402)</f>
        <v/>
      </c>
      <c r="B1402" s="47" t="str">
        <f>IF(A1402="","",'DATA PENDIENTES'!C1402)</f>
        <v/>
      </c>
      <c r="C1402" s="47" t="str">
        <f>IF(A1402="","",'DATA PENDIENTES'!L1402)</f>
        <v/>
      </c>
      <c r="D1402" s="47" t="str">
        <f>IF(A1402="","",'DATA PENDIENTES'!J1402)</f>
        <v/>
      </c>
      <c r="E1402" s="47" t="str">
        <f>IF(A1402="","",'DATA PENDIENTES'!D1402)</f>
        <v/>
      </c>
      <c r="F1402" s="47" t="str">
        <f>IF(A1402="","",'DATA PENDIENTES'!E1402)</f>
        <v/>
      </c>
      <c r="G1402" s="47" t="str">
        <f>IF(A1402="","",'DATA PENDIENTES'!F1402)</f>
        <v/>
      </c>
      <c r="H1402" s="47" t="str">
        <f>IF(A1402="","",'DATA PENDIENTES'!G1402)</f>
        <v/>
      </c>
      <c r="I1402" s="48" t="str">
        <f>IF(A1402="","",'DATA PENDIENTES'!H1402)</f>
        <v/>
      </c>
      <c r="J1402" s="48" t="str">
        <f t="shared" si="1"/>
        <v/>
      </c>
      <c r="K1402" s="47" t="str">
        <f>IF(A1402="","",'DATA PENDIENTES'!I1402)</f>
        <v/>
      </c>
      <c r="L1402" s="47" t="str">
        <f>IF(A1402="","",'DATA PENDIENTES'!K1402)</f>
        <v/>
      </c>
      <c r="M1402" s="47" t="str">
        <f>IF(A1402="","",'DATA PENDIENTES'!M1402)</f>
        <v/>
      </c>
      <c r="N1402" s="47" t="str">
        <f>IF(A1402="","",'DATA PENDIENTES'!N1402)</f>
        <v/>
      </c>
      <c r="O1402" s="47" t="str">
        <f t="shared" si="2"/>
        <v/>
      </c>
      <c r="P1402" s="47" t="str">
        <f t="shared" si="3"/>
        <v/>
      </c>
      <c r="Q1402" s="77" t="str">
        <f t="shared" si="4"/>
        <v/>
      </c>
      <c r="R1402" s="47" t="str">
        <f t="shared" si="5"/>
        <v/>
      </c>
      <c r="S1402" s="47" t="str">
        <f t="shared" si="6"/>
        <v/>
      </c>
      <c r="T1402" s="48" t="str">
        <f>IF(A1402="","",'DATA PENDIENTES'!O1402)</f>
        <v/>
      </c>
    </row>
    <row r="1403" ht="15.75" customHeight="1">
      <c r="A1403" s="52" t="str">
        <f>IF('DATA PENDIENTES'!B1403="","",'DATA PENDIENTES'!B1403)</f>
        <v/>
      </c>
      <c r="B1403" s="52" t="str">
        <f>IF(A1403="","",'DATA PENDIENTES'!C1403)</f>
        <v/>
      </c>
      <c r="C1403" s="52" t="str">
        <f>IF(A1403="","",'DATA PENDIENTES'!L1403)</f>
        <v/>
      </c>
      <c r="D1403" s="52" t="str">
        <f>IF(A1403="","",'DATA PENDIENTES'!J1403)</f>
        <v/>
      </c>
      <c r="E1403" s="52" t="str">
        <f>IF(A1403="","",'DATA PENDIENTES'!D1403)</f>
        <v/>
      </c>
      <c r="F1403" s="52" t="str">
        <f>IF(A1403="","",'DATA PENDIENTES'!E1403)</f>
        <v/>
      </c>
      <c r="G1403" s="52" t="str">
        <f>IF(A1403="","",'DATA PENDIENTES'!F1403)</f>
        <v/>
      </c>
      <c r="H1403" s="52" t="str">
        <f>IF(A1403="","",'DATA PENDIENTES'!G1403)</f>
        <v/>
      </c>
      <c r="I1403" s="53" t="str">
        <f>IF(A1403="","",'DATA PENDIENTES'!H1403)</f>
        <v/>
      </c>
      <c r="J1403" s="53" t="str">
        <f t="shared" si="1"/>
        <v/>
      </c>
      <c r="K1403" s="52" t="str">
        <f>IF(A1403="","",'DATA PENDIENTES'!I1403)</f>
        <v/>
      </c>
      <c r="L1403" s="52" t="str">
        <f>IF(A1403="","",'DATA PENDIENTES'!K1403)</f>
        <v/>
      </c>
      <c r="M1403" s="52" t="str">
        <f>IF(A1403="","",'DATA PENDIENTES'!M1403)</f>
        <v/>
      </c>
      <c r="N1403" s="52" t="str">
        <f>IF(A1403="","",'DATA PENDIENTES'!N1403)</f>
        <v/>
      </c>
      <c r="O1403" s="52" t="str">
        <f t="shared" si="2"/>
        <v/>
      </c>
      <c r="P1403" s="52" t="str">
        <f t="shared" si="3"/>
        <v/>
      </c>
      <c r="Q1403" s="80" t="str">
        <f t="shared" si="4"/>
        <v/>
      </c>
      <c r="R1403" s="52" t="str">
        <f t="shared" si="5"/>
        <v/>
      </c>
      <c r="S1403" s="52" t="str">
        <f t="shared" si="6"/>
        <v/>
      </c>
      <c r="T1403" s="53" t="str">
        <f>IF(A1403="","",'DATA PENDIENTES'!O1403)</f>
        <v/>
      </c>
    </row>
    <row r="1404" ht="15.75" customHeight="1">
      <c r="A1404" s="47" t="str">
        <f>IF('DATA PENDIENTES'!B1404="","",'DATA PENDIENTES'!B1404)</f>
        <v/>
      </c>
      <c r="B1404" s="47" t="str">
        <f>IF(A1404="","",'DATA PENDIENTES'!C1404)</f>
        <v/>
      </c>
      <c r="C1404" s="47" t="str">
        <f>IF(A1404="","",'DATA PENDIENTES'!L1404)</f>
        <v/>
      </c>
      <c r="D1404" s="47" t="str">
        <f>IF(A1404="","",'DATA PENDIENTES'!J1404)</f>
        <v/>
      </c>
      <c r="E1404" s="47" t="str">
        <f>IF(A1404="","",'DATA PENDIENTES'!D1404)</f>
        <v/>
      </c>
      <c r="F1404" s="47" t="str">
        <f>IF(A1404="","",'DATA PENDIENTES'!E1404)</f>
        <v/>
      </c>
      <c r="G1404" s="47" t="str">
        <f>IF(A1404="","",'DATA PENDIENTES'!F1404)</f>
        <v/>
      </c>
      <c r="H1404" s="47" t="str">
        <f>IF(A1404="","",'DATA PENDIENTES'!G1404)</f>
        <v/>
      </c>
      <c r="I1404" s="48" t="str">
        <f>IF(A1404="","",'DATA PENDIENTES'!H1404)</f>
        <v/>
      </c>
      <c r="J1404" s="48" t="str">
        <f t="shared" si="1"/>
        <v/>
      </c>
      <c r="K1404" s="47" t="str">
        <f>IF(A1404="","",'DATA PENDIENTES'!I1404)</f>
        <v/>
      </c>
      <c r="L1404" s="47" t="str">
        <f>IF(A1404="","",'DATA PENDIENTES'!K1404)</f>
        <v/>
      </c>
      <c r="M1404" s="47" t="str">
        <f>IF(A1404="","",'DATA PENDIENTES'!M1404)</f>
        <v/>
      </c>
      <c r="N1404" s="47" t="str">
        <f>IF(A1404="","",'DATA PENDIENTES'!N1404)</f>
        <v/>
      </c>
      <c r="O1404" s="47" t="str">
        <f t="shared" si="2"/>
        <v/>
      </c>
      <c r="P1404" s="47" t="str">
        <f t="shared" si="3"/>
        <v/>
      </c>
      <c r="Q1404" s="77" t="str">
        <f t="shared" si="4"/>
        <v/>
      </c>
      <c r="R1404" s="47" t="str">
        <f t="shared" si="5"/>
        <v/>
      </c>
      <c r="S1404" s="47" t="str">
        <f t="shared" si="6"/>
        <v/>
      </c>
      <c r="T1404" s="48" t="str">
        <f>IF(A1404="","",'DATA PENDIENTES'!O1404)</f>
        <v/>
      </c>
    </row>
    <row r="1405" ht="15.75" customHeight="1">
      <c r="A1405" s="52" t="str">
        <f>IF('DATA PENDIENTES'!B1405="","",'DATA PENDIENTES'!B1405)</f>
        <v/>
      </c>
      <c r="B1405" s="52" t="str">
        <f>IF(A1405="","",'DATA PENDIENTES'!C1405)</f>
        <v/>
      </c>
      <c r="C1405" s="52" t="str">
        <f>IF(A1405="","",'DATA PENDIENTES'!L1405)</f>
        <v/>
      </c>
      <c r="D1405" s="52" t="str">
        <f>IF(A1405="","",'DATA PENDIENTES'!J1405)</f>
        <v/>
      </c>
      <c r="E1405" s="52" t="str">
        <f>IF(A1405="","",'DATA PENDIENTES'!D1405)</f>
        <v/>
      </c>
      <c r="F1405" s="52" t="str">
        <f>IF(A1405="","",'DATA PENDIENTES'!E1405)</f>
        <v/>
      </c>
      <c r="G1405" s="52" t="str">
        <f>IF(A1405="","",'DATA PENDIENTES'!F1405)</f>
        <v/>
      </c>
      <c r="H1405" s="52" t="str">
        <f>IF(A1405="","",'DATA PENDIENTES'!G1405)</f>
        <v/>
      </c>
      <c r="I1405" s="53" t="str">
        <f>IF(A1405="","",'DATA PENDIENTES'!H1405)</f>
        <v/>
      </c>
      <c r="J1405" s="53" t="str">
        <f t="shared" si="1"/>
        <v/>
      </c>
      <c r="K1405" s="52" t="str">
        <f>IF(A1405="","",'DATA PENDIENTES'!I1405)</f>
        <v/>
      </c>
      <c r="L1405" s="52" t="str">
        <f>IF(A1405="","",'DATA PENDIENTES'!K1405)</f>
        <v/>
      </c>
      <c r="M1405" s="52" t="str">
        <f>IF(A1405="","",'DATA PENDIENTES'!M1405)</f>
        <v/>
      </c>
      <c r="N1405" s="52" t="str">
        <f>IF(A1405="","",'DATA PENDIENTES'!N1405)</f>
        <v/>
      </c>
      <c r="O1405" s="52" t="str">
        <f t="shared" si="2"/>
        <v/>
      </c>
      <c r="P1405" s="52" t="str">
        <f t="shared" si="3"/>
        <v/>
      </c>
      <c r="Q1405" s="80" t="str">
        <f t="shared" si="4"/>
        <v/>
      </c>
      <c r="R1405" s="52" t="str">
        <f t="shared" si="5"/>
        <v/>
      </c>
      <c r="S1405" s="52" t="str">
        <f t="shared" si="6"/>
        <v/>
      </c>
      <c r="T1405" s="53" t="str">
        <f>IF(A1405="","",'DATA PENDIENTES'!O1405)</f>
        <v/>
      </c>
    </row>
    <row r="1406" ht="15.75" customHeight="1">
      <c r="A1406" s="47" t="str">
        <f>IF('DATA PENDIENTES'!B1406="","",'DATA PENDIENTES'!B1406)</f>
        <v/>
      </c>
      <c r="B1406" s="47" t="str">
        <f>IF(A1406="","",'DATA PENDIENTES'!C1406)</f>
        <v/>
      </c>
      <c r="C1406" s="47" t="str">
        <f>IF(A1406="","",'DATA PENDIENTES'!L1406)</f>
        <v/>
      </c>
      <c r="D1406" s="47" t="str">
        <f>IF(A1406="","",'DATA PENDIENTES'!J1406)</f>
        <v/>
      </c>
      <c r="E1406" s="47" t="str">
        <f>IF(A1406="","",'DATA PENDIENTES'!D1406)</f>
        <v/>
      </c>
      <c r="F1406" s="47" t="str">
        <f>IF(A1406="","",'DATA PENDIENTES'!E1406)</f>
        <v/>
      </c>
      <c r="G1406" s="47" t="str">
        <f>IF(A1406="","",'DATA PENDIENTES'!F1406)</f>
        <v/>
      </c>
      <c r="H1406" s="47" t="str">
        <f>IF(A1406="","",'DATA PENDIENTES'!G1406)</f>
        <v/>
      </c>
      <c r="I1406" s="48" t="str">
        <f>IF(A1406="","",'DATA PENDIENTES'!H1406)</f>
        <v/>
      </c>
      <c r="J1406" s="48" t="str">
        <f t="shared" si="1"/>
        <v/>
      </c>
      <c r="K1406" s="47" t="str">
        <f>IF(A1406="","",'DATA PENDIENTES'!I1406)</f>
        <v/>
      </c>
      <c r="L1406" s="47" t="str">
        <f>IF(A1406="","",'DATA PENDIENTES'!K1406)</f>
        <v/>
      </c>
      <c r="M1406" s="47" t="str">
        <f>IF(A1406="","",'DATA PENDIENTES'!M1406)</f>
        <v/>
      </c>
      <c r="N1406" s="47" t="str">
        <f>IF(A1406="","",'DATA PENDIENTES'!N1406)</f>
        <v/>
      </c>
      <c r="O1406" s="47" t="str">
        <f t="shared" si="2"/>
        <v/>
      </c>
      <c r="P1406" s="47" t="str">
        <f t="shared" si="3"/>
        <v/>
      </c>
      <c r="Q1406" s="77" t="str">
        <f t="shared" si="4"/>
        <v/>
      </c>
      <c r="R1406" s="47" t="str">
        <f t="shared" si="5"/>
        <v/>
      </c>
      <c r="S1406" s="47" t="str">
        <f t="shared" si="6"/>
        <v/>
      </c>
      <c r="T1406" s="48" t="str">
        <f>IF(A1406="","",'DATA PENDIENTES'!O1406)</f>
        <v/>
      </c>
    </row>
    <row r="1407" ht="15.75" customHeight="1">
      <c r="A1407" s="52" t="str">
        <f>IF('DATA PENDIENTES'!B1407="","",'DATA PENDIENTES'!B1407)</f>
        <v/>
      </c>
      <c r="B1407" s="52" t="str">
        <f>IF(A1407="","",'DATA PENDIENTES'!C1407)</f>
        <v/>
      </c>
      <c r="C1407" s="52" t="str">
        <f>IF(A1407="","",'DATA PENDIENTES'!L1407)</f>
        <v/>
      </c>
      <c r="D1407" s="52" t="str">
        <f>IF(A1407="","",'DATA PENDIENTES'!J1407)</f>
        <v/>
      </c>
      <c r="E1407" s="52" t="str">
        <f>IF(A1407="","",'DATA PENDIENTES'!D1407)</f>
        <v/>
      </c>
      <c r="F1407" s="52" t="str">
        <f>IF(A1407="","",'DATA PENDIENTES'!E1407)</f>
        <v/>
      </c>
      <c r="G1407" s="52" t="str">
        <f>IF(A1407="","",'DATA PENDIENTES'!F1407)</f>
        <v/>
      </c>
      <c r="H1407" s="52" t="str">
        <f>IF(A1407="","",'DATA PENDIENTES'!G1407)</f>
        <v/>
      </c>
      <c r="I1407" s="53" t="str">
        <f>IF(A1407="","",'DATA PENDIENTES'!H1407)</f>
        <v/>
      </c>
      <c r="J1407" s="53" t="str">
        <f t="shared" si="1"/>
        <v/>
      </c>
      <c r="K1407" s="52" t="str">
        <f>IF(A1407="","",'DATA PENDIENTES'!I1407)</f>
        <v/>
      </c>
      <c r="L1407" s="52" t="str">
        <f>IF(A1407="","",'DATA PENDIENTES'!K1407)</f>
        <v/>
      </c>
      <c r="M1407" s="52" t="str">
        <f>IF(A1407="","",'DATA PENDIENTES'!M1407)</f>
        <v/>
      </c>
      <c r="N1407" s="52" t="str">
        <f>IF(A1407="","",'DATA PENDIENTES'!N1407)</f>
        <v/>
      </c>
      <c r="O1407" s="52" t="str">
        <f t="shared" si="2"/>
        <v/>
      </c>
      <c r="P1407" s="52" t="str">
        <f t="shared" si="3"/>
        <v/>
      </c>
      <c r="Q1407" s="80" t="str">
        <f t="shared" si="4"/>
        <v/>
      </c>
      <c r="R1407" s="52" t="str">
        <f t="shared" si="5"/>
        <v/>
      </c>
      <c r="S1407" s="52" t="str">
        <f t="shared" si="6"/>
        <v/>
      </c>
      <c r="T1407" s="53" t="str">
        <f>IF(A1407="","",'DATA PENDIENTES'!O1407)</f>
        <v/>
      </c>
    </row>
    <row r="1408" ht="15.75" customHeight="1">
      <c r="A1408" s="47" t="str">
        <f>IF('DATA PENDIENTES'!B1408="","",'DATA PENDIENTES'!B1408)</f>
        <v/>
      </c>
      <c r="B1408" s="47" t="str">
        <f>IF(A1408="","",'DATA PENDIENTES'!C1408)</f>
        <v/>
      </c>
      <c r="C1408" s="47" t="str">
        <f>IF(A1408="","",'DATA PENDIENTES'!L1408)</f>
        <v/>
      </c>
      <c r="D1408" s="47" t="str">
        <f>IF(A1408="","",'DATA PENDIENTES'!J1408)</f>
        <v/>
      </c>
      <c r="E1408" s="47" t="str">
        <f>IF(A1408="","",'DATA PENDIENTES'!D1408)</f>
        <v/>
      </c>
      <c r="F1408" s="47" t="str">
        <f>IF(A1408="","",'DATA PENDIENTES'!E1408)</f>
        <v/>
      </c>
      <c r="G1408" s="47" t="str">
        <f>IF(A1408="","",'DATA PENDIENTES'!F1408)</f>
        <v/>
      </c>
      <c r="H1408" s="47" t="str">
        <f>IF(A1408="","",'DATA PENDIENTES'!G1408)</f>
        <v/>
      </c>
      <c r="I1408" s="48" t="str">
        <f>IF(A1408="","",'DATA PENDIENTES'!H1408)</f>
        <v/>
      </c>
      <c r="J1408" s="48" t="str">
        <f t="shared" si="1"/>
        <v/>
      </c>
      <c r="K1408" s="47" t="str">
        <f>IF(A1408="","",'DATA PENDIENTES'!I1408)</f>
        <v/>
      </c>
      <c r="L1408" s="47" t="str">
        <f>IF(A1408="","",'DATA PENDIENTES'!K1408)</f>
        <v/>
      </c>
      <c r="M1408" s="47" t="str">
        <f>IF(A1408="","",'DATA PENDIENTES'!M1408)</f>
        <v/>
      </c>
      <c r="N1408" s="47" t="str">
        <f>IF(A1408="","",'DATA PENDIENTES'!N1408)</f>
        <v/>
      </c>
      <c r="O1408" s="47" t="str">
        <f t="shared" si="2"/>
        <v/>
      </c>
      <c r="P1408" s="47" t="str">
        <f t="shared" si="3"/>
        <v/>
      </c>
      <c r="Q1408" s="77" t="str">
        <f t="shared" si="4"/>
        <v/>
      </c>
      <c r="R1408" s="47" t="str">
        <f t="shared" si="5"/>
        <v/>
      </c>
      <c r="S1408" s="47" t="str">
        <f t="shared" si="6"/>
        <v/>
      </c>
      <c r="T1408" s="48" t="str">
        <f>IF(A1408="","",'DATA PENDIENTES'!O1408)</f>
        <v/>
      </c>
    </row>
    <row r="1409" ht="15.75" customHeight="1">
      <c r="A1409" s="52" t="str">
        <f>IF('DATA PENDIENTES'!B1409="","",'DATA PENDIENTES'!B1409)</f>
        <v/>
      </c>
      <c r="B1409" s="52" t="str">
        <f>IF(A1409="","",'DATA PENDIENTES'!C1409)</f>
        <v/>
      </c>
      <c r="C1409" s="52" t="str">
        <f>IF(A1409="","",'DATA PENDIENTES'!L1409)</f>
        <v/>
      </c>
      <c r="D1409" s="52" t="str">
        <f>IF(A1409="","",'DATA PENDIENTES'!J1409)</f>
        <v/>
      </c>
      <c r="E1409" s="52" t="str">
        <f>IF(A1409="","",'DATA PENDIENTES'!D1409)</f>
        <v/>
      </c>
      <c r="F1409" s="52" t="str">
        <f>IF(A1409="","",'DATA PENDIENTES'!E1409)</f>
        <v/>
      </c>
      <c r="G1409" s="52" t="str">
        <f>IF(A1409="","",'DATA PENDIENTES'!F1409)</f>
        <v/>
      </c>
      <c r="H1409" s="52" t="str">
        <f>IF(A1409="","",'DATA PENDIENTES'!G1409)</f>
        <v/>
      </c>
      <c r="I1409" s="53" t="str">
        <f>IF(A1409="","",'DATA PENDIENTES'!H1409)</f>
        <v/>
      </c>
      <c r="J1409" s="53" t="str">
        <f t="shared" si="1"/>
        <v/>
      </c>
      <c r="K1409" s="52" t="str">
        <f>IF(A1409="","",'DATA PENDIENTES'!I1409)</f>
        <v/>
      </c>
      <c r="L1409" s="52" t="str">
        <f>IF(A1409="","",'DATA PENDIENTES'!K1409)</f>
        <v/>
      </c>
      <c r="M1409" s="52" t="str">
        <f>IF(A1409="","",'DATA PENDIENTES'!M1409)</f>
        <v/>
      </c>
      <c r="N1409" s="52" t="str">
        <f>IF(A1409="","",'DATA PENDIENTES'!N1409)</f>
        <v/>
      </c>
      <c r="O1409" s="52" t="str">
        <f t="shared" si="2"/>
        <v/>
      </c>
      <c r="P1409" s="52" t="str">
        <f t="shared" si="3"/>
        <v/>
      </c>
      <c r="Q1409" s="80" t="str">
        <f t="shared" si="4"/>
        <v/>
      </c>
      <c r="R1409" s="52" t="str">
        <f t="shared" si="5"/>
        <v/>
      </c>
      <c r="S1409" s="52" t="str">
        <f t="shared" si="6"/>
        <v/>
      </c>
      <c r="T1409" s="53" t="str">
        <f>IF(A1409="","",'DATA PENDIENTES'!O1409)</f>
        <v/>
      </c>
    </row>
    <row r="1410" ht="15.75" customHeight="1">
      <c r="A1410" s="47" t="str">
        <f>IF('DATA PENDIENTES'!B1410="","",'DATA PENDIENTES'!B1410)</f>
        <v/>
      </c>
      <c r="B1410" s="47" t="str">
        <f>IF(A1410="","",'DATA PENDIENTES'!C1410)</f>
        <v/>
      </c>
      <c r="C1410" s="47" t="str">
        <f>IF(A1410="","",'DATA PENDIENTES'!L1410)</f>
        <v/>
      </c>
      <c r="D1410" s="47" t="str">
        <f>IF(A1410="","",'DATA PENDIENTES'!J1410)</f>
        <v/>
      </c>
      <c r="E1410" s="47" t="str">
        <f>IF(A1410="","",'DATA PENDIENTES'!D1410)</f>
        <v/>
      </c>
      <c r="F1410" s="47" t="str">
        <f>IF(A1410="","",'DATA PENDIENTES'!E1410)</f>
        <v/>
      </c>
      <c r="G1410" s="47" t="str">
        <f>IF(A1410="","",'DATA PENDIENTES'!F1410)</f>
        <v/>
      </c>
      <c r="H1410" s="47" t="str">
        <f>IF(A1410="","",'DATA PENDIENTES'!G1410)</f>
        <v/>
      </c>
      <c r="I1410" s="48" t="str">
        <f>IF(A1410="","",'DATA PENDIENTES'!H1410)</f>
        <v/>
      </c>
      <c r="J1410" s="48" t="str">
        <f t="shared" si="1"/>
        <v/>
      </c>
      <c r="K1410" s="47" t="str">
        <f>IF(A1410="","",'DATA PENDIENTES'!I1410)</f>
        <v/>
      </c>
      <c r="L1410" s="47" t="str">
        <f>IF(A1410="","",'DATA PENDIENTES'!K1410)</f>
        <v/>
      </c>
      <c r="M1410" s="47" t="str">
        <f>IF(A1410="","",'DATA PENDIENTES'!M1410)</f>
        <v/>
      </c>
      <c r="N1410" s="47" t="str">
        <f>IF(A1410="","",'DATA PENDIENTES'!N1410)</f>
        <v/>
      </c>
      <c r="O1410" s="47" t="str">
        <f t="shared" si="2"/>
        <v/>
      </c>
      <c r="P1410" s="47" t="str">
        <f t="shared" si="3"/>
        <v/>
      </c>
      <c r="Q1410" s="77" t="str">
        <f t="shared" si="4"/>
        <v/>
      </c>
      <c r="R1410" s="47" t="str">
        <f t="shared" si="5"/>
        <v/>
      </c>
      <c r="S1410" s="47" t="str">
        <f t="shared" si="6"/>
        <v/>
      </c>
      <c r="T1410" s="48" t="str">
        <f>IF(A1410="","",'DATA PENDIENTES'!O1410)</f>
        <v/>
      </c>
    </row>
    <row r="1411" ht="15.75" customHeight="1">
      <c r="A1411" s="52" t="str">
        <f>IF('DATA PENDIENTES'!B1411="","",'DATA PENDIENTES'!B1411)</f>
        <v/>
      </c>
      <c r="B1411" s="52" t="str">
        <f>IF(A1411="","",'DATA PENDIENTES'!C1411)</f>
        <v/>
      </c>
      <c r="C1411" s="52" t="str">
        <f>IF(A1411="","",'DATA PENDIENTES'!L1411)</f>
        <v/>
      </c>
      <c r="D1411" s="52" t="str">
        <f>IF(A1411="","",'DATA PENDIENTES'!J1411)</f>
        <v/>
      </c>
      <c r="E1411" s="52" t="str">
        <f>IF(A1411="","",'DATA PENDIENTES'!D1411)</f>
        <v/>
      </c>
      <c r="F1411" s="52" t="str">
        <f>IF(A1411="","",'DATA PENDIENTES'!E1411)</f>
        <v/>
      </c>
      <c r="G1411" s="52" t="str">
        <f>IF(A1411="","",'DATA PENDIENTES'!F1411)</f>
        <v/>
      </c>
      <c r="H1411" s="52" t="str">
        <f>IF(A1411="","",'DATA PENDIENTES'!G1411)</f>
        <v/>
      </c>
      <c r="I1411" s="53" t="str">
        <f>IF(A1411="","",'DATA PENDIENTES'!H1411)</f>
        <v/>
      </c>
      <c r="J1411" s="53" t="str">
        <f t="shared" si="1"/>
        <v/>
      </c>
      <c r="K1411" s="52" t="str">
        <f>IF(A1411="","",'DATA PENDIENTES'!I1411)</f>
        <v/>
      </c>
      <c r="L1411" s="52" t="str">
        <f>IF(A1411="","",'DATA PENDIENTES'!K1411)</f>
        <v/>
      </c>
      <c r="M1411" s="52" t="str">
        <f>IF(A1411="","",'DATA PENDIENTES'!M1411)</f>
        <v/>
      </c>
      <c r="N1411" s="52" t="str">
        <f>IF(A1411="","",'DATA PENDIENTES'!N1411)</f>
        <v/>
      </c>
      <c r="O1411" s="52" t="str">
        <f t="shared" si="2"/>
        <v/>
      </c>
      <c r="P1411" s="52" t="str">
        <f t="shared" si="3"/>
        <v/>
      </c>
      <c r="Q1411" s="80" t="str">
        <f t="shared" si="4"/>
        <v/>
      </c>
      <c r="R1411" s="52" t="str">
        <f t="shared" si="5"/>
        <v/>
      </c>
      <c r="S1411" s="52" t="str">
        <f t="shared" si="6"/>
        <v/>
      </c>
      <c r="T1411" s="53" t="str">
        <f>IF(A1411="","",'DATA PENDIENTES'!O1411)</f>
        <v/>
      </c>
    </row>
    <row r="1412" ht="15.75" customHeight="1">
      <c r="A1412" s="47" t="str">
        <f>IF('DATA PENDIENTES'!B1412="","",'DATA PENDIENTES'!B1412)</f>
        <v/>
      </c>
      <c r="B1412" s="47" t="str">
        <f>IF(A1412="","",'DATA PENDIENTES'!C1412)</f>
        <v/>
      </c>
      <c r="C1412" s="47" t="str">
        <f>IF(A1412="","",'DATA PENDIENTES'!L1412)</f>
        <v/>
      </c>
      <c r="D1412" s="47" t="str">
        <f>IF(A1412="","",'DATA PENDIENTES'!J1412)</f>
        <v/>
      </c>
      <c r="E1412" s="47" t="str">
        <f>IF(A1412="","",'DATA PENDIENTES'!D1412)</f>
        <v/>
      </c>
      <c r="F1412" s="47" t="str">
        <f>IF(A1412="","",'DATA PENDIENTES'!E1412)</f>
        <v/>
      </c>
      <c r="G1412" s="47" t="str">
        <f>IF(A1412="","",'DATA PENDIENTES'!F1412)</f>
        <v/>
      </c>
      <c r="H1412" s="47" t="str">
        <f>IF(A1412="","",'DATA PENDIENTES'!G1412)</f>
        <v/>
      </c>
      <c r="I1412" s="48" t="str">
        <f>IF(A1412="","",'DATA PENDIENTES'!H1412)</f>
        <v/>
      </c>
      <c r="J1412" s="48" t="str">
        <f t="shared" si="1"/>
        <v/>
      </c>
      <c r="K1412" s="47" t="str">
        <f>IF(A1412="","",'DATA PENDIENTES'!I1412)</f>
        <v/>
      </c>
      <c r="L1412" s="47" t="str">
        <f>IF(A1412="","",'DATA PENDIENTES'!K1412)</f>
        <v/>
      </c>
      <c r="M1412" s="47" t="str">
        <f>IF(A1412="","",'DATA PENDIENTES'!M1412)</f>
        <v/>
      </c>
      <c r="N1412" s="47" t="str">
        <f>IF(A1412="","",'DATA PENDIENTES'!N1412)</f>
        <v/>
      </c>
      <c r="O1412" s="47" t="str">
        <f t="shared" si="2"/>
        <v/>
      </c>
      <c r="P1412" s="47" t="str">
        <f t="shared" si="3"/>
        <v/>
      </c>
      <c r="Q1412" s="77" t="str">
        <f t="shared" si="4"/>
        <v/>
      </c>
      <c r="R1412" s="47" t="str">
        <f t="shared" si="5"/>
        <v/>
      </c>
      <c r="S1412" s="47" t="str">
        <f t="shared" si="6"/>
        <v/>
      </c>
      <c r="T1412" s="48" t="str">
        <f>IF(A1412="","",'DATA PENDIENTES'!O1412)</f>
        <v/>
      </c>
    </row>
    <row r="1413" ht="15.75" customHeight="1">
      <c r="A1413" s="52" t="str">
        <f>IF('DATA PENDIENTES'!B1413="","",'DATA PENDIENTES'!B1413)</f>
        <v/>
      </c>
      <c r="B1413" s="52" t="str">
        <f>IF(A1413="","",'DATA PENDIENTES'!C1413)</f>
        <v/>
      </c>
      <c r="C1413" s="52" t="str">
        <f>IF(A1413="","",'DATA PENDIENTES'!L1413)</f>
        <v/>
      </c>
      <c r="D1413" s="52" t="str">
        <f>IF(A1413="","",'DATA PENDIENTES'!J1413)</f>
        <v/>
      </c>
      <c r="E1413" s="52" t="str">
        <f>IF(A1413="","",'DATA PENDIENTES'!D1413)</f>
        <v/>
      </c>
      <c r="F1413" s="52" t="str">
        <f>IF(A1413="","",'DATA PENDIENTES'!E1413)</f>
        <v/>
      </c>
      <c r="G1413" s="52" t="str">
        <f>IF(A1413="","",'DATA PENDIENTES'!F1413)</f>
        <v/>
      </c>
      <c r="H1413" s="52" t="str">
        <f>IF(A1413="","",'DATA PENDIENTES'!G1413)</f>
        <v/>
      </c>
      <c r="I1413" s="53" t="str">
        <f>IF(A1413="","",'DATA PENDIENTES'!H1413)</f>
        <v/>
      </c>
      <c r="J1413" s="53" t="str">
        <f t="shared" si="1"/>
        <v/>
      </c>
      <c r="K1413" s="52" t="str">
        <f>IF(A1413="","",'DATA PENDIENTES'!I1413)</f>
        <v/>
      </c>
      <c r="L1413" s="52" t="str">
        <f>IF(A1413="","",'DATA PENDIENTES'!K1413)</f>
        <v/>
      </c>
      <c r="M1413" s="52" t="str">
        <f>IF(A1413="","",'DATA PENDIENTES'!M1413)</f>
        <v/>
      </c>
      <c r="N1413" s="52" t="str">
        <f>IF(A1413="","",'DATA PENDIENTES'!N1413)</f>
        <v/>
      </c>
      <c r="O1413" s="52" t="str">
        <f t="shared" si="2"/>
        <v/>
      </c>
      <c r="P1413" s="52" t="str">
        <f t="shared" si="3"/>
        <v/>
      </c>
      <c r="Q1413" s="80" t="str">
        <f t="shared" si="4"/>
        <v/>
      </c>
      <c r="R1413" s="52" t="str">
        <f t="shared" si="5"/>
        <v/>
      </c>
      <c r="S1413" s="52" t="str">
        <f t="shared" si="6"/>
        <v/>
      </c>
      <c r="T1413" s="53" t="str">
        <f>IF(A1413="","",'DATA PENDIENTES'!O1413)</f>
        <v/>
      </c>
    </row>
    <row r="1414" ht="15.75" customHeight="1">
      <c r="A1414" s="47" t="str">
        <f>IF('DATA PENDIENTES'!B1414="","",'DATA PENDIENTES'!B1414)</f>
        <v/>
      </c>
      <c r="B1414" s="47" t="str">
        <f>IF(A1414="","",'DATA PENDIENTES'!C1414)</f>
        <v/>
      </c>
      <c r="C1414" s="47" t="str">
        <f>IF(A1414="","",'DATA PENDIENTES'!L1414)</f>
        <v/>
      </c>
      <c r="D1414" s="47" t="str">
        <f>IF(A1414="","",'DATA PENDIENTES'!J1414)</f>
        <v/>
      </c>
      <c r="E1414" s="47" t="str">
        <f>IF(A1414="","",'DATA PENDIENTES'!D1414)</f>
        <v/>
      </c>
      <c r="F1414" s="47" t="str">
        <f>IF(A1414="","",'DATA PENDIENTES'!E1414)</f>
        <v/>
      </c>
      <c r="G1414" s="47" t="str">
        <f>IF(A1414="","",'DATA PENDIENTES'!F1414)</f>
        <v/>
      </c>
      <c r="H1414" s="47" t="str">
        <f>IF(A1414="","",'DATA PENDIENTES'!G1414)</f>
        <v/>
      </c>
      <c r="I1414" s="48" t="str">
        <f>IF(A1414="","",'DATA PENDIENTES'!H1414)</f>
        <v/>
      </c>
      <c r="J1414" s="48" t="str">
        <f t="shared" si="1"/>
        <v/>
      </c>
      <c r="K1414" s="47" t="str">
        <f>IF(A1414="","",'DATA PENDIENTES'!I1414)</f>
        <v/>
      </c>
      <c r="L1414" s="47" t="str">
        <f>IF(A1414="","",'DATA PENDIENTES'!K1414)</f>
        <v/>
      </c>
      <c r="M1414" s="47" t="str">
        <f>IF(A1414="","",'DATA PENDIENTES'!M1414)</f>
        <v/>
      </c>
      <c r="N1414" s="47" t="str">
        <f>IF(A1414="","",'DATA PENDIENTES'!N1414)</f>
        <v/>
      </c>
      <c r="O1414" s="47" t="str">
        <f t="shared" si="2"/>
        <v/>
      </c>
      <c r="P1414" s="47" t="str">
        <f t="shared" si="3"/>
        <v/>
      </c>
      <c r="Q1414" s="77" t="str">
        <f t="shared" si="4"/>
        <v/>
      </c>
      <c r="R1414" s="47" t="str">
        <f t="shared" si="5"/>
        <v/>
      </c>
      <c r="S1414" s="47" t="str">
        <f t="shared" si="6"/>
        <v/>
      </c>
      <c r="T1414" s="48" t="str">
        <f>IF(A1414="","",'DATA PENDIENTES'!O1414)</f>
        <v/>
      </c>
    </row>
    <row r="1415" ht="15.75" customHeight="1">
      <c r="A1415" s="52" t="str">
        <f>IF('DATA PENDIENTES'!B1415="","",'DATA PENDIENTES'!B1415)</f>
        <v/>
      </c>
      <c r="B1415" s="52" t="str">
        <f>IF(A1415="","",'DATA PENDIENTES'!C1415)</f>
        <v/>
      </c>
      <c r="C1415" s="52" t="str">
        <f>IF(A1415="","",'DATA PENDIENTES'!L1415)</f>
        <v/>
      </c>
      <c r="D1415" s="52" t="str">
        <f>IF(A1415="","",'DATA PENDIENTES'!J1415)</f>
        <v/>
      </c>
      <c r="E1415" s="52" t="str">
        <f>IF(A1415="","",'DATA PENDIENTES'!D1415)</f>
        <v/>
      </c>
      <c r="F1415" s="52" t="str">
        <f>IF(A1415="","",'DATA PENDIENTES'!E1415)</f>
        <v/>
      </c>
      <c r="G1415" s="52" t="str">
        <f>IF(A1415="","",'DATA PENDIENTES'!F1415)</f>
        <v/>
      </c>
      <c r="H1415" s="52" t="str">
        <f>IF(A1415="","",'DATA PENDIENTES'!G1415)</f>
        <v/>
      </c>
      <c r="I1415" s="53" t="str">
        <f>IF(A1415="","",'DATA PENDIENTES'!H1415)</f>
        <v/>
      </c>
      <c r="J1415" s="53" t="str">
        <f t="shared" si="1"/>
        <v/>
      </c>
      <c r="K1415" s="52" t="str">
        <f>IF(A1415="","",'DATA PENDIENTES'!I1415)</f>
        <v/>
      </c>
      <c r="L1415" s="52" t="str">
        <f>IF(A1415="","",'DATA PENDIENTES'!K1415)</f>
        <v/>
      </c>
      <c r="M1415" s="52" t="str">
        <f>IF(A1415="","",'DATA PENDIENTES'!M1415)</f>
        <v/>
      </c>
      <c r="N1415" s="52" t="str">
        <f>IF(A1415="","",'DATA PENDIENTES'!N1415)</f>
        <v/>
      </c>
      <c r="O1415" s="52" t="str">
        <f t="shared" si="2"/>
        <v/>
      </c>
      <c r="P1415" s="52" t="str">
        <f t="shared" si="3"/>
        <v/>
      </c>
      <c r="Q1415" s="80" t="str">
        <f t="shared" si="4"/>
        <v/>
      </c>
      <c r="R1415" s="52" t="str">
        <f t="shared" si="5"/>
        <v/>
      </c>
      <c r="S1415" s="52" t="str">
        <f t="shared" si="6"/>
        <v/>
      </c>
      <c r="T1415" s="53" t="str">
        <f>IF(A1415="","",'DATA PENDIENTES'!O1415)</f>
        <v/>
      </c>
    </row>
    <row r="1416" ht="15.75" customHeight="1">
      <c r="A1416" s="47" t="str">
        <f>IF('DATA PENDIENTES'!B1416="","",'DATA PENDIENTES'!B1416)</f>
        <v/>
      </c>
      <c r="B1416" s="47" t="str">
        <f>IF(A1416="","",'DATA PENDIENTES'!C1416)</f>
        <v/>
      </c>
      <c r="C1416" s="47" t="str">
        <f>IF(A1416="","",'DATA PENDIENTES'!L1416)</f>
        <v/>
      </c>
      <c r="D1416" s="47" t="str">
        <f>IF(A1416="","",'DATA PENDIENTES'!J1416)</f>
        <v/>
      </c>
      <c r="E1416" s="47" t="str">
        <f>IF(A1416="","",'DATA PENDIENTES'!D1416)</f>
        <v/>
      </c>
      <c r="F1416" s="47" t="str">
        <f>IF(A1416="","",'DATA PENDIENTES'!E1416)</f>
        <v/>
      </c>
      <c r="G1416" s="47" t="str">
        <f>IF(A1416="","",'DATA PENDIENTES'!F1416)</f>
        <v/>
      </c>
      <c r="H1416" s="47" t="str">
        <f>IF(A1416="","",'DATA PENDIENTES'!G1416)</f>
        <v/>
      </c>
      <c r="I1416" s="48" t="str">
        <f>IF(A1416="","",'DATA PENDIENTES'!H1416)</f>
        <v/>
      </c>
      <c r="J1416" s="48" t="str">
        <f t="shared" si="1"/>
        <v/>
      </c>
      <c r="K1416" s="47" t="str">
        <f>IF(A1416="","",'DATA PENDIENTES'!I1416)</f>
        <v/>
      </c>
      <c r="L1416" s="47" t="str">
        <f>IF(A1416="","",'DATA PENDIENTES'!K1416)</f>
        <v/>
      </c>
      <c r="M1416" s="47" t="str">
        <f>IF(A1416="","",'DATA PENDIENTES'!M1416)</f>
        <v/>
      </c>
      <c r="N1416" s="47" t="str">
        <f>IF(A1416="","",'DATA PENDIENTES'!N1416)</f>
        <v/>
      </c>
      <c r="O1416" s="47" t="str">
        <f t="shared" si="2"/>
        <v/>
      </c>
      <c r="P1416" s="47" t="str">
        <f t="shared" si="3"/>
        <v/>
      </c>
      <c r="Q1416" s="77" t="str">
        <f t="shared" si="4"/>
        <v/>
      </c>
      <c r="R1416" s="47" t="str">
        <f t="shared" si="5"/>
        <v/>
      </c>
      <c r="S1416" s="47" t="str">
        <f t="shared" si="6"/>
        <v/>
      </c>
      <c r="T1416" s="48" t="str">
        <f>IF(A1416="","",'DATA PENDIENTES'!O1416)</f>
        <v/>
      </c>
    </row>
    <row r="1417" ht="15.75" customHeight="1">
      <c r="A1417" s="52" t="str">
        <f>IF('DATA PENDIENTES'!B1417="","",'DATA PENDIENTES'!B1417)</f>
        <v/>
      </c>
      <c r="B1417" s="52" t="str">
        <f>IF(A1417="","",'DATA PENDIENTES'!C1417)</f>
        <v/>
      </c>
      <c r="C1417" s="52" t="str">
        <f>IF(A1417="","",'DATA PENDIENTES'!L1417)</f>
        <v/>
      </c>
      <c r="D1417" s="52" t="str">
        <f>IF(A1417="","",'DATA PENDIENTES'!J1417)</f>
        <v/>
      </c>
      <c r="E1417" s="52" t="str">
        <f>IF(A1417="","",'DATA PENDIENTES'!D1417)</f>
        <v/>
      </c>
      <c r="F1417" s="52" t="str">
        <f>IF(A1417="","",'DATA PENDIENTES'!E1417)</f>
        <v/>
      </c>
      <c r="G1417" s="52" t="str">
        <f>IF(A1417="","",'DATA PENDIENTES'!F1417)</f>
        <v/>
      </c>
      <c r="H1417" s="52" t="str">
        <f>IF(A1417="","",'DATA PENDIENTES'!G1417)</f>
        <v/>
      </c>
      <c r="I1417" s="53" t="str">
        <f>IF(A1417="","",'DATA PENDIENTES'!H1417)</f>
        <v/>
      </c>
      <c r="J1417" s="53" t="str">
        <f t="shared" si="1"/>
        <v/>
      </c>
      <c r="K1417" s="52" t="str">
        <f>IF(A1417="","",'DATA PENDIENTES'!I1417)</f>
        <v/>
      </c>
      <c r="L1417" s="52" t="str">
        <f>IF(A1417="","",'DATA PENDIENTES'!K1417)</f>
        <v/>
      </c>
      <c r="M1417" s="52" t="str">
        <f>IF(A1417="","",'DATA PENDIENTES'!M1417)</f>
        <v/>
      </c>
      <c r="N1417" s="52" t="str">
        <f>IF(A1417="","",'DATA PENDIENTES'!N1417)</f>
        <v/>
      </c>
      <c r="O1417" s="52" t="str">
        <f t="shared" si="2"/>
        <v/>
      </c>
      <c r="P1417" s="52" t="str">
        <f t="shared" si="3"/>
        <v/>
      </c>
      <c r="Q1417" s="80" t="str">
        <f t="shared" si="4"/>
        <v/>
      </c>
      <c r="R1417" s="52" t="str">
        <f t="shared" si="5"/>
        <v/>
      </c>
      <c r="S1417" s="52" t="str">
        <f t="shared" si="6"/>
        <v/>
      </c>
      <c r="T1417" s="53" t="str">
        <f>IF(A1417="","",'DATA PENDIENTES'!O1417)</f>
        <v/>
      </c>
    </row>
    <row r="1418" ht="15.75" customHeight="1">
      <c r="A1418" s="47" t="str">
        <f>IF('DATA PENDIENTES'!B1418="","",'DATA PENDIENTES'!B1418)</f>
        <v/>
      </c>
      <c r="B1418" s="47" t="str">
        <f>IF(A1418="","",'DATA PENDIENTES'!C1418)</f>
        <v/>
      </c>
      <c r="C1418" s="47" t="str">
        <f>IF(A1418="","",'DATA PENDIENTES'!L1418)</f>
        <v/>
      </c>
      <c r="D1418" s="47" t="str">
        <f>IF(A1418="","",'DATA PENDIENTES'!J1418)</f>
        <v/>
      </c>
      <c r="E1418" s="47" t="str">
        <f>IF(A1418="","",'DATA PENDIENTES'!D1418)</f>
        <v/>
      </c>
      <c r="F1418" s="47" t="str">
        <f>IF(A1418="","",'DATA PENDIENTES'!E1418)</f>
        <v/>
      </c>
      <c r="G1418" s="47" t="str">
        <f>IF(A1418="","",'DATA PENDIENTES'!F1418)</f>
        <v/>
      </c>
      <c r="H1418" s="47" t="str">
        <f>IF(A1418="","",'DATA PENDIENTES'!G1418)</f>
        <v/>
      </c>
      <c r="I1418" s="48" t="str">
        <f>IF(A1418="","",'DATA PENDIENTES'!H1418)</f>
        <v/>
      </c>
      <c r="J1418" s="48" t="str">
        <f t="shared" si="1"/>
        <v/>
      </c>
      <c r="K1418" s="47" t="str">
        <f>IF(A1418="","",'DATA PENDIENTES'!I1418)</f>
        <v/>
      </c>
      <c r="L1418" s="47" t="str">
        <f>IF(A1418="","",'DATA PENDIENTES'!K1418)</f>
        <v/>
      </c>
      <c r="M1418" s="47" t="str">
        <f>IF(A1418="","",'DATA PENDIENTES'!M1418)</f>
        <v/>
      </c>
      <c r="N1418" s="47" t="str">
        <f>IF(A1418="","",'DATA PENDIENTES'!N1418)</f>
        <v/>
      </c>
      <c r="O1418" s="47" t="str">
        <f t="shared" si="2"/>
        <v/>
      </c>
      <c r="P1418" s="47" t="str">
        <f t="shared" si="3"/>
        <v/>
      </c>
      <c r="Q1418" s="77" t="str">
        <f t="shared" si="4"/>
        <v/>
      </c>
      <c r="R1418" s="47" t="str">
        <f t="shared" si="5"/>
        <v/>
      </c>
      <c r="S1418" s="47" t="str">
        <f t="shared" si="6"/>
        <v/>
      </c>
      <c r="T1418" s="48" t="str">
        <f>IF(A1418="","",'DATA PENDIENTES'!O1418)</f>
        <v/>
      </c>
    </row>
    <row r="1419" ht="15.75" customHeight="1">
      <c r="A1419" s="52" t="str">
        <f>IF('DATA PENDIENTES'!B1419="","",'DATA PENDIENTES'!B1419)</f>
        <v/>
      </c>
      <c r="B1419" s="52" t="str">
        <f>IF(A1419="","",'DATA PENDIENTES'!C1419)</f>
        <v/>
      </c>
      <c r="C1419" s="52" t="str">
        <f>IF(A1419="","",'DATA PENDIENTES'!L1419)</f>
        <v/>
      </c>
      <c r="D1419" s="52" t="str">
        <f>IF(A1419="","",'DATA PENDIENTES'!J1419)</f>
        <v/>
      </c>
      <c r="E1419" s="52" t="str">
        <f>IF(A1419="","",'DATA PENDIENTES'!D1419)</f>
        <v/>
      </c>
      <c r="F1419" s="52" t="str">
        <f>IF(A1419="","",'DATA PENDIENTES'!E1419)</f>
        <v/>
      </c>
      <c r="G1419" s="52" t="str">
        <f>IF(A1419="","",'DATA PENDIENTES'!F1419)</f>
        <v/>
      </c>
      <c r="H1419" s="52" t="str">
        <f>IF(A1419="","",'DATA PENDIENTES'!G1419)</f>
        <v/>
      </c>
      <c r="I1419" s="53" t="str">
        <f>IF(A1419="","",'DATA PENDIENTES'!H1419)</f>
        <v/>
      </c>
      <c r="J1419" s="53" t="str">
        <f t="shared" si="1"/>
        <v/>
      </c>
      <c r="K1419" s="52" t="str">
        <f>IF(A1419="","",'DATA PENDIENTES'!I1419)</f>
        <v/>
      </c>
      <c r="L1419" s="52" t="str">
        <f>IF(A1419="","",'DATA PENDIENTES'!K1419)</f>
        <v/>
      </c>
      <c r="M1419" s="52" t="str">
        <f>IF(A1419="","",'DATA PENDIENTES'!M1419)</f>
        <v/>
      </c>
      <c r="N1419" s="52" t="str">
        <f>IF(A1419="","",'DATA PENDIENTES'!N1419)</f>
        <v/>
      </c>
      <c r="O1419" s="52" t="str">
        <f t="shared" si="2"/>
        <v/>
      </c>
      <c r="P1419" s="52" t="str">
        <f t="shared" si="3"/>
        <v/>
      </c>
      <c r="Q1419" s="80" t="str">
        <f t="shared" si="4"/>
        <v/>
      </c>
      <c r="R1419" s="52" t="str">
        <f t="shared" si="5"/>
        <v/>
      </c>
      <c r="S1419" s="52" t="str">
        <f t="shared" si="6"/>
        <v/>
      </c>
      <c r="T1419" s="53" t="str">
        <f>IF(A1419="","",'DATA PENDIENTES'!O1419)</f>
        <v/>
      </c>
    </row>
    <row r="1420" ht="15.75" customHeight="1">
      <c r="A1420" s="47" t="str">
        <f>IF('DATA PENDIENTES'!B1420="","",'DATA PENDIENTES'!B1420)</f>
        <v/>
      </c>
      <c r="B1420" s="47" t="str">
        <f>IF(A1420="","",'DATA PENDIENTES'!C1420)</f>
        <v/>
      </c>
      <c r="C1420" s="47" t="str">
        <f>IF(A1420="","",'DATA PENDIENTES'!L1420)</f>
        <v/>
      </c>
      <c r="D1420" s="47" t="str">
        <f>IF(A1420="","",'DATA PENDIENTES'!J1420)</f>
        <v/>
      </c>
      <c r="E1420" s="47" t="str">
        <f>IF(A1420="","",'DATA PENDIENTES'!D1420)</f>
        <v/>
      </c>
      <c r="F1420" s="47" t="str">
        <f>IF(A1420="","",'DATA PENDIENTES'!E1420)</f>
        <v/>
      </c>
      <c r="G1420" s="47" t="str">
        <f>IF(A1420="","",'DATA PENDIENTES'!F1420)</f>
        <v/>
      </c>
      <c r="H1420" s="47" t="str">
        <f>IF(A1420="","",'DATA PENDIENTES'!G1420)</f>
        <v/>
      </c>
      <c r="I1420" s="48" t="str">
        <f>IF(A1420="","",'DATA PENDIENTES'!H1420)</f>
        <v/>
      </c>
      <c r="J1420" s="48" t="str">
        <f t="shared" si="1"/>
        <v/>
      </c>
      <c r="K1420" s="47" t="str">
        <f>IF(A1420="","",'DATA PENDIENTES'!I1420)</f>
        <v/>
      </c>
      <c r="L1420" s="47" t="str">
        <f>IF(A1420="","",'DATA PENDIENTES'!K1420)</f>
        <v/>
      </c>
      <c r="M1420" s="47" t="str">
        <f>IF(A1420="","",'DATA PENDIENTES'!M1420)</f>
        <v/>
      </c>
      <c r="N1420" s="47" t="str">
        <f>IF(A1420="","",'DATA PENDIENTES'!N1420)</f>
        <v/>
      </c>
      <c r="O1420" s="47" t="str">
        <f t="shared" si="2"/>
        <v/>
      </c>
      <c r="P1420" s="47" t="str">
        <f t="shared" si="3"/>
        <v/>
      </c>
      <c r="Q1420" s="77" t="str">
        <f t="shared" si="4"/>
        <v/>
      </c>
      <c r="R1420" s="47" t="str">
        <f t="shared" si="5"/>
        <v/>
      </c>
      <c r="S1420" s="47" t="str">
        <f t="shared" si="6"/>
        <v/>
      </c>
      <c r="T1420" s="48" t="str">
        <f>IF(A1420="","",'DATA PENDIENTES'!O1420)</f>
        <v/>
      </c>
    </row>
    <row r="1421" ht="15.75" customHeight="1">
      <c r="A1421" s="52" t="str">
        <f>IF('DATA PENDIENTES'!B1421="","",'DATA PENDIENTES'!B1421)</f>
        <v/>
      </c>
      <c r="B1421" s="52" t="str">
        <f>IF(A1421="","",'DATA PENDIENTES'!C1421)</f>
        <v/>
      </c>
      <c r="C1421" s="52" t="str">
        <f>IF(A1421="","",'DATA PENDIENTES'!L1421)</f>
        <v/>
      </c>
      <c r="D1421" s="52" t="str">
        <f>IF(A1421="","",'DATA PENDIENTES'!J1421)</f>
        <v/>
      </c>
      <c r="E1421" s="52" t="str">
        <f>IF(A1421="","",'DATA PENDIENTES'!D1421)</f>
        <v/>
      </c>
      <c r="F1421" s="52" t="str">
        <f>IF(A1421="","",'DATA PENDIENTES'!E1421)</f>
        <v/>
      </c>
      <c r="G1421" s="52" t="str">
        <f>IF(A1421="","",'DATA PENDIENTES'!F1421)</f>
        <v/>
      </c>
      <c r="H1421" s="52" t="str">
        <f>IF(A1421="","",'DATA PENDIENTES'!G1421)</f>
        <v/>
      </c>
      <c r="I1421" s="53" t="str">
        <f>IF(A1421="","",'DATA PENDIENTES'!H1421)</f>
        <v/>
      </c>
      <c r="J1421" s="53" t="str">
        <f t="shared" si="1"/>
        <v/>
      </c>
      <c r="K1421" s="52" t="str">
        <f>IF(A1421="","",'DATA PENDIENTES'!I1421)</f>
        <v/>
      </c>
      <c r="L1421" s="52" t="str">
        <f>IF(A1421="","",'DATA PENDIENTES'!K1421)</f>
        <v/>
      </c>
      <c r="M1421" s="52" t="str">
        <f>IF(A1421="","",'DATA PENDIENTES'!M1421)</f>
        <v/>
      </c>
      <c r="N1421" s="52" t="str">
        <f>IF(A1421="","",'DATA PENDIENTES'!N1421)</f>
        <v/>
      </c>
      <c r="O1421" s="52" t="str">
        <f t="shared" si="2"/>
        <v/>
      </c>
      <c r="P1421" s="52" t="str">
        <f t="shared" si="3"/>
        <v/>
      </c>
      <c r="Q1421" s="80" t="str">
        <f t="shared" si="4"/>
        <v/>
      </c>
      <c r="R1421" s="52" t="str">
        <f t="shared" si="5"/>
        <v/>
      </c>
      <c r="S1421" s="52" t="str">
        <f t="shared" si="6"/>
        <v/>
      </c>
      <c r="T1421" s="53" t="str">
        <f>IF(A1421="","",'DATA PENDIENTES'!O1421)</f>
        <v/>
      </c>
    </row>
    <row r="1422" ht="15.75" customHeight="1">
      <c r="A1422" s="47" t="str">
        <f>IF('DATA PENDIENTES'!B1422="","",'DATA PENDIENTES'!B1422)</f>
        <v/>
      </c>
      <c r="B1422" s="47" t="str">
        <f>IF(A1422="","",'DATA PENDIENTES'!C1422)</f>
        <v/>
      </c>
      <c r="C1422" s="47" t="str">
        <f>IF(A1422="","",'DATA PENDIENTES'!L1422)</f>
        <v/>
      </c>
      <c r="D1422" s="47" t="str">
        <f>IF(A1422="","",'DATA PENDIENTES'!J1422)</f>
        <v/>
      </c>
      <c r="E1422" s="47" t="str">
        <f>IF(A1422="","",'DATA PENDIENTES'!D1422)</f>
        <v/>
      </c>
      <c r="F1422" s="47" t="str">
        <f>IF(A1422="","",'DATA PENDIENTES'!E1422)</f>
        <v/>
      </c>
      <c r="G1422" s="47" t="str">
        <f>IF(A1422="","",'DATA PENDIENTES'!F1422)</f>
        <v/>
      </c>
      <c r="H1422" s="47" t="str">
        <f>IF(A1422="","",'DATA PENDIENTES'!G1422)</f>
        <v/>
      </c>
      <c r="I1422" s="48" t="str">
        <f>IF(A1422="","",'DATA PENDIENTES'!H1422)</f>
        <v/>
      </c>
      <c r="J1422" s="48" t="str">
        <f t="shared" si="1"/>
        <v/>
      </c>
      <c r="K1422" s="47" t="str">
        <f>IF(A1422="","",'DATA PENDIENTES'!I1422)</f>
        <v/>
      </c>
      <c r="L1422" s="47" t="str">
        <f>IF(A1422="","",'DATA PENDIENTES'!K1422)</f>
        <v/>
      </c>
      <c r="M1422" s="47" t="str">
        <f>IF(A1422="","",'DATA PENDIENTES'!M1422)</f>
        <v/>
      </c>
      <c r="N1422" s="47" t="str">
        <f>IF(A1422="","",'DATA PENDIENTES'!N1422)</f>
        <v/>
      </c>
      <c r="O1422" s="47" t="str">
        <f t="shared" si="2"/>
        <v/>
      </c>
      <c r="P1422" s="47" t="str">
        <f t="shared" si="3"/>
        <v/>
      </c>
      <c r="Q1422" s="77" t="str">
        <f t="shared" si="4"/>
        <v/>
      </c>
      <c r="R1422" s="47" t="str">
        <f t="shared" si="5"/>
        <v/>
      </c>
      <c r="S1422" s="47" t="str">
        <f t="shared" si="6"/>
        <v/>
      </c>
      <c r="T1422" s="48" t="str">
        <f>IF(A1422="","",'DATA PENDIENTES'!O1422)</f>
        <v/>
      </c>
    </row>
    <row r="1423" ht="15.75" customHeight="1">
      <c r="A1423" s="52" t="str">
        <f>IF('DATA PENDIENTES'!B1423="","",'DATA PENDIENTES'!B1423)</f>
        <v/>
      </c>
      <c r="B1423" s="52" t="str">
        <f>IF(A1423="","",'DATA PENDIENTES'!C1423)</f>
        <v/>
      </c>
      <c r="C1423" s="52" t="str">
        <f>IF(A1423="","",'DATA PENDIENTES'!L1423)</f>
        <v/>
      </c>
      <c r="D1423" s="52" t="str">
        <f>IF(A1423="","",'DATA PENDIENTES'!J1423)</f>
        <v/>
      </c>
      <c r="E1423" s="52" t="str">
        <f>IF(A1423="","",'DATA PENDIENTES'!D1423)</f>
        <v/>
      </c>
      <c r="F1423" s="52" t="str">
        <f>IF(A1423="","",'DATA PENDIENTES'!E1423)</f>
        <v/>
      </c>
      <c r="G1423" s="52" t="str">
        <f>IF(A1423="","",'DATA PENDIENTES'!F1423)</f>
        <v/>
      </c>
      <c r="H1423" s="52" t="str">
        <f>IF(A1423="","",'DATA PENDIENTES'!G1423)</f>
        <v/>
      </c>
      <c r="I1423" s="53" t="str">
        <f>IF(A1423="","",'DATA PENDIENTES'!H1423)</f>
        <v/>
      </c>
      <c r="J1423" s="53" t="str">
        <f t="shared" si="1"/>
        <v/>
      </c>
      <c r="K1423" s="52" t="str">
        <f>IF(A1423="","",'DATA PENDIENTES'!I1423)</f>
        <v/>
      </c>
      <c r="L1423" s="52" t="str">
        <f>IF(A1423="","",'DATA PENDIENTES'!K1423)</f>
        <v/>
      </c>
      <c r="M1423" s="52" t="str">
        <f>IF(A1423="","",'DATA PENDIENTES'!M1423)</f>
        <v/>
      </c>
      <c r="N1423" s="52" t="str">
        <f>IF(A1423="","",'DATA PENDIENTES'!N1423)</f>
        <v/>
      </c>
      <c r="O1423" s="52" t="str">
        <f t="shared" si="2"/>
        <v/>
      </c>
      <c r="P1423" s="52" t="str">
        <f t="shared" si="3"/>
        <v/>
      </c>
      <c r="Q1423" s="80" t="str">
        <f t="shared" si="4"/>
        <v/>
      </c>
      <c r="R1423" s="52" t="str">
        <f t="shared" si="5"/>
        <v/>
      </c>
      <c r="S1423" s="52" t="str">
        <f t="shared" si="6"/>
        <v/>
      </c>
      <c r="T1423" s="53" t="str">
        <f>IF(A1423="","",'DATA PENDIENTES'!O1423)</f>
        <v/>
      </c>
    </row>
    <row r="1424" ht="15.75" customHeight="1">
      <c r="A1424" s="47" t="str">
        <f>IF('DATA PENDIENTES'!B1424="","",'DATA PENDIENTES'!B1424)</f>
        <v/>
      </c>
      <c r="B1424" s="47" t="str">
        <f>IF(A1424="","",'DATA PENDIENTES'!C1424)</f>
        <v/>
      </c>
      <c r="C1424" s="47" t="str">
        <f>IF(A1424="","",'DATA PENDIENTES'!L1424)</f>
        <v/>
      </c>
      <c r="D1424" s="47" t="str">
        <f>IF(A1424="","",'DATA PENDIENTES'!J1424)</f>
        <v/>
      </c>
      <c r="E1424" s="47" t="str">
        <f>IF(A1424="","",'DATA PENDIENTES'!D1424)</f>
        <v/>
      </c>
      <c r="F1424" s="47" t="str">
        <f>IF(A1424="","",'DATA PENDIENTES'!E1424)</f>
        <v/>
      </c>
      <c r="G1424" s="47" t="str">
        <f>IF(A1424="","",'DATA PENDIENTES'!F1424)</f>
        <v/>
      </c>
      <c r="H1424" s="47" t="str">
        <f>IF(A1424="","",'DATA PENDIENTES'!G1424)</f>
        <v/>
      </c>
      <c r="I1424" s="48" t="str">
        <f>IF(A1424="","",'DATA PENDIENTES'!H1424)</f>
        <v/>
      </c>
      <c r="J1424" s="48" t="str">
        <f t="shared" si="1"/>
        <v/>
      </c>
      <c r="K1424" s="47" t="str">
        <f>IF(A1424="","",'DATA PENDIENTES'!I1424)</f>
        <v/>
      </c>
      <c r="L1424" s="47" t="str">
        <f>IF(A1424="","",'DATA PENDIENTES'!K1424)</f>
        <v/>
      </c>
      <c r="M1424" s="47" t="str">
        <f>IF(A1424="","",'DATA PENDIENTES'!M1424)</f>
        <v/>
      </c>
      <c r="N1424" s="47" t="str">
        <f>IF(A1424="","",'DATA PENDIENTES'!N1424)</f>
        <v/>
      </c>
      <c r="O1424" s="47" t="str">
        <f t="shared" si="2"/>
        <v/>
      </c>
      <c r="P1424" s="47" t="str">
        <f t="shared" si="3"/>
        <v/>
      </c>
      <c r="Q1424" s="77" t="str">
        <f t="shared" si="4"/>
        <v/>
      </c>
      <c r="R1424" s="47" t="str">
        <f t="shared" si="5"/>
        <v/>
      </c>
      <c r="S1424" s="47" t="str">
        <f t="shared" si="6"/>
        <v/>
      </c>
      <c r="T1424" s="48" t="str">
        <f>IF(A1424="","",'DATA PENDIENTES'!O1424)</f>
        <v/>
      </c>
    </row>
    <row r="1425" ht="15.75" customHeight="1">
      <c r="A1425" s="52" t="str">
        <f>IF('DATA PENDIENTES'!B1425="","",'DATA PENDIENTES'!B1425)</f>
        <v/>
      </c>
      <c r="B1425" s="52" t="str">
        <f>IF(A1425="","",'DATA PENDIENTES'!C1425)</f>
        <v/>
      </c>
      <c r="C1425" s="52" t="str">
        <f>IF(A1425="","",'DATA PENDIENTES'!L1425)</f>
        <v/>
      </c>
      <c r="D1425" s="52" t="str">
        <f>IF(A1425="","",'DATA PENDIENTES'!J1425)</f>
        <v/>
      </c>
      <c r="E1425" s="52" t="str">
        <f>IF(A1425="","",'DATA PENDIENTES'!D1425)</f>
        <v/>
      </c>
      <c r="F1425" s="52" t="str">
        <f>IF(A1425="","",'DATA PENDIENTES'!E1425)</f>
        <v/>
      </c>
      <c r="G1425" s="52" t="str">
        <f>IF(A1425="","",'DATA PENDIENTES'!F1425)</f>
        <v/>
      </c>
      <c r="H1425" s="52" t="str">
        <f>IF(A1425="","",'DATA PENDIENTES'!G1425)</f>
        <v/>
      </c>
      <c r="I1425" s="53" t="str">
        <f>IF(A1425="","",'DATA PENDIENTES'!H1425)</f>
        <v/>
      </c>
      <c r="J1425" s="53" t="str">
        <f t="shared" si="1"/>
        <v/>
      </c>
      <c r="K1425" s="52" t="str">
        <f>IF(A1425="","",'DATA PENDIENTES'!I1425)</f>
        <v/>
      </c>
      <c r="L1425" s="52" t="str">
        <f>IF(A1425="","",'DATA PENDIENTES'!K1425)</f>
        <v/>
      </c>
      <c r="M1425" s="52" t="str">
        <f>IF(A1425="","",'DATA PENDIENTES'!M1425)</f>
        <v/>
      </c>
      <c r="N1425" s="52" t="str">
        <f>IF(A1425="","",'DATA PENDIENTES'!N1425)</f>
        <v/>
      </c>
      <c r="O1425" s="52" t="str">
        <f t="shared" si="2"/>
        <v/>
      </c>
      <c r="P1425" s="52" t="str">
        <f t="shared" si="3"/>
        <v/>
      </c>
      <c r="Q1425" s="80" t="str">
        <f t="shared" si="4"/>
        <v/>
      </c>
      <c r="R1425" s="52" t="str">
        <f t="shared" si="5"/>
        <v/>
      </c>
      <c r="S1425" s="52" t="str">
        <f t="shared" si="6"/>
        <v/>
      </c>
      <c r="T1425" s="53" t="str">
        <f>IF(A1425="","",'DATA PENDIENTES'!O1425)</f>
        <v/>
      </c>
    </row>
    <row r="1426" ht="15.75" customHeight="1">
      <c r="A1426" s="47" t="str">
        <f>IF('DATA PENDIENTES'!B1426="","",'DATA PENDIENTES'!B1426)</f>
        <v/>
      </c>
      <c r="B1426" s="47" t="str">
        <f>IF(A1426="","",'DATA PENDIENTES'!C1426)</f>
        <v/>
      </c>
      <c r="C1426" s="47" t="str">
        <f>IF(A1426="","",'DATA PENDIENTES'!L1426)</f>
        <v/>
      </c>
      <c r="D1426" s="47" t="str">
        <f>IF(A1426="","",'DATA PENDIENTES'!J1426)</f>
        <v/>
      </c>
      <c r="E1426" s="47" t="str">
        <f>IF(A1426="","",'DATA PENDIENTES'!D1426)</f>
        <v/>
      </c>
      <c r="F1426" s="47" t="str">
        <f>IF(A1426="","",'DATA PENDIENTES'!E1426)</f>
        <v/>
      </c>
      <c r="G1426" s="47" t="str">
        <f>IF(A1426="","",'DATA PENDIENTES'!F1426)</f>
        <v/>
      </c>
      <c r="H1426" s="47" t="str">
        <f>IF(A1426="","",'DATA PENDIENTES'!G1426)</f>
        <v/>
      </c>
      <c r="I1426" s="48" t="str">
        <f>IF(A1426="","",'DATA PENDIENTES'!H1426)</f>
        <v/>
      </c>
      <c r="J1426" s="48" t="str">
        <f t="shared" si="1"/>
        <v/>
      </c>
      <c r="K1426" s="47" t="str">
        <f>IF(A1426="","",'DATA PENDIENTES'!I1426)</f>
        <v/>
      </c>
      <c r="L1426" s="47" t="str">
        <f>IF(A1426="","",'DATA PENDIENTES'!K1426)</f>
        <v/>
      </c>
      <c r="M1426" s="47" t="str">
        <f>IF(A1426="","",'DATA PENDIENTES'!M1426)</f>
        <v/>
      </c>
      <c r="N1426" s="47" t="str">
        <f>IF(A1426="","",'DATA PENDIENTES'!N1426)</f>
        <v/>
      </c>
      <c r="O1426" s="47" t="str">
        <f t="shared" si="2"/>
        <v/>
      </c>
      <c r="P1426" s="47" t="str">
        <f t="shared" si="3"/>
        <v/>
      </c>
      <c r="Q1426" s="77" t="str">
        <f t="shared" si="4"/>
        <v/>
      </c>
      <c r="R1426" s="47" t="str">
        <f t="shared" si="5"/>
        <v/>
      </c>
      <c r="S1426" s="47" t="str">
        <f t="shared" si="6"/>
        <v/>
      </c>
      <c r="T1426" s="48" t="str">
        <f>IF(A1426="","",'DATA PENDIENTES'!O1426)</f>
        <v/>
      </c>
    </row>
    <row r="1427" ht="15.75" customHeight="1">
      <c r="A1427" s="52" t="str">
        <f>IF('DATA PENDIENTES'!B1427="","",'DATA PENDIENTES'!B1427)</f>
        <v/>
      </c>
      <c r="B1427" s="52" t="str">
        <f>IF(A1427="","",'DATA PENDIENTES'!C1427)</f>
        <v/>
      </c>
      <c r="C1427" s="52" t="str">
        <f>IF(A1427="","",'DATA PENDIENTES'!L1427)</f>
        <v/>
      </c>
      <c r="D1427" s="52" t="str">
        <f>IF(A1427="","",'DATA PENDIENTES'!J1427)</f>
        <v/>
      </c>
      <c r="E1427" s="52" t="str">
        <f>IF(A1427="","",'DATA PENDIENTES'!D1427)</f>
        <v/>
      </c>
      <c r="F1427" s="52" t="str">
        <f>IF(A1427="","",'DATA PENDIENTES'!E1427)</f>
        <v/>
      </c>
      <c r="G1427" s="52" t="str">
        <f>IF(A1427="","",'DATA PENDIENTES'!F1427)</f>
        <v/>
      </c>
      <c r="H1427" s="52" t="str">
        <f>IF(A1427="","",'DATA PENDIENTES'!G1427)</f>
        <v/>
      </c>
      <c r="I1427" s="53" t="str">
        <f>IF(A1427="","",'DATA PENDIENTES'!H1427)</f>
        <v/>
      </c>
      <c r="J1427" s="53" t="str">
        <f t="shared" si="1"/>
        <v/>
      </c>
      <c r="K1427" s="52" t="str">
        <f>IF(A1427="","",'DATA PENDIENTES'!I1427)</f>
        <v/>
      </c>
      <c r="L1427" s="52" t="str">
        <f>IF(A1427="","",'DATA PENDIENTES'!K1427)</f>
        <v/>
      </c>
      <c r="M1427" s="52" t="str">
        <f>IF(A1427="","",'DATA PENDIENTES'!M1427)</f>
        <v/>
      </c>
      <c r="N1427" s="52" t="str">
        <f>IF(A1427="","",'DATA PENDIENTES'!N1427)</f>
        <v/>
      </c>
      <c r="O1427" s="52" t="str">
        <f t="shared" si="2"/>
        <v/>
      </c>
      <c r="P1427" s="52" t="str">
        <f t="shared" si="3"/>
        <v/>
      </c>
      <c r="Q1427" s="80" t="str">
        <f t="shared" si="4"/>
        <v/>
      </c>
      <c r="R1427" s="52" t="str">
        <f t="shared" si="5"/>
        <v/>
      </c>
      <c r="S1427" s="52" t="str">
        <f t="shared" si="6"/>
        <v/>
      </c>
      <c r="T1427" s="53" t="str">
        <f>IF(A1427="","",'DATA PENDIENTES'!O1427)</f>
        <v/>
      </c>
    </row>
    <row r="1428" ht="15.75" customHeight="1">
      <c r="A1428" s="47" t="str">
        <f>IF('DATA PENDIENTES'!B1428="","",'DATA PENDIENTES'!B1428)</f>
        <v/>
      </c>
      <c r="B1428" s="47" t="str">
        <f>IF(A1428="","",'DATA PENDIENTES'!C1428)</f>
        <v/>
      </c>
      <c r="C1428" s="47" t="str">
        <f>IF(A1428="","",'DATA PENDIENTES'!L1428)</f>
        <v/>
      </c>
      <c r="D1428" s="47" t="str">
        <f>IF(A1428="","",'DATA PENDIENTES'!J1428)</f>
        <v/>
      </c>
      <c r="E1428" s="47" t="str">
        <f>IF(A1428="","",'DATA PENDIENTES'!D1428)</f>
        <v/>
      </c>
      <c r="F1428" s="47" t="str">
        <f>IF(A1428="","",'DATA PENDIENTES'!E1428)</f>
        <v/>
      </c>
      <c r="G1428" s="47" t="str">
        <f>IF(A1428="","",'DATA PENDIENTES'!F1428)</f>
        <v/>
      </c>
      <c r="H1428" s="47" t="str">
        <f>IF(A1428="","",'DATA PENDIENTES'!G1428)</f>
        <v/>
      </c>
      <c r="I1428" s="48" t="str">
        <f>IF(A1428="","",'DATA PENDIENTES'!H1428)</f>
        <v/>
      </c>
      <c r="J1428" s="48" t="str">
        <f t="shared" si="1"/>
        <v/>
      </c>
      <c r="K1428" s="47" t="str">
        <f>IF(A1428="","",'DATA PENDIENTES'!I1428)</f>
        <v/>
      </c>
      <c r="L1428" s="47" t="str">
        <f>IF(A1428="","",'DATA PENDIENTES'!K1428)</f>
        <v/>
      </c>
      <c r="M1428" s="47" t="str">
        <f>IF(A1428="","",'DATA PENDIENTES'!M1428)</f>
        <v/>
      </c>
      <c r="N1428" s="47" t="str">
        <f>IF(A1428="","",'DATA PENDIENTES'!N1428)</f>
        <v/>
      </c>
      <c r="O1428" s="47" t="str">
        <f t="shared" si="2"/>
        <v/>
      </c>
      <c r="P1428" s="47" t="str">
        <f t="shared" si="3"/>
        <v/>
      </c>
      <c r="Q1428" s="77" t="str">
        <f t="shared" si="4"/>
        <v/>
      </c>
      <c r="R1428" s="47" t="str">
        <f t="shared" si="5"/>
        <v/>
      </c>
      <c r="S1428" s="47" t="str">
        <f t="shared" si="6"/>
        <v/>
      </c>
      <c r="T1428" s="48" t="str">
        <f>IF(A1428="","",'DATA PENDIENTES'!O1428)</f>
        <v/>
      </c>
    </row>
    <row r="1429" ht="15.75" customHeight="1">
      <c r="A1429" s="52" t="str">
        <f>IF('DATA PENDIENTES'!B1429="","",'DATA PENDIENTES'!B1429)</f>
        <v/>
      </c>
      <c r="B1429" s="52" t="str">
        <f>IF(A1429="","",'DATA PENDIENTES'!C1429)</f>
        <v/>
      </c>
      <c r="C1429" s="52" t="str">
        <f>IF(A1429="","",'DATA PENDIENTES'!L1429)</f>
        <v/>
      </c>
      <c r="D1429" s="52" t="str">
        <f>IF(A1429="","",'DATA PENDIENTES'!J1429)</f>
        <v/>
      </c>
      <c r="E1429" s="52" t="str">
        <f>IF(A1429="","",'DATA PENDIENTES'!D1429)</f>
        <v/>
      </c>
      <c r="F1429" s="52" t="str">
        <f>IF(A1429="","",'DATA PENDIENTES'!E1429)</f>
        <v/>
      </c>
      <c r="G1429" s="52" t="str">
        <f>IF(A1429="","",'DATA PENDIENTES'!F1429)</f>
        <v/>
      </c>
      <c r="H1429" s="52" t="str">
        <f>IF(A1429="","",'DATA PENDIENTES'!G1429)</f>
        <v/>
      </c>
      <c r="I1429" s="53" t="str">
        <f>IF(A1429="","",'DATA PENDIENTES'!H1429)</f>
        <v/>
      </c>
      <c r="J1429" s="53" t="str">
        <f t="shared" si="1"/>
        <v/>
      </c>
      <c r="K1429" s="52" t="str">
        <f>IF(A1429="","",'DATA PENDIENTES'!I1429)</f>
        <v/>
      </c>
      <c r="L1429" s="52" t="str">
        <f>IF(A1429="","",'DATA PENDIENTES'!K1429)</f>
        <v/>
      </c>
      <c r="M1429" s="52" t="str">
        <f>IF(A1429="","",'DATA PENDIENTES'!M1429)</f>
        <v/>
      </c>
      <c r="N1429" s="52" t="str">
        <f>IF(A1429="","",'DATA PENDIENTES'!N1429)</f>
        <v/>
      </c>
      <c r="O1429" s="52" t="str">
        <f t="shared" si="2"/>
        <v/>
      </c>
      <c r="P1429" s="52" t="str">
        <f t="shared" si="3"/>
        <v/>
      </c>
      <c r="Q1429" s="80" t="str">
        <f t="shared" si="4"/>
        <v/>
      </c>
      <c r="R1429" s="52" t="str">
        <f t="shared" si="5"/>
        <v/>
      </c>
      <c r="S1429" s="52" t="str">
        <f t="shared" si="6"/>
        <v/>
      </c>
      <c r="T1429" s="53" t="str">
        <f>IF(A1429="","",'DATA PENDIENTES'!O1429)</f>
        <v/>
      </c>
    </row>
    <row r="1430" ht="15.75" customHeight="1">
      <c r="A1430" s="47" t="str">
        <f>IF('DATA PENDIENTES'!B1430="","",'DATA PENDIENTES'!B1430)</f>
        <v/>
      </c>
      <c r="B1430" s="47" t="str">
        <f>IF(A1430="","",'DATA PENDIENTES'!C1430)</f>
        <v/>
      </c>
      <c r="C1430" s="47" t="str">
        <f>IF(A1430="","",'DATA PENDIENTES'!L1430)</f>
        <v/>
      </c>
      <c r="D1430" s="47" t="str">
        <f>IF(A1430="","",'DATA PENDIENTES'!J1430)</f>
        <v/>
      </c>
      <c r="E1430" s="47" t="str">
        <f>IF(A1430="","",'DATA PENDIENTES'!D1430)</f>
        <v/>
      </c>
      <c r="F1430" s="47" t="str">
        <f>IF(A1430="","",'DATA PENDIENTES'!E1430)</f>
        <v/>
      </c>
      <c r="G1430" s="47" t="str">
        <f>IF(A1430="","",'DATA PENDIENTES'!F1430)</f>
        <v/>
      </c>
      <c r="H1430" s="47" t="str">
        <f>IF(A1430="","",'DATA PENDIENTES'!G1430)</f>
        <v/>
      </c>
      <c r="I1430" s="48" t="str">
        <f>IF(A1430="","",'DATA PENDIENTES'!H1430)</f>
        <v/>
      </c>
      <c r="J1430" s="48" t="str">
        <f t="shared" si="1"/>
        <v/>
      </c>
      <c r="K1430" s="47" t="str">
        <f>IF(A1430="","",'DATA PENDIENTES'!I1430)</f>
        <v/>
      </c>
      <c r="L1430" s="47" t="str">
        <f>IF(A1430="","",'DATA PENDIENTES'!K1430)</f>
        <v/>
      </c>
      <c r="M1430" s="47" t="str">
        <f>IF(A1430="","",'DATA PENDIENTES'!M1430)</f>
        <v/>
      </c>
      <c r="N1430" s="47" t="str">
        <f>IF(A1430="","",'DATA PENDIENTES'!N1430)</f>
        <v/>
      </c>
      <c r="O1430" s="47" t="str">
        <f t="shared" si="2"/>
        <v/>
      </c>
      <c r="P1430" s="47" t="str">
        <f t="shared" si="3"/>
        <v/>
      </c>
      <c r="Q1430" s="77" t="str">
        <f t="shared" si="4"/>
        <v/>
      </c>
      <c r="R1430" s="47" t="str">
        <f t="shared" si="5"/>
        <v/>
      </c>
      <c r="S1430" s="47" t="str">
        <f t="shared" si="6"/>
        <v/>
      </c>
      <c r="T1430" s="48" t="str">
        <f>IF(A1430="","",'DATA PENDIENTES'!O1430)</f>
        <v/>
      </c>
    </row>
    <row r="1431" ht="15.75" customHeight="1">
      <c r="A1431" s="52" t="str">
        <f>IF('DATA PENDIENTES'!B1431="","",'DATA PENDIENTES'!B1431)</f>
        <v/>
      </c>
      <c r="B1431" s="52" t="str">
        <f>IF(A1431="","",'DATA PENDIENTES'!C1431)</f>
        <v/>
      </c>
      <c r="C1431" s="52" t="str">
        <f>IF(A1431="","",'DATA PENDIENTES'!L1431)</f>
        <v/>
      </c>
      <c r="D1431" s="52" t="str">
        <f>IF(A1431="","",'DATA PENDIENTES'!J1431)</f>
        <v/>
      </c>
      <c r="E1431" s="52" t="str">
        <f>IF(A1431="","",'DATA PENDIENTES'!D1431)</f>
        <v/>
      </c>
      <c r="F1431" s="52" t="str">
        <f>IF(A1431="","",'DATA PENDIENTES'!E1431)</f>
        <v/>
      </c>
      <c r="G1431" s="52" t="str">
        <f>IF(A1431="","",'DATA PENDIENTES'!F1431)</f>
        <v/>
      </c>
      <c r="H1431" s="52" t="str">
        <f>IF(A1431="","",'DATA PENDIENTES'!G1431)</f>
        <v/>
      </c>
      <c r="I1431" s="53" t="str">
        <f>IF(A1431="","",'DATA PENDIENTES'!H1431)</f>
        <v/>
      </c>
      <c r="J1431" s="53" t="str">
        <f t="shared" si="1"/>
        <v/>
      </c>
      <c r="K1431" s="52" t="str">
        <f>IF(A1431="","",'DATA PENDIENTES'!I1431)</f>
        <v/>
      </c>
      <c r="L1431" s="52" t="str">
        <f>IF(A1431="","",'DATA PENDIENTES'!K1431)</f>
        <v/>
      </c>
      <c r="M1431" s="52" t="str">
        <f>IF(A1431="","",'DATA PENDIENTES'!M1431)</f>
        <v/>
      </c>
      <c r="N1431" s="52" t="str">
        <f>IF(A1431="","",'DATA PENDIENTES'!N1431)</f>
        <v/>
      </c>
      <c r="O1431" s="52" t="str">
        <f t="shared" si="2"/>
        <v/>
      </c>
      <c r="P1431" s="52" t="str">
        <f t="shared" si="3"/>
        <v/>
      </c>
      <c r="Q1431" s="80" t="str">
        <f t="shared" si="4"/>
        <v/>
      </c>
      <c r="R1431" s="52" t="str">
        <f t="shared" si="5"/>
        <v/>
      </c>
      <c r="S1431" s="52" t="str">
        <f t="shared" si="6"/>
        <v/>
      </c>
      <c r="T1431" s="53" t="str">
        <f>IF(A1431="","",'DATA PENDIENTES'!O1431)</f>
        <v/>
      </c>
    </row>
    <row r="1432" ht="15.75" customHeight="1">
      <c r="A1432" s="47" t="str">
        <f>IF('DATA PENDIENTES'!B1432="","",'DATA PENDIENTES'!B1432)</f>
        <v/>
      </c>
      <c r="B1432" s="47" t="str">
        <f>IF(A1432="","",'DATA PENDIENTES'!C1432)</f>
        <v/>
      </c>
      <c r="C1432" s="47" t="str">
        <f>IF(A1432="","",'DATA PENDIENTES'!L1432)</f>
        <v/>
      </c>
      <c r="D1432" s="47" t="str">
        <f>IF(A1432="","",'DATA PENDIENTES'!J1432)</f>
        <v/>
      </c>
      <c r="E1432" s="47" t="str">
        <f>IF(A1432="","",'DATA PENDIENTES'!D1432)</f>
        <v/>
      </c>
      <c r="F1432" s="47" t="str">
        <f>IF(A1432="","",'DATA PENDIENTES'!E1432)</f>
        <v/>
      </c>
      <c r="G1432" s="47" t="str">
        <f>IF(A1432="","",'DATA PENDIENTES'!F1432)</f>
        <v/>
      </c>
      <c r="H1432" s="47" t="str">
        <f>IF(A1432="","",'DATA PENDIENTES'!G1432)</f>
        <v/>
      </c>
      <c r="I1432" s="48" t="str">
        <f>IF(A1432="","",'DATA PENDIENTES'!H1432)</f>
        <v/>
      </c>
      <c r="J1432" s="48" t="str">
        <f t="shared" si="1"/>
        <v/>
      </c>
      <c r="K1432" s="47" t="str">
        <f>IF(A1432="","",'DATA PENDIENTES'!I1432)</f>
        <v/>
      </c>
      <c r="L1432" s="47" t="str">
        <f>IF(A1432="","",'DATA PENDIENTES'!K1432)</f>
        <v/>
      </c>
      <c r="M1432" s="47" t="str">
        <f>IF(A1432="","",'DATA PENDIENTES'!M1432)</f>
        <v/>
      </c>
      <c r="N1432" s="47" t="str">
        <f>IF(A1432="","",'DATA PENDIENTES'!N1432)</f>
        <v/>
      </c>
      <c r="O1432" s="47" t="str">
        <f t="shared" si="2"/>
        <v/>
      </c>
      <c r="P1432" s="47" t="str">
        <f t="shared" si="3"/>
        <v/>
      </c>
      <c r="Q1432" s="77" t="str">
        <f t="shared" si="4"/>
        <v/>
      </c>
      <c r="R1432" s="47" t="str">
        <f t="shared" si="5"/>
        <v/>
      </c>
      <c r="S1432" s="47" t="str">
        <f t="shared" si="6"/>
        <v/>
      </c>
      <c r="T1432" s="48" t="str">
        <f>IF(A1432="","",'DATA PENDIENTES'!O1432)</f>
        <v/>
      </c>
    </row>
    <row r="1433" ht="15.75" customHeight="1">
      <c r="A1433" s="52" t="str">
        <f>IF('DATA PENDIENTES'!B1433="","",'DATA PENDIENTES'!B1433)</f>
        <v/>
      </c>
      <c r="B1433" s="52" t="str">
        <f>IF(A1433="","",'DATA PENDIENTES'!C1433)</f>
        <v/>
      </c>
      <c r="C1433" s="52" t="str">
        <f>IF(A1433="","",'DATA PENDIENTES'!L1433)</f>
        <v/>
      </c>
      <c r="D1433" s="52" t="str">
        <f>IF(A1433="","",'DATA PENDIENTES'!J1433)</f>
        <v/>
      </c>
      <c r="E1433" s="52" t="str">
        <f>IF(A1433="","",'DATA PENDIENTES'!D1433)</f>
        <v/>
      </c>
      <c r="F1433" s="52" t="str">
        <f>IF(A1433="","",'DATA PENDIENTES'!E1433)</f>
        <v/>
      </c>
      <c r="G1433" s="52" t="str">
        <f>IF(A1433="","",'DATA PENDIENTES'!F1433)</f>
        <v/>
      </c>
      <c r="H1433" s="52" t="str">
        <f>IF(A1433="","",'DATA PENDIENTES'!G1433)</f>
        <v/>
      </c>
      <c r="I1433" s="53" t="str">
        <f>IF(A1433="","",'DATA PENDIENTES'!H1433)</f>
        <v/>
      </c>
      <c r="J1433" s="53" t="str">
        <f t="shared" si="1"/>
        <v/>
      </c>
      <c r="K1433" s="52" t="str">
        <f>IF(A1433="","",'DATA PENDIENTES'!I1433)</f>
        <v/>
      </c>
      <c r="L1433" s="52" t="str">
        <f>IF(A1433="","",'DATA PENDIENTES'!K1433)</f>
        <v/>
      </c>
      <c r="M1433" s="52" t="str">
        <f>IF(A1433="","",'DATA PENDIENTES'!M1433)</f>
        <v/>
      </c>
      <c r="N1433" s="52" t="str">
        <f>IF(A1433="","",'DATA PENDIENTES'!N1433)</f>
        <v/>
      </c>
      <c r="O1433" s="52" t="str">
        <f t="shared" si="2"/>
        <v/>
      </c>
      <c r="P1433" s="52" t="str">
        <f t="shared" si="3"/>
        <v/>
      </c>
      <c r="Q1433" s="80" t="str">
        <f t="shared" si="4"/>
        <v/>
      </c>
      <c r="R1433" s="52" t="str">
        <f t="shared" si="5"/>
        <v/>
      </c>
      <c r="S1433" s="52" t="str">
        <f t="shared" si="6"/>
        <v/>
      </c>
      <c r="T1433" s="53" t="str">
        <f>IF(A1433="","",'DATA PENDIENTES'!O1433)</f>
        <v/>
      </c>
    </row>
    <row r="1434" ht="15.75" customHeight="1">
      <c r="A1434" s="47" t="str">
        <f>IF('DATA PENDIENTES'!B1434="","",'DATA PENDIENTES'!B1434)</f>
        <v/>
      </c>
      <c r="B1434" s="47" t="str">
        <f>IF(A1434="","",'DATA PENDIENTES'!C1434)</f>
        <v/>
      </c>
      <c r="C1434" s="47" t="str">
        <f>IF(A1434="","",'DATA PENDIENTES'!L1434)</f>
        <v/>
      </c>
      <c r="D1434" s="47" t="str">
        <f>IF(A1434="","",'DATA PENDIENTES'!J1434)</f>
        <v/>
      </c>
      <c r="E1434" s="47" t="str">
        <f>IF(A1434="","",'DATA PENDIENTES'!D1434)</f>
        <v/>
      </c>
      <c r="F1434" s="47" t="str">
        <f>IF(A1434="","",'DATA PENDIENTES'!E1434)</f>
        <v/>
      </c>
      <c r="G1434" s="47" t="str">
        <f>IF(A1434="","",'DATA PENDIENTES'!F1434)</f>
        <v/>
      </c>
      <c r="H1434" s="47" t="str">
        <f>IF(A1434="","",'DATA PENDIENTES'!G1434)</f>
        <v/>
      </c>
      <c r="I1434" s="48" t="str">
        <f>IF(A1434="","",'DATA PENDIENTES'!H1434)</f>
        <v/>
      </c>
      <c r="J1434" s="48" t="str">
        <f t="shared" si="1"/>
        <v/>
      </c>
      <c r="K1434" s="47" t="str">
        <f>IF(A1434="","",'DATA PENDIENTES'!I1434)</f>
        <v/>
      </c>
      <c r="L1434" s="47" t="str">
        <f>IF(A1434="","",'DATA PENDIENTES'!K1434)</f>
        <v/>
      </c>
      <c r="M1434" s="47" t="str">
        <f>IF(A1434="","",'DATA PENDIENTES'!M1434)</f>
        <v/>
      </c>
      <c r="N1434" s="47" t="str">
        <f>IF(A1434="","",'DATA PENDIENTES'!N1434)</f>
        <v/>
      </c>
      <c r="O1434" s="47" t="str">
        <f t="shared" si="2"/>
        <v/>
      </c>
      <c r="P1434" s="47" t="str">
        <f t="shared" si="3"/>
        <v/>
      </c>
      <c r="Q1434" s="77" t="str">
        <f t="shared" si="4"/>
        <v/>
      </c>
      <c r="R1434" s="47" t="str">
        <f t="shared" si="5"/>
        <v/>
      </c>
      <c r="S1434" s="47" t="str">
        <f t="shared" si="6"/>
        <v/>
      </c>
      <c r="T1434" s="48" t="str">
        <f>IF(A1434="","",'DATA PENDIENTES'!O1434)</f>
        <v/>
      </c>
    </row>
    <row r="1435" ht="15.75" customHeight="1">
      <c r="A1435" s="52" t="str">
        <f>IF('DATA PENDIENTES'!B1435="","",'DATA PENDIENTES'!B1435)</f>
        <v/>
      </c>
      <c r="B1435" s="52" t="str">
        <f>IF(A1435="","",'DATA PENDIENTES'!C1435)</f>
        <v/>
      </c>
      <c r="C1435" s="52" t="str">
        <f>IF(A1435="","",'DATA PENDIENTES'!L1435)</f>
        <v/>
      </c>
      <c r="D1435" s="52" t="str">
        <f>IF(A1435="","",'DATA PENDIENTES'!J1435)</f>
        <v/>
      </c>
      <c r="E1435" s="52" t="str">
        <f>IF(A1435="","",'DATA PENDIENTES'!D1435)</f>
        <v/>
      </c>
      <c r="F1435" s="52" t="str">
        <f>IF(A1435="","",'DATA PENDIENTES'!E1435)</f>
        <v/>
      </c>
      <c r="G1435" s="52" t="str">
        <f>IF(A1435="","",'DATA PENDIENTES'!F1435)</f>
        <v/>
      </c>
      <c r="H1435" s="52" t="str">
        <f>IF(A1435="","",'DATA PENDIENTES'!G1435)</f>
        <v/>
      </c>
      <c r="I1435" s="53" t="str">
        <f>IF(A1435="","",'DATA PENDIENTES'!H1435)</f>
        <v/>
      </c>
      <c r="J1435" s="53" t="str">
        <f t="shared" si="1"/>
        <v/>
      </c>
      <c r="K1435" s="52" t="str">
        <f>IF(A1435="","",'DATA PENDIENTES'!I1435)</f>
        <v/>
      </c>
      <c r="L1435" s="52" t="str">
        <f>IF(A1435="","",'DATA PENDIENTES'!K1435)</f>
        <v/>
      </c>
      <c r="M1435" s="52" t="str">
        <f>IF(A1435="","",'DATA PENDIENTES'!M1435)</f>
        <v/>
      </c>
      <c r="N1435" s="52" t="str">
        <f>IF(A1435="","",'DATA PENDIENTES'!N1435)</f>
        <v/>
      </c>
      <c r="O1435" s="52" t="str">
        <f t="shared" si="2"/>
        <v/>
      </c>
      <c r="P1435" s="52" t="str">
        <f t="shared" si="3"/>
        <v/>
      </c>
      <c r="Q1435" s="80" t="str">
        <f t="shared" si="4"/>
        <v/>
      </c>
      <c r="R1435" s="52" t="str">
        <f t="shared" si="5"/>
        <v/>
      </c>
      <c r="S1435" s="52" t="str">
        <f t="shared" si="6"/>
        <v/>
      </c>
      <c r="T1435" s="53" t="str">
        <f>IF(A1435="","",'DATA PENDIENTES'!O1435)</f>
        <v/>
      </c>
    </row>
    <row r="1436" ht="15.75" customHeight="1">
      <c r="A1436" s="47" t="str">
        <f>IF('DATA PENDIENTES'!B1436="","",'DATA PENDIENTES'!B1436)</f>
        <v/>
      </c>
      <c r="B1436" s="47" t="str">
        <f>IF(A1436="","",'DATA PENDIENTES'!C1436)</f>
        <v/>
      </c>
      <c r="C1436" s="47" t="str">
        <f>IF(A1436="","",'DATA PENDIENTES'!L1436)</f>
        <v/>
      </c>
      <c r="D1436" s="47" t="str">
        <f>IF(A1436="","",'DATA PENDIENTES'!J1436)</f>
        <v/>
      </c>
      <c r="E1436" s="47" t="str">
        <f>IF(A1436="","",'DATA PENDIENTES'!D1436)</f>
        <v/>
      </c>
      <c r="F1436" s="47" t="str">
        <f>IF(A1436="","",'DATA PENDIENTES'!E1436)</f>
        <v/>
      </c>
      <c r="G1436" s="47" t="str">
        <f>IF(A1436="","",'DATA PENDIENTES'!F1436)</f>
        <v/>
      </c>
      <c r="H1436" s="47" t="str">
        <f>IF(A1436="","",'DATA PENDIENTES'!G1436)</f>
        <v/>
      </c>
      <c r="I1436" s="48" t="str">
        <f>IF(A1436="","",'DATA PENDIENTES'!H1436)</f>
        <v/>
      </c>
      <c r="J1436" s="48" t="str">
        <f t="shared" si="1"/>
        <v/>
      </c>
      <c r="K1436" s="47" t="str">
        <f>IF(A1436="","",'DATA PENDIENTES'!I1436)</f>
        <v/>
      </c>
      <c r="L1436" s="47" t="str">
        <f>IF(A1436="","",'DATA PENDIENTES'!K1436)</f>
        <v/>
      </c>
      <c r="M1436" s="47" t="str">
        <f>IF(A1436="","",'DATA PENDIENTES'!M1436)</f>
        <v/>
      </c>
      <c r="N1436" s="47" t="str">
        <f>IF(A1436="","",'DATA PENDIENTES'!N1436)</f>
        <v/>
      </c>
      <c r="O1436" s="47" t="str">
        <f t="shared" si="2"/>
        <v/>
      </c>
      <c r="P1436" s="47" t="str">
        <f t="shared" si="3"/>
        <v/>
      </c>
      <c r="Q1436" s="77" t="str">
        <f t="shared" si="4"/>
        <v/>
      </c>
      <c r="R1436" s="47" t="str">
        <f t="shared" si="5"/>
        <v/>
      </c>
      <c r="S1436" s="47" t="str">
        <f t="shared" si="6"/>
        <v/>
      </c>
      <c r="T1436" s="48" t="str">
        <f>IF(A1436="","",'DATA PENDIENTES'!O1436)</f>
        <v/>
      </c>
    </row>
    <row r="1437" ht="15.75" customHeight="1">
      <c r="A1437" s="52" t="str">
        <f>IF('DATA PENDIENTES'!B1437="","",'DATA PENDIENTES'!B1437)</f>
        <v/>
      </c>
      <c r="B1437" s="52" t="str">
        <f>IF(A1437="","",'DATA PENDIENTES'!C1437)</f>
        <v/>
      </c>
      <c r="C1437" s="52" t="str">
        <f>IF(A1437="","",'DATA PENDIENTES'!L1437)</f>
        <v/>
      </c>
      <c r="D1437" s="52" t="str">
        <f>IF(A1437="","",'DATA PENDIENTES'!J1437)</f>
        <v/>
      </c>
      <c r="E1437" s="52" t="str">
        <f>IF(A1437="","",'DATA PENDIENTES'!D1437)</f>
        <v/>
      </c>
      <c r="F1437" s="52" t="str">
        <f>IF(A1437="","",'DATA PENDIENTES'!E1437)</f>
        <v/>
      </c>
      <c r="G1437" s="52" t="str">
        <f>IF(A1437="","",'DATA PENDIENTES'!F1437)</f>
        <v/>
      </c>
      <c r="H1437" s="52" t="str">
        <f>IF(A1437="","",'DATA PENDIENTES'!G1437)</f>
        <v/>
      </c>
      <c r="I1437" s="53" t="str">
        <f>IF(A1437="","",'DATA PENDIENTES'!H1437)</f>
        <v/>
      </c>
      <c r="J1437" s="53" t="str">
        <f t="shared" si="1"/>
        <v/>
      </c>
      <c r="K1437" s="52" t="str">
        <f>IF(A1437="","",'DATA PENDIENTES'!I1437)</f>
        <v/>
      </c>
      <c r="L1437" s="52" t="str">
        <f>IF(A1437="","",'DATA PENDIENTES'!K1437)</f>
        <v/>
      </c>
      <c r="M1437" s="52" t="str">
        <f>IF(A1437="","",'DATA PENDIENTES'!M1437)</f>
        <v/>
      </c>
      <c r="N1437" s="52" t="str">
        <f>IF(A1437="","",'DATA PENDIENTES'!N1437)</f>
        <v/>
      </c>
      <c r="O1437" s="52" t="str">
        <f t="shared" si="2"/>
        <v/>
      </c>
      <c r="P1437" s="52" t="str">
        <f t="shared" si="3"/>
        <v/>
      </c>
      <c r="Q1437" s="80" t="str">
        <f t="shared" si="4"/>
        <v/>
      </c>
      <c r="R1437" s="52" t="str">
        <f t="shared" si="5"/>
        <v/>
      </c>
      <c r="S1437" s="52" t="str">
        <f t="shared" si="6"/>
        <v/>
      </c>
      <c r="T1437" s="53" t="str">
        <f>IF(A1437="","",'DATA PENDIENTES'!O1437)</f>
        <v/>
      </c>
    </row>
    <row r="1438" ht="15.75" customHeight="1">
      <c r="A1438" s="47" t="str">
        <f>IF('DATA PENDIENTES'!B1438="","",'DATA PENDIENTES'!B1438)</f>
        <v/>
      </c>
      <c r="B1438" s="47" t="str">
        <f>IF(A1438="","",'DATA PENDIENTES'!C1438)</f>
        <v/>
      </c>
      <c r="C1438" s="47" t="str">
        <f>IF(A1438="","",'DATA PENDIENTES'!L1438)</f>
        <v/>
      </c>
      <c r="D1438" s="47" t="str">
        <f>IF(A1438="","",'DATA PENDIENTES'!J1438)</f>
        <v/>
      </c>
      <c r="E1438" s="47" t="str">
        <f>IF(A1438="","",'DATA PENDIENTES'!D1438)</f>
        <v/>
      </c>
      <c r="F1438" s="47" t="str">
        <f>IF(A1438="","",'DATA PENDIENTES'!E1438)</f>
        <v/>
      </c>
      <c r="G1438" s="47" t="str">
        <f>IF(A1438="","",'DATA PENDIENTES'!F1438)</f>
        <v/>
      </c>
      <c r="H1438" s="47" t="str">
        <f>IF(A1438="","",'DATA PENDIENTES'!G1438)</f>
        <v/>
      </c>
      <c r="I1438" s="48" t="str">
        <f>IF(A1438="","",'DATA PENDIENTES'!H1438)</f>
        <v/>
      </c>
      <c r="J1438" s="48" t="str">
        <f t="shared" si="1"/>
        <v/>
      </c>
      <c r="K1438" s="47" t="str">
        <f>IF(A1438="","",'DATA PENDIENTES'!I1438)</f>
        <v/>
      </c>
      <c r="L1438" s="47" t="str">
        <f>IF(A1438="","",'DATA PENDIENTES'!K1438)</f>
        <v/>
      </c>
      <c r="M1438" s="47" t="str">
        <f>IF(A1438="","",'DATA PENDIENTES'!M1438)</f>
        <v/>
      </c>
      <c r="N1438" s="47" t="str">
        <f>IF(A1438="","",'DATA PENDIENTES'!N1438)</f>
        <v/>
      </c>
      <c r="O1438" s="47" t="str">
        <f t="shared" si="2"/>
        <v/>
      </c>
      <c r="P1438" s="47" t="str">
        <f t="shared" si="3"/>
        <v/>
      </c>
      <c r="Q1438" s="77" t="str">
        <f t="shared" si="4"/>
        <v/>
      </c>
      <c r="R1438" s="47" t="str">
        <f t="shared" si="5"/>
        <v/>
      </c>
      <c r="S1438" s="47" t="str">
        <f t="shared" si="6"/>
        <v/>
      </c>
      <c r="T1438" s="48" t="str">
        <f>IF(A1438="","",'DATA PENDIENTES'!O1438)</f>
        <v/>
      </c>
    </row>
    <row r="1439" ht="15.75" customHeight="1">
      <c r="A1439" s="52" t="str">
        <f>IF('DATA PENDIENTES'!B1439="","",'DATA PENDIENTES'!B1439)</f>
        <v/>
      </c>
      <c r="B1439" s="52" t="str">
        <f>IF(A1439="","",'DATA PENDIENTES'!C1439)</f>
        <v/>
      </c>
      <c r="C1439" s="52" t="str">
        <f>IF(A1439="","",'DATA PENDIENTES'!L1439)</f>
        <v/>
      </c>
      <c r="D1439" s="52" t="str">
        <f>IF(A1439="","",'DATA PENDIENTES'!J1439)</f>
        <v/>
      </c>
      <c r="E1439" s="52" t="str">
        <f>IF(A1439="","",'DATA PENDIENTES'!D1439)</f>
        <v/>
      </c>
      <c r="F1439" s="52" t="str">
        <f>IF(A1439="","",'DATA PENDIENTES'!E1439)</f>
        <v/>
      </c>
      <c r="G1439" s="52" t="str">
        <f>IF(A1439="","",'DATA PENDIENTES'!F1439)</f>
        <v/>
      </c>
      <c r="H1439" s="52" t="str">
        <f>IF(A1439="","",'DATA PENDIENTES'!G1439)</f>
        <v/>
      </c>
      <c r="I1439" s="53" t="str">
        <f>IF(A1439="","",'DATA PENDIENTES'!H1439)</f>
        <v/>
      </c>
      <c r="J1439" s="53" t="str">
        <f t="shared" si="1"/>
        <v/>
      </c>
      <c r="K1439" s="52" t="str">
        <f>IF(A1439="","",'DATA PENDIENTES'!I1439)</f>
        <v/>
      </c>
      <c r="L1439" s="52" t="str">
        <f>IF(A1439="","",'DATA PENDIENTES'!K1439)</f>
        <v/>
      </c>
      <c r="M1439" s="52" t="str">
        <f>IF(A1439="","",'DATA PENDIENTES'!M1439)</f>
        <v/>
      </c>
      <c r="N1439" s="52" t="str">
        <f>IF(A1439="","",'DATA PENDIENTES'!N1439)</f>
        <v/>
      </c>
      <c r="O1439" s="52" t="str">
        <f t="shared" si="2"/>
        <v/>
      </c>
      <c r="P1439" s="52" t="str">
        <f t="shared" si="3"/>
        <v/>
      </c>
      <c r="Q1439" s="80" t="str">
        <f t="shared" si="4"/>
        <v/>
      </c>
      <c r="R1439" s="52" t="str">
        <f t="shared" si="5"/>
        <v/>
      </c>
      <c r="S1439" s="52" t="str">
        <f t="shared" si="6"/>
        <v/>
      </c>
      <c r="T1439" s="53" t="str">
        <f>IF(A1439="","",'DATA PENDIENTES'!O1439)</f>
        <v/>
      </c>
    </row>
    <row r="1440" ht="15.75" customHeight="1">
      <c r="A1440" s="47" t="str">
        <f>IF('DATA PENDIENTES'!B1440="","",'DATA PENDIENTES'!B1440)</f>
        <v/>
      </c>
      <c r="B1440" s="47" t="str">
        <f>IF(A1440="","",'DATA PENDIENTES'!C1440)</f>
        <v/>
      </c>
      <c r="C1440" s="47" t="str">
        <f>IF(A1440="","",'DATA PENDIENTES'!L1440)</f>
        <v/>
      </c>
      <c r="D1440" s="47" t="str">
        <f>IF(A1440="","",'DATA PENDIENTES'!J1440)</f>
        <v/>
      </c>
      <c r="E1440" s="47" t="str">
        <f>IF(A1440="","",'DATA PENDIENTES'!D1440)</f>
        <v/>
      </c>
      <c r="F1440" s="47" t="str">
        <f>IF(A1440="","",'DATA PENDIENTES'!E1440)</f>
        <v/>
      </c>
      <c r="G1440" s="47" t="str">
        <f>IF(A1440="","",'DATA PENDIENTES'!F1440)</f>
        <v/>
      </c>
      <c r="H1440" s="47" t="str">
        <f>IF(A1440="","",'DATA PENDIENTES'!G1440)</f>
        <v/>
      </c>
      <c r="I1440" s="48" t="str">
        <f>IF(A1440="","",'DATA PENDIENTES'!H1440)</f>
        <v/>
      </c>
      <c r="J1440" s="48" t="str">
        <f t="shared" si="1"/>
        <v/>
      </c>
      <c r="K1440" s="47" t="str">
        <f>IF(A1440="","",'DATA PENDIENTES'!I1440)</f>
        <v/>
      </c>
      <c r="L1440" s="47" t="str">
        <f>IF(A1440="","",'DATA PENDIENTES'!K1440)</f>
        <v/>
      </c>
      <c r="M1440" s="47" t="str">
        <f>IF(A1440="","",'DATA PENDIENTES'!M1440)</f>
        <v/>
      </c>
      <c r="N1440" s="47" t="str">
        <f>IF(A1440="","",'DATA PENDIENTES'!N1440)</f>
        <v/>
      </c>
      <c r="O1440" s="47" t="str">
        <f t="shared" si="2"/>
        <v/>
      </c>
      <c r="P1440" s="47" t="str">
        <f t="shared" si="3"/>
        <v/>
      </c>
      <c r="Q1440" s="77" t="str">
        <f t="shared" si="4"/>
        <v/>
      </c>
      <c r="R1440" s="47" t="str">
        <f t="shared" si="5"/>
        <v/>
      </c>
      <c r="S1440" s="47" t="str">
        <f t="shared" si="6"/>
        <v/>
      </c>
      <c r="T1440" s="48" t="str">
        <f>IF(A1440="","",'DATA PENDIENTES'!O1440)</f>
        <v/>
      </c>
    </row>
    <row r="1441" ht="15.75" customHeight="1">
      <c r="A1441" s="52" t="str">
        <f>IF('DATA PENDIENTES'!B1441="","",'DATA PENDIENTES'!B1441)</f>
        <v/>
      </c>
      <c r="B1441" s="52" t="str">
        <f>IF(A1441="","",'DATA PENDIENTES'!C1441)</f>
        <v/>
      </c>
      <c r="C1441" s="52" t="str">
        <f>IF(A1441="","",'DATA PENDIENTES'!L1441)</f>
        <v/>
      </c>
      <c r="D1441" s="52" t="str">
        <f>IF(A1441="","",'DATA PENDIENTES'!J1441)</f>
        <v/>
      </c>
      <c r="E1441" s="52" t="str">
        <f>IF(A1441="","",'DATA PENDIENTES'!D1441)</f>
        <v/>
      </c>
      <c r="F1441" s="52" t="str">
        <f>IF(A1441="","",'DATA PENDIENTES'!E1441)</f>
        <v/>
      </c>
      <c r="G1441" s="52" t="str">
        <f>IF(A1441="","",'DATA PENDIENTES'!F1441)</f>
        <v/>
      </c>
      <c r="H1441" s="52" t="str">
        <f>IF(A1441="","",'DATA PENDIENTES'!G1441)</f>
        <v/>
      </c>
      <c r="I1441" s="53" t="str">
        <f>IF(A1441="","",'DATA PENDIENTES'!H1441)</f>
        <v/>
      </c>
      <c r="J1441" s="53" t="str">
        <f t="shared" si="1"/>
        <v/>
      </c>
      <c r="K1441" s="52" t="str">
        <f>IF(A1441="","",'DATA PENDIENTES'!I1441)</f>
        <v/>
      </c>
      <c r="L1441" s="52" t="str">
        <f>IF(A1441="","",'DATA PENDIENTES'!K1441)</f>
        <v/>
      </c>
      <c r="M1441" s="52" t="str">
        <f>IF(A1441="","",'DATA PENDIENTES'!M1441)</f>
        <v/>
      </c>
      <c r="N1441" s="52" t="str">
        <f>IF(A1441="","",'DATA PENDIENTES'!N1441)</f>
        <v/>
      </c>
      <c r="O1441" s="52" t="str">
        <f t="shared" si="2"/>
        <v/>
      </c>
      <c r="P1441" s="52" t="str">
        <f t="shared" si="3"/>
        <v/>
      </c>
      <c r="Q1441" s="80" t="str">
        <f t="shared" si="4"/>
        <v/>
      </c>
      <c r="R1441" s="52" t="str">
        <f t="shared" si="5"/>
        <v/>
      </c>
      <c r="S1441" s="52" t="str">
        <f t="shared" si="6"/>
        <v/>
      </c>
      <c r="T1441" s="53" t="str">
        <f>IF(A1441="","",'DATA PENDIENTES'!O1441)</f>
        <v/>
      </c>
    </row>
    <row r="1442" ht="15.75" customHeight="1">
      <c r="A1442" s="47" t="str">
        <f>IF('DATA PENDIENTES'!B1442="","",'DATA PENDIENTES'!B1442)</f>
        <v/>
      </c>
      <c r="B1442" s="47" t="str">
        <f>IF(A1442="","",'DATA PENDIENTES'!C1442)</f>
        <v/>
      </c>
      <c r="C1442" s="47" t="str">
        <f>IF(A1442="","",'DATA PENDIENTES'!L1442)</f>
        <v/>
      </c>
      <c r="D1442" s="47" t="str">
        <f>IF(A1442="","",'DATA PENDIENTES'!J1442)</f>
        <v/>
      </c>
      <c r="E1442" s="47" t="str">
        <f>IF(A1442="","",'DATA PENDIENTES'!D1442)</f>
        <v/>
      </c>
      <c r="F1442" s="47" t="str">
        <f>IF(A1442="","",'DATA PENDIENTES'!E1442)</f>
        <v/>
      </c>
      <c r="G1442" s="47" t="str">
        <f>IF(A1442="","",'DATA PENDIENTES'!F1442)</f>
        <v/>
      </c>
      <c r="H1442" s="47" t="str">
        <f>IF(A1442="","",'DATA PENDIENTES'!G1442)</f>
        <v/>
      </c>
      <c r="I1442" s="48" t="str">
        <f>IF(A1442="","",'DATA PENDIENTES'!H1442)</f>
        <v/>
      </c>
      <c r="J1442" s="48" t="str">
        <f t="shared" si="1"/>
        <v/>
      </c>
      <c r="K1442" s="47" t="str">
        <f>IF(A1442="","",'DATA PENDIENTES'!I1442)</f>
        <v/>
      </c>
      <c r="L1442" s="47" t="str">
        <f>IF(A1442="","",'DATA PENDIENTES'!K1442)</f>
        <v/>
      </c>
      <c r="M1442" s="47" t="str">
        <f>IF(A1442="","",'DATA PENDIENTES'!M1442)</f>
        <v/>
      </c>
      <c r="N1442" s="47" t="str">
        <f>IF(A1442="","",'DATA PENDIENTES'!N1442)</f>
        <v/>
      </c>
      <c r="O1442" s="47" t="str">
        <f t="shared" si="2"/>
        <v/>
      </c>
      <c r="P1442" s="47" t="str">
        <f t="shared" si="3"/>
        <v/>
      </c>
      <c r="Q1442" s="77" t="str">
        <f t="shared" si="4"/>
        <v/>
      </c>
      <c r="R1442" s="47" t="str">
        <f t="shared" si="5"/>
        <v/>
      </c>
      <c r="S1442" s="47" t="str">
        <f t="shared" si="6"/>
        <v/>
      </c>
      <c r="T1442" s="48" t="str">
        <f>IF(A1442="","",'DATA PENDIENTES'!O1442)</f>
        <v/>
      </c>
    </row>
    <row r="1443" ht="15.75" customHeight="1">
      <c r="A1443" s="52" t="str">
        <f>IF('DATA PENDIENTES'!B1443="","",'DATA PENDIENTES'!B1443)</f>
        <v/>
      </c>
      <c r="B1443" s="52" t="str">
        <f>IF(A1443="","",'DATA PENDIENTES'!C1443)</f>
        <v/>
      </c>
      <c r="C1443" s="52" t="str">
        <f>IF(A1443="","",'DATA PENDIENTES'!L1443)</f>
        <v/>
      </c>
      <c r="D1443" s="52" t="str">
        <f>IF(A1443="","",'DATA PENDIENTES'!J1443)</f>
        <v/>
      </c>
      <c r="E1443" s="52" t="str">
        <f>IF(A1443="","",'DATA PENDIENTES'!D1443)</f>
        <v/>
      </c>
      <c r="F1443" s="52" t="str">
        <f>IF(A1443="","",'DATA PENDIENTES'!E1443)</f>
        <v/>
      </c>
      <c r="G1443" s="52" t="str">
        <f>IF(A1443="","",'DATA PENDIENTES'!F1443)</f>
        <v/>
      </c>
      <c r="H1443" s="52" t="str">
        <f>IF(A1443="","",'DATA PENDIENTES'!G1443)</f>
        <v/>
      </c>
      <c r="I1443" s="53" t="str">
        <f>IF(A1443="","",'DATA PENDIENTES'!H1443)</f>
        <v/>
      </c>
      <c r="J1443" s="53" t="str">
        <f t="shared" si="1"/>
        <v/>
      </c>
      <c r="K1443" s="52" t="str">
        <f>IF(A1443="","",'DATA PENDIENTES'!I1443)</f>
        <v/>
      </c>
      <c r="L1443" s="52" t="str">
        <f>IF(A1443="","",'DATA PENDIENTES'!K1443)</f>
        <v/>
      </c>
      <c r="M1443" s="52" t="str">
        <f>IF(A1443="","",'DATA PENDIENTES'!M1443)</f>
        <v/>
      </c>
      <c r="N1443" s="52" t="str">
        <f>IF(A1443="","",'DATA PENDIENTES'!N1443)</f>
        <v/>
      </c>
      <c r="O1443" s="52" t="str">
        <f t="shared" si="2"/>
        <v/>
      </c>
      <c r="P1443" s="52" t="str">
        <f t="shared" si="3"/>
        <v/>
      </c>
      <c r="Q1443" s="80" t="str">
        <f t="shared" si="4"/>
        <v/>
      </c>
      <c r="R1443" s="52" t="str">
        <f t="shared" si="5"/>
        <v/>
      </c>
      <c r="S1443" s="52" t="str">
        <f t="shared" si="6"/>
        <v/>
      </c>
      <c r="T1443" s="53" t="str">
        <f>IF(A1443="","",'DATA PENDIENTES'!O1443)</f>
        <v/>
      </c>
    </row>
    <row r="1444" ht="15.75" customHeight="1">
      <c r="A1444" s="47" t="str">
        <f>IF('DATA PENDIENTES'!B1444="","",'DATA PENDIENTES'!B1444)</f>
        <v/>
      </c>
      <c r="B1444" s="47" t="str">
        <f>IF(A1444="","",'DATA PENDIENTES'!C1444)</f>
        <v/>
      </c>
      <c r="C1444" s="47" t="str">
        <f>IF(A1444="","",'DATA PENDIENTES'!L1444)</f>
        <v/>
      </c>
      <c r="D1444" s="47" t="str">
        <f>IF(A1444="","",'DATA PENDIENTES'!J1444)</f>
        <v/>
      </c>
      <c r="E1444" s="47" t="str">
        <f>IF(A1444="","",'DATA PENDIENTES'!D1444)</f>
        <v/>
      </c>
      <c r="F1444" s="47" t="str">
        <f>IF(A1444="","",'DATA PENDIENTES'!E1444)</f>
        <v/>
      </c>
      <c r="G1444" s="47" t="str">
        <f>IF(A1444="","",'DATA PENDIENTES'!F1444)</f>
        <v/>
      </c>
      <c r="H1444" s="47" t="str">
        <f>IF(A1444="","",'DATA PENDIENTES'!G1444)</f>
        <v/>
      </c>
      <c r="I1444" s="48" t="str">
        <f>IF(A1444="","",'DATA PENDIENTES'!H1444)</f>
        <v/>
      </c>
      <c r="J1444" s="48" t="str">
        <f t="shared" si="1"/>
        <v/>
      </c>
      <c r="K1444" s="47" t="str">
        <f>IF(A1444="","",'DATA PENDIENTES'!I1444)</f>
        <v/>
      </c>
      <c r="L1444" s="47" t="str">
        <f>IF(A1444="","",'DATA PENDIENTES'!K1444)</f>
        <v/>
      </c>
      <c r="M1444" s="47" t="str">
        <f>IF(A1444="","",'DATA PENDIENTES'!M1444)</f>
        <v/>
      </c>
      <c r="N1444" s="47" t="str">
        <f>IF(A1444="","",'DATA PENDIENTES'!N1444)</f>
        <v/>
      </c>
      <c r="O1444" s="47" t="str">
        <f t="shared" si="2"/>
        <v/>
      </c>
      <c r="P1444" s="47" t="str">
        <f t="shared" si="3"/>
        <v/>
      </c>
      <c r="Q1444" s="77" t="str">
        <f t="shared" si="4"/>
        <v/>
      </c>
      <c r="R1444" s="47" t="str">
        <f t="shared" si="5"/>
        <v/>
      </c>
      <c r="S1444" s="47" t="str">
        <f t="shared" si="6"/>
        <v/>
      </c>
      <c r="T1444" s="48" t="str">
        <f>IF(A1444="","",'DATA PENDIENTES'!O1444)</f>
        <v/>
      </c>
    </row>
    <row r="1445" ht="15.75" customHeight="1">
      <c r="A1445" s="52" t="str">
        <f>IF('DATA PENDIENTES'!B1445="","",'DATA PENDIENTES'!B1445)</f>
        <v/>
      </c>
      <c r="B1445" s="52" t="str">
        <f>IF(A1445="","",'DATA PENDIENTES'!C1445)</f>
        <v/>
      </c>
      <c r="C1445" s="52" t="str">
        <f>IF(A1445="","",'DATA PENDIENTES'!L1445)</f>
        <v/>
      </c>
      <c r="D1445" s="52" t="str">
        <f>IF(A1445="","",'DATA PENDIENTES'!J1445)</f>
        <v/>
      </c>
      <c r="E1445" s="52" t="str">
        <f>IF(A1445="","",'DATA PENDIENTES'!D1445)</f>
        <v/>
      </c>
      <c r="F1445" s="52" t="str">
        <f>IF(A1445="","",'DATA PENDIENTES'!E1445)</f>
        <v/>
      </c>
      <c r="G1445" s="52" t="str">
        <f>IF(A1445="","",'DATA PENDIENTES'!F1445)</f>
        <v/>
      </c>
      <c r="H1445" s="52" t="str">
        <f>IF(A1445="","",'DATA PENDIENTES'!G1445)</f>
        <v/>
      </c>
      <c r="I1445" s="53" t="str">
        <f>IF(A1445="","",'DATA PENDIENTES'!H1445)</f>
        <v/>
      </c>
      <c r="J1445" s="53" t="str">
        <f t="shared" si="1"/>
        <v/>
      </c>
      <c r="K1445" s="52" t="str">
        <f>IF(A1445="","",'DATA PENDIENTES'!I1445)</f>
        <v/>
      </c>
      <c r="L1445" s="52" t="str">
        <f>IF(A1445="","",'DATA PENDIENTES'!K1445)</f>
        <v/>
      </c>
      <c r="M1445" s="52" t="str">
        <f>IF(A1445="","",'DATA PENDIENTES'!M1445)</f>
        <v/>
      </c>
      <c r="N1445" s="52" t="str">
        <f>IF(A1445="","",'DATA PENDIENTES'!N1445)</f>
        <v/>
      </c>
      <c r="O1445" s="52" t="str">
        <f t="shared" si="2"/>
        <v/>
      </c>
      <c r="P1445" s="52" t="str">
        <f t="shared" si="3"/>
        <v/>
      </c>
      <c r="Q1445" s="80" t="str">
        <f t="shared" si="4"/>
        <v/>
      </c>
      <c r="R1445" s="52" t="str">
        <f t="shared" si="5"/>
        <v/>
      </c>
      <c r="S1445" s="52" t="str">
        <f t="shared" si="6"/>
        <v/>
      </c>
      <c r="T1445" s="53" t="str">
        <f>IF(A1445="","",'DATA PENDIENTES'!O1445)</f>
        <v/>
      </c>
    </row>
    <row r="1446" ht="15.75" customHeight="1">
      <c r="A1446" s="47" t="str">
        <f>IF('DATA PENDIENTES'!B1446="","",'DATA PENDIENTES'!B1446)</f>
        <v/>
      </c>
      <c r="B1446" s="47" t="str">
        <f>IF(A1446="","",'DATA PENDIENTES'!C1446)</f>
        <v/>
      </c>
      <c r="C1446" s="47" t="str">
        <f>IF(A1446="","",'DATA PENDIENTES'!L1446)</f>
        <v/>
      </c>
      <c r="D1446" s="47" t="str">
        <f>IF(A1446="","",'DATA PENDIENTES'!J1446)</f>
        <v/>
      </c>
      <c r="E1446" s="47" t="str">
        <f>IF(A1446="","",'DATA PENDIENTES'!D1446)</f>
        <v/>
      </c>
      <c r="F1446" s="47" t="str">
        <f>IF(A1446="","",'DATA PENDIENTES'!E1446)</f>
        <v/>
      </c>
      <c r="G1446" s="47" t="str">
        <f>IF(A1446="","",'DATA PENDIENTES'!F1446)</f>
        <v/>
      </c>
      <c r="H1446" s="47" t="str">
        <f>IF(A1446="","",'DATA PENDIENTES'!G1446)</f>
        <v/>
      </c>
      <c r="I1446" s="48" t="str">
        <f>IF(A1446="","",'DATA PENDIENTES'!H1446)</f>
        <v/>
      </c>
      <c r="J1446" s="48" t="str">
        <f t="shared" si="1"/>
        <v/>
      </c>
      <c r="K1446" s="47" t="str">
        <f>IF(A1446="","",'DATA PENDIENTES'!I1446)</f>
        <v/>
      </c>
      <c r="L1446" s="47" t="str">
        <f>IF(A1446="","",'DATA PENDIENTES'!K1446)</f>
        <v/>
      </c>
      <c r="M1446" s="47" t="str">
        <f>IF(A1446="","",'DATA PENDIENTES'!M1446)</f>
        <v/>
      </c>
      <c r="N1446" s="47" t="str">
        <f>IF(A1446="","",'DATA PENDIENTES'!N1446)</f>
        <v/>
      </c>
      <c r="O1446" s="47" t="str">
        <f t="shared" si="2"/>
        <v/>
      </c>
      <c r="P1446" s="47" t="str">
        <f t="shared" si="3"/>
        <v/>
      </c>
      <c r="Q1446" s="77" t="str">
        <f t="shared" si="4"/>
        <v/>
      </c>
      <c r="R1446" s="47" t="str">
        <f t="shared" si="5"/>
        <v/>
      </c>
      <c r="S1446" s="47" t="str">
        <f t="shared" si="6"/>
        <v/>
      </c>
      <c r="T1446" s="48" t="str">
        <f>IF(A1446="","",'DATA PENDIENTES'!O1446)</f>
        <v/>
      </c>
    </row>
    <row r="1447" ht="15.75" customHeight="1">
      <c r="A1447" s="52" t="str">
        <f>IF('DATA PENDIENTES'!B1447="","",'DATA PENDIENTES'!B1447)</f>
        <v/>
      </c>
      <c r="B1447" s="52" t="str">
        <f>IF(A1447="","",'DATA PENDIENTES'!C1447)</f>
        <v/>
      </c>
      <c r="C1447" s="52" t="str">
        <f>IF(A1447="","",'DATA PENDIENTES'!L1447)</f>
        <v/>
      </c>
      <c r="D1447" s="52" t="str">
        <f>IF(A1447="","",'DATA PENDIENTES'!J1447)</f>
        <v/>
      </c>
      <c r="E1447" s="52" t="str">
        <f>IF(A1447="","",'DATA PENDIENTES'!D1447)</f>
        <v/>
      </c>
      <c r="F1447" s="52" t="str">
        <f>IF(A1447="","",'DATA PENDIENTES'!E1447)</f>
        <v/>
      </c>
      <c r="G1447" s="52" t="str">
        <f>IF(A1447="","",'DATA PENDIENTES'!F1447)</f>
        <v/>
      </c>
      <c r="H1447" s="52" t="str">
        <f>IF(A1447="","",'DATA PENDIENTES'!G1447)</f>
        <v/>
      </c>
      <c r="I1447" s="53" t="str">
        <f>IF(A1447="","",'DATA PENDIENTES'!H1447)</f>
        <v/>
      </c>
      <c r="J1447" s="53" t="str">
        <f t="shared" si="1"/>
        <v/>
      </c>
      <c r="K1447" s="52" t="str">
        <f>IF(A1447="","",'DATA PENDIENTES'!I1447)</f>
        <v/>
      </c>
      <c r="L1447" s="52" t="str">
        <f>IF(A1447="","",'DATA PENDIENTES'!K1447)</f>
        <v/>
      </c>
      <c r="M1447" s="52" t="str">
        <f>IF(A1447="","",'DATA PENDIENTES'!M1447)</f>
        <v/>
      </c>
      <c r="N1447" s="52" t="str">
        <f>IF(A1447="","",'DATA PENDIENTES'!N1447)</f>
        <v/>
      </c>
      <c r="O1447" s="52" t="str">
        <f t="shared" si="2"/>
        <v/>
      </c>
      <c r="P1447" s="52" t="str">
        <f t="shared" si="3"/>
        <v/>
      </c>
      <c r="Q1447" s="80" t="str">
        <f t="shared" si="4"/>
        <v/>
      </c>
      <c r="R1447" s="52" t="str">
        <f t="shared" si="5"/>
        <v/>
      </c>
      <c r="S1447" s="52" t="str">
        <f t="shared" si="6"/>
        <v/>
      </c>
      <c r="T1447" s="53" t="str">
        <f>IF(A1447="","",'DATA PENDIENTES'!O1447)</f>
        <v/>
      </c>
    </row>
    <row r="1448" ht="15.75" customHeight="1">
      <c r="A1448" s="47" t="str">
        <f>IF('DATA PENDIENTES'!B1448="","",'DATA PENDIENTES'!B1448)</f>
        <v/>
      </c>
      <c r="B1448" s="47" t="str">
        <f>IF(A1448="","",'DATA PENDIENTES'!C1448)</f>
        <v/>
      </c>
      <c r="C1448" s="47" t="str">
        <f>IF(A1448="","",'DATA PENDIENTES'!L1448)</f>
        <v/>
      </c>
      <c r="D1448" s="47" t="str">
        <f>IF(A1448="","",'DATA PENDIENTES'!J1448)</f>
        <v/>
      </c>
      <c r="E1448" s="47" t="str">
        <f>IF(A1448="","",'DATA PENDIENTES'!D1448)</f>
        <v/>
      </c>
      <c r="F1448" s="47" t="str">
        <f>IF(A1448="","",'DATA PENDIENTES'!E1448)</f>
        <v/>
      </c>
      <c r="G1448" s="47" t="str">
        <f>IF(A1448="","",'DATA PENDIENTES'!F1448)</f>
        <v/>
      </c>
      <c r="H1448" s="47" t="str">
        <f>IF(A1448="","",'DATA PENDIENTES'!G1448)</f>
        <v/>
      </c>
      <c r="I1448" s="48" t="str">
        <f>IF(A1448="","",'DATA PENDIENTES'!H1448)</f>
        <v/>
      </c>
      <c r="J1448" s="48" t="str">
        <f t="shared" si="1"/>
        <v/>
      </c>
      <c r="K1448" s="47" t="str">
        <f>IF(A1448="","",'DATA PENDIENTES'!I1448)</f>
        <v/>
      </c>
      <c r="L1448" s="47" t="str">
        <f>IF(A1448="","",'DATA PENDIENTES'!K1448)</f>
        <v/>
      </c>
      <c r="M1448" s="47" t="str">
        <f>IF(A1448="","",'DATA PENDIENTES'!M1448)</f>
        <v/>
      </c>
      <c r="N1448" s="47" t="str">
        <f>IF(A1448="","",'DATA PENDIENTES'!N1448)</f>
        <v/>
      </c>
      <c r="O1448" s="47" t="str">
        <f t="shared" si="2"/>
        <v/>
      </c>
      <c r="P1448" s="47" t="str">
        <f t="shared" si="3"/>
        <v/>
      </c>
      <c r="Q1448" s="77" t="str">
        <f t="shared" si="4"/>
        <v/>
      </c>
      <c r="R1448" s="47" t="str">
        <f t="shared" si="5"/>
        <v/>
      </c>
      <c r="S1448" s="47" t="str">
        <f t="shared" si="6"/>
        <v/>
      </c>
      <c r="T1448" s="48" t="str">
        <f>IF(A1448="","",'DATA PENDIENTES'!O1448)</f>
        <v/>
      </c>
    </row>
    <row r="1449" ht="15.75" customHeight="1">
      <c r="A1449" s="52" t="str">
        <f>IF('DATA PENDIENTES'!B1449="","",'DATA PENDIENTES'!B1449)</f>
        <v/>
      </c>
      <c r="B1449" s="52" t="str">
        <f>IF(A1449="","",'DATA PENDIENTES'!C1449)</f>
        <v/>
      </c>
      <c r="C1449" s="52" t="str">
        <f>IF(A1449="","",'DATA PENDIENTES'!L1449)</f>
        <v/>
      </c>
      <c r="D1449" s="52" t="str">
        <f>IF(A1449="","",'DATA PENDIENTES'!J1449)</f>
        <v/>
      </c>
      <c r="E1449" s="52" t="str">
        <f>IF(A1449="","",'DATA PENDIENTES'!D1449)</f>
        <v/>
      </c>
      <c r="F1449" s="52" t="str">
        <f>IF(A1449="","",'DATA PENDIENTES'!E1449)</f>
        <v/>
      </c>
      <c r="G1449" s="52" t="str">
        <f>IF(A1449="","",'DATA PENDIENTES'!F1449)</f>
        <v/>
      </c>
      <c r="H1449" s="52" t="str">
        <f>IF(A1449="","",'DATA PENDIENTES'!G1449)</f>
        <v/>
      </c>
      <c r="I1449" s="53" t="str">
        <f>IF(A1449="","",'DATA PENDIENTES'!H1449)</f>
        <v/>
      </c>
      <c r="J1449" s="53" t="str">
        <f t="shared" si="1"/>
        <v/>
      </c>
      <c r="K1449" s="52" t="str">
        <f>IF(A1449="","",'DATA PENDIENTES'!I1449)</f>
        <v/>
      </c>
      <c r="L1449" s="52" t="str">
        <f>IF(A1449="","",'DATA PENDIENTES'!K1449)</f>
        <v/>
      </c>
      <c r="M1449" s="52" t="str">
        <f>IF(A1449="","",'DATA PENDIENTES'!M1449)</f>
        <v/>
      </c>
      <c r="N1449" s="52" t="str">
        <f>IF(A1449="","",'DATA PENDIENTES'!N1449)</f>
        <v/>
      </c>
      <c r="O1449" s="52" t="str">
        <f t="shared" si="2"/>
        <v/>
      </c>
      <c r="P1449" s="52" t="str">
        <f t="shared" si="3"/>
        <v/>
      </c>
      <c r="Q1449" s="80" t="str">
        <f t="shared" si="4"/>
        <v/>
      </c>
      <c r="R1449" s="52" t="str">
        <f t="shared" si="5"/>
        <v/>
      </c>
      <c r="S1449" s="52" t="str">
        <f t="shared" si="6"/>
        <v/>
      </c>
      <c r="T1449" s="53" t="str">
        <f>IF(A1449="","",'DATA PENDIENTES'!O1449)</f>
        <v/>
      </c>
    </row>
    <row r="1450" ht="15.75" customHeight="1">
      <c r="A1450" s="47" t="str">
        <f>IF('DATA PENDIENTES'!B1450="","",'DATA PENDIENTES'!B1450)</f>
        <v/>
      </c>
      <c r="B1450" s="47" t="str">
        <f>IF(A1450="","",'DATA PENDIENTES'!C1450)</f>
        <v/>
      </c>
      <c r="C1450" s="47" t="str">
        <f>IF(A1450="","",'DATA PENDIENTES'!L1450)</f>
        <v/>
      </c>
      <c r="D1450" s="47" t="str">
        <f>IF(A1450="","",'DATA PENDIENTES'!J1450)</f>
        <v/>
      </c>
      <c r="E1450" s="47" t="str">
        <f>IF(A1450="","",'DATA PENDIENTES'!D1450)</f>
        <v/>
      </c>
      <c r="F1450" s="47" t="str">
        <f>IF(A1450="","",'DATA PENDIENTES'!E1450)</f>
        <v/>
      </c>
      <c r="G1450" s="47" t="str">
        <f>IF(A1450="","",'DATA PENDIENTES'!F1450)</f>
        <v/>
      </c>
      <c r="H1450" s="47" t="str">
        <f>IF(A1450="","",'DATA PENDIENTES'!G1450)</f>
        <v/>
      </c>
      <c r="I1450" s="48" t="str">
        <f>IF(A1450="","",'DATA PENDIENTES'!H1450)</f>
        <v/>
      </c>
      <c r="J1450" s="48" t="str">
        <f t="shared" si="1"/>
        <v/>
      </c>
      <c r="K1450" s="47" t="str">
        <f>IF(A1450="","",'DATA PENDIENTES'!I1450)</f>
        <v/>
      </c>
      <c r="L1450" s="47" t="str">
        <f>IF(A1450="","",'DATA PENDIENTES'!K1450)</f>
        <v/>
      </c>
      <c r="M1450" s="47" t="str">
        <f>IF(A1450="","",'DATA PENDIENTES'!M1450)</f>
        <v/>
      </c>
      <c r="N1450" s="47" t="str">
        <f>IF(A1450="","",'DATA PENDIENTES'!N1450)</f>
        <v/>
      </c>
      <c r="O1450" s="47" t="str">
        <f t="shared" si="2"/>
        <v/>
      </c>
      <c r="P1450" s="47" t="str">
        <f t="shared" si="3"/>
        <v/>
      </c>
      <c r="Q1450" s="77" t="str">
        <f t="shared" si="4"/>
        <v/>
      </c>
      <c r="R1450" s="47" t="str">
        <f t="shared" si="5"/>
        <v/>
      </c>
      <c r="S1450" s="47" t="str">
        <f t="shared" si="6"/>
        <v/>
      </c>
      <c r="T1450" s="48" t="str">
        <f>IF(A1450="","",'DATA PENDIENTES'!O1450)</f>
        <v/>
      </c>
    </row>
    <row r="1451" ht="15.75" customHeight="1">
      <c r="A1451" s="52" t="str">
        <f>IF('DATA PENDIENTES'!B1451="","",'DATA PENDIENTES'!B1451)</f>
        <v/>
      </c>
      <c r="B1451" s="52" t="str">
        <f>IF(A1451="","",'DATA PENDIENTES'!C1451)</f>
        <v/>
      </c>
      <c r="C1451" s="52" t="str">
        <f>IF(A1451="","",'DATA PENDIENTES'!L1451)</f>
        <v/>
      </c>
      <c r="D1451" s="52" t="str">
        <f>IF(A1451="","",'DATA PENDIENTES'!J1451)</f>
        <v/>
      </c>
      <c r="E1451" s="52" t="str">
        <f>IF(A1451="","",'DATA PENDIENTES'!D1451)</f>
        <v/>
      </c>
      <c r="F1451" s="52" t="str">
        <f>IF(A1451="","",'DATA PENDIENTES'!E1451)</f>
        <v/>
      </c>
      <c r="G1451" s="52" t="str">
        <f>IF(A1451="","",'DATA PENDIENTES'!F1451)</f>
        <v/>
      </c>
      <c r="H1451" s="52" t="str">
        <f>IF(A1451="","",'DATA PENDIENTES'!G1451)</f>
        <v/>
      </c>
      <c r="I1451" s="53" t="str">
        <f>IF(A1451="","",'DATA PENDIENTES'!H1451)</f>
        <v/>
      </c>
      <c r="J1451" s="53" t="str">
        <f t="shared" si="1"/>
        <v/>
      </c>
      <c r="K1451" s="52" t="str">
        <f>IF(A1451="","",'DATA PENDIENTES'!I1451)</f>
        <v/>
      </c>
      <c r="L1451" s="52" t="str">
        <f>IF(A1451="","",'DATA PENDIENTES'!K1451)</f>
        <v/>
      </c>
      <c r="M1451" s="52" t="str">
        <f>IF(A1451="","",'DATA PENDIENTES'!M1451)</f>
        <v/>
      </c>
      <c r="N1451" s="52" t="str">
        <f>IF(A1451="","",'DATA PENDIENTES'!N1451)</f>
        <v/>
      </c>
      <c r="O1451" s="52" t="str">
        <f t="shared" si="2"/>
        <v/>
      </c>
      <c r="P1451" s="52" t="str">
        <f t="shared" si="3"/>
        <v/>
      </c>
      <c r="Q1451" s="80" t="str">
        <f t="shared" si="4"/>
        <v/>
      </c>
      <c r="R1451" s="52" t="str">
        <f t="shared" si="5"/>
        <v/>
      </c>
      <c r="S1451" s="52" t="str">
        <f t="shared" si="6"/>
        <v/>
      </c>
      <c r="T1451" s="53" t="str">
        <f>IF(A1451="","",'DATA PENDIENTES'!O1451)</f>
        <v/>
      </c>
    </row>
    <row r="1452" ht="15.75" customHeight="1">
      <c r="A1452" s="47" t="str">
        <f>IF('DATA PENDIENTES'!B1452="","",'DATA PENDIENTES'!B1452)</f>
        <v/>
      </c>
      <c r="B1452" s="47" t="str">
        <f>IF(A1452="","",'DATA PENDIENTES'!C1452)</f>
        <v/>
      </c>
      <c r="C1452" s="47" t="str">
        <f>IF(A1452="","",'DATA PENDIENTES'!L1452)</f>
        <v/>
      </c>
      <c r="D1452" s="47" t="str">
        <f>IF(A1452="","",'DATA PENDIENTES'!J1452)</f>
        <v/>
      </c>
      <c r="E1452" s="47" t="str">
        <f>IF(A1452="","",'DATA PENDIENTES'!D1452)</f>
        <v/>
      </c>
      <c r="F1452" s="47" t="str">
        <f>IF(A1452="","",'DATA PENDIENTES'!E1452)</f>
        <v/>
      </c>
      <c r="G1452" s="47" t="str">
        <f>IF(A1452="","",'DATA PENDIENTES'!F1452)</f>
        <v/>
      </c>
      <c r="H1452" s="47" t="str">
        <f>IF(A1452="","",'DATA PENDIENTES'!G1452)</f>
        <v/>
      </c>
      <c r="I1452" s="48" t="str">
        <f>IF(A1452="","",'DATA PENDIENTES'!H1452)</f>
        <v/>
      </c>
      <c r="J1452" s="48" t="str">
        <f t="shared" si="1"/>
        <v/>
      </c>
      <c r="K1452" s="47" t="str">
        <f>IF(A1452="","",'DATA PENDIENTES'!I1452)</f>
        <v/>
      </c>
      <c r="L1452" s="47" t="str">
        <f>IF(A1452="","",'DATA PENDIENTES'!K1452)</f>
        <v/>
      </c>
      <c r="M1452" s="47" t="str">
        <f>IF(A1452="","",'DATA PENDIENTES'!M1452)</f>
        <v/>
      </c>
      <c r="N1452" s="47" t="str">
        <f>IF(A1452="","",'DATA PENDIENTES'!N1452)</f>
        <v/>
      </c>
      <c r="O1452" s="47" t="str">
        <f t="shared" si="2"/>
        <v/>
      </c>
      <c r="P1452" s="47" t="str">
        <f t="shared" si="3"/>
        <v/>
      </c>
      <c r="Q1452" s="77" t="str">
        <f t="shared" si="4"/>
        <v/>
      </c>
      <c r="R1452" s="47" t="str">
        <f t="shared" si="5"/>
        <v/>
      </c>
      <c r="S1452" s="47" t="str">
        <f t="shared" si="6"/>
        <v/>
      </c>
      <c r="T1452" s="48" t="str">
        <f>IF(A1452="","",'DATA PENDIENTES'!O1452)</f>
        <v/>
      </c>
    </row>
    <row r="1453" ht="15.75" customHeight="1">
      <c r="A1453" s="52" t="str">
        <f>IF('DATA PENDIENTES'!B1453="","",'DATA PENDIENTES'!B1453)</f>
        <v/>
      </c>
      <c r="B1453" s="52" t="str">
        <f>IF(A1453="","",'DATA PENDIENTES'!C1453)</f>
        <v/>
      </c>
      <c r="C1453" s="52" t="str">
        <f>IF(A1453="","",'DATA PENDIENTES'!L1453)</f>
        <v/>
      </c>
      <c r="D1453" s="52" t="str">
        <f>IF(A1453="","",'DATA PENDIENTES'!J1453)</f>
        <v/>
      </c>
      <c r="E1453" s="52" t="str">
        <f>IF(A1453="","",'DATA PENDIENTES'!D1453)</f>
        <v/>
      </c>
      <c r="F1453" s="52" t="str">
        <f>IF(A1453="","",'DATA PENDIENTES'!E1453)</f>
        <v/>
      </c>
      <c r="G1453" s="52" t="str">
        <f>IF(A1453="","",'DATA PENDIENTES'!F1453)</f>
        <v/>
      </c>
      <c r="H1453" s="52" t="str">
        <f>IF(A1453="","",'DATA PENDIENTES'!G1453)</f>
        <v/>
      </c>
      <c r="I1453" s="53" t="str">
        <f>IF(A1453="","",'DATA PENDIENTES'!H1453)</f>
        <v/>
      </c>
      <c r="J1453" s="53" t="str">
        <f t="shared" si="1"/>
        <v/>
      </c>
      <c r="K1453" s="52" t="str">
        <f>IF(A1453="","",'DATA PENDIENTES'!I1453)</f>
        <v/>
      </c>
      <c r="L1453" s="52" t="str">
        <f>IF(A1453="","",'DATA PENDIENTES'!K1453)</f>
        <v/>
      </c>
      <c r="M1453" s="52" t="str">
        <f>IF(A1453="","",'DATA PENDIENTES'!M1453)</f>
        <v/>
      </c>
      <c r="N1453" s="52" t="str">
        <f>IF(A1453="","",'DATA PENDIENTES'!N1453)</f>
        <v/>
      </c>
      <c r="O1453" s="52" t="str">
        <f t="shared" si="2"/>
        <v/>
      </c>
      <c r="P1453" s="52" t="str">
        <f t="shared" si="3"/>
        <v/>
      </c>
      <c r="Q1453" s="80" t="str">
        <f t="shared" si="4"/>
        <v/>
      </c>
      <c r="R1453" s="52" t="str">
        <f t="shared" si="5"/>
        <v/>
      </c>
      <c r="S1453" s="52" t="str">
        <f t="shared" si="6"/>
        <v/>
      </c>
      <c r="T1453" s="53" t="str">
        <f>IF(A1453="","",'DATA PENDIENTES'!O1453)</f>
        <v/>
      </c>
    </row>
    <row r="1454" ht="15.75" customHeight="1">
      <c r="A1454" s="47" t="str">
        <f>IF('DATA PENDIENTES'!B1454="","",'DATA PENDIENTES'!B1454)</f>
        <v/>
      </c>
      <c r="B1454" s="47" t="str">
        <f>IF(A1454="","",'DATA PENDIENTES'!C1454)</f>
        <v/>
      </c>
      <c r="C1454" s="47" t="str">
        <f>IF(A1454="","",'DATA PENDIENTES'!L1454)</f>
        <v/>
      </c>
      <c r="D1454" s="47" t="str">
        <f>IF(A1454="","",'DATA PENDIENTES'!J1454)</f>
        <v/>
      </c>
      <c r="E1454" s="47" t="str">
        <f>IF(A1454="","",'DATA PENDIENTES'!D1454)</f>
        <v/>
      </c>
      <c r="F1454" s="47" t="str">
        <f>IF(A1454="","",'DATA PENDIENTES'!E1454)</f>
        <v/>
      </c>
      <c r="G1454" s="47" t="str">
        <f>IF(A1454="","",'DATA PENDIENTES'!F1454)</f>
        <v/>
      </c>
      <c r="H1454" s="47" t="str">
        <f>IF(A1454="","",'DATA PENDIENTES'!G1454)</f>
        <v/>
      </c>
      <c r="I1454" s="48" t="str">
        <f>IF(A1454="","",'DATA PENDIENTES'!H1454)</f>
        <v/>
      </c>
      <c r="J1454" s="48" t="str">
        <f t="shared" si="1"/>
        <v/>
      </c>
      <c r="K1454" s="47" t="str">
        <f>IF(A1454="","",'DATA PENDIENTES'!I1454)</f>
        <v/>
      </c>
      <c r="L1454" s="47" t="str">
        <f>IF(A1454="","",'DATA PENDIENTES'!K1454)</f>
        <v/>
      </c>
      <c r="M1454" s="47" t="str">
        <f>IF(A1454="","",'DATA PENDIENTES'!M1454)</f>
        <v/>
      </c>
      <c r="N1454" s="47" t="str">
        <f>IF(A1454="","",'DATA PENDIENTES'!N1454)</f>
        <v/>
      </c>
      <c r="O1454" s="47" t="str">
        <f t="shared" si="2"/>
        <v/>
      </c>
      <c r="P1454" s="47" t="str">
        <f t="shared" si="3"/>
        <v/>
      </c>
      <c r="Q1454" s="77" t="str">
        <f t="shared" si="4"/>
        <v/>
      </c>
      <c r="R1454" s="47" t="str">
        <f t="shared" si="5"/>
        <v/>
      </c>
      <c r="S1454" s="47" t="str">
        <f t="shared" si="6"/>
        <v/>
      </c>
      <c r="T1454" s="48" t="str">
        <f>IF(A1454="","",'DATA PENDIENTES'!O1454)</f>
        <v/>
      </c>
    </row>
    <row r="1455" ht="15.75" customHeight="1">
      <c r="A1455" s="52" t="str">
        <f>IF('DATA PENDIENTES'!B1455="","",'DATA PENDIENTES'!B1455)</f>
        <v/>
      </c>
      <c r="B1455" s="52" t="str">
        <f>IF(A1455="","",'DATA PENDIENTES'!C1455)</f>
        <v/>
      </c>
      <c r="C1455" s="52" t="str">
        <f>IF(A1455="","",'DATA PENDIENTES'!L1455)</f>
        <v/>
      </c>
      <c r="D1455" s="52" t="str">
        <f>IF(A1455="","",'DATA PENDIENTES'!J1455)</f>
        <v/>
      </c>
      <c r="E1455" s="52" t="str">
        <f>IF(A1455="","",'DATA PENDIENTES'!D1455)</f>
        <v/>
      </c>
      <c r="F1455" s="52" t="str">
        <f>IF(A1455="","",'DATA PENDIENTES'!E1455)</f>
        <v/>
      </c>
      <c r="G1455" s="52" t="str">
        <f>IF(A1455="","",'DATA PENDIENTES'!F1455)</f>
        <v/>
      </c>
      <c r="H1455" s="52" t="str">
        <f>IF(A1455="","",'DATA PENDIENTES'!G1455)</f>
        <v/>
      </c>
      <c r="I1455" s="53" t="str">
        <f>IF(A1455="","",'DATA PENDIENTES'!H1455)</f>
        <v/>
      </c>
      <c r="J1455" s="53" t="str">
        <f t="shared" si="1"/>
        <v/>
      </c>
      <c r="K1455" s="52" t="str">
        <f>IF(A1455="","",'DATA PENDIENTES'!I1455)</f>
        <v/>
      </c>
      <c r="L1455" s="52" t="str">
        <f>IF(A1455="","",'DATA PENDIENTES'!K1455)</f>
        <v/>
      </c>
      <c r="M1455" s="52" t="str">
        <f>IF(A1455="","",'DATA PENDIENTES'!M1455)</f>
        <v/>
      </c>
      <c r="N1455" s="52" t="str">
        <f>IF(A1455="","",'DATA PENDIENTES'!N1455)</f>
        <v/>
      </c>
      <c r="O1455" s="52" t="str">
        <f t="shared" si="2"/>
        <v/>
      </c>
      <c r="P1455" s="52" t="str">
        <f t="shared" si="3"/>
        <v/>
      </c>
      <c r="Q1455" s="80" t="str">
        <f t="shared" si="4"/>
        <v/>
      </c>
      <c r="R1455" s="52" t="str">
        <f t="shared" si="5"/>
        <v/>
      </c>
      <c r="S1455" s="52" t="str">
        <f t="shared" si="6"/>
        <v/>
      </c>
      <c r="T1455" s="53" t="str">
        <f>IF(A1455="","",'DATA PENDIENTES'!O1455)</f>
        <v/>
      </c>
    </row>
    <row r="1456" ht="15.75" customHeight="1">
      <c r="A1456" s="47" t="str">
        <f>IF('DATA PENDIENTES'!B1456="","",'DATA PENDIENTES'!B1456)</f>
        <v/>
      </c>
      <c r="B1456" s="47" t="str">
        <f>IF(A1456="","",'DATA PENDIENTES'!C1456)</f>
        <v/>
      </c>
      <c r="C1456" s="47" t="str">
        <f>IF(A1456="","",'DATA PENDIENTES'!L1456)</f>
        <v/>
      </c>
      <c r="D1456" s="47" t="str">
        <f>IF(A1456="","",'DATA PENDIENTES'!J1456)</f>
        <v/>
      </c>
      <c r="E1456" s="47" t="str">
        <f>IF(A1456="","",'DATA PENDIENTES'!D1456)</f>
        <v/>
      </c>
      <c r="F1456" s="47" t="str">
        <f>IF(A1456="","",'DATA PENDIENTES'!E1456)</f>
        <v/>
      </c>
      <c r="G1456" s="47" t="str">
        <f>IF(A1456="","",'DATA PENDIENTES'!F1456)</f>
        <v/>
      </c>
      <c r="H1456" s="47" t="str">
        <f>IF(A1456="","",'DATA PENDIENTES'!G1456)</f>
        <v/>
      </c>
      <c r="I1456" s="48" t="str">
        <f>IF(A1456="","",'DATA PENDIENTES'!H1456)</f>
        <v/>
      </c>
      <c r="J1456" s="48" t="str">
        <f t="shared" si="1"/>
        <v/>
      </c>
      <c r="K1456" s="47" t="str">
        <f>IF(A1456="","",'DATA PENDIENTES'!I1456)</f>
        <v/>
      </c>
      <c r="L1456" s="47" t="str">
        <f>IF(A1456="","",'DATA PENDIENTES'!K1456)</f>
        <v/>
      </c>
      <c r="M1456" s="47" t="str">
        <f>IF(A1456="","",'DATA PENDIENTES'!M1456)</f>
        <v/>
      </c>
      <c r="N1456" s="47" t="str">
        <f>IF(A1456="","",'DATA PENDIENTES'!N1456)</f>
        <v/>
      </c>
      <c r="O1456" s="47" t="str">
        <f t="shared" si="2"/>
        <v/>
      </c>
      <c r="P1456" s="47" t="str">
        <f t="shared" si="3"/>
        <v/>
      </c>
      <c r="Q1456" s="77" t="str">
        <f t="shared" si="4"/>
        <v/>
      </c>
      <c r="R1456" s="47" t="str">
        <f t="shared" si="5"/>
        <v/>
      </c>
      <c r="S1456" s="47" t="str">
        <f t="shared" si="6"/>
        <v/>
      </c>
      <c r="T1456" s="48" t="str">
        <f>IF(A1456="","",'DATA PENDIENTES'!O1456)</f>
        <v/>
      </c>
    </row>
    <row r="1457" ht="15.75" customHeight="1">
      <c r="A1457" s="52" t="str">
        <f>IF('DATA PENDIENTES'!B1457="","",'DATA PENDIENTES'!B1457)</f>
        <v/>
      </c>
      <c r="B1457" s="52" t="str">
        <f>IF(A1457="","",'DATA PENDIENTES'!C1457)</f>
        <v/>
      </c>
      <c r="C1457" s="52" t="str">
        <f>IF(A1457="","",'DATA PENDIENTES'!L1457)</f>
        <v/>
      </c>
      <c r="D1457" s="52" t="str">
        <f>IF(A1457="","",'DATA PENDIENTES'!J1457)</f>
        <v/>
      </c>
      <c r="E1457" s="52" t="str">
        <f>IF(A1457="","",'DATA PENDIENTES'!D1457)</f>
        <v/>
      </c>
      <c r="F1457" s="52" t="str">
        <f>IF(A1457="","",'DATA PENDIENTES'!E1457)</f>
        <v/>
      </c>
      <c r="G1457" s="52" t="str">
        <f>IF(A1457="","",'DATA PENDIENTES'!F1457)</f>
        <v/>
      </c>
      <c r="H1457" s="52" t="str">
        <f>IF(A1457="","",'DATA PENDIENTES'!G1457)</f>
        <v/>
      </c>
      <c r="I1457" s="53" t="str">
        <f>IF(A1457="","",'DATA PENDIENTES'!H1457)</f>
        <v/>
      </c>
      <c r="J1457" s="53" t="str">
        <f t="shared" si="1"/>
        <v/>
      </c>
      <c r="K1457" s="52" t="str">
        <f>IF(A1457="","",'DATA PENDIENTES'!I1457)</f>
        <v/>
      </c>
      <c r="L1457" s="52" t="str">
        <f>IF(A1457="","",'DATA PENDIENTES'!K1457)</f>
        <v/>
      </c>
      <c r="M1457" s="52" t="str">
        <f>IF(A1457="","",'DATA PENDIENTES'!M1457)</f>
        <v/>
      </c>
      <c r="N1457" s="52" t="str">
        <f>IF(A1457="","",'DATA PENDIENTES'!N1457)</f>
        <v/>
      </c>
      <c r="O1457" s="52" t="str">
        <f t="shared" si="2"/>
        <v/>
      </c>
      <c r="P1457" s="52" t="str">
        <f t="shared" si="3"/>
        <v/>
      </c>
      <c r="Q1457" s="80" t="str">
        <f t="shared" si="4"/>
        <v/>
      </c>
      <c r="R1457" s="52" t="str">
        <f t="shared" si="5"/>
        <v/>
      </c>
      <c r="S1457" s="52" t="str">
        <f t="shared" si="6"/>
        <v/>
      </c>
      <c r="T1457" s="53" t="str">
        <f>IF(A1457="","",'DATA PENDIENTES'!O1457)</f>
        <v/>
      </c>
    </row>
    <row r="1458" ht="15.75" customHeight="1">
      <c r="A1458" s="47" t="str">
        <f>IF('DATA PENDIENTES'!B1458="","",'DATA PENDIENTES'!B1458)</f>
        <v/>
      </c>
      <c r="B1458" s="47" t="str">
        <f>IF(A1458="","",'DATA PENDIENTES'!C1458)</f>
        <v/>
      </c>
      <c r="C1458" s="47" t="str">
        <f>IF(A1458="","",'DATA PENDIENTES'!L1458)</f>
        <v/>
      </c>
      <c r="D1458" s="47" t="str">
        <f>IF(A1458="","",'DATA PENDIENTES'!J1458)</f>
        <v/>
      </c>
      <c r="E1458" s="47" t="str">
        <f>IF(A1458="","",'DATA PENDIENTES'!D1458)</f>
        <v/>
      </c>
      <c r="F1458" s="47" t="str">
        <f>IF(A1458="","",'DATA PENDIENTES'!E1458)</f>
        <v/>
      </c>
      <c r="G1458" s="47" t="str">
        <f>IF(A1458="","",'DATA PENDIENTES'!F1458)</f>
        <v/>
      </c>
      <c r="H1458" s="47" t="str">
        <f>IF(A1458="","",'DATA PENDIENTES'!G1458)</f>
        <v/>
      </c>
      <c r="I1458" s="48" t="str">
        <f>IF(A1458="","",'DATA PENDIENTES'!H1458)</f>
        <v/>
      </c>
      <c r="J1458" s="48" t="str">
        <f t="shared" si="1"/>
        <v/>
      </c>
      <c r="K1458" s="47" t="str">
        <f>IF(A1458="","",'DATA PENDIENTES'!I1458)</f>
        <v/>
      </c>
      <c r="L1458" s="47" t="str">
        <f>IF(A1458="","",'DATA PENDIENTES'!K1458)</f>
        <v/>
      </c>
      <c r="M1458" s="47" t="str">
        <f>IF(A1458="","",'DATA PENDIENTES'!M1458)</f>
        <v/>
      </c>
      <c r="N1458" s="47" t="str">
        <f>IF(A1458="","",'DATA PENDIENTES'!N1458)</f>
        <v/>
      </c>
      <c r="O1458" s="47" t="str">
        <f t="shared" si="2"/>
        <v/>
      </c>
      <c r="P1458" s="47" t="str">
        <f t="shared" si="3"/>
        <v/>
      </c>
      <c r="Q1458" s="77" t="str">
        <f t="shared" si="4"/>
        <v/>
      </c>
      <c r="R1458" s="47" t="str">
        <f t="shared" si="5"/>
        <v/>
      </c>
      <c r="S1458" s="47" t="str">
        <f t="shared" si="6"/>
        <v/>
      </c>
      <c r="T1458" s="48" t="str">
        <f>IF(A1458="","",'DATA PENDIENTES'!O1458)</f>
        <v/>
      </c>
    </row>
    <row r="1459" ht="15.75" customHeight="1">
      <c r="A1459" s="52" t="str">
        <f>IF('DATA PENDIENTES'!B1459="","",'DATA PENDIENTES'!B1459)</f>
        <v/>
      </c>
      <c r="B1459" s="52" t="str">
        <f>IF(A1459="","",'DATA PENDIENTES'!C1459)</f>
        <v/>
      </c>
      <c r="C1459" s="52" t="str">
        <f>IF(A1459="","",'DATA PENDIENTES'!L1459)</f>
        <v/>
      </c>
      <c r="D1459" s="52" t="str">
        <f>IF(A1459="","",'DATA PENDIENTES'!J1459)</f>
        <v/>
      </c>
      <c r="E1459" s="52" t="str">
        <f>IF(A1459="","",'DATA PENDIENTES'!D1459)</f>
        <v/>
      </c>
      <c r="F1459" s="52" t="str">
        <f>IF(A1459="","",'DATA PENDIENTES'!E1459)</f>
        <v/>
      </c>
      <c r="G1459" s="52" t="str">
        <f>IF(A1459="","",'DATA PENDIENTES'!F1459)</f>
        <v/>
      </c>
      <c r="H1459" s="52" t="str">
        <f>IF(A1459="","",'DATA PENDIENTES'!G1459)</f>
        <v/>
      </c>
      <c r="I1459" s="53" t="str">
        <f>IF(A1459="","",'DATA PENDIENTES'!H1459)</f>
        <v/>
      </c>
      <c r="J1459" s="53" t="str">
        <f t="shared" si="1"/>
        <v/>
      </c>
      <c r="K1459" s="52" t="str">
        <f>IF(A1459="","",'DATA PENDIENTES'!I1459)</f>
        <v/>
      </c>
      <c r="L1459" s="52" t="str">
        <f>IF(A1459="","",'DATA PENDIENTES'!K1459)</f>
        <v/>
      </c>
      <c r="M1459" s="52" t="str">
        <f>IF(A1459="","",'DATA PENDIENTES'!M1459)</f>
        <v/>
      </c>
      <c r="N1459" s="52" t="str">
        <f>IF(A1459="","",'DATA PENDIENTES'!N1459)</f>
        <v/>
      </c>
      <c r="O1459" s="52" t="str">
        <f t="shared" si="2"/>
        <v/>
      </c>
      <c r="P1459" s="52" t="str">
        <f t="shared" si="3"/>
        <v/>
      </c>
      <c r="Q1459" s="80" t="str">
        <f t="shared" si="4"/>
        <v/>
      </c>
      <c r="R1459" s="52" t="str">
        <f t="shared" si="5"/>
        <v/>
      </c>
      <c r="S1459" s="52" t="str">
        <f t="shared" si="6"/>
        <v/>
      </c>
      <c r="T1459" s="53" t="str">
        <f>IF(A1459="","",'DATA PENDIENTES'!O1459)</f>
        <v/>
      </c>
    </row>
    <row r="1460" ht="15.75" customHeight="1">
      <c r="A1460" s="47" t="str">
        <f>IF('DATA PENDIENTES'!B1460="","",'DATA PENDIENTES'!B1460)</f>
        <v/>
      </c>
      <c r="B1460" s="47" t="str">
        <f>IF(A1460="","",'DATA PENDIENTES'!C1460)</f>
        <v/>
      </c>
      <c r="C1460" s="47" t="str">
        <f>IF(A1460="","",'DATA PENDIENTES'!L1460)</f>
        <v/>
      </c>
      <c r="D1460" s="47" t="str">
        <f>IF(A1460="","",'DATA PENDIENTES'!J1460)</f>
        <v/>
      </c>
      <c r="E1460" s="47" t="str">
        <f>IF(A1460="","",'DATA PENDIENTES'!D1460)</f>
        <v/>
      </c>
      <c r="F1460" s="47" t="str">
        <f>IF(A1460="","",'DATA PENDIENTES'!E1460)</f>
        <v/>
      </c>
      <c r="G1460" s="47" t="str">
        <f>IF(A1460="","",'DATA PENDIENTES'!F1460)</f>
        <v/>
      </c>
      <c r="H1460" s="47" t="str">
        <f>IF(A1460="","",'DATA PENDIENTES'!G1460)</f>
        <v/>
      </c>
      <c r="I1460" s="48" t="str">
        <f>IF(A1460="","",'DATA PENDIENTES'!H1460)</f>
        <v/>
      </c>
      <c r="J1460" s="48" t="str">
        <f t="shared" si="1"/>
        <v/>
      </c>
      <c r="K1460" s="47" t="str">
        <f>IF(A1460="","",'DATA PENDIENTES'!I1460)</f>
        <v/>
      </c>
      <c r="L1460" s="47" t="str">
        <f>IF(A1460="","",'DATA PENDIENTES'!K1460)</f>
        <v/>
      </c>
      <c r="M1460" s="47" t="str">
        <f>IF(A1460="","",'DATA PENDIENTES'!M1460)</f>
        <v/>
      </c>
      <c r="N1460" s="47" t="str">
        <f>IF(A1460="","",'DATA PENDIENTES'!N1460)</f>
        <v/>
      </c>
      <c r="O1460" s="47" t="str">
        <f t="shared" si="2"/>
        <v/>
      </c>
      <c r="P1460" s="47" t="str">
        <f t="shared" si="3"/>
        <v/>
      </c>
      <c r="Q1460" s="77" t="str">
        <f t="shared" si="4"/>
        <v/>
      </c>
      <c r="R1460" s="47" t="str">
        <f t="shared" si="5"/>
        <v/>
      </c>
      <c r="S1460" s="47" t="str">
        <f t="shared" si="6"/>
        <v/>
      </c>
      <c r="T1460" s="48" t="str">
        <f>IF(A1460="","",'DATA PENDIENTES'!O1460)</f>
        <v/>
      </c>
    </row>
    <row r="1461" ht="15.75" customHeight="1">
      <c r="A1461" s="52" t="str">
        <f>IF('DATA PENDIENTES'!B1461="","",'DATA PENDIENTES'!B1461)</f>
        <v/>
      </c>
      <c r="B1461" s="52" t="str">
        <f>IF(A1461="","",'DATA PENDIENTES'!C1461)</f>
        <v/>
      </c>
      <c r="C1461" s="52" t="str">
        <f>IF(A1461="","",'DATA PENDIENTES'!L1461)</f>
        <v/>
      </c>
      <c r="D1461" s="52" t="str">
        <f>IF(A1461="","",'DATA PENDIENTES'!J1461)</f>
        <v/>
      </c>
      <c r="E1461" s="52" t="str">
        <f>IF(A1461="","",'DATA PENDIENTES'!D1461)</f>
        <v/>
      </c>
      <c r="F1461" s="52" t="str">
        <f>IF(A1461="","",'DATA PENDIENTES'!E1461)</f>
        <v/>
      </c>
      <c r="G1461" s="52" t="str">
        <f>IF(A1461="","",'DATA PENDIENTES'!F1461)</f>
        <v/>
      </c>
      <c r="H1461" s="52" t="str">
        <f>IF(A1461="","",'DATA PENDIENTES'!G1461)</f>
        <v/>
      </c>
      <c r="I1461" s="53" t="str">
        <f>IF(A1461="","",'DATA PENDIENTES'!H1461)</f>
        <v/>
      </c>
      <c r="J1461" s="53" t="str">
        <f t="shared" si="1"/>
        <v/>
      </c>
      <c r="K1461" s="52" t="str">
        <f>IF(A1461="","",'DATA PENDIENTES'!I1461)</f>
        <v/>
      </c>
      <c r="L1461" s="52" t="str">
        <f>IF(A1461="","",'DATA PENDIENTES'!K1461)</f>
        <v/>
      </c>
      <c r="M1461" s="52" t="str">
        <f>IF(A1461="","",'DATA PENDIENTES'!M1461)</f>
        <v/>
      </c>
      <c r="N1461" s="52" t="str">
        <f>IF(A1461="","",'DATA PENDIENTES'!N1461)</f>
        <v/>
      </c>
      <c r="O1461" s="52" t="str">
        <f t="shared" si="2"/>
        <v/>
      </c>
      <c r="P1461" s="52" t="str">
        <f t="shared" si="3"/>
        <v/>
      </c>
      <c r="Q1461" s="80" t="str">
        <f t="shared" si="4"/>
        <v/>
      </c>
      <c r="R1461" s="52" t="str">
        <f t="shared" si="5"/>
        <v/>
      </c>
      <c r="S1461" s="52" t="str">
        <f t="shared" si="6"/>
        <v/>
      </c>
      <c r="T1461" s="53" t="str">
        <f>IF(A1461="","",'DATA PENDIENTES'!O1461)</f>
        <v/>
      </c>
    </row>
    <row r="1462" ht="15.75" customHeight="1">
      <c r="A1462" s="47" t="str">
        <f>IF('DATA PENDIENTES'!B1462="","",'DATA PENDIENTES'!B1462)</f>
        <v/>
      </c>
      <c r="B1462" s="47" t="str">
        <f>IF(A1462="","",'DATA PENDIENTES'!C1462)</f>
        <v/>
      </c>
      <c r="C1462" s="47" t="str">
        <f>IF(A1462="","",'DATA PENDIENTES'!L1462)</f>
        <v/>
      </c>
      <c r="D1462" s="47" t="str">
        <f>IF(A1462="","",'DATA PENDIENTES'!J1462)</f>
        <v/>
      </c>
      <c r="E1462" s="47" t="str">
        <f>IF(A1462="","",'DATA PENDIENTES'!D1462)</f>
        <v/>
      </c>
      <c r="F1462" s="47" t="str">
        <f>IF(A1462="","",'DATA PENDIENTES'!E1462)</f>
        <v/>
      </c>
      <c r="G1462" s="47" t="str">
        <f>IF(A1462="","",'DATA PENDIENTES'!F1462)</f>
        <v/>
      </c>
      <c r="H1462" s="47" t="str">
        <f>IF(A1462="","",'DATA PENDIENTES'!G1462)</f>
        <v/>
      </c>
      <c r="I1462" s="48" t="str">
        <f>IF(A1462="","",'DATA PENDIENTES'!H1462)</f>
        <v/>
      </c>
      <c r="J1462" s="48" t="str">
        <f t="shared" si="1"/>
        <v/>
      </c>
      <c r="K1462" s="47" t="str">
        <f>IF(A1462="","",'DATA PENDIENTES'!I1462)</f>
        <v/>
      </c>
      <c r="L1462" s="47" t="str">
        <f>IF(A1462="","",'DATA PENDIENTES'!K1462)</f>
        <v/>
      </c>
      <c r="M1462" s="47" t="str">
        <f>IF(A1462="","",'DATA PENDIENTES'!M1462)</f>
        <v/>
      </c>
      <c r="N1462" s="47" t="str">
        <f>IF(A1462="","",'DATA PENDIENTES'!N1462)</f>
        <v/>
      </c>
      <c r="O1462" s="47" t="str">
        <f t="shared" si="2"/>
        <v/>
      </c>
      <c r="P1462" s="47" t="str">
        <f t="shared" si="3"/>
        <v/>
      </c>
      <c r="Q1462" s="77" t="str">
        <f t="shared" si="4"/>
        <v/>
      </c>
      <c r="R1462" s="47" t="str">
        <f t="shared" si="5"/>
        <v/>
      </c>
      <c r="S1462" s="47" t="str">
        <f t="shared" si="6"/>
        <v/>
      </c>
      <c r="T1462" s="48" t="str">
        <f>IF(A1462="","",'DATA PENDIENTES'!O1462)</f>
        <v/>
      </c>
    </row>
    <row r="1463" ht="15.75" customHeight="1">
      <c r="A1463" s="52" t="str">
        <f>IF('DATA PENDIENTES'!B1463="","",'DATA PENDIENTES'!B1463)</f>
        <v/>
      </c>
      <c r="B1463" s="52" t="str">
        <f>IF(A1463="","",'DATA PENDIENTES'!C1463)</f>
        <v/>
      </c>
      <c r="C1463" s="52" t="str">
        <f>IF(A1463="","",'DATA PENDIENTES'!L1463)</f>
        <v/>
      </c>
      <c r="D1463" s="52" t="str">
        <f>IF(A1463="","",'DATA PENDIENTES'!J1463)</f>
        <v/>
      </c>
      <c r="E1463" s="52" t="str">
        <f>IF(A1463="","",'DATA PENDIENTES'!D1463)</f>
        <v/>
      </c>
      <c r="F1463" s="52" t="str">
        <f>IF(A1463="","",'DATA PENDIENTES'!E1463)</f>
        <v/>
      </c>
      <c r="G1463" s="52" t="str">
        <f>IF(A1463="","",'DATA PENDIENTES'!F1463)</f>
        <v/>
      </c>
      <c r="H1463" s="52" t="str">
        <f>IF(A1463="","",'DATA PENDIENTES'!G1463)</f>
        <v/>
      </c>
      <c r="I1463" s="53" t="str">
        <f>IF(A1463="","",'DATA PENDIENTES'!H1463)</f>
        <v/>
      </c>
      <c r="J1463" s="53" t="str">
        <f t="shared" si="1"/>
        <v/>
      </c>
      <c r="K1463" s="52" t="str">
        <f>IF(A1463="","",'DATA PENDIENTES'!I1463)</f>
        <v/>
      </c>
      <c r="L1463" s="52" t="str">
        <f>IF(A1463="","",'DATA PENDIENTES'!K1463)</f>
        <v/>
      </c>
      <c r="M1463" s="52" t="str">
        <f>IF(A1463="","",'DATA PENDIENTES'!M1463)</f>
        <v/>
      </c>
      <c r="N1463" s="52" t="str">
        <f>IF(A1463="","",'DATA PENDIENTES'!N1463)</f>
        <v/>
      </c>
      <c r="O1463" s="52" t="str">
        <f t="shared" si="2"/>
        <v/>
      </c>
      <c r="P1463" s="52" t="str">
        <f t="shared" si="3"/>
        <v/>
      </c>
      <c r="Q1463" s="80" t="str">
        <f t="shared" si="4"/>
        <v/>
      </c>
      <c r="R1463" s="52" t="str">
        <f t="shared" si="5"/>
        <v/>
      </c>
      <c r="S1463" s="52" t="str">
        <f t="shared" si="6"/>
        <v/>
      </c>
      <c r="T1463" s="53" t="str">
        <f>IF(A1463="","",'DATA PENDIENTES'!O1463)</f>
        <v/>
      </c>
    </row>
    <row r="1464" ht="15.75" customHeight="1">
      <c r="A1464" s="47" t="str">
        <f>IF('DATA PENDIENTES'!B1464="","",'DATA PENDIENTES'!B1464)</f>
        <v/>
      </c>
      <c r="B1464" s="47" t="str">
        <f>IF(A1464="","",'DATA PENDIENTES'!C1464)</f>
        <v/>
      </c>
      <c r="C1464" s="47" t="str">
        <f>IF(A1464="","",'DATA PENDIENTES'!L1464)</f>
        <v/>
      </c>
      <c r="D1464" s="47" t="str">
        <f>IF(A1464="","",'DATA PENDIENTES'!J1464)</f>
        <v/>
      </c>
      <c r="E1464" s="47" t="str">
        <f>IF(A1464="","",'DATA PENDIENTES'!D1464)</f>
        <v/>
      </c>
      <c r="F1464" s="47" t="str">
        <f>IF(A1464="","",'DATA PENDIENTES'!E1464)</f>
        <v/>
      </c>
      <c r="G1464" s="47" t="str">
        <f>IF(A1464="","",'DATA PENDIENTES'!F1464)</f>
        <v/>
      </c>
      <c r="H1464" s="47" t="str">
        <f>IF(A1464="","",'DATA PENDIENTES'!G1464)</f>
        <v/>
      </c>
      <c r="I1464" s="48" t="str">
        <f>IF(A1464="","",'DATA PENDIENTES'!H1464)</f>
        <v/>
      </c>
      <c r="J1464" s="48" t="str">
        <f t="shared" si="1"/>
        <v/>
      </c>
      <c r="K1464" s="47" t="str">
        <f>IF(A1464="","",'DATA PENDIENTES'!I1464)</f>
        <v/>
      </c>
      <c r="L1464" s="47" t="str">
        <f>IF(A1464="","",'DATA PENDIENTES'!K1464)</f>
        <v/>
      </c>
      <c r="M1464" s="47" t="str">
        <f>IF(A1464="","",'DATA PENDIENTES'!M1464)</f>
        <v/>
      </c>
      <c r="N1464" s="47" t="str">
        <f>IF(A1464="","",'DATA PENDIENTES'!N1464)</f>
        <v/>
      </c>
      <c r="O1464" s="47" t="str">
        <f t="shared" si="2"/>
        <v/>
      </c>
      <c r="P1464" s="47" t="str">
        <f t="shared" si="3"/>
        <v/>
      </c>
      <c r="Q1464" s="77" t="str">
        <f t="shared" si="4"/>
        <v/>
      </c>
      <c r="R1464" s="47" t="str">
        <f t="shared" si="5"/>
        <v/>
      </c>
      <c r="S1464" s="47" t="str">
        <f t="shared" si="6"/>
        <v/>
      </c>
      <c r="T1464" s="48" t="str">
        <f>IF(A1464="","",'DATA PENDIENTES'!O1464)</f>
        <v/>
      </c>
    </row>
    <row r="1465" ht="15.75" customHeight="1">
      <c r="A1465" s="52" t="str">
        <f>IF('DATA PENDIENTES'!B1465="","",'DATA PENDIENTES'!B1465)</f>
        <v/>
      </c>
      <c r="B1465" s="52" t="str">
        <f>IF(A1465="","",'DATA PENDIENTES'!C1465)</f>
        <v/>
      </c>
      <c r="C1465" s="52" t="str">
        <f>IF(A1465="","",'DATA PENDIENTES'!L1465)</f>
        <v/>
      </c>
      <c r="D1465" s="52" t="str">
        <f>IF(A1465="","",'DATA PENDIENTES'!J1465)</f>
        <v/>
      </c>
      <c r="E1465" s="52" t="str">
        <f>IF(A1465="","",'DATA PENDIENTES'!D1465)</f>
        <v/>
      </c>
      <c r="F1465" s="52" t="str">
        <f>IF(A1465="","",'DATA PENDIENTES'!E1465)</f>
        <v/>
      </c>
      <c r="G1465" s="52" t="str">
        <f>IF(A1465="","",'DATA PENDIENTES'!F1465)</f>
        <v/>
      </c>
      <c r="H1465" s="52" t="str">
        <f>IF(A1465="","",'DATA PENDIENTES'!G1465)</f>
        <v/>
      </c>
      <c r="I1465" s="53" t="str">
        <f>IF(A1465="","",'DATA PENDIENTES'!H1465)</f>
        <v/>
      </c>
      <c r="J1465" s="53" t="str">
        <f t="shared" si="1"/>
        <v/>
      </c>
      <c r="K1465" s="52" t="str">
        <f>IF(A1465="","",'DATA PENDIENTES'!I1465)</f>
        <v/>
      </c>
      <c r="L1465" s="52" t="str">
        <f>IF(A1465="","",'DATA PENDIENTES'!K1465)</f>
        <v/>
      </c>
      <c r="M1465" s="52" t="str">
        <f>IF(A1465="","",'DATA PENDIENTES'!M1465)</f>
        <v/>
      </c>
      <c r="N1465" s="52" t="str">
        <f>IF(A1465="","",'DATA PENDIENTES'!N1465)</f>
        <v/>
      </c>
      <c r="O1465" s="52" t="str">
        <f t="shared" si="2"/>
        <v/>
      </c>
      <c r="P1465" s="52" t="str">
        <f t="shared" si="3"/>
        <v/>
      </c>
      <c r="Q1465" s="80" t="str">
        <f t="shared" si="4"/>
        <v/>
      </c>
      <c r="R1465" s="52" t="str">
        <f t="shared" si="5"/>
        <v/>
      </c>
      <c r="S1465" s="52" t="str">
        <f t="shared" si="6"/>
        <v/>
      </c>
      <c r="T1465" s="53" t="str">
        <f>IF(A1465="","",'DATA PENDIENTES'!O1465)</f>
        <v/>
      </c>
    </row>
    <row r="1466" ht="15.75" customHeight="1">
      <c r="A1466" s="47" t="str">
        <f>IF('DATA PENDIENTES'!B1466="","",'DATA PENDIENTES'!B1466)</f>
        <v/>
      </c>
      <c r="B1466" s="47" t="str">
        <f>IF(A1466="","",'DATA PENDIENTES'!C1466)</f>
        <v/>
      </c>
      <c r="C1466" s="47" t="str">
        <f>IF(A1466="","",'DATA PENDIENTES'!L1466)</f>
        <v/>
      </c>
      <c r="D1466" s="47" t="str">
        <f>IF(A1466="","",'DATA PENDIENTES'!J1466)</f>
        <v/>
      </c>
      <c r="E1466" s="47" t="str">
        <f>IF(A1466="","",'DATA PENDIENTES'!D1466)</f>
        <v/>
      </c>
      <c r="F1466" s="47" t="str">
        <f>IF(A1466="","",'DATA PENDIENTES'!E1466)</f>
        <v/>
      </c>
      <c r="G1466" s="47" t="str">
        <f>IF(A1466="","",'DATA PENDIENTES'!F1466)</f>
        <v/>
      </c>
      <c r="H1466" s="47" t="str">
        <f>IF(A1466="","",'DATA PENDIENTES'!G1466)</f>
        <v/>
      </c>
      <c r="I1466" s="48" t="str">
        <f>IF(A1466="","",'DATA PENDIENTES'!H1466)</f>
        <v/>
      </c>
      <c r="J1466" s="48" t="str">
        <f t="shared" si="1"/>
        <v/>
      </c>
      <c r="K1466" s="47" t="str">
        <f>IF(A1466="","",'DATA PENDIENTES'!I1466)</f>
        <v/>
      </c>
      <c r="L1466" s="47" t="str">
        <f>IF(A1466="","",'DATA PENDIENTES'!K1466)</f>
        <v/>
      </c>
      <c r="M1466" s="47" t="str">
        <f>IF(A1466="","",'DATA PENDIENTES'!M1466)</f>
        <v/>
      </c>
      <c r="N1466" s="47" t="str">
        <f>IF(A1466="","",'DATA PENDIENTES'!N1466)</f>
        <v/>
      </c>
      <c r="O1466" s="47" t="str">
        <f t="shared" si="2"/>
        <v/>
      </c>
      <c r="P1466" s="47" t="str">
        <f t="shared" si="3"/>
        <v/>
      </c>
      <c r="Q1466" s="77" t="str">
        <f t="shared" si="4"/>
        <v/>
      </c>
      <c r="R1466" s="47" t="str">
        <f t="shared" si="5"/>
        <v/>
      </c>
      <c r="S1466" s="47" t="str">
        <f t="shared" si="6"/>
        <v/>
      </c>
      <c r="T1466" s="48" t="str">
        <f>IF(A1466="","",'DATA PENDIENTES'!O1466)</f>
        <v/>
      </c>
    </row>
    <row r="1467" ht="15.75" customHeight="1">
      <c r="A1467" s="52" t="str">
        <f>IF('DATA PENDIENTES'!B1467="","",'DATA PENDIENTES'!B1467)</f>
        <v/>
      </c>
      <c r="B1467" s="52" t="str">
        <f>IF(A1467="","",'DATA PENDIENTES'!C1467)</f>
        <v/>
      </c>
      <c r="C1467" s="52" t="str">
        <f>IF(A1467="","",'DATA PENDIENTES'!L1467)</f>
        <v/>
      </c>
      <c r="D1467" s="52" t="str">
        <f>IF(A1467="","",'DATA PENDIENTES'!J1467)</f>
        <v/>
      </c>
      <c r="E1467" s="52" t="str">
        <f>IF(A1467="","",'DATA PENDIENTES'!D1467)</f>
        <v/>
      </c>
      <c r="F1467" s="52" t="str">
        <f>IF(A1467="","",'DATA PENDIENTES'!E1467)</f>
        <v/>
      </c>
      <c r="G1467" s="52" t="str">
        <f>IF(A1467="","",'DATA PENDIENTES'!F1467)</f>
        <v/>
      </c>
      <c r="H1467" s="52" t="str">
        <f>IF(A1467="","",'DATA PENDIENTES'!G1467)</f>
        <v/>
      </c>
      <c r="I1467" s="53" t="str">
        <f>IF(A1467="","",'DATA PENDIENTES'!H1467)</f>
        <v/>
      </c>
      <c r="J1467" s="53" t="str">
        <f t="shared" si="1"/>
        <v/>
      </c>
      <c r="K1467" s="52" t="str">
        <f>IF(A1467="","",'DATA PENDIENTES'!I1467)</f>
        <v/>
      </c>
      <c r="L1467" s="52" t="str">
        <f>IF(A1467="","",'DATA PENDIENTES'!K1467)</f>
        <v/>
      </c>
      <c r="M1467" s="52" t="str">
        <f>IF(A1467="","",'DATA PENDIENTES'!M1467)</f>
        <v/>
      </c>
      <c r="N1467" s="52" t="str">
        <f>IF(A1467="","",'DATA PENDIENTES'!N1467)</f>
        <v/>
      </c>
      <c r="O1467" s="52" t="str">
        <f t="shared" si="2"/>
        <v/>
      </c>
      <c r="P1467" s="52" t="str">
        <f t="shared" si="3"/>
        <v/>
      </c>
      <c r="Q1467" s="80" t="str">
        <f t="shared" si="4"/>
        <v/>
      </c>
      <c r="R1467" s="52" t="str">
        <f t="shared" si="5"/>
        <v/>
      </c>
      <c r="S1467" s="52" t="str">
        <f t="shared" si="6"/>
        <v/>
      </c>
      <c r="T1467" s="53" t="str">
        <f>IF(A1467="","",'DATA PENDIENTES'!O1467)</f>
        <v/>
      </c>
    </row>
    <row r="1468" ht="15.75" customHeight="1">
      <c r="A1468" s="47" t="str">
        <f>IF('DATA PENDIENTES'!B1468="","",'DATA PENDIENTES'!B1468)</f>
        <v/>
      </c>
      <c r="B1468" s="47" t="str">
        <f>IF(A1468="","",'DATA PENDIENTES'!C1468)</f>
        <v/>
      </c>
      <c r="C1468" s="47" t="str">
        <f>IF(A1468="","",'DATA PENDIENTES'!L1468)</f>
        <v/>
      </c>
      <c r="D1468" s="47" t="str">
        <f>IF(A1468="","",'DATA PENDIENTES'!J1468)</f>
        <v/>
      </c>
      <c r="E1468" s="47" t="str">
        <f>IF(A1468="","",'DATA PENDIENTES'!D1468)</f>
        <v/>
      </c>
      <c r="F1468" s="47" t="str">
        <f>IF(A1468="","",'DATA PENDIENTES'!E1468)</f>
        <v/>
      </c>
      <c r="G1468" s="47" t="str">
        <f>IF(A1468="","",'DATA PENDIENTES'!F1468)</f>
        <v/>
      </c>
      <c r="H1468" s="47" t="str">
        <f>IF(A1468="","",'DATA PENDIENTES'!G1468)</f>
        <v/>
      </c>
      <c r="I1468" s="48" t="str">
        <f>IF(A1468="","",'DATA PENDIENTES'!H1468)</f>
        <v/>
      </c>
      <c r="J1468" s="48" t="str">
        <f t="shared" si="1"/>
        <v/>
      </c>
      <c r="K1468" s="47" t="str">
        <f>IF(A1468="","",'DATA PENDIENTES'!I1468)</f>
        <v/>
      </c>
      <c r="L1468" s="47" t="str">
        <f>IF(A1468="","",'DATA PENDIENTES'!K1468)</f>
        <v/>
      </c>
      <c r="M1468" s="47" t="str">
        <f>IF(A1468="","",'DATA PENDIENTES'!M1468)</f>
        <v/>
      </c>
      <c r="N1468" s="47" t="str">
        <f>IF(A1468="","",'DATA PENDIENTES'!N1468)</f>
        <v/>
      </c>
      <c r="O1468" s="47" t="str">
        <f t="shared" si="2"/>
        <v/>
      </c>
      <c r="P1468" s="47" t="str">
        <f t="shared" si="3"/>
        <v/>
      </c>
      <c r="Q1468" s="77" t="str">
        <f t="shared" si="4"/>
        <v/>
      </c>
      <c r="R1468" s="47" t="str">
        <f t="shared" si="5"/>
        <v/>
      </c>
      <c r="S1468" s="47" t="str">
        <f t="shared" si="6"/>
        <v/>
      </c>
      <c r="T1468" s="48" t="str">
        <f>IF(A1468="","",'DATA PENDIENTES'!O1468)</f>
        <v/>
      </c>
    </row>
    <row r="1469" ht="15.75" customHeight="1">
      <c r="A1469" s="52" t="str">
        <f>IF('DATA PENDIENTES'!B1469="","",'DATA PENDIENTES'!B1469)</f>
        <v/>
      </c>
      <c r="B1469" s="52" t="str">
        <f>IF(A1469="","",'DATA PENDIENTES'!C1469)</f>
        <v/>
      </c>
      <c r="C1469" s="52" t="str">
        <f>IF(A1469="","",'DATA PENDIENTES'!L1469)</f>
        <v/>
      </c>
      <c r="D1469" s="52" t="str">
        <f>IF(A1469="","",'DATA PENDIENTES'!J1469)</f>
        <v/>
      </c>
      <c r="E1469" s="52" t="str">
        <f>IF(A1469="","",'DATA PENDIENTES'!D1469)</f>
        <v/>
      </c>
      <c r="F1469" s="52" t="str">
        <f>IF(A1469="","",'DATA PENDIENTES'!E1469)</f>
        <v/>
      </c>
      <c r="G1469" s="52" t="str">
        <f>IF(A1469="","",'DATA PENDIENTES'!F1469)</f>
        <v/>
      </c>
      <c r="H1469" s="52" t="str">
        <f>IF(A1469="","",'DATA PENDIENTES'!G1469)</f>
        <v/>
      </c>
      <c r="I1469" s="53" t="str">
        <f>IF(A1469="","",'DATA PENDIENTES'!H1469)</f>
        <v/>
      </c>
      <c r="J1469" s="53" t="str">
        <f t="shared" si="1"/>
        <v/>
      </c>
      <c r="K1469" s="52" t="str">
        <f>IF(A1469="","",'DATA PENDIENTES'!I1469)</f>
        <v/>
      </c>
      <c r="L1469" s="52" t="str">
        <f>IF(A1469="","",'DATA PENDIENTES'!K1469)</f>
        <v/>
      </c>
      <c r="M1469" s="52" t="str">
        <f>IF(A1469="","",'DATA PENDIENTES'!M1469)</f>
        <v/>
      </c>
      <c r="N1469" s="52" t="str">
        <f>IF(A1469="","",'DATA PENDIENTES'!N1469)</f>
        <v/>
      </c>
      <c r="O1469" s="52" t="str">
        <f t="shared" si="2"/>
        <v/>
      </c>
      <c r="P1469" s="52" t="str">
        <f t="shared" si="3"/>
        <v/>
      </c>
      <c r="Q1469" s="80" t="str">
        <f t="shared" si="4"/>
        <v/>
      </c>
      <c r="R1469" s="52" t="str">
        <f t="shared" si="5"/>
        <v/>
      </c>
      <c r="S1469" s="52" t="str">
        <f t="shared" si="6"/>
        <v/>
      </c>
      <c r="T1469" s="53" t="str">
        <f>IF(A1469="","",'DATA PENDIENTES'!O1469)</f>
        <v/>
      </c>
    </row>
    <row r="1470" ht="15.75" customHeight="1">
      <c r="A1470" s="47" t="str">
        <f>IF('DATA PENDIENTES'!B1470="","",'DATA PENDIENTES'!B1470)</f>
        <v/>
      </c>
      <c r="B1470" s="47" t="str">
        <f>IF(A1470="","",'DATA PENDIENTES'!C1470)</f>
        <v/>
      </c>
      <c r="C1470" s="47" t="str">
        <f>IF(A1470="","",'DATA PENDIENTES'!L1470)</f>
        <v/>
      </c>
      <c r="D1470" s="47" t="str">
        <f>IF(A1470="","",'DATA PENDIENTES'!J1470)</f>
        <v/>
      </c>
      <c r="E1470" s="47" t="str">
        <f>IF(A1470="","",'DATA PENDIENTES'!D1470)</f>
        <v/>
      </c>
      <c r="F1470" s="47" t="str">
        <f>IF(A1470="","",'DATA PENDIENTES'!E1470)</f>
        <v/>
      </c>
      <c r="G1470" s="47" t="str">
        <f>IF(A1470="","",'DATA PENDIENTES'!F1470)</f>
        <v/>
      </c>
      <c r="H1470" s="47" t="str">
        <f>IF(A1470="","",'DATA PENDIENTES'!G1470)</f>
        <v/>
      </c>
      <c r="I1470" s="48" t="str">
        <f>IF(A1470="","",'DATA PENDIENTES'!H1470)</f>
        <v/>
      </c>
      <c r="J1470" s="48" t="str">
        <f t="shared" si="1"/>
        <v/>
      </c>
      <c r="K1470" s="47" t="str">
        <f>IF(A1470="","",'DATA PENDIENTES'!I1470)</f>
        <v/>
      </c>
      <c r="L1470" s="47" t="str">
        <f>IF(A1470="","",'DATA PENDIENTES'!K1470)</f>
        <v/>
      </c>
      <c r="M1470" s="47" t="str">
        <f>IF(A1470="","",'DATA PENDIENTES'!M1470)</f>
        <v/>
      </c>
      <c r="N1470" s="47" t="str">
        <f>IF(A1470="","",'DATA PENDIENTES'!N1470)</f>
        <v/>
      </c>
      <c r="O1470" s="47" t="str">
        <f t="shared" si="2"/>
        <v/>
      </c>
      <c r="P1470" s="47" t="str">
        <f t="shared" si="3"/>
        <v/>
      </c>
      <c r="Q1470" s="77" t="str">
        <f t="shared" si="4"/>
        <v/>
      </c>
      <c r="R1470" s="47" t="str">
        <f t="shared" si="5"/>
        <v/>
      </c>
      <c r="S1470" s="47" t="str">
        <f t="shared" si="6"/>
        <v/>
      </c>
      <c r="T1470" s="48" t="str">
        <f>IF(A1470="","",'DATA PENDIENTES'!O1470)</f>
        <v/>
      </c>
    </row>
    <row r="1471" ht="15.75" customHeight="1">
      <c r="A1471" s="52" t="str">
        <f>IF('DATA PENDIENTES'!B1471="","",'DATA PENDIENTES'!B1471)</f>
        <v/>
      </c>
      <c r="B1471" s="52" t="str">
        <f>IF(A1471="","",'DATA PENDIENTES'!C1471)</f>
        <v/>
      </c>
      <c r="C1471" s="52" t="str">
        <f>IF(A1471="","",'DATA PENDIENTES'!L1471)</f>
        <v/>
      </c>
      <c r="D1471" s="52" t="str">
        <f>IF(A1471="","",'DATA PENDIENTES'!J1471)</f>
        <v/>
      </c>
      <c r="E1471" s="52" t="str">
        <f>IF(A1471="","",'DATA PENDIENTES'!D1471)</f>
        <v/>
      </c>
      <c r="F1471" s="52" t="str">
        <f>IF(A1471="","",'DATA PENDIENTES'!E1471)</f>
        <v/>
      </c>
      <c r="G1471" s="52" t="str">
        <f>IF(A1471="","",'DATA PENDIENTES'!F1471)</f>
        <v/>
      </c>
      <c r="H1471" s="52" t="str">
        <f>IF(A1471="","",'DATA PENDIENTES'!G1471)</f>
        <v/>
      </c>
      <c r="I1471" s="53" t="str">
        <f>IF(A1471="","",'DATA PENDIENTES'!H1471)</f>
        <v/>
      </c>
      <c r="J1471" s="53" t="str">
        <f t="shared" si="1"/>
        <v/>
      </c>
      <c r="K1471" s="52" t="str">
        <f>IF(A1471="","",'DATA PENDIENTES'!I1471)</f>
        <v/>
      </c>
      <c r="L1471" s="52" t="str">
        <f>IF(A1471="","",'DATA PENDIENTES'!K1471)</f>
        <v/>
      </c>
      <c r="M1471" s="52" t="str">
        <f>IF(A1471="","",'DATA PENDIENTES'!M1471)</f>
        <v/>
      </c>
      <c r="N1471" s="52" t="str">
        <f>IF(A1471="","",'DATA PENDIENTES'!N1471)</f>
        <v/>
      </c>
      <c r="O1471" s="52" t="str">
        <f t="shared" si="2"/>
        <v/>
      </c>
      <c r="P1471" s="52" t="str">
        <f t="shared" si="3"/>
        <v/>
      </c>
      <c r="Q1471" s="80" t="str">
        <f t="shared" si="4"/>
        <v/>
      </c>
      <c r="R1471" s="52" t="str">
        <f t="shared" si="5"/>
        <v/>
      </c>
      <c r="S1471" s="52" t="str">
        <f t="shared" si="6"/>
        <v/>
      </c>
      <c r="T1471" s="53" t="str">
        <f>IF(A1471="","",'DATA PENDIENTES'!O1471)</f>
        <v/>
      </c>
    </row>
    <row r="1472" ht="15.75" customHeight="1">
      <c r="A1472" s="47" t="str">
        <f>IF('DATA PENDIENTES'!B1472="","",'DATA PENDIENTES'!B1472)</f>
        <v/>
      </c>
      <c r="B1472" s="47" t="str">
        <f>IF(A1472="","",'DATA PENDIENTES'!C1472)</f>
        <v/>
      </c>
      <c r="C1472" s="47" t="str">
        <f>IF(A1472="","",'DATA PENDIENTES'!L1472)</f>
        <v/>
      </c>
      <c r="D1472" s="47" t="str">
        <f>IF(A1472="","",'DATA PENDIENTES'!J1472)</f>
        <v/>
      </c>
      <c r="E1472" s="47" t="str">
        <f>IF(A1472="","",'DATA PENDIENTES'!D1472)</f>
        <v/>
      </c>
      <c r="F1472" s="47" t="str">
        <f>IF(A1472="","",'DATA PENDIENTES'!E1472)</f>
        <v/>
      </c>
      <c r="G1472" s="47" t="str">
        <f>IF(A1472="","",'DATA PENDIENTES'!F1472)</f>
        <v/>
      </c>
      <c r="H1472" s="47" t="str">
        <f>IF(A1472="","",'DATA PENDIENTES'!G1472)</f>
        <v/>
      </c>
      <c r="I1472" s="48" t="str">
        <f>IF(A1472="","",'DATA PENDIENTES'!H1472)</f>
        <v/>
      </c>
      <c r="J1472" s="48" t="str">
        <f t="shared" si="1"/>
        <v/>
      </c>
      <c r="K1472" s="47" t="str">
        <f>IF(A1472="","",'DATA PENDIENTES'!I1472)</f>
        <v/>
      </c>
      <c r="L1472" s="47" t="str">
        <f>IF(A1472="","",'DATA PENDIENTES'!K1472)</f>
        <v/>
      </c>
      <c r="M1472" s="47" t="str">
        <f>IF(A1472="","",'DATA PENDIENTES'!M1472)</f>
        <v/>
      </c>
      <c r="N1472" s="47" t="str">
        <f>IF(A1472="","",'DATA PENDIENTES'!N1472)</f>
        <v/>
      </c>
      <c r="O1472" s="47" t="str">
        <f t="shared" si="2"/>
        <v/>
      </c>
      <c r="P1472" s="47" t="str">
        <f t="shared" si="3"/>
        <v/>
      </c>
      <c r="Q1472" s="77" t="str">
        <f t="shared" si="4"/>
        <v/>
      </c>
      <c r="R1472" s="47" t="str">
        <f t="shared" si="5"/>
        <v/>
      </c>
      <c r="S1472" s="47" t="str">
        <f t="shared" si="6"/>
        <v/>
      </c>
      <c r="T1472" s="48" t="str">
        <f>IF(A1472="","",'DATA PENDIENTES'!O1472)</f>
        <v/>
      </c>
    </row>
    <row r="1473" ht="15.75" customHeight="1">
      <c r="A1473" s="52" t="str">
        <f>IF('DATA PENDIENTES'!B1473="","",'DATA PENDIENTES'!B1473)</f>
        <v/>
      </c>
      <c r="B1473" s="52" t="str">
        <f>IF(A1473="","",'DATA PENDIENTES'!C1473)</f>
        <v/>
      </c>
      <c r="C1473" s="52" t="str">
        <f>IF(A1473="","",'DATA PENDIENTES'!L1473)</f>
        <v/>
      </c>
      <c r="D1473" s="52" t="str">
        <f>IF(A1473="","",'DATA PENDIENTES'!J1473)</f>
        <v/>
      </c>
      <c r="E1473" s="52" t="str">
        <f>IF(A1473="","",'DATA PENDIENTES'!D1473)</f>
        <v/>
      </c>
      <c r="F1473" s="52" t="str">
        <f>IF(A1473="","",'DATA PENDIENTES'!E1473)</f>
        <v/>
      </c>
      <c r="G1473" s="52" t="str">
        <f>IF(A1473="","",'DATA PENDIENTES'!F1473)</f>
        <v/>
      </c>
      <c r="H1473" s="52" t="str">
        <f>IF(A1473="","",'DATA PENDIENTES'!G1473)</f>
        <v/>
      </c>
      <c r="I1473" s="53" t="str">
        <f>IF(A1473="","",'DATA PENDIENTES'!H1473)</f>
        <v/>
      </c>
      <c r="J1473" s="53" t="str">
        <f t="shared" si="1"/>
        <v/>
      </c>
      <c r="K1473" s="52" t="str">
        <f>IF(A1473="","",'DATA PENDIENTES'!I1473)</f>
        <v/>
      </c>
      <c r="L1473" s="52" t="str">
        <f>IF(A1473="","",'DATA PENDIENTES'!K1473)</f>
        <v/>
      </c>
      <c r="M1473" s="52" t="str">
        <f>IF(A1473="","",'DATA PENDIENTES'!M1473)</f>
        <v/>
      </c>
      <c r="N1473" s="52" t="str">
        <f>IF(A1473="","",'DATA PENDIENTES'!N1473)</f>
        <v/>
      </c>
      <c r="O1473" s="52" t="str">
        <f t="shared" si="2"/>
        <v/>
      </c>
      <c r="P1473" s="52" t="str">
        <f t="shared" si="3"/>
        <v/>
      </c>
      <c r="Q1473" s="80" t="str">
        <f t="shared" si="4"/>
        <v/>
      </c>
      <c r="R1473" s="52" t="str">
        <f t="shared" si="5"/>
        <v/>
      </c>
      <c r="S1473" s="52" t="str">
        <f t="shared" si="6"/>
        <v/>
      </c>
      <c r="T1473" s="53" t="str">
        <f>IF(A1473="","",'DATA PENDIENTES'!O1473)</f>
        <v/>
      </c>
    </row>
    <row r="1474" ht="15.75" customHeight="1">
      <c r="A1474" s="47" t="str">
        <f>IF('DATA PENDIENTES'!B1474="","",'DATA PENDIENTES'!B1474)</f>
        <v/>
      </c>
      <c r="B1474" s="47" t="str">
        <f>IF(A1474="","",'DATA PENDIENTES'!C1474)</f>
        <v/>
      </c>
      <c r="C1474" s="47" t="str">
        <f>IF(A1474="","",'DATA PENDIENTES'!L1474)</f>
        <v/>
      </c>
      <c r="D1474" s="47" t="str">
        <f>IF(A1474="","",'DATA PENDIENTES'!J1474)</f>
        <v/>
      </c>
      <c r="E1474" s="47" t="str">
        <f>IF(A1474="","",'DATA PENDIENTES'!D1474)</f>
        <v/>
      </c>
      <c r="F1474" s="47" t="str">
        <f>IF(A1474="","",'DATA PENDIENTES'!E1474)</f>
        <v/>
      </c>
      <c r="G1474" s="47" t="str">
        <f>IF(A1474="","",'DATA PENDIENTES'!F1474)</f>
        <v/>
      </c>
      <c r="H1474" s="47" t="str">
        <f>IF(A1474="","",'DATA PENDIENTES'!G1474)</f>
        <v/>
      </c>
      <c r="I1474" s="48" t="str">
        <f>IF(A1474="","",'DATA PENDIENTES'!H1474)</f>
        <v/>
      </c>
      <c r="J1474" s="48" t="str">
        <f t="shared" si="1"/>
        <v/>
      </c>
      <c r="K1474" s="47" t="str">
        <f>IF(A1474="","",'DATA PENDIENTES'!I1474)</f>
        <v/>
      </c>
      <c r="L1474" s="47" t="str">
        <f>IF(A1474="","",'DATA PENDIENTES'!K1474)</f>
        <v/>
      </c>
      <c r="M1474" s="47" t="str">
        <f>IF(A1474="","",'DATA PENDIENTES'!M1474)</f>
        <v/>
      </c>
      <c r="N1474" s="47" t="str">
        <f>IF(A1474="","",'DATA PENDIENTES'!N1474)</f>
        <v/>
      </c>
      <c r="O1474" s="47" t="str">
        <f t="shared" si="2"/>
        <v/>
      </c>
      <c r="P1474" s="47" t="str">
        <f t="shared" si="3"/>
        <v/>
      </c>
      <c r="Q1474" s="77" t="str">
        <f t="shared" si="4"/>
        <v/>
      </c>
      <c r="R1474" s="47" t="str">
        <f t="shared" si="5"/>
        <v/>
      </c>
      <c r="S1474" s="47" t="str">
        <f t="shared" si="6"/>
        <v/>
      </c>
      <c r="T1474" s="48" t="str">
        <f>IF(A1474="","",'DATA PENDIENTES'!O1474)</f>
        <v/>
      </c>
    </row>
    <row r="1475" ht="15.75" customHeight="1">
      <c r="A1475" s="52" t="str">
        <f>IF('DATA PENDIENTES'!B1475="","",'DATA PENDIENTES'!B1475)</f>
        <v/>
      </c>
      <c r="B1475" s="52" t="str">
        <f>IF(A1475="","",'DATA PENDIENTES'!C1475)</f>
        <v/>
      </c>
      <c r="C1475" s="52" t="str">
        <f>IF(A1475="","",'DATA PENDIENTES'!L1475)</f>
        <v/>
      </c>
      <c r="D1475" s="52" t="str">
        <f>IF(A1475="","",'DATA PENDIENTES'!J1475)</f>
        <v/>
      </c>
      <c r="E1475" s="52" t="str">
        <f>IF(A1475="","",'DATA PENDIENTES'!D1475)</f>
        <v/>
      </c>
      <c r="F1475" s="52" t="str">
        <f>IF(A1475="","",'DATA PENDIENTES'!E1475)</f>
        <v/>
      </c>
      <c r="G1475" s="52" t="str">
        <f>IF(A1475="","",'DATA PENDIENTES'!F1475)</f>
        <v/>
      </c>
      <c r="H1475" s="52" t="str">
        <f>IF(A1475="","",'DATA PENDIENTES'!G1475)</f>
        <v/>
      </c>
      <c r="I1475" s="53" t="str">
        <f>IF(A1475="","",'DATA PENDIENTES'!H1475)</f>
        <v/>
      </c>
      <c r="J1475" s="53" t="str">
        <f t="shared" si="1"/>
        <v/>
      </c>
      <c r="K1475" s="52" t="str">
        <f>IF(A1475="","",'DATA PENDIENTES'!I1475)</f>
        <v/>
      </c>
      <c r="L1475" s="52" t="str">
        <f>IF(A1475="","",'DATA PENDIENTES'!K1475)</f>
        <v/>
      </c>
      <c r="M1475" s="52" t="str">
        <f>IF(A1475="","",'DATA PENDIENTES'!M1475)</f>
        <v/>
      </c>
      <c r="N1475" s="52" t="str">
        <f>IF(A1475="","",'DATA PENDIENTES'!N1475)</f>
        <v/>
      </c>
      <c r="O1475" s="52" t="str">
        <f t="shared" si="2"/>
        <v/>
      </c>
      <c r="P1475" s="52" t="str">
        <f t="shared" si="3"/>
        <v/>
      </c>
      <c r="Q1475" s="80" t="str">
        <f t="shared" si="4"/>
        <v/>
      </c>
      <c r="R1475" s="52" t="str">
        <f t="shared" si="5"/>
        <v/>
      </c>
      <c r="S1475" s="52" t="str">
        <f t="shared" si="6"/>
        <v/>
      </c>
      <c r="T1475" s="53" t="str">
        <f>IF(A1475="","",'DATA PENDIENTES'!O1475)</f>
        <v/>
      </c>
    </row>
    <row r="1476" ht="15.75" customHeight="1">
      <c r="A1476" s="47" t="str">
        <f>IF('DATA PENDIENTES'!B1476="","",'DATA PENDIENTES'!B1476)</f>
        <v/>
      </c>
      <c r="B1476" s="47" t="str">
        <f>IF(A1476="","",'DATA PENDIENTES'!C1476)</f>
        <v/>
      </c>
      <c r="C1476" s="47" t="str">
        <f>IF(A1476="","",'DATA PENDIENTES'!L1476)</f>
        <v/>
      </c>
      <c r="D1476" s="47" t="str">
        <f>IF(A1476="","",'DATA PENDIENTES'!J1476)</f>
        <v/>
      </c>
      <c r="E1476" s="47" t="str">
        <f>IF(A1476="","",'DATA PENDIENTES'!D1476)</f>
        <v/>
      </c>
      <c r="F1476" s="47" t="str">
        <f>IF(A1476="","",'DATA PENDIENTES'!E1476)</f>
        <v/>
      </c>
      <c r="G1476" s="47" t="str">
        <f>IF(A1476="","",'DATA PENDIENTES'!F1476)</f>
        <v/>
      </c>
      <c r="H1476" s="47" t="str">
        <f>IF(A1476="","",'DATA PENDIENTES'!G1476)</f>
        <v/>
      </c>
      <c r="I1476" s="48" t="str">
        <f>IF(A1476="","",'DATA PENDIENTES'!H1476)</f>
        <v/>
      </c>
      <c r="J1476" s="48" t="str">
        <f t="shared" si="1"/>
        <v/>
      </c>
      <c r="K1476" s="47" t="str">
        <f>IF(A1476="","",'DATA PENDIENTES'!I1476)</f>
        <v/>
      </c>
      <c r="L1476" s="47" t="str">
        <f>IF(A1476="","",'DATA PENDIENTES'!K1476)</f>
        <v/>
      </c>
      <c r="M1476" s="47" t="str">
        <f>IF(A1476="","",'DATA PENDIENTES'!M1476)</f>
        <v/>
      </c>
      <c r="N1476" s="47" t="str">
        <f>IF(A1476="","",'DATA PENDIENTES'!N1476)</f>
        <v/>
      </c>
      <c r="O1476" s="47" t="str">
        <f t="shared" si="2"/>
        <v/>
      </c>
      <c r="P1476" s="47" t="str">
        <f t="shared" si="3"/>
        <v/>
      </c>
      <c r="Q1476" s="77" t="str">
        <f t="shared" si="4"/>
        <v/>
      </c>
      <c r="R1476" s="47" t="str">
        <f t="shared" si="5"/>
        <v/>
      </c>
      <c r="S1476" s="47" t="str">
        <f t="shared" si="6"/>
        <v/>
      </c>
      <c r="T1476" s="48" t="str">
        <f>IF(A1476="","",'DATA PENDIENTES'!O1476)</f>
        <v/>
      </c>
    </row>
    <row r="1477" ht="15.75" customHeight="1">
      <c r="A1477" s="52" t="str">
        <f>IF('DATA PENDIENTES'!B1477="","",'DATA PENDIENTES'!B1477)</f>
        <v/>
      </c>
      <c r="B1477" s="52" t="str">
        <f>IF(A1477="","",'DATA PENDIENTES'!C1477)</f>
        <v/>
      </c>
      <c r="C1477" s="52" t="str">
        <f>IF(A1477="","",'DATA PENDIENTES'!L1477)</f>
        <v/>
      </c>
      <c r="D1477" s="52" t="str">
        <f>IF(A1477="","",'DATA PENDIENTES'!J1477)</f>
        <v/>
      </c>
      <c r="E1477" s="52" t="str">
        <f>IF(A1477="","",'DATA PENDIENTES'!D1477)</f>
        <v/>
      </c>
      <c r="F1477" s="52" t="str">
        <f>IF(A1477="","",'DATA PENDIENTES'!E1477)</f>
        <v/>
      </c>
      <c r="G1477" s="52" t="str">
        <f>IF(A1477="","",'DATA PENDIENTES'!F1477)</f>
        <v/>
      </c>
      <c r="H1477" s="52" t="str">
        <f>IF(A1477="","",'DATA PENDIENTES'!G1477)</f>
        <v/>
      </c>
      <c r="I1477" s="53" t="str">
        <f>IF(A1477="","",'DATA PENDIENTES'!H1477)</f>
        <v/>
      </c>
      <c r="J1477" s="53" t="str">
        <f t="shared" si="1"/>
        <v/>
      </c>
      <c r="K1477" s="52" t="str">
        <f>IF(A1477="","",'DATA PENDIENTES'!I1477)</f>
        <v/>
      </c>
      <c r="L1477" s="52" t="str">
        <f>IF(A1477="","",'DATA PENDIENTES'!K1477)</f>
        <v/>
      </c>
      <c r="M1477" s="52" t="str">
        <f>IF(A1477="","",'DATA PENDIENTES'!M1477)</f>
        <v/>
      </c>
      <c r="N1477" s="52" t="str">
        <f>IF(A1477="","",'DATA PENDIENTES'!N1477)</f>
        <v/>
      </c>
      <c r="O1477" s="52" t="str">
        <f t="shared" si="2"/>
        <v/>
      </c>
      <c r="P1477" s="52" t="str">
        <f t="shared" si="3"/>
        <v/>
      </c>
      <c r="Q1477" s="80" t="str">
        <f t="shared" si="4"/>
        <v/>
      </c>
      <c r="R1477" s="52" t="str">
        <f t="shared" si="5"/>
        <v/>
      </c>
      <c r="S1477" s="52" t="str">
        <f t="shared" si="6"/>
        <v/>
      </c>
      <c r="T1477" s="53" t="str">
        <f>IF(A1477="","",'DATA PENDIENTES'!O1477)</f>
        <v/>
      </c>
    </row>
    <row r="1478" ht="15.75" customHeight="1">
      <c r="A1478" s="47" t="str">
        <f>IF('DATA PENDIENTES'!B1478="","",'DATA PENDIENTES'!B1478)</f>
        <v/>
      </c>
      <c r="B1478" s="47" t="str">
        <f>IF(A1478="","",'DATA PENDIENTES'!C1478)</f>
        <v/>
      </c>
      <c r="C1478" s="47" t="str">
        <f>IF(A1478="","",'DATA PENDIENTES'!L1478)</f>
        <v/>
      </c>
      <c r="D1478" s="47" t="str">
        <f>IF(A1478="","",'DATA PENDIENTES'!J1478)</f>
        <v/>
      </c>
      <c r="E1478" s="47" t="str">
        <f>IF(A1478="","",'DATA PENDIENTES'!D1478)</f>
        <v/>
      </c>
      <c r="F1478" s="47" t="str">
        <f>IF(A1478="","",'DATA PENDIENTES'!E1478)</f>
        <v/>
      </c>
      <c r="G1478" s="47" t="str">
        <f>IF(A1478="","",'DATA PENDIENTES'!F1478)</f>
        <v/>
      </c>
      <c r="H1478" s="47" t="str">
        <f>IF(A1478="","",'DATA PENDIENTES'!G1478)</f>
        <v/>
      </c>
      <c r="I1478" s="48" t="str">
        <f>IF(A1478="","",'DATA PENDIENTES'!H1478)</f>
        <v/>
      </c>
      <c r="J1478" s="48" t="str">
        <f t="shared" si="1"/>
        <v/>
      </c>
      <c r="K1478" s="47" t="str">
        <f>IF(A1478="","",'DATA PENDIENTES'!I1478)</f>
        <v/>
      </c>
      <c r="L1478" s="47" t="str">
        <f>IF(A1478="","",'DATA PENDIENTES'!K1478)</f>
        <v/>
      </c>
      <c r="M1478" s="47" t="str">
        <f>IF(A1478="","",'DATA PENDIENTES'!M1478)</f>
        <v/>
      </c>
      <c r="N1478" s="47" t="str">
        <f>IF(A1478="","",'DATA PENDIENTES'!N1478)</f>
        <v/>
      </c>
      <c r="O1478" s="47" t="str">
        <f t="shared" si="2"/>
        <v/>
      </c>
      <c r="P1478" s="47" t="str">
        <f t="shared" si="3"/>
        <v/>
      </c>
      <c r="Q1478" s="77" t="str">
        <f t="shared" si="4"/>
        <v/>
      </c>
      <c r="R1478" s="47" t="str">
        <f t="shared" si="5"/>
        <v/>
      </c>
      <c r="S1478" s="47" t="str">
        <f t="shared" si="6"/>
        <v/>
      </c>
      <c r="T1478" s="48" t="str">
        <f>IF(A1478="","",'DATA PENDIENTES'!O1478)</f>
        <v/>
      </c>
    </row>
    <row r="1479" ht="15.75" customHeight="1">
      <c r="A1479" s="52" t="str">
        <f>IF('DATA PENDIENTES'!B1479="","",'DATA PENDIENTES'!B1479)</f>
        <v/>
      </c>
      <c r="B1479" s="52" t="str">
        <f>IF(A1479="","",'DATA PENDIENTES'!C1479)</f>
        <v/>
      </c>
      <c r="C1479" s="52" t="str">
        <f>IF(A1479="","",'DATA PENDIENTES'!L1479)</f>
        <v/>
      </c>
      <c r="D1479" s="52" t="str">
        <f>IF(A1479="","",'DATA PENDIENTES'!J1479)</f>
        <v/>
      </c>
      <c r="E1479" s="52" t="str">
        <f>IF(A1479="","",'DATA PENDIENTES'!D1479)</f>
        <v/>
      </c>
      <c r="F1479" s="52" t="str">
        <f>IF(A1479="","",'DATA PENDIENTES'!E1479)</f>
        <v/>
      </c>
      <c r="G1479" s="52" t="str">
        <f>IF(A1479="","",'DATA PENDIENTES'!F1479)</f>
        <v/>
      </c>
      <c r="H1479" s="52" t="str">
        <f>IF(A1479="","",'DATA PENDIENTES'!G1479)</f>
        <v/>
      </c>
      <c r="I1479" s="53" t="str">
        <f>IF(A1479="","",'DATA PENDIENTES'!H1479)</f>
        <v/>
      </c>
      <c r="J1479" s="53" t="str">
        <f t="shared" si="1"/>
        <v/>
      </c>
      <c r="K1479" s="52" t="str">
        <f>IF(A1479="","",'DATA PENDIENTES'!I1479)</f>
        <v/>
      </c>
      <c r="L1479" s="52" t="str">
        <f>IF(A1479="","",'DATA PENDIENTES'!K1479)</f>
        <v/>
      </c>
      <c r="M1479" s="52" t="str">
        <f>IF(A1479="","",'DATA PENDIENTES'!M1479)</f>
        <v/>
      </c>
      <c r="N1479" s="52" t="str">
        <f>IF(A1479="","",'DATA PENDIENTES'!N1479)</f>
        <v/>
      </c>
      <c r="O1479" s="52" t="str">
        <f t="shared" si="2"/>
        <v/>
      </c>
      <c r="P1479" s="52" t="str">
        <f t="shared" si="3"/>
        <v/>
      </c>
      <c r="Q1479" s="80" t="str">
        <f t="shared" si="4"/>
        <v/>
      </c>
      <c r="R1479" s="52" t="str">
        <f t="shared" si="5"/>
        <v/>
      </c>
      <c r="S1479" s="52" t="str">
        <f t="shared" si="6"/>
        <v/>
      </c>
      <c r="T1479" s="53" t="str">
        <f>IF(A1479="","",'DATA PENDIENTES'!O1479)</f>
        <v/>
      </c>
    </row>
    <row r="1480" ht="15.75" customHeight="1">
      <c r="A1480" s="47" t="str">
        <f>IF('DATA PENDIENTES'!B1480="","",'DATA PENDIENTES'!B1480)</f>
        <v/>
      </c>
      <c r="B1480" s="47" t="str">
        <f>IF(A1480="","",'DATA PENDIENTES'!C1480)</f>
        <v/>
      </c>
      <c r="C1480" s="47" t="str">
        <f>IF(A1480="","",'DATA PENDIENTES'!L1480)</f>
        <v/>
      </c>
      <c r="D1480" s="47" t="str">
        <f>IF(A1480="","",'DATA PENDIENTES'!J1480)</f>
        <v/>
      </c>
      <c r="E1480" s="47" t="str">
        <f>IF(A1480="","",'DATA PENDIENTES'!D1480)</f>
        <v/>
      </c>
      <c r="F1480" s="47" t="str">
        <f>IF(A1480="","",'DATA PENDIENTES'!E1480)</f>
        <v/>
      </c>
      <c r="G1480" s="47" t="str">
        <f>IF(A1480="","",'DATA PENDIENTES'!F1480)</f>
        <v/>
      </c>
      <c r="H1480" s="47" t="str">
        <f>IF(A1480="","",'DATA PENDIENTES'!G1480)</f>
        <v/>
      </c>
      <c r="I1480" s="48" t="str">
        <f>IF(A1480="","",'DATA PENDIENTES'!H1480)</f>
        <v/>
      </c>
      <c r="J1480" s="48" t="str">
        <f t="shared" si="1"/>
        <v/>
      </c>
      <c r="K1480" s="47" t="str">
        <f>IF(A1480="","",'DATA PENDIENTES'!I1480)</f>
        <v/>
      </c>
      <c r="L1480" s="47" t="str">
        <f>IF(A1480="","",'DATA PENDIENTES'!K1480)</f>
        <v/>
      </c>
      <c r="M1480" s="47" t="str">
        <f>IF(A1480="","",'DATA PENDIENTES'!M1480)</f>
        <v/>
      </c>
      <c r="N1480" s="47" t="str">
        <f>IF(A1480="","",'DATA PENDIENTES'!N1480)</f>
        <v/>
      </c>
      <c r="O1480" s="47" t="str">
        <f t="shared" si="2"/>
        <v/>
      </c>
      <c r="P1480" s="47" t="str">
        <f t="shared" si="3"/>
        <v/>
      </c>
      <c r="Q1480" s="77" t="str">
        <f t="shared" si="4"/>
        <v/>
      </c>
      <c r="R1480" s="47" t="str">
        <f t="shared" si="5"/>
        <v/>
      </c>
      <c r="S1480" s="47" t="str">
        <f t="shared" si="6"/>
        <v/>
      </c>
      <c r="T1480" s="48" t="str">
        <f>IF(A1480="","",'DATA PENDIENTES'!O1480)</f>
        <v/>
      </c>
    </row>
    <row r="1481" ht="15.75" customHeight="1">
      <c r="A1481" s="52" t="str">
        <f>IF('DATA PENDIENTES'!B1481="","",'DATA PENDIENTES'!B1481)</f>
        <v/>
      </c>
      <c r="B1481" s="52" t="str">
        <f>IF(A1481="","",'DATA PENDIENTES'!C1481)</f>
        <v/>
      </c>
      <c r="C1481" s="52" t="str">
        <f>IF(A1481="","",'DATA PENDIENTES'!L1481)</f>
        <v/>
      </c>
      <c r="D1481" s="52" t="str">
        <f>IF(A1481="","",'DATA PENDIENTES'!J1481)</f>
        <v/>
      </c>
      <c r="E1481" s="52" t="str">
        <f>IF(A1481="","",'DATA PENDIENTES'!D1481)</f>
        <v/>
      </c>
      <c r="F1481" s="52" t="str">
        <f>IF(A1481="","",'DATA PENDIENTES'!E1481)</f>
        <v/>
      </c>
      <c r="G1481" s="52" t="str">
        <f>IF(A1481="","",'DATA PENDIENTES'!F1481)</f>
        <v/>
      </c>
      <c r="H1481" s="52" t="str">
        <f>IF(A1481="","",'DATA PENDIENTES'!G1481)</f>
        <v/>
      </c>
      <c r="I1481" s="53" t="str">
        <f>IF(A1481="","",'DATA PENDIENTES'!H1481)</f>
        <v/>
      </c>
      <c r="J1481" s="53" t="str">
        <f t="shared" si="1"/>
        <v/>
      </c>
      <c r="K1481" s="52" t="str">
        <f>IF(A1481="","",'DATA PENDIENTES'!I1481)</f>
        <v/>
      </c>
      <c r="L1481" s="52" t="str">
        <f>IF(A1481="","",'DATA PENDIENTES'!K1481)</f>
        <v/>
      </c>
      <c r="M1481" s="52" t="str">
        <f>IF(A1481="","",'DATA PENDIENTES'!M1481)</f>
        <v/>
      </c>
      <c r="N1481" s="52" t="str">
        <f>IF(A1481="","",'DATA PENDIENTES'!N1481)</f>
        <v/>
      </c>
      <c r="O1481" s="52" t="str">
        <f t="shared" si="2"/>
        <v/>
      </c>
      <c r="P1481" s="52" t="str">
        <f t="shared" si="3"/>
        <v/>
      </c>
      <c r="Q1481" s="80" t="str">
        <f t="shared" si="4"/>
        <v/>
      </c>
      <c r="R1481" s="52" t="str">
        <f t="shared" si="5"/>
        <v/>
      </c>
      <c r="S1481" s="52" t="str">
        <f t="shared" si="6"/>
        <v/>
      </c>
      <c r="T1481" s="53" t="str">
        <f>IF(A1481="","",'DATA PENDIENTES'!O1481)</f>
        <v/>
      </c>
    </row>
    <row r="1482" ht="15.75" customHeight="1">
      <c r="A1482" s="47" t="str">
        <f>IF('DATA PENDIENTES'!B1482="","",'DATA PENDIENTES'!B1482)</f>
        <v/>
      </c>
      <c r="B1482" s="47" t="str">
        <f>IF(A1482="","",'DATA PENDIENTES'!C1482)</f>
        <v/>
      </c>
      <c r="C1482" s="47" t="str">
        <f>IF(A1482="","",'DATA PENDIENTES'!L1482)</f>
        <v/>
      </c>
      <c r="D1482" s="47" t="str">
        <f>IF(A1482="","",'DATA PENDIENTES'!J1482)</f>
        <v/>
      </c>
      <c r="E1482" s="47" t="str">
        <f>IF(A1482="","",'DATA PENDIENTES'!D1482)</f>
        <v/>
      </c>
      <c r="F1482" s="47" t="str">
        <f>IF(A1482="","",'DATA PENDIENTES'!E1482)</f>
        <v/>
      </c>
      <c r="G1482" s="47" t="str">
        <f>IF(A1482="","",'DATA PENDIENTES'!F1482)</f>
        <v/>
      </c>
      <c r="H1482" s="47" t="str">
        <f>IF(A1482="","",'DATA PENDIENTES'!G1482)</f>
        <v/>
      </c>
      <c r="I1482" s="48" t="str">
        <f>IF(A1482="","",'DATA PENDIENTES'!H1482)</f>
        <v/>
      </c>
      <c r="J1482" s="48" t="str">
        <f t="shared" si="1"/>
        <v/>
      </c>
      <c r="K1482" s="47" t="str">
        <f>IF(A1482="","",'DATA PENDIENTES'!I1482)</f>
        <v/>
      </c>
      <c r="L1482" s="47" t="str">
        <f>IF(A1482="","",'DATA PENDIENTES'!K1482)</f>
        <v/>
      </c>
      <c r="M1482" s="47" t="str">
        <f>IF(A1482="","",'DATA PENDIENTES'!M1482)</f>
        <v/>
      </c>
      <c r="N1482" s="47" t="str">
        <f>IF(A1482="","",'DATA PENDIENTES'!N1482)</f>
        <v/>
      </c>
      <c r="O1482" s="47" t="str">
        <f t="shared" si="2"/>
        <v/>
      </c>
      <c r="P1482" s="47" t="str">
        <f t="shared" si="3"/>
        <v/>
      </c>
      <c r="Q1482" s="77" t="str">
        <f t="shared" si="4"/>
        <v/>
      </c>
      <c r="R1482" s="47" t="str">
        <f t="shared" si="5"/>
        <v/>
      </c>
      <c r="S1482" s="47" t="str">
        <f t="shared" si="6"/>
        <v/>
      </c>
      <c r="T1482" s="48" t="str">
        <f>IF(A1482="","",'DATA PENDIENTES'!O1482)</f>
        <v/>
      </c>
    </row>
    <row r="1483" ht="15.75" customHeight="1">
      <c r="A1483" s="52" t="str">
        <f>IF('DATA PENDIENTES'!B1483="","",'DATA PENDIENTES'!B1483)</f>
        <v/>
      </c>
      <c r="B1483" s="52" t="str">
        <f>IF(A1483="","",'DATA PENDIENTES'!C1483)</f>
        <v/>
      </c>
      <c r="C1483" s="52" t="str">
        <f>IF(A1483="","",'DATA PENDIENTES'!L1483)</f>
        <v/>
      </c>
      <c r="D1483" s="52" t="str">
        <f>IF(A1483="","",'DATA PENDIENTES'!J1483)</f>
        <v/>
      </c>
      <c r="E1483" s="52" t="str">
        <f>IF(A1483="","",'DATA PENDIENTES'!D1483)</f>
        <v/>
      </c>
      <c r="F1483" s="52" t="str">
        <f>IF(A1483="","",'DATA PENDIENTES'!E1483)</f>
        <v/>
      </c>
      <c r="G1483" s="52" t="str">
        <f>IF(A1483="","",'DATA PENDIENTES'!F1483)</f>
        <v/>
      </c>
      <c r="H1483" s="52" t="str">
        <f>IF(A1483="","",'DATA PENDIENTES'!G1483)</f>
        <v/>
      </c>
      <c r="I1483" s="53" t="str">
        <f>IF(A1483="","",'DATA PENDIENTES'!H1483)</f>
        <v/>
      </c>
      <c r="J1483" s="53" t="str">
        <f t="shared" si="1"/>
        <v/>
      </c>
      <c r="K1483" s="52" t="str">
        <f>IF(A1483="","",'DATA PENDIENTES'!I1483)</f>
        <v/>
      </c>
      <c r="L1483" s="52" t="str">
        <f>IF(A1483="","",'DATA PENDIENTES'!K1483)</f>
        <v/>
      </c>
      <c r="M1483" s="52" t="str">
        <f>IF(A1483="","",'DATA PENDIENTES'!M1483)</f>
        <v/>
      </c>
      <c r="N1483" s="52" t="str">
        <f>IF(A1483="","",'DATA PENDIENTES'!N1483)</f>
        <v/>
      </c>
      <c r="O1483" s="52" t="str">
        <f t="shared" si="2"/>
        <v/>
      </c>
      <c r="P1483" s="52" t="str">
        <f t="shared" si="3"/>
        <v/>
      </c>
      <c r="Q1483" s="80" t="str">
        <f t="shared" si="4"/>
        <v/>
      </c>
      <c r="R1483" s="52" t="str">
        <f t="shared" si="5"/>
        <v/>
      </c>
      <c r="S1483" s="52" t="str">
        <f t="shared" si="6"/>
        <v/>
      </c>
      <c r="T1483" s="53" t="str">
        <f>IF(A1483="","",'DATA PENDIENTES'!O1483)</f>
        <v/>
      </c>
    </row>
    <row r="1484" ht="15.75" customHeight="1">
      <c r="A1484" s="47" t="str">
        <f>IF('DATA PENDIENTES'!B1484="","",'DATA PENDIENTES'!B1484)</f>
        <v/>
      </c>
      <c r="B1484" s="47" t="str">
        <f>IF(A1484="","",'DATA PENDIENTES'!C1484)</f>
        <v/>
      </c>
      <c r="C1484" s="47" t="str">
        <f>IF(A1484="","",'DATA PENDIENTES'!L1484)</f>
        <v/>
      </c>
      <c r="D1484" s="47" t="str">
        <f>IF(A1484="","",'DATA PENDIENTES'!J1484)</f>
        <v/>
      </c>
      <c r="E1484" s="47" t="str">
        <f>IF(A1484="","",'DATA PENDIENTES'!D1484)</f>
        <v/>
      </c>
      <c r="F1484" s="47" t="str">
        <f>IF(A1484="","",'DATA PENDIENTES'!E1484)</f>
        <v/>
      </c>
      <c r="G1484" s="47" t="str">
        <f>IF(A1484="","",'DATA PENDIENTES'!F1484)</f>
        <v/>
      </c>
      <c r="H1484" s="47" t="str">
        <f>IF(A1484="","",'DATA PENDIENTES'!G1484)</f>
        <v/>
      </c>
      <c r="I1484" s="48" t="str">
        <f>IF(A1484="","",'DATA PENDIENTES'!H1484)</f>
        <v/>
      </c>
      <c r="J1484" s="48" t="str">
        <f t="shared" si="1"/>
        <v/>
      </c>
      <c r="K1484" s="47" t="str">
        <f>IF(A1484="","",'DATA PENDIENTES'!I1484)</f>
        <v/>
      </c>
      <c r="L1484" s="47" t="str">
        <f>IF(A1484="","",'DATA PENDIENTES'!K1484)</f>
        <v/>
      </c>
      <c r="M1484" s="47" t="str">
        <f>IF(A1484="","",'DATA PENDIENTES'!M1484)</f>
        <v/>
      </c>
      <c r="N1484" s="47" t="str">
        <f>IF(A1484="","",'DATA PENDIENTES'!N1484)</f>
        <v/>
      </c>
      <c r="O1484" s="47" t="str">
        <f t="shared" si="2"/>
        <v/>
      </c>
      <c r="P1484" s="47" t="str">
        <f t="shared" si="3"/>
        <v/>
      </c>
      <c r="Q1484" s="77" t="str">
        <f t="shared" si="4"/>
        <v/>
      </c>
      <c r="R1484" s="47" t="str">
        <f t="shared" si="5"/>
        <v/>
      </c>
      <c r="S1484" s="47" t="str">
        <f t="shared" si="6"/>
        <v/>
      </c>
      <c r="T1484" s="48" t="str">
        <f>IF(A1484="","",'DATA PENDIENTES'!O1484)</f>
        <v/>
      </c>
    </row>
    <row r="1485" ht="15.75" customHeight="1">
      <c r="A1485" s="52" t="str">
        <f>IF('DATA PENDIENTES'!B1485="","",'DATA PENDIENTES'!B1485)</f>
        <v/>
      </c>
      <c r="B1485" s="52" t="str">
        <f>IF(A1485="","",'DATA PENDIENTES'!C1485)</f>
        <v/>
      </c>
      <c r="C1485" s="52" t="str">
        <f>IF(A1485="","",'DATA PENDIENTES'!L1485)</f>
        <v/>
      </c>
      <c r="D1485" s="52" t="str">
        <f>IF(A1485="","",'DATA PENDIENTES'!J1485)</f>
        <v/>
      </c>
      <c r="E1485" s="52" t="str">
        <f>IF(A1485="","",'DATA PENDIENTES'!D1485)</f>
        <v/>
      </c>
      <c r="F1485" s="52" t="str">
        <f>IF(A1485="","",'DATA PENDIENTES'!E1485)</f>
        <v/>
      </c>
      <c r="G1485" s="52" t="str">
        <f>IF(A1485="","",'DATA PENDIENTES'!F1485)</f>
        <v/>
      </c>
      <c r="H1485" s="52" t="str">
        <f>IF(A1485="","",'DATA PENDIENTES'!G1485)</f>
        <v/>
      </c>
      <c r="I1485" s="53" t="str">
        <f>IF(A1485="","",'DATA PENDIENTES'!H1485)</f>
        <v/>
      </c>
      <c r="J1485" s="53" t="str">
        <f t="shared" si="1"/>
        <v/>
      </c>
      <c r="K1485" s="52" t="str">
        <f>IF(A1485="","",'DATA PENDIENTES'!I1485)</f>
        <v/>
      </c>
      <c r="L1485" s="52" t="str">
        <f>IF(A1485="","",'DATA PENDIENTES'!K1485)</f>
        <v/>
      </c>
      <c r="M1485" s="52" t="str">
        <f>IF(A1485="","",'DATA PENDIENTES'!M1485)</f>
        <v/>
      </c>
      <c r="N1485" s="52" t="str">
        <f>IF(A1485="","",'DATA PENDIENTES'!N1485)</f>
        <v/>
      </c>
      <c r="O1485" s="52" t="str">
        <f t="shared" si="2"/>
        <v/>
      </c>
      <c r="P1485" s="52" t="str">
        <f t="shared" si="3"/>
        <v/>
      </c>
      <c r="Q1485" s="80" t="str">
        <f t="shared" si="4"/>
        <v/>
      </c>
      <c r="R1485" s="52" t="str">
        <f t="shared" si="5"/>
        <v/>
      </c>
      <c r="S1485" s="52" t="str">
        <f t="shared" si="6"/>
        <v/>
      </c>
      <c r="T1485" s="53" t="str">
        <f>IF(A1485="","",'DATA PENDIENTES'!O1485)</f>
        <v/>
      </c>
    </row>
    <row r="1486" ht="15.75" customHeight="1">
      <c r="A1486" s="47" t="str">
        <f>IF('DATA PENDIENTES'!B1486="","",'DATA PENDIENTES'!B1486)</f>
        <v/>
      </c>
      <c r="B1486" s="47" t="str">
        <f>IF(A1486="","",'DATA PENDIENTES'!C1486)</f>
        <v/>
      </c>
      <c r="C1486" s="47" t="str">
        <f>IF(A1486="","",'DATA PENDIENTES'!L1486)</f>
        <v/>
      </c>
      <c r="D1486" s="47" t="str">
        <f>IF(A1486="","",'DATA PENDIENTES'!J1486)</f>
        <v/>
      </c>
      <c r="E1486" s="47" t="str">
        <f>IF(A1486="","",'DATA PENDIENTES'!D1486)</f>
        <v/>
      </c>
      <c r="F1486" s="47" t="str">
        <f>IF(A1486="","",'DATA PENDIENTES'!E1486)</f>
        <v/>
      </c>
      <c r="G1486" s="47" t="str">
        <f>IF(A1486="","",'DATA PENDIENTES'!F1486)</f>
        <v/>
      </c>
      <c r="H1486" s="47" t="str">
        <f>IF(A1486="","",'DATA PENDIENTES'!G1486)</f>
        <v/>
      </c>
      <c r="I1486" s="48" t="str">
        <f>IF(A1486="","",'DATA PENDIENTES'!H1486)</f>
        <v/>
      </c>
      <c r="J1486" s="48" t="str">
        <f t="shared" si="1"/>
        <v/>
      </c>
      <c r="K1486" s="47" t="str">
        <f>IF(A1486="","",'DATA PENDIENTES'!I1486)</f>
        <v/>
      </c>
      <c r="L1486" s="47" t="str">
        <f>IF(A1486="","",'DATA PENDIENTES'!K1486)</f>
        <v/>
      </c>
      <c r="M1486" s="47" t="str">
        <f>IF(A1486="","",'DATA PENDIENTES'!M1486)</f>
        <v/>
      </c>
      <c r="N1486" s="47" t="str">
        <f>IF(A1486="","",'DATA PENDIENTES'!N1486)</f>
        <v/>
      </c>
      <c r="O1486" s="47" t="str">
        <f t="shared" si="2"/>
        <v/>
      </c>
      <c r="P1486" s="47" t="str">
        <f t="shared" si="3"/>
        <v/>
      </c>
      <c r="Q1486" s="77" t="str">
        <f t="shared" si="4"/>
        <v/>
      </c>
      <c r="R1486" s="47" t="str">
        <f t="shared" si="5"/>
        <v/>
      </c>
      <c r="S1486" s="47" t="str">
        <f t="shared" si="6"/>
        <v/>
      </c>
      <c r="T1486" s="48" t="str">
        <f>IF(A1486="","",'DATA PENDIENTES'!O1486)</f>
        <v/>
      </c>
    </row>
    <row r="1487" ht="15.75" customHeight="1">
      <c r="A1487" s="52" t="str">
        <f>IF('DATA PENDIENTES'!B1487="","",'DATA PENDIENTES'!B1487)</f>
        <v/>
      </c>
      <c r="B1487" s="52" t="str">
        <f>IF(A1487="","",'DATA PENDIENTES'!C1487)</f>
        <v/>
      </c>
      <c r="C1487" s="52" t="str">
        <f>IF(A1487="","",'DATA PENDIENTES'!L1487)</f>
        <v/>
      </c>
      <c r="D1487" s="52" t="str">
        <f>IF(A1487="","",'DATA PENDIENTES'!J1487)</f>
        <v/>
      </c>
      <c r="E1487" s="52" t="str">
        <f>IF(A1487="","",'DATA PENDIENTES'!D1487)</f>
        <v/>
      </c>
      <c r="F1487" s="52" t="str">
        <f>IF(A1487="","",'DATA PENDIENTES'!E1487)</f>
        <v/>
      </c>
      <c r="G1487" s="52" t="str">
        <f>IF(A1487="","",'DATA PENDIENTES'!F1487)</f>
        <v/>
      </c>
      <c r="H1487" s="52" t="str">
        <f>IF(A1487="","",'DATA PENDIENTES'!G1487)</f>
        <v/>
      </c>
      <c r="I1487" s="53" t="str">
        <f>IF(A1487="","",'DATA PENDIENTES'!H1487)</f>
        <v/>
      </c>
      <c r="J1487" s="53" t="str">
        <f t="shared" si="1"/>
        <v/>
      </c>
      <c r="K1487" s="52" t="str">
        <f>IF(A1487="","",'DATA PENDIENTES'!I1487)</f>
        <v/>
      </c>
      <c r="L1487" s="52" t="str">
        <f>IF(A1487="","",'DATA PENDIENTES'!K1487)</f>
        <v/>
      </c>
      <c r="M1487" s="52" t="str">
        <f>IF(A1487="","",'DATA PENDIENTES'!M1487)</f>
        <v/>
      </c>
      <c r="N1487" s="52" t="str">
        <f>IF(A1487="","",'DATA PENDIENTES'!N1487)</f>
        <v/>
      </c>
      <c r="O1487" s="52" t="str">
        <f t="shared" si="2"/>
        <v/>
      </c>
      <c r="P1487" s="52" t="str">
        <f t="shared" si="3"/>
        <v/>
      </c>
      <c r="Q1487" s="80" t="str">
        <f t="shared" si="4"/>
        <v/>
      </c>
      <c r="R1487" s="52" t="str">
        <f t="shared" si="5"/>
        <v/>
      </c>
      <c r="S1487" s="52" t="str">
        <f t="shared" si="6"/>
        <v/>
      </c>
      <c r="T1487" s="53" t="str">
        <f>IF(A1487="","",'DATA PENDIENTES'!O1487)</f>
        <v/>
      </c>
    </row>
    <row r="1488" ht="15.75" customHeight="1">
      <c r="A1488" s="47" t="str">
        <f>IF('DATA PENDIENTES'!B1488="","",'DATA PENDIENTES'!B1488)</f>
        <v/>
      </c>
      <c r="B1488" s="47" t="str">
        <f>IF(A1488="","",'DATA PENDIENTES'!C1488)</f>
        <v/>
      </c>
      <c r="C1488" s="47" t="str">
        <f>IF(A1488="","",'DATA PENDIENTES'!L1488)</f>
        <v/>
      </c>
      <c r="D1488" s="47" t="str">
        <f>IF(A1488="","",'DATA PENDIENTES'!J1488)</f>
        <v/>
      </c>
      <c r="E1488" s="47" t="str">
        <f>IF(A1488="","",'DATA PENDIENTES'!D1488)</f>
        <v/>
      </c>
      <c r="F1488" s="47" t="str">
        <f>IF(A1488="","",'DATA PENDIENTES'!E1488)</f>
        <v/>
      </c>
      <c r="G1488" s="47" t="str">
        <f>IF(A1488="","",'DATA PENDIENTES'!F1488)</f>
        <v/>
      </c>
      <c r="H1488" s="47" t="str">
        <f>IF(A1488="","",'DATA PENDIENTES'!G1488)</f>
        <v/>
      </c>
      <c r="I1488" s="48" t="str">
        <f>IF(A1488="","",'DATA PENDIENTES'!H1488)</f>
        <v/>
      </c>
      <c r="J1488" s="48" t="str">
        <f t="shared" si="1"/>
        <v/>
      </c>
      <c r="K1488" s="47" t="str">
        <f>IF(A1488="","",'DATA PENDIENTES'!I1488)</f>
        <v/>
      </c>
      <c r="L1488" s="47" t="str">
        <f>IF(A1488="","",'DATA PENDIENTES'!K1488)</f>
        <v/>
      </c>
      <c r="M1488" s="47" t="str">
        <f>IF(A1488="","",'DATA PENDIENTES'!M1488)</f>
        <v/>
      </c>
      <c r="N1488" s="47" t="str">
        <f>IF(A1488="","",'DATA PENDIENTES'!N1488)</f>
        <v/>
      </c>
      <c r="O1488" s="47" t="str">
        <f t="shared" si="2"/>
        <v/>
      </c>
      <c r="P1488" s="47" t="str">
        <f t="shared" si="3"/>
        <v/>
      </c>
      <c r="Q1488" s="77" t="str">
        <f t="shared" si="4"/>
        <v/>
      </c>
      <c r="R1488" s="47" t="str">
        <f t="shared" si="5"/>
        <v/>
      </c>
      <c r="S1488" s="47" t="str">
        <f t="shared" si="6"/>
        <v/>
      </c>
      <c r="T1488" s="48" t="str">
        <f>IF(A1488="","",'DATA PENDIENTES'!O1488)</f>
        <v/>
      </c>
    </row>
    <row r="1489" ht="15.75" customHeight="1">
      <c r="A1489" s="52" t="str">
        <f>IF('DATA PENDIENTES'!B1489="","",'DATA PENDIENTES'!B1489)</f>
        <v/>
      </c>
      <c r="B1489" s="52" t="str">
        <f>IF(A1489="","",'DATA PENDIENTES'!C1489)</f>
        <v/>
      </c>
      <c r="C1489" s="52" t="str">
        <f>IF(A1489="","",'DATA PENDIENTES'!L1489)</f>
        <v/>
      </c>
      <c r="D1489" s="52" t="str">
        <f>IF(A1489="","",'DATA PENDIENTES'!J1489)</f>
        <v/>
      </c>
      <c r="E1489" s="52" t="str">
        <f>IF(A1489="","",'DATA PENDIENTES'!D1489)</f>
        <v/>
      </c>
      <c r="F1489" s="52" t="str">
        <f>IF(A1489="","",'DATA PENDIENTES'!E1489)</f>
        <v/>
      </c>
      <c r="G1489" s="52" t="str">
        <f>IF(A1489="","",'DATA PENDIENTES'!F1489)</f>
        <v/>
      </c>
      <c r="H1489" s="52" t="str">
        <f>IF(A1489="","",'DATA PENDIENTES'!G1489)</f>
        <v/>
      </c>
      <c r="I1489" s="53" t="str">
        <f>IF(A1489="","",'DATA PENDIENTES'!H1489)</f>
        <v/>
      </c>
      <c r="J1489" s="53" t="str">
        <f t="shared" si="1"/>
        <v/>
      </c>
      <c r="K1489" s="52" t="str">
        <f>IF(A1489="","",'DATA PENDIENTES'!I1489)</f>
        <v/>
      </c>
      <c r="L1489" s="52" t="str">
        <f>IF(A1489="","",'DATA PENDIENTES'!K1489)</f>
        <v/>
      </c>
      <c r="M1489" s="52" t="str">
        <f>IF(A1489="","",'DATA PENDIENTES'!M1489)</f>
        <v/>
      </c>
      <c r="N1489" s="52" t="str">
        <f>IF(A1489="","",'DATA PENDIENTES'!N1489)</f>
        <v/>
      </c>
      <c r="O1489" s="52" t="str">
        <f t="shared" si="2"/>
        <v/>
      </c>
      <c r="P1489" s="52" t="str">
        <f t="shared" si="3"/>
        <v/>
      </c>
      <c r="Q1489" s="80" t="str">
        <f t="shared" si="4"/>
        <v/>
      </c>
      <c r="R1489" s="52" t="str">
        <f t="shared" si="5"/>
        <v/>
      </c>
      <c r="S1489" s="52" t="str">
        <f t="shared" si="6"/>
        <v/>
      </c>
      <c r="T1489" s="53" t="str">
        <f>IF(A1489="","",'DATA PENDIENTES'!O1489)</f>
        <v/>
      </c>
    </row>
    <row r="1490" ht="15.75" customHeight="1">
      <c r="A1490" s="47" t="str">
        <f>IF('DATA PENDIENTES'!B1490="","",'DATA PENDIENTES'!B1490)</f>
        <v/>
      </c>
      <c r="B1490" s="47" t="str">
        <f>IF(A1490="","",'DATA PENDIENTES'!C1490)</f>
        <v/>
      </c>
      <c r="C1490" s="47" t="str">
        <f>IF(A1490="","",'DATA PENDIENTES'!L1490)</f>
        <v/>
      </c>
      <c r="D1490" s="47" t="str">
        <f>IF(A1490="","",'DATA PENDIENTES'!J1490)</f>
        <v/>
      </c>
      <c r="E1490" s="47" t="str">
        <f>IF(A1490="","",'DATA PENDIENTES'!D1490)</f>
        <v/>
      </c>
      <c r="F1490" s="47" t="str">
        <f>IF(A1490="","",'DATA PENDIENTES'!E1490)</f>
        <v/>
      </c>
      <c r="G1490" s="47" t="str">
        <f>IF(A1490="","",'DATA PENDIENTES'!F1490)</f>
        <v/>
      </c>
      <c r="H1490" s="47" t="str">
        <f>IF(A1490="","",'DATA PENDIENTES'!G1490)</f>
        <v/>
      </c>
      <c r="I1490" s="48" t="str">
        <f>IF(A1490="","",'DATA PENDIENTES'!H1490)</f>
        <v/>
      </c>
      <c r="J1490" s="48" t="str">
        <f t="shared" si="1"/>
        <v/>
      </c>
      <c r="K1490" s="47" t="str">
        <f>IF(A1490="","",'DATA PENDIENTES'!I1490)</f>
        <v/>
      </c>
      <c r="L1490" s="47" t="str">
        <f>IF(A1490="","",'DATA PENDIENTES'!K1490)</f>
        <v/>
      </c>
      <c r="M1490" s="47" t="str">
        <f>IF(A1490="","",'DATA PENDIENTES'!M1490)</f>
        <v/>
      </c>
      <c r="N1490" s="47" t="str">
        <f>IF(A1490="","",'DATA PENDIENTES'!N1490)</f>
        <v/>
      </c>
      <c r="O1490" s="47" t="str">
        <f t="shared" si="2"/>
        <v/>
      </c>
      <c r="P1490" s="47" t="str">
        <f t="shared" si="3"/>
        <v/>
      </c>
      <c r="Q1490" s="77" t="str">
        <f t="shared" si="4"/>
        <v/>
      </c>
      <c r="R1490" s="47" t="str">
        <f t="shared" si="5"/>
        <v/>
      </c>
      <c r="S1490" s="47" t="str">
        <f t="shared" si="6"/>
        <v/>
      </c>
      <c r="T1490" s="48" t="str">
        <f>IF(A1490="","",'DATA PENDIENTES'!O1490)</f>
        <v/>
      </c>
    </row>
    <row r="1491" ht="15.75" customHeight="1">
      <c r="A1491" s="52" t="str">
        <f>IF('DATA PENDIENTES'!B1491="","",'DATA PENDIENTES'!B1491)</f>
        <v/>
      </c>
      <c r="B1491" s="52" t="str">
        <f>IF(A1491="","",'DATA PENDIENTES'!C1491)</f>
        <v/>
      </c>
      <c r="C1491" s="52" t="str">
        <f>IF(A1491="","",'DATA PENDIENTES'!L1491)</f>
        <v/>
      </c>
      <c r="D1491" s="52" t="str">
        <f>IF(A1491="","",'DATA PENDIENTES'!J1491)</f>
        <v/>
      </c>
      <c r="E1491" s="52" t="str">
        <f>IF(A1491="","",'DATA PENDIENTES'!D1491)</f>
        <v/>
      </c>
      <c r="F1491" s="52" t="str">
        <f>IF(A1491="","",'DATA PENDIENTES'!E1491)</f>
        <v/>
      </c>
      <c r="G1491" s="52" t="str">
        <f>IF(A1491="","",'DATA PENDIENTES'!F1491)</f>
        <v/>
      </c>
      <c r="H1491" s="52" t="str">
        <f>IF(A1491="","",'DATA PENDIENTES'!G1491)</f>
        <v/>
      </c>
      <c r="I1491" s="53" t="str">
        <f>IF(A1491="","",'DATA PENDIENTES'!H1491)</f>
        <v/>
      </c>
      <c r="J1491" s="53" t="str">
        <f t="shared" si="1"/>
        <v/>
      </c>
      <c r="K1491" s="52" t="str">
        <f>IF(A1491="","",'DATA PENDIENTES'!I1491)</f>
        <v/>
      </c>
      <c r="L1491" s="52" t="str">
        <f>IF(A1491="","",'DATA PENDIENTES'!K1491)</f>
        <v/>
      </c>
      <c r="M1491" s="52" t="str">
        <f>IF(A1491="","",'DATA PENDIENTES'!M1491)</f>
        <v/>
      </c>
      <c r="N1491" s="52" t="str">
        <f>IF(A1491="","",'DATA PENDIENTES'!N1491)</f>
        <v/>
      </c>
      <c r="O1491" s="52" t="str">
        <f t="shared" si="2"/>
        <v/>
      </c>
      <c r="P1491" s="52" t="str">
        <f t="shared" si="3"/>
        <v/>
      </c>
      <c r="Q1491" s="80" t="str">
        <f t="shared" si="4"/>
        <v/>
      </c>
      <c r="R1491" s="52" t="str">
        <f t="shared" si="5"/>
        <v/>
      </c>
      <c r="S1491" s="52" t="str">
        <f t="shared" si="6"/>
        <v/>
      </c>
      <c r="T1491" s="53" t="str">
        <f>IF(A1491="","",'DATA PENDIENTES'!O1491)</f>
        <v/>
      </c>
    </row>
    <row r="1492" ht="15.75" customHeight="1">
      <c r="A1492" s="47" t="str">
        <f>IF('DATA PENDIENTES'!B1492="","",'DATA PENDIENTES'!B1492)</f>
        <v/>
      </c>
      <c r="B1492" s="47" t="str">
        <f>IF(A1492="","",'DATA PENDIENTES'!C1492)</f>
        <v/>
      </c>
      <c r="C1492" s="47" t="str">
        <f>IF(A1492="","",'DATA PENDIENTES'!L1492)</f>
        <v/>
      </c>
      <c r="D1492" s="47" t="str">
        <f>IF(A1492="","",'DATA PENDIENTES'!J1492)</f>
        <v/>
      </c>
      <c r="E1492" s="47" t="str">
        <f>IF(A1492="","",'DATA PENDIENTES'!D1492)</f>
        <v/>
      </c>
      <c r="F1492" s="47" t="str">
        <f>IF(A1492="","",'DATA PENDIENTES'!E1492)</f>
        <v/>
      </c>
      <c r="G1492" s="47" t="str">
        <f>IF(A1492="","",'DATA PENDIENTES'!F1492)</f>
        <v/>
      </c>
      <c r="H1492" s="47" t="str">
        <f>IF(A1492="","",'DATA PENDIENTES'!G1492)</f>
        <v/>
      </c>
      <c r="I1492" s="48" t="str">
        <f>IF(A1492="","",'DATA PENDIENTES'!H1492)</f>
        <v/>
      </c>
      <c r="J1492" s="48" t="str">
        <f t="shared" si="1"/>
        <v/>
      </c>
      <c r="K1492" s="47" t="str">
        <f>IF(A1492="","",'DATA PENDIENTES'!I1492)</f>
        <v/>
      </c>
      <c r="L1492" s="47" t="str">
        <f>IF(A1492="","",'DATA PENDIENTES'!K1492)</f>
        <v/>
      </c>
      <c r="M1492" s="47" t="str">
        <f>IF(A1492="","",'DATA PENDIENTES'!M1492)</f>
        <v/>
      </c>
      <c r="N1492" s="47" t="str">
        <f>IF(A1492="","",'DATA PENDIENTES'!N1492)</f>
        <v/>
      </c>
      <c r="O1492" s="47" t="str">
        <f t="shared" si="2"/>
        <v/>
      </c>
      <c r="P1492" s="47" t="str">
        <f t="shared" si="3"/>
        <v/>
      </c>
      <c r="Q1492" s="77" t="str">
        <f t="shared" si="4"/>
        <v/>
      </c>
      <c r="R1492" s="47" t="str">
        <f t="shared" si="5"/>
        <v/>
      </c>
      <c r="S1492" s="47" t="str">
        <f t="shared" si="6"/>
        <v/>
      </c>
      <c r="T1492" s="48" t="str">
        <f>IF(A1492="","",'DATA PENDIENTES'!O1492)</f>
        <v/>
      </c>
    </row>
    <row r="1493" ht="15.75" customHeight="1">
      <c r="A1493" s="52" t="str">
        <f>IF('DATA PENDIENTES'!B1493="","",'DATA PENDIENTES'!B1493)</f>
        <v/>
      </c>
      <c r="B1493" s="52" t="str">
        <f>IF(A1493="","",'DATA PENDIENTES'!C1493)</f>
        <v/>
      </c>
      <c r="C1493" s="52" t="str">
        <f>IF(A1493="","",'DATA PENDIENTES'!L1493)</f>
        <v/>
      </c>
      <c r="D1493" s="52" t="str">
        <f>IF(A1493="","",'DATA PENDIENTES'!J1493)</f>
        <v/>
      </c>
      <c r="E1493" s="52" t="str">
        <f>IF(A1493="","",'DATA PENDIENTES'!D1493)</f>
        <v/>
      </c>
      <c r="F1493" s="52" t="str">
        <f>IF(A1493="","",'DATA PENDIENTES'!E1493)</f>
        <v/>
      </c>
      <c r="G1493" s="52" t="str">
        <f>IF(A1493="","",'DATA PENDIENTES'!F1493)</f>
        <v/>
      </c>
      <c r="H1493" s="52" t="str">
        <f>IF(A1493="","",'DATA PENDIENTES'!G1493)</f>
        <v/>
      </c>
      <c r="I1493" s="53" t="str">
        <f>IF(A1493="","",'DATA PENDIENTES'!H1493)</f>
        <v/>
      </c>
      <c r="J1493" s="53" t="str">
        <f t="shared" si="1"/>
        <v/>
      </c>
      <c r="K1493" s="52" t="str">
        <f>IF(A1493="","",'DATA PENDIENTES'!I1493)</f>
        <v/>
      </c>
      <c r="L1493" s="52" t="str">
        <f>IF(A1493="","",'DATA PENDIENTES'!K1493)</f>
        <v/>
      </c>
      <c r="M1493" s="52" t="str">
        <f>IF(A1493="","",'DATA PENDIENTES'!M1493)</f>
        <v/>
      </c>
      <c r="N1493" s="52" t="str">
        <f>IF(A1493="","",'DATA PENDIENTES'!N1493)</f>
        <v/>
      </c>
      <c r="O1493" s="52" t="str">
        <f t="shared" si="2"/>
        <v/>
      </c>
      <c r="P1493" s="52" t="str">
        <f t="shared" si="3"/>
        <v/>
      </c>
      <c r="Q1493" s="80" t="str">
        <f t="shared" si="4"/>
        <v/>
      </c>
      <c r="R1493" s="52" t="str">
        <f t="shared" si="5"/>
        <v/>
      </c>
      <c r="S1493" s="52" t="str">
        <f t="shared" si="6"/>
        <v/>
      </c>
      <c r="T1493" s="53" t="str">
        <f>IF(A1493="","",'DATA PENDIENTES'!O1493)</f>
        <v/>
      </c>
    </row>
    <row r="1494" ht="15.75" customHeight="1">
      <c r="A1494" s="47" t="str">
        <f>IF('DATA PENDIENTES'!B1494="","",'DATA PENDIENTES'!B1494)</f>
        <v/>
      </c>
      <c r="B1494" s="47" t="str">
        <f>IF(A1494="","",'DATA PENDIENTES'!C1494)</f>
        <v/>
      </c>
      <c r="C1494" s="47" t="str">
        <f>IF(A1494="","",'DATA PENDIENTES'!L1494)</f>
        <v/>
      </c>
      <c r="D1494" s="47" t="str">
        <f>IF(A1494="","",'DATA PENDIENTES'!J1494)</f>
        <v/>
      </c>
      <c r="E1494" s="47" t="str">
        <f>IF(A1494="","",'DATA PENDIENTES'!D1494)</f>
        <v/>
      </c>
      <c r="F1494" s="47" t="str">
        <f>IF(A1494="","",'DATA PENDIENTES'!E1494)</f>
        <v/>
      </c>
      <c r="G1494" s="47" t="str">
        <f>IF(A1494="","",'DATA PENDIENTES'!F1494)</f>
        <v/>
      </c>
      <c r="H1494" s="47" t="str">
        <f>IF(A1494="","",'DATA PENDIENTES'!G1494)</f>
        <v/>
      </c>
      <c r="I1494" s="48" t="str">
        <f>IF(A1494="","",'DATA PENDIENTES'!H1494)</f>
        <v/>
      </c>
      <c r="J1494" s="48" t="str">
        <f t="shared" si="1"/>
        <v/>
      </c>
      <c r="K1494" s="47" t="str">
        <f>IF(A1494="","",'DATA PENDIENTES'!I1494)</f>
        <v/>
      </c>
      <c r="L1494" s="47" t="str">
        <f>IF(A1494="","",'DATA PENDIENTES'!K1494)</f>
        <v/>
      </c>
      <c r="M1494" s="47" t="str">
        <f>IF(A1494="","",'DATA PENDIENTES'!M1494)</f>
        <v/>
      </c>
      <c r="N1494" s="47" t="str">
        <f>IF(A1494="","",'DATA PENDIENTES'!N1494)</f>
        <v/>
      </c>
      <c r="O1494" s="47" t="str">
        <f t="shared" si="2"/>
        <v/>
      </c>
      <c r="P1494" s="47" t="str">
        <f t="shared" si="3"/>
        <v/>
      </c>
      <c r="Q1494" s="77" t="str">
        <f t="shared" si="4"/>
        <v/>
      </c>
      <c r="R1494" s="47" t="str">
        <f t="shared" si="5"/>
        <v/>
      </c>
      <c r="S1494" s="47" t="str">
        <f t="shared" si="6"/>
        <v/>
      </c>
      <c r="T1494" s="48" t="str">
        <f>IF(A1494="","",'DATA PENDIENTES'!O1494)</f>
        <v/>
      </c>
    </row>
    <row r="1495" ht="15.75" customHeight="1">
      <c r="A1495" s="52" t="str">
        <f>IF('DATA PENDIENTES'!B1495="","",'DATA PENDIENTES'!B1495)</f>
        <v/>
      </c>
      <c r="B1495" s="52" t="str">
        <f>IF(A1495="","",'DATA PENDIENTES'!C1495)</f>
        <v/>
      </c>
      <c r="C1495" s="52" t="str">
        <f>IF(A1495="","",'DATA PENDIENTES'!L1495)</f>
        <v/>
      </c>
      <c r="D1495" s="52" t="str">
        <f>IF(A1495="","",'DATA PENDIENTES'!J1495)</f>
        <v/>
      </c>
      <c r="E1495" s="52" t="str">
        <f>IF(A1495="","",'DATA PENDIENTES'!D1495)</f>
        <v/>
      </c>
      <c r="F1495" s="52" t="str">
        <f>IF(A1495="","",'DATA PENDIENTES'!E1495)</f>
        <v/>
      </c>
      <c r="G1495" s="52" t="str">
        <f>IF(A1495="","",'DATA PENDIENTES'!F1495)</f>
        <v/>
      </c>
      <c r="H1495" s="52" t="str">
        <f>IF(A1495="","",'DATA PENDIENTES'!G1495)</f>
        <v/>
      </c>
      <c r="I1495" s="53" t="str">
        <f>IF(A1495="","",'DATA PENDIENTES'!H1495)</f>
        <v/>
      </c>
      <c r="J1495" s="53" t="str">
        <f t="shared" si="1"/>
        <v/>
      </c>
      <c r="K1495" s="52" t="str">
        <f>IF(A1495="","",'DATA PENDIENTES'!I1495)</f>
        <v/>
      </c>
      <c r="L1495" s="52" t="str">
        <f>IF(A1495="","",'DATA PENDIENTES'!K1495)</f>
        <v/>
      </c>
      <c r="M1495" s="52" t="str">
        <f>IF(A1495="","",'DATA PENDIENTES'!M1495)</f>
        <v/>
      </c>
      <c r="N1495" s="52" t="str">
        <f>IF(A1495="","",'DATA PENDIENTES'!N1495)</f>
        <v/>
      </c>
      <c r="O1495" s="52" t="str">
        <f t="shared" si="2"/>
        <v/>
      </c>
      <c r="P1495" s="52" t="str">
        <f t="shared" si="3"/>
        <v/>
      </c>
      <c r="Q1495" s="80" t="str">
        <f t="shared" si="4"/>
        <v/>
      </c>
      <c r="R1495" s="52" t="str">
        <f t="shared" si="5"/>
        <v/>
      </c>
      <c r="S1495" s="52" t="str">
        <f t="shared" si="6"/>
        <v/>
      </c>
      <c r="T1495" s="53" t="str">
        <f>IF(A1495="","",'DATA PENDIENTES'!O1495)</f>
        <v/>
      </c>
    </row>
    <row r="1496" ht="15.75" customHeight="1">
      <c r="A1496" s="47" t="str">
        <f>IF('DATA PENDIENTES'!B1496="","",'DATA PENDIENTES'!B1496)</f>
        <v/>
      </c>
      <c r="B1496" s="47" t="str">
        <f>IF(A1496="","",'DATA PENDIENTES'!C1496)</f>
        <v/>
      </c>
      <c r="C1496" s="47" t="str">
        <f>IF(A1496="","",'DATA PENDIENTES'!L1496)</f>
        <v/>
      </c>
      <c r="D1496" s="47" t="str">
        <f>IF(A1496="","",'DATA PENDIENTES'!J1496)</f>
        <v/>
      </c>
      <c r="E1496" s="47" t="str">
        <f>IF(A1496="","",'DATA PENDIENTES'!D1496)</f>
        <v/>
      </c>
      <c r="F1496" s="47" t="str">
        <f>IF(A1496="","",'DATA PENDIENTES'!E1496)</f>
        <v/>
      </c>
      <c r="G1496" s="47" t="str">
        <f>IF(A1496="","",'DATA PENDIENTES'!F1496)</f>
        <v/>
      </c>
      <c r="H1496" s="47" t="str">
        <f>IF(A1496="","",'DATA PENDIENTES'!G1496)</f>
        <v/>
      </c>
      <c r="I1496" s="48" t="str">
        <f>IF(A1496="","",'DATA PENDIENTES'!H1496)</f>
        <v/>
      </c>
      <c r="J1496" s="48" t="str">
        <f t="shared" si="1"/>
        <v/>
      </c>
      <c r="K1496" s="47" t="str">
        <f>IF(A1496="","",'DATA PENDIENTES'!I1496)</f>
        <v/>
      </c>
      <c r="L1496" s="47" t="str">
        <f>IF(A1496="","",'DATA PENDIENTES'!K1496)</f>
        <v/>
      </c>
      <c r="M1496" s="47" t="str">
        <f>IF(A1496="","",'DATA PENDIENTES'!M1496)</f>
        <v/>
      </c>
      <c r="N1496" s="47" t="str">
        <f>IF(A1496="","",'DATA PENDIENTES'!N1496)</f>
        <v/>
      </c>
      <c r="O1496" s="47" t="str">
        <f t="shared" si="2"/>
        <v/>
      </c>
      <c r="P1496" s="47" t="str">
        <f t="shared" si="3"/>
        <v/>
      </c>
      <c r="Q1496" s="77" t="str">
        <f t="shared" si="4"/>
        <v/>
      </c>
      <c r="R1496" s="47" t="str">
        <f t="shared" si="5"/>
        <v/>
      </c>
      <c r="S1496" s="47" t="str">
        <f t="shared" si="6"/>
        <v/>
      </c>
      <c r="T1496" s="48" t="str">
        <f>IF(A1496="","",'DATA PENDIENTES'!O1496)</f>
        <v/>
      </c>
    </row>
    <row r="1497" ht="15.75" customHeight="1">
      <c r="A1497" s="52" t="str">
        <f>IF('DATA PENDIENTES'!B1497="","",'DATA PENDIENTES'!B1497)</f>
        <v/>
      </c>
      <c r="B1497" s="52" t="str">
        <f>IF(A1497="","",'DATA PENDIENTES'!C1497)</f>
        <v/>
      </c>
      <c r="C1497" s="52" t="str">
        <f>IF(A1497="","",'DATA PENDIENTES'!L1497)</f>
        <v/>
      </c>
      <c r="D1497" s="52" t="str">
        <f>IF(A1497="","",'DATA PENDIENTES'!J1497)</f>
        <v/>
      </c>
      <c r="E1497" s="52" t="str">
        <f>IF(A1497="","",'DATA PENDIENTES'!D1497)</f>
        <v/>
      </c>
      <c r="F1497" s="52" t="str">
        <f>IF(A1497="","",'DATA PENDIENTES'!E1497)</f>
        <v/>
      </c>
      <c r="G1497" s="52" t="str">
        <f>IF(A1497="","",'DATA PENDIENTES'!F1497)</f>
        <v/>
      </c>
      <c r="H1497" s="52" t="str">
        <f>IF(A1497="","",'DATA PENDIENTES'!G1497)</f>
        <v/>
      </c>
      <c r="I1497" s="53" t="str">
        <f>IF(A1497="","",'DATA PENDIENTES'!H1497)</f>
        <v/>
      </c>
      <c r="J1497" s="53" t="str">
        <f t="shared" si="1"/>
        <v/>
      </c>
      <c r="K1497" s="52" t="str">
        <f>IF(A1497="","",'DATA PENDIENTES'!I1497)</f>
        <v/>
      </c>
      <c r="L1497" s="52" t="str">
        <f>IF(A1497="","",'DATA PENDIENTES'!K1497)</f>
        <v/>
      </c>
      <c r="M1497" s="52" t="str">
        <f>IF(A1497="","",'DATA PENDIENTES'!M1497)</f>
        <v/>
      </c>
      <c r="N1497" s="52" t="str">
        <f>IF(A1497="","",'DATA PENDIENTES'!N1497)</f>
        <v/>
      </c>
      <c r="O1497" s="52" t="str">
        <f t="shared" si="2"/>
        <v/>
      </c>
      <c r="P1497" s="52" t="str">
        <f t="shared" si="3"/>
        <v/>
      </c>
      <c r="Q1497" s="80" t="str">
        <f t="shared" si="4"/>
        <v/>
      </c>
      <c r="R1497" s="52" t="str">
        <f t="shared" si="5"/>
        <v/>
      </c>
      <c r="S1497" s="52" t="str">
        <f t="shared" si="6"/>
        <v/>
      </c>
      <c r="T1497" s="53" t="str">
        <f>IF(A1497="","",'DATA PENDIENTES'!O1497)</f>
        <v/>
      </c>
    </row>
    <row r="1498" ht="15.75" customHeight="1">
      <c r="A1498" s="47" t="str">
        <f>IF('DATA PENDIENTES'!B1498="","",'DATA PENDIENTES'!B1498)</f>
        <v/>
      </c>
      <c r="B1498" s="47" t="str">
        <f>IF(A1498="","",'DATA PENDIENTES'!C1498)</f>
        <v/>
      </c>
      <c r="C1498" s="47" t="str">
        <f>IF(A1498="","",'DATA PENDIENTES'!L1498)</f>
        <v/>
      </c>
      <c r="D1498" s="47" t="str">
        <f>IF(A1498="","",'DATA PENDIENTES'!J1498)</f>
        <v/>
      </c>
      <c r="E1498" s="47" t="str">
        <f>IF(A1498="","",'DATA PENDIENTES'!D1498)</f>
        <v/>
      </c>
      <c r="F1498" s="47" t="str">
        <f>IF(A1498="","",'DATA PENDIENTES'!E1498)</f>
        <v/>
      </c>
      <c r="G1498" s="47" t="str">
        <f>IF(A1498="","",'DATA PENDIENTES'!F1498)</f>
        <v/>
      </c>
      <c r="H1498" s="47" t="str">
        <f>IF(A1498="","",'DATA PENDIENTES'!G1498)</f>
        <v/>
      </c>
      <c r="I1498" s="48" t="str">
        <f>IF(A1498="","",'DATA PENDIENTES'!H1498)</f>
        <v/>
      </c>
      <c r="J1498" s="48" t="str">
        <f t="shared" si="1"/>
        <v/>
      </c>
      <c r="K1498" s="47" t="str">
        <f>IF(A1498="","",'DATA PENDIENTES'!I1498)</f>
        <v/>
      </c>
      <c r="L1498" s="47" t="str">
        <f>IF(A1498="","",'DATA PENDIENTES'!K1498)</f>
        <v/>
      </c>
      <c r="M1498" s="47" t="str">
        <f>IF(A1498="","",'DATA PENDIENTES'!M1498)</f>
        <v/>
      </c>
      <c r="N1498" s="47" t="str">
        <f>IF(A1498="","",'DATA PENDIENTES'!N1498)</f>
        <v/>
      </c>
      <c r="O1498" s="47" t="str">
        <f t="shared" si="2"/>
        <v/>
      </c>
      <c r="P1498" s="47" t="str">
        <f t="shared" si="3"/>
        <v/>
      </c>
      <c r="Q1498" s="77" t="str">
        <f t="shared" si="4"/>
        <v/>
      </c>
      <c r="R1498" s="47" t="str">
        <f t="shared" si="5"/>
        <v/>
      </c>
      <c r="S1498" s="47" t="str">
        <f t="shared" si="6"/>
        <v/>
      </c>
      <c r="T1498" s="48" t="str">
        <f>IF(A1498="","",'DATA PENDIENTES'!O1498)</f>
        <v/>
      </c>
    </row>
    <row r="1499" ht="15.75" customHeight="1">
      <c r="A1499" s="52" t="str">
        <f>IF('DATA PENDIENTES'!B1499="","",'DATA PENDIENTES'!B1499)</f>
        <v/>
      </c>
      <c r="B1499" s="52" t="str">
        <f>IF(A1499="","",'DATA PENDIENTES'!C1499)</f>
        <v/>
      </c>
      <c r="C1499" s="52" t="str">
        <f>IF(A1499="","",'DATA PENDIENTES'!L1499)</f>
        <v/>
      </c>
      <c r="D1499" s="52" t="str">
        <f>IF(A1499="","",'DATA PENDIENTES'!J1499)</f>
        <v/>
      </c>
      <c r="E1499" s="52" t="str">
        <f>IF(A1499="","",'DATA PENDIENTES'!D1499)</f>
        <v/>
      </c>
      <c r="F1499" s="52" t="str">
        <f>IF(A1499="","",'DATA PENDIENTES'!E1499)</f>
        <v/>
      </c>
      <c r="G1499" s="52" t="str">
        <f>IF(A1499="","",'DATA PENDIENTES'!F1499)</f>
        <v/>
      </c>
      <c r="H1499" s="52" t="str">
        <f>IF(A1499="","",'DATA PENDIENTES'!G1499)</f>
        <v/>
      </c>
      <c r="I1499" s="53" t="str">
        <f>IF(A1499="","",'DATA PENDIENTES'!H1499)</f>
        <v/>
      </c>
      <c r="J1499" s="53" t="str">
        <f t="shared" si="1"/>
        <v/>
      </c>
      <c r="K1499" s="52" t="str">
        <f>IF(A1499="","",'DATA PENDIENTES'!I1499)</f>
        <v/>
      </c>
      <c r="L1499" s="52" t="str">
        <f>IF(A1499="","",'DATA PENDIENTES'!K1499)</f>
        <v/>
      </c>
      <c r="M1499" s="52" t="str">
        <f>IF(A1499="","",'DATA PENDIENTES'!M1499)</f>
        <v/>
      </c>
      <c r="N1499" s="52" t="str">
        <f>IF(A1499="","",'DATA PENDIENTES'!N1499)</f>
        <v/>
      </c>
      <c r="O1499" s="52" t="str">
        <f t="shared" si="2"/>
        <v/>
      </c>
      <c r="P1499" s="52" t="str">
        <f t="shared" si="3"/>
        <v/>
      </c>
      <c r="Q1499" s="80" t="str">
        <f t="shared" si="4"/>
        <v/>
      </c>
      <c r="R1499" s="52" t="str">
        <f t="shared" si="5"/>
        <v/>
      </c>
      <c r="S1499" s="52" t="str">
        <f t="shared" si="6"/>
        <v/>
      </c>
      <c r="T1499" s="53" t="str">
        <f>IF(A1499="","",'DATA PENDIENTES'!O1499)</f>
        <v/>
      </c>
    </row>
    <row r="1500" ht="15.75" customHeight="1">
      <c r="A1500" s="47" t="str">
        <f>IF('DATA PENDIENTES'!B1500="","",'DATA PENDIENTES'!B1500)</f>
        <v/>
      </c>
      <c r="B1500" s="47" t="str">
        <f>IF(A1500="","",'DATA PENDIENTES'!C1500)</f>
        <v/>
      </c>
      <c r="C1500" s="47" t="str">
        <f>IF(A1500="","",'DATA PENDIENTES'!L1500)</f>
        <v/>
      </c>
      <c r="D1500" s="47" t="str">
        <f>IF(A1500="","",'DATA PENDIENTES'!J1500)</f>
        <v/>
      </c>
      <c r="E1500" s="47" t="str">
        <f>IF(A1500="","",'DATA PENDIENTES'!D1500)</f>
        <v/>
      </c>
      <c r="F1500" s="47" t="str">
        <f>IF(A1500="","",'DATA PENDIENTES'!E1500)</f>
        <v/>
      </c>
      <c r="G1500" s="47" t="str">
        <f>IF(A1500="","",'DATA PENDIENTES'!F1500)</f>
        <v/>
      </c>
      <c r="H1500" s="47" t="str">
        <f>IF(A1500="","",'DATA PENDIENTES'!G1500)</f>
        <v/>
      </c>
      <c r="I1500" s="48" t="str">
        <f>IF(A1500="","",'DATA PENDIENTES'!H1500)</f>
        <v/>
      </c>
      <c r="J1500" s="48" t="str">
        <f t="shared" si="1"/>
        <v/>
      </c>
      <c r="K1500" s="47" t="str">
        <f>IF(A1500="","",'DATA PENDIENTES'!I1500)</f>
        <v/>
      </c>
      <c r="L1500" s="47" t="str">
        <f>IF(A1500="","",'DATA PENDIENTES'!K1500)</f>
        <v/>
      </c>
      <c r="M1500" s="47" t="str">
        <f>IF(A1500="","",'DATA PENDIENTES'!M1500)</f>
        <v/>
      </c>
      <c r="N1500" s="47" t="str">
        <f>IF(A1500="","",'DATA PENDIENTES'!N1500)</f>
        <v/>
      </c>
      <c r="O1500" s="47" t="str">
        <f t="shared" si="2"/>
        <v/>
      </c>
      <c r="P1500" s="47" t="str">
        <f t="shared" si="3"/>
        <v/>
      </c>
      <c r="Q1500" s="77" t="str">
        <f t="shared" si="4"/>
        <v/>
      </c>
      <c r="R1500" s="47" t="str">
        <f t="shared" si="5"/>
        <v/>
      </c>
      <c r="S1500" s="47" t="str">
        <f t="shared" si="6"/>
        <v/>
      </c>
      <c r="T1500" s="48" t="str">
        <f>IF(A1500="","",'DATA PENDIENTES'!O1500)</f>
        <v/>
      </c>
    </row>
    <row r="1501" ht="15.75" customHeight="1">
      <c r="A1501" s="52" t="str">
        <f>IF('DATA PENDIENTES'!B1501="","",'DATA PENDIENTES'!B1501)</f>
        <v/>
      </c>
      <c r="B1501" s="52" t="str">
        <f>IF(A1501="","",'DATA PENDIENTES'!C1501)</f>
        <v/>
      </c>
      <c r="C1501" s="52" t="str">
        <f>IF(A1501="","",'DATA PENDIENTES'!L1501)</f>
        <v/>
      </c>
      <c r="D1501" s="52" t="str">
        <f>IF(A1501="","",'DATA PENDIENTES'!J1501)</f>
        <v/>
      </c>
      <c r="E1501" s="52" t="str">
        <f>IF(A1501="","",'DATA PENDIENTES'!D1501)</f>
        <v/>
      </c>
      <c r="F1501" s="52" t="str">
        <f>IF(A1501="","",'DATA PENDIENTES'!E1501)</f>
        <v/>
      </c>
      <c r="G1501" s="52" t="str">
        <f>IF(A1501="","",'DATA PENDIENTES'!F1501)</f>
        <v/>
      </c>
      <c r="H1501" s="52" t="str">
        <f>IF(A1501="","",'DATA PENDIENTES'!G1501)</f>
        <v/>
      </c>
      <c r="I1501" s="53" t="str">
        <f>IF(A1501="","",'DATA PENDIENTES'!H1501)</f>
        <v/>
      </c>
      <c r="J1501" s="53" t="str">
        <f t="shared" si="1"/>
        <v/>
      </c>
      <c r="K1501" s="52" t="str">
        <f>IF(A1501="","",'DATA PENDIENTES'!I1501)</f>
        <v/>
      </c>
      <c r="L1501" s="52" t="str">
        <f>IF(A1501="","",'DATA PENDIENTES'!K1501)</f>
        <v/>
      </c>
      <c r="M1501" s="52" t="str">
        <f>IF(A1501="","",'DATA PENDIENTES'!M1501)</f>
        <v/>
      </c>
      <c r="N1501" s="52" t="str">
        <f>IF(A1501="","",'DATA PENDIENTES'!N1501)</f>
        <v/>
      </c>
      <c r="O1501" s="52" t="str">
        <f t="shared" si="2"/>
        <v/>
      </c>
      <c r="P1501" s="52" t="str">
        <f t="shared" si="3"/>
        <v/>
      </c>
      <c r="Q1501" s="80" t="str">
        <f t="shared" si="4"/>
        <v/>
      </c>
      <c r="R1501" s="52" t="str">
        <f t="shared" si="5"/>
        <v/>
      </c>
      <c r="S1501" s="52" t="str">
        <f t="shared" si="6"/>
        <v/>
      </c>
      <c r="T1501" s="53" t="str">
        <f>IF(A1501="","",'DATA PENDIENTES'!O1501)</f>
        <v/>
      </c>
    </row>
    <row r="1502" ht="15.75" customHeight="1">
      <c r="A1502" s="47" t="str">
        <f>IF('DATA PENDIENTES'!B1502="","",'DATA PENDIENTES'!B1502)</f>
        <v/>
      </c>
      <c r="B1502" s="47" t="str">
        <f>IF(A1502="","",'DATA PENDIENTES'!C1502)</f>
        <v/>
      </c>
      <c r="C1502" s="47" t="str">
        <f>IF(A1502="","",'DATA PENDIENTES'!L1502)</f>
        <v/>
      </c>
      <c r="D1502" s="47" t="str">
        <f>IF(A1502="","",'DATA PENDIENTES'!J1502)</f>
        <v/>
      </c>
      <c r="E1502" s="47" t="str">
        <f>IF(A1502="","",'DATA PENDIENTES'!D1502)</f>
        <v/>
      </c>
      <c r="F1502" s="47" t="str">
        <f>IF(A1502="","",'DATA PENDIENTES'!E1502)</f>
        <v/>
      </c>
      <c r="G1502" s="47" t="str">
        <f>IF(A1502="","",'DATA PENDIENTES'!F1502)</f>
        <v/>
      </c>
      <c r="H1502" s="47" t="str">
        <f>IF(A1502="","",'DATA PENDIENTES'!G1502)</f>
        <v/>
      </c>
      <c r="I1502" s="48" t="str">
        <f>IF(A1502="","",'DATA PENDIENTES'!H1502)</f>
        <v/>
      </c>
      <c r="J1502" s="48" t="str">
        <f t="shared" si="1"/>
        <v/>
      </c>
      <c r="K1502" s="47" t="str">
        <f>IF(A1502="","",'DATA PENDIENTES'!I1502)</f>
        <v/>
      </c>
      <c r="L1502" s="47" t="str">
        <f>IF(A1502="","",'DATA PENDIENTES'!K1502)</f>
        <v/>
      </c>
      <c r="M1502" s="47" t="str">
        <f>IF(A1502="","",'DATA PENDIENTES'!M1502)</f>
        <v/>
      </c>
      <c r="N1502" s="47" t="str">
        <f>IF(A1502="","",'DATA PENDIENTES'!N1502)</f>
        <v/>
      </c>
      <c r="O1502" s="47" t="str">
        <f t="shared" si="2"/>
        <v/>
      </c>
      <c r="P1502" s="47" t="str">
        <f t="shared" si="3"/>
        <v/>
      </c>
      <c r="Q1502" s="77" t="str">
        <f t="shared" si="4"/>
        <v/>
      </c>
      <c r="R1502" s="47" t="str">
        <f t="shared" si="5"/>
        <v/>
      </c>
      <c r="S1502" s="47" t="str">
        <f t="shared" si="6"/>
        <v/>
      </c>
      <c r="T1502" s="48" t="str">
        <f>IF(A1502="","",'DATA PENDIENTES'!O1502)</f>
        <v/>
      </c>
    </row>
    <row r="1503" ht="15.75" customHeight="1">
      <c r="A1503" s="52" t="str">
        <f>IF('DATA PENDIENTES'!B1503="","",'DATA PENDIENTES'!B1503)</f>
        <v/>
      </c>
      <c r="B1503" s="52" t="str">
        <f>IF(A1503="","",'DATA PENDIENTES'!C1503)</f>
        <v/>
      </c>
      <c r="C1503" s="52" t="str">
        <f>IF(A1503="","",'DATA PENDIENTES'!L1503)</f>
        <v/>
      </c>
      <c r="D1503" s="52" t="str">
        <f>IF(A1503="","",'DATA PENDIENTES'!J1503)</f>
        <v/>
      </c>
      <c r="E1503" s="52" t="str">
        <f>IF(A1503="","",'DATA PENDIENTES'!D1503)</f>
        <v/>
      </c>
      <c r="F1503" s="52" t="str">
        <f>IF(A1503="","",'DATA PENDIENTES'!E1503)</f>
        <v/>
      </c>
      <c r="G1503" s="52" t="str">
        <f>IF(A1503="","",'DATA PENDIENTES'!F1503)</f>
        <v/>
      </c>
      <c r="H1503" s="52" t="str">
        <f>IF(A1503="","",'DATA PENDIENTES'!G1503)</f>
        <v/>
      </c>
      <c r="I1503" s="53" t="str">
        <f>IF(A1503="","",'DATA PENDIENTES'!H1503)</f>
        <v/>
      </c>
      <c r="J1503" s="53" t="str">
        <f t="shared" si="1"/>
        <v/>
      </c>
      <c r="K1503" s="52" t="str">
        <f>IF(A1503="","",'DATA PENDIENTES'!I1503)</f>
        <v/>
      </c>
      <c r="L1503" s="52" t="str">
        <f>IF(A1503="","",'DATA PENDIENTES'!K1503)</f>
        <v/>
      </c>
      <c r="M1503" s="52" t="str">
        <f>IF(A1503="","",'DATA PENDIENTES'!M1503)</f>
        <v/>
      </c>
      <c r="N1503" s="52" t="str">
        <f>IF(A1503="","",'DATA PENDIENTES'!N1503)</f>
        <v/>
      </c>
      <c r="O1503" s="52" t="str">
        <f t="shared" si="2"/>
        <v/>
      </c>
      <c r="P1503" s="52" t="str">
        <f t="shared" si="3"/>
        <v/>
      </c>
      <c r="Q1503" s="80" t="str">
        <f t="shared" si="4"/>
        <v/>
      </c>
      <c r="R1503" s="52" t="str">
        <f t="shared" si="5"/>
        <v/>
      </c>
      <c r="S1503" s="52" t="str">
        <f t="shared" si="6"/>
        <v/>
      </c>
      <c r="T1503" s="53" t="str">
        <f>IF(A1503="","",'DATA PENDIENTES'!O1503)</f>
        <v/>
      </c>
    </row>
    <row r="1504" ht="15.75" customHeight="1">
      <c r="A1504" s="47" t="str">
        <f>IF('DATA PENDIENTES'!B1504="","",'DATA PENDIENTES'!B1504)</f>
        <v/>
      </c>
      <c r="B1504" s="47" t="str">
        <f>IF(A1504="","",'DATA PENDIENTES'!C1504)</f>
        <v/>
      </c>
      <c r="C1504" s="47" t="str">
        <f>IF(A1504="","",'DATA PENDIENTES'!L1504)</f>
        <v/>
      </c>
      <c r="D1504" s="47" t="str">
        <f>IF(A1504="","",'DATA PENDIENTES'!J1504)</f>
        <v/>
      </c>
      <c r="E1504" s="47" t="str">
        <f>IF(A1504="","",'DATA PENDIENTES'!D1504)</f>
        <v/>
      </c>
      <c r="F1504" s="47" t="str">
        <f>IF(A1504="","",'DATA PENDIENTES'!E1504)</f>
        <v/>
      </c>
      <c r="G1504" s="47" t="str">
        <f>IF(A1504="","",'DATA PENDIENTES'!F1504)</f>
        <v/>
      </c>
      <c r="H1504" s="47" t="str">
        <f>IF(A1504="","",'DATA PENDIENTES'!G1504)</f>
        <v/>
      </c>
      <c r="I1504" s="48" t="str">
        <f>IF(A1504="","",'DATA PENDIENTES'!H1504)</f>
        <v/>
      </c>
      <c r="J1504" s="48" t="str">
        <f t="shared" si="1"/>
        <v/>
      </c>
      <c r="K1504" s="47" t="str">
        <f>IF(A1504="","",'DATA PENDIENTES'!I1504)</f>
        <v/>
      </c>
      <c r="L1504" s="47" t="str">
        <f>IF(A1504="","",'DATA PENDIENTES'!K1504)</f>
        <v/>
      </c>
      <c r="M1504" s="47" t="str">
        <f>IF(A1504="","",'DATA PENDIENTES'!M1504)</f>
        <v/>
      </c>
      <c r="N1504" s="47" t="str">
        <f>IF(A1504="","",'DATA PENDIENTES'!N1504)</f>
        <v/>
      </c>
      <c r="O1504" s="47" t="str">
        <f t="shared" si="2"/>
        <v/>
      </c>
      <c r="P1504" s="47" t="str">
        <f t="shared" si="3"/>
        <v/>
      </c>
      <c r="Q1504" s="77" t="str">
        <f t="shared" si="4"/>
        <v/>
      </c>
      <c r="R1504" s="47" t="str">
        <f t="shared" si="5"/>
        <v/>
      </c>
      <c r="S1504" s="47" t="str">
        <f t="shared" si="6"/>
        <v/>
      </c>
      <c r="T1504" s="48" t="str">
        <f>IF(A1504="","",'DATA PENDIENTES'!O1504)</f>
        <v/>
      </c>
    </row>
    <row r="1505" ht="15.75" customHeight="1">
      <c r="A1505" s="52" t="str">
        <f>IF('DATA PENDIENTES'!B1505="","",'DATA PENDIENTES'!B1505)</f>
        <v/>
      </c>
      <c r="B1505" s="52" t="str">
        <f>IF(A1505="","",'DATA PENDIENTES'!C1505)</f>
        <v/>
      </c>
      <c r="C1505" s="52" t="str">
        <f>IF(A1505="","",'DATA PENDIENTES'!L1505)</f>
        <v/>
      </c>
      <c r="D1505" s="52" t="str">
        <f>IF(A1505="","",'DATA PENDIENTES'!J1505)</f>
        <v/>
      </c>
      <c r="E1505" s="52" t="str">
        <f>IF(A1505="","",'DATA PENDIENTES'!D1505)</f>
        <v/>
      </c>
      <c r="F1505" s="52" t="str">
        <f>IF(A1505="","",'DATA PENDIENTES'!E1505)</f>
        <v/>
      </c>
      <c r="G1505" s="52" t="str">
        <f>IF(A1505="","",'DATA PENDIENTES'!F1505)</f>
        <v/>
      </c>
      <c r="H1505" s="52" t="str">
        <f>IF(A1505="","",'DATA PENDIENTES'!G1505)</f>
        <v/>
      </c>
      <c r="I1505" s="53" t="str">
        <f>IF(A1505="","",'DATA PENDIENTES'!H1505)</f>
        <v/>
      </c>
      <c r="J1505" s="53" t="str">
        <f t="shared" si="1"/>
        <v/>
      </c>
      <c r="K1505" s="52" t="str">
        <f>IF(A1505="","",'DATA PENDIENTES'!I1505)</f>
        <v/>
      </c>
      <c r="L1505" s="52" t="str">
        <f>IF(A1505="","",'DATA PENDIENTES'!K1505)</f>
        <v/>
      </c>
      <c r="M1505" s="52" t="str">
        <f>IF(A1505="","",'DATA PENDIENTES'!M1505)</f>
        <v/>
      </c>
      <c r="N1505" s="52" t="str">
        <f>IF(A1505="","",'DATA PENDIENTES'!N1505)</f>
        <v/>
      </c>
      <c r="O1505" s="52" t="str">
        <f t="shared" si="2"/>
        <v/>
      </c>
      <c r="P1505" s="52" t="str">
        <f t="shared" si="3"/>
        <v/>
      </c>
      <c r="Q1505" s="80" t="str">
        <f t="shared" si="4"/>
        <v/>
      </c>
      <c r="R1505" s="52" t="str">
        <f t="shared" si="5"/>
        <v/>
      </c>
      <c r="S1505" s="52" t="str">
        <f t="shared" si="6"/>
        <v/>
      </c>
      <c r="T1505" s="53" t="str">
        <f>IF(A1505="","",'DATA PENDIENTES'!O1505)</f>
        <v/>
      </c>
    </row>
    <row r="1506" ht="15.75" customHeight="1">
      <c r="A1506" s="47" t="str">
        <f>IF('DATA PENDIENTES'!B1506="","",'DATA PENDIENTES'!B1506)</f>
        <v/>
      </c>
      <c r="B1506" s="47" t="str">
        <f>IF(A1506="","",'DATA PENDIENTES'!C1506)</f>
        <v/>
      </c>
      <c r="C1506" s="47" t="str">
        <f>IF(A1506="","",'DATA PENDIENTES'!L1506)</f>
        <v/>
      </c>
      <c r="D1506" s="47" t="str">
        <f>IF(A1506="","",'DATA PENDIENTES'!J1506)</f>
        <v/>
      </c>
      <c r="E1506" s="47" t="str">
        <f>IF(A1506="","",'DATA PENDIENTES'!D1506)</f>
        <v/>
      </c>
      <c r="F1506" s="47" t="str">
        <f>IF(A1506="","",'DATA PENDIENTES'!E1506)</f>
        <v/>
      </c>
      <c r="G1506" s="47" t="str">
        <f>IF(A1506="","",'DATA PENDIENTES'!F1506)</f>
        <v/>
      </c>
      <c r="H1506" s="47" t="str">
        <f>IF(A1506="","",'DATA PENDIENTES'!G1506)</f>
        <v/>
      </c>
      <c r="I1506" s="48" t="str">
        <f>IF(A1506="","",'DATA PENDIENTES'!H1506)</f>
        <v/>
      </c>
      <c r="J1506" s="48" t="str">
        <f t="shared" si="1"/>
        <v/>
      </c>
      <c r="K1506" s="47" t="str">
        <f>IF(A1506="","",'DATA PENDIENTES'!I1506)</f>
        <v/>
      </c>
      <c r="L1506" s="47" t="str">
        <f>IF(A1506="","",'DATA PENDIENTES'!K1506)</f>
        <v/>
      </c>
      <c r="M1506" s="47" t="str">
        <f>IF(A1506="","",'DATA PENDIENTES'!M1506)</f>
        <v/>
      </c>
      <c r="N1506" s="47" t="str">
        <f>IF(A1506="","",'DATA PENDIENTES'!N1506)</f>
        <v/>
      </c>
      <c r="O1506" s="47" t="str">
        <f t="shared" si="2"/>
        <v/>
      </c>
      <c r="P1506" s="47" t="str">
        <f t="shared" si="3"/>
        <v/>
      </c>
      <c r="Q1506" s="77" t="str">
        <f t="shared" si="4"/>
        <v/>
      </c>
      <c r="R1506" s="47" t="str">
        <f t="shared" si="5"/>
        <v/>
      </c>
      <c r="S1506" s="47" t="str">
        <f t="shared" si="6"/>
        <v/>
      </c>
      <c r="T1506" s="48" t="str">
        <f>IF(A1506="","",'DATA PENDIENTES'!O1506)</f>
        <v/>
      </c>
    </row>
    <row r="1507" ht="15.75" customHeight="1">
      <c r="A1507" s="52" t="str">
        <f>IF('DATA PENDIENTES'!B1507="","",'DATA PENDIENTES'!B1507)</f>
        <v/>
      </c>
      <c r="B1507" s="52" t="str">
        <f>IF(A1507="","",'DATA PENDIENTES'!C1507)</f>
        <v/>
      </c>
      <c r="C1507" s="52" t="str">
        <f>IF(A1507="","",'DATA PENDIENTES'!L1507)</f>
        <v/>
      </c>
      <c r="D1507" s="52" t="str">
        <f>IF(A1507="","",'DATA PENDIENTES'!J1507)</f>
        <v/>
      </c>
      <c r="E1507" s="52" t="str">
        <f>IF(A1507="","",'DATA PENDIENTES'!D1507)</f>
        <v/>
      </c>
      <c r="F1507" s="52" t="str">
        <f>IF(A1507="","",'DATA PENDIENTES'!E1507)</f>
        <v/>
      </c>
      <c r="G1507" s="52" t="str">
        <f>IF(A1507="","",'DATA PENDIENTES'!F1507)</f>
        <v/>
      </c>
      <c r="H1507" s="52" t="str">
        <f>IF(A1507="","",'DATA PENDIENTES'!G1507)</f>
        <v/>
      </c>
      <c r="I1507" s="53" t="str">
        <f>IF(A1507="","",'DATA PENDIENTES'!H1507)</f>
        <v/>
      </c>
      <c r="J1507" s="53" t="str">
        <f t="shared" si="1"/>
        <v/>
      </c>
      <c r="K1507" s="52" t="str">
        <f>IF(A1507="","",'DATA PENDIENTES'!I1507)</f>
        <v/>
      </c>
      <c r="L1507" s="52" t="str">
        <f>IF(A1507="","",'DATA PENDIENTES'!K1507)</f>
        <v/>
      </c>
      <c r="M1507" s="52" t="str">
        <f>IF(A1507="","",'DATA PENDIENTES'!M1507)</f>
        <v/>
      </c>
      <c r="N1507" s="52" t="str">
        <f>IF(A1507="","",'DATA PENDIENTES'!N1507)</f>
        <v/>
      </c>
      <c r="O1507" s="52" t="str">
        <f t="shared" si="2"/>
        <v/>
      </c>
      <c r="P1507" s="52" t="str">
        <f t="shared" si="3"/>
        <v/>
      </c>
      <c r="Q1507" s="80" t="str">
        <f t="shared" si="4"/>
        <v/>
      </c>
      <c r="R1507" s="52" t="str">
        <f t="shared" si="5"/>
        <v/>
      </c>
      <c r="S1507" s="52" t="str">
        <f t="shared" si="6"/>
        <v/>
      </c>
      <c r="T1507" s="53" t="str">
        <f>IF(A1507="","",'DATA PENDIENTES'!O1507)</f>
        <v/>
      </c>
    </row>
    <row r="1508" ht="15.75" customHeight="1">
      <c r="A1508" s="47" t="str">
        <f>IF('DATA PENDIENTES'!B1508="","",'DATA PENDIENTES'!B1508)</f>
        <v/>
      </c>
      <c r="B1508" s="47" t="str">
        <f>IF(A1508="","",'DATA PENDIENTES'!C1508)</f>
        <v/>
      </c>
      <c r="C1508" s="47" t="str">
        <f>IF(A1508="","",'DATA PENDIENTES'!L1508)</f>
        <v/>
      </c>
      <c r="D1508" s="47" t="str">
        <f>IF(A1508="","",'DATA PENDIENTES'!J1508)</f>
        <v/>
      </c>
      <c r="E1508" s="47" t="str">
        <f>IF(A1508="","",'DATA PENDIENTES'!D1508)</f>
        <v/>
      </c>
      <c r="F1508" s="47" t="str">
        <f>IF(A1508="","",'DATA PENDIENTES'!E1508)</f>
        <v/>
      </c>
      <c r="G1508" s="47" t="str">
        <f>IF(A1508="","",'DATA PENDIENTES'!F1508)</f>
        <v/>
      </c>
      <c r="H1508" s="47" t="str">
        <f>IF(A1508="","",'DATA PENDIENTES'!G1508)</f>
        <v/>
      </c>
      <c r="I1508" s="48" t="str">
        <f>IF(A1508="","",'DATA PENDIENTES'!H1508)</f>
        <v/>
      </c>
      <c r="J1508" s="48" t="str">
        <f t="shared" si="1"/>
        <v/>
      </c>
      <c r="K1508" s="47" t="str">
        <f>IF(A1508="","",'DATA PENDIENTES'!I1508)</f>
        <v/>
      </c>
      <c r="L1508" s="47" t="str">
        <f>IF(A1508="","",'DATA PENDIENTES'!K1508)</f>
        <v/>
      </c>
      <c r="M1508" s="47" t="str">
        <f>IF(A1508="","",'DATA PENDIENTES'!M1508)</f>
        <v/>
      </c>
      <c r="N1508" s="47" t="str">
        <f>IF(A1508="","",'DATA PENDIENTES'!N1508)</f>
        <v/>
      </c>
      <c r="O1508" s="47" t="str">
        <f t="shared" si="2"/>
        <v/>
      </c>
      <c r="P1508" s="47" t="str">
        <f t="shared" si="3"/>
        <v/>
      </c>
      <c r="Q1508" s="77" t="str">
        <f t="shared" si="4"/>
        <v/>
      </c>
      <c r="R1508" s="47" t="str">
        <f t="shared" si="5"/>
        <v/>
      </c>
      <c r="S1508" s="47" t="str">
        <f t="shared" si="6"/>
        <v/>
      </c>
      <c r="T1508" s="48" t="str">
        <f>IF(A1508="","",'DATA PENDIENTES'!O1508)</f>
        <v/>
      </c>
    </row>
    <row r="1509" ht="15.75" customHeight="1">
      <c r="A1509" s="52" t="str">
        <f>IF('DATA PENDIENTES'!B1509="","",'DATA PENDIENTES'!B1509)</f>
        <v/>
      </c>
      <c r="B1509" s="52" t="str">
        <f>IF(A1509="","",'DATA PENDIENTES'!C1509)</f>
        <v/>
      </c>
      <c r="C1509" s="52" t="str">
        <f>IF(A1509="","",'DATA PENDIENTES'!L1509)</f>
        <v/>
      </c>
      <c r="D1509" s="52" t="str">
        <f>IF(A1509="","",'DATA PENDIENTES'!J1509)</f>
        <v/>
      </c>
      <c r="E1509" s="52" t="str">
        <f>IF(A1509="","",'DATA PENDIENTES'!D1509)</f>
        <v/>
      </c>
      <c r="F1509" s="52" t="str">
        <f>IF(A1509="","",'DATA PENDIENTES'!E1509)</f>
        <v/>
      </c>
      <c r="G1509" s="52" t="str">
        <f>IF(A1509="","",'DATA PENDIENTES'!F1509)</f>
        <v/>
      </c>
      <c r="H1509" s="52" t="str">
        <f>IF(A1509="","",'DATA PENDIENTES'!G1509)</f>
        <v/>
      </c>
      <c r="I1509" s="53" t="str">
        <f>IF(A1509="","",'DATA PENDIENTES'!H1509)</f>
        <v/>
      </c>
      <c r="J1509" s="53" t="str">
        <f t="shared" si="1"/>
        <v/>
      </c>
      <c r="K1509" s="52" t="str">
        <f>IF(A1509="","",'DATA PENDIENTES'!I1509)</f>
        <v/>
      </c>
      <c r="L1509" s="52" t="str">
        <f>IF(A1509="","",'DATA PENDIENTES'!K1509)</f>
        <v/>
      </c>
      <c r="M1509" s="52" t="str">
        <f>IF(A1509="","",'DATA PENDIENTES'!M1509)</f>
        <v/>
      </c>
      <c r="N1509" s="52" t="str">
        <f>IF(A1509="","",'DATA PENDIENTES'!N1509)</f>
        <v/>
      </c>
      <c r="O1509" s="52" t="str">
        <f t="shared" si="2"/>
        <v/>
      </c>
      <c r="P1509" s="52" t="str">
        <f t="shared" si="3"/>
        <v/>
      </c>
      <c r="Q1509" s="80" t="str">
        <f t="shared" si="4"/>
        <v/>
      </c>
      <c r="R1509" s="52" t="str">
        <f t="shared" si="5"/>
        <v/>
      </c>
      <c r="S1509" s="52" t="str">
        <f t="shared" si="6"/>
        <v/>
      </c>
      <c r="T1509" s="53" t="str">
        <f>IF(A1509="","",'DATA PENDIENTES'!O1509)</f>
        <v/>
      </c>
    </row>
    <row r="1510" ht="15.75" customHeight="1">
      <c r="A1510" s="47" t="str">
        <f>IF('DATA PENDIENTES'!B1510="","",'DATA PENDIENTES'!B1510)</f>
        <v/>
      </c>
      <c r="B1510" s="47" t="str">
        <f>IF(A1510="","",'DATA PENDIENTES'!C1510)</f>
        <v/>
      </c>
      <c r="C1510" s="47" t="str">
        <f>IF(A1510="","",'DATA PENDIENTES'!L1510)</f>
        <v/>
      </c>
      <c r="D1510" s="47" t="str">
        <f>IF(A1510="","",'DATA PENDIENTES'!J1510)</f>
        <v/>
      </c>
      <c r="E1510" s="47" t="str">
        <f>IF(A1510="","",'DATA PENDIENTES'!D1510)</f>
        <v/>
      </c>
      <c r="F1510" s="47" t="str">
        <f>IF(A1510="","",'DATA PENDIENTES'!E1510)</f>
        <v/>
      </c>
      <c r="G1510" s="47" t="str">
        <f>IF(A1510="","",'DATA PENDIENTES'!F1510)</f>
        <v/>
      </c>
      <c r="H1510" s="47" t="str">
        <f>IF(A1510="","",'DATA PENDIENTES'!G1510)</f>
        <v/>
      </c>
      <c r="I1510" s="48" t="str">
        <f>IF(A1510="","",'DATA PENDIENTES'!H1510)</f>
        <v/>
      </c>
      <c r="J1510" s="48" t="str">
        <f t="shared" si="1"/>
        <v/>
      </c>
      <c r="K1510" s="47" t="str">
        <f>IF(A1510="","",'DATA PENDIENTES'!I1510)</f>
        <v/>
      </c>
      <c r="L1510" s="47" t="str">
        <f>IF(A1510="","",'DATA PENDIENTES'!K1510)</f>
        <v/>
      </c>
      <c r="M1510" s="47" t="str">
        <f>IF(A1510="","",'DATA PENDIENTES'!M1510)</f>
        <v/>
      </c>
      <c r="N1510" s="47" t="str">
        <f>IF(A1510="","",'DATA PENDIENTES'!N1510)</f>
        <v/>
      </c>
      <c r="O1510" s="47" t="str">
        <f t="shared" si="2"/>
        <v/>
      </c>
      <c r="P1510" s="47" t="str">
        <f t="shared" si="3"/>
        <v/>
      </c>
      <c r="Q1510" s="77" t="str">
        <f t="shared" si="4"/>
        <v/>
      </c>
      <c r="R1510" s="47" t="str">
        <f t="shared" si="5"/>
        <v/>
      </c>
      <c r="S1510" s="47" t="str">
        <f t="shared" si="6"/>
        <v/>
      </c>
      <c r="T1510" s="48" t="str">
        <f>IF(A1510="","",'DATA PENDIENTES'!O1510)</f>
        <v/>
      </c>
    </row>
    <row r="1511" ht="15.75" customHeight="1">
      <c r="A1511" s="52" t="str">
        <f>IF('DATA PENDIENTES'!B1511="","",'DATA PENDIENTES'!B1511)</f>
        <v/>
      </c>
      <c r="B1511" s="52" t="str">
        <f>IF(A1511="","",'DATA PENDIENTES'!C1511)</f>
        <v/>
      </c>
      <c r="C1511" s="52" t="str">
        <f>IF(A1511="","",'DATA PENDIENTES'!L1511)</f>
        <v/>
      </c>
      <c r="D1511" s="52" t="str">
        <f>IF(A1511="","",'DATA PENDIENTES'!J1511)</f>
        <v/>
      </c>
      <c r="E1511" s="52" t="str">
        <f>IF(A1511="","",'DATA PENDIENTES'!D1511)</f>
        <v/>
      </c>
      <c r="F1511" s="52" t="str">
        <f>IF(A1511="","",'DATA PENDIENTES'!E1511)</f>
        <v/>
      </c>
      <c r="G1511" s="52" t="str">
        <f>IF(A1511="","",'DATA PENDIENTES'!F1511)</f>
        <v/>
      </c>
      <c r="H1511" s="52" t="str">
        <f>IF(A1511="","",'DATA PENDIENTES'!G1511)</f>
        <v/>
      </c>
      <c r="I1511" s="53" t="str">
        <f>IF(A1511="","",'DATA PENDIENTES'!H1511)</f>
        <v/>
      </c>
      <c r="J1511" s="53" t="str">
        <f t="shared" si="1"/>
        <v/>
      </c>
      <c r="K1511" s="52" t="str">
        <f>IF(A1511="","",'DATA PENDIENTES'!I1511)</f>
        <v/>
      </c>
      <c r="L1511" s="52" t="str">
        <f>IF(A1511="","",'DATA PENDIENTES'!K1511)</f>
        <v/>
      </c>
      <c r="M1511" s="52" t="str">
        <f>IF(A1511="","",'DATA PENDIENTES'!M1511)</f>
        <v/>
      </c>
      <c r="N1511" s="52" t="str">
        <f>IF(A1511="","",'DATA PENDIENTES'!N1511)</f>
        <v/>
      </c>
      <c r="O1511" s="52" t="str">
        <f t="shared" si="2"/>
        <v/>
      </c>
      <c r="P1511" s="52" t="str">
        <f t="shared" si="3"/>
        <v/>
      </c>
      <c r="Q1511" s="80" t="str">
        <f t="shared" si="4"/>
        <v/>
      </c>
      <c r="R1511" s="52" t="str">
        <f t="shared" si="5"/>
        <v/>
      </c>
      <c r="S1511" s="52" t="str">
        <f t="shared" si="6"/>
        <v/>
      </c>
      <c r="T1511" s="53" t="str">
        <f>IF(A1511="","",'DATA PENDIENTES'!O1511)</f>
        <v/>
      </c>
    </row>
    <row r="1512" ht="15.75" customHeight="1">
      <c r="A1512" s="47" t="str">
        <f>IF('DATA PENDIENTES'!B1512="","",'DATA PENDIENTES'!B1512)</f>
        <v/>
      </c>
      <c r="B1512" s="47" t="str">
        <f>IF(A1512="","",'DATA PENDIENTES'!C1512)</f>
        <v/>
      </c>
      <c r="C1512" s="47" t="str">
        <f>IF(A1512="","",'DATA PENDIENTES'!L1512)</f>
        <v/>
      </c>
      <c r="D1512" s="47" t="str">
        <f>IF(A1512="","",'DATA PENDIENTES'!J1512)</f>
        <v/>
      </c>
      <c r="E1512" s="47" t="str">
        <f>IF(A1512="","",'DATA PENDIENTES'!D1512)</f>
        <v/>
      </c>
      <c r="F1512" s="47" t="str">
        <f>IF(A1512="","",'DATA PENDIENTES'!E1512)</f>
        <v/>
      </c>
      <c r="G1512" s="47" t="str">
        <f>IF(A1512="","",'DATA PENDIENTES'!F1512)</f>
        <v/>
      </c>
      <c r="H1512" s="47" t="str">
        <f>IF(A1512="","",'DATA PENDIENTES'!G1512)</f>
        <v/>
      </c>
      <c r="I1512" s="48" t="str">
        <f>IF(A1512="","",'DATA PENDIENTES'!H1512)</f>
        <v/>
      </c>
      <c r="J1512" s="48" t="str">
        <f t="shared" si="1"/>
        <v/>
      </c>
      <c r="K1512" s="47" t="str">
        <f>IF(A1512="","",'DATA PENDIENTES'!I1512)</f>
        <v/>
      </c>
      <c r="L1512" s="47" t="str">
        <f>IF(A1512="","",'DATA PENDIENTES'!K1512)</f>
        <v/>
      </c>
      <c r="M1512" s="47" t="str">
        <f>IF(A1512="","",'DATA PENDIENTES'!M1512)</f>
        <v/>
      </c>
      <c r="N1512" s="47" t="str">
        <f>IF(A1512="","",'DATA PENDIENTES'!N1512)</f>
        <v/>
      </c>
      <c r="O1512" s="47" t="str">
        <f t="shared" si="2"/>
        <v/>
      </c>
      <c r="P1512" s="47" t="str">
        <f t="shared" si="3"/>
        <v/>
      </c>
      <c r="Q1512" s="77" t="str">
        <f t="shared" si="4"/>
        <v/>
      </c>
      <c r="R1512" s="47" t="str">
        <f t="shared" si="5"/>
        <v/>
      </c>
      <c r="S1512" s="47" t="str">
        <f t="shared" si="6"/>
        <v/>
      </c>
      <c r="T1512" s="48" t="str">
        <f>IF(A1512="","",'DATA PENDIENTES'!O1512)</f>
        <v/>
      </c>
    </row>
    <row r="1513" ht="15.75" customHeight="1">
      <c r="A1513" s="52" t="str">
        <f>IF('DATA PENDIENTES'!B1513="","",'DATA PENDIENTES'!B1513)</f>
        <v/>
      </c>
      <c r="B1513" s="52" t="str">
        <f>IF(A1513="","",'DATA PENDIENTES'!C1513)</f>
        <v/>
      </c>
      <c r="C1513" s="52" t="str">
        <f>IF(A1513="","",'DATA PENDIENTES'!L1513)</f>
        <v/>
      </c>
      <c r="D1513" s="52" t="str">
        <f>IF(A1513="","",'DATA PENDIENTES'!J1513)</f>
        <v/>
      </c>
      <c r="E1513" s="52" t="str">
        <f>IF(A1513="","",'DATA PENDIENTES'!D1513)</f>
        <v/>
      </c>
      <c r="F1513" s="52" t="str">
        <f>IF(A1513="","",'DATA PENDIENTES'!E1513)</f>
        <v/>
      </c>
      <c r="G1513" s="52" t="str">
        <f>IF(A1513="","",'DATA PENDIENTES'!F1513)</f>
        <v/>
      </c>
      <c r="H1513" s="52" t="str">
        <f>IF(A1513="","",'DATA PENDIENTES'!G1513)</f>
        <v/>
      </c>
      <c r="I1513" s="53" t="str">
        <f>IF(A1513="","",'DATA PENDIENTES'!H1513)</f>
        <v/>
      </c>
      <c r="J1513" s="53" t="str">
        <f t="shared" si="1"/>
        <v/>
      </c>
      <c r="K1513" s="52" t="str">
        <f>IF(A1513="","",'DATA PENDIENTES'!I1513)</f>
        <v/>
      </c>
      <c r="L1513" s="52" t="str">
        <f>IF(A1513="","",'DATA PENDIENTES'!K1513)</f>
        <v/>
      </c>
      <c r="M1513" s="52" t="str">
        <f>IF(A1513="","",'DATA PENDIENTES'!M1513)</f>
        <v/>
      </c>
      <c r="N1513" s="52" t="str">
        <f>IF(A1513="","",'DATA PENDIENTES'!N1513)</f>
        <v/>
      </c>
      <c r="O1513" s="52" t="str">
        <f t="shared" si="2"/>
        <v/>
      </c>
      <c r="P1513" s="52" t="str">
        <f t="shared" si="3"/>
        <v/>
      </c>
      <c r="Q1513" s="80" t="str">
        <f t="shared" si="4"/>
        <v/>
      </c>
      <c r="R1513" s="52" t="str">
        <f t="shared" si="5"/>
        <v/>
      </c>
      <c r="S1513" s="52" t="str">
        <f t="shared" si="6"/>
        <v/>
      </c>
      <c r="T1513" s="53" t="str">
        <f>IF(A1513="","",'DATA PENDIENTES'!O1513)</f>
        <v/>
      </c>
    </row>
    <row r="1514" ht="15.75" customHeight="1">
      <c r="A1514" s="47" t="str">
        <f>IF('DATA PENDIENTES'!B1514="","",'DATA PENDIENTES'!B1514)</f>
        <v/>
      </c>
      <c r="B1514" s="47" t="str">
        <f>IF(A1514="","",'DATA PENDIENTES'!C1514)</f>
        <v/>
      </c>
      <c r="C1514" s="47" t="str">
        <f>IF(A1514="","",'DATA PENDIENTES'!L1514)</f>
        <v/>
      </c>
      <c r="D1514" s="47" t="str">
        <f>IF(A1514="","",'DATA PENDIENTES'!J1514)</f>
        <v/>
      </c>
      <c r="E1514" s="47" t="str">
        <f>IF(A1514="","",'DATA PENDIENTES'!D1514)</f>
        <v/>
      </c>
      <c r="F1514" s="47" t="str">
        <f>IF(A1514="","",'DATA PENDIENTES'!E1514)</f>
        <v/>
      </c>
      <c r="G1514" s="47" t="str">
        <f>IF(A1514="","",'DATA PENDIENTES'!F1514)</f>
        <v/>
      </c>
      <c r="H1514" s="47" t="str">
        <f>IF(A1514="","",'DATA PENDIENTES'!G1514)</f>
        <v/>
      </c>
      <c r="I1514" s="48" t="str">
        <f>IF(A1514="","",'DATA PENDIENTES'!H1514)</f>
        <v/>
      </c>
      <c r="J1514" s="48" t="str">
        <f t="shared" si="1"/>
        <v/>
      </c>
      <c r="K1514" s="47" t="str">
        <f>IF(A1514="","",'DATA PENDIENTES'!I1514)</f>
        <v/>
      </c>
      <c r="L1514" s="47" t="str">
        <f>IF(A1514="","",'DATA PENDIENTES'!K1514)</f>
        <v/>
      </c>
      <c r="M1514" s="47" t="str">
        <f>IF(A1514="","",'DATA PENDIENTES'!M1514)</f>
        <v/>
      </c>
      <c r="N1514" s="47" t="str">
        <f>IF(A1514="","",'DATA PENDIENTES'!N1514)</f>
        <v/>
      </c>
      <c r="O1514" s="47" t="str">
        <f t="shared" si="2"/>
        <v/>
      </c>
      <c r="P1514" s="47" t="str">
        <f t="shared" si="3"/>
        <v/>
      </c>
      <c r="Q1514" s="77" t="str">
        <f t="shared" si="4"/>
        <v/>
      </c>
      <c r="R1514" s="47" t="str">
        <f t="shared" si="5"/>
        <v/>
      </c>
      <c r="S1514" s="47" t="str">
        <f t="shared" si="6"/>
        <v/>
      </c>
      <c r="T1514" s="48" t="str">
        <f>IF(A1514="","",'DATA PENDIENTES'!O1514)</f>
        <v/>
      </c>
    </row>
    <row r="1515" ht="15.75" customHeight="1">
      <c r="A1515" s="52" t="str">
        <f>IF('DATA PENDIENTES'!B1515="","",'DATA PENDIENTES'!B1515)</f>
        <v/>
      </c>
      <c r="B1515" s="52" t="str">
        <f>IF(A1515="","",'DATA PENDIENTES'!C1515)</f>
        <v/>
      </c>
      <c r="C1515" s="52" t="str">
        <f>IF(A1515="","",'DATA PENDIENTES'!L1515)</f>
        <v/>
      </c>
      <c r="D1515" s="52" t="str">
        <f>IF(A1515="","",'DATA PENDIENTES'!J1515)</f>
        <v/>
      </c>
      <c r="E1515" s="52" t="str">
        <f>IF(A1515="","",'DATA PENDIENTES'!D1515)</f>
        <v/>
      </c>
      <c r="F1515" s="52" t="str">
        <f>IF(A1515="","",'DATA PENDIENTES'!E1515)</f>
        <v/>
      </c>
      <c r="G1515" s="52" t="str">
        <f>IF(A1515="","",'DATA PENDIENTES'!F1515)</f>
        <v/>
      </c>
      <c r="H1515" s="52" t="str">
        <f>IF(A1515="","",'DATA PENDIENTES'!G1515)</f>
        <v/>
      </c>
      <c r="I1515" s="53" t="str">
        <f>IF(A1515="","",'DATA PENDIENTES'!H1515)</f>
        <v/>
      </c>
      <c r="J1515" s="53" t="str">
        <f t="shared" si="1"/>
        <v/>
      </c>
      <c r="K1515" s="52" t="str">
        <f>IF(A1515="","",'DATA PENDIENTES'!I1515)</f>
        <v/>
      </c>
      <c r="L1515" s="52" t="str">
        <f>IF(A1515="","",'DATA PENDIENTES'!K1515)</f>
        <v/>
      </c>
      <c r="M1515" s="52" t="str">
        <f>IF(A1515="","",'DATA PENDIENTES'!M1515)</f>
        <v/>
      </c>
      <c r="N1515" s="52" t="str">
        <f>IF(A1515="","",'DATA PENDIENTES'!N1515)</f>
        <v/>
      </c>
      <c r="O1515" s="52" t="str">
        <f t="shared" si="2"/>
        <v/>
      </c>
      <c r="P1515" s="52" t="str">
        <f t="shared" si="3"/>
        <v/>
      </c>
      <c r="Q1515" s="80" t="str">
        <f t="shared" si="4"/>
        <v/>
      </c>
      <c r="R1515" s="52" t="str">
        <f t="shared" si="5"/>
        <v/>
      </c>
      <c r="S1515" s="52" t="str">
        <f t="shared" si="6"/>
        <v/>
      </c>
      <c r="T1515" s="53" t="str">
        <f>IF(A1515="","",'DATA PENDIENTES'!O1515)</f>
        <v/>
      </c>
    </row>
    <row r="1516" ht="15.75" customHeight="1">
      <c r="A1516" s="47" t="str">
        <f>IF('DATA PENDIENTES'!B1516="","",'DATA PENDIENTES'!B1516)</f>
        <v/>
      </c>
      <c r="B1516" s="47" t="str">
        <f>IF(A1516="","",'DATA PENDIENTES'!C1516)</f>
        <v/>
      </c>
      <c r="C1516" s="47" t="str">
        <f>IF(A1516="","",'DATA PENDIENTES'!L1516)</f>
        <v/>
      </c>
      <c r="D1516" s="47" t="str">
        <f>IF(A1516="","",'DATA PENDIENTES'!J1516)</f>
        <v/>
      </c>
      <c r="E1516" s="47" t="str">
        <f>IF(A1516="","",'DATA PENDIENTES'!D1516)</f>
        <v/>
      </c>
      <c r="F1516" s="47" t="str">
        <f>IF(A1516="","",'DATA PENDIENTES'!E1516)</f>
        <v/>
      </c>
      <c r="G1516" s="47" t="str">
        <f>IF(A1516="","",'DATA PENDIENTES'!F1516)</f>
        <v/>
      </c>
      <c r="H1516" s="47" t="str">
        <f>IF(A1516="","",'DATA PENDIENTES'!G1516)</f>
        <v/>
      </c>
      <c r="I1516" s="48" t="str">
        <f>IF(A1516="","",'DATA PENDIENTES'!H1516)</f>
        <v/>
      </c>
      <c r="J1516" s="48" t="str">
        <f t="shared" si="1"/>
        <v/>
      </c>
      <c r="K1516" s="47" t="str">
        <f>IF(A1516="","",'DATA PENDIENTES'!I1516)</f>
        <v/>
      </c>
      <c r="L1516" s="47" t="str">
        <f>IF(A1516="","",'DATA PENDIENTES'!K1516)</f>
        <v/>
      </c>
      <c r="M1516" s="47" t="str">
        <f>IF(A1516="","",'DATA PENDIENTES'!M1516)</f>
        <v/>
      </c>
      <c r="N1516" s="47" t="str">
        <f>IF(A1516="","",'DATA PENDIENTES'!N1516)</f>
        <v/>
      </c>
      <c r="O1516" s="47" t="str">
        <f t="shared" si="2"/>
        <v/>
      </c>
      <c r="P1516" s="47" t="str">
        <f t="shared" si="3"/>
        <v/>
      </c>
      <c r="Q1516" s="77" t="str">
        <f t="shared" si="4"/>
        <v/>
      </c>
      <c r="R1516" s="47" t="str">
        <f t="shared" si="5"/>
        <v/>
      </c>
      <c r="S1516" s="47" t="str">
        <f t="shared" si="6"/>
        <v/>
      </c>
      <c r="T1516" s="48" t="str">
        <f>IF(A1516="","",'DATA PENDIENTES'!O1516)</f>
        <v/>
      </c>
    </row>
    <row r="1517" ht="15.75" customHeight="1">
      <c r="A1517" s="52" t="str">
        <f>IF('DATA PENDIENTES'!B1517="","",'DATA PENDIENTES'!B1517)</f>
        <v/>
      </c>
      <c r="B1517" s="52" t="str">
        <f>IF(A1517="","",'DATA PENDIENTES'!C1517)</f>
        <v/>
      </c>
      <c r="C1517" s="52" t="str">
        <f>IF(A1517="","",'DATA PENDIENTES'!L1517)</f>
        <v/>
      </c>
      <c r="D1517" s="52" t="str">
        <f>IF(A1517="","",'DATA PENDIENTES'!J1517)</f>
        <v/>
      </c>
      <c r="E1517" s="52" t="str">
        <f>IF(A1517="","",'DATA PENDIENTES'!D1517)</f>
        <v/>
      </c>
      <c r="F1517" s="52" t="str">
        <f>IF(A1517="","",'DATA PENDIENTES'!E1517)</f>
        <v/>
      </c>
      <c r="G1517" s="52" t="str">
        <f>IF(A1517="","",'DATA PENDIENTES'!F1517)</f>
        <v/>
      </c>
      <c r="H1517" s="52" t="str">
        <f>IF(A1517="","",'DATA PENDIENTES'!G1517)</f>
        <v/>
      </c>
      <c r="I1517" s="53" t="str">
        <f>IF(A1517="","",'DATA PENDIENTES'!H1517)</f>
        <v/>
      </c>
      <c r="J1517" s="53" t="str">
        <f t="shared" si="1"/>
        <v/>
      </c>
      <c r="K1517" s="52" t="str">
        <f>IF(A1517="","",'DATA PENDIENTES'!I1517)</f>
        <v/>
      </c>
      <c r="L1517" s="52" t="str">
        <f>IF(A1517="","",'DATA PENDIENTES'!K1517)</f>
        <v/>
      </c>
      <c r="M1517" s="52" t="str">
        <f>IF(A1517="","",'DATA PENDIENTES'!M1517)</f>
        <v/>
      </c>
      <c r="N1517" s="52" t="str">
        <f>IF(A1517="","",'DATA PENDIENTES'!N1517)</f>
        <v/>
      </c>
      <c r="O1517" s="52" t="str">
        <f t="shared" si="2"/>
        <v/>
      </c>
      <c r="P1517" s="52" t="str">
        <f t="shared" si="3"/>
        <v/>
      </c>
      <c r="Q1517" s="80" t="str">
        <f t="shared" si="4"/>
        <v/>
      </c>
      <c r="R1517" s="52" t="str">
        <f t="shared" si="5"/>
        <v/>
      </c>
      <c r="S1517" s="52" t="str">
        <f t="shared" si="6"/>
        <v/>
      </c>
      <c r="T1517" s="53" t="str">
        <f>IF(A1517="","",'DATA PENDIENTES'!O1517)</f>
        <v/>
      </c>
    </row>
    <row r="1518" ht="15.75" customHeight="1">
      <c r="A1518" s="47" t="str">
        <f>IF('DATA PENDIENTES'!B1518="","",'DATA PENDIENTES'!B1518)</f>
        <v/>
      </c>
      <c r="B1518" s="47" t="str">
        <f>IF(A1518="","",'DATA PENDIENTES'!C1518)</f>
        <v/>
      </c>
      <c r="C1518" s="47" t="str">
        <f>IF(A1518="","",'DATA PENDIENTES'!L1518)</f>
        <v/>
      </c>
      <c r="D1518" s="47" t="str">
        <f>IF(A1518="","",'DATA PENDIENTES'!J1518)</f>
        <v/>
      </c>
      <c r="E1518" s="47" t="str">
        <f>IF(A1518="","",'DATA PENDIENTES'!D1518)</f>
        <v/>
      </c>
      <c r="F1518" s="47" t="str">
        <f>IF(A1518="","",'DATA PENDIENTES'!E1518)</f>
        <v/>
      </c>
      <c r="G1518" s="47" t="str">
        <f>IF(A1518="","",'DATA PENDIENTES'!F1518)</f>
        <v/>
      </c>
      <c r="H1518" s="47" t="str">
        <f>IF(A1518="","",'DATA PENDIENTES'!G1518)</f>
        <v/>
      </c>
      <c r="I1518" s="48" t="str">
        <f>IF(A1518="","",'DATA PENDIENTES'!H1518)</f>
        <v/>
      </c>
      <c r="J1518" s="48" t="str">
        <f t="shared" si="1"/>
        <v/>
      </c>
      <c r="K1518" s="47" t="str">
        <f>IF(A1518="","",'DATA PENDIENTES'!I1518)</f>
        <v/>
      </c>
      <c r="L1518" s="47" t="str">
        <f>IF(A1518="","",'DATA PENDIENTES'!K1518)</f>
        <v/>
      </c>
      <c r="M1518" s="47" t="str">
        <f>IF(A1518="","",'DATA PENDIENTES'!M1518)</f>
        <v/>
      </c>
      <c r="N1518" s="47" t="str">
        <f>IF(A1518="","",'DATA PENDIENTES'!N1518)</f>
        <v/>
      </c>
      <c r="O1518" s="47" t="str">
        <f t="shared" si="2"/>
        <v/>
      </c>
      <c r="P1518" s="47" t="str">
        <f t="shared" si="3"/>
        <v/>
      </c>
      <c r="Q1518" s="77" t="str">
        <f t="shared" si="4"/>
        <v/>
      </c>
      <c r="R1518" s="47" t="str">
        <f t="shared" si="5"/>
        <v/>
      </c>
      <c r="S1518" s="47" t="str">
        <f t="shared" si="6"/>
        <v/>
      </c>
      <c r="T1518" s="48" t="str">
        <f>IF(A1518="","",'DATA PENDIENTES'!O1518)</f>
        <v/>
      </c>
    </row>
    <row r="1519" ht="15.75" customHeight="1">
      <c r="A1519" s="52" t="str">
        <f>IF('DATA PENDIENTES'!B1519="","",'DATA PENDIENTES'!B1519)</f>
        <v/>
      </c>
      <c r="B1519" s="52" t="str">
        <f>IF(A1519="","",'DATA PENDIENTES'!C1519)</f>
        <v/>
      </c>
      <c r="C1519" s="52" t="str">
        <f>IF(A1519="","",'DATA PENDIENTES'!L1519)</f>
        <v/>
      </c>
      <c r="D1519" s="52" t="str">
        <f>IF(A1519="","",'DATA PENDIENTES'!J1519)</f>
        <v/>
      </c>
      <c r="E1519" s="52" t="str">
        <f>IF(A1519="","",'DATA PENDIENTES'!D1519)</f>
        <v/>
      </c>
      <c r="F1519" s="52" t="str">
        <f>IF(A1519="","",'DATA PENDIENTES'!E1519)</f>
        <v/>
      </c>
      <c r="G1519" s="52" t="str">
        <f>IF(A1519="","",'DATA PENDIENTES'!F1519)</f>
        <v/>
      </c>
      <c r="H1519" s="52" t="str">
        <f>IF(A1519="","",'DATA PENDIENTES'!G1519)</f>
        <v/>
      </c>
      <c r="I1519" s="53" t="str">
        <f>IF(A1519="","",'DATA PENDIENTES'!H1519)</f>
        <v/>
      </c>
      <c r="J1519" s="53" t="str">
        <f t="shared" si="1"/>
        <v/>
      </c>
      <c r="K1519" s="52" t="str">
        <f>IF(A1519="","",'DATA PENDIENTES'!I1519)</f>
        <v/>
      </c>
      <c r="L1519" s="52" t="str">
        <f>IF(A1519="","",'DATA PENDIENTES'!K1519)</f>
        <v/>
      </c>
      <c r="M1519" s="52" t="str">
        <f>IF(A1519="","",'DATA PENDIENTES'!M1519)</f>
        <v/>
      </c>
      <c r="N1519" s="52" t="str">
        <f>IF(A1519="","",'DATA PENDIENTES'!N1519)</f>
        <v/>
      </c>
      <c r="O1519" s="52" t="str">
        <f t="shared" si="2"/>
        <v/>
      </c>
      <c r="P1519" s="52" t="str">
        <f t="shared" si="3"/>
        <v/>
      </c>
      <c r="Q1519" s="80" t="str">
        <f t="shared" si="4"/>
        <v/>
      </c>
      <c r="R1519" s="52" t="str">
        <f t="shared" si="5"/>
        <v/>
      </c>
      <c r="S1519" s="52" t="str">
        <f t="shared" si="6"/>
        <v/>
      </c>
      <c r="T1519" s="53" t="str">
        <f>IF(A1519="","",'DATA PENDIENTES'!O1519)</f>
        <v/>
      </c>
    </row>
    <row r="1520" ht="15.75" customHeight="1">
      <c r="A1520" s="47" t="str">
        <f>IF('DATA PENDIENTES'!B1520="","",'DATA PENDIENTES'!B1520)</f>
        <v/>
      </c>
      <c r="B1520" s="47" t="str">
        <f>IF(A1520="","",'DATA PENDIENTES'!C1520)</f>
        <v/>
      </c>
      <c r="C1520" s="47" t="str">
        <f>IF(A1520="","",'DATA PENDIENTES'!L1520)</f>
        <v/>
      </c>
      <c r="D1520" s="47" t="str">
        <f>IF(A1520="","",'DATA PENDIENTES'!J1520)</f>
        <v/>
      </c>
      <c r="E1520" s="47" t="str">
        <f>IF(A1520="","",'DATA PENDIENTES'!D1520)</f>
        <v/>
      </c>
      <c r="F1520" s="47" t="str">
        <f>IF(A1520="","",'DATA PENDIENTES'!E1520)</f>
        <v/>
      </c>
      <c r="G1520" s="47" t="str">
        <f>IF(A1520="","",'DATA PENDIENTES'!F1520)</f>
        <v/>
      </c>
      <c r="H1520" s="47" t="str">
        <f>IF(A1520="","",'DATA PENDIENTES'!G1520)</f>
        <v/>
      </c>
      <c r="I1520" s="48" t="str">
        <f>IF(A1520="","",'DATA PENDIENTES'!H1520)</f>
        <v/>
      </c>
      <c r="J1520" s="48" t="str">
        <f t="shared" si="1"/>
        <v/>
      </c>
      <c r="K1520" s="47" t="str">
        <f>IF(A1520="","",'DATA PENDIENTES'!I1520)</f>
        <v/>
      </c>
      <c r="L1520" s="47" t="str">
        <f>IF(A1520="","",'DATA PENDIENTES'!K1520)</f>
        <v/>
      </c>
      <c r="M1520" s="47" t="str">
        <f>IF(A1520="","",'DATA PENDIENTES'!M1520)</f>
        <v/>
      </c>
      <c r="N1520" s="47" t="str">
        <f>IF(A1520="","",'DATA PENDIENTES'!N1520)</f>
        <v/>
      </c>
      <c r="O1520" s="47" t="str">
        <f t="shared" si="2"/>
        <v/>
      </c>
      <c r="P1520" s="47" t="str">
        <f t="shared" si="3"/>
        <v/>
      </c>
      <c r="Q1520" s="77" t="str">
        <f t="shared" si="4"/>
        <v/>
      </c>
      <c r="R1520" s="47" t="str">
        <f t="shared" si="5"/>
        <v/>
      </c>
      <c r="S1520" s="47" t="str">
        <f t="shared" si="6"/>
        <v/>
      </c>
      <c r="T1520" s="48" t="str">
        <f>IF(A1520="","",'DATA PENDIENTES'!O1520)</f>
        <v/>
      </c>
    </row>
    <row r="1521" ht="15.75" customHeight="1">
      <c r="A1521" s="52" t="str">
        <f>IF('DATA PENDIENTES'!B1521="","",'DATA PENDIENTES'!B1521)</f>
        <v/>
      </c>
      <c r="B1521" s="52" t="str">
        <f>IF(A1521="","",'DATA PENDIENTES'!C1521)</f>
        <v/>
      </c>
      <c r="C1521" s="52" t="str">
        <f>IF(A1521="","",'DATA PENDIENTES'!L1521)</f>
        <v/>
      </c>
      <c r="D1521" s="52" t="str">
        <f>IF(A1521="","",'DATA PENDIENTES'!J1521)</f>
        <v/>
      </c>
      <c r="E1521" s="52" t="str">
        <f>IF(A1521="","",'DATA PENDIENTES'!D1521)</f>
        <v/>
      </c>
      <c r="F1521" s="52" t="str">
        <f>IF(A1521="","",'DATA PENDIENTES'!E1521)</f>
        <v/>
      </c>
      <c r="G1521" s="52" t="str">
        <f>IF(A1521="","",'DATA PENDIENTES'!F1521)</f>
        <v/>
      </c>
      <c r="H1521" s="52" t="str">
        <f>IF(A1521="","",'DATA PENDIENTES'!G1521)</f>
        <v/>
      </c>
      <c r="I1521" s="53" t="str">
        <f>IF(A1521="","",'DATA PENDIENTES'!H1521)</f>
        <v/>
      </c>
      <c r="J1521" s="53" t="str">
        <f t="shared" si="1"/>
        <v/>
      </c>
      <c r="K1521" s="52" t="str">
        <f>IF(A1521="","",'DATA PENDIENTES'!I1521)</f>
        <v/>
      </c>
      <c r="L1521" s="52" t="str">
        <f>IF(A1521="","",'DATA PENDIENTES'!K1521)</f>
        <v/>
      </c>
      <c r="M1521" s="52" t="str">
        <f>IF(A1521="","",'DATA PENDIENTES'!M1521)</f>
        <v/>
      </c>
      <c r="N1521" s="52" t="str">
        <f>IF(A1521="","",'DATA PENDIENTES'!N1521)</f>
        <v/>
      </c>
      <c r="O1521" s="52" t="str">
        <f t="shared" si="2"/>
        <v/>
      </c>
      <c r="P1521" s="52" t="str">
        <f t="shared" si="3"/>
        <v/>
      </c>
      <c r="Q1521" s="80" t="str">
        <f t="shared" si="4"/>
        <v/>
      </c>
      <c r="R1521" s="52" t="str">
        <f t="shared" si="5"/>
        <v/>
      </c>
      <c r="S1521" s="52" t="str">
        <f t="shared" si="6"/>
        <v/>
      </c>
      <c r="T1521" s="53" t="str">
        <f>IF(A1521="","",'DATA PENDIENTES'!O1521)</f>
        <v/>
      </c>
    </row>
    <row r="1522" ht="15.75" customHeight="1">
      <c r="A1522" s="47" t="str">
        <f>IF('DATA PENDIENTES'!B1522="","",'DATA PENDIENTES'!B1522)</f>
        <v/>
      </c>
      <c r="B1522" s="47" t="str">
        <f>IF(A1522="","",'DATA PENDIENTES'!C1522)</f>
        <v/>
      </c>
      <c r="C1522" s="47" t="str">
        <f>IF(A1522="","",'DATA PENDIENTES'!L1522)</f>
        <v/>
      </c>
      <c r="D1522" s="47" t="str">
        <f>IF(A1522="","",'DATA PENDIENTES'!J1522)</f>
        <v/>
      </c>
      <c r="E1522" s="47" t="str">
        <f>IF(A1522="","",'DATA PENDIENTES'!D1522)</f>
        <v/>
      </c>
      <c r="F1522" s="47" t="str">
        <f>IF(A1522="","",'DATA PENDIENTES'!E1522)</f>
        <v/>
      </c>
      <c r="G1522" s="47" t="str">
        <f>IF(A1522="","",'DATA PENDIENTES'!F1522)</f>
        <v/>
      </c>
      <c r="H1522" s="47" t="str">
        <f>IF(A1522="","",'DATA PENDIENTES'!G1522)</f>
        <v/>
      </c>
      <c r="I1522" s="48" t="str">
        <f>IF(A1522="","",'DATA PENDIENTES'!H1522)</f>
        <v/>
      </c>
      <c r="J1522" s="48" t="str">
        <f t="shared" si="1"/>
        <v/>
      </c>
      <c r="K1522" s="47" t="str">
        <f>IF(A1522="","",'DATA PENDIENTES'!I1522)</f>
        <v/>
      </c>
      <c r="L1522" s="47" t="str">
        <f>IF(A1522="","",'DATA PENDIENTES'!K1522)</f>
        <v/>
      </c>
      <c r="M1522" s="47" t="str">
        <f>IF(A1522="","",'DATA PENDIENTES'!M1522)</f>
        <v/>
      </c>
      <c r="N1522" s="47" t="str">
        <f>IF(A1522="","",'DATA PENDIENTES'!N1522)</f>
        <v/>
      </c>
      <c r="O1522" s="47" t="str">
        <f t="shared" si="2"/>
        <v/>
      </c>
      <c r="P1522" s="47" t="str">
        <f t="shared" si="3"/>
        <v/>
      </c>
      <c r="Q1522" s="77" t="str">
        <f t="shared" si="4"/>
        <v/>
      </c>
      <c r="R1522" s="47" t="str">
        <f t="shared" si="5"/>
        <v/>
      </c>
      <c r="S1522" s="47" t="str">
        <f t="shared" si="6"/>
        <v/>
      </c>
      <c r="T1522" s="48" t="str">
        <f>IF(A1522="","",'DATA PENDIENTES'!O1522)</f>
        <v/>
      </c>
    </row>
    <row r="1523" ht="15.75" customHeight="1">
      <c r="A1523" s="52" t="str">
        <f>IF('DATA PENDIENTES'!B1523="","",'DATA PENDIENTES'!B1523)</f>
        <v/>
      </c>
      <c r="B1523" s="52" t="str">
        <f>IF(A1523="","",'DATA PENDIENTES'!C1523)</f>
        <v/>
      </c>
      <c r="C1523" s="52" t="str">
        <f>IF(A1523="","",'DATA PENDIENTES'!L1523)</f>
        <v/>
      </c>
      <c r="D1523" s="52" t="str">
        <f>IF(A1523="","",'DATA PENDIENTES'!J1523)</f>
        <v/>
      </c>
      <c r="E1523" s="52" t="str">
        <f>IF(A1523="","",'DATA PENDIENTES'!D1523)</f>
        <v/>
      </c>
      <c r="F1523" s="52" t="str">
        <f>IF(A1523="","",'DATA PENDIENTES'!E1523)</f>
        <v/>
      </c>
      <c r="G1523" s="52" t="str">
        <f>IF(A1523="","",'DATA PENDIENTES'!F1523)</f>
        <v/>
      </c>
      <c r="H1523" s="52" t="str">
        <f>IF(A1523="","",'DATA PENDIENTES'!G1523)</f>
        <v/>
      </c>
      <c r="I1523" s="53" t="str">
        <f>IF(A1523="","",'DATA PENDIENTES'!H1523)</f>
        <v/>
      </c>
      <c r="J1523" s="53" t="str">
        <f t="shared" si="1"/>
        <v/>
      </c>
      <c r="K1523" s="52" t="str">
        <f>IF(A1523="","",'DATA PENDIENTES'!I1523)</f>
        <v/>
      </c>
      <c r="L1523" s="52" t="str">
        <f>IF(A1523="","",'DATA PENDIENTES'!K1523)</f>
        <v/>
      </c>
      <c r="M1523" s="52" t="str">
        <f>IF(A1523="","",'DATA PENDIENTES'!M1523)</f>
        <v/>
      </c>
      <c r="N1523" s="52" t="str">
        <f>IF(A1523="","",'DATA PENDIENTES'!N1523)</f>
        <v/>
      </c>
      <c r="O1523" s="52" t="str">
        <f t="shared" si="2"/>
        <v/>
      </c>
      <c r="P1523" s="52" t="str">
        <f t="shared" si="3"/>
        <v/>
      </c>
      <c r="Q1523" s="80" t="str">
        <f t="shared" si="4"/>
        <v/>
      </c>
      <c r="R1523" s="52" t="str">
        <f t="shared" si="5"/>
        <v/>
      </c>
      <c r="S1523" s="52" t="str">
        <f t="shared" si="6"/>
        <v/>
      </c>
      <c r="T1523" s="53" t="str">
        <f>IF(A1523="","",'DATA PENDIENTES'!O1523)</f>
        <v/>
      </c>
    </row>
    <row r="1524" ht="15.75" customHeight="1">
      <c r="A1524" s="47" t="str">
        <f>IF('DATA PENDIENTES'!B1524="","",'DATA PENDIENTES'!B1524)</f>
        <v/>
      </c>
      <c r="B1524" s="47" t="str">
        <f>IF(A1524="","",'DATA PENDIENTES'!C1524)</f>
        <v/>
      </c>
      <c r="C1524" s="47" t="str">
        <f>IF(A1524="","",'DATA PENDIENTES'!L1524)</f>
        <v/>
      </c>
      <c r="D1524" s="47" t="str">
        <f>IF(A1524="","",'DATA PENDIENTES'!J1524)</f>
        <v/>
      </c>
      <c r="E1524" s="47" t="str">
        <f>IF(A1524="","",'DATA PENDIENTES'!D1524)</f>
        <v/>
      </c>
      <c r="F1524" s="47" t="str">
        <f>IF(A1524="","",'DATA PENDIENTES'!E1524)</f>
        <v/>
      </c>
      <c r="G1524" s="47" t="str">
        <f>IF(A1524="","",'DATA PENDIENTES'!F1524)</f>
        <v/>
      </c>
      <c r="H1524" s="47" t="str">
        <f>IF(A1524="","",'DATA PENDIENTES'!G1524)</f>
        <v/>
      </c>
      <c r="I1524" s="48" t="str">
        <f>IF(A1524="","",'DATA PENDIENTES'!H1524)</f>
        <v/>
      </c>
      <c r="J1524" s="48" t="str">
        <f t="shared" si="1"/>
        <v/>
      </c>
      <c r="K1524" s="47" t="str">
        <f>IF(A1524="","",'DATA PENDIENTES'!I1524)</f>
        <v/>
      </c>
      <c r="L1524" s="47" t="str">
        <f>IF(A1524="","",'DATA PENDIENTES'!K1524)</f>
        <v/>
      </c>
      <c r="M1524" s="47" t="str">
        <f>IF(A1524="","",'DATA PENDIENTES'!M1524)</f>
        <v/>
      </c>
      <c r="N1524" s="47" t="str">
        <f>IF(A1524="","",'DATA PENDIENTES'!N1524)</f>
        <v/>
      </c>
      <c r="O1524" s="47" t="str">
        <f t="shared" si="2"/>
        <v/>
      </c>
      <c r="P1524" s="47" t="str">
        <f t="shared" si="3"/>
        <v/>
      </c>
      <c r="Q1524" s="77" t="str">
        <f t="shared" si="4"/>
        <v/>
      </c>
      <c r="R1524" s="47" t="str">
        <f t="shared" si="5"/>
        <v/>
      </c>
      <c r="S1524" s="47" t="str">
        <f t="shared" si="6"/>
        <v/>
      </c>
      <c r="T1524" s="48" t="str">
        <f>IF(A1524="","",'DATA PENDIENTES'!O1524)</f>
        <v/>
      </c>
    </row>
    <row r="1525" ht="15.75" customHeight="1">
      <c r="A1525" s="52" t="str">
        <f>IF('DATA PENDIENTES'!B1525="","",'DATA PENDIENTES'!B1525)</f>
        <v/>
      </c>
      <c r="B1525" s="52" t="str">
        <f>IF(A1525="","",'DATA PENDIENTES'!C1525)</f>
        <v/>
      </c>
      <c r="C1525" s="52" t="str">
        <f>IF(A1525="","",'DATA PENDIENTES'!L1525)</f>
        <v/>
      </c>
      <c r="D1525" s="52" t="str">
        <f>IF(A1525="","",'DATA PENDIENTES'!J1525)</f>
        <v/>
      </c>
      <c r="E1525" s="52" t="str">
        <f>IF(A1525="","",'DATA PENDIENTES'!D1525)</f>
        <v/>
      </c>
      <c r="F1525" s="52" t="str">
        <f>IF(A1525="","",'DATA PENDIENTES'!E1525)</f>
        <v/>
      </c>
      <c r="G1525" s="52" t="str">
        <f>IF(A1525="","",'DATA PENDIENTES'!F1525)</f>
        <v/>
      </c>
      <c r="H1525" s="52" t="str">
        <f>IF(A1525="","",'DATA PENDIENTES'!G1525)</f>
        <v/>
      </c>
      <c r="I1525" s="53" t="str">
        <f>IF(A1525="","",'DATA PENDIENTES'!H1525)</f>
        <v/>
      </c>
      <c r="J1525" s="53" t="str">
        <f t="shared" si="1"/>
        <v/>
      </c>
      <c r="K1525" s="52" t="str">
        <f>IF(A1525="","",'DATA PENDIENTES'!I1525)</f>
        <v/>
      </c>
      <c r="L1525" s="52" t="str">
        <f>IF(A1525="","",'DATA PENDIENTES'!K1525)</f>
        <v/>
      </c>
      <c r="M1525" s="52" t="str">
        <f>IF(A1525="","",'DATA PENDIENTES'!M1525)</f>
        <v/>
      </c>
      <c r="N1525" s="52" t="str">
        <f>IF(A1525="","",'DATA PENDIENTES'!N1525)</f>
        <v/>
      </c>
      <c r="O1525" s="52" t="str">
        <f t="shared" si="2"/>
        <v/>
      </c>
      <c r="P1525" s="52" t="str">
        <f t="shared" si="3"/>
        <v/>
      </c>
      <c r="Q1525" s="80" t="str">
        <f t="shared" si="4"/>
        <v/>
      </c>
      <c r="R1525" s="52" t="str">
        <f t="shared" si="5"/>
        <v/>
      </c>
      <c r="S1525" s="52" t="str">
        <f t="shared" si="6"/>
        <v/>
      </c>
      <c r="T1525" s="53" t="str">
        <f>IF(A1525="","",'DATA PENDIENTES'!O1525)</f>
        <v/>
      </c>
    </row>
    <row r="1526" ht="15.75" customHeight="1">
      <c r="A1526" s="47" t="str">
        <f>IF('DATA PENDIENTES'!B1526="","",'DATA PENDIENTES'!B1526)</f>
        <v/>
      </c>
      <c r="B1526" s="47" t="str">
        <f>IF(A1526="","",'DATA PENDIENTES'!C1526)</f>
        <v/>
      </c>
      <c r="C1526" s="47" t="str">
        <f>IF(A1526="","",'DATA PENDIENTES'!L1526)</f>
        <v/>
      </c>
      <c r="D1526" s="47" t="str">
        <f>IF(A1526="","",'DATA PENDIENTES'!J1526)</f>
        <v/>
      </c>
      <c r="E1526" s="47" t="str">
        <f>IF(A1526="","",'DATA PENDIENTES'!D1526)</f>
        <v/>
      </c>
      <c r="F1526" s="47" t="str">
        <f>IF(A1526="","",'DATA PENDIENTES'!E1526)</f>
        <v/>
      </c>
      <c r="G1526" s="47" t="str">
        <f>IF(A1526="","",'DATA PENDIENTES'!F1526)</f>
        <v/>
      </c>
      <c r="H1526" s="47" t="str">
        <f>IF(A1526="","",'DATA PENDIENTES'!G1526)</f>
        <v/>
      </c>
      <c r="I1526" s="48" t="str">
        <f>IF(A1526="","",'DATA PENDIENTES'!H1526)</f>
        <v/>
      </c>
      <c r="J1526" s="48" t="str">
        <f t="shared" si="1"/>
        <v/>
      </c>
      <c r="K1526" s="47" t="str">
        <f>IF(A1526="","",'DATA PENDIENTES'!I1526)</f>
        <v/>
      </c>
      <c r="L1526" s="47" t="str">
        <f>IF(A1526="","",'DATA PENDIENTES'!K1526)</f>
        <v/>
      </c>
      <c r="M1526" s="47" t="str">
        <f>IF(A1526="","",'DATA PENDIENTES'!M1526)</f>
        <v/>
      </c>
      <c r="N1526" s="47" t="str">
        <f>IF(A1526="","",'DATA PENDIENTES'!N1526)</f>
        <v/>
      </c>
      <c r="O1526" s="47" t="str">
        <f t="shared" si="2"/>
        <v/>
      </c>
      <c r="P1526" s="47" t="str">
        <f t="shared" si="3"/>
        <v/>
      </c>
      <c r="Q1526" s="77" t="str">
        <f t="shared" si="4"/>
        <v/>
      </c>
      <c r="R1526" s="47" t="str">
        <f t="shared" si="5"/>
        <v/>
      </c>
      <c r="S1526" s="47" t="str">
        <f t="shared" si="6"/>
        <v/>
      </c>
      <c r="T1526" s="48" t="str">
        <f>IF(A1526="","",'DATA PENDIENTES'!O1526)</f>
        <v/>
      </c>
    </row>
    <row r="1527" ht="15.75" customHeight="1">
      <c r="A1527" s="52" t="str">
        <f>IF('DATA PENDIENTES'!B1527="","",'DATA PENDIENTES'!B1527)</f>
        <v/>
      </c>
      <c r="B1527" s="52" t="str">
        <f>IF(A1527="","",'DATA PENDIENTES'!C1527)</f>
        <v/>
      </c>
      <c r="C1527" s="52" t="str">
        <f>IF(A1527="","",'DATA PENDIENTES'!L1527)</f>
        <v/>
      </c>
      <c r="D1527" s="52" t="str">
        <f>IF(A1527="","",'DATA PENDIENTES'!J1527)</f>
        <v/>
      </c>
      <c r="E1527" s="52" t="str">
        <f>IF(A1527="","",'DATA PENDIENTES'!D1527)</f>
        <v/>
      </c>
      <c r="F1527" s="52" t="str">
        <f>IF(A1527="","",'DATA PENDIENTES'!E1527)</f>
        <v/>
      </c>
      <c r="G1527" s="52" t="str">
        <f>IF(A1527="","",'DATA PENDIENTES'!F1527)</f>
        <v/>
      </c>
      <c r="H1527" s="52" t="str">
        <f>IF(A1527="","",'DATA PENDIENTES'!G1527)</f>
        <v/>
      </c>
      <c r="I1527" s="53" t="str">
        <f>IF(A1527="","",'DATA PENDIENTES'!H1527)</f>
        <v/>
      </c>
      <c r="J1527" s="53" t="str">
        <f t="shared" si="1"/>
        <v/>
      </c>
      <c r="K1527" s="52" t="str">
        <f>IF(A1527="","",'DATA PENDIENTES'!I1527)</f>
        <v/>
      </c>
      <c r="L1527" s="52" t="str">
        <f>IF(A1527="","",'DATA PENDIENTES'!K1527)</f>
        <v/>
      </c>
      <c r="M1527" s="52" t="str">
        <f>IF(A1527="","",'DATA PENDIENTES'!M1527)</f>
        <v/>
      </c>
      <c r="N1527" s="52" t="str">
        <f>IF(A1527="","",'DATA PENDIENTES'!N1527)</f>
        <v/>
      </c>
      <c r="O1527" s="52" t="str">
        <f t="shared" si="2"/>
        <v/>
      </c>
      <c r="P1527" s="52" t="str">
        <f t="shared" si="3"/>
        <v/>
      </c>
      <c r="Q1527" s="80" t="str">
        <f t="shared" si="4"/>
        <v/>
      </c>
      <c r="R1527" s="52" t="str">
        <f t="shared" si="5"/>
        <v/>
      </c>
      <c r="S1527" s="52" t="str">
        <f t="shared" si="6"/>
        <v/>
      </c>
      <c r="T1527" s="53" t="str">
        <f>IF(A1527="","",'DATA PENDIENTES'!O1527)</f>
        <v/>
      </c>
    </row>
    <row r="1528" ht="15.75" customHeight="1">
      <c r="A1528" s="47" t="str">
        <f>IF('DATA PENDIENTES'!B1528="","",'DATA PENDIENTES'!B1528)</f>
        <v/>
      </c>
      <c r="B1528" s="47" t="str">
        <f>IF(A1528="","",'DATA PENDIENTES'!C1528)</f>
        <v/>
      </c>
      <c r="C1528" s="47" t="str">
        <f>IF(A1528="","",'DATA PENDIENTES'!L1528)</f>
        <v/>
      </c>
      <c r="D1528" s="47" t="str">
        <f>IF(A1528="","",'DATA PENDIENTES'!J1528)</f>
        <v/>
      </c>
      <c r="E1528" s="47" t="str">
        <f>IF(A1528="","",'DATA PENDIENTES'!D1528)</f>
        <v/>
      </c>
      <c r="F1528" s="47" t="str">
        <f>IF(A1528="","",'DATA PENDIENTES'!E1528)</f>
        <v/>
      </c>
      <c r="G1528" s="47" t="str">
        <f>IF(A1528="","",'DATA PENDIENTES'!F1528)</f>
        <v/>
      </c>
      <c r="H1528" s="47" t="str">
        <f>IF(A1528="","",'DATA PENDIENTES'!G1528)</f>
        <v/>
      </c>
      <c r="I1528" s="48" t="str">
        <f>IF(A1528="","",'DATA PENDIENTES'!H1528)</f>
        <v/>
      </c>
      <c r="J1528" s="48" t="str">
        <f t="shared" si="1"/>
        <v/>
      </c>
      <c r="K1528" s="47" t="str">
        <f>IF(A1528="","",'DATA PENDIENTES'!I1528)</f>
        <v/>
      </c>
      <c r="L1528" s="47" t="str">
        <f>IF(A1528="","",'DATA PENDIENTES'!K1528)</f>
        <v/>
      </c>
      <c r="M1528" s="47" t="str">
        <f>IF(A1528="","",'DATA PENDIENTES'!M1528)</f>
        <v/>
      </c>
      <c r="N1528" s="47" t="str">
        <f>IF(A1528="","",'DATA PENDIENTES'!N1528)</f>
        <v/>
      </c>
      <c r="O1528" s="47" t="str">
        <f t="shared" si="2"/>
        <v/>
      </c>
      <c r="P1528" s="47" t="str">
        <f t="shared" si="3"/>
        <v/>
      </c>
      <c r="Q1528" s="77" t="str">
        <f t="shared" si="4"/>
        <v/>
      </c>
      <c r="R1528" s="47" t="str">
        <f t="shared" si="5"/>
        <v/>
      </c>
      <c r="S1528" s="47" t="str">
        <f t="shared" si="6"/>
        <v/>
      </c>
      <c r="T1528" s="48" t="str">
        <f>IF(A1528="","",'DATA PENDIENTES'!O1528)</f>
        <v/>
      </c>
    </row>
    <row r="1529" ht="15.75" customHeight="1">
      <c r="A1529" s="52" t="str">
        <f>IF('DATA PENDIENTES'!B1529="","",'DATA PENDIENTES'!B1529)</f>
        <v/>
      </c>
      <c r="B1529" s="52" t="str">
        <f>IF(A1529="","",'DATA PENDIENTES'!C1529)</f>
        <v/>
      </c>
      <c r="C1529" s="52" t="str">
        <f>IF(A1529="","",'DATA PENDIENTES'!L1529)</f>
        <v/>
      </c>
      <c r="D1529" s="52" t="str">
        <f>IF(A1529="","",'DATA PENDIENTES'!J1529)</f>
        <v/>
      </c>
      <c r="E1529" s="52" t="str">
        <f>IF(A1529="","",'DATA PENDIENTES'!D1529)</f>
        <v/>
      </c>
      <c r="F1529" s="52" t="str">
        <f>IF(A1529="","",'DATA PENDIENTES'!E1529)</f>
        <v/>
      </c>
      <c r="G1529" s="52" t="str">
        <f>IF(A1529="","",'DATA PENDIENTES'!F1529)</f>
        <v/>
      </c>
      <c r="H1529" s="52" t="str">
        <f>IF(A1529="","",'DATA PENDIENTES'!G1529)</f>
        <v/>
      </c>
      <c r="I1529" s="53" t="str">
        <f>IF(A1529="","",'DATA PENDIENTES'!H1529)</f>
        <v/>
      </c>
      <c r="J1529" s="53" t="str">
        <f t="shared" si="1"/>
        <v/>
      </c>
      <c r="K1529" s="52" t="str">
        <f>IF(A1529="","",'DATA PENDIENTES'!I1529)</f>
        <v/>
      </c>
      <c r="L1529" s="52" t="str">
        <f>IF(A1529="","",'DATA PENDIENTES'!K1529)</f>
        <v/>
      </c>
      <c r="M1529" s="52" t="str">
        <f>IF(A1529="","",'DATA PENDIENTES'!M1529)</f>
        <v/>
      </c>
      <c r="N1529" s="52" t="str">
        <f>IF(A1529="","",'DATA PENDIENTES'!N1529)</f>
        <v/>
      </c>
      <c r="O1529" s="52" t="str">
        <f t="shared" si="2"/>
        <v/>
      </c>
      <c r="P1529" s="52" t="str">
        <f t="shared" si="3"/>
        <v/>
      </c>
      <c r="Q1529" s="80" t="str">
        <f t="shared" si="4"/>
        <v/>
      </c>
      <c r="R1529" s="52" t="str">
        <f t="shared" si="5"/>
        <v/>
      </c>
      <c r="S1529" s="52" t="str">
        <f t="shared" si="6"/>
        <v/>
      </c>
      <c r="T1529" s="53" t="str">
        <f>IF(A1529="","",'DATA PENDIENTES'!O1529)</f>
        <v/>
      </c>
    </row>
    <row r="1530" ht="15.75" customHeight="1">
      <c r="A1530" s="47" t="str">
        <f>IF('DATA PENDIENTES'!B1530="","",'DATA PENDIENTES'!B1530)</f>
        <v/>
      </c>
      <c r="B1530" s="47" t="str">
        <f>IF(A1530="","",'DATA PENDIENTES'!C1530)</f>
        <v/>
      </c>
      <c r="C1530" s="47" t="str">
        <f>IF(A1530="","",'DATA PENDIENTES'!L1530)</f>
        <v/>
      </c>
      <c r="D1530" s="47" t="str">
        <f>IF(A1530="","",'DATA PENDIENTES'!J1530)</f>
        <v/>
      </c>
      <c r="E1530" s="47" t="str">
        <f>IF(A1530="","",'DATA PENDIENTES'!D1530)</f>
        <v/>
      </c>
      <c r="F1530" s="47" t="str">
        <f>IF(A1530="","",'DATA PENDIENTES'!E1530)</f>
        <v/>
      </c>
      <c r="G1530" s="47" t="str">
        <f>IF(A1530="","",'DATA PENDIENTES'!F1530)</f>
        <v/>
      </c>
      <c r="H1530" s="47" t="str">
        <f>IF(A1530="","",'DATA PENDIENTES'!G1530)</f>
        <v/>
      </c>
      <c r="I1530" s="48" t="str">
        <f>IF(A1530="","",'DATA PENDIENTES'!H1530)</f>
        <v/>
      </c>
      <c r="J1530" s="48" t="str">
        <f t="shared" si="1"/>
        <v/>
      </c>
      <c r="K1530" s="47" t="str">
        <f>IF(A1530="","",'DATA PENDIENTES'!I1530)</f>
        <v/>
      </c>
      <c r="L1530" s="47" t="str">
        <f>IF(A1530="","",'DATA PENDIENTES'!K1530)</f>
        <v/>
      </c>
      <c r="M1530" s="47" t="str">
        <f>IF(A1530="","",'DATA PENDIENTES'!M1530)</f>
        <v/>
      </c>
      <c r="N1530" s="47" t="str">
        <f>IF(A1530="","",'DATA PENDIENTES'!N1530)</f>
        <v/>
      </c>
      <c r="O1530" s="47" t="str">
        <f t="shared" si="2"/>
        <v/>
      </c>
      <c r="P1530" s="47" t="str">
        <f t="shared" si="3"/>
        <v/>
      </c>
      <c r="Q1530" s="77" t="str">
        <f t="shared" si="4"/>
        <v/>
      </c>
      <c r="R1530" s="47" t="str">
        <f t="shared" si="5"/>
        <v/>
      </c>
      <c r="S1530" s="47" t="str">
        <f t="shared" si="6"/>
        <v/>
      </c>
      <c r="T1530" s="48" t="str">
        <f>IF(A1530="","",'DATA PENDIENTES'!O1530)</f>
        <v/>
      </c>
    </row>
    <row r="1531" ht="15.75" customHeight="1">
      <c r="A1531" s="52" t="str">
        <f>IF('DATA PENDIENTES'!B1531="","",'DATA PENDIENTES'!B1531)</f>
        <v/>
      </c>
      <c r="B1531" s="52" t="str">
        <f>IF(A1531="","",'DATA PENDIENTES'!C1531)</f>
        <v/>
      </c>
      <c r="C1531" s="52" t="str">
        <f>IF(A1531="","",'DATA PENDIENTES'!L1531)</f>
        <v/>
      </c>
      <c r="D1531" s="52" t="str">
        <f>IF(A1531="","",'DATA PENDIENTES'!J1531)</f>
        <v/>
      </c>
      <c r="E1531" s="52" t="str">
        <f>IF(A1531="","",'DATA PENDIENTES'!D1531)</f>
        <v/>
      </c>
      <c r="F1531" s="52" t="str">
        <f>IF(A1531="","",'DATA PENDIENTES'!E1531)</f>
        <v/>
      </c>
      <c r="G1531" s="52" t="str">
        <f>IF(A1531="","",'DATA PENDIENTES'!F1531)</f>
        <v/>
      </c>
      <c r="H1531" s="52" t="str">
        <f>IF(A1531="","",'DATA PENDIENTES'!G1531)</f>
        <v/>
      </c>
      <c r="I1531" s="53" t="str">
        <f>IF(A1531="","",'DATA PENDIENTES'!H1531)</f>
        <v/>
      </c>
      <c r="J1531" s="53" t="str">
        <f t="shared" si="1"/>
        <v/>
      </c>
      <c r="K1531" s="52" t="str">
        <f>IF(A1531="","",'DATA PENDIENTES'!I1531)</f>
        <v/>
      </c>
      <c r="L1531" s="52" t="str">
        <f>IF(A1531="","",'DATA PENDIENTES'!K1531)</f>
        <v/>
      </c>
      <c r="M1531" s="52" t="str">
        <f>IF(A1531="","",'DATA PENDIENTES'!M1531)</f>
        <v/>
      </c>
      <c r="N1531" s="52" t="str">
        <f>IF(A1531="","",'DATA PENDIENTES'!N1531)</f>
        <v/>
      </c>
      <c r="O1531" s="52" t="str">
        <f t="shared" si="2"/>
        <v/>
      </c>
      <c r="P1531" s="52" t="str">
        <f t="shared" si="3"/>
        <v/>
      </c>
      <c r="Q1531" s="80" t="str">
        <f t="shared" si="4"/>
        <v/>
      </c>
      <c r="R1531" s="52" t="str">
        <f t="shared" si="5"/>
        <v/>
      </c>
      <c r="S1531" s="52" t="str">
        <f t="shared" si="6"/>
        <v/>
      </c>
      <c r="T1531" s="53" t="str">
        <f>IF(A1531="","",'DATA PENDIENTES'!O1531)</f>
        <v/>
      </c>
    </row>
    <row r="1532" ht="15.75" customHeight="1">
      <c r="A1532" s="47" t="str">
        <f>IF('DATA PENDIENTES'!B1532="","",'DATA PENDIENTES'!B1532)</f>
        <v/>
      </c>
      <c r="B1532" s="47" t="str">
        <f>IF(A1532="","",'DATA PENDIENTES'!C1532)</f>
        <v/>
      </c>
      <c r="C1532" s="47" t="str">
        <f>IF(A1532="","",'DATA PENDIENTES'!L1532)</f>
        <v/>
      </c>
      <c r="D1532" s="47" t="str">
        <f>IF(A1532="","",'DATA PENDIENTES'!J1532)</f>
        <v/>
      </c>
      <c r="E1532" s="47" t="str">
        <f>IF(A1532="","",'DATA PENDIENTES'!D1532)</f>
        <v/>
      </c>
      <c r="F1532" s="47" t="str">
        <f>IF(A1532="","",'DATA PENDIENTES'!E1532)</f>
        <v/>
      </c>
      <c r="G1532" s="47" t="str">
        <f>IF(A1532="","",'DATA PENDIENTES'!F1532)</f>
        <v/>
      </c>
      <c r="H1532" s="47" t="str">
        <f>IF(A1532="","",'DATA PENDIENTES'!G1532)</f>
        <v/>
      </c>
      <c r="I1532" s="48" t="str">
        <f>IF(A1532="","",'DATA PENDIENTES'!H1532)</f>
        <v/>
      </c>
      <c r="J1532" s="48" t="str">
        <f t="shared" si="1"/>
        <v/>
      </c>
      <c r="K1532" s="47" t="str">
        <f>IF(A1532="","",'DATA PENDIENTES'!I1532)</f>
        <v/>
      </c>
      <c r="L1532" s="47" t="str">
        <f>IF(A1532="","",'DATA PENDIENTES'!K1532)</f>
        <v/>
      </c>
      <c r="M1532" s="47" t="str">
        <f>IF(A1532="","",'DATA PENDIENTES'!M1532)</f>
        <v/>
      </c>
      <c r="N1532" s="47" t="str">
        <f>IF(A1532="","",'DATA PENDIENTES'!N1532)</f>
        <v/>
      </c>
      <c r="O1532" s="47" t="str">
        <f t="shared" si="2"/>
        <v/>
      </c>
      <c r="P1532" s="47" t="str">
        <f t="shared" si="3"/>
        <v/>
      </c>
      <c r="Q1532" s="77" t="str">
        <f t="shared" si="4"/>
        <v/>
      </c>
      <c r="R1532" s="47" t="str">
        <f t="shared" si="5"/>
        <v/>
      </c>
      <c r="S1532" s="47" t="str">
        <f t="shared" si="6"/>
        <v/>
      </c>
      <c r="T1532" s="48" t="str">
        <f>IF(A1532="","",'DATA PENDIENTES'!O1532)</f>
        <v/>
      </c>
    </row>
    <row r="1533" ht="15.75" customHeight="1">
      <c r="A1533" s="52" t="str">
        <f>IF('DATA PENDIENTES'!B1533="","",'DATA PENDIENTES'!B1533)</f>
        <v/>
      </c>
      <c r="B1533" s="52" t="str">
        <f>IF(A1533="","",'DATA PENDIENTES'!C1533)</f>
        <v/>
      </c>
      <c r="C1533" s="52" t="str">
        <f>IF(A1533="","",'DATA PENDIENTES'!L1533)</f>
        <v/>
      </c>
      <c r="D1533" s="52" t="str">
        <f>IF(A1533="","",'DATA PENDIENTES'!J1533)</f>
        <v/>
      </c>
      <c r="E1533" s="52" t="str">
        <f>IF(A1533="","",'DATA PENDIENTES'!D1533)</f>
        <v/>
      </c>
      <c r="F1533" s="52" t="str">
        <f>IF(A1533="","",'DATA PENDIENTES'!E1533)</f>
        <v/>
      </c>
      <c r="G1533" s="52" t="str">
        <f>IF(A1533="","",'DATA PENDIENTES'!F1533)</f>
        <v/>
      </c>
      <c r="H1533" s="52" t="str">
        <f>IF(A1533="","",'DATA PENDIENTES'!G1533)</f>
        <v/>
      </c>
      <c r="I1533" s="53" t="str">
        <f>IF(A1533="","",'DATA PENDIENTES'!H1533)</f>
        <v/>
      </c>
      <c r="J1533" s="53" t="str">
        <f t="shared" si="1"/>
        <v/>
      </c>
      <c r="K1533" s="52" t="str">
        <f>IF(A1533="","",'DATA PENDIENTES'!I1533)</f>
        <v/>
      </c>
      <c r="L1533" s="52" t="str">
        <f>IF(A1533="","",'DATA PENDIENTES'!K1533)</f>
        <v/>
      </c>
      <c r="M1533" s="52" t="str">
        <f>IF(A1533="","",'DATA PENDIENTES'!M1533)</f>
        <v/>
      </c>
      <c r="N1533" s="52" t="str">
        <f>IF(A1533="","",'DATA PENDIENTES'!N1533)</f>
        <v/>
      </c>
      <c r="O1533" s="52" t="str">
        <f t="shared" si="2"/>
        <v/>
      </c>
      <c r="P1533" s="52" t="str">
        <f t="shared" si="3"/>
        <v/>
      </c>
      <c r="Q1533" s="80" t="str">
        <f t="shared" si="4"/>
        <v/>
      </c>
      <c r="R1533" s="52" t="str">
        <f t="shared" si="5"/>
        <v/>
      </c>
      <c r="S1533" s="52" t="str">
        <f t="shared" si="6"/>
        <v/>
      </c>
      <c r="T1533" s="53" t="str">
        <f>IF(A1533="","",'DATA PENDIENTES'!O1533)</f>
        <v/>
      </c>
    </row>
    <row r="1534" ht="15.75" customHeight="1">
      <c r="A1534" s="47" t="str">
        <f>IF('DATA PENDIENTES'!B1534="","",'DATA PENDIENTES'!B1534)</f>
        <v/>
      </c>
      <c r="B1534" s="47" t="str">
        <f>IF(A1534="","",'DATA PENDIENTES'!C1534)</f>
        <v/>
      </c>
      <c r="C1534" s="47" t="str">
        <f>IF(A1534="","",'DATA PENDIENTES'!L1534)</f>
        <v/>
      </c>
      <c r="D1534" s="47" t="str">
        <f>IF(A1534="","",'DATA PENDIENTES'!J1534)</f>
        <v/>
      </c>
      <c r="E1534" s="47" t="str">
        <f>IF(A1534="","",'DATA PENDIENTES'!D1534)</f>
        <v/>
      </c>
      <c r="F1534" s="47" t="str">
        <f>IF(A1534="","",'DATA PENDIENTES'!E1534)</f>
        <v/>
      </c>
      <c r="G1534" s="47" t="str">
        <f>IF(A1534="","",'DATA PENDIENTES'!F1534)</f>
        <v/>
      </c>
      <c r="H1534" s="47" t="str">
        <f>IF(A1534="","",'DATA PENDIENTES'!G1534)</f>
        <v/>
      </c>
      <c r="I1534" s="48" t="str">
        <f>IF(A1534="","",'DATA PENDIENTES'!H1534)</f>
        <v/>
      </c>
      <c r="J1534" s="48" t="str">
        <f t="shared" si="1"/>
        <v/>
      </c>
      <c r="K1534" s="47" t="str">
        <f>IF(A1534="","",'DATA PENDIENTES'!I1534)</f>
        <v/>
      </c>
      <c r="L1534" s="47" t="str">
        <f>IF(A1534="","",'DATA PENDIENTES'!K1534)</f>
        <v/>
      </c>
      <c r="M1534" s="47" t="str">
        <f>IF(A1534="","",'DATA PENDIENTES'!M1534)</f>
        <v/>
      </c>
      <c r="N1534" s="47" t="str">
        <f>IF(A1534="","",'DATA PENDIENTES'!N1534)</f>
        <v/>
      </c>
      <c r="O1534" s="47" t="str">
        <f t="shared" si="2"/>
        <v/>
      </c>
      <c r="P1534" s="47" t="str">
        <f t="shared" si="3"/>
        <v/>
      </c>
      <c r="Q1534" s="77" t="str">
        <f t="shared" si="4"/>
        <v/>
      </c>
      <c r="R1534" s="47" t="str">
        <f t="shared" si="5"/>
        <v/>
      </c>
      <c r="S1534" s="47" t="str">
        <f t="shared" si="6"/>
        <v/>
      </c>
      <c r="T1534" s="48" t="str">
        <f>IF(A1534="","",'DATA PENDIENTES'!O1534)</f>
        <v/>
      </c>
    </row>
    <row r="1535" ht="15.75" customHeight="1">
      <c r="A1535" s="52" t="str">
        <f>IF('DATA PENDIENTES'!B1535="","",'DATA PENDIENTES'!B1535)</f>
        <v/>
      </c>
      <c r="B1535" s="52" t="str">
        <f>IF(A1535="","",'DATA PENDIENTES'!C1535)</f>
        <v/>
      </c>
      <c r="C1535" s="52" t="str">
        <f>IF(A1535="","",'DATA PENDIENTES'!L1535)</f>
        <v/>
      </c>
      <c r="D1535" s="52" t="str">
        <f>IF(A1535="","",'DATA PENDIENTES'!J1535)</f>
        <v/>
      </c>
      <c r="E1535" s="52" t="str">
        <f>IF(A1535="","",'DATA PENDIENTES'!D1535)</f>
        <v/>
      </c>
      <c r="F1535" s="52" t="str">
        <f>IF(A1535="","",'DATA PENDIENTES'!E1535)</f>
        <v/>
      </c>
      <c r="G1535" s="52" t="str">
        <f>IF(A1535="","",'DATA PENDIENTES'!F1535)</f>
        <v/>
      </c>
      <c r="H1535" s="52" t="str">
        <f>IF(A1535="","",'DATA PENDIENTES'!G1535)</f>
        <v/>
      </c>
      <c r="I1535" s="53" t="str">
        <f>IF(A1535="","",'DATA PENDIENTES'!H1535)</f>
        <v/>
      </c>
      <c r="J1535" s="53" t="str">
        <f t="shared" si="1"/>
        <v/>
      </c>
      <c r="K1535" s="52" t="str">
        <f>IF(A1535="","",'DATA PENDIENTES'!I1535)</f>
        <v/>
      </c>
      <c r="L1535" s="52" t="str">
        <f>IF(A1535="","",'DATA PENDIENTES'!K1535)</f>
        <v/>
      </c>
      <c r="M1535" s="52" t="str">
        <f>IF(A1535="","",'DATA PENDIENTES'!M1535)</f>
        <v/>
      </c>
      <c r="N1535" s="52" t="str">
        <f>IF(A1535="","",'DATA PENDIENTES'!N1535)</f>
        <v/>
      </c>
      <c r="O1535" s="52" t="str">
        <f t="shared" si="2"/>
        <v/>
      </c>
      <c r="P1535" s="52" t="str">
        <f t="shared" si="3"/>
        <v/>
      </c>
      <c r="Q1535" s="80" t="str">
        <f t="shared" si="4"/>
        <v/>
      </c>
      <c r="R1535" s="52" t="str">
        <f t="shared" si="5"/>
        <v/>
      </c>
      <c r="S1535" s="52" t="str">
        <f t="shared" si="6"/>
        <v/>
      </c>
      <c r="T1535" s="53" t="str">
        <f>IF(A1535="","",'DATA PENDIENTES'!O1535)</f>
        <v/>
      </c>
    </row>
    <row r="1536" ht="15.75" customHeight="1">
      <c r="A1536" s="47" t="str">
        <f>IF('DATA PENDIENTES'!B1536="","",'DATA PENDIENTES'!B1536)</f>
        <v/>
      </c>
      <c r="B1536" s="47" t="str">
        <f>IF(A1536="","",'DATA PENDIENTES'!C1536)</f>
        <v/>
      </c>
      <c r="C1536" s="47" t="str">
        <f>IF(A1536="","",'DATA PENDIENTES'!L1536)</f>
        <v/>
      </c>
      <c r="D1536" s="47" t="str">
        <f>IF(A1536="","",'DATA PENDIENTES'!J1536)</f>
        <v/>
      </c>
      <c r="E1536" s="47" t="str">
        <f>IF(A1536="","",'DATA PENDIENTES'!D1536)</f>
        <v/>
      </c>
      <c r="F1536" s="47" t="str">
        <f>IF(A1536="","",'DATA PENDIENTES'!E1536)</f>
        <v/>
      </c>
      <c r="G1536" s="47" t="str">
        <f>IF(A1536="","",'DATA PENDIENTES'!F1536)</f>
        <v/>
      </c>
      <c r="H1536" s="47" t="str">
        <f>IF(A1536="","",'DATA PENDIENTES'!G1536)</f>
        <v/>
      </c>
      <c r="I1536" s="48" t="str">
        <f>IF(A1536="","",'DATA PENDIENTES'!H1536)</f>
        <v/>
      </c>
      <c r="J1536" s="48" t="str">
        <f t="shared" si="1"/>
        <v/>
      </c>
      <c r="K1536" s="47" t="str">
        <f>IF(A1536="","",'DATA PENDIENTES'!I1536)</f>
        <v/>
      </c>
      <c r="L1536" s="47" t="str">
        <f>IF(A1536="","",'DATA PENDIENTES'!K1536)</f>
        <v/>
      </c>
      <c r="M1536" s="47" t="str">
        <f>IF(A1536="","",'DATA PENDIENTES'!M1536)</f>
        <v/>
      </c>
      <c r="N1536" s="47" t="str">
        <f>IF(A1536="","",'DATA PENDIENTES'!N1536)</f>
        <v/>
      </c>
      <c r="O1536" s="47" t="str">
        <f t="shared" si="2"/>
        <v/>
      </c>
      <c r="P1536" s="47" t="str">
        <f t="shared" si="3"/>
        <v/>
      </c>
      <c r="Q1536" s="77" t="str">
        <f t="shared" si="4"/>
        <v/>
      </c>
      <c r="R1536" s="47" t="str">
        <f t="shared" si="5"/>
        <v/>
      </c>
      <c r="S1536" s="47" t="str">
        <f t="shared" si="6"/>
        <v/>
      </c>
      <c r="T1536" s="48" t="str">
        <f>IF(A1536="","",'DATA PENDIENTES'!O1536)</f>
        <v/>
      </c>
    </row>
    <row r="1537" ht="15.75" customHeight="1">
      <c r="A1537" s="52" t="str">
        <f>IF('DATA PENDIENTES'!B1537="","",'DATA PENDIENTES'!B1537)</f>
        <v/>
      </c>
      <c r="B1537" s="52" t="str">
        <f>IF(A1537="","",'DATA PENDIENTES'!C1537)</f>
        <v/>
      </c>
      <c r="C1537" s="52" t="str">
        <f>IF(A1537="","",'DATA PENDIENTES'!L1537)</f>
        <v/>
      </c>
      <c r="D1537" s="52" t="str">
        <f>IF(A1537="","",'DATA PENDIENTES'!J1537)</f>
        <v/>
      </c>
      <c r="E1537" s="52" t="str">
        <f>IF(A1537="","",'DATA PENDIENTES'!D1537)</f>
        <v/>
      </c>
      <c r="F1537" s="52" t="str">
        <f>IF(A1537="","",'DATA PENDIENTES'!E1537)</f>
        <v/>
      </c>
      <c r="G1537" s="52" t="str">
        <f>IF(A1537="","",'DATA PENDIENTES'!F1537)</f>
        <v/>
      </c>
      <c r="H1537" s="52" t="str">
        <f>IF(A1537="","",'DATA PENDIENTES'!G1537)</f>
        <v/>
      </c>
      <c r="I1537" s="53" t="str">
        <f>IF(A1537="","",'DATA PENDIENTES'!H1537)</f>
        <v/>
      </c>
      <c r="J1537" s="53" t="str">
        <f t="shared" si="1"/>
        <v/>
      </c>
      <c r="K1537" s="52" t="str">
        <f>IF(A1537="","",'DATA PENDIENTES'!I1537)</f>
        <v/>
      </c>
      <c r="L1537" s="52" t="str">
        <f>IF(A1537="","",'DATA PENDIENTES'!K1537)</f>
        <v/>
      </c>
      <c r="M1537" s="52" t="str">
        <f>IF(A1537="","",'DATA PENDIENTES'!M1537)</f>
        <v/>
      </c>
      <c r="N1537" s="52" t="str">
        <f>IF(A1537="","",'DATA PENDIENTES'!N1537)</f>
        <v/>
      </c>
      <c r="O1537" s="52" t="str">
        <f t="shared" si="2"/>
        <v/>
      </c>
      <c r="P1537" s="52" t="str">
        <f t="shared" si="3"/>
        <v/>
      </c>
      <c r="Q1537" s="80" t="str">
        <f t="shared" si="4"/>
        <v/>
      </c>
      <c r="R1537" s="52" t="str">
        <f t="shared" si="5"/>
        <v/>
      </c>
      <c r="S1537" s="52" t="str">
        <f t="shared" si="6"/>
        <v/>
      </c>
      <c r="T1537" s="53" t="str">
        <f>IF(A1537="","",'DATA PENDIENTES'!O1537)</f>
        <v/>
      </c>
    </row>
    <row r="1538" ht="15.75" customHeight="1">
      <c r="A1538" s="47" t="str">
        <f>IF('DATA PENDIENTES'!B1538="","",'DATA PENDIENTES'!B1538)</f>
        <v/>
      </c>
      <c r="B1538" s="47" t="str">
        <f>IF(A1538="","",'DATA PENDIENTES'!C1538)</f>
        <v/>
      </c>
      <c r="C1538" s="47" t="str">
        <f>IF(A1538="","",'DATA PENDIENTES'!L1538)</f>
        <v/>
      </c>
      <c r="D1538" s="47" t="str">
        <f>IF(A1538="","",'DATA PENDIENTES'!J1538)</f>
        <v/>
      </c>
      <c r="E1538" s="47" t="str">
        <f>IF(A1538="","",'DATA PENDIENTES'!D1538)</f>
        <v/>
      </c>
      <c r="F1538" s="47" t="str">
        <f>IF(A1538="","",'DATA PENDIENTES'!E1538)</f>
        <v/>
      </c>
      <c r="G1538" s="47" t="str">
        <f>IF(A1538="","",'DATA PENDIENTES'!F1538)</f>
        <v/>
      </c>
      <c r="H1538" s="47" t="str">
        <f>IF(A1538="","",'DATA PENDIENTES'!G1538)</f>
        <v/>
      </c>
      <c r="I1538" s="48" t="str">
        <f>IF(A1538="","",'DATA PENDIENTES'!H1538)</f>
        <v/>
      </c>
      <c r="J1538" s="48" t="str">
        <f t="shared" si="1"/>
        <v/>
      </c>
      <c r="K1538" s="47" t="str">
        <f>IF(A1538="","",'DATA PENDIENTES'!I1538)</f>
        <v/>
      </c>
      <c r="L1538" s="47" t="str">
        <f>IF(A1538="","",'DATA PENDIENTES'!K1538)</f>
        <v/>
      </c>
      <c r="M1538" s="47" t="str">
        <f>IF(A1538="","",'DATA PENDIENTES'!M1538)</f>
        <v/>
      </c>
      <c r="N1538" s="47" t="str">
        <f>IF(A1538="","",'DATA PENDIENTES'!N1538)</f>
        <v/>
      </c>
      <c r="O1538" s="47" t="str">
        <f t="shared" si="2"/>
        <v/>
      </c>
      <c r="P1538" s="47" t="str">
        <f t="shared" si="3"/>
        <v/>
      </c>
      <c r="Q1538" s="77" t="str">
        <f t="shared" si="4"/>
        <v/>
      </c>
      <c r="R1538" s="47" t="str">
        <f t="shared" si="5"/>
        <v/>
      </c>
      <c r="S1538" s="47" t="str">
        <f t="shared" si="6"/>
        <v/>
      </c>
      <c r="T1538" s="48" t="str">
        <f>IF(A1538="","",'DATA PENDIENTES'!O1538)</f>
        <v/>
      </c>
    </row>
    <row r="1539" ht="15.75" customHeight="1">
      <c r="A1539" s="52" t="str">
        <f>IF('DATA PENDIENTES'!B1539="","",'DATA PENDIENTES'!B1539)</f>
        <v/>
      </c>
      <c r="B1539" s="52" t="str">
        <f>IF(A1539="","",'DATA PENDIENTES'!C1539)</f>
        <v/>
      </c>
      <c r="C1539" s="52" t="str">
        <f>IF(A1539="","",'DATA PENDIENTES'!L1539)</f>
        <v/>
      </c>
      <c r="D1539" s="52" t="str">
        <f>IF(A1539="","",'DATA PENDIENTES'!J1539)</f>
        <v/>
      </c>
      <c r="E1539" s="52" t="str">
        <f>IF(A1539="","",'DATA PENDIENTES'!D1539)</f>
        <v/>
      </c>
      <c r="F1539" s="52" t="str">
        <f>IF(A1539="","",'DATA PENDIENTES'!E1539)</f>
        <v/>
      </c>
      <c r="G1539" s="52" t="str">
        <f>IF(A1539="","",'DATA PENDIENTES'!F1539)</f>
        <v/>
      </c>
      <c r="H1539" s="52" t="str">
        <f>IF(A1539="","",'DATA PENDIENTES'!G1539)</f>
        <v/>
      </c>
      <c r="I1539" s="53" t="str">
        <f>IF(A1539="","",'DATA PENDIENTES'!H1539)</f>
        <v/>
      </c>
      <c r="J1539" s="53" t="str">
        <f t="shared" si="1"/>
        <v/>
      </c>
      <c r="K1539" s="52" t="str">
        <f>IF(A1539="","",'DATA PENDIENTES'!I1539)</f>
        <v/>
      </c>
      <c r="L1539" s="52" t="str">
        <f>IF(A1539="","",'DATA PENDIENTES'!K1539)</f>
        <v/>
      </c>
      <c r="M1539" s="52" t="str">
        <f>IF(A1539="","",'DATA PENDIENTES'!M1539)</f>
        <v/>
      </c>
      <c r="N1539" s="52" t="str">
        <f>IF(A1539="","",'DATA PENDIENTES'!N1539)</f>
        <v/>
      </c>
      <c r="O1539" s="52" t="str">
        <f t="shared" si="2"/>
        <v/>
      </c>
      <c r="P1539" s="52" t="str">
        <f t="shared" si="3"/>
        <v/>
      </c>
      <c r="Q1539" s="80" t="str">
        <f t="shared" si="4"/>
        <v/>
      </c>
      <c r="R1539" s="52" t="str">
        <f t="shared" si="5"/>
        <v/>
      </c>
      <c r="S1539" s="52" t="str">
        <f t="shared" si="6"/>
        <v/>
      </c>
      <c r="T1539" s="53" t="str">
        <f>IF(A1539="","",'DATA PENDIENTES'!O1539)</f>
        <v/>
      </c>
    </row>
    <row r="1540" ht="15.75" customHeight="1">
      <c r="A1540" s="47" t="str">
        <f>IF('DATA PENDIENTES'!B1540="","",'DATA PENDIENTES'!B1540)</f>
        <v/>
      </c>
      <c r="B1540" s="47" t="str">
        <f>IF(A1540="","",'DATA PENDIENTES'!C1540)</f>
        <v/>
      </c>
      <c r="C1540" s="47" t="str">
        <f>IF(A1540="","",'DATA PENDIENTES'!L1540)</f>
        <v/>
      </c>
      <c r="D1540" s="47" t="str">
        <f>IF(A1540="","",'DATA PENDIENTES'!J1540)</f>
        <v/>
      </c>
      <c r="E1540" s="47" t="str">
        <f>IF(A1540="","",'DATA PENDIENTES'!D1540)</f>
        <v/>
      </c>
      <c r="F1540" s="47" t="str">
        <f>IF(A1540="","",'DATA PENDIENTES'!E1540)</f>
        <v/>
      </c>
      <c r="G1540" s="47" t="str">
        <f>IF(A1540="","",'DATA PENDIENTES'!F1540)</f>
        <v/>
      </c>
      <c r="H1540" s="47" t="str">
        <f>IF(A1540="","",'DATA PENDIENTES'!G1540)</f>
        <v/>
      </c>
      <c r="I1540" s="48" t="str">
        <f>IF(A1540="","",'DATA PENDIENTES'!H1540)</f>
        <v/>
      </c>
      <c r="J1540" s="48" t="str">
        <f t="shared" si="1"/>
        <v/>
      </c>
      <c r="K1540" s="47" t="str">
        <f>IF(A1540="","",'DATA PENDIENTES'!I1540)</f>
        <v/>
      </c>
      <c r="L1540" s="47" t="str">
        <f>IF(A1540="","",'DATA PENDIENTES'!K1540)</f>
        <v/>
      </c>
      <c r="M1540" s="47" t="str">
        <f>IF(A1540="","",'DATA PENDIENTES'!M1540)</f>
        <v/>
      </c>
      <c r="N1540" s="47" t="str">
        <f>IF(A1540="","",'DATA PENDIENTES'!N1540)</f>
        <v/>
      </c>
      <c r="O1540" s="47" t="str">
        <f t="shared" si="2"/>
        <v/>
      </c>
      <c r="P1540" s="47" t="str">
        <f t="shared" si="3"/>
        <v/>
      </c>
      <c r="Q1540" s="77" t="str">
        <f t="shared" si="4"/>
        <v/>
      </c>
      <c r="R1540" s="47" t="str">
        <f t="shared" si="5"/>
        <v/>
      </c>
      <c r="S1540" s="47" t="str">
        <f t="shared" si="6"/>
        <v/>
      </c>
      <c r="T1540" s="48" t="str">
        <f>IF(A1540="","",'DATA PENDIENTES'!O1540)</f>
        <v/>
      </c>
    </row>
    <row r="1541" ht="15.75" customHeight="1">
      <c r="A1541" s="52" t="str">
        <f>IF('DATA PENDIENTES'!B1541="","",'DATA PENDIENTES'!B1541)</f>
        <v/>
      </c>
      <c r="B1541" s="52" t="str">
        <f>IF(A1541="","",'DATA PENDIENTES'!C1541)</f>
        <v/>
      </c>
      <c r="C1541" s="52" t="str">
        <f>IF(A1541="","",'DATA PENDIENTES'!L1541)</f>
        <v/>
      </c>
      <c r="D1541" s="52" t="str">
        <f>IF(A1541="","",'DATA PENDIENTES'!J1541)</f>
        <v/>
      </c>
      <c r="E1541" s="52" t="str">
        <f>IF(A1541="","",'DATA PENDIENTES'!D1541)</f>
        <v/>
      </c>
      <c r="F1541" s="52" t="str">
        <f>IF(A1541="","",'DATA PENDIENTES'!E1541)</f>
        <v/>
      </c>
      <c r="G1541" s="52" t="str">
        <f>IF(A1541="","",'DATA PENDIENTES'!F1541)</f>
        <v/>
      </c>
      <c r="H1541" s="52" t="str">
        <f>IF(A1541="","",'DATA PENDIENTES'!G1541)</f>
        <v/>
      </c>
      <c r="I1541" s="53" t="str">
        <f>IF(A1541="","",'DATA PENDIENTES'!H1541)</f>
        <v/>
      </c>
      <c r="J1541" s="53" t="str">
        <f t="shared" si="1"/>
        <v/>
      </c>
      <c r="K1541" s="52" t="str">
        <f>IF(A1541="","",'DATA PENDIENTES'!I1541)</f>
        <v/>
      </c>
      <c r="L1541" s="52" t="str">
        <f>IF(A1541="","",'DATA PENDIENTES'!K1541)</f>
        <v/>
      </c>
      <c r="M1541" s="52" t="str">
        <f>IF(A1541="","",'DATA PENDIENTES'!M1541)</f>
        <v/>
      </c>
      <c r="N1541" s="52" t="str">
        <f>IF(A1541="","",'DATA PENDIENTES'!N1541)</f>
        <v/>
      </c>
      <c r="O1541" s="52" t="str">
        <f t="shared" si="2"/>
        <v/>
      </c>
      <c r="P1541" s="52" t="str">
        <f t="shared" si="3"/>
        <v/>
      </c>
      <c r="Q1541" s="80" t="str">
        <f t="shared" si="4"/>
        <v/>
      </c>
      <c r="R1541" s="52" t="str">
        <f t="shared" si="5"/>
        <v/>
      </c>
      <c r="S1541" s="52" t="str">
        <f t="shared" si="6"/>
        <v/>
      </c>
      <c r="T1541" s="53" t="str">
        <f>IF(A1541="","",'DATA PENDIENTES'!O1541)</f>
        <v/>
      </c>
    </row>
    <row r="1542" ht="15.75" customHeight="1">
      <c r="A1542" s="47" t="str">
        <f>IF('DATA PENDIENTES'!B1542="","",'DATA PENDIENTES'!B1542)</f>
        <v/>
      </c>
      <c r="B1542" s="47" t="str">
        <f>IF(A1542="","",'DATA PENDIENTES'!C1542)</f>
        <v/>
      </c>
      <c r="C1542" s="47" t="str">
        <f>IF(A1542="","",'DATA PENDIENTES'!L1542)</f>
        <v/>
      </c>
      <c r="D1542" s="47" t="str">
        <f>IF(A1542="","",'DATA PENDIENTES'!J1542)</f>
        <v/>
      </c>
      <c r="E1542" s="47" t="str">
        <f>IF(A1542="","",'DATA PENDIENTES'!D1542)</f>
        <v/>
      </c>
      <c r="F1542" s="47" t="str">
        <f>IF(A1542="","",'DATA PENDIENTES'!E1542)</f>
        <v/>
      </c>
      <c r="G1542" s="47" t="str">
        <f>IF(A1542="","",'DATA PENDIENTES'!F1542)</f>
        <v/>
      </c>
      <c r="H1542" s="47" t="str">
        <f>IF(A1542="","",'DATA PENDIENTES'!G1542)</f>
        <v/>
      </c>
      <c r="I1542" s="48" t="str">
        <f>IF(A1542="","",'DATA PENDIENTES'!H1542)</f>
        <v/>
      </c>
      <c r="J1542" s="48" t="str">
        <f t="shared" si="1"/>
        <v/>
      </c>
      <c r="K1542" s="47" t="str">
        <f>IF(A1542="","",'DATA PENDIENTES'!I1542)</f>
        <v/>
      </c>
      <c r="L1542" s="47" t="str">
        <f>IF(A1542="","",'DATA PENDIENTES'!K1542)</f>
        <v/>
      </c>
      <c r="M1542" s="47" t="str">
        <f>IF(A1542="","",'DATA PENDIENTES'!M1542)</f>
        <v/>
      </c>
      <c r="N1542" s="47" t="str">
        <f>IF(A1542="","",'DATA PENDIENTES'!N1542)</f>
        <v/>
      </c>
      <c r="O1542" s="47" t="str">
        <f t="shared" si="2"/>
        <v/>
      </c>
      <c r="P1542" s="47" t="str">
        <f t="shared" si="3"/>
        <v/>
      </c>
      <c r="Q1542" s="77" t="str">
        <f t="shared" si="4"/>
        <v/>
      </c>
      <c r="R1542" s="47" t="str">
        <f t="shared" si="5"/>
        <v/>
      </c>
      <c r="S1542" s="47" t="str">
        <f t="shared" si="6"/>
        <v/>
      </c>
      <c r="T1542" s="48" t="str">
        <f>IF(A1542="","",'DATA PENDIENTES'!O1542)</f>
        <v/>
      </c>
    </row>
    <row r="1543" ht="15.75" customHeight="1">
      <c r="A1543" s="52" t="str">
        <f>IF('DATA PENDIENTES'!B1543="","",'DATA PENDIENTES'!B1543)</f>
        <v/>
      </c>
      <c r="B1543" s="52" t="str">
        <f>IF(A1543="","",'DATA PENDIENTES'!C1543)</f>
        <v/>
      </c>
      <c r="C1543" s="52" t="str">
        <f>IF(A1543="","",'DATA PENDIENTES'!L1543)</f>
        <v/>
      </c>
      <c r="D1543" s="52" t="str">
        <f>IF(A1543="","",'DATA PENDIENTES'!J1543)</f>
        <v/>
      </c>
      <c r="E1543" s="52" t="str">
        <f>IF(A1543="","",'DATA PENDIENTES'!D1543)</f>
        <v/>
      </c>
      <c r="F1543" s="52" t="str">
        <f>IF(A1543="","",'DATA PENDIENTES'!E1543)</f>
        <v/>
      </c>
      <c r="G1543" s="52" t="str">
        <f>IF(A1543="","",'DATA PENDIENTES'!F1543)</f>
        <v/>
      </c>
      <c r="H1543" s="52" t="str">
        <f>IF(A1543="","",'DATA PENDIENTES'!G1543)</f>
        <v/>
      </c>
      <c r="I1543" s="53" t="str">
        <f>IF(A1543="","",'DATA PENDIENTES'!H1543)</f>
        <v/>
      </c>
      <c r="J1543" s="53" t="str">
        <f t="shared" si="1"/>
        <v/>
      </c>
      <c r="K1543" s="52" t="str">
        <f>IF(A1543="","",'DATA PENDIENTES'!I1543)</f>
        <v/>
      </c>
      <c r="L1543" s="52" t="str">
        <f>IF(A1543="","",'DATA PENDIENTES'!K1543)</f>
        <v/>
      </c>
      <c r="M1543" s="52" t="str">
        <f>IF(A1543="","",'DATA PENDIENTES'!M1543)</f>
        <v/>
      </c>
      <c r="N1543" s="52" t="str">
        <f>IF(A1543="","",'DATA PENDIENTES'!N1543)</f>
        <v/>
      </c>
      <c r="O1543" s="52" t="str">
        <f t="shared" si="2"/>
        <v/>
      </c>
      <c r="P1543" s="52" t="str">
        <f t="shared" si="3"/>
        <v/>
      </c>
      <c r="Q1543" s="80" t="str">
        <f t="shared" si="4"/>
        <v/>
      </c>
      <c r="R1543" s="52" t="str">
        <f t="shared" si="5"/>
        <v/>
      </c>
      <c r="S1543" s="52" t="str">
        <f t="shared" si="6"/>
        <v/>
      </c>
      <c r="T1543" s="53" t="str">
        <f>IF(A1543="","",'DATA PENDIENTES'!O1543)</f>
        <v/>
      </c>
    </row>
    <row r="1544" ht="15.75" customHeight="1">
      <c r="A1544" s="47" t="str">
        <f>IF('DATA PENDIENTES'!B1544="","",'DATA PENDIENTES'!B1544)</f>
        <v/>
      </c>
      <c r="B1544" s="47" t="str">
        <f>IF(A1544="","",'DATA PENDIENTES'!C1544)</f>
        <v/>
      </c>
      <c r="C1544" s="47" t="str">
        <f>IF(A1544="","",'DATA PENDIENTES'!L1544)</f>
        <v/>
      </c>
      <c r="D1544" s="47" t="str">
        <f>IF(A1544="","",'DATA PENDIENTES'!J1544)</f>
        <v/>
      </c>
      <c r="E1544" s="47" t="str">
        <f>IF(A1544="","",'DATA PENDIENTES'!D1544)</f>
        <v/>
      </c>
      <c r="F1544" s="47" t="str">
        <f>IF(A1544="","",'DATA PENDIENTES'!E1544)</f>
        <v/>
      </c>
      <c r="G1544" s="47" t="str">
        <f>IF(A1544="","",'DATA PENDIENTES'!F1544)</f>
        <v/>
      </c>
      <c r="H1544" s="47" t="str">
        <f>IF(A1544="","",'DATA PENDIENTES'!G1544)</f>
        <v/>
      </c>
      <c r="I1544" s="48" t="str">
        <f>IF(A1544="","",'DATA PENDIENTES'!H1544)</f>
        <v/>
      </c>
      <c r="J1544" s="48" t="str">
        <f t="shared" si="1"/>
        <v/>
      </c>
      <c r="K1544" s="47" t="str">
        <f>IF(A1544="","",'DATA PENDIENTES'!I1544)</f>
        <v/>
      </c>
      <c r="L1544" s="47" t="str">
        <f>IF(A1544="","",'DATA PENDIENTES'!K1544)</f>
        <v/>
      </c>
      <c r="M1544" s="47" t="str">
        <f>IF(A1544="","",'DATA PENDIENTES'!M1544)</f>
        <v/>
      </c>
      <c r="N1544" s="47" t="str">
        <f>IF(A1544="","",'DATA PENDIENTES'!N1544)</f>
        <v/>
      </c>
      <c r="O1544" s="47" t="str">
        <f t="shared" si="2"/>
        <v/>
      </c>
      <c r="P1544" s="47" t="str">
        <f t="shared" si="3"/>
        <v/>
      </c>
      <c r="Q1544" s="77" t="str">
        <f t="shared" si="4"/>
        <v/>
      </c>
      <c r="R1544" s="47" t="str">
        <f t="shared" si="5"/>
        <v/>
      </c>
      <c r="S1544" s="47" t="str">
        <f t="shared" si="6"/>
        <v/>
      </c>
      <c r="T1544" s="48" t="str">
        <f>IF(A1544="","",'DATA PENDIENTES'!O1544)</f>
        <v/>
      </c>
    </row>
    <row r="1545" ht="15.75" customHeight="1">
      <c r="A1545" s="52" t="str">
        <f>IF('DATA PENDIENTES'!B1545="","",'DATA PENDIENTES'!B1545)</f>
        <v/>
      </c>
      <c r="B1545" s="52" t="str">
        <f>IF(A1545="","",'DATA PENDIENTES'!C1545)</f>
        <v/>
      </c>
      <c r="C1545" s="52" t="str">
        <f>IF(A1545="","",'DATA PENDIENTES'!L1545)</f>
        <v/>
      </c>
      <c r="D1545" s="52" t="str">
        <f>IF(A1545="","",'DATA PENDIENTES'!J1545)</f>
        <v/>
      </c>
      <c r="E1545" s="52" t="str">
        <f>IF(A1545="","",'DATA PENDIENTES'!D1545)</f>
        <v/>
      </c>
      <c r="F1545" s="52" t="str">
        <f>IF(A1545="","",'DATA PENDIENTES'!E1545)</f>
        <v/>
      </c>
      <c r="G1545" s="52" t="str">
        <f>IF(A1545="","",'DATA PENDIENTES'!F1545)</f>
        <v/>
      </c>
      <c r="H1545" s="52" t="str">
        <f>IF(A1545="","",'DATA PENDIENTES'!G1545)</f>
        <v/>
      </c>
      <c r="I1545" s="53" t="str">
        <f>IF(A1545="","",'DATA PENDIENTES'!H1545)</f>
        <v/>
      </c>
      <c r="J1545" s="53" t="str">
        <f t="shared" si="1"/>
        <v/>
      </c>
      <c r="K1545" s="52" t="str">
        <f>IF(A1545="","",'DATA PENDIENTES'!I1545)</f>
        <v/>
      </c>
      <c r="L1545" s="52" t="str">
        <f>IF(A1545="","",'DATA PENDIENTES'!K1545)</f>
        <v/>
      </c>
      <c r="M1545" s="52" t="str">
        <f>IF(A1545="","",'DATA PENDIENTES'!M1545)</f>
        <v/>
      </c>
      <c r="N1545" s="52" t="str">
        <f>IF(A1545="","",'DATA PENDIENTES'!N1545)</f>
        <v/>
      </c>
      <c r="O1545" s="52" t="str">
        <f t="shared" si="2"/>
        <v/>
      </c>
      <c r="P1545" s="52" t="str">
        <f t="shared" si="3"/>
        <v/>
      </c>
      <c r="Q1545" s="80" t="str">
        <f t="shared" si="4"/>
        <v/>
      </c>
      <c r="R1545" s="52" t="str">
        <f t="shared" si="5"/>
        <v/>
      </c>
      <c r="S1545" s="52" t="str">
        <f t="shared" si="6"/>
        <v/>
      </c>
      <c r="T1545" s="53" t="str">
        <f>IF(A1545="","",'DATA PENDIENTES'!O1545)</f>
        <v/>
      </c>
    </row>
    <row r="1546" ht="15.75" customHeight="1">
      <c r="A1546" s="47" t="str">
        <f>IF('DATA PENDIENTES'!B1546="","",'DATA PENDIENTES'!B1546)</f>
        <v/>
      </c>
      <c r="B1546" s="47" t="str">
        <f>IF(A1546="","",'DATA PENDIENTES'!C1546)</f>
        <v/>
      </c>
      <c r="C1546" s="47" t="str">
        <f>IF(A1546="","",'DATA PENDIENTES'!L1546)</f>
        <v/>
      </c>
      <c r="D1546" s="47" t="str">
        <f>IF(A1546="","",'DATA PENDIENTES'!J1546)</f>
        <v/>
      </c>
      <c r="E1546" s="47" t="str">
        <f>IF(A1546="","",'DATA PENDIENTES'!D1546)</f>
        <v/>
      </c>
      <c r="F1546" s="47" t="str">
        <f>IF(A1546="","",'DATA PENDIENTES'!E1546)</f>
        <v/>
      </c>
      <c r="G1546" s="47" t="str">
        <f>IF(A1546="","",'DATA PENDIENTES'!F1546)</f>
        <v/>
      </c>
      <c r="H1546" s="47" t="str">
        <f>IF(A1546="","",'DATA PENDIENTES'!G1546)</f>
        <v/>
      </c>
      <c r="I1546" s="48" t="str">
        <f>IF(A1546="","",'DATA PENDIENTES'!H1546)</f>
        <v/>
      </c>
      <c r="J1546" s="48" t="str">
        <f t="shared" si="1"/>
        <v/>
      </c>
      <c r="K1546" s="47" t="str">
        <f>IF(A1546="","",'DATA PENDIENTES'!I1546)</f>
        <v/>
      </c>
      <c r="L1546" s="47" t="str">
        <f>IF(A1546="","",'DATA PENDIENTES'!K1546)</f>
        <v/>
      </c>
      <c r="M1546" s="47" t="str">
        <f>IF(A1546="","",'DATA PENDIENTES'!M1546)</f>
        <v/>
      </c>
      <c r="N1546" s="47" t="str">
        <f>IF(A1546="","",'DATA PENDIENTES'!N1546)</f>
        <v/>
      </c>
      <c r="O1546" s="47" t="str">
        <f t="shared" si="2"/>
        <v/>
      </c>
      <c r="P1546" s="47" t="str">
        <f t="shared" si="3"/>
        <v/>
      </c>
      <c r="Q1546" s="77" t="str">
        <f t="shared" si="4"/>
        <v/>
      </c>
      <c r="R1546" s="47" t="str">
        <f t="shared" si="5"/>
        <v/>
      </c>
      <c r="S1546" s="47" t="str">
        <f t="shared" si="6"/>
        <v/>
      </c>
      <c r="T1546" s="48" t="str">
        <f>IF(A1546="","",'DATA PENDIENTES'!O1546)</f>
        <v/>
      </c>
    </row>
    <row r="1547" ht="15.75" customHeight="1">
      <c r="A1547" s="52" t="str">
        <f>IF('DATA PENDIENTES'!B1547="","",'DATA PENDIENTES'!B1547)</f>
        <v/>
      </c>
      <c r="B1547" s="52" t="str">
        <f>IF(A1547="","",'DATA PENDIENTES'!C1547)</f>
        <v/>
      </c>
      <c r="C1547" s="52" t="str">
        <f>IF(A1547="","",'DATA PENDIENTES'!L1547)</f>
        <v/>
      </c>
      <c r="D1547" s="52" t="str">
        <f>IF(A1547="","",'DATA PENDIENTES'!J1547)</f>
        <v/>
      </c>
      <c r="E1547" s="52" t="str">
        <f>IF(A1547="","",'DATA PENDIENTES'!D1547)</f>
        <v/>
      </c>
      <c r="F1547" s="52" t="str">
        <f>IF(A1547="","",'DATA PENDIENTES'!E1547)</f>
        <v/>
      </c>
      <c r="G1547" s="52" t="str">
        <f>IF(A1547="","",'DATA PENDIENTES'!F1547)</f>
        <v/>
      </c>
      <c r="H1547" s="52" t="str">
        <f>IF(A1547="","",'DATA PENDIENTES'!G1547)</f>
        <v/>
      </c>
      <c r="I1547" s="53" t="str">
        <f>IF(A1547="","",'DATA PENDIENTES'!H1547)</f>
        <v/>
      </c>
      <c r="J1547" s="53" t="str">
        <f t="shared" si="1"/>
        <v/>
      </c>
      <c r="K1547" s="52" t="str">
        <f>IF(A1547="","",'DATA PENDIENTES'!I1547)</f>
        <v/>
      </c>
      <c r="L1547" s="52" t="str">
        <f>IF(A1547="","",'DATA PENDIENTES'!K1547)</f>
        <v/>
      </c>
      <c r="M1547" s="52" t="str">
        <f>IF(A1547="","",'DATA PENDIENTES'!M1547)</f>
        <v/>
      </c>
      <c r="N1547" s="52" t="str">
        <f>IF(A1547="","",'DATA PENDIENTES'!N1547)</f>
        <v/>
      </c>
      <c r="O1547" s="52" t="str">
        <f t="shared" si="2"/>
        <v/>
      </c>
      <c r="P1547" s="52" t="str">
        <f t="shared" si="3"/>
        <v/>
      </c>
      <c r="Q1547" s="80" t="str">
        <f t="shared" si="4"/>
        <v/>
      </c>
      <c r="R1547" s="52" t="str">
        <f t="shared" si="5"/>
        <v/>
      </c>
      <c r="S1547" s="52" t="str">
        <f t="shared" si="6"/>
        <v/>
      </c>
      <c r="T1547" s="53" t="str">
        <f>IF(A1547="","",'DATA PENDIENTES'!O1547)</f>
        <v/>
      </c>
    </row>
    <row r="1548" ht="15.75" customHeight="1">
      <c r="A1548" s="47" t="str">
        <f>IF('DATA PENDIENTES'!B1548="","",'DATA PENDIENTES'!B1548)</f>
        <v/>
      </c>
      <c r="B1548" s="47" t="str">
        <f>IF(A1548="","",'DATA PENDIENTES'!C1548)</f>
        <v/>
      </c>
      <c r="C1548" s="47" t="str">
        <f>IF(A1548="","",'DATA PENDIENTES'!L1548)</f>
        <v/>
      </c>
      <c r="D1548" s="47" t="str">
        <f>IF(A1548="","",'DATA PENDIENTES'!J1548)</f>
        <v/>
      </c>
      <c r="E1548" s="47" t="str">
        <f>IF(A1548="","",'DATA PENDIENTES'!D1548)</f>
        <v/>
      </c>
      <c r="F1548" s="47" t="str">
        <f>IF(A1548="","",'DATA PENDIENTES'!E1548)</f>
        <v/>
      </c>
      <c r="G1548" s="47" t="str">
        <f>IF(A1548="","",'DATA PENDIENTES'!F1548)</f>
        <v/>
      </c>
      <c r="H1548" s="47" t="str">
        <f>IF(A1548="","",'DATA PENDIENTES'!G1548)</f>
        <v/>
      </c>
      <c r="I1548" s="48" t="str">
        <f>IF(A1548="","",'DATA PENDIENTES'!H1548)</f>
        <v/>
      </c>
      <c r="J1548" s="48" t="str">
        <f t="shared" si="1"/>
        <v/>
      </c>
      <c r="K1548" s="47" t="str">
        <f>IF(A1548="","",'DATA PENDIENTES'!I1548)</f>
        <v/>
      </c>
      <c r="L1548" s="47" t="str">
        <f>IF(A1548="","",'DATA PENDIENTES'!K1548)</f>
        <v/>
      </c>
      <c r="M1548" s="47" t="str">
        <f>IF(A1548="","",'DATA PENDIENTES'!M1548)</f>
        <v/>
      </c>
      <c r="N1548" s="47" t="str">
        <f>IF(A1548="","",'DATA PENDIENTES'!N1548)</f>
        <v/>
      </c>
      <c r="O1548" s="47" t="str">
        <f t="shared" si="2"/>
        <v/>
      </c>
      <c r="P1548" s="47" t="str">
        <f t="shared" si="3"/>
        <v/>
      </c>
      <c r="Q1548" s="77" t="str">
        <f t="shared" si="4"/>
        <v/>
      </c>
      <c r="R1548" s="47" t="str">
        <f t="shared" si="5"/>
        <v/>
      </c>
      <c r="S1548" s="47" t="str">
        <f t="shared" si="6"/>
        <v/>
      </c>
      <c r="T1548" s="48" t="str">
        <f>IF(A1548="","",'DATA PENDIENTES'!O1548)</f>
        <v/>
      </c>
    </row>
    <row r="1549" ht="15.75" customHeight="1">
      <c r="A1549" s="52" t="str">
        <f>IF('DATA PENDIENTES'!B1549="","",'DATA PENDIENTES'!B1549)</f>
        <v/>
      </c>
      <c r="B1549" s="52" t="str">
        <f>IF(A1549="","",'DATA PENDIENTES'!C1549)</f>
        <v/>
      </c>
      <c r="C1549" s="52" t="str">
        <f>IF(A1549="","",'DATA PENDIENTES'!L1549)</f>
        <v/>
      </c>
      <c r="D1549" s="52" t="str">
        <f>IF(A1549="","",'DATA PENDIENTES'!J1549)</f>
        <v/>
      </c>
      <c r="E1549" s="52" t="str">
        <f>IF(A1549="","",'DATA PENDIENTES'!D1549)</f>
        <v/>
      </c>
      <c r="F1549" s="52" t="str">
        <f>IF(A1549="","",'DATA PENDIENTES'!E1549)</f>
        <v/>
      </c>
      <c r="G1549" s="52" t="str">
        <f>IF(A1549="","",'DATA PENDIENTES'!F1549)</f>
        <v/>
      </c>
      <c r="H1549" s="52" t="str">
        <f>IF(A1549="","",'DATA PENDIENTES'!G1549)</f>
        <v/>
      </c>
      <c r="I1549" s="53" t="str">
        <f>IF(A1549="","",'DATA PENDIENTES'!H1549)</f>
        <v/>
      </c>
      <c r="J1549" s="53" t="str">
        <f t="shared" si="1"/>
        <v/>
      </c>
      <c r="K1549" s="52" t="str">
        <f>IF(A1549="","",'DATA PENDIENTES'!I1549)</f>
        <v/>
      </c>
      <c r="L1549" s="52" t="str">
        <f>IF(A1549="","",'DATA PENDIENTES'!K1549)</f>
        <v/>
      </c>
      <c r="M1549" s="52" t="str">
        <f>IF(A1549="","",'DATA PENDIENTES'!M1549)</f>
        <v/>
      </c>
      <c r="N1549" s="52" t="str">
        <f>IF(A1549="","",'DATA PENDIENTES'!N1549)</f>
        <v/>
      </c>
      <c r="O1549" s="52" t="str">
        <f t="shared" si="2"/>
        <v/>
      </c>
      <c r="P1549" s="52" t="str">
        <f t="shared" si="3"/>
        <v/>
      </c>
      <c r="Q1549" s="80" t="str">
        <f t="shared" si="4"/>
        <v/>
      </c>
      <c r="R1549" s="52" t="str">
        <f t="shared" si="5"/>
        <v/>
      </c>
      <c r="S1549" s="52" t="str">
        <f t="shared" si="6"/>
        <v/>
      </c>
      <c r="T1549" s="53" t="str">
        <f>IF(A1549="","",'DATA PENDIENTES'!O1549)</f>
        <v/>
      </c>
    </row>
    <row r="1550" ht="15.75" customHeight="1">
      <c r="A1550" s="47" t="str">
        <f>IF('DATA PENDIENTES'!B1550="","",'DATA PENDIENTES'!B1550)</f>
        <v/>
      </c>
      <c r="B1550" s="47" t="str">
        <f>IF(A1550="","",'DATA PENDIENTES'!C1550)</f>
        <v/>
      </c>
      <c r="C1550" s="47" t="str">
        <f>IF(A1550="","",'DATA PENDIENTES'!L1550)</f>
        <v/>
      </c>
      <c r="D1550" s="47" t="str">
        <f>IF(A1550="","",'DATA PENDIENTES'!J1550)</f>
        <v/>
      </c>
      <c r="E1550" s="47" t="str">
        <f>IF(A1550="","",'DATA PENDIENTES'!D1550)</f>
        <v/>
      </c>
      <c r="F1550" s="47" t="str">
        <f>IF(A1550="","",'DATA PENDIENTES'!E1550)</f>
        <v/>
      </c>
      <c r="G1550" s="47" t="str">
        <f>IF(A1550="","",'DATA PENDIENTES'!F1550)</f>
        <v/>
      </c>
      <c r="H1550" s="47" t="str">
        <f>IF(A1550="","",'DATA PENDIENTES'!G1550)</f>
        <v/>
      </c>
      <c r="I1550" s="48" t="str">
        <f>IF(A1550="","",'DATA PENDIENTES'!H1550)</f>
        <v/>
      </c>
      <c r="J1550" s="48" t="str">
        <f t="shared" si="1"/>
        <v/>
      </c>
      <c r="K1550" s="47" t="str">
        <f>IF(A1550="","",'DATA PENDIENTES'!I1550)</f>
        <v/>
      </c>
      <c r="L1550" s="47" t="str">
        <f>IF(A1550="","",'DATA PENDIENTES'!K1550)</f>
        <v/>
      </c>
      <c r="M1550" s="47" t="str">
        <f>IF(A1550="","",'DATA PENDIENTES'!M1550)</f>
        <v/>
      </c>
      <c r="N1550" s="47" t="str">
        <f>IF(A1550="","",'DATA PENDIENTES'!N1550)</f>
        <v/>
      </c>
      <c r="O1550" s="47" t="str">
        <f t="shared" si="2"/>
        <v/>
      </c>
      <c r="P1550" s="47" t="str">
        <f t="shared" si="3"/>
        <v/>
      </c>
      <c r="Q1550" s="77" t="str">
        <f t="shared" si="4"/>
        <v/>
      </c>
      <c r="R1550" s="47" t="str">
        <f t="shared" si="5"/>
        <v/>
      </c>
      <c r="S1550" s="47" t="str">
        <f t="shared" si="6"/>
        <v/>
      </c>
      <c r="T1550" s="48" t="str">
        <f>IF(A1550="","",'DATA PENDIENTES'!O1550)</f>
        <v/>
      </c>
    </row>
    <row r="1551" ht="15.75" customHeight="1">
      <c r="A1551" s="52" t="str">
        <f>IF('DATA PENDIENTES'!B1551="","",'DATA PENDIENTES'!B1551)</f>
        <v/>
      </c>
      <c r="B1551" s="52" t="str">
        <f>IF(A1551="","",'DATA PENDIENTES'!C1551)</f>
        <v/>
      </c>
      <c r="C1551" s="52" t="str">
        <f>IF(A1551="","",'DATA PENDIENTES'!L1551)</f>
        <v/>
      </c>
      <c r="D1551" s="52" t="str">
        <f>IF(A1551="","",'DATA PENDIENTES'!J1551)</f>
        <v/>
      </c>
      <c r="E1551" s="52" t="str">
        <f>IF(A1551="","",'DATA PENDIENTES'!D1551)</f>
        <v/>
      </c>
      <c r="F1551" s="52" t="str">
        <f>IF(A1551="","",'DATA PENDIENTES'!E1551)</f>
        <v/>
      </c>
      <c r="G1551" s="52" t="str">
        <f>IF(A1551="","",'DATA PENDIENTES'!F1551)</f>
        <v/>
      </c>
      <c r="H1551" s="52" t="str">
        <f>IF(A1551="","",'DATA PENDIENTES'!G1551)</f>
        <v/>
      </c>
      <c r="I1551" s="53" t="str">
        <f>IF(A1551="","",'DATA PENDIENTES'!H1551)</f>
        <v/>
      </c>
      <c r="J1551" s="53" t="str">
        <f t="shared" si="1"/>
        <v/>
      </c>
      <c r="K1551" s="52" t="str">
        <f>IF(A1551="","",'DATA PENDIENTES'!I1551)</f>
        <v/>
      </c>
      <c r="L1551" s="52" t="str">
        <f>IF(A1551="","",'DATA PENDIENTES'!K1551)</f>
        <v/>
      </c>
      <c r="M1551" s="52" t="str">
        <f>IF(A1551="","",'DATA PENDIENTES'!M1551)</f>
        <v/>
      </c>
      <c r="N1551" s="52" t="str">
        <f>IF(A1551="","",'DATA PENDIENTES'!N1551)</f>
        <v/>
      </c>
      <c r="O1551" s="52" t="str">
        <f t="shared" si="2"/>
        <v/>
      </c>
      <c r="P1551" s="52" t="str">
        <f t="shared" si="3"/>
        <v/>
      </c>
      <c r="Q1551" s="80" t="str">
        <f t="shared" si="4"/>
        <v/>
      </c>
      <c r="R1551" s="52" t="str">
        <f t="shared" si="5"/>
        <v/>
      </c>
      <c r="S1551" s="52" t="str">
        <f t="shared" si="6"/>
        <v/>
      </c>
      <c r="T1551" s="53" t="str">
        <f>IF(A1551="","",'DATA PENDIENTES'!O1551)</f>
        <v/>
      </c>
    </row>
    <row r="1552" ht="15.75" customHeight="1">
      <c r="A1552" s="47" t="str">
        <f>IF('DATA PENDIENTES'!B1552="","",'DATA PENDIENTES'!B1552)</f>
        <v/>
      </c>
      <c r="B1552" s="47" t="str">
        <f>IF(A1552="","",'DATA PENDIENTES'!C1552)</f>
        <v/>
      </c>
      <c r="C1552" s="47" t="str">
        <f>IF(A1552="","",'DATA PENDIENTES'!L1552)</f>
        <v/>
      </c>
      <c r="D1552" s="47" t="str">
        <f>IF(A1552="","",'DATA PENDIENTES'!J1552)</f>
        <v/>
      </c>
      <c r="E1552" s="47" t="str">
        <f>IF(A1552="","",'DATA PENDIENTES'!D1552)</f>
        <v/>
      </c>
      <c r="F1552" s="47" t="str">
        <f>IF(A1552="","",'DATA PENDIENTES'!E1552)</f>
        <v/>
      </c>
      <c r="G1552" s="47" t="str">
        <f>IF(A1552="","",'DATA PENDIENTES'!F1552)</f>
        <v/>
      </c>
      <c r="H1552" s="47" t="str">
        <f>IF(A1552="","",'DATA PENDIENTES'!G1552)</f>
        <v/>
      </c>
      <c r="I1552" s="48" t="str">
        <f>IF(A1552="","",'DATA PENDIENTES'!H1552)</f>
        <v/>
      </c>
      <c r="J1552" s="48" t="str">
        <f t="shared" si="1"/>
        <v/>
      </c>
      <c r="K1552" s="47" t="str">
        <f>IF(A1552="","",'DATA PENDIENTES'!I1552)</f>
        <v/>
      </c>
      <c r="L1552" s="47" t="str">
        <f>IF(A1552="","",'DATA PENDIENTES'!K1552)</f>
        <v/>
      </c>
      <c r="M1552" s="47" t="str">
        <f>IF(A1552="","",'DATA PENDIENTES'!M1552)</f>
        <v/>
      </c>
      <c r="N1552" s="47" t="str">
        <f>IF(A1552="","",'DATA PENDIENTES'!N1552)</f>
        <v/>
      </c>
      <c r="O1552" s="47" t="str">
        <f t="shared" si="2"/>
        <v/>
      </c>
      <c r="P1552" s="47" t="str">
        <f t="shared" si="3"/>
        <v/>
      </c>
      <c r="Q1552" s="77" t="str">
        <f t="shared" si="4"/>
        <v/>
      </c>
      <c r="R1552" s="47" t="str">
        <f t="shared" si="5"/>
        <v/>
      </c>
      <c r="S1552" s="47" t="str">
        <f t="shared" si="6"/>
        <v/>
      </c>
      <c r="T1552" s="48" t="str">
        <f>IF(A1552="","",'DATA PENDIENTES'!O1552)</f>
        <v/>
      </c>
    </row>
    <row r="1553" ht="15.75" customHeight="1">
      <c r="A1553" s="52" t="str">
        <f>IF('DATA PENDIENTES'!B1553="","",'DATA PENDIENTES'!B1553)</f>
        <v/>
      </c>
      <c r="B1553" s="52" t="str">
        <f>IF(A1553="","",'DATA PENDIENTES'!C1553)</f>
        <v/>
      </c>
      <c r="C1553" s="52" t="str">
        <f>IF(A1553="","",'DATA PENDIENTES'!L1553)</f>
        <v/>
      </c>
      <c r="D1553" s="52" t="str">
        <f>IF(A1553="","",'DATA PENDIENTES'!J1553)</f>
        <v/>
      </c>
      <c r="E1553" s="52" t="str">
        <f>IF(A1553="","",'DATA PENDIENTES'!D1553)</f>
        <v/>
      </c>
      <c r="F1553" s="52" t="str">
        <f>IF(A1553="","",'DATA PENDIENTES'!E1553)</f>
        <v/>
      </c>
      <c r="G1553" s="52" t="str">
        <f>IF(A1553="","",'DATA PENDIENTES'!F1553)</f>
        <v/>
      </c>
      <c r="H1553" s="52" t="str">
        <f>IF(A1553="","",'DATA PENDIENTES'!G1553)</f>
        <v/>
      </c>
      <c r="I1553" s="53" t="str">
        <f>IF(A1553="","",'DATA PENDIENTES'!H1553)</f>
        <v/>
      </c>
      <c r="J1553" s="53" t="str">
        <f t="shared" si="1"/>
        <v/>
      </c>
      <c r="K1553" s="52" t="str">
        <f>IF(A1553="","",'DATA PENDIENTES'!I1553)</f>
        <v/>
      </c>
      <c r="L1553" s="52" t="str">
        <f>IF(A1553="","",'DATA PENDIENTES'!K1553)</f>
        <v/>
      </c>
      <c r="M1553" s="52" t="str">
        <f>IF(A1553="","",'DATA PENDIENTES'!M1553)</f>
        <v/>
      </c>
      <c r="N1553" s="52" t="str">
        <f>IF(A1553="","",'DATA PENDIENTES'!N1553)</f>
        <v/>
      </c>
      <c r="O1553" s="52" t="str">
        <f t="shared" si="2"/>
        <v/>
      </c>
      <c r="P1553" s="52" t="str">
        <f t="shared" si="3"/>
        <v/>
      </c>
      <c r="Q1553" s="80" t="str">
        <f t="shared" si="4"/>
        <v/>
      </c>
      <c r="R1553" s="52" t="str">
        <f t="shared" si="5"/>
        <v/>
      </c>
      <c r="S1553" s="52" t="str">
        <f t="shared" si="6"/>
        <v/>
      </c>
      <c r="T1553" s="53" t="str">
        <f>IF(A1553="","",'DATA PENDIENTES'!O1553)</f>
        <v/>
      </c>
    </row>
    <row r="1554" ht="15.75" customHeight="1">
      <c r="A1554" s="47" t="str">
        <f>IF('DATA PENDIENTES'!B1554="","",'DATA PENDIENTES'!B1554)</f>
        <v/>
      </c>
      <c r="B1554" s="47" t="str">
        <f>IF(A1554="","",'DATA PENDIENTES'!C1554)</f>
        <v/>
      </c>
      <c r="C1554" s="47" t="str">
        <f>IF(A1554="","",'DATA PENDIENTES'!L1554)</f>
        <v/>
      </c>
      <c r="D1554" s="47" t="str">
        <f>IF(A1554="","",'DATA PENDIENTES'!J1554)</f>
        <v/>
      </c>
      <c r="E1554" s="47" t="str">
        <f>IF(A1554="","",'DATA PENDIENTES'!D1554)</f>
        <v/>
      </c>
      <c r="F1554" s="47" t="str">
        <f>IF(A1554="","",'DATA PENDIENTES'!E1554)</f>
        <v/>
      </c>
      <c r="G1554" s="47" t="str">
        <f>IF(A1554="","",'DATA PENDIENTES'!F1554)</f>
        <v/>
      </c>
      <c r="H1554" s="47" t="str">
        <f>IF(A1554="","",'DATA PENDIENTES'!G1554)</f>
        <v/>
      </c>
      <c r="I1554" s="48" t="str">
        <f>IF(A1554="","",'DATA PENDIENTES'!H1554)</f>
        <v/>
      </c>
      <c r="J1554" s="48" t="str">
        <f t="shared" si="1"/>
        <v/>
      </c>
      <c r="K1554" s="47" t="str">
        <f>IF(A1554="","",'DATA PENDIENTES'!I1554)</f>
        <v/>
      </c>
      <c r="L1554" s="47" t="str">
        <f>IF(A1554="","",'DATA PENDIENTES'!K1554)</f>
        <v/>
      </c>
      <c r="M1554" s="47" t="str">
        <f>IF(A1554="","",'DATA PENDIENTES'!M1554)</f>
        <v/>
      </c>
      <c r="N1554" s="47" t="str">
        <f>IF(A1554="","",'DATA PENDIENTES'!N1554)</f>
        <v/>
      </c>
      <c r="O1554" s="47" t="str">
        <f t="shared" si="2"/>
        <v/>
      </c>
      <c r="P1554" s="47" t="str">
        <f t="shared" si="3"/>
        <v/>
      </c>
      <c r="Q1554" s="77" t="str">
        <f t="shared" si="4"/>
        <v/>
      </c>
      <c r="R1554" s="47" t="str">
        <f t="shared" si="5"/>
        <v/>
      </c>
      <c r="S1554" s="47" t="str">
        <f t="shared" si="6"/>
        <v/>
      </c>
      <c r="T1554" s="48" t="str">
        <f>IF(A1554="","",'DATA PENDIENTES'!O1554)</f>
        <v/>
      </c>
    </row>
    <row r="1555" ht="15.75" customHeight="1">
      <c r="A1555" s="52" t="str">
        <f>IF('DATA PENDIENTES'!B1555="","",'DATA PENDIENTES'!B1555)</f>
        <v/>
      </c>
      <c r="B1555" s="52" t="str">
        <f>IF(A1555="","",'DATA PENDIENTES'!C1555)</f>
        <v/>
      </c>
      <c r="C1555" s="52" t="str">
        <f>IF(A1555="","",'DATA PENDIENTES'!L1555)</f>
        <v/>
      </c>
      <c r="D1555" s="52" t="str">
        <f>IF(A1555="","",'DATA PENDIENTES'!J1555)</f>
        <v/>
      </c>
      <c r="E1555" s="52" t="str">
        <f>IF(A1555="","",'DATA PENDIENTES'!D1555)</f>
        <v/>
      </c>
      <c r="F1555" s="52" t="str">
        <f>IF(A1555="","",'DATA PENDIENTES'!E1555)</f>
        <v/>
      </c>
      <c r="G1555" s="52" t="str">
        <f>IF(A1555="","",'DATA PENDIENTES'!F1555)</f>
        <v/>
      </c>
      <c r="H1555" s="52" t="str">
        <f>IF(A1555="","",'DATA PENDIENTES'!G1555)</f>
        <v/>
      </c>
      <c r="I1555" s="53" t="str">
        <f>IF(A1555="","",'DATA PENDIENTES'!H1555)</f>
        <v/>
      </c>
      <c r="J1555" s="53" t="str">
        <f t="shared" si="1"/>
        <v/>
      </c>
      <c r="K1555" s="52" t="str">
        <f>IF(A1555="","",'DATA PENDIENTES'!I1555)</f>
        <v/>
      </c>
      <c r="L1555" s="52" t="str">
        <f>IF(A1555="","",'DATA PENDIENTES'!K1555)</f>
        <v/>
      </c>
      <c r="M1555" s="52" t="str">
        <f>IF(A1555="","",'DATA PENDIENTES'!M1555)</f>
        <v/>
      </c>
      <c r="N1555" s="52" t="str">
        <f>IF(A1555="","",'DATA PENDIENTES'!N1555)</f>
        <v/>
      </c>
      <c r="O1555" s="52" t="str">
        <f t="shared" si="2"/>
        <v/>
      </c>
      <c r="P1555" s="52" t="str">
        <f t="shared" si="3"/>
        <v/>
      </c>
      <c r="Q1555" s="80" t="str">
        <f t="shared" si="4"/>
        <v/>
      </c>
      <c r="R1555" s="52" t="str">
        <f t="shared" si="5"/>
        <v/>
      </c>
      <c r="S1555" s="52" t="str">
        <f t="shared" si="6"/>
        <v/>
      </c>
      <c r="T1555" s="53" t="str">
        <f>IF(A1555="","",'DATA PENDIENTES'!O1555)</f>
        <v/>
      </c>
    </row>
    <row r="1556" ht="15.75" customHeight="1">
      <c r="A1556" s="47" t="str">
        <f>IF('DATA PENDIENTES'!B1556="","",'DATA PENDIENTES'!B1556)</f>
        <v/>
      </c>
      <c r="B1556" s="47" t="str">
        <f>IF(A1556="","",'DATA PENDIENTES'!C1556)</f>
        <v/>
      </c>
      <c r="C1556" s="47" t="str">
        <f>IF(A1556="","",'DATA PENDIENTES'!L1556)</f>
        <v/>
      </c>
      <c r="D1556" s="47" t="str">
        <f>IF(A1556="","",'DATA PENDIENTES'!J1556)</f>
        <v/>
      </c>
      <c r="E1556" s="47" t="str">
        <f>IF(A1556="","",'DATA PENDIENTES'!D1556)</f>
        <v/>
      </c>
      <c r="F1556" s="47" t="str">
        <f>IF(A1556="","",'DATA PENDIENTES'!E1556)</f>
        <v/>
      </c>
      <c r="G1556" s="47" t="str">
        <f>IF(A1556="","",'DATA PENDIENTES'!F1556)</f>
        <v/>
      </c>
      <c r="H1556" s="47" t="str">
        <f>IF(A1556="","",'DATA PENDIENTES'!G1556)</f>
        <v/>
      </c>
      <c r="I1556" s="48" t="str">
        <f>IF(A1556="","",'DATA PENDIENTES'!H1556)</f>
        <v/>
      </c>
      <c r="J1556" s="48" t="str">
        <f t="shared" si="1"/>
        <v/>
      </c>
      <c r="K1556" s="47" t="str">
        <f>IF(A1556="","",'DATA PENDIENTES'!I1556)</f>
        <v/>
      </c>
      <c r="L1556" s="47" t="str">
        <f>IF(A1556="","",'DATA PENDIENTES'!K1556)</f>
        <v/>
      </c>
      <c r="M1556" s="47" t="str">
        <f>IF(A1556="","",'DATA PENDIENTES'!M1556)</f>
        <v/>
      </c>
      <c r="N1556" s="47" t="str">
        <f>IF(A1556="","",'DATA PENDIENTES'!N1556)</f>
        <v/>
      </c>
      <c r="O1556" s="47" t="str">
        <f t="shared" si="2"/>
        <v/>
      </c>
      <c r="P1556" s="47" t="str">
        <f t="shared" si="3"/>
        <v/>
      </c>
      <c r="Q1556" s="77" t="str">
        <f t="shared" si="4"/>
        <v/>
      </c>
      <c r="R1556" s="47" t="str">
        <f t="shared" si="5"/>
        <v/>
      </c>
      <c r="S1556" s="47" t="str">
        <f t="shared" si="6"/>
        <v/>
      </c>
      <c r="T1556" s="48" t="str">
        <f>IF(A1556="","",'DATA PENDIENTES'!O1556)</f>
        <v/>
      </c>
    </row>
    <row r="1557" ht="15.75" customHeight="1">
      <c r="A1557" s="52" t="str">
        <f>IF('DATA PENDIENTES'!B1557="","",'DATA PENDIENTES'!B1557)</f>
        <v/>
      </c>
      <c r="B1557" s="52" t="str">
        <f>IF(A1557="","",'DATA PENDIENTES'!C1557)</f>
        <v/>
      </c>
      <c r="C1557" s="52" t="str">
        <f>IF(A1557="","",'DATA PENDIENTES'!L1557)</f>
        <v/>
      </c>
      <c r="D1557" s="52" t="str">
        <f>IF(A1557="","",'DATA PENDIENTES'!J1557)</f>
        <v/>
      </c>
      <c r="E1557" s="52" t="str">
        <f>IF(A1557="","",'DATA PENDIENTES'!D1557)</f>
        <v/>
      </c>
      <c r="F1557" s="52" t="str">
        <f>IF(A1557="","",'DATA PENDIENTES'!E1557)</f>
        <v/>
      </c>
      <c r="G1557" s="52" t="str">
        <f>IF(A1557="","",'DATA PENDIENTES'!F1557)</f>
        <v/>
      </c>
      <c r="H1557" s="52" t="str">
        <f>IF(A1557="","",'DATA PENDIENTES'!G1557)</f>
        <v/>
      </c>
      <c r="I1557" s="53" t="str">
        <f>IF(A1557="","",'DATA PENDIENTES'!H1557)</f>
        <v/>
      </c>
      <c r="J1557" s="53" t="str">
        <f t="shared" si="1"/>
        <v/>
      </c>
      <c r="K1557" s="52" t="str">
        <f>IF(A1557="","",'DATA PENDIENTES'!I1557)</f>
        <v/>
      </c>
      <c r="L1557" s="52" t="str">
        <f>IF(A1557="","",'DATA PENDIENTES'!K1557)</f>
        <v/>
      </c>
      <c r="M1557" s="52" t="str">
        <f>IF(A1557="","",'DATA PENDIENTES'!M1557)</f>
        <v/>
      </c>
      <c r="N1557" s="52" t="str">
        <f>IF(A1557="","",'DATA PENDIENTES'!N1557)</f>
        <v/>
      </c>
      <c r="O1557" s="52" t="str">
        <f t="shared" si="2"/>
        <v/>
      </c>
      <c r="P1557" s="52" t="str">
        <f t="shared" si="3"/>
        <v/>
      </c>
      <c r="Q1557" s="80" t="str">
        <f t="shared" si="4"/>
        <v/>
      </c>
      <c r="R1557" s="52" t="str">
        <f t="shared" si="5"/>
        <v/>
      </c>
      <c r="S1557" s="52" t="str">
        <f t="shared" si="6"/>
        <v/>
      </c>
      <c r="T1557" s="53" t="str">
        <f>IF(A1557="","",'DATA PENDIENTES'!O1557)</f>
        <v/>
      </c>
    </row>
    <row r="1558" ht="15.75" customHeight="1">
      <c r="A1558" s="47" t="str">
        <f>IF('DATA PENDIENTES'!B1558="","",'DATA PENDIENTES'!B1558)</f>
        <v/>
      </c>
      <c r="B1558" s="47" t="str">
        <f>IF(A1558="","",'DATA PENDIENTES'!C1558)</f>
        <v/>
      </c>
      <c r="C1558" s="47" t="str">
        <f>IF(A1558="","",'DATA PENDIENTES'!L1558)</f>
        <v/>
      </c>
      <c r="D1558" s="47" t="str">
        <f>IF(A1558="","",'DATA PENDIENTES'!J1558)</f>
        <v/>
      </c>
      <c r="E1558" s="47" t="str">
        <f>IF(A1558="","",'DATA PENDIENTES'!D1558)</f>
        <v/>
      </c>
      <c r="F1558" s="47" t="str">
        <f>IF(A1558="","",'DATA PENDIENTES'!E1558)</f>
        <v/>
      </c>
      <c r="G1558" s="47" t="str">
        <f>IF(A1558="","",'DATA PENDIENTES'!F1558)</f>
        <v/>
      </c>
      <c r="H1558" s="47" t="str">
        <f>IF(A1558="","",'DATA PENDIENTES'!G1558)</f>
        <v/>
      </c>
      <c r="I1558" s="48" t="str">
        <f>IF(A1558="","",'DATA PENDIENTES'!H1558)</f>
        <v/>
      </c>
      <c r="J1558" s="48" t="str">
        <f t="shared" si="1"/>
        <v/>
      </c>
      <c r="K1558" s="47" t="str">
        <f>IF(A1558="","",'DATA PENDIENTES'!I1558)</f>
        <v/>
      </c>
      <c r="L1558" s="47" t="str">
        <f>IF(A1558="","",'DATA PENDIENTES'!K1558)</f>
        <v/>
      </c>
      <c r="M1558" s="47" t="str">
        <f>IF(A1558="","",'DATA PENDIENTES'!M1558)</f>
        <v/>
      </c>
      <c r="N1558" s="47" t="str">
        <f>IF(A1558="","",'DATA PENDIENTES'!N1558)</f>
        <v/>
      </c>
      <c r="O1558" s="47" t="str">
        <f t="shared" si="2"/>
        <v/>
      </c>
      <c r="P1558" s="47" t="str">
        <f t="shared" si="3"/>
        <v/>
      </c>
      <c r="Q1558" s="77" t="str">
        <f t="shared" si="4"/>
        <v/>
      </c>
      <c r="R1558" s="47" t="str">
        <f t="shared" si="5"/>
        <v/>
      </c>
      <c r="S1558" s="47" t="str">
        <f t="shared" si="6"/>
        <v/>
      </c>
      <c r="T1558" s="48" t="str">
        <f>IF(A1558="","",'DATA PENDIENTES'!O1558)</f>
        <v/>
      </c>
    </row>
    <row r="1559" ht="15.75" customHeight="1">
      <c r="A1559" s="52" t="str">
        <f>IF('DATA PENDIENTES'!B1559="","",'DATA PENDIENTES'!B1559)</f>
        <v/>
      </c>
      <c r="B1559" s="52" t="str">
        <f>IF(A1559="","",'DATA PENDIENTES'!C1559)</f>
        <v/>
      </c>
      <c r="C1559" s="52" t="str">
        <f>IF(A1559="","",'DATA PENDIENTES'!L1559)</f>
        <v/>
      </c>
      <c r="D1559" s="52" t="str">
        <f>IF(A1559="","",'DATA PENDIENTES'!J1559)</f>
        <v/>
      </c>
      <c r="E1559" s="52" t="str">
        <f>IF(A1559="","",'DATA PENDIENTES'!D1559)</f>
        <v/>
      </c>
      <c r="F1559" s="52" t="str">
        <f>IF(A1559="","",'DATA PENDIENTES'!E1559)</f>
        <v/>
      </c>
      <c r="G1559" s="52" t="str">
        <f>IF(A1559="","",'DATA PENDIENTES'!F1559)</f>
        <v/>
      </c>
      <c r="H1559" s="52" t="str">
        <f>IF(A1559="","",'DATA PENDIENTES'!G1559)</f>
        <v/>
      </c>
      <c r="I1559" s="53" t="str">
        <f>IF(A1559="","",'DATA PENDIENTES'!H1559)</f>
        <v/>
      </c>
      <c r="J1559" s="53" t="str">
        <f t="shared" si="1"/>
        <v/>
      </c>
      <c r="K1559" s="52" t="str">
        <f>IF(A1559="","",'DATA PENDIENTES'!I1559)</f>
        <v/>
      </c>
      <c r="L1559" s="52" t="str">
        <f>IF(A1559="","",'DATA PENDIENTES'!K1559)</f>
        <v/>
      </c>
      <c r="M1559" s="52" t="str">
        <f>IF(A1559="","",'DATA PENDIENTES'!M1559)</f>
        <v/>
      </c>
      <c r="N1559" s="52" t="str">
        <f>IF(A1559="","",'DATA PENDIENTES'!N1559)</f>
        <v/>
      </c>
      <c r="O1559" s="52" t="str">
        <f t="shared" si="2"/>
        <v/>
      </c>
      <c r="P1559" s="52" t="str">
        <f t="shared" si="3"/>
        <v/>
      </c>
      <c r="Q1559" s="80" t="str">
        <f t="shared" si="4"/>
        <v/>
      </c>
      <c r="R1559" s="52" t="str">
        <f t="shared" si="5"/>
        <v/>
      </c>
      <c r="S1559" s="52" t="str">
        <f t="shared" si="6"/>
        <v/>
      </c>
      <c r="T1559" s="53" t="str">
        <f>IF(A1559="","",'DATA PENDIENTES'!O1559)</f>
        <v/>
      </c>
    </row>
    <row r="1560" ht="15.75" customHeight="1">
      <c r="A1560" s="47" t="str">
        <f>IF('DATA PENDIENTES'!B1560="","",'DATA PENDIENTES'!B1560)</f>
        <v/>
      </c>
      <c r="B1560" s="47" t="str">
        <f>IF(A1560="","",'DATA PENDIENTES'!C1560)</f>
        <v/>
      </c>
      <c r="C1560" s="47" t="str">
        <f>IF(A1560="","",'DATA PENDIENTES'!L1560)</f>
        <v/>
      </c>
      <c r="D1560" s="47" t="str">
        <f>IF(A1560="","",'DATA PENDIENTES'!J1560)</f>
        <v/>
      </c>
      <c r="E1560" s="47" t="str">
        <f>IF(A1560="","",'DATA PENDIENTES'!D1560)</f>
        <v/>
      </c>
      <c r="F1560" s="47" t="str">
        <f>IF(A1560="","",'DATA PENDIENTES'!E1560)</f>
        <v/>
      </c>
      <c r="G1560" s="47" t="str">
        <f>IF(A1560="","",'DATA PENDIENTES'!F1560)</f>
        <v/>
      </c>
      <c r="H1560" s="47" t="str">
        <f>IF(A1560="","",'DATA PENDIENTES'!G1560)</f>
        <v/>
      </c>
      <c r="I1560" s="48" t="str">
        <f>IF(A1560="","",'DATA PENDIENTES'!H1560)</f>
        <v/>
      </c>
      <c r="J1560" s="48" t="str">
        <f t="shared" si="1"/>
        <v/>
      </c>
      <c r="K1560" s="47" t="str">
        <f>IF(A1560="","",'DATA PENDIENTES'!I1560)</f>
        <v/>
      </c>
      <c r="L1560" s="47" t="str">
        <f>IF(A1560="","",'DATA PENDIENTES'!K1560)</f>
        <v/>
      </c>
      <c r="M1560" s="47" t="str">
        <f>IF(A1560="","",'DATA PENDIENTES'!M1560)</f>
        <v/>
      </c>
      <c r="N1560" s="47" t="str">
        <f>IF(A1560="","",'DATA PENDIENTES'!N1560)</f>
        <v/>
      </c>
      <c r="O1560" s="47" t="str">
        <f t="shared" si="2"/>
        <v/>
      </c>
      <c r="P1560" s="47" t="str">
        <f t="shared" si="3"/>
        <v/>
      </c>
      <c r="Q1560" s="77" t="str">
        <f t="shared" si="4"/>
        <v/>
      </c>
      <c r="R1560" s="47" t="str">
        <f t="shared" si="5"/>
        <v/>
      </c>
      <c r="S1560" s="47" t="str">
        <f t="shared" si="6"/>
        <v/>
      </c>
      <c r="T1560" s="48" t="str">
        <f>IF(A1560="","",'DATA PENDIENTES'!O1560)</f>
        <v/>
      </c>
    </row>
    <row r="1561" ht="15.75" customHeight="1">
      <c r="A1561" s="52" t="str">
        <f>IF('DATA PENDIENTES'!B1561="","",'DATA PENDIENTES'!B1561)</f>
        <v/>
      </c>
      <c r="B1561" s="52" t="str">
        <f>IF(A1561="","",'DATA PENDIENTES'!C1561)</f>
        <v/>
      </c>
      <c r="C1561" s="52" t="str">
        <f>IF(A1561="","",'DATA PENDIENTES'!L1561)</f>
        <v/>
      </c>
      <c r="D1561" s="52" t="str">
        <f>IF(A1561="","",'DATA PENDIENTES'!J1561)</f>
        <v/>
      </c>
      <c r="E1561" s="52" t="str">
        <f>IF(A1561="","",'DATA PENDIENTES'!D1561)</f>
        <v/>
      </c>
      <c r="F1561" s="52" t="str">
        <f>IF(A1561="","",'DATA PENDIENTES'!E1561)</f>
        <v/>
      </c>
      <c r="G1561" s="52" t="str">
        <f>IF(A1561="","",'DATA PENDIENTES'!F1561)</f>
        <v/>
      </c>
      <c r="H1561" s="52" t="str">
        <f>IF(A1561="","",'DATA PENDIENTES'!G1561)</f>
        <v/>
      </c>
      <c r="I1561" s="53" t="str">
        <f>IF(A1561="","",'DATA PENDIENTES'!H1561)</f>
        <v/>
      </c>
      <c r="J1561" s="53" t="str">
        <f t="shared" si="1"/>
        <v/>
      </c>
      <c r="K1561" s="52" t="str">
        <f>IF(A1561="","",'DATA PENDIENTES'!I1561)</f>
        <v/>
      </c>
      <c r="L1561" s="52" t="str">
        <f>IF(A1561="","",'DATA PENDIENTES'!K1561)</f>
        <v/>
      </c>
      <c r="M1561" s="52" t="str">
        <f>IF(A1561="","",'DATA PENDIENTES'!M1561)</f>
        <v/>
      </c>
      <c r="N1561" s="52" t="str">
        <f>IF(A1561="","",'DATA PENDIENTES'!N1561)</f>
        <v/>
      </c>
      <c r="O1561" s="52" t="str">
        <f t="shared" si="2"/>
        <v/>
      </c>
      <c r="P1561" s="52" t="str">
        <f t="shared" si="3"/>
        <v/>
      </c>
      <c r="Q1561" s="80" t="str">
        <f t="shared" si="4"/>
        <v/>
      </c>
      <c r="R1561" s="52" t="str">
        <f t="shared" si="5"/>
        <v/>
      </c>
      <c r="S1561" s="52" t="str">
        <f t="shared" si="6"/>
        <v/>
      </c>
      <c r="T1561" s="53" t="str">
        <f>IF(A1561="","",'DATA PENDIENTES'!O1561)</f>
        <v/>
      </c>
    </row>
    <row r="1562" ht="15.75" customHeight="1">
      <c r="A1562" s="47" t="str">
        <f>IF('DATA PENDIENTES'!B1562="","",'DATA PENDIENTES'!B1562)</f>
        <v/>
      </c>
      <c r="B1562" s="47" t="str">
        <f>IF(A1562="","",'DATA PENDIENTES'!C1562)</f>
        <v/>
      </c>
      <c r="C1562" s="47" t="str">
        <f>IF(A1562="","",'DATA PENDIENTES'!L1562)</f>
        <v/>
      </c>
      <c r="D1562" s="47" t="str">
        <f>IF(A1562="","",'DATA PENDIENTES'!J1562)</f>
        <v/>
      </c>
      <c r="E1562" s="47" t="str">
        <f>IF(A1562="","",'DATA PENDIENTES'!D1562)</f>
        <v/>
      </c>
      <c r="F1562" s="47" t="str">
        <f>IF(A1562="","",'DATA PENDIENTES'!E1562)</f>
        <v/>
      </c>
      <c r="G1562" s="47" t="str">
        <f>IF(A1562="","",'DATA PENDIENTES'!F1562)</f>
        <v/>
      </c>
      <c r="H1562" s="47" t="str">
        <f>IF(A1562="","",'DATA PENDIENTES'!G1562)</f>
        <v/>
      </c>
      <c r="I1562" s="48" t="str">
        <f>IF(A1562="","",'DATA PENDIENTES'!H1562)</f>
        <v/>
      </c>
      <c r="J1562" s="48" t="str">
        <f t="shared" si="1"/>
        <v/>
      </c>
      <c r="K1562" s="47" t="str">
        <f>IF(A1562="","",'DATA PENDIENTES'!I1562)</f>
        <v/>
      </c>
      <c r="L1562" s="47" t="str">
        <f>IF(A1562="","",'DATA PENDIENTES'!K1562)</f>
        <v/>
      </c>
      <c r="M1562" s="47" t="str">
        <f>IF(A1562="","",'DATA PENDIENTES'!M1562)</f>
        <v/>
      </c>
      <c r="N1562" s="47" t="str">
        <f>IF(A1562="","",'DATA PENDIENTES'!N1562)</f>
        <v/>
      </c>
      <c r="O1562" s="47" t="str">
        <f t="shared" si="2"/>
        <v/>
      </c>
      <c r="P1562" s="47" t="str">
        <f t="shared" si="3"/>
        <v/>
      </c>
      <c r="Q1562" s="77" t="str">
        <f t="shared" si="4"/>
        <v/>
      </c>
      <c r="R1562" s="47" t="str">
        <f t="shared" si="5"/>
        <v/>
      </c>
      <c r="S1562" s="47" t="str">
        <f t="shared" si="6"/>
        <v/>
      </c>
      <c r="T1562" s="48" t="str">
        <f>IF(A1562="","",'DATA PENDIENTES'!O1562)</f>
        <v/>
      </c>
    </row>
    <row r="1563" ht="15.75" customHeight="1">
      <c r="A1563" s="52" t="str">
        <f>IF('DATA PENDIENTES'!B1563="","",'DATA PENDIENTES'!B1563)</f>
        <v/>
      </c>
      <c r="B1563" s="52" t="str">
        <f>IF(A1563="","",'DATA PENDIENTES'!C1563)</f>
        <v/>
      </c>
      <c r="C1563" s="52" t="str">
        <f>IF(A1563="","",'DATA PENDIENTES'!L1563)</f>
        <v/>
      </c>
      <c r="D1563" s="52" t="str">
        <f>IF(A1563="","",'DATA PENDIENTES'!J1563)</f>
        <v/>
      </c>
      <c r="E1563" s="52" t="str">
        <f>IF(A1563="","",'DATA PENDIENTES'!D1563)</f>
        <v/>
      </c>
      <c r="F1563" s="52" t="str">
        <f>IF(A1563="","",'DATA PENDIENTES'!E1563)</f>
        <v/>
      </c>
      <c r="G1563" s="52" t="str">
        <f>IF(A1563="","",'DATA PENDIENTES'!F1563)</f>
        <v/>
      </c>
      <c r="H1563" s="52" t="str">
        <f>IF(A1563="","",'DATA PENDIENTES'!G1563)</f>
        <v/>
      </c>
      <c r="I1563" s="53" t="str">
        <f>IF(A1563="","",'DATA PENDIENTES'!H1563)</f>
        <v/>
      </c>
      <c r="J1563" s="53" t="str">
        <f t="shared" si="1"/>
        <v/>
      </c>
      <c r="K1563" s="52" t="str">
        <f>IF(A1563="","",'DATA PENDIENTES'!I1563)</f>
        <v/>
      </c>
      <c r="L1563" s="52" t="str">
        <f>IF(A1563="","",'DATA PENDIENTES'!K1563)</f>
        <v/>
      </c>
      <c r="M1563" s="52" t="str">
        <f>IF(A1563="","",'DATA PENDIENTES'!M1563)</f>
        <v/>
      </c>
      <c r="N1563" s="52" t="str">
        <f>IF(A1563="","",'DATA PENDIENTES'!N1563)</f>
        <v/>
      </c>
      <c r="O1563" s="52" t="str">
        <f t="shared" si="2"/>
        <v/>
      </c>
      <c r="P1563" s="52" t="str">
        <f t="shared" si="3"/>
        <v/>
      </c>
      <c r="Q1563" s="80" t="str">
        <f t="shared" si="4"/>
        <v/>
      </c>
      <c r="R1563" s="52" t="str">
        <f t="shared" si="5"/>
        <v/>
      </c>
      <c r="S1563" s="52" t="str">
        <f t="shared" si="6"/>
        <v/>
      </c>
      <c r="T1563" s="53" t="str">
        <f>IF(A1563="","",'DATA PENDIENTES'!O1563)</f>
        <v/>
      </c>
    </row>
    <row r="1564" ht="15.75" customHeight="1">
      <c r="A1564" s="47" t="str">
        <f>IF('DATA PENDIENTES'!B1564="","",'DATA PENDIENTES'!B1564)</f>
        <v/>
      </c>
      <c r="B1564" s="47" t="str">
        <f>IF(A1564="","",'DATA PENDIENTES'!C1564)</f>
        <v/>
      </c>
      <c r="C1564" s="47" t="str">
        <f>IF(A1564="","",'DATA PENDIENTES'!L1564)</f>
        <v/>
      </c>
      <c r="D1564" s="47" t="str">
        <f>IF(A1564="","",'DATA PENDIENTES'!J1564)</f>
        <v/>
      </c>
      <c r="E1564" s="47" t="str">
        <f>IF(A1564="","",'DATA PENDIENTES'!D1564)</f>
        <v/>
      </c>
      <c r="F1564" s="47" t="str">
        <f>IF(A1564="","",'DATA PENDIENTES'!E1564)</f>
        <v/>
      </c>
      <c r="G1564" s="47" t="str">
        <f>IF(A1564="","",'DATA PENDIENTES'!F1564)</f>
        <v/>
      </c>
      <c r="H1564" s="47" t="str">
        <f>IF(A1564="","",'DATA PENDIENTES'!G1564)</f>
        <v/>
      </c>
      <c r="I1564" s="48" t="str">
        <f>IF(A1564="","",'DATA PENDIENTES'!H1564)</f>
        <v/>
      </c>
      <c r="J1564" s="48" t="str">
        <f t="shared" si="1"/>
        <v/>
      </c>
      <c r="K1564" s="47" t="str">
        <f>IF(A1564="","",'DATA PENDIENTES'!I1564)</f>
        <v/>
      </c>
      <c r="L1564" s="47" t="str">
        <f>IF(A1564="","",'DATA PENDIENTES'!K1564)</f>
        <v/>
      </c>
      <c r="M1564" s="47" t="str">
        <f>IF(A1564="","",'DATA PENDIENTES'!M1564)</f>
        <v/>
      </c>
      <c r="N1564" s="47" t="str">
        <f>IF(A1564="","",'DATA PENDIENTES'!N1564)</f>
        <v/>
      </c>
      <c r="O1564" s="47" t="str">
        <f t="shared" si="2"/>
        <v/>
      </c>
      <c r="P1564" s="47" t="str">
        <f t="shared" si="3"/>
        <v/>
      </c>
      <c r="Q1564" s="77" t="str">
        <f t="shared" si="4"/>
        <v/>
      </c>
      <c r="R1564" s="47" t="str">
        <f t="shared" si="5"/>
        <v/>
      </c>
      <c r="S1564" s="47" t="str">
        <f t="shared" si="6"/>
        <v/>
      </c>
      <c r="T1564" s="48" t="str">
        <f>IF(A1564="","",'DATA PENDIENTES'!O1564)</f>
        <v/>
      </c>
    </row>
    <row r="1565" ht="15.75" customHeight="1">
      <c r="A1565" s="52" t="str">
        <f>IF('DATA PENDIENTES'!B1565="","",'DATA PENDIENTES'!B1565)</f>
        <v/>
      </c>
      <c r="B1565" s="52" t="str">
        <f>IF(A1565="","",'DATA PENDIENTES'!C1565)</f>
        <v/>
      </c>
      <c r="C1565" s="52" t="str">
        <f>IF(A1565="","",'DATA PENDIENTES'!L1565)</f>
        <v/>
      </c>
      <c r="D1565" s="52" t="str">
        <f>IF(A1565="","",'DATA PENDIENTES'!J1565)</f>
        <v/>
      </c>
      <c r="E1565" s="52" t="str">
        <f>IF(A1565="","",'DATA PENDIENTES'!D1565)</f>
        <v/>
      </c>
      <c r="F1565" s="52" t="str">
        <f>IF(A1565="","",'DATA PENDIENTES'!E1565)</f>
        <v/>
      </c>
      <c r="G1565" s="52" t="str">
        <f>IF(A1565="","",'DATA PENDIENTES'!F1565)</f>
        <v/>
      </c>
      <c r="H1565" s="52" t="str">
        <f>IF(A1565="","",'DATA PENDIENTES'!G1565)</f>
        <v/>
      </c>
      <c r="I1565" s="53" t="str">
        <f>IF(A1565="","",'DATA PENDIENTES'!H1565)</f>
        <v/>
      </c>
      <c r="J1565" s="53" t="str">
        <f t="shared" si="1"/>
        <v/>
      </c>
      <c r="K1565" s="52" t="str">
        <f>IF(A1565="","",'DATA PENDIENTES'!I1565)</f>
        <v/>
      </c>
      <c r="L1565" s="52" t="str">
        <f>IF(A1565="","",'DATA PENDIENTES'!K1565)</f>
        <v/>
      </c>
      <c r="M1565" s="52" t="str">
        <f>IF(A1565="","",'DATA PENDIENTES'!M1565)</f>
        <v/>
      </c>
      <c r="N1565" s="52" t="str">
        <f>IF(A1565="","",'DATA PENDIENTES'!N1565)</f>
        <v/>
      </c>
      <c r="O1565" s="52" t="str">
        <f t="shared" si="2"/>
        <v/>
      </c>
      <c r="P1565" s="52" t="str">
        <f t="shared" si="3"/>
        <v/>
      </c>
      <c r="Q1565" s="80" t="str">
        <f t="shared" si="4"/>
        <v/>
      </c>
      <c r="R1565" s="52" t="str">
        <f t="shared" si="5"/>
        <v/>
      </c>
      <c r="S1565" s="52" t="str">
        <f t="shared" si="6"/>
        <v/>
      </c>
      <c r="T1565" s="53" t="str">
        <f>IF(A1565="","",'DATA PENDIENTES'!O1565)</f>
        <v/>
      </c>
    </row>
    <row r="1566" ht="15.75" customHeight="1">
      <c r="A1566" s="47" t="str">
        <f>IF('DATA PENDIENTES'!B1566="","",'DATA PENDIENTES'!B1566)</f>
        <v/>
      </c>
      <c r="B1566" s="47" t="str">
        <f>IF(A1566="","",'DATA PENDIENTES'!C1566)</f>
        <v/>
      </c>
      <c r="C1566" s="47" t="str">
        <f>IF(A1566="","",'DATA PENDIENTES'!L1566)</f>
        <v/>
      </c>
      <c r="D1566" s="47" t="str">
        <f>IF(A1566="","",'DATA PENDIENTES'!J1566)</f>
        <v/>
      </c>
      <c r="E1566" s="47" t="str">
        <f>IF(A1566="","",'DATA PENDIENTES'!D1566)</f>
        <v/>
      </c>
      <c r="F1566" s="47" t="str">
        <f>IF(A1566="","",'DATA PENDIENTES'!E1566)</f>
        <v/>
      </c>
      <c r="G1566" s="47" t="str">
        <f>IF(A1566="","",'DATA PENDIENTES'!F1566)</f>
        <v/>
      </c>
      <c r="H1566" s="47" t="str">
        <f>IF(A1566="","",'DATA PENDIENTES'!G1566)</f>
        <v/>
      </c>
      <c r="I1566" s="48" t="str">
        <f>IF(A1566="","",'DATA PENDIENTES'!H1566)</f>
        <v/>
      </c>
      <c r="J1566" s="48" t="str">
        <f t="shared" si="1"/>
        <v/>
      </c>
      <c r="K1566" s="47" t="str">
        <f>IF(A1566="","",'DATA PENDIENTES'!I1566)</f>
        <v/>
      </c>
      <c r="L1566" s="47" t="str">
        <f>IF(A1566="","",'DATA PENDIENTES'!K1566)</f>
        <v/>
      </c>
      <c r="M1566" s="47" t="str">
        <f>IF(A1566="","",'DATA PENDIENTES'!M1566)</f>
        <v/>
      </c>
      <c r="N1566" s="47" t="str">
        <f>IF(A1566="","",'DATA PENDIENTES'!N1566)</f>
        <v/>
      </c>
      <c r="O1566" s="47" t="str">
        <f t="shared" si="2"/>
        <v/>
      </c>
      <c r="P1566" s="47" t="str">
        <f t="shared" si="3"/>
        <v/>
      </c>
      <c r="Q1566" s="77" t="str">
        <f t="shared" si="4"/>
        <v/>
      </c>
      <c r="R1566" s="47" t="str">
        <f t="shared" si="5"/>
        <v/>
      </c>
      <c r="S1566" s="47" t="str">
        <f t="shared" si="6"/>
        <v/>
      </c>
      <c r="T1566" s="48" t="str">
        <f>IF(A1566="","",'DATA PENDIENTES'!O1566)</f>
        <v/>
      </c>
    </row>
    <row r="1567" ht="15.75" customHeight="1">
      <c r="A1567" s="52" t="str">
        <f>IF('DATA PENDIENTES'!B1567="","",'DATA PENDIENTES'!B1567)</f>
        <v/>
      </c>
      <c r="B1567" s="52" t="str">
        <f>IF(A1567="","",'DATA PENDIENTES'!C1567)</f>
        <v/>
      </c>
      <c r="C1567" s="52" t="str">
        <f>IF(A1567="","",'DATA PENDIENTES'!L1567)</f>
        <v/>
      </c>
      <c r="D1567" s="52" t="str">
        <f>IF(A1567="","",'DATA PENDIENTES'!J1567)</f>
        <v/>
      </c>
      <c r="E1567" s="52" t="str">
        <f>IF(A1567="","",'DATA PENDIENTES'!D1567)</f>
        <v/>
      </c>
      <c r="F1567" s="52" t="str">
        <f>IF(A1567="","",'DATA PENDIENTES'!E1567)</f>
        <v/>
      </c>
      <c r="G1567" s="52" t="str">
        <f>IF(A1567="","",'DATA PENDIENTES'!F1567)</f>
        <v/>
      </c>
      <c r="H1567" s="52" t="str">
        <f>IF(A1567="","",'DATA PENDIENTES'!G1567)</f>
        <v/>
      </c>
      <c r="I1567" s="53" t="str">
        <f>IF(A1567="","",'DATA PENDIENTES'!H1567)</f>
        <v/>
      </c>
      <c r="J1567" s="53" t="str">
        <f t="shared" si="1"/>
        <v/>
      </c>
      <c r="K1567" s="52" t="str">
        <f>IF(A1567="","",'DATA PENDIENTES'!I1567)</f>
        <v/>
      </c>
      <c r="L1567" s="52" t="str">
        <f>IF(A1567="","",'DATA PENDIENTES'!K1567)</f>
        <v/>
      </c>
      <c r="M1567" s="52" t="str">
        <f>IF(A1567="","",'DATA PENDIENTES'!M1567)</f>
        <v/>
      </c>
      <c r="N1567" s="52" t="str">
        <f>IF(A1567="","",'DATA PENDIENTES'!N1567)</f>
        <v/>
      </c>
      <c r="O1567" s="52" t="str">
        <f t="shared" si="2"/>
        <v/>
      </c>
      <c r="P1567" s="52" t="str">
        <f t="shared" si="3"/>
        <v/>
      </c>
      <c r="Q1567" s="80" t="str">
        <f t="shared" si="4"/>
        <v/>
      </c>
      <c r="R1567" s="52" t="str">
        <f t="shared" si="5"/>
        <v/>
      </c>
      <c r="S1567" s="52" t="str">
        <f t="shared" si="6"/>
        <v/>
      </c>
      <c r="T1567" s="53" t="str">
        <f>IF(A1567="","",'DATA PENDIENTES'!O1567)</f>
        <v/>
      </c>
    </row>
    <row r="1568" ht="15.75" customHeight="1">
      <c r="A1568" s="47" t="str">
        <f>IF('DATA PENDIENTES'!B1568="","",'DATA PENDIENTES'!B1568)</f>
        <v/>
      </c>
      <c r="B1568" s="47" t="str">
        <f>IF(A1568="","",'DATA PENDIENTES'!C1568)</f>
        <v/>
      </c>
      <c r="C1568" s="47" t="str">
        <f>IF(A1568="","",'DATA PENDIENTES'!L1568)</f>
        <v/>
      </c>
      <c r="D1568" s="47" t="str">
        <f>IF(A1568="","",'DATA PENDIENTES'!J1568)</f>
        <v/>
      </c>
      <c r="E1568" s="47" t="str">
        <f>IF(A1568="","",'DATA PENDIENTES'!D1568)</f>
        <v/>
      </c>
      <c r="F1568" s="47" t="str">
        <f>IF(A1568="","",'DATA PENDIENTES'!E1568)</f>
        <v/>
      </c>
      <c r="G1568" s="47" t="str">
        <f>IF(A1568="","",'DATA PENDIENTES'!F1568)</f>
        <v/>
      </c>
      <c r="H1568" s="47" t="str">
        <f>IF(A1568="","",'DATA PENDIENTES'!G1568)</f>
        <v/>
      </c>
      <c r="I1568" s="48" t="str">
        <f>IF(A1568="","",'DATA PENDIENTES'!H1568)</f>
        <v/>
      </c>
      <c r="J1568" s="48" t="str">
        <f t="shared" si="1"/>
        <v/>
      </c>
      <c r="K1568" s="47" t="str">
        <f>IF(A1568="","",'DATA PENDIENTES'!I1568)</f>
        <v/>
      </c>
      <c r="L1568" s="47" t="str">
        <f>IF(A1568="","",'DATA PENDIENTES'!K1568)</f>
        <v/>
      </c>
      <c r="M1568" s="47" t="str">
        <f>IF(A1568="","",'DATA PENDIENTES'!M1568)</f>
        <v/>
      </c>
      <c r="N1568" s="47" t="str">
        <f>IF(A1568="","",'DATA PENDIENTES'!N1568)</f>
        <v/>
      </c>
      <c r="O1568" s="47" t="str">
        <f t="shared" si="2"/>
        <v/>
      </c>
      <c r="P1568" s="47" t="str">
        <f t="shared" si="3"/>
        <v/>
      </c>
      <c r="Q1568" s="77" t="str">
        <f t="shared" si="4"/>
        <v/>
      </c>
      <c r="R1568" s="47" t="str">
        <f t="shared" si="5"/>
        <v/>
      </c>
      <c r="S1568" s="47" t="str">
        <f t="shared" si="6"/>
        <v/>
      </c>
      <c r="T1568" s="48" t="str">
        <f>IF(A1568="","",'DATA PENDIENTES'!O1568)</f>
        <v/>
      </c>
    </row>
    <row r="1569" ht="15.75" customHeight="1">
      <c r="A1569" s="52" t="str">
        <f>IF('DATA PENDIENTES'!B1569="","",'DATA PENDIENTES'!B1569)</f>
        <v/>
      </c>
      <c r="B1569" s="52" t="str">
        <f>IF(A1569="","",'DATA PENDIENTES'!C1569)</f>
        <v/>
      </c>
      <c r="C1569" s="52" t="str">
        <f>IF(A1569="","",'DATA PENDIENTES'!L1569)</f>
        <v/>
      </c>
      <c r="D1569" s="52" t="str">
        <f>IF(A1569="","",'DATA PENDIENTES'!J1569)</f>
        <v/>
      </c>
      <c r="E1569" s="52" t="str">
        <f>IF(A1569="","",'DATA PENDIENTES'!D1569)</f>
        <v/>
      </c>
      <c r="F1569" s="52" t="str">
        <f>IF(A1569="","",'DATA PENDIENTES'!E1569)</f>
        <v/>
      </c>
      <c r="G1569" s="52" t="str">
        <f>IF(A1569="","",'DATA PENDIENTES'!F1569)</f>
        <v/>
      </c>
      <c r="H1569" s="52" t="str">
        <f>IF(A1569="","",'DATA PENDIENTES'!G1569)</f>
        <v/>
      </c>
      <c r="I1569" s="53" t="str">
        <f>IF(A1569="","",'DATA PENDIENTES'!H1569)</f>
        <v/>
      </c>
      <c r="J1569" s="53" t="str">
        <f t="shared" si="1"/>
        <v/>
      </c>
      <c r="K1569" s="52" t="str">
        <f>IF(A1569="","",'DATA PENDIENTES'!I1569)</f>
        <v/>
      </c>
      <c r="L1569" s="52" t="str">
        <f>IF(A1569="","",'DATA PENDIENTES'!K1569)</f>
        <v/>
      </c>
      <c r="M1569" s="52" t="str">
        <f>IF(A1569="","",'DATA PENDIENTES'!M1569)</f>
        <v/>
      </c>
      <c r="N1569" s="52" t="str">
        <f>IF(A1569="","",'DATA PENDIENTES'!N1569)</f>
        <v/>
      </c>
      <c r="O1569" s="52" t="str">
        <f t="shared" si="2"/>
        <v/>
      </c>
      <c r="P1569" s="52" t="str">
        <f t="shared" si="3"/>
        <v/>
      </c>
      <c r="Q1569" s="80" t="str">
        <f t="shared" si="4"/>
        <v/>
      </c>
      <c r="R1569" s="52" t="str">
        <f t="shared" si="5"/>
        <v/>
      </c>
      <c r="S1569" s="52" t="str">
        <f t="shared" si="6"/>
        <v/>
      </c>
      <c r="T1569" s="53" t="str">
        <f>IF(A1569="","",'DATA PENDIENTES'!O1569)</f>
        <v/>
      </c>
    </row>
    <row r="1570" ht="15.75" customHeight="1">
      <c r="A1570" s="47" t="str">
        <f>IF('DATA PENDIENTES'!B1570="","",'DATA PENDIENTES'!B1570)</f>
        <v/>
      </c>
      <c r="B1570" s="47" t="str">
        <f>IF(A1570="","",'DATA PENDIENTES'!C1570)</f>
        <v/>
      </c>
      <c r="C1570" s="47" t="str">
        <f>IF(A1570="","",'DATA PENDIENTES'!L1570)</f>
        <v/>
      </c>
      <c r="D1570" s="47" t="str">
        <f>IF(A1570="","",'DATA PENDIENTES'!J1570)</f>
        <v/>
      </c>
      <c r="E1570" s="47" t="str">
        <f>IF(A1570="","",'DATA PENDIENTES'!D1570)</f>
        <v/>
      </c>
      <c r="F1570" s="47" t="str">
        <f>IF(A1570="","",'DATA PENDIENTES'!E1570)</f>
        <v/>
      </c>
      <c r="G1570" s="47" t="str">
        <f>IF(A1570="","",'DATA PENDIENTES'!F1570)</f>
        <v/>
      </c>
      <c r="H1570" s="47" t="str">
        <f>IF(A1570="","",'DATA PENDIENTES'!G1570)</f>
        <v/>
      </c>
      <c r="I1570" s="48" t="str">
        <f>IF(A1570="","",'DATA PENDIENTES'!H1570)</f>
        <v/>
      </c>
      <c r="J1570" s="48" t="str">
        <f t="shared" si="1"/>
        <v/>
      </c>
      <c r="K1570" s="47" t="str">
        <f>IF(A1570="","",'DATA PENDIENTES'!I1570)</f>
        <v/>
      </c>
      <c r="L1570" s="47" t="str">
        <f>IF(A1570="","",'DATA PENDIENTES'!K1570)</f>
        <v/>
      </c>
      <c r="M1570" s="47" t="str">
        <f>IF(A1570="","",'DATA PENDIENTES'!M1570)</f>
        <v/>
      </c>
      <c r="N1570" s="47" t="str">
        <f>IF(A1570="","",'DATA PENDIENTES'!N1570)</f>
        <v/>
      </c>
      <c r="O1570" s="47" t="str">
        <f t="shared" si="2"/>
        <v/>
      </c>
      <c r="P1570" s="47" t="str">
        <f t="shared" si="3"/>
        <v/>
      </c>
      <c r="Q1570" s="77" t="str">
        <f t="shared" si="4"/>
        <v/>
      </c>
      <c r="R1570" s="47" t="str">
        <f t="shared" si="5"/>
        <v/>
      </c>
      <c r="S1570" s="47" t="str">
        <f t="shared" si="6"/>
        <v/>
      </c>
      <c r="T1570" s="48" t="str">
        <f>IF(A1570="","",'DATA PENDIENTES'!O1570)</f>
        <v/>
      </c>
    </row>
    <row r="1571" ht="15.75" customHeight="1">
      <c r="A1571" s="52" t="str">
        <f>IF('DATA PENDIENTES'!B1571="","",'DATA PENDIENTES'!B1571)</f>
        <v/>
      </c>
      <c r="B1571" s="52" t="str">
        <f>IF(A1571="","",'DATA PENDIENTES'!C1571)</f>
        <v/>
      </c>
      <c r="C1571" s="52" t="str">
        <f>IF(A1571="","",'DATA PENDIENTES'!L1571)</f>
        <v/>
      </c>
      <c r="D1571" s="52" t="str">
        <f>IF(A1571="","",'DATA PENDIENTES'!J1571)</f>
        <v/>
      </c>
      <c r="E1571" s="52" t="str">
        <f>IF(A1571="","",'DATA PENDIENTES'!D1571)</f>
        <v/>
      </c>
      <c r="F1571" s="52" t="str">
        <f>IF(A1571="","",'DATA PENDIENTES'!E1571)</f>
        <v/>
      </c>
      <c r="G1571" s="52" t="str">
        <f>IF(A1571="","",'DATA PENDIENTES'!F1571)</f>
        <v/>
      </c>
      <c r="H1571" s="52" t="str">
        <f>IF(A1571="","",'DATA PENDIENTES'!G1571)</f>
        <v/>
      </c>
      <c r="I1571" s="53" t="str">
        <f>IF(A1571="","",'DATA PENDIENTES'!H1571)</f>
        <v/>
      </c>
      <c r="J1571" s="53" t="str">
        <f t="shared" si="1"/>
        <v/>
      </c>
      <c r="K1571" s="52" t="str">
        <f>IF(A1571="","",'DATA PENDIENTES'!I1571)</f>
        <v/>
      </c>
      <c r="L1571" s="52" t="str">
        <f>IF(A1571="","",'DATA PENDIENTES'!K1571)</f>
        <v/>
      </c>
      <c r="M1571" s="52" t="str">
        <f>IF(A1571="","",'DATA PENDIENTES'!M1571)</f>
        <v/>
      </c>
      <c r="N1571" s="52" t="str">
        <f>IF(A1571="","",'DATA PENDIENTES'!N1571)</f>
        <v/>
      </c>
      <c r="O1571" s="52" t="str">
        <f t="shared" si="2"/>
        <v/>
      </c>
      <c r="P1571" s="52" t="str">
        <f t="shared" si="3"/>
        <v/>
      </c>
      <c r="Q1571" s="80" t="str">
        <f t="shared" si="4"/>
        <v/>
      </c>
      <c r="R1571" s="52" t="str">
        <f t="shared" si="5"/>
        <v/>
      </c>
      <c r="S1571" s="52" t="str">
        <f t="shared" si="6"/>
        <v/>
      </c>
      <c r="T1571" s="53" t="str">
        <f>IF(A1571="","",'DATA PENDIENTES'!O1571)</f>
        <v/>
      </c>
    </row>
    <row r="1572" ht="15.75" customHeight="1">
      <c r="A1572" s="47" t="str">
        <f>IF('DATA PENDIENTES'!B1572="","",'DATA PENDIENTES'!B1572)</f>
        <v/>
      </c>
      <c r="B1572" s="47" t="str">
        <f>IF(A1572="","",'DATA PENDIENTES'!C1572)</f>
        <v/>
      </c>
      <c r="C1572" s="47" t="str">
        <f>IF(A1572="","",'DATA PENDIENTES'!L1572)</f>
        <v/>
      </c>
      <c r="D1572" s="47" t="str">
        <f>IF(A1572="","",'DATA PENDIENTES'!J1572)</f>
        <v/>
      </c>
      <c r="E1572" s="47" t="str">
        <f>IF(A1572="","",'DATA PENDIENTES'!D1572)</f>
        <v/>
      </c>
      <c r="F1572" s="47" t="str">
        <f>IF(A1572="","",'DATA PENDIENTES'!E1572)</f>
        <v/>
      </c>
      <c r="G1572" s="47" t="str">
        <f>IF(A1572="","",'DATA PENDIENTES'!F1572)</f>
        <v/>
      </c>
      <c r="H1572" s="47" t="str">
        <f>IF(A1572="","",'DATA PENDIENTES'!G1572)</f>
        <v/>
      </c>
      <c r="I1572" s="48" t="str">
        <f>IF(A1572="","",'DATA PENDIENTES'!H1572)</f>
        <v/>
      </c>
      <c r="J1572" s="48" t="str">
        <f t="shared" si="1"/>
        <v/>
      </c>
      <c r="K1572" s="47" t="str">
        <f>IF(A1572="","",'DATA PENDIENTES'!I1572)</f>
        <v/>
      </c>
      <c r="L1572" s="47" t="str">
        <f>IF(A1572="","",'DATA PENDIENTES'!K1572)</f>
        <v/>
      </c>
      <c r="M1572" s="47" t="str">
        <f>IF(A1572="","",'DATA PENDIENTES'!M1572)</f>
        <v/>
      </c>
      <c r="N1572" s="47" t="str">
        <f>IF(A1572="","",'DATA PENDIENTES'!N1572)</f>
        <v/>
      </c>
      <c r="O1572" s="47" t="str">
        <f t="shared" si="2"/>
        <v/>
      </c>
      <c r="P1572" s="47" t="str">
        <f t="shared" si="3"/>
        <v/>
      </c>
      <c r="Q1572" s="77" t="str">
        <f t="shared" si="4"/>
        <v/>
      </c>
      <c r="R1572" s="47" t="str">
        <f t="shared" si="5"/>
        <v/>
      </c>
      <c r="S1572" s="47" t="str">
        <f t="shared" si="6"/>
        <v/>
      </c>
      <c r="T1572" s="48" t="str">
        <f>IF(A1572="","",'DATA PENDIENTES'!O1572)</f>
        <v/>
      </c>
    </row>
    <row r="1573" ht="15.75" customHeight="1">
      <c r="A1573" s="52" t="str">
        <f>IF('DATA PENDIENTES'!B1573="","",'DATA PENDIENTES'!B1573)</f>
        <v/>
      </c>
      <c r="B1573" s="52" t="str">
        <f>IF(A1573="","",'DATA PENDIENTES'!C1573)</f>
        <v/>
      </c>
      <c r="C1573" s="52" t="str">
        <f>IF(A1573="","",'DATA PENDIENTES'!L1573)</f>
        <v/>
      </c>
      <c r="D1573" s="52" t="str">
        <f>IF(A1573="","",'DATA PENDIENTES'!J1573)</f>
        <v/>
      </c>
      <c r="E1573" s="52" t="str">
        <f>IF(A1573="","",'DATA PENDIENTES'!D1573)</f>
        <v/>
      </c>
      <c r="F1573" s="52" t="str">
        <f>IF(A1573="","",'DATA PENDIENTES'!E1573)</f>
        <v/>
      </c>
      <c r="G1573" s="52" t="str">
        <f>IF(A1573="","",'DATA PENDIENTES'!F1573)</f>
        <v/>
      </c>
      <c r="H1573" s="52" t="str">
        <f>IF(A1573="","",'DATA PENDIENTES'!G1573)</f>
        <v/>
      </c>
      <c r="I1573" s="53" t="str">
        <f>IF(A1573="","",'DATA PENDIENTES'!H1573)</f>
        <v/>
      </c>
      <c r="J1573" s="53" t="str">
        <f t="shared" si="1"/>
        <v/>
      </c>
      <c r="K1573" s="52" t="str">
        <f>IF(A1573="","",'DATA PENDIENTES'!I1573)</f>
        <v/>
      </c>
      <c r="L1573" s="52" t="str">
        <f>IF(A1573="","",'DATA PENDIENTES'!K1573)</f>
        <v/>
      </c>
      <c r="M1573" s="52" t="str">
        <f>IF(A1573="","",'DATA PENDIENTES'!M1573)</f>
        <v/>
      </c>
      <c r="N1573" s="52" t="str">
        <f>IF(A1573="","",'DATA PENDIENTES'!N1573)</f>
        <v/>
      </c>
      <c r="O1573" s="52" t="str">
        <f t="shared" si="2"/>
        <v/>
      </c>
      <c r="P1573" s="52" t="str">
        <f t="shared" si="3"/>
        <v/>
      </c>
      <c r="Q1573" s="80" t="str">
        <f t="shared" si="4"/>
        <v/>
      </c>
      <c r="R1573" s="52" t="str">
        <f t="shared" si="5"/>
        <v/>
      </c>
      <c r="S1573" s="52" t="str">
        <f t="shared" si="6"/>
        <v/>
      </c>
      <c r="T1573" s="53" t="str">
        <f>IF(A1573="","",'DATA PENDIENTES'!O1573)</f>
        <v/>
      </c>
    </row>
    <row r="1574" ht="15.75" customHeight="1">
      <c r="A1574" s="47" t="str">
        <f>IF('DATA PENDIENTES'!B1574="","",'DATA PENDIENTES'!B1574)</f>
        <v/>
      </c>
      <c r="B1574" s="47" t="str">
        <f>IF(A1574="","",'DATA PENDIENTES'!C1574)</f>
        <v/>
      </c>
      <c r="C1574" s="47" t="str">
        <f>IF(A1574="","",'DATA PENDIENTES'!L1574)</f>
        <v/>
      </c>
      <c r="D1574" s="47" t="str">
        <f>IF(A1574="","",'DATA PENDIENTES'!J1574)</f>
        <v/>
      </c>
      <c r="E1574" s="47" t="str">
        <f>IF(A1574="","",'DATA PENDIENTES'!D1574)</f>
        <v/>
      </c>
      <c r="F1574" s="47" t="str">
        <f>IF(A1574="","",'DATA PENDIENTES'!E1574)</f>
        <v/>
      </c>
      <c r="G1574" s="47" t="str">
        <f>IF(A1574="","",'DATA PENDIENTES'!F1574)</f>
        <v/>
      </c>
      <c r="H1574" s="47" t="str">
        <f>IF(A1574="","",'DATA PENDIENTES'!G1574)</f>
        <v/>
      </c>
      <c r="I1574" s="48" t="str">
        <f>IF(A1574="","",'DATA PENDIENTES'!H1574)</f>
        <v/>
      </c>
      <c r="J1574" s="48" t="str">
        <f t="shared" si="1"/>
        <v/>
      </c>
      <c r="K1574" s="47" t="str">
        <f>IF(A1574="","",'DATA PENDIENTES'!I1574)</f>
        <v/>
      </c>
      <c r="L1574" s="47" t="str">
        <f>IF(A1574="","",'DATA PENDIENTES'!K1574)</f>
        <v/>
      </c>
      <c r="M1574" s="47" t="str">
        <f>IF(A1574="","",'DATA PENDIENTES'!M1574)</f>
        <v/>
      </c>
      <c r="N1574" s="47" t="str">
        <f>IF(A1574="","",'DATA PENDIENTES'!N1574)</f>
        <v/>
      </c>
      <c r="O1574" s="47" t="str">
        <f t="shared" si="2"/>
        <v/>
      </c>
      <c r="P1574" s="47" t="str">
        <f t="shared" si="3"/>
        <v/>
      </c>
      <c r="Q1574" s="77" t="str">
        <f t="shared" si="4"/>
        <v/>
      </c>
      <c r="R1574" s="47" t="str">
        <f t="shared" si="5"/>
        <v/>
      </c>
      <c r="S1574" s="47" t="str">
        <f t="shared" si="6"/>
        <v/>
      </c>
      <c r="T1574" s="48" t="str">
        <f>IF(A1574="","",'DATA PENDIENTES'!O1574)</f>
        <v/>
      </c>
    </row>
    <row r="1575" ht="15.75" customHeight="1">
      <c r="A1575" s="52" t="str">
        <f>IF('DATA PENDIENTES'!B1575="","",'DATA PENDIENTES'!B1575)</f>
        <v/>
      </c>
      <c r="B1575" s="52" t="str">
        <f>IF(A1575="","",'DATA PENDIENTES'!C1575)</f>
        <v/>
      </c>
      <c r="C1575" s="52" t="str">
        <f>IF(A1575="","",'DATA PENDIENTES'!L1575)</f>
        <v/>
      </c>
      <c r="D1575" s="52" t="str">
        <f>IF(A1575="","",'DATA PENDIENTES'!J1575)</f>
        <v/>
      </c>
      <c r="E1575" s="52" t="str">
        <f>IF(A1575="","",'DATA PENDIENTES'!D1575)</f>
        <v/>
      </c>
      <c r="F1575" s="52" t="str">
        <f>IF(A1575="","",'DATA PENDIENTES'!E1575)</f>
        <v/>
      </c>
      <c r="G1575" s="52" t="str">
        <f>IF(A1575="","",'DATA PENDIENTES'!F1575)</f>
        <v/>
      </c>
      <c r="H1575" s="52" t="str">
        <f>IF(A1575="","",'DATA PENDIENTES'!G1575)</f>
        <v/>
      </c>
      <c r="I1575" s="53" t="str">
        <f>IF(A1575="","",'DATA PENDIENTES'!H1575)</f>
        <v/>
      </c>
      <c r="J1575" s="53" t="str">
        <f t="shared" si="1"/>
        <v/>
      </c>
      <c r="K1575" s="52" t="str">
        <f>IF(A1575="","",'DATA PENDIENTES'!I1575)</f>
        <v/>
      </c>
      <c r="L1575" s="52" t="str">
        <f>IF(A1575="","",'DATA PENDIENTES'!K1575)</f>
        <v/>
      </c>
      <c r="M1575" s="52" t="str">
        <f>IF(A1575="","",'DATA PENDIENTES'!M1575)</f>
        <v/>
      </c>
      <c r="N1575" s="52" t="str">
        <f>IF(A1575="","",'DATA PENDIENTES'!N1575)</f>
        <v/>
      </c>
      <c r="O1575" s="52" t="str">
        <f t="shared" si="2"/>
        <v/>
      </c>
      <c r="P1575" s="52" t="str">
        <f t="shared" si="3"/>
        <v/>
      </c>
      <c r="Q1575" s="80" t="str">
        <f t="shared" si="4"/>
        <v/>
      </c>
      <c r="R1575" s="52" t="str">
        <f t="shared" si="5"/>
        <v/>
      </c>
      <c r="S1575" s="52" t="str">
        <f t="shared" si="6"/>
        <v/>
      </c>
      <c r="T1575" s="53" t="str">
        <f>IF(A1575="","",'DATA PENDIENTES'!O1575)</f>
        <v/>
      </c>
    </row>
    <row r="1576" ht="15.75" customHeight="1">
      <c r="A1576" s="47" t="str">
        <f>IF('DATA PENDIENTES'!B1576="","",'DATA PENDIENTES'!B1576)</f>
        <v/>
      </c>
      <c r="B1576" s="47" t="str">
        <f>IF(A1576="","",'DATA PENDIENTES'!C1576)</f>
        <v/>
      </c>
      <c r="C1576" s="47" t="str">
        <f>IF(A1576="","",'DATA PENDIENTES'!L1576)</f>
        <v/>
      </c>
      <c r="D1576" s="47" t="str">
        <f>IF(A1576="","",'DATA PENDIENTES'!J1576)</f>
        <v/>
      </c>
      <c r="E1576" s="47" t="str">
        <f>IF(A1576="","",'DATA PENDIENTES'!D1576)</f>
        <v/>
      </c>
      <c r="F1576" s="47" t="str">
        <f>IF(A1576="","",'DATA PENDIENTES'!E1576)</f>
        <v/>
      </c>
      <c r="G1576" s="47" t="str">
        <f>IF(A1576="","",'DATA PENDIENTES'!F1576)</f>
        <v/>
      </c>
      <c r="H1576" s="47" t="str">
        <f>IF(A1576="","",'DATA PENDIENTES'!G1576)</f>
        <v/>
      </c>
      <c r="I1576" s="48" t="str">
        <f>IF(A1576="","",'DATA PENDIENTES'!H1576)</f>
        <v/>
      </c>
      <c r="J1576" s="48" t="str">
        <f t="shared" si="1"/>
        <v/>
      </c>
      <c r="K1576" s="47" t="str">
        <f>IF(A1576="","",'DATA PENDIENTES'!I1576)</f>
        <v/>
      </c>
      <c r="L1576" s="47" t="str">
        <f>IF(A1576="","",'DATA PENDIENTES'!K1576)</f>
        <v/>
      </c>
      <c r="M1576" s="47" t="str">
        <f>IF(A1576="","",'DATA PENDIENTES'!M1576)</f>
        <v/>
      </c>
      <c r="N1576" s="47" t="str">
        <f>IF(A1576="","",'DATA PENDIENTES'!N1576)</f>
        <v/>
      </c>
      <c r="O1576" s="47" t="str">
        <f t="shared" si="2"/>
        <v/>
      </c>
      <c r="P1576" s="47" t="str">
        <f t="shared" si="3"/>
        <v/>
      </c>
      <c r="Q1576" s="77" t="str">
        <f t="shared" si="4"/>
        <v/>
      </c>
      <c r="R1576" s="47" t="str">
        <f t="shared" si="5"/>
        <v/>
      </c>
      <c r="S1576" s="47" t="str">
        <f t="shared" si="6"/>
        <v/>
      </c>
      <c r="T1576" s="48" t="str">
        <f>IF(A1576="","",'DATA PENDIENTES'!O1576)</f>
        <v/>
      </c>
    </row>
    <row r="1577" ht="15.75" customHeight="1">
      <c r="A1577" s="52" t="str">
        <f>IF('DATA PENDIENTES'!B1577="","",'DATA PENDIENTES'!B1577)</f>
        <v/>
      </c>
      <c r="B1577" s="52" t="str">
        <f>IF(A1577="","",'DATA PENDIENTES'!C1577)</f>
        <v/>
      </c>
      <c r="C1577" s="52" t="str">
        <f>IF(A1577="","",'DATA PENDIENTES'!L1577)</f>
        <v/>
      </c>
      <c r="D1577" s="52" t="str">
        <f>IF(A1577="","",'DATA PENDIENTES'!J1577)</f>
        <v/>
      </c>
      <c r="E1577" s="52" t="str">
        <f>IF(A1577="","",'DATA PENDIENTES'!D1577)</f>
        <v/>
      </c>
      <c r="F1577" s="52" t="str">
        <f>IF(A1577="","",'DATA PENDIENTES'!E1577)</f>
        <v/>
      </c>
      <c r="G1577" s="52" t="str">
        <f>IF(A1577="","",'DATA PENDIENTES'!F1577)</f>
        <v/>
      </c>
      <c r="H1577" s="52" t="str">
        <f>IF(A1577="","",'DATA PENDIENTES'!G1577)</f>
        <v/>
      </c>
      <c r="I1577" s="53" t="str">
        <f>IF(A1577="","",'DATA PENDIENTES'!H1577)</f>
        <v/>
      </c>
      <c r="J1577" s="53" t="str">
        <f t="shared" si="1"/>
        <v/>
      </c>
      <c r="K1577" s="52" t="str">
        <f>IF(A1577="","",'DATA PENDIENTES'!I1577)</f>
        <v/>
      </c>
      <c r="L1577" s="52" t="str">
        <f>IF(A1577="","",'DATA PENDIENTES'!K1577)</f>
        <v/>
      </c>
      <c r="M1577" s="52" t="str">
        <f>IF(A1577="","",'DATA PENDIENTES'!M1577)</f>
        <v/>
      </c>
      <c r="N1577" s="52" t="str">
        <f>IF(A1577="","",'DATA PENDIENTES'!N1577)</f>
        <v/>
      </c>
      <c r="O1577" s="52" t="str">
        <f t="shared" si="2"/>
        <v/>
      </c>
      <c r="P1577" s="52" t="str">
        <f t="shared" si="3"/>
        <v/>
      </c>
      <c r="Q1577" s="80" t="str">
        <f t="shared" si="4"/>
        <v/>
      </c>
      <c r="R1577" s="52" t="str">
        <f t="shared" si="5"/>
        <v/>
      </c>
      <c r="S1577" s="52" t="str">
        <f t="shared" si="6"/>
        <v/>
      </c>
      <c r="T1577" s="53" t="str">
        <f>IF(A1577="","",'DATA PENDIENTES'!O1577)</f>
        <v/>
      </c>
    </row>
    <row r="1578" ht="15.75" customHeight="1">
      <c r="A1578" s="47" t="str">
        <f>IF('DATA PENDIENTES'!B1578="","",'DATA PENDIENTES'!B1578)</f>
        <v/>
      </c>
      <c r="B1578" s="47" t="str">
        <f>IF(A1578="","",'DATA PENDIENTES'!C1578)</f>
        <v/>
      </c>
      <c r="C1578" s="47" t="str">
        <f>IF(A1578="","",'DATA PENDIENTES'!L1578)</f>
        <v/>
      </c>
      <c r="D1578" s="47" t="str">
        <f>IF(A1578="","",'DATA PENDIENTES'!J1578)</f>
        <v/>
      </c>
      <c r="E1578" s="47" t="str">
        <f>IF(A1578="","",'DATA PENDIENTES'!D1578)</f>
        <v/>
      </c>
      <c r="F1578" s="47" t="str">
        <f>IF(A1578="","",'DATA PENDIENTES'!E1578)</f>
        <v/>
      </c>
      <c r="G1578" s="47" t="str">
        <f>IF(A1578="","",'DATA PENDIENTES'!F1578)</f>
        <v/>
      </c>
      <c r="H1578" s="47" t="str">
        <f>IF(A1578="","",'DATA PENDIENTES'!G1578)</f>
        <v/>
      </c>
      <c r="I1578" s="48" t="str">
        <f>IF(A1578="","",'DATA PENDIENTES'!H1578)</f>
        <v/>
      </c>
      <c r="J1578" s="48" t="str">
        <f t="shared" si="1"/>
        <v/>
      </c>
      <c r="K1578" s="47" t="str">
        <f>IF(A1578="","",'DATA PENDIENTES'!I1578)</f>
        <v/>
      </c>
      <c r="L1578" s="47" t="str">
        <f>IF(A1578="","",'DATA PENDIENTES'!K1578)</f>
        <v/>
      </c>
      <c r="M1578" s="47" t="str">
        <f>IF(A1578="","",'DATA PENDIENTES'!M1578)</f>
        <v/>
      </c>
      <c r="N1578" s="47" t="str">
        <f>IF(A1578="","",'DATA PENDIENTES'!N1578)</f>
        <v/>
      </c>
      <c r="O1578" s="47" t="str">
        <f t="shared" si="2"/>
        <v/>
      </c>
      <c r="P1578" s="47" t="str">
        <f t="shared" si="3"/>
        <v/>
      </c>
      <c r="Q1578" s="77" t="str">
        <f t="shared" si="4"/>
        <v/>
      </c>
      <c r="R1578" s="47" t="str">
        <f t="shared" si="5"/>
        <v/>
      </c>
      <c r="S1578" s="47" t="str">
        <f t="shared" si="6"/>
        <v/>
      </c>
      <c r="T1578" s="48" t="str">
        <f>IF(A1578="","",'DATA PENDIENTES'!O1578)</f>
        <v/>
      </c>
    </row>
    <row r="1579" ht="15.75" customHeight="1">
      <c r="A1579" s="52" t="str">
        <f>IF('DATA PENDIENTES'!B1579="","",'DATA PENDIENTES'!B1579)</f>
        <v/>
      </c>
      <c r="B1579" s="52" t="str">
        <f>IF(A1579="","",'DATA PENDIENTES'!C1579)</f>
        <v/>
      </c>
      <c r="C1579" s="52" t="str">
        <f>IF(A1579="","",'DATA PENDIENTES'!L1579)</f>
        <v/>
      </c>
      <c r="D1579" s="52" t="str">
        <f>IF(A1579="","",'DATA PENDIENTES'!J1579)</f>
        <v/>
      </c>
      <c r="E1579" s="52" t="str">
        <f>IF(A1579="","",'DATA PENDIENTES'!D1579)</f>
        <v/>
      </c>
      <c r="F1579" s="52" t="str">
        <f>IF(A1579="","",'DATA PENDIENTES'!E1579)</f>
        <v/>
      </c>
      <c r="G1579" s="52" t="str">
        <f>IF(A1579="","",'DATA PENDIENTES'!F1579)</f>
        <v/>
      </c>
      <c r="H1579" s="52" t="str">
        <f>IF(A1579="","",'DATA PENDIENTES'!G1579)</f>
        <v/>
      </c>
      <c r="I1579" s="53" t="str">
        <f>IF(A1579="","",'DATA PENDIENTES'!H1579)</f>
        <v/>
      </c>
      <c r="J1579" s="53" t="str">
        <f t="shared" si="1"/>
        <v/>
      </c>
      <c r="K1579" s="52" t="str">
        <f>IF(A1579="","",'DATA PENDIENTES'!I1579)</f>
        <v/>
      </c>
      <c r="L1579" s="52" t="str">
        <f>IF(A1579="","",'DATA PENDIENTES'!K1579)</f>
        <v/>
      </c>
      <c r="M1579" s="52" t="str">
        <f>IF(A1579="","",'DATA PENDIENTES'!M1579)</f>
        <v/>
      </c>
      <c r="N1579" s="52" t="str">
        <f>IF(A1579="","",'DATA PENDIENTES'!N1579)</f>
        <v/>
      </c>
      <c r="O1579" s="52" t="str">
        <f t="shared" si="2"/>
        <v/>
      </c>
      <c r="P1579" s="52" t="str">
        <f t="shared" si="3"/>
        <v/>
      </c>
      <c r="Q1579" s="80" t="str">
        <f t="shared" si="4"/>
        <v/>
      </c>
      <c r="R1579" s="52" t="str">
        <f t="shared" si="5"/>
        <v/>
      </c>
      <c r="S1579" s="52" t="str">
        <f t="shared" si="6"/>
        <v/>
      </c>
      <c r="T1579" s="53" t="str">
        <f>IF(A1579="","",'DATA PENDIENTES'!O1579)</f>
        <v/>
      </c>
    </row>
    <row r="1580" ht="15.75" customHeight="1">
      <c r="A1580" s="47" t="str">
        <f>IF('DATA PENDIENTES'!B1580="","",'DATA PENDIENTES'!B1580)</f>
        <v/>
      </c>
      <c r="B1580" s="47" t="str">
        <f>IF(A1580="","",'DATA PENDIENTES'!C1580)</f>
        <v/>
      </c>
      <c r="C1580" s="47" t="str">
        <f>IF(A1580="","",'DATA PENDIENTES'!L1580)</f>
        <v/>
      </c>
      <c r="D1580" s="47" t="str">
        <f>IF(A1580="","",'DATA PENDIENTES'!J1580)</f>
        <v/>
      </c>
      <c r="E1580" s="47" t="str">
        <f>IF(A1580="","",'DATA PENDIENTES'!D1580)</f>
        <v/>
      </c>
      <c r="F1580" s="47" t="str">
        <f>IF(A1580="","",'DATA PENDIENTES'!E1580)</f>
        <v/>
      </c>
      <c r="G1580" s="47" t="str">
        <f>IF(A1580="","",'DATA PENDIENTES'!F1580)</f>
        <v/>
      </c>
      <c r="H1580" s="47" t="str">
        <f>IF(A1580="","",'DATA PENDIENTES'!G1580)</f>
        <v/>
      </c>
      <c r="I1580" s="48" t="str">
        <f>IF(A1580="","",'DATA PENDIENTES'!H1580)</f>
        <v/>
      </c>
      <c r="J1580" s="48" t="str">
        <f t="shared" si="1"/>
        <v/>
      </c>
      <c r="K1580" s="47" t="str">
        <f>IF(A1580="","",'DATA PENDIENTES'!I1580)</f>
        <v/>
      </c>
      <c r="L1580" s="47" t="str">
        <f>IF(A1580="","",'DATA PENDIENTES'!K1580)</f>
        <v/>
      </c>
      <c r="M1580" s="47" t="str">
        <f>IF(A1580="","",'DATA PENDIENTES'!M1580)</f>
        <v/>
      </c>
      <c r="N1580" s="47" t="str">
        <f>IF(A1580="","",'DATA PENDIENTES'!N1580)</f>
        <v/>
      </c>
      <c r="O1580" s="47" t="str">
        <f t="shared" si="2"/>
        <v/>
      </c>
      <c r="P1580" s="47" t="str">
        <f t="shared" si="3"/>
        <v/>
      </c>
      <c r="Q1580" s="77" t="str">
        <f t="shared" si="4"/>
        <v/>
      </c>
      <c r="R1580" s="47" t="str">
        <f t="shared" si="5"/>
        <v/>
      </c>
      <c r="S1580" s="47" t="str">
        <f t="shared" si="6"/>
        <v/>
      </c>
      <c r="T1580" s="48" t="str">
        <f>IF(A1580="","",'DATA PENDIENTES'!O1580)</f>
        <v/>
      </c>
    </row>
    <row r="1581" ht="15.75" customHeight="1">
      <c r="A1581" s="52" t="str">
        <f>IF('DATA PENDIENTES'!B1581="","",'DATA PENDIENTES'!B1581)</f>
        <v/>
      </c>
      <c r="B1581" s="52" t="str">
        <f>IF(A1581="","",'DATA PENDIENTES'!C1581)</f>
        <v/>
      </c>
      <c r="C1581" s="52" t="str">
        <f>IF(A1581="","",'DATA PENDIENTES'!L1581)</f>
        <v/>
      </c>
      <c r="D1581" s="52" t="str">
        <f>IF(A1581="","",'DATA PENDIENTES'!J1581)</f>
        <v/>
      </c>
      <c r="E1581" s="52" t="str">
        <f>IF(A1581="","",'DATA PENDIENTES'!D1581)</f>
        <v/>
      </c>
      <c r="F1581" s="52" t="str">
        <f>IF(A1581="","",'DATA PENDIENTES'!E1581)</f>
        <v/>
      </c>
      <c r="G1581" s="52" t="str">
        <f>IF(A1581="","",'DATA PENDIENTES'!F1581)</f>
        <v/>
      </c>
      <c r="H1581" s="52" t="str">
        <f>IF(A1581="","",'DATA PENDIENTES'!G1581)</f>
        <v/>
      </c>
      <c r="I1581" s="53" t="str">
        <f>IF(A1581="","",'DATA PENDIENTES'!H1581)</f>
        <v/>
      </c>
      <c r="J1581" s="53" t="str">
        <f t="shared" si="1"/>
        <v/>
      </c>
      <c r="K1581" s="52" t="str">
        <f>IF(A1581="","",'DATA PENDIENTES'!I1581)</f>
        <v/>
      </c>
      <c r="L1581" s="52" t="str">
        <f>IF(A1581="","",'DATA PENDIENTES'!K1581)</f>
        <v/>
      </c>
      <c r="M1581" s="52" t="str">
        <f>IF(A1581="","",'DATA PENDIENTES'!M1581)</f>
        <v/>
      </c>
      <c r="N1581" s="52" t="str">
        <f>IF(A1581="","",'DATA PENDIENTES'!N1581)</f>
        <v/>
      </c>
      <c r="O1581" s="52" t="str">
        <f t="shared" si="2"/>
        <v/>
      </c>
      <c r="P1581" s="52" t="str">
        <f t="shared" si="3"/>
        <v/>
      </c>
      <c r="Q1581" s="80" t="str">
        <f t="shared" si="4"/>
        <v/>
      </c>
      <c r="R1581" s="52" t="str">
        <f t="shared" si="5"/>
        <v/>
      </c>
      <c r="S1581" s="52" t="str">
        <f t="shared" si="6"/>
        <v/>
      </c>
      <c r="T1581" s="53" t="str">
        <f>IF(A1581="","",'DATA PENDIENTES'!O1581)</f>
        <v/>
      </c>
    </row>
    <row r="1582" ht="15.75" customHeight="1">
      <c r="A1582" s="47" t="str">
        <f>IF('DATA PENDIENTES'!B1582="","",'DATA PENDIENTES'!B1582)</f>
        <v/>
      </c>
      <c r="B1582" s="47" t="str">
        <f>IF(A1582="","",'DATA PENDIENTES'!C1582)</f>
        <v/>
      </c>
      <c r="C1582" s="47" t="str">
        <f>IF(A1582="","",'DATA PENDIENTES'!L1582)</f>
        <v/>
      </c>
      <c r="D1582" s="47" t="str">
        <f>IF(A1582="","",'DATA PENDIENTES'!J1582)</f>
        <v/>
      </c>
      <c r="E1582" s="47" t="str">
        <f>IF(A1582="","",'DATA PENDIENTES'!D1582)</f>
        <v/>
      </c>
      <c r="F1582" s="47" t="str">
        <f>IF(A1582="","",'DATA PENDIENTES'!E1582)</f>
        <v/>
      </c>
      <c r="G1582" s="47" t="str">
        <f>IF(A1582="","",'DATA PENDIENTES'!F1582)</f>
        <v/>
      </c>
      <c r="H1582" s="47" t="str">
        <f>IF(A1582="","",'DATA PENDIENTES'!G1582)</f>
        <v/>
      </c>
      <c r="I1582" s="48" t="str">
        <f>IF(A1582="","",'DATA PENDIENTES'!H1582)</f>
        <v/>
      </c>
      <c r="J1582" s="48" t="str">
        <f t="shared" si="1"/>
        <v/>
      </c>
      <c r="K1582" s="47" t="str">
        <f>IF(A1582="","",'DATA PENDIENTES'!I1582)</f>
        <v/>
      </c>
      <c r="L1582" s="47" t="str">
        <f>IF(A1582="","",'DATA PENDIENTES'!K1582)</f>
        <v/>
      </c>
      <c r="M1582" s="47" t="str">
        <f>IF(A1582="","",'DATA PENDIENTES'!M1582)</f>
        <v/>
      </c>
      <c r="N1582" s="47" t="str">
        <f>IF(A1582="","",'DATA PENDIENTES'!N1582)</f>
        <v/>
      </c>
      <c r="O1582" s="47" t="str">
        <f t="shared" si="2"/>
        <v/>
      </c>
      <c r="P1582" s="47" t="str">
        <f t="shared" si="3"/>
        <v/>
      </c>
      <c r="Q1582" s="77" t="str">
        <f t="shared" si="4"/>
        <v/>
      </c>
      <c r="R1582" s="47" t="str">
        <f t="shared" si="5"/>
        <v/>
      </c>
      <c r="S1582" s="47" t="str">
        <f t="shared" si="6"/>
        <v/>
      </c>
      <c r="T1582" s="48" t="str">
        <f>IF(A1582="","",'DATA PENDIENTES'!O1582)</f>
        <v/>
      </c>
    </row>
    <row r="1583" ht="15.75" customHeight="1">
      <c r="A1583" s="52" t="str">
        <f>IF('DATA PENDIENTES'!B1583="","",'DATA PENDIENTES'!B1583)</f>
        <v/>
      </c>
      <c r="B1583" s="52" t="str">
        <f>IF(A1583="","",'DATA PENDIENTES'!C1583)</f>
        <v/>
      </c>
      <c r="C1583" s="52" t="str">
        <f>IF(A1583="","",'DATA PENDIENTES'!L1583)</f>
        <v/>
      </c>
      <c r="D1583" s="52" t="str">
        <f>IF(A1583="","",'DATA PENDIENTES'!J1583)</f>
        <v/>
      </c>
      <c r="E1583" s="52" t="str">
        <f>IF(A1583="","",'DATA PENDIENTES'!D1583)</f>
        <v/>
      </c>
      <c r="F1583" s="52" t="str">
        <f>IF(A1583="","",'DATA PENDIENTES'!E1583)</f>
        <v/>
      </c>
      <c r="G1583" s="52" t="str">
        <f>IF(A1583="","",'DATA PENDIENTES'!F1583)</f>
        <v/>
      </c>
      <c r="H1583" s="52" t="str">
        <f>IF(A1583="","",'DATA PENDIENTES'!G1583)</f>
        <v/>
      </c>
      <c r="I1583" s="53" t="str">
        <f>IF(A1583="","",'DATA PENDIENTES'!H1583)</f>
        <v/>
      </c>
      <c r="J1583" s="53" t="str">
        <f t="shared" si="1"/>
        <v/>
      </c>
      <c r="K1583" s="52" t="str">
        <f>IF(A1583="","",'DATA PENDIENTES'!I1583)</f>
        <v/>
      </c>
      <c r="L1583" s="52" t="str">
        <f>IF(A1583="","",'DATA PENDIENTES'!K1583)</f>
        <v/>
      </c>
      <c r="M1583" s="52" t="str">
        <f>IF(A1583="","",'DATA PENDIENTES'!M1583)</f>
        <v/>
      </c>
      <c r="N1583" s="52" t="str">
        <f>IF(A1583="","",'DATA PENDIENTES'!N1583)</f>
        <v/>
      </c>
      <c r="O1583" s="52" t="str">
        <f t="shared" si="2"/>
        <v/>
      </c>
      <c r="P1583" s="52" t="str">
        <f t="shared" si="3"/>
        <v/>
      </c>
      <c r="Q1583" s="80" t="str">
        <f t="shared" si="4"/>
        <v/>
      </c>
      <c r="R1583" s="52" t="str">
        <f t="shared" si="5"/>
        <v/>
      </c>
      <c r="S1583" s="52" t="str">
        <f t="shared" si="6"/>
        <v/>
      </c>
      <c r="T1583" s="53" t="str">
        <f>IF(A1583="","",'DATA PENDIENTES'!O1583)</f>
        <v/>
      </c>
    </row>
    <row r="1584" ht="15.75" customHeight="1">
      <c r="A1584" s="47" t="str">
        <f>IF('DATA PENDIENTES'!B1584="","",'DATA PENDIENTES'!B1584)</f>
        <v/>
      </c>
      <c r="B1584" s="47" t="str">
        <f>IF(A1584="","",'DATA PENDIENTES'!C1584)</f>
        <v/>
      </c>
      <c r="C1584" s="47" t="str">
        <f>IF(A1584="","",'DATA PENDIENTES'!L1584)</f>
        <v/>
      </c>
      <c r="D1584" s="47" t="str">
        <f>IF(A1584="","",'DATA PENDIENTES'!J1584)</f>
        <v/>
      </c>
      <c r="E1584" s="47" t="str">
        <f>IF(A1584="","",'DATA PENDIENTES'!D1584)</f>
        <v/>
      </c>
      <c r="F1584" s="47" t="str">
        <f>IF(A1584="","",'DATA PENDIENTES'!E1584)</f>
        <v/>
      </c>
      <c r="G1584" s="47" t="str">
        <f>IF(A1584="","",'DATA PENDIENTES'!F1584)</f>
        <v/>
      </c>
      <c r="H1584" s="47" t="str">
        <f>IF(A1584="","",'DATA PENDIENTES'!G1584)</f>
        <v/>
      </c>
      <c r="I1584" s="48" t="str">
        <f>IF(A1584="","",'DATA PENDIENTES'!H1584)</f>
        <v/>
      </c>
      <c r="J1584" s="48" t="str">
        <f t="shared" si="1"/>
        <v/>
      </c>
      <c r="K1584" s="47" t="str">
        <f>IF(A1584="","",'DATA PENDIENTES'!I1584)</f>
        <v/>
      </c>
      <c r="L1584" s="47" t="str">
        <f>IF(A1584="","",'DATA PENDIENTES'!K1584)</f>
        <v/>
      </c>
      <c r="M1584" s="47" t="str">
        <f>IF(A1584="","",'DATA PENDIENTES'!M1584)</f>
        <v/>
      </c>
      <c r="N1584" s="47" t="str">
        <f>IF(A1584="","",'DATA PENDIENTES'!N1584)</f>
        <v/>
      </c>
      <c r="O1584" s="47" t="str">
        <f t="shared" si="2"/>
        <v/>
      </c>
      <c r="P1584" s="47" t="str">
        <f t="shared" si="3"/>
        <v/>
      </c>
      <c r="Q1584" s="77" t="str">
        <f t="shared" si="4"/>
        <v/>
      </c>
      <c r="R1584" s="47" t="str">
        <f t="shared" si="5"/>
        <v/>
      </c>
      <c r="S1584" s="47" t="str">
        <f t="shared" si="6"/>
        <v/>
      </c>
      <c r="T1584" s="48" t="str">
        <f>IF(A1584="","",'DATA PENDIENTES'!O1584)</f>
        <v/>
      </c>
    </row>
    <row r="1585" ht="15.75" customHeight="1">
      <c r="A1585" s="52" t="str">
        <f>IF('DATA PENDIENTES'!B1585="","",'DATA PENDIENTES'!B1585)</f>
        <v/>
      </c>
      <c r="B1585" s="52" t="str">
        <f>IF(A1585="","",'DATA PENDIENTES'!C1585)</f>
        <v/>
      </c>
      <c r="C1585" s="52" t="str">
        <f>IF(A1585="","",'DATA PENDIENTES'!L1585)</f>
        <v/>
      </c>
      <c r="D1585" s="52" t="str">
        <f>IF(A1585="","",'DATA PENDIENTES'!J1585)</f>
        <v/>
      </c>
      <c r="E1585" s="52" t="str">
        <f>IF(A1585="","",'DATA PENDIENTES'!D1585)</f>
        <v/>
      </c>
      <c r="F1585" s="52" t="str">
        <f>IF(A1585="","",'DATA PENDIENTES'!E1585)</f>
        <v/>
      </c>
      <c r="G1585" s="52" t="str">
        <f>IF(A1585="","",'DATA PENDIENTES'!F1585)</f>
        <v/>
      </c>
      <c r="H1585" s="52" t="str">
        <f>IF(A1585="","",'DATA PENDIENTES'!G1585)</f>
        <v/>
      </c>
      <c r="I1585" s="53" t="str">
        <f>IF(A1585="","",'DATA PENDIENTES'!H1585)</f>
        <v/>
      </c>
      <c r="J1585" s="53" t="str">
        <f t="shared" si="1"/>
        <v/>
      </c>
      <c r="K1585" s="52" t="str">
        <f>IF(A1585="","",'DATA PENDIENTES'!I1585)</f>
        <v/>
      </c>
      <c r="L1585" s="52" t="str">
        <f>IF(A1585="","",'DATA PENDIENTES'!K1585)</f>
        <v/>
      </c>
      <c r="M1585" s="52" t="str">
        <f>IF(A1585="","",'DATA PENDIENTES'!M1585)</f>
        <v/>
      </c>
      <c r="N1585" s="52" t="str">
        <f>IF(A1585="","",'DATA PENDIENTES'!N1585)</f>
        <v/>
      </c>
      <c r="O1585" s="52" t="str">
        <f t="shared" si="2"/>
        <v/>
      </c>
      <c r="P1585" s="52" t="str">
        <f t="shared" si="3"/>
        <v/>
      </c>
      <c r="Q1585" s="80" t="str">
        <f t="shared" si="4"/>
        <v/>
      </c>
      <c r="R1585" s="52" t="str">
        <f t="shared" si="5"/>
        <v/>
      </c>
      <c r="S1585" s="52" t="str">
        <f t="shared" si="6"/>
        <v/>
      </c>
      <c r="T1585" s="53" t="str">
        <f>IF(A1585="","",'DATA PENDIENTES'!O1585)</f>
        <v/>
      </c>
    </row>
    <row r="1586" ht="15.75" customHeight="1">
      <c r="A1586" s="47" t="str">
        <f>IF('DATA PENDIENTES'!B1586="","",'DATA PENDIENTES'!B1586)</f>
        <v/>
      </c>
      <c r="B1586" s="47" t="str">
        <f>IF(A1586="","",'DATA PENDIENTES'!C1586)</f>
        <v/>
      </c>
      <c r="C1586" s="47" t="str">
        <f>IF(A1586="","",'DATA PENDIENTES'!L1586)</f>
        <v/>
      </c>
      <c r="D1586" s="47" t="str">
        <f>IF(A1586="","",'DATA PENDIENTES'!J1586)</f>
        <v/>
      </c>
      <c r="E1586" s="47" t="str">
        <f>IF(A1586="","",'DATA PENDIENTES'!D1586)</f>
        <v/>
      </c>
      <c r="F1586" s="47" t="str">
        <f>IF(A1586="","",'DATA PENDIENTES'!E1586)</f>
        <v/>
      </c>
      <c r="G1586" s="47" t="str">
        <f>IF(A1586="","",'DATA PENDIENTES'!F1586)</f>
        <v/>
      </c>
      <c r="H1586" s="47" t="str">
        <f>IF(A1586="","",'DATA PENDIENTES'!G1586)</f>
        <v/>
      </c>
      <c r="I1586" s="48" t="str">
        <f>IF(A1586="","",'DATA PENDIENTES'!H1586)</f>
        <v/>
      </c>
      <c r="J1586" s="48" t="str">
        <f t="shared" si="1"/>
        <v/>
      </c>
      <c r="K1586" s="47" t="str">
        <f>IF(A1586="","",'DATA PENDIENTES'!I1586)</f>
        <v/>
      </c>
      <c r="L1586" s="47" t="str">
        <f>IF(A1586="","",'DATA PENDIENTES'!K1586)</f>
        <v/>
      </c>
      <c r="M1586" s="47" t="str">
        <f>IF(A1586="","",'DATA PENDIENTES'!M1586)</f>
        <v/>
      </c>
      <c r="N1586" s="47" t="str">
        <f>IF(A1586="","",'DATA PENDIENTES'!N1586)</f>
        <v/>
      </c>
      <c r="O1586" s="47" t="str">
        <f t="shared" si="2"/>
        <v/>
      </c>
      <c r="P1586" s="47" t="str">
        <f t="shared" si="3"/>
        <v/>
      </c>
      <c r="Q1586" s="77" t="str">
        <f t="shared" si="4"/>
        <v/>
      </c>
      <c r="R1586" s="47" t="str">
        <f t="shared" si="5"/>
        <v/>
      </c>
      <c r="S1586" s="47" t="str">
        <f t="shared" si="6"/>
        <v/>
      </c>
      <c r="T1586" s="48" t="str">
        <f>IF(A1586="","",'DATA PENDIENTES'!O1586)</f>
        <v/>
      </c>
    </row>
    <row r="1587" ht="15.75" customHeight="1">
      <c r="A1587" s="52" t="str">
        <f>IF('DATA PENDIENTES'!B1587="","",'DATA PENDIENTES'!B1587)</f>
        <v/>
      </c>
      <c r="B1587" s="52" t="str">
        <f>IF(A1587="","",'DATA PENDIENTES'!C1587)</f>
        <v/>
      </c>
      <c r="C1587" s="52" t="str">
        <f>IF(A1587="","",'DATA PENDIENTES'!L1587)</f>
        <v/>
      </c>
      <c r="D1587" s="52" t="str">
        <f>IF(A1587="","",'DATA PENDIENTES'!J1587)</f>
        <v/>
      </c>
      <c r="E1587" s="52" t="str">
        <f>IF(A1587="","",'DATA PENDIENTES'!D1587)</f>
        <v/>
      </c>
      <c r="F1587" s="52" t="str">
        <f>IF(A1587="","",'DATA PENDIENTES'!E1587)</f>
        <v/>
      </c>
      <c r="G1587" s="52" t="str">
        <f>IF(A1587="","",'DATA PENDIENTES'!F1587)</f>
        <v/>
      </c>
      <c r="H1587" s="52" t="str">
        <f>IF(A1587="","",'DATA PENDIENTES'!G1587)</f>
        <v/>
      </c>
      <c r="I1587" s="53" t="str">
        <f>IF(A1587="","",'DATA PENDIENTES'!H1587)</f>
        <v/>
      </c>
      <c r="J1587" s="53" t="str">
        <f t="shared" si="1"/>
        <v/>
      </c>
      <c r="K1587" s="52" t="str">
        <f>IF(A1587="","",'DATA PENDIENTES'!I1587)</f>
        <v/>
      </c>
      <c r="L1587" s="52" t="str">
        <f>IF(A1587="","",'DATA PENDIENTES'!K1587)</f>
        <v/>
      </c>
      <c r="M1587" s="52" t="str">
        <f>IF(A1587="","",'DATA PENDIENTES'!M1587)</f>
        <v/>
      </c>
      <c r="N1587" s="52" t="str">
        <f>IF(A1587="","",'DATA PENDIENTES'!N1587)</f>
        <v/>
      </c>
      <c r="O1587" s="52" t="str">
        <f t="shared" si="2"/>
        <v/>
      </c>
      <c r="P1587" s="52" t="str">
        <f t="shared" si="3"/>
        <v/>
      </c>
      <c r="Q1587" s="80" t="str">
        <f t="shared" si="4"/>
        <v/>
      </c>
      <c r="R1587" s="52" t="str">
        <f t="shared" si="5"/>
        <v/>
      </c>
      <c r="S1587" s="52" t="str">
        <f t="shared" si="6"/>
        <v/>
      </c>
      <c r="T1587" s="53" t="str">
        <f>IF(A1587="","",'DATA PENDIENTES'!O1587)</f>
        <v/>
      </c>
    </row>
    <row r="1588" ht="15.75" customHeight="1">
      <c r="A1588" s="47" t="str">
        <f>IF('DATA PENDIENTES'!B1588="","",'DATA PENDIENTES'!B1588)</f>
        <v/>
      </c>
      <c r="B1588" s="47" t="str">
        <f>IF(A1588="","",'DATA PENDIENTES'!C1588)</f>
        <v/>
      </c>
      <c r="C1588" s="47" t="str">
        <f>IF(A1588="","",'DATA PENDIENTES'!L1588)</f>
        <v/>
      </c>
      <c r="D1588" s="47" t="str">
        <f>IF(A1588="","",'DATA PENDIENTES'!J1588)</f>
        <v/>
      </c>
      <c r="E1588" s="47" t="str">
        <f>IF(A1588="","",'DATA PENDIENTES'!D1588)</f>
        <v/>
      </c>
      <c r="F1588" s="47" t="str">
        <f>IF(A1588="","",'DATA PENDIENTES'!E1588)</f>
        <v/>
      </c>
      <c r="G1588" s="47" t="str">
        <f>IF(A1588="","",'DATA PENDIENTES'!F1588)</f>
        <v/>
      </c>
      <c r="H1588" s="47" t="str">
        <f>IF(A1588="","",'DATA PENDIENTES'!G1588)</f>
        <v/>
      </c>
      <c r="I1588" s="48" t="str">
        <f>IF(A1588="","",'DATA PENDIENTES'!H1588)</f>
        <v/>
      </c>
      <c r="J1588" s="48" t="str">
        <f t="shared" si="1"/>
        <v/>
      </c>
      <c r="K1588" s="47" t="str">
        <f>IF(A1588="","",'DATA PENDIENTES'!I1588)</f>
        <v/>
      </c>
      <c r="L1588" s="47" t="str">
        <f>IF(A1588="","",'DATA PENDIENTES'!K1588)</f>
        <v/>
      </c>
      <c r="M1588" s="47" t="str">
        <f>IF(A1588="","",'DATA PENDIENTES'!M1588)</f>
        <v/>
      </c>
      <c r="N1588" s="47" t="str">
        <f>IF(A1588="","",'DATA PENDIENTES'!N1588)</f>
        <v/>
      </c>
      <c r="O1588" s="47" t="str">
        <f t="shared" si="2"/>
        <v/>
      </c>
      <c r="P1588" s="47" t="str">
        <f t="shared" si="3"/>
        <v/>
      </c>
      <c r="Q1588" s="77" t="str">
        <f t="shared" si="4"/>
        <v/>
      </c>
      <c r="R1588" s="47" t="str">
        <f t="shared" si="5"/>
        <v/>
      </c>
      <c r="S1588" s="47" t="str">
        <f t="shared" si="6"/>
        <v/>
      </c>
      <c r="T1588" s="48" t="str">
        <f>IF(A1588="","",'DATA PENDIENTES'!O1588)</f>
        <v/>
      </c>
    </row>
    <row r="1589" ht="15.75" customHeight="1">
      <c r="A1589" s="52" t="str">
        <f>IF('DATA PENDIENTES'!B1589="","",'DATA PENDIENTES'!B1589)</f>
        <v/>
      </c>
      <c r="B1589" s="52" t="str">
        <f>IF(A1589="","",'DATA PENDIENTES'!C1589)</f>
        <v/>
      </c>
      <c r="C1589" s="52" t="str">
        <f>IF(A1589="","",'DATA PENDIENTES'!L1589)</f>
        <v/>
      </c>
      <c r="D1589" s="52" t="str">
        <f>IF(A1589="","",'DATA PENDIENTES'!J1589)</f>
        <v/>
      </c>
      <c r="E1589" s="52" t="str">
        <f>IF(A1589="","",'DATA PENDIENTES'!D1589)</f>
        <v/>
      </c>
      <c r="F1589" s="52" t="str">
        <f>IF(A1589="","",'DATA PENDIENTES'!E1589)</f>
        <v/>
      </c>
      <c r="G1589" s="52" t="str">
        <f>IF(A1589="","",'DATA PENDIENTES'!F1589)</f>
        <v/>
      </c>
      <c r="H1589" s="52" t="str">
        <f>IF(A1589="","",'DATA PENDIENTES'!G1589)</f>
        <v/>
      </c>
      <c r="I1589" s="53" t="str">
        <f>IF(A1589="","",'DATA PENDIENTES'!H1589)</f>
        <v/>
      </c>
      <c r="J1589" s="53" t="str">
        <f t="shared" si="1"/>
        <v/>
      </c>
      <c r="K1589" s="52" t="str">
        <f>IF(A1589="","",'DATA PENDIENTES'!I1589)</f>
        <v/>
      </c>
      <c r="L1589" s="52" t="str">
        <f>IF(A1589="","",'DATA PENDIENTES'!K1589)</f>
        <v/>
      </c>
      <c r="M1589" s="52" t="str">
        <f>IF(A1589="","",'DATA PENDIENTES'!M1589)</f>
        <v/>
      </c>
      <c r="N1589" s="52" t="str">
        <f>IF(A1589="","",'DATA PENDIENTES'!N1589)</f>
        <v/>
      </c>
      <c r="O1589" s="52" t="str">
        <f t="shared" si="2"/>
        <v/>
      </c>
      <c r="P1589" s="52" t="str">
        <f t="shared" si="3"/>
        <v/>
      </c>
      <c r="Q1589" s="80" t="str">
        <f t="shared" si="4"/>
        <v/>
      </c>
      <c r="R1589" s="52" t="str">
        <f t="shared" si="5"/>
        <v/>
      </c>
      <c r="S1589" s="52" t="str">
        <f t="shared" si="6"/>
        <v/>
      </c>
      <c r="T1589" s="53" t="str">
        <f>IF(A1589="","",'DATA PENDIENTES'!O1589)</f>
        <v/>
      </c>
    </row>
    <row r="1590" ht="15.75" customHeight="1">
      <c r="A1590" s="47" t="str">
        <f>IF('DATA PENDIENTES'!B1590="","",'DATA PENDIENTES'!B1590)</f>
        <v/>
      </c>
      <c r="B1590" s="47" t="str">
        <f>IF(A1590="","",'DATA PENDIENTES'!C1590)</f>
        <v/>
      </c>
      <c r="C1590" s="47" t="str">
        <f>IF(A1590="","",'DATA PENDIENTES'!L1590)</f>
        <v/>
      </c>
      <c r="D1590" s="47" t="str">
        <f>IF(A1590="","",'DATA PENDIENTES'!J1590)</f>
        <v/>
      </c>
      <c r="E1590" s="47" t="str">
        <f>IF(A1590="","",'DATA PENDIENTES'!D1590)</f>
        <v/>
      </c>
      <c r="F1590" s="47" t="str">
        <f>IF(A1590="","",'DATA PENDIENTES'!E1590)</f>
        <v/>
      </c>
      <c r="G1590" s="47" t="str">
        <f>IF(A1590="","",'DATA PENDIENTES'!F1590)</f>
        <v/>
      </c>
      <c r="H1590" s="47" t="str">
        <f>IF(A1590="","",'DATA PENDIENTES'!G1590)</f>
        <v/>
      </c>
      <c r="I1590" s="48" t="str">
        <f>IF(A1590="","",'DATA PENDIENTES'!H1590)</f>
        <v/>
      </c>
      <c r="J1590" s="48" t="str">
        <f t="shared" si="1"/>
        <v/>
      </c>
      <c r="K1590" s="47" t="str">
        <f>IF(A1590="","",'DATA PENDIENTES'!I1590)</f>
        <v/>
      </c>
      <c r="L1590" s="47" t="str">
        <f>IF(A1590="","",'DATA PENDIENTES'!K1590)</f>
        <v/>
      </c>
      <c r="M1590" s="47" t="str">
        <f>IF(A1590="","",'DATA PENDIENTES'!M1590)</f>
        <v/>
      </c>
      <c r="N1590" s="47" t="str">
        <f>IF(A1590="","",'DATA PENDIENTES'!N1590)</f>
        <v/>
      </c>
      <c r="O1590" s="47" t="str">
        <f t="shared" si="2"/>
        <v/>
      </c>
      <c r="P1590" s="47" t="str">
        <f t="shared" si="3"/>
        <v/>
      </c>
      <c r="Q1590" s="77" t="str">
        <f t="shared" si="4"/>
        <v/>
      </c>
      <c r="R1590" s="47" t="str">
        <f t="shared" si="5"/>
        <v/>
      </c>
      <c r="S1590" s="47" t="str">
        <f t="shared" si="6"/>
        <v/>
      </c>
      <c r="T1590" s="48" t="str">
        <f>IF(A1590="","",'DATA PENDIENTES'!O1590)</f>
        <v/>
      </c>
    </row>
    <row r="1591" ht="15.75" customHeight="1">
      <c r="A1591" s="52" t="str">
        <f>IF('DATA PENDIENTES'!B1591="","",'DATA PENDIENTES'!B1591)</f>
        <v/>
      </c>
      <c r="B1591" s="52" t="str">
        <f>IF(A1591="","",'DATA PENDIENTES'!C1591)</f>
        <v/>
      </c>
      <c r="C1591" s="52" t="str">
        <f>IF(A1591="","",'DATA PENDIENTES'!L1591)</f>
        <v/>
      </c>
      <c r="D1591" s="52" t="str">
        <f>IF(A1591="","",'DATA PENDIENTES'!J1591)</f>
        <v/>
      </c>
      <c r="E1591" s="52" t="str">
        <f>IF(A1591="","",'DATA PENDIENTES'!D1591)</f>
        <v/>
      </c>
      <c r="F1591" s="52" t="str">
        <f>IF(A1591="","",'DATA PENDIENTES'!E1591)</f>
        <v/>
      </c>
      <c r="G1591" s="52" t="str">
        <f>IF(A1591="","",'DATA PENDIENTES'!F1591)</f>
        <v/>
      </c>
      <c r="H1591" s="52" t="str">
        <f>IF(A1591="","",'DATA PENDIENTES'!G1591)</f>
        <v/>
      </c>
      <c r="I1591" s="53" t="str">
        <f>IF(A1591="","",'DATA PENDIENTES'!H1591)</f>
        <v/>
      </c>
      <c r="J1591" s="53" t="str">
        <f t="shared" si="1"/>
        <v/>
      </c>
      <c r="K1591" s="52" t="str">
        <f>IF(A1591="","",'DATA PENDIENTES'!I1591)</f>
        <v/>
      </c>
      <c r="L1591" s="52" t="str">
        <f>IF(A1591="","",'DATA PENDIENTES'!K1591)</f>
        <v/>
      </c>
      <c r="M1591" s="52" t="str">
        <f>IF(A1591="","",'DATA PENDIENTES'!M1591)</f>
        <v/>
      </c>
      <c r="N1591" s="52" t="str">
        <f>IF(A1591="","",'DATA PENDIENTES'!N1591)</f>
        <v/>
      </c>
      <c r="O1591" s="52" t="str">
        <f t="shared" si="2"/>
        <v/>
      </c>
      <c r="P1591" s="52" t="str">
        <f t="shared" si="3"/>
        <v/>
      </c>
      <c r="Q1591" s="80" t="str">
        <f t="shared" si="4"/>
        <v/>
      </c>
      <c r="R1591" s="52" t="str">
        <f t="shared" si="5"/>
        <v/>
      </c>
      <c r="S1591" s="52" t="str">
        <f t="shared" si="6"/>
        <v/>
      </c>
      <c r="T1591" s="53" t="str">
        <f>IF(A1591="","",'DATA PENDIENTES'!O1591)</f>
        <v/>
      </c>
    </row>
    <row r="1592" ht="15.75" customHeight="1">
      <c r="A1592" s="47" t="str">
        <f>IF('DATA PENDIENTES'!B1592="","",'DATA PENDIENTES'!B1592)</f>
        <v/>
      </c>
      <c r="B1592" s="47" t="str">
        <f>IF(A1592="","",'DATA PENDIENTES'!C1592)</f>
        <v/>
      </c>
      <c r="C1592" s="47" t="str">
        <f>IF(A1592="","",'DATA PENDIENTES'!L1592)</f>
        <v/>
      </c>
      <c r="D1592" s="47" t="str">
        <f>IF(A1592="","",'DATA PENDIENTES'!J1592)</f>
        <v/>
      </c>
      <c r="E1592" s="47" t="str">
        <f>IF(A1592="","",'DATA PENDIENTES'!D1592)</f>
        <v/>
      </c>
      <c r="F1592" s="47" t="str">
        <f>IF(A1592="","",'DATA PENDIENTES'!E1592)</f>
        <v/>
      </c>
      <c r="G1592" s="47" t="str">
        <f>IF(A1592="","",'DATA PENDIENTES'!F1592)</f>
        <v/>
      </c>
      <c r="H1592" s="47" t="str">
        <f>IF(A1592="","",'DATA PENDIENTES'!G1592)</f>
        <v/>
      </c>
      <c r="I1592" s="48" t="str">
        <f>IF(A1592="","",'DATA PENDIENTES'!H1592)</f>
        <v/>
      </c>
      <c r="J1592" s="48" t="str">
        <f t="shared" si="1"/>
        <v/>
      </c>
      <c r="K1592" s="47" t="str">
        <f>IF(A1592="","",'DATA PENDIENTES'!I1592)</f>
        <v/>
      </c>
      <c r="L1592" s="47" t="str">
        <f>IF(A1592="","",'DATA PENDIENTES'!K1592)</f>
        <v/>
      </c>
      <c r="M1592" s="47" t="str">
        <f>IF(A1592="","",'DATA PENDIENTES'!M1592)</f>
        <v/>
      </c>
      <c r="N1592" s="47" t="str">
        <f>IF(A1592="","",'DATA PENDIENTES'!N1592)</f>
        <v/>
      </c>
      <c r="O1592" s="47" t="str">
        <f t="shared" si="2"/>
        <v/>
      </c>
      <c r="P1592" s="47" t="str">
        <f t="shared" si="3"/>
        <v/>
      </c>
      <c r="Q1592" s="77" t="str">
        <f t="shared" si="4"/>
        <v/>
      </c>
      <c r="R1592" s="47" t="str">
        <f t="shared" si="5"/>
        <v/>
      </c>
      <c r="S1592" s="47" t="str">
        <f t="shared" si="6"/>
        <v/>
      </c>
      <c r="T1592" s="48" t="str">
        <f>IF(A1592="","",'DATA PENDIENTES'!O1592)</f>
        <v/>
      </c>
    </row>
    <row r="1593" ht="15.75" customHeight="1">
      <c r="A1593" s="52" t="str">
        <f>IF('DATA PENDIENTES'!B1593="","",'DATA PENDIENTES'!B1593)</f>
        <v/>
      </c>
      <c r="B1593" s="52" t="str">
        <f>IF(A1593="","",'DATA PENDIENTES'!C1593)</f>
        <v/>
      </c>
      <c r="C1593" s="52" t="str">
        <f>IF(A1593="","",'DATA PENDIENTES'!L1593)</f>
        <v/>
      </c>
      <c r="D1593" s="52" t="str">
        <f>IF(A1593="","",'DATA PENDIENTES'!J1593)</f>
        <v/>
      </c>
      <c r="E1593" s="52" t="str">
        <f>IF(A1593="","",'DATA PENDIENTES'!D1593)</f>
        <v/>
      </c>
      <c r="F1593" s="52" t="str">
        <f>IF(A1593="","",'DATA PENDIENTES'!E1593)</f>
        <v/>
      </c>
      <c r="G1593" s="52" t="str">
        <f>IF(A1593="","",'DATA PENDIENTES'!F1593)</f>
        <v/>
      </c>
      <c r="H1593" s="52" t="str">
        <f>IF(A1593="","",'DATA PENDIENTES'!G1593)</f>
        <v/>
      </c>
      <c r="I1593" s="53" t="str">
        <f>IF(A1593="","",'DATA PENDIENTES'!H1593)</f>
        <v/>
      </c>
      <c r="J1593" s="53" t="str">
        <f t="shared" si="1"/>
        <v/>
      </c>
      <c r="K1593" s="52" t="str">
        <f>IF(A1593="","",'DATA PENDIENTES'!I1593)</f>
        <v/>
      </c>
      <c r="L1593" s="52" t="str">
        <f>IF(A1593="","",'DATA PENDIENTES'!K1593)</f>
        <v/>
      </c>
      <c r="M1593" s="52" t="str">
        <f>IF(A1593="","",'DATA PENDIENTES'!M1593)</f>
        <v/>
      </c>
      <c r="N1593" s="52" t="str">
        <f>IF(A1593="","",'DATA PENDIENTES'!N1593)</f>
        <v/>
      </c>
      <c r="O1593" s="52" t="str">
        <f t="shared" si="2"/>
        <v/>
      </c>
      <c r="P1593" s="52" t="str">
        <f t="shared" si="3"/>
        <v/>
      </c>
      <c r="Q1593" s="80" t="str">
        <f t="shared" si="4"/>
        <v/>
      </c>
      <c r="R1593" s="52" t="str">
        <f t="shared" si="5"/>
        <v/>
      </c>
      <c r="S1593" s="52" t="str">
        <f t="shared" si="6"/>
        <v/>
      </c>
      <c r="T1593" s="53" t="str">
        <f>IF(A1593="","",'DATA PENDIENTES'!O1593)</f>
        <v/>
      </c>
    </row>
    <row r="1594" ht="15.75" customHeight="1">
      <c r="A1594" s="47" t="str">
        <f>IF('DATA PENDIENTES'!B1594="","",'DATA PENDIENTES'!B1594)</f>
        <v/>
      </c>
      <c r="B1594" s="47" t="str">
        <f>IF(A1594="","",'DATA PENDIENTES'!C1594)</f>
        <v/>
      </c>
      <c r="C1594" s="47" t="str">
        <f>IF(A1594="","",'DATA PENDIENTES'!L1594)</f>
        <v/>
      </c>
      <c r="D1594" s="47" t="str">
        <f>IF(A1594="","",'DATA PENDIENTES'!J1594)</f>
        <v/>
      </c>
      <c r="E1594" s="47" t="str">
        <f>IF(A1594="","",'DATA PENDIENTES'!D1594)</f>
        <v/>
      </c>
      <c r="F1594" s="47" t="str">
        <f>IF(A1594="","",'DATA PENDIENTES'!E1594)</f>
        <v/>
      </c>
      <c r="G1594" s="47" t="str">
        <f>IF(A1594="","",'DATA PENDIENTES'!F1594)</f>
        <v/>
      </c>
      <c r="H1594" s="47" t="str">
        <f>IF(A1594="","",'DATA PENDIENTES'!G1594)</f>
        <v/>
      </c>
      <c r="I1594" s="48" t="str">
        <f>IF(A1594="","",'DATA PENDIENTES'!H1594)</f>
        <v/>
      </c>
      <c r="J1594" s="48" t="str">
        <f t="shared" si="1"/>
        <v/>
      </c>
      <c r="K1594" s="47" t="str">
        <f>IF(A1594="","",'DATA PENDIENTES'!I1594)</f>
        <v/>
      </c>
      <c r="L1594" s="47" t="str">
        <f>IF(A1594="","",'DATA PENDIENTES'!K1594)</f>
        <v/>
      </c>
      <c r="M1594" s="47" t="str">
        <f>IF(A1594="","",'DATA PENDIENTES'!M1594)</f>
        <v/>
      </c>
      <c r="N1594" s="47" t="str">
        <f>IF(A1594="","",'DATA PENDIENTES'!N1594)</f>
        <v/>
      </c>
      <c r="O1594" s="47" t="str">
        <f t="shared" si="2"/>
        <v/>
      </c>
      <c r="P1594" s="47" t="str">
        <f t="shared" si="3"/>
        <v/>
      </c>
      <c r="Q1594" s="77" t="str">
        <f t="shared" si="4"/>
        <v/>
      </c>
      <c r="R1594" s="47" t="str">
        <f t="shared" si="5"/>
        <v/>
      </c>
      <c r="S1594" s="47" t="str">
        <f t="shared" si="6"/>
        <v/>
      </c>
      <c r="T1594" s="48" t="str">
        <f>IF(A1594="","",'DATA PENDIENTES'!O1594)</f>
        <v/>
      </c>
    </row>
    <row r="1595" ht="15.75" customHeight="1">
      <c r="A1595" s="52" t="str">
        <f>IF('DATA PENDIENTES'!B1595="","",'DATA PENDIENTES'!B1595)</f>
        <v/>
      </c>
      <c r="B1595" s="52" t="str">
        <f>IF(A1595="","",'DATA PENDIENTES'!C1595)</f>
        <v/>
      </c>
      <c r="C1595" s="52" t="str">
        <f>IF(A1595="","",'DATA PENDIENTES'!L1595)</f>
        <v/>
      </c>
      <c r="D1595" s="52" t="str">
        <f>IF(A1595="","",'DATA PENDIENTES'!J1595)</f>
        <v/>
      </c>
      <c r="E1595" s="52" t="str">
        <f>IF(A1595="","",'DATA PENDIENTES'!D1595)</f>
        <v/>
      </c>
      <c r="F1595" s="52" t="str">
        <f>IF(A1595="","",'DATA PENDIENTES'!E1595)</f>
        <v/>
      </c>
      <c r="G1595" s="52" t="str">
        <f>IF(A1595="","",'DATA PENDIENTES'!F1595)</f>
        <v/>
      </c>
      <c r="H1595" s="52" t="str">
        <f>IF(A1595="","",'DATA PENDIENTES'!G1595)</f>
        <v/>
      </c>
      <c r="I1595" s="53" t="str">
        <f>IF(A1595="","",'DATA PENDIENTES'!H1595)</f>
        <v/>
      </c>
      <c r="J1595" s="53" t="str">
        <f t="shared" si="1"/>
        <v/>
      </c>
      <c r="K1595" s="52" t="str">
        <f>IF(A1595="","",'DATA PENDIENTES'!I1595)</f>
        <v/>
      </c>
      <c r="L1595" s="52" t="str">
        <f>IF(A1595="","",'DATA PENDIENTES'!K1595)</f>
        <v/>
      </c>
      <c r="M1595" s="52" t="str">
        <f>IF(A1595="","",'DATA PENDIENTES'!M1595)</f>
        <v/>
      </c>
      <c r="N1595" s="52" t="str">
        <f>IF(A1595="","",'DATA PENDIENTES'!N1595)</f>
        <v/>
      </c>
      <c r="O1595" s="52" t="str">
        <f t="shared" si="2"/>
        <v/>
      </c>
      <c r="P1595" s="52" t="str">
        <f t="shared" si="3"/>
        <v/>
      </c>
      <c r="Q1595" s="80" t="str">
        <f t="shared" si="4"/>
        <v/>
      </c>
      <c r="R1595" s="52" t="str">
        <f t="shared" si="5"/>
        <v/>
      </c>
      <c r="S1595" s="52" t="str">
        <f t="shared" si="6"/>
        <v/>
      </c>
      <c r="T1595" s="53" t="str">
        <f>IF(A1595="","",'DATA PENDIENTES'!O1595)</f>
        <v/>
      </c>
    </row>
    <row r="1596" ht="15.75" customHeight="1">
      <c r="A1596" s="47" t="str">
        <f>IF('DATA PENDIENTES'!B1596="","",'DATA PENDIENTES'!B1596)</f>
        <v/>
      </c>
      <c r="B1596" s="47" t="str">
        <f>IF(A1596="","",'DATA PENDIENTES'!C1596)</f>
        <v/>
      </c>
      <c r="C1596" s="47" t="str">
        <f>IF(A1596="","",'DATA PENDIENTES'!L1596)</f>
        <v/>
      </c>
      <c r="D1596" s="47" t="str">
        <f>IF(A1596="","",'DATA PENDIENTES'!J1596)</f>
        <v/>
      </c>
      <c r="E1596" s="47" t="str">
        <f>IF(A1596="","",'DATA PENDIENTES'!D1596)</f>
        <v/>
      </c>
      <c r="F1596" s="47" t="str">
        <f>IF(A1596="","",'DATA PENDIENTES'!E1596)</f>
        <v/>
      </c>
      <c r="G1596" s="47" t="str">
        <f>IF(A1596="","",'DATA PENDIENTES'!F1596)</f>
        <v/>
      </c>
      <c r="H1596" s="47" t="str">
        <f>IF(A1596="","",'DATA PENDIENTES'!G1596)</f>
        <v/>
      </c>
      <c r="I1596" s="48" t="str">
        <f>IF(A1596="","",'DATA PENDIENTES'!H1596)</f>
        <v/>
      </c>
      <c r="J1596" s="48" t="str">
        <f t="shared" si="1"/>
        <v/>
      </c>
      <c r="K1596" s="47" t="str">
        <f>IF(A1596="","",'DATA PENDIENTES'!I1596)</f>
        <v/>
      </c>
      <c r="L1596" s="47" t="str">
        <f>IF(A1596="","",'DATA PENDIENTES'!K1596)</f>
        <v/>
      </c>
      <c r="M1596" s="47" t="str">
        <f>IF(A1596="","",'DATA PENDIENTES'!M1596)</f>
        <v/>
      </c>
      <c r="N1596" s="47" t="str">
        <f>IF(A1596="","",'DATA PENDIENTES'!N1596)</f>
        <v/>
      </c>
      <c r="O1596" s="47" t="str">
        <f t="shared" si="2"/>
        <v/>
      </c>
      <c r="P1596" s="47" t="str">
        <f t="shared" si="3"/>
        <v/>
      </c>
      <c r="Q1596" s="77" t="str">
        <f t="shared" si="4"/>
        <v/>
      </c>
      <c r="R1596" s="47" t="str">
        <f t="shared" si="5"/>
        <v/>
      </c>
      <c r="S1596" s="47" t="str">
        <f t="shared" si="6"/>
        <v/>
      </c>
      <c r="T1596" s="48" t="str">
        <f>IF(A1596="","",'DATA PENDIENTES'!O1596)</f>
        <v/>
      </c>
    </row>
    <row r="1597" ht="15.75" customHeight="1">
      <c r="A1597" s="52" t="str">
        <f>IF('DATA PENDIENTES'!B1597="","",'DATA PENDIENTES'!B1597)</f>
        <v/>
      </c>
      <c r="B1597" s="52" t="str">
        <f>IF(A1597="","",'DATA PENDIENTES'!C1597)</f>
        <v/>
      </c>
      <c r="C1597" s="52" t="str">
        <f>IF(A1597="","",'DATA PENDIENTES'!L1597)</f>
        <v/>
      </c>
      <c r="D1597" s="52" t="str">
        <f>IF(A1597="","",'DATA PENDIENTES'!J1597)</f>
        <v/>
      </c>
      <c r="E1597" s="52" t="str">
        <f>IF(A1597="","",'DATA PENDIENTES'!D1597)</f>
        <v/>
      </c>
      <c r="F1597" s="52" t="str">
        <f>IF(A1597="","",'DATA PENDIENTES'!E1597)</f>
        <v/>
      </c>
      <c r="G1597" s="52" t="str">
        <f>IF(A1597="","",'DATA PENDIENTES'!F1597)</f>
        <v/>
      </c>
      <c r="H1597" s="52" t="str">
        <f>IF(A1597="","",'DATA PENDIENTES'!G1597)</f>
        <v/>
      </c>
      <c r="I1597" s="53" t="str">
        <f>IF(A1597="","",'DATA PENDIENTES'!H1597)</f>
        <v/>
      </c>
      <c r="J1597" s="53" t="str">
        <f t="shared" si="1"/>
        <v/>
      </c>
      <c r="K1597" s="52" t="str">
        <f>IF(A1597="","",'DATA PENDIENTES'!I1597)</f>
        <v/>
      </c>
      <c r="L1597" s="52" t="str">
        <f>IF(A1597="","",'DATA PENDIENTES'!K1597)</f>
        <v/>
      </c>
      <c r="M1597" s="52" t="str">
        <f>IF(A1597="","",'DATA PENDIENTES'!M1597)</f>
        <v/>
      </c>
      <c r="N1597" s="52" t="str">
        <f>IF(A1597="","",'DATA PENDIENTES'!N1597)</f>
        <v/>
      </c>
      <c r="O1597" s="52" t="str">
        <f t="shared" si="2"/>
        <v/>
      </c>
      <c r="P1597" s="52" t="str">
        <f t="shared" si="3"/>
        <v/>
      </c>
      <c r="Q1597" s="80" t="str">
        <f t="shared" si="4"/>
        <v/>
      </c>
      <c r="R1597" s="52" t="str">
        <f t="shared" si="5"/>
        <v/>
      </c>
      <c r="S1597" s="52" t="str">
        <f t="shared" si="6"/>
        <v/>
      </c>
      <c r="T1597" s="53" t="str">
        <f>IF(A1597="","",'DATA PENDIENTES'!O1597)</f>
        <v/>
      </c>
    </row>
    <row r="1598" ht="15.75" customHeight="1">
      <c r="A1598" s="47" t="str">
        <f>IF('DATA PENDIENTES'!B1598="","",'DATA PENDIENTES'!B1598)</f>
        <v/>
      </c>
      <c r="B1598" s="47" t="str">
        <f>IF(A1598="","",'DATA PENDIENTES'!C1598)</f>
        <v/>
      </c>
      <c r="C1598" s="47" t="str">
        <f>IF(A1598="","",'DATA PENDIENTES'!L1598)</f>
        <v/>
      </c>
      <c r="D1598" s="47" t="str">
        <f>IF(A1598="","",'DATA PENDIENTES'!J1598)</f>
        <v/>
      </c>
      <c r="E1598" s="47" t="str">
        <f>IF(A1598="","",'DATA PENDIENTES'!D1598)</f>
        <v/>
      </c>
      <c r="F1598" s="47" t="str">
        <f>IF(A1598="","",'DATA PENDIENTES'!E1598)</f>
        <v/>
      </c>
      <c r="G1598" s="47" t="str">
        <f>IF(A1598="","",'DATA PENDIENTES'!F1598)</f>
        <v/>
      </c>
      <c r="H1598" s="47" t="str">
        <f>IF(A1598="","",'DATA PENDIENTES'!G1598)</f>
        <v/>
      </c>
      <c r="I1598" s="48" t="str">
        <f>IF(A1598="","",'DATA PENDIENTES'!H1598)</f>
        <v/>
      </c>
      <c r="J1598" s="48" t="str">
        <f t="shared" si="1"/>
        <v/>
      </c>
      <c r="K1598" s="47" t="str">
        <f>IF(A1598="","",'DATA PENDIENTES'!I1598)</f>
        <v/>
      </c>
      <c r="L1598" s="47" t="str">
        <f>IF(A1598="","",'DATA PENDIENTES'!K1598)</f>
        <v/>
      </c>
      <c r="M1598" s="47" t="str">
        <f>IF(A1598="","",'DATA PENDIENTES'!M1598)</f>
        <v/>
      </c>
      <c r="N1598" s="47" t="str">
        <f>IF(A1598="","",'DATA PENDIENTES'!N1598)</f>
        <v/>
      </c>
      <c r="O1598" s="47" t="str">
        <f t="shared" si="2"/>
        <v/>
      </c>
      <c r="P1598" s="47" t="str">
        <f t="shared" si="3"/>
        <v/>
      </c>
      <c r="Q1598" s="77" t="str">
        <f t="shared" si="4"/>
        <v/>
      </c>
      <c r="R1598" s="47" t="str">
        <f t="shared" si="5"/>
        <v/>
      </c>
      <c r="S1598" s="47" t="str">
        <f t="shared" si="6"/>
        <v/>
      </c>
      <c r="T1598" s="48" t="str">
        <f>IF(A1598="","",'DATA PENDIENTES'!O1598)</f>
        <v/>
      </c>
    </row>
    <row r="1599" ht="15.75" customHeight="1">
      <c r="A1599" s="52" t="str">
        <f>IF('DATA PENDIENTES'!B1599="","",'DATA PENDIENTES'!B1599)</f>
        <v/>
      </c>
      <c r="B1599" s="52" t="str">
        <f>IF(A1599="","",'DATA PENDIENTES'!C1599)</f>
        <v/>
      </c>
      <c r="C1599" s="52" t="str">
        <f>IF(A1599="","",'DATA PENDIENTES'!L1599)</f>
        <v/>
      </c>
      <c r="D1599" s="52" t="str">
        <f>IF(A1599="","",'DATA PENDIENTES'!J1599)</f>
        <v/>
      </c>
      <c r="E1599" s="52" t="str">
        <f>IF(A1599="","",'DATA PENDIENTES'!D1599)</f>
        <v/>
      </c>
      <c r="F1599" s="52" t="str">
        <f>IF(A1599="","",'DATA PENDIENTES'!E1599)</f>
        <v/>
      </c>
      <c r="G1599" s="52" t="str">
        <f>IF(A1599="","",'DATA PENDIENTES'!F1599)</f>
        <v/>
      </c>
      <c r="H1599" s="52" t="str">
        <f>IF(A1599="","",'DATA PENDIENTES'!G1599)</f>
        <v/>
      </c>
      <c r="I1599" s="53" t="str">
        <f>IF(A1599="","",'DATA PENDIENTES'!H1599)</f>
        <v/>
      </c>
      <c r="J1599" s="53" t="str">
        <f t="shared" si="1"/>
        <v/>
      </c>
      <c r="K1599" s="52" t="str">
        <f>IF(A1599="","",'DATA PENDIENTES'!I1599)</f>
        <v/>
      </c>
      <c r="L1599" s="52" t="str">
        <f>IF(A1599="","",'DATA PENDIENTES'!K1599)</f>
        <v/>
      </c>
      <c r="M1599" s="52" t="str">
        <f>IF(A1599="","",'DATA PENDIENTES'!M1599)</f>
        <v/>
      </c>
      <c r="N1599" s="52" t="str">
        <f>IF(A1599="","",'DATA PENDIENTES'!N1599)</f>
        <v/>
      </c>
      <c r="O1599" s="52" t="str">
        <f t="shared" si="2"/>
        <v/>
      </c>
      <c r="P1599" s="52" t="str">
        <f t="shared" si="3"/>
        <v/>
      </c>
      <c r="Q1599" s="80" t="str">
        <f t="shared" si="4"/>
        <v/>
      </c>
      <c r="R1599" s="52" t="str">
        <f t="shared" si="5"/>
        <v/>
      </c>
      <c r="S1599" s="52" t="str">
        <f t="shared" si="6"/>
        <v/>
      </c>
      <c r="T1599" s="53" t="str">
        <f>IF(A1599="","",'DATA PENDIENTES'!O1599)</f>
        <v/>
      </c>
    </row>
    <row r="1600" ht="15.75" customHeight="1">
      <c r="A1600" s="47" t="str">
        <f>IF('DATA PENDIENTES'!B1600="","",'DATA PENDIENTES'!B1600)</f>
        <v/>
      </c>
      <c r="B1600" s="47" t="str">
        <f>IF(A1600="","",'DATA PENDIENTES'!C1600)</f>
        <v/>
      </c>
      <c r="C1600" s="47" t="str">
        <f>IF(A1600="","",'DATA PENDIENTES'!L1600)</f>
        <v/>
      </c>
      <c r="D1600" s="47" t="str">
        <f>IF(A1600="","",'DATA PENDIENTES'!J1600)</f>
        <v/>
      </c>
      <c r="E1600" s="47" t="str">
        <f>IF(A1600="","",'DATA PENDIENTES'!D1600)</f>
        <v/>
      </c>
      <c r="F1600" s="47" t="str">
        <f>IF(A1600="","",'DATA PENDIENTES'!E1600)</f>
        <v/>
      </c>
      <c r="G1600" s="47" t="str">
        <f>IF(A1600="","",'DATA PENDIENTES'!F1600)</f>
        <v/>
      </c>
      <c r="H1600" s="47" t="str">
        <f>IF(A1600="","",'DATA PENDIENTES'!G1600)</f>
        <v/>
      </c>
      <c r="I1600" s="48" t="str">
        <f>IF(A1600="","",'DATA PENDIENTES'!H1600)</f>
        <v/>
      </c>
      <c r="J1600" s="48" t="str">
        <f t="shared" si="1"/>
        <v/>
      </c>
      <c r="K1600" s="47" t="str">
        <f>IF(A1600="","",'DATA PENDIENTES'!I1600)</f>
        <v/>
      </c>
      <c r="L1600" s="47" t="str">
        <f>IF(A1600="","",'DATA PENDIENTES'!K1600)</f>
        <v/>
      </c>
      <c r="M1600" s="47" t="str">
        <f>IF(A1600="","",'DATA PENDIENTES'!M1600)</f>
        <v/>
      </c>
      <c r="N1600" s="47" t="str">
        <f>IF(A1600="","",'DATA PENDIENTES'!N1600)</f>
        <v/>
      </c>
      <c r="O1600" s="47" t="str">
        <f t="shared" si="2"/>
        <v/>
      </c>
      <c r="P1600" s="47" t="str">
        <f t="shared" si="3"/>
        <v/>
      </c>
      <c r="Q1600" s="77" t="str">
        <f t="shared" si="4"/>
        <v/>
      </c>
      <c r="R1600" s="47" t="str">
        <f t="shared" si="5"/>
        <v/>
      </c>
      <c r="S1600" s="47" t="str">
        <f t="shared" si="6"/>
        <v/>
      </c>
      <c r="T1600" s="48" t="str">
        <f>IF(A1600="","",'DATA PENDIENTES'!O1600)</f>
        <v/>
      </c>
    </row>
    <row r="1601" ht="15.75" customHeight="1">
      <c r="A1601" s="52" t="str">
        <f>IF('DATA PENDIENTES'!B1601="","",'DATA PENDIENTES'!B1601)</f>
        <v/>
      </c>
      <c r="B1601" s="52" t="str">
        <f>IF(A1601="","",'DATA PENDIENTES'!C1601)</f>
        <v/>
      </c>
      <c r="C1601" s="52" t="str">
        <f>IF(A1601="","",'DATA PENDIENTES'!L1601)</f>
        <v/>
      </c>
      <c r="D1601" s="52" t="str">
        <f>IF(A1601="","",'DATA PENDIENTES'!J1601)</f>
        <v/>
      </c>
      <c r="E1601" s="52" t="str">
        <f>IF(A1601="","",'DATA PENDIENTES'!D1601)</f>
        <v/>
      </c>
      <c r="F1601" s="52" t="str">
        <f>IF(A1601="","",'DATA PENDIENTES'!E1601)</f>
        <v/>
      </c>
      <c r="G1601" s="52" t="str">
        <f>IF(A1601="","",'DATA PENDIENTES'!F1601)</f>
        <v/>
      </c>
      <c r="H1601" s="52" t="str">
        <f>IF(A1601="","",'DATA PENDIENTES'!G1601)</f>
        <v/>
      </c>
      <c r="I1601" s="53" t="str">
        <f>IF(A1601="","",'DATA PENDIENTES'!H1601)</f>
        <v/>
      </c>
      <c r="J1601" s="53" t="str">
        <f t="shared" si="1"/>
        <v/>
      </c>
      <c r="K1601" s="52" t="str">
        <f>IF(A1601="","",'DATA PENDIENTES'!I1601)</f>
        <v/>
      </c>
      <c r="L1601" s="52" t="str">
        <f>IF(A1601="","",'DATA PENDIENTES'!K1601)</f>
        <v/>
      </c>
      <c r="M1601" s="52" t="str">
        <f>IF(A1601="","",'DATA PENDIENTES'!M1601)</f>
        <v/>
      </c>
      <c r="N1601" s="52" t="str">
        <f>IF(A1601="","",'DATA PENDIENTES'!N1601)</f>
        <v/>
      </c>
      <c r="O1601" s="52" t="str">
        <f t="shared" si="2"/>
        <v/>
      </c>
      <c r="P1601" s="52" t="str">
        <f t="shared" si="3"/>
        <v/>
      </c>
      <c r="Q1601" s="80" t="str">
        <f t="shared" si="4"/>
        <v/>
      </c>
      <c r="R1601" s="52" t="str">
        <f t="shared" si="5"/>
        <v/>
      </c>
      <c r="S1601" s="52" t="str">
        <f t="shared" si="6"/>
        <v/>
      </c>
      <c r="T1601" s="53" t="str">
        <f>IF(A1601="","",'DATA PENDIENTES'!O1601)</f>
        <v/>
      </c>
    </row>
    <row r="1602" ht="15.75" customHeight="1">
      <c r="A1602" s="47" t="str">
        <f>IF('DATA PENDIENTES'!B1602="","",'DATA PENDIENTES'!B1602)</f>
        <v/>
      </c>
      <c r="B1602" s="47" t="str">
        <f>IF(A1602="","",'DATA PENDIENTES'!C1602)</f>
        <v/>
      </c>
      <c r="C1602" s="47" t="str">
        <f>IF(A1602="","",'DATA PENDIENTES'!L1602)</f>
        <v/>
      </c>
      <c r="D1602" s="47" t="str">
        <f>IF(A1602="","",'DATA PENDIENTES'!J1602)</f>
        <v/>
      </c>
      <c r="E1602" s="47" t="str">
        <f>IF(A1602="","",'DATA PENDIENTES'!D1602)</f>
        <v/>
      </c>
      <c r="F1602" s="47" t="str">
        <f>IF(A1602="","",'DATA PENDIENTES'!E1602)</f>
        <v/>
      </c>
      <c r="G1602" s="47" t="str">
        <f>IF(A1602="","",'DATA PENDIENTES'!F1602)</f>
        <v/>
      </c>
      <c r="H1602" s="47" t="str">
        <f>IF(A1602="","",'DATA PENDIENTES'!G1602)</f>
        <v/>
      </c>
      <c r="I1602" s="48" t="str">
        <f>IF(A1602="","",'DATA PENDIENTES'!H1602)</f>
        <v/>
      </c>
      <c r="J1602" s="48" t="str">
        <f t="shared" si="1"/>
        <v/>
      </c>
      <c r="K1602" s="47" t="str">
        <f>IF(A1602="","",'DATA PENDIENTES'!I1602)</f>
        <v/>
      </c>
      <c r="L1602" s="47" t="str">
        <f>IF(A1602="","",'DATA PENDIENTES'!K1602)</f>
        <v/>
      </c>
      <c r="M1602" s="47" t="str">
        <f>IF(A1602="","",'DATA PENDIENTES'!M1602)</f>
        <v/>
      </c>
      <c r="N1602" s="47" t="str">
        <f>IF(A1602="","",'DATA PENDIENTES'!N1602)</f>
        <v/>
      </c>
      <c r="O1602" s="47" t="str">
        <f t="shared" si="2"/>
        <v/>
      </c>
      <c r="P1602" s="47" t="str">
        <f t="shared" si="3"/>
        <v/>
      </c>
      <c r="Q1602" s="77" t="str">
        <f t="shared" si="4"/>
        <v/>
      </c>
      <c r="R1602" s="47" t="str">
        <f t="shared" si="5"/>
        <v/>
      </c>
      <c r="S1602" s="47" t="str">
        <f t="shared" si="6"/>
        <v/>
      </c>
      <c r="T1602" s="48" t="str">
        <f>IF(A1602="","",'DATA PENDIENTES'!O1602)</f>
        <v/>
      </c>
    </row>
    <row r="1603" ht="15.75" customHeight="1">
      <c r="A1603" s="52" t="str">
        <f>IF('DATA PENDIENTES'!B1603="","",'DATA PENDIENTES'!B1603)</f>
        <v/>
      </c>
      <c r="B1603" s="52" t="str">
        <f>IF(A1603="","",'DATA PENDIENTES'!C1603)</f>
        <v/>
      </c>
      <c r="C1603" s="52" t="str">
        <f>IF(A1603="","",'DATA PENDIENTES'!L1603)</f>
        <v/>
      </c>
      <c r="D1603" s="52" t="str">
        <f>IF(A1603="","",'DATA PENDIENTES'!J1603)</f>
        <v/>
      </c>
      <c r="E1603" s="52" t="str">
        <f>IF(A1603="","",'DATA PENDIENTES'!D1603)</f>
        <v/>
      </c>
      <c r="F1603" s="52" t="str">
        <f>IF(A1603="","",'DATA PENDIENTES'!E1603)</f>
        <v/>
      </c>
      <c r="G1603" s="52" t="str">
        <f>IF(A1603="","",'DATA PENDIENTES'!F1603)</f>
        <v/>
      </c>
      <c r="H1603" s="52" t="str">
        <f>IF(A1603="","",'DATA PENDIENTES'!G1603)</f>
        <v/>
      </c>
      <c r="I1603" s="53" t="str">
        <f>IF(A1603="","",'DATA PENDIENTES'!H1603)</f>
        <v/>
      </c>
      <c r="J1603" s="53" t="str">
        <f t="shared" si="1"/>
        <v/>
      </c>
      <c r="K1603" s="52" t="str">
        <f>IF(A1603="","",'DATA PENDIENTES'!I1603)</f>
        <v/>
      </c>
      <c r="L1603" s="52" t="str">
        <f>IF(A1603="","",'DATA PENDIENTES'!K1603)</f>
        <v/>
      </c>
      <c r="M1603" s="52" t="str">
        <f>IF(A1603="","",'DATA PENDIENTES'!M1603)</f>
        <v/>
      </c>
      <c r="N1603" s="52" t="str">
        <f>IF(A1603="","",'DATA PENDIENTES'!N1603)</f>
        <v/>
      </c>
      <c r="O1603" s="52" t="str">
        <f t="shared" si="2"/>
        <v/>
      </c>
      <c r="P1603" s="52" t="str">
        <f t="shared" si="3"/>
        <v/>
      </c>
      <c r="Q1603" s="80" t="str">
        <f t="shared" si="4"/>
        <v/>
      </c>
      <c r="R1603" s="52" t="str">
        <f t="shared" si="5"/>
        <v/>
      </c>
      <c r="S1603" s="52" t="str">
        <f t="shared" si="6"/>
        <v/>
      </c>
      <c r="T1603" s="53" t="str">
        <f>IF(A1603="","",'DATA PENDIENTES'!O1603)</f>
        <v/>
      </c>
    </row>
    <row r="1604" ht="15.75" customHeight="1">
      <c r="A1604" s="47" t="str">
        <f>IF('DATA PENDIENTES'!B1604="","",'DATA PENDIENTES'!B1604)</f>
        <v/>
      </c>
      <c r="B1604" s="47" t="str">
        <f>IF(A1604="","",'DATA PENDIENTES'!C1604)</f>
        <v/>
      </c>
      <c r="C1604" s="47" t="str">
        <f>IF(A1604="","",'DATA PENDIENTES'!L1604)</f>
        <v/>
      </c>
      <c r="D1604" s="47" t="str">
        <f>IF(A1604="","",'DATA PENDIENTES'!J1604)</f>
        <v/>
      </c>
      <c r="E1604" s="47" t="str">
        <f>IF(A1604="","",'DATA PENDIENTES'!D1604)</f>
        <v/>
      </c>
      <c r="F1604" s="47" t="str">
        <f>IF(A1604="","",'DATA PENDIENTES'!E1604)</f>
        <v/>
      </c>
      <c r="G1604" s="47" t="str">
        <f>IF(A1604="","",'DATA PENDIENTES'!F1604)</f>
        <v/>
      </c>
      <c r="H1604" s="47" t="str">
        <f>IF(A1604="","",'DATA PENDIENTES'!G1604)</f>
        <v/>
      </c>
      <c r="I1604" s="48" t="str">
        <f>IF(A1604="","",'DATA PENDIENTES'!H1604)</f>
        <v/>
      </c>
      <c r="J1604" s="48" t="str">
        <f t="shared" si="1"/>
        <v/>
      </c>
      <c r="K1604" s="47" t="str">
        <f>IF(A1604="","",'DATA PENDIENTES'!I1604)</f>
        <v/>
      </c>
      <c r="L1604" s="47" t="str">
        <f>IF(A1604="","",'DATA PENDIENTES'!K1604)</f>
        <v/>
      </c>
      <c r="M1604" s="47" t="str">
        <f>IF(A1604="","",'DATA PENDIENTES'!M1604)</f>
        <v/>
      </c>
      <c r="N1604" s="47" t="str">
        <f>IF(A1604="","",'DATA PENDIENTES'!N1604)</f>
        <v/>
      </c>
      <c r="O1604" s="47" t="str">
        <f t="shared" si="2"/>
        <v/>
      </c>
      <c r="P1604" s="47" t="str">
        <f t="shared" si="3"/>
        <v/>
      </c>
      <c r="Q1604" s="77" t="str">
        <f t="shared" si="4"/>
        <v/>
      </c>
      <c r="R1604" s="47" t="str">
        <f t="shared" si="5"/>
        <v/>
      </c>
      <c r="S1604" s="47" t="str">
        <f t="shared" si="6"/>
        <v/>
      </c>
      <c r="T1604" s="48" t="str">
        <f>IF(A1604="","",'DATA PENDIENTES'!O1604)</f>
        <v/>
      </c>
    </row>
    <row r="1605" ht="15.75" customHeight="1">
      <c r="A1605" s="52" t="str">
        <f>IF('DATA PENDIENTES'!B1605="","",'DATA PENDIENTES'!B1605)</f>
        <v/>
      </c>
      <c r="B1605" s="52" t="str">
        <f>IF(A1605="","",'DATA PENDIENTES'!C1605)</f>
        <v/>
      </c>
      <c r="C1605" s="52" t="str">
        <f>IF(A1605="","",'DATA PENDIENTES'!L1605)</f>
        <v/>
      </c>
      <c r="D1605" s="52" t="str">
        <f>IF(A1605="","",'DATA PENDIENTES'!J1605)</f>
        <v/>
      </c>
      <c r="E1605" s="52" t="str">
        <f>IF(A1605="","",'DATA PENDIENTES'!D1605)</f>
        <v/>
      </c>
      <c r="F1605" s="52" t="str">
        <f>IF(A1605="","",'DATA PENDIENTES'!E1605)</f>
        <v/>
      </c>
      <c r="G1605" s="52" t="str">
        <f>IF(A1605="","",'DATA PENDIENTES'!F1605)</f>
        <v/>
      </c>
      <c r="H1605" s="52" t="str">
        <f>IF(A1605="","",'DATA PENDIENTES'!G1605)</f>
        <v/>
      </c>
      <c r="I1605" s="53" t="str">
        <f>IF(A1605="","",'DATA PENDIENTES'!H1605)</f>
        <v/>
      </c>
      <c r="J1605" s="53" t="str">
        <f t="shared" si="1"/>
        <v/>
      </c>
      <c r="K1605" s="52" t="str">
        <f>IF(A1605="","",'DATA PENDIENTES'!I1605)</f>
        <v/>
      </c>
      <c r="L1605" s="52" t="str">
        <f>IF(A1605="","",'DATA PENDIENTES'!K1605)</f>
        <v/>
      </c>
      <c r="M1605" s="52" t="str">
        <f>IF(A1605="","",'DATA PENDIENTES'!M1605)</f>
        <v/>
      </c>
      <c r="N1605" s="52" t="str">
        <f>IF(A1605="","",'DATA PENDIENTES'!N1605)</f>
        <v/>
      </c>
      <c r="O1605" s="52" t="str">
        <f t="shared" si="2"/>
        <v/>
      </c>
      <c r="P1605" s="52" t="str">
        <f t="shared" si="3"/>
        <v/>
      </c>
      <c r="Q1605" s="80" t="str">
        <f t="shared" si="4"/>
        <v/>
      </c>
      <c r="R1605" s="52" t="str">
        <f t="shared" si="5"/>
        <v/>
      </c>
      <c r="S1605" s="52" t="str">
        <f t="shared" si="6"/>
        <v/>
      </c>
      <c r="T1605" s="53" t="str">
        <f>IF(A1605="","",'DATA PENDIENTES'!O1605)</f>
        <v/>
      </c>
    </row>
    <row r="1606" ht="15.75" customHeight="1">
      <c r="A1606" s="47" t="str">
        <f>IF('DATA PENDIENTES'!B1606="","",'DATA PENDIENTES'!B1606)</f>
        <v/>
      </c>
      <c r="B1606" s="47" t="str">
        <f>IF(A1606="","",'DATA PENDIENTES'!C1606)</f>
        <v/>
      </c>
      <c r="C1606" s="47" t="str">
        <f>IF(A1606="","",'DATA PENDIENTES'!L1606)</f>
        <v/>
      </c>
      <c r="D1606" s="47" t="str">
        <f>IF(A1606="","",'DATA PENDIENTES'!J1606)</f>
        <v/>
      </c>
      <c r="E1606" s="47" t="str">
        <f>IF(A1606="","",'DATA PENDIENTES'!D1606)</f>
        <v/>
      </c>
      <c r="F1606" s="47" t="str">
        <f>IF(A1606="","",'DATA PENDIENTES'!E1606)</f>
        <v/>
      </c>
      <c r="G1606" s="47" t="str">
        <f>IF(A1606="","",'DATA PENDIENTES'!F1606)</f>
        <v/>
      </c>
      <c r="H1606" s="47" t="str">
        <f>IF(A1606="","",'DATA PENDIENTES'!G1606)</f>
        <v/>
      </c>
      <c r="I1606" s="48" t="str">
        <f>IF(A1606="","",'DATA PENDIENTES'!H1606)</f>
        <v/>
      </c>
      <c r="J1606" s="48" t="str">
        <f t="shared" si="1"/>
        <v/>
      </c>
      <c r="K1606" s="47" t="str">
        <f>IF(A1606="","",'DATA PENDIENTES'!I1606)</f>
        <v/>
      </c>
      <c r="L1606" s="47" t="str">
        <f>IF(A1606="","",'DATA PENDIENTES'!K1606)</f>
        <v/>
      </c>
      <c r="M1606" s="47" t="str">
        <f>IF(A1606="","",'DATA PENDIENTES'!M1606)</f>
        <v/>
      </c>
      <c r="N1606" s="47" t="str">
        <f>IF(A1606="","",'DATA PENDIENTES'!N1606)</f>
        <v/>
      </c>
      <c r="O1606" s="47" t="str">
        <f t="shared" si="2"/>
        <v/>
      </c>
      <c r="P1606" s="47" t="str">
        <f t="shared" si="3"/>
        <v/>
      </c>
      <c r="Q1606" s="77" t="str">
        <f t="shared" si="4"/>
        <v/>
      </c>
      <c r="R1606" s="47" t="str">
        <f t="shared" si="5"/>
        <v/>
      </c>
      <c r="S1606" s="47" t="str">
        <f t="shared" si="6"/>
        <v/>
      </c>
      <c r="T1606" s="48" t="str">
        <f>IF(A1606="","",'DATA PENDIENTES'!O1606)</f>
        <v/>
      </c>
    </row>
    <row r="1607" ht="15.75" customHeight="1">
      <c r="A1607" s="52" t="str">
        <f>IF('DATA PENDIENTES'!B1607="","",'DATA PENDIENTES'!B1607)</f>
        <v/>
      </c>
      <c r="B1607" s="52" t="str">
        <f>IF(A1607="","",'DATA PENDIENTES'!C1607)</f>
        <v/>
      </c>
      <c r="C1607" s="52" t="str">
        <f>IF(A1607="","",'DATA PENDIENTES'!L1607)</f>
        <v/>
      </c>
      <c r="D1607" s="52" t="str">
        <f>IF(A1607="","",'DATA PENDIENTES'!J1607)</f>
        <v/>
      </c>
      <c r="E1607" s="52" t="str">
        <f>IF(A1607="","",'DATA PENDIENTES'!D1607)</f>
        <v/>
      </c>
      <c r="F1607" s="52" t="str">
        <f>IF(A1607="","",'DATA PENDIENTES'!E1607)</f>
        <v/>
      </c>
      <c r="G1607" s="52" t="str">
        <f>IF(A1607="","",'DATA PENDIENTES'!F1607)</f>
        <v/>
      </c>
      <c r="H1607" s="52" t="str">
        <f>IF(A1607="","",'DATA PENDIENTES'!G1607)</f>
        <v/>
      </c>
      <c r="I1607" s="53" t="str">
        <f>IF(A1607="","",'DATA PENDIENTES'!H1607)</f>
        <v/>
      </c>
      <c r="J1607" s="53" t="str">
        <f t="shared" si="1"/>
        <v/>
      </c>
      <c r="K1607" s="52" t="str">
        <f>IF(A1607="","",'DATA PENDIENTES'!I1607)</f>
        <v/>
      </c>
      <c r="L1607" s="52" t="str">
        <f>IF(A1607="","",'DATA PENDIENTES'!K1607)</f>
        <v/>
      </c>
      <c r="M1607" s="52" t="str">
        <f>IF(A1607="","",'DATA PENDIENTES'!M1607)</f>
        <v/>
      </c>
      <c r="N1607" s="52" t="str">
        <f>IF(A1607="","",'DATA PENDIENTES'!N1607)</f>
        <v/>
      </c>
      <c r="O1607" s="52" t="str">
        <f t="shared" si="2"/>
        <v/>
      </c>
      <c r="P1607" s="52" t="str">
        <f t="shared" si="3"/>
        <v/>
      </c>
      <c r="Q1607" s="80" t="str">
        <f t="shared" si="4"/>
        <v/>
      </c>
      <c r="R1607" s="52" t="str">
        <f t="shared" si="5"/>
        <v/>
      </c>
      <c r="S1607" s="52" t="str">
        <f t="shared" si="6"/>
        <v/>
      </c>
      <c r="T1607" s="53" t="str">
        <f>IF(A1607="","",'DATA PENDIENTES'!O1607)</f>
        <v/>
      </c>
    </row>
    <row r="1608" ht="15.75" customHeight="1">
      <c r="A1608" s="47" t="str">
        <f>IF('DATA PENDIENTES'!B1608="","",'DATA PENDIENTES'!B1608)</f>
        <v/>
      </c>
      <c r="B1608" s="47" t="str">
        <f>IF(A1608="","",'DATA PENDIENTES'!C1608)</f>
        <v/>
      </c>
      <c r="C1608" s="47" t="str">
        <f>IF(A1608="","",'DATA PENDIENTES'!L1608)</f>
        <v/>
      </c>
      <c r="D1608" s="47" t="str">
        <f>IF(A1608="","",'DATA PENDIENTES'!J1608)</f>
        <v/>
      </c>
      <c r="E1608" s="47" t="str">
        <f>IF(A1608="","",'DATA PENDIENTES'!D1608)</f>
        <v/>
      </c>
      <c r="F1608" s="47" t="str">
        <f>IF(A1608="","",'DATA PENDIENTES'!E1608)</f>
        <v/>
      </c>
      <c r="G1608" s="47" t="str">
        <f>IF(A1608="","",'DATA PENDIENTES'!F1608)</f>
        <v/>
      </c>
      <c r="H1608" s="47" t="str">
        <f>IF(A1608="","",'DATA PENDIENTES'!G1608)</f>
        <v/>
      </c>
      <c r="I1608" s="48" t="str">
        <f>IF(A1608="","",'DATA PENDIENTES'!H1608)</f>
        <v/>
      </c>
      <c r="J1608" s="48" t="str">
        <f t="shared" si="1"/>
        <v/>
      </c>
      <c r="K1608" s="47" t="str">
        <f>IF(A1608="","",'DATA PENDIENTES'!I1608)</f>
        <v/>
      </c>
      <c r="L1608" s="47" t="str">
        <f>IF(A1608="","",'DATA PENDIENTES'!K1608)</f>
        <v/>
      </c>
      <c r="M1608" s="47" t="str">
        <f>IF(A1608="","",'DATA PENDIENTES'!M1608)</f>
        <v/>
      </c>
      <c r="N1608" s="47" t="str">
        <f>IF(A1608="","",'DATA PENDIENTES'!N1608)</f>
        <v/>
      </c>
      <c r="O1608" s="47" t="str">
        <f t="shared" si="2"/>
        <v/>
      </c>
      <c r="P1608" s="47" t="str">
        <f t="shared" si="3"/>
        <v/>
      </c>
      <c r="Q1608" s="77" t="str">
        <f t="shared" si="4"/>
        <v/>
      </c>
      <c r="R1608" s="47" t="str">
        <f t="shared" si="5"/>
        <v/>
      </c>
      <c r="S1608" s="47" t="str">
        <f t="shared" si="6"/>
        <v/>
      </c>
      <c r="T1608" s="48" t="str">
        <f>IF(A1608="","",'DATA PENDIENTES'!O1608)</f>
        <v/>
      </c>
    </row>
    <row r="1609" ht="15.75" customHeight="1">
      <c r="A1609" s="52" t="str">
        <f>IF('DATA PENDIENTES'!B1609="","",'DATA PENDIENTES'!B1609)</f>
        <v/>
      </c>
      <c r="B1609" s="52" t="str">
        <f>IF(A1609="","",'DATA PENDIENTES'!C1609)</f>
        <v/>
      </c>
      <c r="C1609" s="52" t="str">
        <f>IF(A1609="","",'DATA PENDIENTES'!L1609)</f>
        <v/>
      </c>
      <c r="D1609" s="52" t="str">
        <f>IF(A1609="","",'DATA PENDIENTES'!J1609)</f>
        <v/>
      </c>
      <c r="E1609" s="52" t="str">
        <f>IF(A1609="","",'DATA PENDIENTES'!D1609)</f>
        <v/>
      </c>
      <c r="F1609" s="52" t="str">
        <f>IF(A1609="","",'DATA PENDIENTES'!E1609)</f>
        <v/>
      </c>
      <c r="G1609" s="52" t="str">
        <f>IF(A1609="","",'DATA PENDIENTES'!F1609)</f>
        <v/>
      </c>
      <c r="H1609" s="52" t="str">
        <f>IF(A1609="","",'DATA PENDIENTES'!G1609)</f>
        <v/>
      </c>
      <c r="I1609" s="53" t="str">
        <f>IF(A1609="","",'DATA PENDIENTES'!H1609)</f>
        <v/>
      </c>
      <c r="J1609" s="53" t="str">
        <f t="shared" si="1"/>
        <v/>
      </c>
      <c r="K1609" s="52" t="str">
        <f>IF(A1609="","",'DATA PENDIENTES'!I1609)</f>
        <v/>
      </c>
      <c r="L1609" s="52" t="str">
        <f>IF(A1609="","",'DATA PENDIENTES'!K1609)</f>
        <v/>
      </c>
      <c r="M1609" s="52" t="str">
        <f>IF(A1609="","",'DATA PENDIENTES'!M1609)</f>
        <v/>
      </c>
      <c r="N1609" s="52" t="str">
        <f>IF(A1609="","",'DATA PENDIENTES'!N1609)</f>
        <v/>
      </c>
      <c r="O1609" s="52" t="str">
        <f t="shared" si="2"/>
        <v/>
      </c>
      <c r="P1609" s="52" t="str">
        <f t="shared" si="3"/>
        <v/>
      </c>
      <c r="Q1609" s="80" t="str">
        <f t="shared" si="4"/>
        <v/>
      </c>
      <c r="R1609" s="52" t="str">
        <f t="shared" si="5"/>
        <v/>
      </c>
      <c r="S1609" s="52" t="str">
        <f t="shared" si="6"/>
        <v/>
      </c>
      <c r="T1609" s="53" t="str">
        <f>IF(A1609="","",'DATA PENDIENTES'!O1609)</f>
        <v/>
      </c>
    </row>
    <row r="1610" ht="15.75" customHeight="1">
      <c r="A1610" s="47" t="str">
        <f>IF('DATA PENDIENTES'!B1610="","",'DATA PENDIENTES'!B1610)</f>
        <v/>
      </c>
      <c r="B1610" s="47" t="str">
        <f>IF(A1610="","",'DATA PENDIENTES'!C1610)</f>
        <v/>
      </c>
      <c r="C1610" s="47" t="str">
        <f>IF(A1610="","",'DATA PENDIENTES'!L1610)</f>
        <v/>
      </c>
      <c r="D1610" s="47" t="str">
        <f>IF(A1610="","",'DATA PENDIENTES'!J1610)</f>
        <v/>
      </c>
      <c r="E1610" s="47" t="str">
        <f>IF(A1610="","",'DATA PENDIENTES'!D1610)</f>
        <v/>
      </c>
      <c r="F1610" s="47" t="str">
        <f>IF(A1610="","",'DATA PENDIENTES'!E1610)</f>
        <v/>
      </c>
      <c r="G1610" s="47" t="str">
        <f>IF(A1610="","",'DATA PENDIENTES'!F1610)</f>
        <v/>
      </c>
      <c r="H1610" s="47" t="str">
        <f>IF(A1610="","",'DATA PENDIENTES'!G1610)</f>
        <v/>
      </c>
      <c r="I1610" s="48" t="str">
        <f>IF(A1610="","",'DATA PENDIENTES'!H1610)</f>
        <v/>
      </c>
      <c r="J1610" s="48" t="str">
        <f t="shared" si="1"/>
        <v/>
      </c>
      <c r="K1610" s="47" t="str">
        <f>IF(A1610="","",'DATA PENDIENTES'!I1610)</f>
        <v/>
      </c>
      <c r="L1610" s="47" t="str">
        <f>IF(A1610="","",'DATA PENDIENTES'!K1610)</f>
        <v/>
      </c>
      <c r="M1610" s="47" t="str">
        <f>IF(A1610="","",'DATA PENDIENTES'!M1610)</f>
        <v/>
      </c>
      <c r="N1610" s="47" t="str">
        <f>IF(A1610="","",'DATA PENDIENTES'!N1610)</f>
        <v/>
      </c>
      <c r="O1610" s="47" t="str">
        <f t="shared" si="2"/>
        <v/>
      </c>
      <c r="P1610" s="47" t="str">
        <f t="shared" si="3"/>
        <v/>
      </c>
      <c r="Q1610" s="77" t="str">
        <f t="shared" si="4"/>
        <v/>
      </c>
      <c r="R1610" s="47" t="str">
        <f t="shared" si="5"/>
        <v/>
      </c>
      <c r="S1610" s="47" t="str">
        <f t="shared" si="6"/>
        <v/>
      </c>
      <c r="T1610" s="48" t="str">
        <f>IF(A1610="","",'DATA PENDIENTES'!O1610)</f>
        <v/>
      </c>
    </row>
    <row r="1611" ht="15.75" customHeight="1">
      <c r="A1611" s="52" t="str">
        <f>IF('DATA PENDIENTES'!B1611="","",'DATA PENDIENTES'!B1611)</f>
        <v/>
      </c>
      <c r="B1611" s="52" t="str">
        <f>IF(A1611="","",'DATA PENDIENTES'!C1611)</f>
        <v/>
      </c>
      <c r="C1611" s="52" t="str">
        <f>IF(A1611="","",'DATA PENDIENTES'!L1611)</f>
        <v/>
      </c>
      <c r="D1611" s="52" t="str">
        <f>IF(A1611="","",'DATA PENDIENTES'!J1611)</f>
        <v/>
      </c>
      <c r="E1611" s="52" t="str">
        <f>IF(A1611="","",'DATA PENDIENTES'!D1611)</f>
        <v/>
      </c>
      <c r="F1611" s="52" t="str">
        <f>IF(A1611="","",'DATA PENDIENTES'!E1611)</f>
        <v/>
      </c>
      <c r="G1611" s="52" t="str">
        <f>IF(A1611="","",'DATA PENDIENTES'!F1611)</f>
        <v/>
      </c>
      <c r="H1611" s="52" t="str">
        <f>IF(A1611="","",'DATA PENDIENTES'!G1611)</f>
        <v/>
      </c>
      <c r="I1611" s="53" t="str">
        <f>IF(A1611="","",'DATA PENDIENTES'!H1611)</f>
        <v/>
      </c>
      <c r="J1611" s="53" t="str">
        <f t="shared" si="1"/>
        <v/>
      </c>
      <c r="K1611" s="52" t="str">
        <f>IF(A1611="","",'DATA PENDIENTES'!I1611)</f>
        <v/>
      </c>
      <c r="L1611" s="52" t="str">
        <f>IF(A1611="","",'DATA PENDIENTES'!K1611)</f>
        <v/>
      </c>
      <c r="M1611" s="52" t="str">
        <f>IF(A1611="","",'DATA PENDIENTES'!M1611)</f>
        <v/>
      </c>
      <c r="N1611" s="52" t="str">
        <f>IF(A1611="","",'DATA PENDIENTES'!N1611)</f>
        <v/>
      </c>
      <c r="O1611" s="52" t="str">
        <f t="shared" si="2"/>
        <v/>
      </c>
      <c r="P1611" s="52" t="str">
        <f t="shared" si="3"/>
        <v/>
      </c>
      <c r="Q1611" s="80" t="str">
        <f t="shared" si="4"/>
        <v/>
      </c>
      <c r="R1611" s="52" t="str">
        <f t="shared" si="5"/>
        <v/>
      </c>
      <c r="S1611" s="52" t="str">
        <f t="shared" si="6"/>
        <v/>
      </c>
      <c r="T1611" s="53" t="str">
        <f>IF(A1611="","",'DATA PENDIENTES'!O1611)</f>
        <v/>
      </c>
    </row>
    <row r="1612" ht="15.75" customHeight="1">
      <c r="A1612" s="47" t="str">
        <f>IF('DATA PENDIENTES'!B1612="","",'DATA PENDIENTES'!B1612)</f>
        <v/>
      </c>
      <c r="B1612" s="47" t="str">
        <f>IF(A1612="","",'DATA PENDIENTES'!C1612)</f>
        <v/>
      </c>
      <c r="C1612" s="47" t="str">
        <f>IF(A1612="","",'DATA PENDIENTES'!L1612)</f>
        <v/>
      </c>
      <c r="D1612" s="47" t="str">
        <f>IF(A1612="","",'DATA PENDIENTES'!J1612)</f>
        <v/>
      </c>
      <c r="E1612" s="47" t="str">
        <f>IF(A1612="","",'DATA PENDIENTES'!D1612)</f>
        <v/>
      </c>
      <c r="F1612" s="47" t="str">
        <f>IF(A1612="","",'DATA PENDIENTES'!E1612)</f>
        <v/>
      </c>
      <c r="G1612" s="47" t="str">
        <f>IF(A1612="","",'DATA PENDIENTES'!F1612)</f>
        <v/>
      </c>
      <c r="H1612" s="47" t="str">
        <f>IF(A1612="","",'DATA PENDIENTES'!G1612)</f>
        <v/>
      </c>
      <c r="I1612" s="48" t="str">
        <f>IF(A1612="","",'DATA PENDIENTES'!H1612)</f>
        <v/>
      </c>
      <c r="J1612" s="48" t="str">
        <f t="shared" si="1"/>
        <v/>
      </c>
      <c r="K1612" s="47" t="str">
        <f>IF(A1612="","",'DATA PENDIENTES'!I1612)</f>
        <v/>
      </c>
      <c r="L1612" s="47" t="str">
        <f>IF(A1612="","",'DATA PENDIENTES'!K1612)</f>
        <v/>
      </c>
      <c r="M1612" s="47" t="str">
        <f>IF(A1612="","",'DATA PENDIENTES'!M1612)</f>
        <v/>
      </c>
      <c r="N1612" s="47" t="str">
        <f>IF(A1612="","",'DATA PENDIENTES'!N1612)</f>
        <v/>
      </c>
      <c r="O1612" s="47" t="str">
        <f t="shared" si="2"/>
        <v/>
      </c>
      <c r="P1612" s="47" t="str">
        <f t="shared" si="3"/>
        <v/>
      </c>
      <c r="Q1612" s="77" t="str">
        <f t="shared" si="4"/>
        <v/>
      </c>
      <c r="R1612" s="47" t="str">
        <f t="shared" si="5"/>
        <v/>
      </c>
      <c r="S1612" s="47" t="str">
        <f t="shared" si="6"/>
        <v/>
      </c>
      <c r="T1612" s="48" t="str">
        <f>IF(A1612="","",'DATA PENDIENTES'!O1612)</f>
        <v/>
      </c>
    </row>
    <row r="1613" ht="15.75" customHeight="1">
      <c r="A1613" s="52" t="str">
        <f>IF('DATA PENDIENTES'!B1613="","",'DATA PENDIENTES'!B1613)</f>
        <v/>
      </c>
      <c r="B1613" s="52" t="str">
        <f>IF(A1613="","",'DATA PENDIENTES'!C1613)</f>
        <v/>
      </c>
      <c r="C1613" s="52" t="str">
        <f>IF(A1613="","",'DATA PENDIENTES'!L1613)</f>
        <v/>
      </c>
      <c r="D1613" s="52" t="str">
        <f>IF(A1613="","",'DATA PENDIENTES'!J1613)</f>
        <v/>
      </c>
      <c r="E1613" s="52" t="str">
        <f>IF(A1613="","",'DATA PENDIENTES'!D1613)</f>
        <v/>
      </c>
      <c r="F1613" s="52" t="str">
        <f>IF(A1613="","",'DATA PENDIENTES'!E1613)</f>
        <v/>
      </c>
      <c r="G1613" s="52" t="str">
        <f>IF(A1613="","",'DATA PENDIENTES'!F1613)</f>
        <v/>
      </c>
      <c r="H1613" s="52" t="str">
        <f>IF(A1613="","",'DATA PENDIENTES'!G1613)</f>
        <v/>
      </c>
      <c r="I1613" s="53" t="str">
        <f>IF(A1613="","",'DATA PENDIENTES'!H1613)</f>
        <v/>
      </c>
      <c r="J1613" s="53" t="str">
        <f t="shared" si="1"/>
        <v/>
      </c>
      <c r="K1613" s="52" t="str">
        <f>IF(A1613="","",'DATA PENDIENTES'!I1613)</f>
        <v/>
      </c>
      <c r="L1613" s="52" t="str">
        <f>IF(A1613="","",'DATA PENDIENTES'!K1613)</f>
        <v/>
      </c>
      <c r="M1613" s="52" t="str">
        <f>IF(A1613="","",'DATA PENDIENTES'!M1613)</f>
        <v/>
      </c>
      <c r="N1613" s="52" t="str">
        <f>IF(A1613="","",'DATA PENDIENTES'!N1613)</f>
        <v/>
      </c>
      <c r="O1613" s="52" t="str">
        <f t="shared" si="2"/>
        <v/>
      </c>
      <c r="P1613" s="52" t="str">
        <f t="shared" si="3"/>
        <v/>
      </c>
      <c r="Q1613" s="80" t="str">
        <f t="shared" si="4"/>
        <v/>
      </c>
      <c r="R1613" s="52" t="str">
        <f t="shared" si="5"/>
        <v/>
      </c>
      <c r="S1613" s="52" t="str">
        <f t="shared" si="6"/>
        <v/>
      </c>
      <c r="T1613" s="53" t="str">
        <f>IF(A1613="","",'DATA PENDIENTES'!O1613)</f>
        <v/>
      </c>
    </row>
    <row r="1614" ht="15.75" customHeight="1">
      <c r="A1614" s="47" t="str">
        <f>IF('DATA PENDIENTES'!B1614="","",'DATA PENDIENTES'!B1614)</f>
        <v/>
      </c>
      <c r="B1614" s="47" t="str">
        <f>IF(A1614="","",'DATA PENDIENTES'!C1614)</f>
        <v/>
      </c>
      <c r="C1614" s="47" t="str">
        <f>IF(A1614="","",'DATA PENDIENTES'!L1614)</f>
        <v/>
      </c>
      <c r="D1614" s="47" t="str">
        <f>IF(A1614="","",'DATA PENDIENTES'!J1614)</f>
        <v/>
      </c>
      <c r="E1614" s="47" t="str">
        <f>IF(A1614="","",'DATA PENDIENTES'!D1614)</f>
        <v/>
      </c>
      <c r="F1614" s="47" t="str">
        <f>IF(A1614="","",'DATA PENDIENTES'!E1614)</f>
        <v/>
      </c>
      <c r="G1614" s="47" t="str">
        <f>IF(A1614="","",'DATA PENDIENTES'!F1614)</f>
        <v/>
      </c>
      <c r="H1614" s="47" t="str">
        <f>IF(A1614="","",'DATA PENDIENTES'!G1614)</f>
        <v/>
      </c>
      <c r="I1614" s="48" t="str">
        <f>IF(A1614="","",'DATA PENDIENTES'!H1614)</f>
        <v/>
      </c>
      <c r="J1614" s="48" t="str">
        <f t="shared" si="1"/>
        <v/>
      </c>
      <c r="K1614" s="47" t="str">
        <f>IF(A1614="","",'DATA PENDIENTES'!I1614)</f>
        <v/>
      </c>
      <c r="L1614" s="47" t="str">
        <f>IF(A1614="","",'DATA PENDIENTES'!K1614)</f>
        <v/>
      </c>
      <c r="M1614" s="47" t="str">
        <f>IF(A1614="","",'DATA PENDIENTES'!M1614)</f>
        <v/>
      </c>
      <c r="N1614" s="47" t="str">
        <f>IF(A1614="","",'DATA PENDIENTES'!N1614)</f>
        <v/>
      </c>
      <c r="O1614" s="47" t="str">
        <f t="shared" si="2"/>
        <v/>
      </c>
      <c r="P1614" s="47" t="str">
        <f t="shared" si="3"/>
        <v/>
      </c>
      <c r="Q1614" s="77" t="str">
        <f t="shared" si="4"/>
        <v/>
      </c>
      <c r="R1614" s="47" t="str">
        <f t="shared" si="5"/>
        <v/>
      </c>
      <c r="S1614" s="47" t="str">
        <f t="shared" si="6"/>
        <v/>
      </c>
      <c r="T1614" s="48" t="str">
        <f>IF(A1614="","",'DATA PENDIENTES'!O1614)</f>
        <v/>
      </c>
    </row>
    <row r="1615" ht="15.75" customHeight="1">
      <c r="A1615" s="52" t="str">
        <f>IF('DATA PENDIENTES'!B1615="","",'DATA PENDIENTES'!B1615)</f>
        <v/>
      </c>
      <c r="B1615" s="52" t="str">
        <f>IF(A1615="","",'DATA PENDIENTES'!C1615)</f>
        <v/>
      </c>
      <c r="C1615" s="52" t="str">
        <f>IF(A1615="","",'DATA PENDIENTES'!L1615)</f>
        <v/>
      </c>
      <c r="D1615" s="52" t="str">
        <f>IF(A1615="","",'DATA PENDIENTES'!J1615)</f>
        <v/>
      </c>
      <c r="E1615" s="52" t="str">
        <f>IF(A1615="","",'DATA PENDIENTES'!D1615)</f>
        <v/>
      </c>
      <c r="F1615" s="52" t="str">
        <f>IF(A1615="","",'DATA PENDIENTES'!E1615)</f>
        <v/>
      </c>
      <c r="G1615" s="52" t="str">
        <f>IF(A1615="","",'DATA PENDIENTES'!F1615)</f>
        <v/>
      </c>
      <c r="H1615" s="52" t="str">
        <f>IF(A1615="","",'DATA PENDIENTES'!G1615)</f>
        <v/>
      </c>
      <c r="I1615" s="53" t="str">
        <f>IF(A1615="","",'DATA PENDIENTES'!H1615)</f>
        <v/>
      </c>
      <c r="J1615" s="53" t="str">
        <f t="shared" si="1"/>
        <v/>
      </c>
      <c r="K1615" s="52" t="str">
        <f>IF(A1615="","",'DATA PENDIENTES'!I1615)</f>
        <v/>
      </c>
      <c r="L1615" s="52" t="str">
        <f>IF(A1615="","",'DATA PENDIENTES'!K1615)</f>
        <v/>
      </c>
      <c r="M1615" s="52" t="str">
        <f>IF(A1615="","",'DATA PENDIENTES'!M1615)</f>
        <v/>
      </c>
      <c r="N1615" s="52" t="str">
        <f>IF(A1615="","",'DATA PENDIENTES'!N1615)</f>
        <v/>
      </c>
      <c r="O1615" s="52" t="str">
        <f t="shared" si="2"/>
        <v/>
      </c>
      <c r="P1615" s="52" t="str">
        <f t="shared" si="3"/>
        <v/>
      </c>
      <c r="Q1615" s="80" t="str">
        <f t="shared" si="4"/>
        <v/>
      </c>
      <c r="R1615" s="52" t="str">
        <f t="shared" si="5"/>
        <v/>
      </c>
      <c r="S1615" s="52" t="str">
        <f t="shared" si="6"/>
        <v/>
      </c>
      <c r="T1615" s="53" t="str">
        <f>IF(A1615="","",'DATA PENDIENTES'!O1615)</f>
        <v/>
      </c>
    </row>
    <row r="1616" ht="15.75" customHeight="1">
      <c r="A1616" s="47" t="str">
        <f>IF('DATA PENDIENTES'!B1616="","",'DATA PENDIENTES'!B1616)</f>
        <v/>
      </c>
      <c r="B1616" s="47" t="str">
        <f>IF(A1616="","",'DATA PENDIENTES'!C1616)</f>
        <v/>
      </c>
      <c r="C1616" s="47" t="str">
        <f>IF(A1616="","",'DATA PENDIENTES'!L1616)</f>
        <v/>
      </c>
      <c r="D1616" s="47" t="str">
        <f>IF(A1616="","",'DATA PENDIENTES'!J1616)</f>
        <v/>
      </c>
      <c r="E1616" s="47" t="str">
        <f>IF(A1616="","",'DATA PENDIENTES'!D1616)</f>
        <v/>
      </c>
      <c r="F1616" s="47" t="str">
        <f>IF(A1616="","",'DATA PENDIENTES'!E1616)</f>
        <v/>
      </c>
      <c r="G1616" s="47" t="str">
        <f>IF(A1616="","",'DATA PENDIENTES'!F1616)</f>
        <v/>
      </c>
      <c r="H1616" s="47" t="str">
        <f>IF(A1616="","",'DATA PENDIENTES'!G1616)</f>
        <v/>
      </c>
      <c r="I1616" s="48" t="str">
        <f>IF(A1616="","",'DATA PENDIENTES'!H1616)</f>
        <v/>
      </c>
      <c r="J1616" s="48" t="str">
        <f t="shared" si="1"/>
        <v/>
      </c>
      <c r="K1616" s="47" t="str">
        <f>IF(A1616="","",'DATA PENDIENTES'!I1616)</f>
        <v/>
      </c>
      <c r="L1616" s="47" t="str">
        <f>IF(A1616="","",'DATA PENDIENTES'!K1616)</f>
        <v/>
      </c>
      <c r="M1616" s="47" t="str">
        <f>IF(A1616="","",'DATA PENDIENTES'!M1616)</f>
        <v/>
      </c>
      <c r="N1616" s="47" t="str">
        <f>IF(A1616="","",'DATA PENDIENTES'!N1616)</f>
        <v/>
      </c>
      <c r="O1616" s="47" t="str">
        <f t="shared" si="2"/>
        <v/>
      </c>
      <c r="P1616" s="47" t="str">
        <f t="shared" si="3"/>
        <v/>
      </c>
      <c r="Q1616" s="77" t="str">
        <f t="shared" si="4"/>
        <v/>
      </c>
      <c r="R1616" s="47" t="str">
        <f t="shared" si="5"/>
        <v/>
      </c>
      <c r="S1616" s="47" t="str">
        <f t="shared" si="6"/>
        <v/>
      </c>
      <c r="T1616" s="48" t="str">
        <f>IF(A1616="","",'DATA PENDIENTES'!O1616)</f>
        <v/>
      </c>
    </row>
    <row r="1617" ht="15.75" customHeight="1">
      <c r="A1617" s="52" t="str">
        <f>IF('DATA PENDIENTES'!B1617="","",'DATA PENDIENTES'!B1617)</f>
        <v/>
      </c>
      <c r="B1617" s="52" t="str">
        <f>IF(A1617="","",'DATA PENDIENTES'!C1617)</f>
        <v/>
      </c>
      <c r="C1617" s="52" t="str">
        <f>IF(A1617="","",'DATA PENDIENTES'!L1617)</f>
        <v/>
      </c>
      <c r="D1617" s="52" t="str">
        <f>IF(A1617="","",'DATA PENDIENTES'!J1617)</f>
        <v/>
      </c>
      <c r="E1617" s="52" t="str">
        <f>IF(A1617="","",'DATA PENDIENTES'!D1617)</f>
        <v/>
      </c>
      <c r="F1617" s="52" t="str">
        <f>IF(A1617="","",'DATA PENDIENTES'!E1617)</f>
        <v/>
      </c>
      <c r="G1617" s="52" t="str">
        <f>IF(A1617="","",'DATA PENDIENTES'!F1617)</f>
        <v/>
      </c>
      <c r="H1617" s="52" t="str">
        <f>IF(A1617="","",'DATA PENDIENTES'!G1617)</f>
        <v/>
      </c>
      <c r="I1617" s="53" t="str">
        <f>IF(A1617="","",'DATA PENDIENTES'!H1617)</f>
        <v/>
      </c>
      <c r="J1617" s="53" t="str">
        <f t="shared" si="1"/>
        <v/>
      </c>
      <c r="K1617" s="52" t="str">
        <f>IF(A1617="","",'DATA PENDIENTES'!I1617)</f>
        <v/>
      </c>
      <c r="L1617" s="52" t="str">
        <f>IF(A1617="","",'DATA PENDIENTES'!K1617)</f>
        <v/>
      </c>
      <c r="M1617" s="52" t="str">
        <f>IF(A1617="","",'DATA PENDIENTES'!M1617)</f>
        <v/>
      </c>
      <c r="N1617" s="52" t="str">
        <f>IF(A1617="","",'DATA PENDIENTES'!N1617)</f>
        <v/>
      </c>
      <c r="O1617" s="52" t="str">
        <f t="shared" si="2"/>
        <v/>
      </c>
      <c r="P1617" s="52" t="str">
        <f t="shared" si="3"/>
        <v/>
      </c>
      <c r="Q1617" s="80" t="str">
        <f t="shared" si="4"/>
        <v/>
      </c>
      <c r="R1617" s="52" t="str">
        <f t="shared" si="5"/>
        <v/>
      </c>
      <c r="S1617" s="52" t="str">
        <f t="shared" si="6"/>
        <v/>
      </c>
      <c r="T1617" s="53" t="str">
        <f>IF(A1617="","",'DATA PENDIENTES'!O1617)</f>
        <v/>
      </c>
    </row>
    <row r="1618" ht="15.75" customHeight="1">
      <c r="A1618" s="47" t="str">
        <f>IF('DATA PENDIENTES'!B1618="","",'DATA PENDIENTES'!B1618)</f>
        <v/>
      </c>
      <c r="B1618" s="47" t="str">
        <f>IF(A1618="","",'DATA PENDIENTES'!C1618)</f>
        <v/>
      </c>
      <c r="C1618" s="47" t="str">
        <f>IF(A1618="","",'DATA PENDIENTES'!L1618)</f>
        <v/>
      </c>
      <c r="D1618" s="47" t="str">
        <f>IF(A1618="","",'DATA PENDIENTES'!J1618)</f>
        <v/>
      </c>
      <c r="E1618" s="47" t="str">
        <f>IF(A1618="","",'DATA PENDIENTES'!D1618)</f>
        <v/>
      </c>
      <c r="F1618" s="47" t="str">
        <f>IF(A1618="","",'DATA PENDIENTES'!E1618)</f>
        <v/>
      </c>
      <c r="G1618" s="47" t="str">
        <f>IF(A1618="","",'DATA PENDIENTES'!F1618)</f>
        <v/>
      </c>
      <c r="H1618" s="47" t="str">
        <f>IF(A1618="","",'DATA PENDIENTES'!G1618)</f>
        <v/>
      </c>
      <c r="I1618" s="48" t="str">
        <f>IF(A1618="","",'DATA PENDIENTES'!H1618)</f>
        <v/>
      </c>
      <c r="J1618" s="48" t="str">
        <f t="shared" si="1"/>
        <v/>
      </c>
      <c r="K1618" s="47" t="str">
        <f>IF(A1618="","",'DATA PENDIENTES'!I1618)</f>
        <v/>
      </c>
      <c r="L1618" s="47" t="str">
        <f>IF(A1618="","",'DATA PENDIENTES'!K1618)</f>
        <v/>
      </c>
      <c r="M1618" s="47" t="str">
        <f>IF(A1618="","",'DATA PENDIENTES'!M1618)</f>
        <v/>
      </c>
      <c r="N1618" s="47" t="str">
        <f>IF(A1618="","",'DATA PENDIENTES'!N1618)</f>
        <v/>
      </c>
      <c r="O1618" s="47" t="str">
        <f t="shared" si="2"/>
        <v/>
      </c>
      <c r="P1618" s="47" t="str">
        <f t="shared" si="3"/>
        <v/>
      </c>
      <c r="Q1618" s="77" t="str">
        <f t="shared" si="4"/>
        <v/>
      </c>
      <c r="R1618" s="47" t="str">
        <f t="shared" si="5"/>
        <v/>
      </c>
      <c r="S1618" s="47" t="str">
        <f t="shared" si="6"/>
        <v/>
      </c>
      <c r="T1618" s="48" t="str">
        <f>IF(A1618="","",'DATA PENDIENTES'!O1618)</f>
        <v/>
      </c>
    </row>
    <row r="1619" ht="15.75" customHeight="1">
      <c r="A1619" s="52" t="str">
        <f>IF('DATA PENDIENTES'!B1619="","",'DATA PENDIENTES'!B1619)</f>
        <v/>
      </c>
      <c r="B1619" s="52" t="str">
        <f>IF(A1619="","",'DATA PENDIENTES'!C1619)</f>
        <v/>
      </c>
      <c r="C1619" s="52" t="str">
        <f>IF(A1619="","",'DATA PENDIENTES'!L1619)</f>
        <v/>
      </c>
      <c r="D1619" s="52" t="str">
        <f>IF(A1619="","",'DATA PENDIENTES'!J1619)</f>
        <v/>
      </c>
      <c r="E1619" s="52" t="str">
        <f>IF(A1619="","",'DATA PENDIENTES'!D1619)</f>
        <v/>
      </c>
      <c r="F1619" s="52" t="str">
        <f>IF(A1619="","",'DATA PENDIENTES'!E1619)</f>
        <v/>
      </c>
      <c r="G1619" s="52" t="str">
        <f>IF(A1619="","",'DATA PENDIENTES'!F1619)</f>
        <v/>
      </c>
      <c r="H1619" s="52" t="str">
        <f>IF(A1619="","",'DATA PENDIENTES'!G1619)</f>
        <v/>
      </c>
      <c r="I1619" s="53" t="str">
        <f>IF(A1619="","",'DATA PENDIENTES'!H1619)</f>
        <v/>
      </c>
      <c r="J1619" s="53" t="str">
        <f t="shared" si="1"/>
        <v/>
      </c>
      <c r="K1619" s="52" t="str">
        <f>IF(A1619="","",'DATA PENDIENTES'!I1619)</f>
        <v/>
      </c>
      <c r="L1619" s="52" t="str">
        <f>IF(A1619="","",'DATA PENDIENTES'!K1619)</f>
        <v/>
      </c>
      <c r="M1619" s="52" t="str">
        <f>IF(A1619="","",'DATA PENDIENTES'!M1619)</f>
        <v/>
      </c>
      <c r="N1619" s="52" t="str">
        <f>IF(A1619="","",'DATA PENDIENTES'!N1619)</f>
        <v/>
      </c>
      <c r="O1619" s="52" t="str">
        <f t="shared" si="2"/>
        <v/>
      </c>
      <c r="P1619" s="52" t="str">
        <f t="shared" si="3"/>
        <v/>
      </c>
      <c r="Q1619" s="80" t="str">
        <f t="shared" si="4"/>
        <v/>
      </c>
      <c r="R1619" s="52" t="str">
        <f t="shared" si="5"/>
        <v/>
      </c>
      <c r="S1619" s="52" t="str">
        <f t="shared" si="6"/>
        <v/>
      </c>
      <c r="T1619" s="53" t="str">
        <f>IF(A1619="","",'DATA PENDIENTES'!O1619)</f>
        <v/>
      </c>
    </row>
    <row r="1620" ht="15.75" customHeight="1">
      <c r="A1620" s="47" t="str">
        <f>IF('DATA PENDIENTES'!B1620="","",'DATA PENDIENTES'!B1620)</f>
        <v/>
      </c>
      <c r="B1620" s="47" t="str">
        <f>IF(A1620="","",'DATA PENDIENTES'!C1620)</f>
        <v/>
      </c>
      <c r="C1620" s="47" t="str">
        <f>IF(A1620="","",'DATA PENDIENTES'!L1620)</f>
        <v/>
      </c>
      <c r="D1620" s="47" t="str">
        <f>IF(A1620="","",'DATA PENDIENTES'!J1620)</f>
        <v/>
      </c>
      <c r="E1620" s="47" t="str">
        <f>IF(A1620="","",'DATA PENDIENTES'!D1620)</f>
        <v/>
      </c>
      <c r="F1620" s="47" t="str">
        <f>IF(A1620="","",'DATA PENDIENTES'!E1620)</f>
        <v/>
      </c>
      <c r="G1620" s="47" t="str">
        <f>IF(A1620="","",'DATA PENDIENTES'!F1620)</f>
        <v/>
      </c>
      <c r="H1620" s="47" t="str">
        <f>IF(A1620="","",'DATA PENDIENTES'!G1620)</f>
        <v/>
      </c>
      <c r="I1620" s="48" t="str">
        <f>IF(A1620="","",'DATA PENDIENTES'!H1620)</f>
        <v/>
      </c>
      <c r="J1620" s="48" t="str">
        <f t="shared" si="1"/>
        <v/>
      </c>
      <c r="K1620" s="47" t="str">
        <f>IF(A1620="","",'DATA PENDIENTES'!I1620)</f>
        <v/>
      </c>
      <c r="L1620" s="47" t="str">
        <f>IF(A1620="","",'DATA PENDIENTES'!K1620)</f>
        <v/>
      </c>
      <c r="M1620" s="47" t="str">
        <f>IF(A1620="","",'DATA PENDIENTES'!M1620)</f>
        <v/>
      </c>
      <c r="N1620" s="47" t="str">
        <f>IF(A1620="","",'DATA PENDIENTES'!N1620)</f>
        <v/>
      </c>
      <c r="O1620" s="47" t="str">
        <f t="shared" si="2"/>
        <v/>
      </c>
      <c r="P1620" s="47" t="str">
        <f t="shared" si="3"/>
        <v/>
      </c>
      <c r="Q1620" s="77" t="str">
        <f t="shared" si="4"/>
        <v/>
      </c>
      <c r="R1620" s="47" t="str">
        <f t="shared" si="5"/>
        <v/>
      </c>
      <c r="S1620" s="47" t="str">
        <f t="shared" si="6"/>
        <v/>
      </c>
      <c r="T1620" s="48" t="str">
        <f>IF(A1620="","",'DATA PENDIENTES'!O1620)</f>
        <v/>
      </c>
    </row>
    <row r="1621" ht="15.75" customHeight="1">
      <c r="A1621" s="52" t="str">
        <f>IF('DATA PENDIENTES'!B1621="","",'DATA PENDIENTES'!B1621)</f>
        <v/>
      </c>
      <c r="B1621" s="52" t="str">
        <f>IF(A1621="","",'DATA PENDIENTES'!C1621)</f>
        <v/>
      </c>
      <c r="C1621" s="52" t="str">
        <f>IF(A1621="","",'DATA PENDIENTES'!L1621)</f>
        <v/>
      </c>
      <c r="D1621" s="52" t="str">
        <f>IF(A1621="","",'DATA PENDIENTES'!J1621)</f>
        <v/>
      </c>
      <c r="E1621" s="52" t="str">
        <f>IF(A1621="","",'DATA PENDIENTES'!D1621)</f>
        <v/>
      </c>
      <c r="F1621" s="52" t="str">
        <f>IF(A1621="","",'DATA PENDIENTES'!E1621)</f>
        <v/>
      </c>
      <c r="G1621" s="52" t="str">
        <f>IF(A1621="","",'DATA PENDIENTES'!F1621)</f>
        <v/>
      </c>
      <c r="H1621" s="52" t="str">
        <f>IF(A1621="","",'DATA PENDIENTES'!G1621)</f>
        <v/>
      </c>
      <c r="I1621" s="53" t="str">
        <f>IF(A1621="","",'DATA PENDIENTES'!H1621)</f>
        <v/>
      </c>
      <c r="J1621" s="53" t="str">
        <f t="shared" si="1"/>
        <v/>
      </c>
      <c r="K1621" s="52" t="str">
        <f>IF(A1621="","",'DATA PENDIENTES'!I1621)</f>
        <v/>
      </c>
      <c r="L1621" s="52" t="str">
        <f>IF(A1621="","",'DATA PENDIENTES'!K1621)</f>
        <v/>
      </c>
      <c r="M1621" s="52" t="str">
        <f>IF(A1621="","",'DATA PENDIENTES'!M1621)</f>
        <v/>
      </c>
      <c r="N1621" s="52" t="str">
        <f>IF(A1621="","",'DATA PENDIENTES'!N1621)</f>
        <v/>
      </c>
      <c r="O1621" s="52" t="str">
        <f t="shared" si="2"/>
        <v/>
      </c>
      <c r="P1621" s="52" t="str">
        <f t="shared" si="3"/>
        <v/>
      </c>
      <c r="Q1621" s="80" t="str">
        <f t="shared" si="4"/>
        <v/>
      </c>
      <c r="R1621" s="52" t="str">
        <f t="shared" si="5"/>
        <v/>
      </c>
      <c r="S1621" s="52" t="str">
        <f t="shared" si="6"/>
        <v/>
      </c>
      <c r="T1621" s="53" t="str">
        <f>IF(A1621="","",'DATA PENDIENTES'!O1621)</f>
        <v/>
      </c>
    </row>
    <row r="1622" ht="15.75" customHeight="1">
      <c r="A1622" s="47" t="str">
        <f>IF('DATA PENDIENTES'!B1622="","",'DATA PENDIENTES'!B1622)</f>
        <v/>
      </c>
      <c r="B1622" s="47" t="str">
        <f>IF(A1622="","",'DATA PENDIENTES'!C1622)</f>
        <v/>
      </c>
      <c r="C1622" s="47" t="str">
        <f>IF(A1622="","",'DATA PENDIENTES'!L1622)</f>
        <v/>
      </c>
      <c r="D1622" s="47" t="str">
        <f>IF(A1622="","",'DATA PENDIENTES'!J1622)</f>
        <v/>
      </c>
      <c r="E1622" s="47" t="str">
        <f>IF(A1622="","",'DATA PENDIENTES'!D1622)</f>
        <v/>
      </c>
      <c r="F1622" s="47" t="str">
        <f>IF(A1622="","",'DATA PENDIENTES'!E1622)</f>
        <v/>
      </c>
      <c r="G1622" s="47" t="str">
        <f>IF(A1622="","",'DATA PENDIENTES'!F1622)</f>
        <v/>
      </c>
      <c r="H1622" s="47" t="str">
        <f>IF(A1622="","",'DATA PENDIENTES'!G1622)</f>
        <v/>
      </c>
      <c r="I1622" s="48" t="str">
        <f>IF(A1622="","",'DATA PENDIENTES'!H1622)</f>
        <v/>
      </c>
      <c r="J1622" s="48" t="str">
        <f t="shared" si="1"/>
        <v/>
      </c>
      <c r="K1622" s="47" t="str">
        <f>IF(A1622="","",'DATA PENDIENTES'!I1622)</f>
        <v/>
      </c>
      <c r="L1622" s="47" t="str">
        <f>IF(A1622="","",'DATA PENDIENTES'!K1622)</f>
        <v/>
      </c>
      <c r="M1622" s="47" t="str">
        <f>IF(A1622="","",'DATA PENDIENTES'!M1622)</f>
        <v/>
      </c>
      <c r="N1622" s="47" t="str">
        <f>IF(A1622="","",'DATA PENDIENTES'!N1622)</f>
        <v/>
      </c>
      <c r="O1622" s="47" t="str">
        <f t="shared" si="2"/>
        <v/>
      </c>
      <c r="P1622" s="47" t="str">
        <f t="shared" si="3"/>
        <v/>
      </c>
      <c r="Q1622" s="77" t="str">
        <f t="shared" si="4"/>
        <v/>
      </c>
      <c r="R1622" s="47" t="str">
        <f t="shared" si="5"/>
        <v/>
      </c>
      <c r="S1622" s="47" t="str">
        <f t="shared" si="6"/>
        <v/>
      </c>
      <c r="T1622" s="48" t="str">
        <f>IF(A1622="","",'DATA PENDIENTES'!O1622)</f>
        <v/>
      </c>
    </row>
    <row r="1623" ht="15.75" customHeight="1">
      <c r="A1623" s="52" t="str">
        <f>IF('DATA PENDIENTES'!B1623="","",'DATA PENDIENTES'!B1623)</f>
        <v/>
      </c>
      <c r="B1623" s="52" t="str">
        <f>IF(A1623="","",'DATA PENDIENTES'!C1623)</f>
        <v/>
      </c>
      <c r="C1623" s="52" t="str">
        <f>IF(A1623="","",'DATA PENDIENTES'!L1623)</f>
        <v/>
      </c>
      <c r="D1623" s="52" t="str">
        <f>IF(A1623="","",'DATA PENDIENTES'!J1623)</f>
        <v/>
      </c>
      <c r="E1623" s="52" t="str">
        <f>IF(A1623="","",'DATA PENDIENTES'!D1623)</f>
        <v/>
      </c>
      <c r="F1623" s="52" t="str">
        <f>IF(A1623="","",'DATA PENDIENTES'!E1623)</f>
        <v/>
      </c>
      <c r="G1623" s="52" t="str">
        <f>IF(A1623="","",'DATA PENDIENTES'!F1623)</f>
        <v/>
      </c>
      <c r="H1623" s="52" t="str">
        <f>IF(A1623="","",'DATA PENDIENTES'!G1623)</f>
        <v/>
      </c>
      <c r="I1623" s="53" t="str">
        <f>IF(A1623="","",'DATA PENDIENTES'!H1623)</f>
        <v/>
      </c>
      <c r="J1623" s="53" t="str">
        <f t="shared" si="1"/>
        <v/>
      </c>
      <c r="K1623" s="52" t="str">
        <f>IF(A1623="","",'DATA PENDIENTES'!I1623)</f>
        <v/>
      </c>
      <c r="L1623" s="52" t="str">
        <f>IF(A1623="","",'DATA PENDIENTES'!K1623)</f>
        <v/>
      </c>
      <c r="M1623" s="52" t="str">
        <f>IF(A1623="","",'DATA PENDIENTES'!M1623)</f>
        <v/>
      </c>
      <c r="N1623" s="52" t="str">
        <f>IF(A1623="","",'DATA PENDIENTES'!N1623)</f>
        <v/>
      </c>
      <c r="O1623" s="52" t="str">
        <f t="shared" si="2"/>
        <v/>
      </c>
      <c r="P1623" s="52" t="str">
        <f t="shared" si="3"/>
        <v/>
      </c>
      <c r="Q1623" s="80" t="str">
        <f t="shared" si="4"/>
        <v/>
      </c>
      <c r="R1623" s="52" t="str">
        <f t="shared" si="5"/>
        <v/>
      </c>
      <c r="S1623" s="52" t="str">
        <f t="shared" si="6"/>
        <v/>
      </c>
      <c r="T1623" s="53" t="str">
        <f>IF(A1623="","",'DATA PENDIENTES'!O1623)</f>
        <v/>
      </c>
    </row>
    <row r="1624" ht="15.75" customHeight="1">
      <c r="A1624" s="47" t="str">
        <f>IF('DATA PENDIENTES'!B1624="","",'DATA PENDIENTES'!B1624)</f>
        <v/>
      </c>
      <c r="B1624" s="47" t="str">
        <f>IF(A1624="","",'DATA PENDIENTES'!C1624)</f>
        <v/>
      </c>
      <c r="C1624" s="47" t="str">
        <f>IF(A1624="","",'DATA PENDIENTES'!L1624)</f>
        <v/>
      </c>
      <c r="D1624" s="47" t="str">
        <f>IF(A1624="","",'DATA PENDIENTES'!J1624)</f>
        <v/>
      </c>
      <c r="E1624" s="47" t="str">
        <f>IF(A1624="","",'DATA PENDIENTES'!D1624)</f>
        <v/>
      </c>
      <c r="F1624" s="47" t="str">
        <f>IF(A1624="","",'DATA PENDIENTES'!E1624)</f>
        <v/>
      </c>
      <c r="G1624" s="47" t="str">
        <f>IF(A1624="","",'DATA PENDIENTES'!F1624)</f>
        <v/>
      </c>
      <c r="H1624" s="47" t="str">
        <f>IF(A1624="","",'DATA PENDIENTES'!G1624)</f>
        <v/>
      </c>
      <c r="I1624" s="48" t="str">
        <f>IF(A1624="","",'DATA PENDIENTES'!H1624)</f>
        <v/>
      </c>
      <c r="J1624" s="48" t="str">
        <f t="shared" si="1"/>
        <v/>
      </c>
      <c r="K1624" s="47" t="str">
        <f>IF(A1624="","",'DATA PENDIENTES'!I1624)</f>
        <v/>
      </c>
      <c r="L1624" s="47" t="str">
        <f>IF(A1624="","",'DATA PENDIENTES'!K1624)</f>
        <v/>
      </c>
      <c r="M1624" s="47" t="str">
        <f>IF(A1624="","",'DATA PENDIENTES'!M1624)</f>
        <v/>
      </c>
      <c r="N1624" s="47" t="str">
        <f>IF(A1624="","",'DATA PENDIENTES'!N1624)</f>
        <v/>
      </c>
      <c r="O1624" s="47" t="str">
        <f t="shared" si="2"/>
        <v/>
      </c>
      <c r="P1624" s="47" t="str">
        <f t="shared" si="3"/>
        <v/>
      </c>
      <c r="Q1624" s="77" t="str">
        <f t="shared" si="4"/>
        <v/>
      </c>
      <c r="R1624" s="47" t="str">
        <f t="shared" si="5"/>
        <v/>
      </c>
      <c r="S1624" s="47" t="str">
        <f t="shared" si="6"/>
        <v/>
      </c>
      <c r="T1624" s="48" t="str">
        <f>IF(A1624="","",'DATA PENDIENTES'!O1624)</f>
        <v/>
      </c>
    </row>
    <row r="1625" ht="15.75" customHeight="1">
      <c r="A1625" s="52" t="str">
        <f>IF('DATA PENDIENTES'!B1625="","",'DATA PENDIENTES'!B1625)</f>
        <v/>
      </c>
      <c r="B1625" s="52" t="str">
        <f>IF(A1625="","",'DATA PENDIENTES'!C1625)</f>
        <v/>
      </c>
      <c r="C1625" s="52" t="str">
        <f>IF(A1625="","",'DATA PENDIENTES'!L1625)</f>
        <v/>
      </c>
      <c r="D1625" s="52" t="str">
        <f>IF(A1625="","",'DATA PENDIENTES'!J1625)</f>
        <v/>
      </c>
      <c r="E1625" s="52" t="str">
        <f>IF(A1625="","",'DATA PENDIENTES'!D1625)</f>
        <v/>
      </c>
      <c r="F1625" s="52" t="str">
        <f>IF(A1625="","",'DATA PENDIENTES'!E1625)</f>
        <v/>
      </c>
      <c r="G1625" s="52" t="str">
        <f>IF(A1625="","",'DATA PENDIENTES'!F1625)</f>
        <v/>
      </c>
      <c r="H1625" s="52" t="str">
        <f>IF(A1625="","",'DATA PENDIENTES'!G1625)</f>
        <v/>
      </c>
      <c r="I1625" s="53" t="str">
        <f>IF(A1625="","",'DATA PENDIENTES'!H1625)</f>
        <v/>
      </c>
      <c r="J1625" s="53" t="str">
        <f t="shared" si="1"/>
        <v/>
      </c>
      <c r="K1625" s="52" t="str">
        <f>IF(A1625="","",'DATA PENDIENTES'!I1625)</f>
        <v/>
      </c>
      <c r="L1625" s="52" t="str">
        <f>IF(A1625="","",'DATA PENDIENTES'!K1625)</f>
        <v/>
      </c>
      <c r="M1625" s="52" t="str">
        <f>IF(A1625="","",'DATA PENDIENTES'!M1625)</f>
        <v/>
      </c>
      <c r="N1625" s="52" t="str">
        <f>IF(A1625="","",'DATA PENDIENTES'!N1625)</f>
        <v/>
      </c>
      <c r="O1625" s="52" t="str">
        <f t="shared" si="2"/>
        <v/>
      </c>
      <c r="P1625" s="52" t="str">
        <f t="shared" si="3"/>
        <v/>
      </c>
      <c r="Q1625" s="80" t="str">
        <f t="shared" si="4"/>
        <v/>
      </c>
      <c r="R1625" s="52" t="str">
        <f t="shared" si="5"/>
        <v/>
      </c>
      <c r="S1625" s="52" t="str">
        <f t="shared" si="6"/>
        <v/>
      </c>
      <c r="T1625" s="53" t="str">
        <f>IF(A1625="","",'DATA PENDIENTES'!O1625)</f>
        <v/>
      </c>
    </row>
    <row r="1626" ht="15.75" customHeight="1">
      <c r="A1626" s="47" t="str">
        <f>IF('DATA PENDIENTES'!B1626="","",'DATA PENDIENTES'!B1626)</f>
        <v/>
      </c>
      <c r="B1626" s="47" t="str">
        <f>IF(A1626="","",'DATA PENDIENTES'!C1626)</f>
        <v/>
      </c>
      <c r="C1626" s="47" t="str">
        <f>IF(A1626="","",'DATA PENDIENTES'!L1626)</f>
        <v/>
      </c>
      <c r="D1626" s="47" t="str">
        <f>IF(A1626="","",'DATA PENDIENTES'!J1626)</f>
        <v/>
      </c>
      <c r="E1626" s="47" t="str">
        <f>IF(A1626="","",'DATA PENDIENTES'!D1626)</f>
        <v/>
      </c>
      <c r="F1626" s="47" t="str">
        <f>IF(A1626="","",'DATA PENDIENTES'!E1626)</f>
        <v/>
      </c>
      <c r="G1626" s="47" t="str">
        <f>IF(A1626="","",'DATA PENDIENTES'!F1626)</f>
        <v/>
      </c>
      <c r="H1626" s="47" t="str">
        <f>IF(A1626="","",'DATA PENDIENTES'!G1626)</f>
        <v/>
      </c>
      <c r="I1626" s="48" t="str">
        <f>IF(A1626="","",'DATA PENDIENTES'!H1626)</f>
        <v/>
      </c>
      <c r="J1626" s="48" t="str">
        <f t="shared" si="1"/>
        <v/>
      </c>
      <c r="K1626" s="47" t="str">
        <f>IF(A1626="","",'DATA PENDIENTES'!I1626)</f>
        <v/>
      </c>
      <c r="L1626" s="47" t="str">
        <f>IF(A1626="","",'DATA PENDIENTES'!K1626)</f>
        <v/>
      </c>
      <c r="M1626" s="47" t="str">
        <f>IF(A1626="","",'DATA PENDIENTES'!M1626)</f>
        <v/>
      </c>
      <c r="N1626" s="47" t="str">
        <f>IF(A1626="","",'DATA PENDIENTES'!N1626)</f>
        <v/>
      </c>
      <c r="O1626" s="47" t="str">
        <f t="shared" si="2"/>
        <v/>
      </c>
      <c r="P1626" s="47" t="str">
        <f t="shared" si="3"/>
        <v/>
      </c>
      <c r="Q1626" s="77" t="str">
        <f t="shared" si="4"/>
        <v/>
      </c>
      <c r="R1626" s="47" t="str">
        <f t="shared" si="5"/>
        <v/>
      </c>
      <c r="S1626" s="47" t="str">
        <f t="shared" si="6"/>
        <v/>
      </c>
      <c r="T1626" s="48" t="str">
        <f>IF(A1626="","",'DATA PENDIENTES'!O1626)</f>
        <v/>
      </c>
    </row>
    <row r="1627" ht="15.75" customHeight="1">
      <c r="A1627" s="52" t="str">
        <f>IF('DATA PENDIENTES'!B1627="","",'DATA PENDIENTES'!B1627)</f>
        <v/>
      </c>
      <c r="B1627" s="52" t="str">
        <f>IF(A1627="","",'DATA PENDIENTES'!C1627)</f>
        <v/>
      </c>
      <c r="C1627" s="52" t="str">
        <f>IF(A1627="","",'DATA PENDIENTES'!L1627)</f>
        <v/>
      </c>
      <c r="D1627" s="52" t="str">
        <f>IF(A1627="","",'DATA PENDIENTES'!J1627)</f>
        <v/>
      </c>
      <c r="E1627" s="52" t="str">
        <f>IF(A1627="","",'DATA PENDIENTES'!D1627)</f>
        <v/>
      </c>
      <c r="F1627" s="52" t="str">
        <f>IF(A1627="","",'DATA PENDIENTES'!E1627)</f>
        <v/>
      </c>
      <c r="G1627" s="52" t="str">
        <f>IF(A1627="","",'DATA PENDIENTES'!F1627)</f>
        <v/>
      </c>
      <c r="H1627" s="52" t="str">
        <f>IF(A1627="","",'DATA PENDIENTES'!G1627)</f>
        <v/>
      </c>
      <c r="I1627" s="53" t="str">
        <f>IF(A1627="","",'DATA PENDIENTES'!H1627)</f>
        <v/>
      </c>
      <c r="J1627" s="53" t="str">
        <f t="shared" si="1"/>
        <v/>
      </c>
      <c r="K1627" s="52" t="str">
        <f>IF(A1627="","",'DATA PENDIENTES'!I1627)</f>
        <v/>
      </c>
      <c r="L1627" s="52" t="str">
        <f>IF(A1627="","",'DATA PENDIENTES'!K1627)</f>
        <v/>
      </c>
      <c r="M1627" s="52" t="str">
        <f>IF(A1627="","",'DATA PENDIENTES'!M1627)</f>
        <v/>
      </c>
      <c r="N1627" s="52" t="str">
        <f>IF(A1627="","",'DATA PENDIENTES'!N1627)</f>
        <v/>
      </c>
      <c r="O1627" s="52" t="str">
        <f t="shared" si="2"/>
        <v/>
      </c>
      <c r="P1627" s="52" t="str">
        <f t="shared" si="3"/>
        <v/>
      </c>
      <c r="Q1627" s="80" t="str">
        <f t="shared" si="4"/>
        <v/>
      </c>
      <c r="R1627" s="52" t="str">
        <f t="shared" si="5"/>
        <v/>
      </c>
      <c r="S1627" s="52" t="str">
        <f t="shared" si="6"/>
        <v/>
      </c>
      <c r="T1627" s="53" t="str">
        <f>IF(A1627="","",'DATA PENDIENTES'!O1627)</f>
        <v/>
      </c>
    </row>
    <row r="1628" ht="15.75" customHeight="1">
      <c r="A1628" s="47" t="str">
        <f>IF('DATA PENDIENTES'!B1628="","",'DATA PENDIENTES'!B1628)</f>
        <v/>
      </c>
      <c r="B1628" s="47" t="str">
        <f>IF(A1628="","",'DATA PENDIENTES'!C1628)</f>
        <v/>
      </c>
      <c r="C1628" s="47" t="str">
        <f>IF(A1628="","",'DATA PENDIENTES'!L1628)</f>
        <v/>
      </c>
      <c r="D1628" s="47" t="str">
        <f>IF(A1628="","",'DATA PENDIENTES'!J1628)</f>
        <v/>
      </c>
      <c r="E1628" s="47" t="str">
        <f>IF(A1628="","",'DATA PENDIENTES'!D1628)</f>
        <v/>
      </c>
      <c r="F1628" s="47" t="str">
        <f>IF(A1628="","",'DATA PENDIENTES'!E1628)</f>
        <v/>
      </c>
      <c r="G1628" s="47" t="str">
        <f>IF(A1628="","",'DATA PENDIENTES'!F1628)</f>
        <v/>
      </c>
      <c r="H1628" s="47" t="str">
        <f>IF(A1628="","",'DATA PENDIENTES'!G1628)</f>
        <v/>
      </c>
      <c r="I1628" s="48" t="str">
        <f>IF(A1628="","",'DATA PENDIENTES'!H1628)</f>
        <v/>
      </c>
      <c r="J1628" s="48" t="str">
        <f t="shared" si="1"/>
        <v/>
      </c>
      <c r="K1628" s="47" t="str">
        <f>IF(A1628="","",'DATA PENDIENTES'!I1628)</f>
        <v/>
      </c>
      <c r="L1628" s="47" t="str">
        <f>IF(A1628="","",'DATA PENDIENTES'!K1628)</f>
        <v/>
      </c>
      <c r="M1628" s="47" t="str">
        <f>IF(A1628="","",'DATA PENDIENTES'!M1628)</f>
        <v/>
      </c>
      <c r="N1628" s="47" t="str">
        <f>IF(A1628="","",'DATA PENDIENTES'!N1628)</f>
        <v/>
      </c>
      <c r="O1628" s="47" t="str">
        <f t="shared" si="2"/>
        <v/>
      </c>
      <c r="P1628" s="47" t="str">
        <f t="shared" si="3"/>
        <v/>
      </c>
      <c r="Q1628" s="77" t="str">
        <f t="shared" si="4"/>
        <v/>
      </c>
      <c r="R1628" s="47" t="str">
        <f t="shared" si="5"/>
        <v/>
      </c>
      <c r="S1628" s="47" t="str">
        <f t="shared" si="6"/>
        <v/>
      </c>
      <c r="T1628" s="48" t="str">
        <f>IF(A1628="","",'DATA PENDIENTES'!O1628)</f>
        <v/>
      </c>
    </row>
    <row r="1629" ht="15.75" customHeight="1">
      <c r="A1629" s="52" t="str">
        <f>IF('DATA PENDIENTES'!B1629="","",'DATA PENDIENTES'!B1629)</f>
        <v/>
      </c>
      <c r="B1629" s="52" t="str">
        <f>IF(A1629="","",'DATA PENDIENTES'!C1629)</f>
        <v/>
      </c>
      <c r="C1629" s="52" t="str">
        <f>IF(A1629="","",'DATA PENDIENTES'!L1629)</f>
        <v/>
      </c>
      <c r="D1629" s="52" t="str">
        <f>IF(A1629="","",'DATA PENDIENTES'!J1629)</f>
        <v/>
      </c>
      <c r="E1629" s="52" t="str">
        <f>IF(A1629="","",'DATA PENDIENTES'!D1629)</f>
        <v/>
      </c>
      <c r="F1629" s="52" t="str">
        <f>IF(A1629="","",'DATA PENDIENTES'!E1629)</f>
        <v/>
      </c>
      <c r="G1629" s="52" t="str">
        <f>IF(A1629="","",'DATA PENDIENTES'!F1629)</f>
        <v/>
      </c>
      <c r="H1629" s="52" t="str">
        <f>IF(A1629="","",'DATA PENDIENTES'!G1629)</f>
        <v/>
      </c>
      <c r="I1629" s="53" t="str">
        <f>IF(A1629="","",'DATA PENDIENTES'!H1629)</f>
        <v/>
      </c>
      <c r="J1629" s="53" t="str">
        <f t="shared" si="1"/>
        <v/>
      </c>
      <c r="K1629" s="52" t="str">
        <f>IF(A1629="","",'DATA PENDIENTES'!I1629)</f>
        <v/>
      </c>
      <c r="L1629" s="52" t="str">
        <f>IF(A1629="","",'DATA PENDIENTES'!K1629)</f>
        <v/>
      </c>
      <c r="M1629" s="52" t="str">
        <f>IF(A1629="","",'DATA PENDIENTES'!M1629)</f>
        <v/>
      </c>
      <c r="N1629" s="52" t="str">
        <f>IF(A1629="","",'DATA PENDIENTES'!N1629)</f>
        <v/>
      </c>
      <c r="O1629" s="52" t="str">
        <f t="shared" si="2"/>
        <v/>
      </c>
      <c r="P1629" s="52" t="str">
        <f t="shared" si="3"/>
        <v/>
      </c>
      <c r="Q1629" s="80" t="str">
        <f t="shared" si="4"/>
        <v/>
      </c>
      <c r="R1629" s="52" t="str">
        <f t="shared" si="5"/>
        <v/>
      </c>
      <c r="S1629" s="52" t="str">
        <f t="shared" si="6"/>
        <v/>
      </c>
      <c r="T1629" s="53" t="str">
        <f>IF(A1629="","",'DATA PENDIENTES'!O1629)</f>
        <v/>
      </c>
    </row>
    <row r="1630" ht="15.75" customHeight="1">
      <c r="A1630" s="47" t="str">
        <f>IF('DATA PENDIENTES'!B1630="","",'DATA PENDIENTES'!B1630)</f>
        <v/>
      </c>
      <c r="B1630" s="47" t="str">
        <f>IF(A1630="","",'DATA PENDIENTES'!C1630)</f>
        <v/>
      </c>
      <c r="C1630" s="47" t="str">
        <f>IF(A1630="","",'DATA PENDIENTES'!L1630)</f>
        <v/>
      </c>
      <c r="D1630" s="47" t="str">
        <f>IF(A1630="","",'DATA PENDIENTES'!J1630)</f>
        <v/>
      </c>
      <c r="E1630" s="47" t="str">
        <f>IF(A1630="","",'DATA PENDIENTES'!D1630)</f>
        <v/>
      </c>
      <c r="F1630" s="47" t="str">
        <f>IF(A1630="","",'DATA PENDIENTES'!E1630)</f>
        <v/>
      </c>
      <c r="G1630" s="47" t="str">
        <f>IF(A1630="","",'DATA PENDIENTES'!F1630)</f>
        <v/>
      </c>
      <c r="H1630" s="47" t="str">
        <f>IF(A1630="","",'DATA PENDIENTES'!G1630)</f>
        <v/>
      </c>
      <c r="I1630" s="48" t="str">
        <f>IF(A1630="","",'DATA PENDIENTES'!H1630)</f>
        <v/>
      </c>
      <c r="J1630" s="48" t="str">
        <f t="shared" si="1"/>
        <v/>
      </c>
      <c r="K1630" s="47" t="str">
        <f>IF(A1630="","",'DATA PENDIENTES'!I1630)</f>
        <v/>
      </c>
      <c r="L1630" s="47" t="str">
        <f>IF(A1630="","",'DATA PENDIENTES'!K1630)</f>
        <v/>
      </c>
      <c r="M1630" s="47" t="str">
        <f>IF(A1630="","",'DATA PENDIENTES'!M1630)</f>
        <v/>
      </c>
      <c r="N1630" s="47" t="str">
        <f>IF(A1630="","",'DATA PENDIENTES'!N1630)</f>
        <v/>
      </c>
      <c r="O1630" s="47" t="str">
        <f t="shared" si="2"/>
        <v/>
      </c>
      <c r="P1630" s="47" t="str">
        <f t="shared" si="3"/>
        <v/>
      </c>
      <c r="Q1630" s="77" t="str">
        <f t="shared" si="4"/>
        <v/>
      </c>
      <c r="R1630" s="47" t="str">
        <f t="shared" si="5"/>
        <v/>
      </c>
      <c r="S1630" s="47" t="str">
        <f t="shared" si="6"/>
        <v/>
      </c>
      <c r="T1630" s="48" t="str">
        <f>IF(A1630="","",'DATA PENDIENTES'!O1630)</f>
        <v/>
      </c>
    </row>
    <row r="1631" ht="15.75" customHeight="1">
      <c r="A1631" s="52" t="str">
        <f>IF('DATA PENDIENTES'!B1631="","",'DATA PENDIENTES'!B1631)</f>
        <v/>
      </c>
      <c r="B1631" s="52" t="str">
        <f>IF(A1631="","",'DATA PENDIENTES'!C1631)</f>
        <v/>
      </c>
      <c r="C1631" s="52" t="str">
        <f>IF(A1631="","",'DATA PENDIENTES'!L1631)</f>
        <v/>
      </c>
      <c r="D1631" s="52" t="str">
        <f>IF(A1631="","",'DATA PENDIENTES'!J1631)</f>
        <v/>
      </c>
      <c r="E1631" s="52" t="str">
        <f>IF(A1631="","",'DATA PENDIENTES'!D1631)</f>
        <v/>
      </c>
      <c r="F1631" s="52" t="str">
        <f>IF(A1631="","",'DATA PENDIENTES'!E1631)</f>
        <v/>
      </c>
      <c r="G1631" s="52" t="str">
        <f>IF(A1631="","",'DATA PENDIENTES'!F1631)</f>
        <v/>
      </c>
      <c r="H1631" s="52" t="str">
        <f>IF(A1631="","",'DATA PENDIENTES'!G1631)</f>
        <v/>
      </c>
      <c r="I1631" s="53" t="str">
        <f>IF(A1631="","",'DATA PENDIENTES'!H1631)</f>
        <v/>
      </c>
      <c r="J1631" s="53" t="str">
        <f t="shared" si="1"/>
        <v/>
      </c>
      <c r="K1631" s="52" t="str">
        <f>IF(A1631="","",'DATA PENDIENTES'!I1631)</f>
        <v/>
      </c>
      <c r="L1631" s="52" t="str">
        <f>IF(A1631="","",'DATA PENDIENTES'!K1631)</f>
        <v/>
      </c>
      <c r="M1631" s="52" t="str">
        <f>IF(A1631="","",'DATA PENDIENTES'!M1631)</f>
        <v/>
      </c>
      <c r="N1631" s="52" t="str">
        <f>IF(A1631="","",'DATA PENDIENTES'!N1631)</f>
        <v/>
      </c>
      <c r="O1631" s="52" t="str">
        <f t="shared" si="2"/>
        <v/>
      </c>
      <c r="P1631" s="52" t="str">
        <f t="shared" si="3"/>
        <v/>
      </c>
      <c r="Q1631" s="80" t="str">
        <f t="shared" si="4"/>
        <v/>
      </c>
      <c r="R1631" s="52" t="str">
        <f t="shared" si="5"/>
        <v/>
      </c>
      <c r="S1631" s="52" t="str">
        <f t="shared" si="6"/>
        <v/>
      </c>
      <c r="T1631" s="53" t="str">
        <f>IF(A1631="","",'DATA PENDIENTES'!O1631)</f>
        <v/>
      </c>
    </row>
    <row r="1632" ht="15.75" customHeight="1">
      <c r="A1632" s="47" t="str">
        <f>IF('DATA PENDIENTES'!B1632="","",'DATA PENDIENTES'!B1632)</f>
        <v/>
      </c>
      <c r="B1632" s="47" t="str">
        <f>IF(A1632="","",'DATA PENDIENTES'!C1632)</f>
        <v/>
      </c>
      <c r="C1632" s="47" t="str">
        <f>IF(A1632="","",'DATA PENDIENTES'!L1632)</f>
        <v/>
      </c>
      <c r="D1632" s="47" t="str">
        <f>IF(A1632="","",'DATA PENDIENTES'!J1632)</f>
        <v/>
      </c>
      <c r="E1632" s="47" t="str">
        <f>IF(A1632="","",'DATA PENDIENTES'!D1632)</f>
        <v/>
      </c>
      <c r="F1632" s="47" t="str">
        <f>IF(A1632="","",'DATA PENDIENTES'!E1632)</f>
        <v/>
      </c>
      <c r="G1632" s="47" t="str">
        <f>IF(A1632="","",'DATA PENDIENTES'!F1632)</f>
        <v/>
      </c>
      <c r="H1632" s="47" t="str">
        <f>IF(A1632="","",'DATA PENDIENTES'!G1632)</f>
        <v/>
      </c>
      <c r="I1632" s="48" t="str">
        <f>IF(A1632="","",'DATA PENDIENTES'!H1632)</f>
        <v/>
      </c>
      <c r="J1632" s="48" t="str">
        <f t="shared" si="1"/>
        <v/>
      </c>
      <c r="K1632" s="47" t="str">
        <f>IF(A1632="","",'DATA PENDIENTES'!I1632)</f>
        <v/>
      </c>
      <c r="L1632" s="47" t="str">
        <f>IF(A1632="","",'DATA PENDIENTES'!K1632)</f>
        <v/>
      </c>
      <c r="M1632" s="47" t="str">
        <f>IF(A1632="","",'DATA PENDIENTES'!M1632)</f>
        <v/>
      </c>
      <c r="N1632" s="47" t="str">
        <f>IF(A1632="","",'DATA PENDIENTES'!N1632)</f>
        <v/>
      </c>
      <c r="O1632" s="47" t="str">
        <f t="shared" si="2"/>
        <v/>
      </c>
      <c r="P1632" s="47" t="str">
        <f t="shared" si="3"/>
        <v/>
      </c>
      <c r="Q1632" s="77" t="str">
        <f t="shared" si="4"/>
        <v/>
      </c>
      <c r="R1632" s="47" t="str">
        <f t="shared" si="5"/>
        <v/>
      </c>
      <c r="S1632" s="47" t="str">
        <f t="shared" si="6"/>
        <v/>
      </c>
      <c r="T1632" s="48" t="str">
        <f>IF(A1632="","",'DATA PENDIENTES'!O1632)</f>
        <v/>
      </c>
    </row>
    <row r="1633" ht="15.75" customHeight="1">
      <c r="A1633" s="52" t="str">
        <f>IF('DATA PENDIENTES'!B1633="","",'DATA PENDIENTES'!B1633)</f>
        <v/>
      </c>
      <c r="B1633" s="52" t="str">
        <f>IF(A1633="","",'DATA PENDIENTES'!C1633)</f>
        <v/>
      </c>
      <c r="C1633" s="52" t="str">
        <f>IF(A1633="","",'DATA PENDIENTES'!L1633)</f>
        <v/>
      </c>
      <c r="D1633" s="52" t="str">
        <f>IF(A1633="","",'DATA PENDIENTES'!J1633)</f>
        <v/>
      </c>
      <c r="E1633" s="52" t="str">
        <f>IF(A1633="","",'DATA PENDIENTES'!D1633)</f>
        <v/>
      </c>
      <c r="F1633" s="52" t="str">
        <f>IF(A1633="","",'DATA PENDIENTES'!E1633)</f>
        <v/>
      </c>
      <c r="G1633" s="52" t="str">
        <f>IF(A1633="","",'DATA PENDIENTES'!F1633)</f>
        <v/>
      </c>
      <c r="H1633" s="52" t="str">
        <f>IF(A1633="","",'DATA PENDIENTES'!G1633)</f>
        <v/>
      </c>
      <c r="I1633" s="53" t="str">
        <f>IF(A1633="","",'DATA PENDIENTES'!H1633)</f>
        <v/>
      </c>
      <c r="J1633" s="53" t="str">
        <f t="shared" si="1"/>
        <v/>
      </c>
      <c r="K1633" s="52" t="str">
        <f>IF(A1633="","",'DATA PENDIENTES'!I1633)</f>
        <v/>
      </c>
      <c r="L1633" s="52" t="str">
        <f>IF(A1633="","",'DATA PENDIENTES'!K1633)</f>
        <v/>
      </c>
      <c r="M1633" s="52" t="str">
        <f>IF(A1633="","",'DATA PENDIENTES'!M1633)</f>
        <v/>
      </c>
      <c r="N1633" s="52" t="str">
        <f>IF(A1633="","",'DATA PENDIENTES'!N1633)</f>
        <v/>
      </c>
      <c r="O1633" s="52" t="str">
        <f t="shared" si="2"/>
        <v/>
      </c>
      <c r="P1633" s="52" t="str">
        <f t="shared" si="3"/>
        <v/>
      </c>
      <c r="Q1633" s="80" t="str">
        <f t="shared" si="4"/>
        <v/>
      </c>
      <c r="R1633" s="52" t="str">
        <f t="shared" si="5"/>
        <v/>
      </c>
      <c r="S1633" s="52" t="str">
        <f t="shared" si="6"/>
        <v/>
      </c>
      <c r="T1633" s="53" t="str">
        <f>IF(A1633="","",'DATA PENDIENTES'!O1633)</f>
        <v/>
      </c>
    </row>
    <row r="1634" ht="15.75" customHeight="1">
      <c r="A1634" s="47" t="str">
        <f>IF('DATA PENDIENTES'!B1634="","",'DATA PENDIENTES'!B1634)</f>
        <v/>
      </c>
      <c r="B1634" s="47" t="str">
        <f>IF(A1634="","",'DATA PENDIENTES'!C1634)</f>
        <v/>
      </c>
      <c r="C1634" s="47" t="str">
        <f>IF(A1634="","",'DATA PENDIENTES'!L1634)</f>
        <v/>
      </c>
      <c r="D1634" s="47" t="str">
        <f>IF(A1634="","",'DATA PENDIENTES'!J1634)</f>
        <v/>
      </c>
      <c r="E1634" s="47" t="str">
        <f>IF(A1634="","",'DATA PENDIENTES'!D1634)</f>
        <v/>
      </c>
      <c r="F1634" s="47" t="str">
        <f>IF(A1634="","",'DATA PENDIENTES'!E1634)</f>
        <v/>
      </c>
      <c r="G1634" s="47" t="str">
        <f>IF(A1634="","",'DATA PENDIENTES'!F1634)</f>
        <v/>
      </c>
      <c r="H1634" s="47" t="str">
        <f>IF(A1634="","",'DATA PENDIENTES'!G1634)</f>
        <v/>
      </c>
      <c r="I1634" s="48" t="str">
        <f>IF(A1634="","",'DATA PENDIENTES'!H1634)</f>
        <v/>
      </c>
      <c r="J1634" s="48" t="str">
        <f t="shared" si="1"/>
        <v/>
      </c>
      <c r="K1634" s="47" t="str">
        <f>IF(A1634="","",'DATA PENDIENTES'!I1634)</f>
        <v/>
      </c>
      <c r="L1634" s="47" t="str">
        <f>IF(A1634="","",'DATA PENDIENTES'!K1634)</f>
        <v/>
      </c>
      <c r="M1634" s="47" t="str">
        <f>IF(A1634="","",'DATA PENDIENTES'!M1634)</f>
        <v/>
      </c>
      <c r="N1634" s="47" t="str">
        <f>IF(A1634="","",'DATA PENDIENTES'!N1634)</f>
        <v/>
      </c>
      <c r="O1634" s="47" t="str">
        <f t="shared" si="2"/>
        <v/>
      </c>
      <c r="P1634" s="47" t="str">
        <f t="shared" si="3"/>
        <v/>
      </c>
      <c r="Q1634" s="77" t="str">
        <f t="shared" si="4"/>
        <v/>
      </c>
      <c r="R1634" s="47" t="str">
        <f t="shared" si="5"/>
        <v/>
      </c>
      <c r="S1634" s="47" t="str">
        <f t="shared" si="6"/>
        <v/>
      </c>
      <c r="T1634" s="48" t="str">
        <f>IF(A1634="","",'DATA PENDIENTES'!O1634)</f>
        <v/>
      </c>
    </row>
    <row r="1635" ht="15.75" customHeight="1">
      <c r="A1635" s="52" t="str">
        <f>IF('DATA PENDIENTES'!B1635="","",'DATA PENDIENTES'!B1635)</f>
        <v/>
      </c>
      <c r="B1635" s="52" t="str">
        <f>IF(A1635="","",'DATA PENDIENTES'!C1635)</f>
        <v/>
      </c>
      <c r="C1635" s="52" t="str">
        <f>IF(A1635="","",'DATA PENDIENTES'!L1635)</f>
        <v/>
      </c>
      <c r="D1635" s="52" t="str">
        <f>IF(A1635="","",'DATA PENDIENTES'!J1635)</f>
        <v/>
      </c>
      <c r="E1635" s="52" t="str">
        <f>IF(A1635="","",'DATA PENDIENTES'!D1635)</f>
        <v/>
      </c>
      <c r="F1635" s="52" t="str">
        <f>IF(A1635="","",'DATA PENDIENTES'!E1635)</f>
        <v/>
      </c>
      <c r="G1635" s="52" t="str">
        <f>IF(A1635="","",'DATA PENDIENTES'!F1635)</f>
        <v/>
      </c>
      <c r="H1635" s="52" t="str">
        <f>IF(A1635="","",'DATA PENDIENTES'!G1635)</f>
        <v/>
      </c>
      <c r="I1635" s="53" t="str">
        <f>IF(A1635="","",'DATA PENDIENTES'!H1635)</f>
        <v/>
      </c>
      <c r="J1635" s="53" t="str">
        <f t="shared" si="1"/>
        <v/>
      </c>
      <c r="K1635" s="52" t="str">
        <f>IF(A1635="","",'DATA PENDIENTES'!I1635)</f>
        <v/>
      </c>
      <c r="L1635" s="52" t="str">
        <f>IF(A1635="","",'DATA PENDIENTES'!K1635)</f>
        <v/>
      </c>
      <c r="M1635" s="52" t="str">
        <f>IF(A1635="","",'DATA PENDIENTES'!M1635)</f>
        <v/>
      </c>
      <c r="N1635" s="52" t="str">
        <f>IF(A1635="","",'DATA PENDIENTES'!N1635)</f>
        <v/>
      </c>
      <c r="O1635" s="52" t="str">
        <f t="shared" si="2"/>
        <v/>
      </c>
      <c r="P1635" s="52" t="str">
        <f t="shared" si="3"/>
        <v/>
      </c>
      <c r="Q1635" s="80" t="str">
        <f t="shared" si="4"/>
        <v/>
      </c>
      <c r="R1635" s="52" t="str">
        <f t="shared" si="5"/>
        <v/>
      </c>
      <c r="S1635" s="52" t="str">
        <f t="shared" si="6"/>
        <v/>
      </c>
      <c r="T1635" s="53" t="str">
        <f>IF(A1635="","",'DATA PENDIENTES'!O1635)</f>
        <v/>
      </c>
    </row>
    <row r="1636" ht="15.75" customHeight="1">
      <c r="A1636" s="47" t="str">
        <f>IF('DATA PENDIENTES'!B1636="","",'DATA PENDIENTES'!B1636)</f>
        <v/>
      </c>
      <c r="B1636" s="47" t="str">
        <f>IF(A1636="","",'DATA PENDIENTES'!C1636)</f>
        <v/>
      </c>
      <c r="C1636" s="47" t="str">
        <f>IF(A1636="","",'DATA PENDIENTES'!L1636)</f>
        <v/>
      </c>
      <c r="D1636" s="47" t="str">
        <f>IF(A1636="","",'DATA PENDIENTES'!J1636)</f>
        <v/>
      </c>
      <c r="E1636" s="47" t="str">
        <f>IF(A1636="","",'DATA PENDIENTES'!D1636)</f>
        <v/>
      </c>
      <c r="F1636" s="47" t="str">
        <f>IF(A1636="","",'DATA PENDIENTES'!E1636)</f>
        <v/>
      </c>
      <c r="G1636" s="47" t="str">
        <f>IF(A1636="","",'DATA PENDIENTES'!F1636)</f>
        <v/>
      </c>
      <c r="H1636" s="47" t="str">
        <f>IF(A1636="","",'DATA PENDIENTES'!G1636)</f>
        <v/>
      </c>
      <c r="I1636" s="48" t="str">
        <f>IF(A1636="","",'DATA PENDIENTES'!H1636)</f>
        <v/>
      </c>
      <c r="J1636" s="48" t="str">
        <f t="shared" si="1"/>
        <v/>
      </c>
      <c r="K1636" s="47" t="str">
        <f>IF(A1636="","",'DATA PENDIENTES'!I1636)</f>
        <v/>
      </c>
      <c r="L1636" s="47" t="str">
        <f>IF(A1636="","",'DATA PENDIENTES'!K1636)</f>
        <v/>
      </c>
      <c r="M1636" s="47" t="str">
        <f>IF(A1636="","",'DATA PENDIENTES'!M1636)</f>
        <v/>
      </c>
      <c r="N1636" s="47" t="str">
        <f>IF(A1636="","",'DATA PENDIENTES'!N1636)</f>
        <v/>
      </c>
      <c r="O1636" s="47" t="str">
        <f t="shared" si="2"/>
        <v/>
      </c>
      <c r="P1636" s="47" t="str">
        <f t="shared" si="3"/>
        <v/>
      </c>
      <c r="Q1636" s="77" t="str">
        <f t="shared" si="4"/>
        <v/>
      </c>
      <c r="R1636" s="47" t="str">
        <f t="shared" si="5"/>
        <v/>
      </c>
      <c r="S1636" s="47" t="str">
        <f t="shared" si="6"/>
        <v/>
      </c>
      <c r="T1636" s="48" t="str">
        <f>IF(A1636="","",'DATA PENDIENTES'!O1636)</f>
        <v/>
      </c>
    </row>
    <row r="1637" ht="15.75" customHeight="1">
      <c r="A1637" s="52" t="str">
        <f>IF('DATA PENDIENTES'!B1637="","",'DATA PENDIENTES'!B1637)</f>
        <v/>
      </c>
      <c r="B1637" s="52" t="str">
        <f>IF(A1637="","",'DATA PENDIENTES'!C1637)</f>
        <v/>
      </c>
      <c r="C1637" s="52" t="str">
        <f>IF(A1637="","",'DATA PENDIENTES'!L1637)</f>
        <v/>
      </c>
      <c r="D1637" s="52" t="str">
        <f>IF(A1637="","",'DATA PENDIENTES'!J1637)</f>
        <v/>
      </c>
      <c r="E1637" s="52" t="str">
        <f>IF(A1637="","",'DATA PENDIENTES'!D1637)</f>
        <v/>
      </c>
      <c r="F1637" s="52" t="str">
        <f>IF(A1637="","",'DATA PENDIENTES'!E1637)</f>
        <v/>
      </c>
      <c r="G1637" s="52" t="str">
        <f>IF(A1637="","",'DATA PENDIENTES'!F1637)</f>
        <v/>
      </c>
      <c r="H1637" s="52" t="str">
        <f>IF(A1637="","",'DATA PENDIENTES'!G1637)</f>
        <v/>
      </c>
      <c r="I1637" s="53" t="str">
        <f>IF(A1637="","",'DATA PENDIENTES'!H1637)</f>
        <v/>
      </c>
      <c r="J1637" s="53" t="str">
        <f t="shared" si="1"/>
        <v/>
      </c>
      <c r="K1637" s="52" t="str">
        <f>IF(A1637="","",'DATA PENDIENTES'!I1637)</f>
        <v/>
      </c>
      <c r="L1637" s="52" t="str">
        <f>IF(A1637="","",'DATA PENDIENTES'!K1637)</f>
        <v/>
      </c>
      <c r="M1637" s="52" t="str">
        <f>IF(A1637="","",'DATA PENDIENTES'!M1637)</f>
        <v/>
      </c>
      <c r="N1637" s="52" t="str">
        <f>IF(A1637="","",'DATA PENDIENTES'!N1637)</f>
        <v/>
      </c>
      <c r="O1637" s="52" t="str">
        <f t="shared" si="2"/>
        <v/>
      </c>
      <c r="P1637" s="52" t="str">
        <f t="shared" si="3"/>
        <v/>
      </c>
      <c r="Q1637" s="80" t="str">
        <f t="shared" si="4"/>
        <v/>
      </c>
      <c r="R1637" s="52" t="str">
        <f t="shared" si="5"/>
        <v/>
      </c>
      <c r="S1637" s="52" t="str">
        <f t="shared" si="6"/>
        <v/>
      </c>
      <c r="T1637" s="53" t="str">
        <f>IF(A1637="","",'DATA PENDIENTES'!O1637)</f>
        <v/>
      </c>
    </row>
    <row r="1638" ht="15.75" customHeight="1">
      <c r="A1638" s="47" t="str">
        <f>IF('DATA PENDIENTES'!B1638="","",'DATA PENDIENTES'!B1638)</f>
        <v/>
      </c>
      <c r="B1638" s="47" t="str">
        <f>IF(A1638="","",'DATA PENDIENTES'!C1638)</f>
        <v/>
      </c>
      <c r="C1638" s="47" t="str">
        <f>IF(A1638="","",'DATA PENDIENTES'!L1638)</f>
        <v/>
      </c>
      <c r="D1638" s="47" t="str">
        <f>IF(A1638="","",'DATA PENDIENTES'!J1638)</f>
        <v/>
      </c>
      <c r="E1638" s="47" t="str">
        <f>IF(A1638="","",'DATA PENDIENTES'!D1638)</f>
        <v/>
      </c>
      <c r="F1638" s="47" t="str">
        <f>IF(A1638="","",'DATA PENDIENTES'!E1638)</f>
        <v/>
      </c>
      <c r="G1638" s="47" t="str">
        <f>IF(A1638="","",'DATA PENDIENTES'!F1638)</f>
        <v/>
      </c>
      <c r="H1638" s="47" t="str">
        <f>IF(A1638="","",'DATA PENDIENTES'!G1638)</f>
        <v/>
      </c>
      <c r="I1638" s="48" t="str">
        <f>IF(A1638="","",'DATA PENDIENTES'!H1638)</f>
        <v/>
      </c>
      <c r="J1638" s="48" t="str">
        <f t="shared" si="1"/>
        <v/>
      </c>
      <c r="K1638" s="47" t="str">
        <f>IF(A1638="","",'DATA PENDIENTES'!I1638)</f>
        <v/>
      </c>
      <c r="L1638" s="47" t="str">
        <f>IF(A1638="","",'DATA PENDIENTES'!K1638)</f>
        <v/>
      </c>
      <c r="M1638" s="47" t="str">
        <f>IF(A1638="","",'DATA PENDIENTES'!M1638)</f>
        <v/>
      </c>
      <c r="N1638" s="47" t="str">
        <f>IF(A1638="","",'DATA PENDIENTES'!N1638)</f>
        <v/>
      </c>
      <c r="O1638" s="47" t="str">
        <f t="shared" si="2"/>
        <v/>
      </c>
      <c r="P1638" s="47" t="str">
        <f t="shared" si="3"/>
        <v/>
      </c>
      <c r="Q1638" s="77" t="str">
        <f t="shared" si="4"/>
        <v/>
      </c>
      <c r="R1638" s="47" t="str">
        <f t="shared" si="5"/>
        <v/>
      </c>
      <c r="S1638" s="47" t="str">
        <f t="shared" si="6"/>
        <v/>
      </c>
      <c r="T1638" s="48" t="str">
        <f>IF(A1638="","",'DATA PENDIENTES'!O1638)</f>
        <v/>
      </c>
    </row>
    <row r="1639" ht="15.75" customHeight="1">
      <c r="A1639" s="52" t="str">
        <f>IF('DATA PENDIENTES'!B1639="","",'DATA PENDIENTES'!B1639)</f>
        <v/>
      </c>
      <c r="B1639" s="52" t="str">
        <f>IF(A1639="","",'DATA PENDIENTES'!C1639)</f>
        <v/>
      </c>
      <c r="C1639" s="52" t="str">
        <f>IF(A1639="","",'DATA PENDIENTES'!L1639)</f>
        <v/>
      </c>
      <c r="D1639" s="52" t="str">
        <f>IF(A1639="","",'DATA PENDIENTES'!J1639)</f>
        <v/>
      </c>
      <c r="E1639" s="52" t="str">
        <f>IF(A1639="","",'DATA PENDIENTES'!D1639)</f>
        <v/>
      </c>
      <c r="F1639" s="52" t="str">
        <f>IF(A1639="","",'DATA PENDIENTES'!E1639)</f>
        <v/>
      </c>
      <c r="G1639" s="52" t="str">
        <f>IF(A1639="","",'DATA PENDIENTES'!F1639)</f>
        <v/>
      </c>
      <c r="H1639" s="52" t="str">
        <f>IF(A1639="","",'DATA PENDIENTES'!G1639)</f>
        <v/>
      </c>
      <c r="I1639" s="53" t="str">
        <f>IF(A1639="","",'DATA PENDIENTES'!H1639)</f>
        <v/>
      </c>
      <c r="J1639" s="53" t="str">
        <f t="shared" si="1"/>
        <v/>
      </c>
      <c r="K1639" s="52" t="str">
        <f>IF(A1639="","",'DATA PENDIENTES'!I1639)</f>
        <v/>
      </c>
      <c r="L1639" s="52" t="str">
        <f>IF(A1639="","",'DATA PENDIENTES'!K1639)</f>
        <v/>
      </c>
      <c r="M1639" s="52" t="str">
        <f>IF(A1639="","",'DATA PENDIENTES'!M1639)</f>
        <v/>
      </c>
      <c r="N1639" s="52" t="str">
        <f>IF(A1639="","",'DATA PENDIENTES'!N1639)</f>
        <v/>
      </c>
      <c r="O1639" s="52" t="str">
        <f t="shared" si="2"/>
        <v/>
      </c>
      <c r="P1639" s="52" t="str">
        <f t="shared" si="3"/>
        <v/>
      </c>
      <c r="Q1639" s="80" t="str">
        <f t="shared" si="4"/>
        <v/>
      </c>
      <c r="R1639" s="52" t="str">
        <f t="shared" si="5"/>
        <v/>
      </c>
      <c r="S1639" s="52" t="str">
        <f t="shared" si="6"/>
        <v/>
      </c>
      <c r="T1639" s="53" t="str">
        <f>IF(A1639="","",'DATA PENDIENTES'!O1639)</f>
        <v/>
      </c>
    </row>
    <row r="1640" ht="15.75" customHeight="1">
      <c r="A1640" s="47" t="str">
        <f>IF('DATA PENDIENTES'!B1640="","",'DATA PENDIENTES'!B1640)</f>
        <v/>
      </c>
      <c r="B1640" s="47" t="str">
        <f>IF(A1640="","",'DATA PENDIENTES'!C1640)</f>
        <v/>
      </c>
      <c r="C1640" s="47" t="str">
        <f>IF(A1640="","",'DATA PENDIENTES'!L1640)</f>
        <v/>
      </c>
      <c r="D1640" s="47" t="str">
        <f>IF(A1640="","",'DATA PENDIENTES'!J1640)</f>
        <v/>
      </c>
      <c r="E1640" s="47" t="str">
        <f>IF(A1640="","",'DATA PENDIENTES'!D1640)</f>
        <v/>
      </c>
      <c r="F1640" s="47" t="str">
        <f>IF(A1640="","",'DATA PENDIENTES'!E1640)</f>
        <v/>
      </c>
      <c r="G1640" s="47" t="str">
        <f>IF(A1640="","",'DATA PENDIENTES'!F1640)</f>
        <v/>
      </c>
      <c r="H1640" s="47" t="str">
        <f>IF(A1640="","",'DATA PENDIENTES'!G1640)</f>
        <v/>
      </c>
      <c r="I1640" s="48" t="str">
        <f>IF(A1640="","",'DATA PENDIENTES'!H1640)</f>
        <v/>
      </c>
      <c r="J1640" s="48" t="str">
        <f t="shared" si="1"/>
        <v/>
      </c>
      <c r="K1640" s="47" t="str">
        <f>IF(A1640="","",'DATA PENDIENTES'!I1640)</f>
        <v/>
      </c>
      <c r="L1640" s="47" t="str">
        <f>IF(A1640="","",'DATA PENDIENTES'!K1640)</f>
        <v/>
      </c>
      <c r="M1640" s="47" t="str">
        <f>IF(A1640="","",'DATA PENDIENTES'!M1640)</f>
        <v/>
      </c>
      <c r="N1640" s="47" t="str">
        <f>IF(A1640="","",'DATA PENDIENTES'!N1640)</f>
        <v/>
      </c>
      <c r="O1640" s="47" t="str">
        <f t="shared" si="2"/>
        <v/>
      </c>
      <c r="P1640" s="47" t="str">
        <f t="shared" si="3"/>
        <v/>
      </c>
      <c r="Q1640" s="77" t="str">
        <f t="shared" si="4"/>
        <v/>
      </c>
      <c r="R1640" s="47" t="str">
        <f t="shared" si="5"/>
        <v/>
      </c>
      <c r="S1640" s="47" t="str">
        <f t="shared" si="6"/>
        <v/>
      </c>
      <c r="T1640" s="48" t="str">
        <f>IF(A1640="","",'DATA PENDIENTES'!O1640)</f>
        <v/>
      </c>
    </row>
    <row r="1641" ht="15.75" customHeight="1">
      <c r="A1641" s="52" t="str">
        <f>IF('DATA PENDIENTES'!B1641="","",'DATA PENDIENTES'!B1641)</f>
        <v/>
      </c>
      <c r="B1641" s="52" t="str">
        <f>IF(A1641="","",'DATA PENDIENTES'!C1641)</f>
        <v/>
      </c>
      <c r="C1641" s="52" t="str">
        <f>IF(A1641="","",'DATA PENDIENTES'!L1641)</f>
        <v/>
      </c>
      <c r="D1641" s="52" t="str">
        <f>IF(A1641="","",'DATA PENDIENTES'!J1641)</f>
        <v/>
      </c>
      <c r="E1641" s="52" t="str">
        <f>IF(A1641="","",'DATA PENDIENTES'!D1641)</f>
        <v/>
      </c>
      <c r="F1641" s="52" t="str">
        <f>IF(A1641="","",'DATA PENDIENTES'!E1641)</f>
        <v/>
      </c>
      <c r="G1641" s="52" t="str">
        <f>IF(A1641="","",'DATA PENDIENTES'!F1641)</f>
        <v/>
      </c>
      <c r="H1641" s="52" t="str">
        <f>IF(A1641="","",'DATA PENDIENTES'!G1641)</f>
        <v/>
      </c>
      <c r="I1641" s="53" t="str">
        <f>IF(A1641="","",'DATA PENDIENTES'!H1641)</f>
        <v/>
      </c>
      <c r="J1641" s="53" t="str">
        <f t="shared" si="1"/>
        <v/>
      </c>
      <c r="K1641" s="52" t="str">
        <f>IF(A1641="","",'DATA PENDIENTES'!I1641)</f>
        <v/>
      </c>
      <c r="L1641" s="52" t="str">
        <f>IF(A1641="","",'DATA PENDIENTES'!K1641)</f>
        <v/>
      </c>
      <c r="M1641" s="52" t="str">
        <f>IF(A1641="","",'DATA PENDIENTES'!M1641)</f>
        <v/>
      </c>
      <c r="N1641" s="52" t="str">
        <f>IF(A1641="","",'DATA PENDIENTES'!N1641)</f>
        <v/>
      </c>
      <c r="O1641" s="52" t="str">
        <f t="shared" si="2"/>
        <v/>
      </c>
      <c r="P1641" s="52" t="str">
        <f t="shared" si="3"/>
        <v/>
      </c>
      <c r="Q1641" s="80" t="str">
        <f t="shared" si="4"/>
        <v/>
      </c>
      <c r="R1641" s="52" t="str">
        <f t="shared" si="5"/>
        <v/>
      </c>
      <c r="S1641" s="52" t="str">
        <f t="shared" si="6"/>
        <v/>
      </c>
      <c r="T1641" s="53" t="str">
        <f>IF(A1641="","",'DATA PENDIENTES'!O1641)</f>
        <v/>
      </c>
    </row>
    <row r="1642" ht="15.75" customHeight="1">
      <c r="A1642" s="47" t="str">
        <f>IF('DATA PENDIENTES'!B1642="","",'DATA PENDIENTES'!B1642)</f>
        <v/>
      </c>
      <c r="B1642" s="47" t="str">
        <f>IF(A1642="","",'DATA PENDIENTES'!C1642)</f>
        <v/>
      </c>
      <c r="C1642" s="47" t="str">
        <f>IF(A1642="","",'DATA PENDIENTES'!L1642)</f>
        <v/>
      </c>
      <c r="D1642" s="47" t="str">
        <f>IF(A1642="","",'DATA PENDIENTES'!J1642)</f>
        <v/>
      </c>
      <c r="E1642" s="47" t="str">
        <f>IF(A1642="","",'DATA PENDIENTES'!D1642)</f>
        <v/>
      </c>
      <c r="F1642" s="47" t="str">
        <f>IF(A1642="","",'DATA PENDIENTES'!E1642)</f>
        <v/>
      </c>
      <c r="G1642" s="47" t="str">
        <f>IF(A1642="","",'DATA PENDIENTES'!F1642)</f>
        <v/>
      </c>
      <c r="H1642" s="47" t="str">
        <f>IF(A1642="","",'DATA PENDIENTES'!G1642)</f>
        <v/>
      </c>
      <c r="I1642" s="48" t="str">
        <f>IF(A1642="","",'DATA PENDIENTES'!H1642)</f>
        <v/>
      </c>
      <c r="J1642" s="48" t="str">
        <f t="shared" si="1"/>
        <v/>
      </c>
      <c r="K1642" s="47" t="str">
        <f>IF(A1642="","",'DATA PENDIENTES'!I1642)</f>
        <v/>
      </c>
      <c r="L1642" s="47" t="str">
        <f>IF(A1642="","",'DATA PENDIENTES'!K1642)</f>
        <v/>
      </c>
      <c r="M1642" s="47" t="str">
        <f>IF(A1642="","",'DATA PENDIENTES'!M1642)</f>
        <v/>
      </c>
      <c r="N1642" s="47" t="str">
        <f>IF(A1642="","",'DATA PENDIENTES'!N1642)</f>
        <v/>
      </c>
      <c r="O1642" s="47" t="str">
        <f t="shared" si="2"/>
        <v/>
      </c>
      <c r="P1642" s="47" t="str">
        <f t="shared" si="3"/>
        <v/>
      </c>
      <c r="Q1642" s="77" t="str">
        <f t="shared" si="4"/>
        <v/>
      </c>
      <c r="R1642" s="47" t="str">
        <f t="shared" si="5"/>
        <v/>
      </c>
      <c r="S1642" s="47" t="str">
        <f t="shared" si="6"/>
        <v/>
      </c>
      <c r="T1642" s="48" t="str">
        <f>IF(A1642="","",'DATA PENDIENTES'!O1642)</f>
        <v/>
      </c>
    </row>
    <row r="1643" ht="15.75" customHeight="1">
      <c r="A1643" s="52" t="str">
        <f>IF('DATA PENDIENTES'!B1643="","",'DATA PENDIENTES'!B1643)</f>
        <v/>
      </c>
      <c r="B1643" s="52" t="str">
        <f>IF(A1643="","",'DATA PENDIENTES'!C1643)</f>
        <v/>
      </c>
      <c r="C1643" s="52" t="str">
        <f>IF(A1643="","",'DATA PENDIENTES'!L1643)</f>
        <v/>
      </c>
      <c r="D1643" s="52" t="str">
        <f>IF(A1643="","",'DATA PENDIENTES'!J1643)</f>
        <v/>
      </c>
      <c r="E1643" s="52" t="str">
        <f>IF(A1643="","",'DATA PENDIENTES'!D1643)</f>
        <v/>
      </c>
      <c r="F1643" s="52" t="str">
        <f>IF(A1643="","",'DATA PENDIENTES'!E1643)</f>
        <v/>
      </c>
      <c r="G1643" s="52" t="str">
        <f>IF(A1643="","",'DATA PENDIENTES'!F1643)</f>
        <v/>
      </c>
      <c r="H1643" s="52" t="str">
        <f>IF(A1643="","",'DATA PENDIENTES'!G1643)</f>
        <v/>
      </c>
      <c r="I1643" s="53" t="str">
        <f>IF(A1643="","",'DATA PENDIENTES'!H1643)</f>
        <v/>
      </c>
      <c r="J1643" s="53" t="str">
        <f t="shared" si="1"/>
        <v/>
      </c>
      <c r="K1643" s="52" t="str">
        <f>IF(A1643="","",'DATA PENDIENTES'!I1643)</f>
        <v/>
      </c>
      <c r="L1643" s="52" t="str">
        <f>IF(A1643="","",'DATA PENDIENTES'!K1643)</f>
        <v/>
      </c>
      <c r="M1643" s="52" t="str">
        <f>IF(A1643="","",'DATA PENDIENTES'!M1643)</f>
        <v/>
      </c>
      <c r="N1643" s="52" t="str">
        <f>IF(A1643="","",'DATA PENDIENTES'!N1643)</f>
        <v/>
      </c>
      <c r="O1643" s="52" t="str">
        <f t="shared" si="2"/>
        <v/>
      </c>
      <c r="P1643" s="52" t="str">
        <f t="shared" si="3"/>
        <v/>
      </c>
      <c r="Q1643" s="80" t="str">
        <f t="shared" si="4"/>
        <v/>
      </c>
      <c r="R1643" s="52" t="str">
        <f t="shared" si="5"/>
        <v/>
      </c>
      <c r="S1643" s="52" t="str">
        <f t="shared" si="6"/>
        <v/>
      </c>
      <c r="T1643" s="53" t="str">
        <f>IF(A1643="","",'DATA PENDIENTES'!O1643)</f>
        <v/>
      </c>
    </row>
    <row r="1644" ht="15.75" customHeight="1">
      <c r="A1644" s="47" t="str">
        <f>IF('DATA PENDIENTES'!B1644="","",'DATA PENDIENTES'!B1644)</f>
        <v/>
      </c>
      <c r="B1644" s="47" t="str">
        <f>IF(A1644="","",'DATA PENDIENTES'!C1644)</f>
        <v/>
      </c>
      <c r="C1644" s="47" t="str">
        <f>IF(A1644="","",'DATA PENDIENTES'!L1644)</f>
        <v/>
      </c>
      <c r="D1644" s="47" t="str">
        <f>IF(A1644="","",'DATA PENDIENTES'!J1644)</f>
        <v/>
      </c>
      <c r="E1644" s="47" t="str">
        <f>IF(A1644="","",'DATA PENDIENTES'!D1644)</f>
        <v/>
      </c>
      <c r="F1644" s="47" t="str">
        <f>IF(A1644="","",'DATA PENDIENTES'!E1644)</f>
        <v/>
      </c>
      <c r="G1644" s="47" t="str">
        <f>IF(A1644="","",'DATA PENDIENTES'!F1644)</f>
        <v/>
      </c>
      <c r="H1644" s="47" t="str">
        <f>IF(A1644="","",'DATA PENDIENTES'!G1644)</f>
        <v/>
      </c>
      <c r="I1644" s="48" t="str">
        <f>IF(A1644="","",'DATA PENDIENTES'!H1644)</f>
        <v/>
      </c>
      <c r="J1644" s="48" t="str">
        <f t="shared" si="1"/>
        <v/>
      </c>
      <c r="K1644" s="47" t="str">
        <f>IF(A1644="","",'DATA PENDIENTES'!I1644)</f>
        <v/>
      </c>
      <c r="L1644" s="47" t="str">
        <f>IF(A1644="","",'DATA PENDIENTES'!K1644)</f>
        <v/>
      </c>
      <c r="M1644" s="47" t="str">
        <f>IF(A1644="","",'DATA PENDIENTES'!M1644)</f>
        <v/>
      </c>
      <c r="N1644" s="47" t="str">
        <f>IF(A1644="","",'DATA PENDIENTES'!N1644)</f>
        <v/>
      </c>
      <c r="O1644" s="47" t="str">
        <f t="shared" si="2"/>
        <v/>
      </c>
      <c r="P1644" s="47" t="str">
        <f t="shared" si="3"/>
        <v/>
      </c>
      <c r="Q1644" s="77" t="str">
        <f t="shared" si="4"/>
        <v/>
      </c>
      <c r="R1644" s="47" t="str">
        <f t="shared" si="5"/>
        <v/>
      </c>
      <c r="S1644" s="47" t="str">
        <f t="shared" si="6"/>
        <v/>
      </c>
      <c r="T1644" s="48" t="str">
        <f>IF(A1644="","",'DATA PENDIENTES'!O1644)</f>
        <v/>
      </c>
    </row>
    <row r="1645" ht="15.75" customHeight="1">
      <c r="A1645" s="52" t="str">
        <f>IF('DATA PENDIENTES'!B1645="","",'DATA PENDIENTES'!B1645)</f>
        <v/>
      </c>
      <c r="B1645" s="52" t="str">
        <f>IF(A1645="","",'DATA PENDIENTES'!C1645)</f>
        <v/>
      </c>
      <c r="C1645" s="52" t="str">
        <f>IF(A1645="","",'DATA PENDIENTES'!L1645)</f>
        <v/>
      </c>
      <c r="D1645" s="52" t="str">
        <f>IF(A1645="","",'DATA PENDIENTES'!J1645)</f>
        <v/>
      </c>
      <c r="E1645" s="52" t="str">
        <f>IF(A1645="","",'DATA PENDIENTES'!D1645)</f>
        <v/>
      </c>
      <c r="F1645" s="52" t="str">
        <f>IF(A1645="","",'DATA PENDIENTES'!E1645)</f>
        <v/>
      </c>
      <c r="G1645" s="52" t="str">
        <f>IF(A1645="","",'DATA PENDIENTES'!F1645)</f>
        <v/>
      </c>
      <c r="H1645" s="52" t="str">
        <f>IF(A1645="","",'DATA PENDIENTES'!G1645)</f>
        <v/>
      </c>
      <c r="I1645" s="53" t="str">
        <f>IF(A1645="","",'DATA PENDIENTES'!H1645)</f>
        <v/>
      </c>
      <c r="J1645" s="53" t="str">
        <f t="shared" si="1"/>
        <v/>
      </c>
      <c r="K1645" s="52" t="str">
        <f>IF(A1645="","",'DATA PENDIENTES'!I1645)</f>
        <v/>
      </c>
      <c r="L1645" s="52" t="str">
        <f>IF(A1645="","",'DATA PENDIENTES'!K1645)</f>
        <v/>
      </c>
      <c r="M1645" s="52" t="str">
        <f>IF(A1645="","",'DATA PENDIENTES'!M1645)</f>
        <v/>
      </c>
      <c r="N1645" s="52" t="str">
        <f>IF(A1645="","",'DATA PENDIENTES'!N1645)</f>
        <v/>
      </c>
      <c r="O1645" s="52" t="str">
        <f t="shared" si="2"/>
        <v/>
      </c>
      <c r="P1645" s="52" t="str">
        <f t="shared" si="3"/>
        <v/>
      </c>
      <c r="Q1645" s="80" t="str">
        <f t="shared" si="4"/>
        <v/>
      </c>
      <c r="R1645" s="52" t="str">
        <f t="shared" si="5"/>
        <v/>
      </c>
      <c r="S1645" s="52" t="str">
        <f t="shared" si="6"/>
        <v/>
      </c>
      <c r="T1645" s="53" t="str">
        <f>IF(A1645="","",'DATA PENDIENTES'!O1645)</f>
        <v/>
      </c>
    </row>
    <row r="1646" ht="15.75" customHeight="1">
      <c r="A1646" s="47" t="str">
        <f>IF('DATA PENDIENTES'!B1646="","",'DATA PENDIENTES'!B1646)</f>
        <v/>
      </c>
      <c r="B1646" s="47" t="str">
        <f>IF(A1646="","",'DATA PENDIENTES'!C1646)</f>
        <v/>
      </c>
      <c r="C1646" s="47" t="str">
        <f>IF(A1646="","",'DATA PENDIENTES'!L1646)</f>
        <v/>
      </c>
      <c r="D1646" s="47" t="str">
        <f>IF(A1646="","",'DATA PENDIENTES'!J1646)</f>
        <v/>
      </c>
      <c r="E1646" s="47" t="str">
        <f>IF(A1646="","",'DATA PENDIENTES'!D1646)</f>
        <v/>
      </c>
      <c r="F1646" s="47" t="str">
        <f>IF(A1646="","",'DATA PENDIENTES'!E1646)</f>
        <v/>
      </c>
      <c r="G1646" s="47" t="str">
        <f>IF(A1646="","",'DATA PENDIENTES'!F1646)</f>
        <v/>
      </c>
      <c r="H1646" s="47" t="str">
        <f>IF(A1646="","",'DATA PENDIENTES'!G1646)</f>
        <v/>
      </c>
      <c r="I1646" s="48" t="str">
        <f>IF(A1646="","",'DATA PENDIENTES'!H1646)</f>
        <v/>
      </c>
      <c r="J1646" s="48" t="str">
        <f t="shared" si="1"/>
        <v/>
      </c>
      <c r="K1646" s="47" t="str">
        <f>IF(A1646="","",'DATA PENDIENTES'!I1646)</f>
        <v/>
      </c>
      <c r="L1646" s="47" t="str">
        <f>IF(A1646="","",'DATA PENDIENTES'!K1646)</f>
        <v/>
      </c>
      <c r="M1646" s="47" t="str">
        <f>IF(A1646="","",'DATA PENDIENTES'!M1646)</f>
        <v/>
      </c>
      <c r="N1646" s="47" t="str">
        <f>IF(A1646="","",'DATA PENDIENTES'!N1646)</f>
        <v/>
      </c>
      <c r="O1646" s="47" t="str">
        <f t="shared" si="2"/>
        <v/>
      </c>
      <c r="P1646" s="47" t="str">
        <f t="shared" si="3"/>
        <v/>
      </c>
      <c r="Q1646" s="77" t="str">
        <f t="shared" si="4"/>
        <v/>
      </c>
      <c r="R1646" s="47" t="str">
        <f t="shared" si="5"/>
        <v/>
      </c>
      <c r="S1646" s="47" t="str">
        <f t="shared" si="6"/>
        <v/>
      </c>
      <c r="T1646" s="48" t="str">
        <f>IF(A1646="","",'DATA PENDIENTES'!O1646)</f>
        <v/>
      </c>
    </row>
    <row r="1647" ht="15.75" customHeight="1">
      <c r="A1647" s="52" t="str">
        <f>IF('DATA PENDIENTES'!B1647="","",'DATA PENDIENTES'!B1647)</f>
        <v/>
      </c>
      <c r="B1647" s="52" t="str">
        <f>IF(A1647="","",'DATA PENDIENTES'!C1647)</f>
        <v/>
      </c>
      <c r="C1647" s="52" t="str">
        <f>IF(A1647="","",'DATA PENDIENTES'!L1647)</f>
        <v/>
      </c>
      <c r="D1647" s="52" t="str">
        <f>IF(A1647="","",'DATA PENDIENTES'!J1647)</f>
        <v/>
      </c>
      <c r="E1647" s="52" t="str">
        <f>IF(A1647="","",'DATA PENDIENTES'!D1647)</f>
        <v/>
      </c>
      <c r="F1647" s="52" t="str">
        <f>IF(A1647="","",'DATA PENDIENTES'!E1647)</f>
        <v/>
      </c>
      <c r="G1647" s="52" t="str">
        <f>IF(A1647="","",'DATA PENDIENTES'!F1647)</f>
        <v/>
      </c>
      <c r="H1647" s="52" t="str">
        <f>IF(A1647="","",'DATA PENDIENTES'!G1647)</f>
        <v/>
      </c>
      <c r="I1647" s="53" t="str">
        <f>IF(A1647="","",'DATA PENDIENTES'!H1647)</f>
        <v/>
      </c>
      <c r="J1647" s="53" t="str">
        <f t="shared" si="1"/>
        <v/>
      </c>
      <c r="K1647" s="52" t="str">
        <f>IF(A1647="","",'DATA PENDIENTES'!I1647)</f>
        <v/>
      </c>
      <c r="L1647" s="52" t="str">
        <f>IF(A1647="","",'DATA PENDIENTES'!K1647)</f>
        <v/>
      </c>
      <c r="M1647" s="52" t="str">
        <f>IF(A1647="","",'DATA PENDIENTES'!M1647)</f>
        <v/>
      </c>
      <c r="N1647" s="52" t="str">
        <f>IF(A1647="","",'DATA PENDIENTES'!N1647)</f>
        <v/>
      </c>
      <c r="O1647" s="52" t="str">
        <f t="shared" si="2"/>
        <v/>
      </c>
      <c r="P1647" s="52" t="str">
        <f t="shared" si="3"/>
        <v/>
      </c>
      <c r="Q1647" s="80" t="str">
        <f t="shared" si="4"/>
        <v/>
      </c>
      <c r="R1647" s="52" t="str">
        <f t="shared" si="5"/>
        <v/>
      </c>
      <c r="S1647" s="52" t="str">
        <f t="shared" si="6"/>
        <v/>
      </c>
      <c r="T1647" s="53" t="str">
        <f>IF(A1647="","",'DATA PENDIENTES'!O1647)</f>
        <v/>
      </c>
    </row>
    <row r="1648" ht="15.75" customHeight="1">
      <c r="A1648" s="47" t="str">
        <f>IF('DATA PENDIENTES'!B1648="","",'DATA PENDIENTES'!B1648)</f>
        <v/>
      </c>
      <c r="B1648" s="47" t="str">
        <f>IF(A1648="","",'DATA PENDIENTES'!C1648)</f>
        <v/>
      </c>
      <c r="C1648" s="47" t="str">
        <f>IF(A1648="","",'DATA PENDIENTES'!L1648)</f>
        <v/>
      </c>
      <c r="D1648" s="47" t="str">
        <f>IF(A1648="","",'DATA PENDIENTES'!J1648)</f>
        <v/>
      </c>
      <c r="E1648" s="47" t="str">
        <f>IF(A1648="","",'DATA PENDIENTES'!D1648)</f>
        <v/>
      </c>
      <c r="F1648" s="47" t="str">
        <f>IF(A1648="","",'DATA PENDIENTES'!E1648)</f>
        <v/>
      </c>
      <c r="G1648" s="47" t="str">
        <f>IF(A1648="","",'DATA PENDIENTES'!F1648)</f>
        <v/>
      </c>
      <c r="H1648" s="47" t="str">
        <f>IF(A1648="","",'DATA PENDIENTES'!G1648)</f>
        <v/>
      </c>
      <c r="I1648" s="48" t="str">
        <f>IF(A1648="","",'DATA PENDIENTES'!H1648)</f>
        <v/>
      </c>
      <c r="J1648" s="48" t="str">
        <f t="shared" si="1"/>
        <v/>
      </c>
      <c r="K1648" s="47" t="str">
        <f>IF(A1648="","",'DATA PENDIENTES'!I1648)</f>
        <v/>
      </c>
      <c r="L1648" s="47" t="str">
        <f>IF(A1648="","",'DATA PENDIENTES'!K1648)</f>
        <v/>
      </c>
      <c r="M1648" s="47" t="str">
        <f>IF(A1648="","",'DATA PENDIENTES'!M1648)</f>
        <v/>
      </c>
      <c r="N1648" s="47" t="str">
        <f>IF(A1648="","",'DATA PENDIENTES'!N1648)</f>
        <v/>
      </c>
      <c r="O1648" s="47" t="str">
        <f t="shared" si="2"/>
        <v/>
      </c>
      <c r="P1648" s="47" t="str">
        <f t="shared" si="3"/>
        <v/>
      </c>
      <c r="Q1648" s="77" t="str">
        <f t="shared" si="4"/>
        <v/>
      </c>
      <c r="R1648" s="47" t="str">
        <f t="shared" si="5"/>
        <v/>
      </c>
      <c r="S1648" s="47" t="str">
        <f t="shared" si="6"/>
        <v/>
      </c>
      <c r="T1648" s="48" t="str">
        <f>IF(A1648="","",'DATA PENDIENTES'!O1648)</f>
        <v/>
      </c>
    </row>
    <row r="1649" ht="15.75" customHeight="1">
      <c r="A1649" s="52" t="str">
        <f>IF('DATA PENDIENTES'!B1649="","",'DATA PENDIENTES'!B1649)</f>
        <v/>
      </c>
      <c r="B1649" s="52" t="str">
        <f>IF(A1649="","",'DATA PENDIENTES'!C1649)</f>
        <v/>
      </c>
      <c r="C1649" s="52" t="str">
        <f>IF(A1649="","",'DATA PENDIENTES'!L1649)</f>
        <v/>
      </c>
      <c r="D1649" s="52" t="str">
        <f>IF(A1649="","",'DATA PENDIENTES'!J1649)</f>
        <v/>
      </c>
      <c r="E1649" s="52" t="str">
        <f>IF(A1649="","",'DATA PENDIENTES'!D1649)</f>
        <v/>
      </c>
      <c r="F1649" s="52" t="str">
        <f>IF(A1649="","",'DATA PENDIENTES'!E1649)</f>
        <v/>
      </c>
      <c r="G1649" s="52" t="str">
        <f>IF(A1649="","",'DATA PENDIENTES'!F1649)</f>
        <v/>
      </c>
      <c r="H1649" s="52" t="str">
        <f>IF(A1649="","",'DATA PENDIENTES'!G1649)</f>
        <v/>
      </c>
      <c r="I1649" s="53" t="str">
        <f>IF(A1649="","",'DATA PENDIENTES'!H1649)</f>
        <v/>
      </c>
      <c r="J1649" s="53" t="str">
        <f t="shared" si="1"/>
        <v/>
      </c>
      <c r="K1649" s="52" t="str">
        <f>IF(A1649="","",'DATA PENDIENTES'!I1649)</f>
        <v/>
      </c>
      <c r="L1649" s="52" t="str">
        <f>IF(A1649="","",'DATA PENDIENTES'!K1649)</f>
        <v/>
      </c>
      <c r="M1649" s="52" t="str">
        <f>IF(A1649="","",'DATA PENDIENTES'!M1649)</f>
        <v/>
      </c>
      <c r="N1649" s="52" t="str">
        <f>IF(A1649="","",'DATA PENDIENTES'!N1649)</f>
        <v/>
      </c>
      <c r="O1649" s="52" t="str">
        <f t="shared" si="2"/>
        <v/>
      </c>
      <c r="P1649" s="52" t="str">
        <f t="shared" si="3"/>
        <v/>
      </c>
      <c r="Q1649" s="80" t="str">
        <f t="shared" si="4"/>
        <v/>
      </c>
      <c r="R1649" s="52" t="str">
        <f t="shared" si="5"/>
        <v/>
      </c>
      <c r="S1649" s="52" t="str">
        <f t="shared" si="6"/>
        <v/>
      </c>
      <c r="T1649" s="53" t="str">
        <f>IF(A1649="","",'DATA PENDIENTES'!O1649)</f>
        <v/>
      </c>
    </row>
    <row r="1650" ht="15.75" customHeight="1">
      <c r="A1650" s="47" t="str">
        <f>IF('DATA PENDIENTES'!B1650="","",'DATA PENDIENTES'!B1650)</f>
        <v/>
      </c>
      <c r="B1650" s="47" t="str">
        <f>IF(A1650="","",'DATA PENDIENTES'!C1650)</f>
        <v/>
      </c>
      <c r="C1650" s="47" t="str">
        <f>IF(A1650="","",'DATA PENDIENTES'!L1650)</f>
        <v/>
      </c>
      <c r="D1650" s="47" t="str">
        <f>IF(A1650="","",'DATA PENDIENTES'!J1650)</f>
        <v/>
      </c>
      <c r="E1650" s="47" t="str">
        <f>IF(A1650="","",'DATA PENDIENTES'!D1650)</f>
        <v/>
      </c>
      <c r="F1650" s="47" t="str">
        <f>IF(A1650="","",'DATA PENDIENTES'!E1650)</f>
        <v/>
      </c>
      <c r="G1650" s="47" t="str">
        <f>IF(A1650="","",'DATA PENDIENTES'!F1650)</f>
        <v/>
      </c>
      <c r="H1650" s="47" t="str">
        <f>IF(A1650="","",'DATA PENDIENTES'!G1650)</f>
        <v/>
      </c>
      <c r="I1650" s="48" t="str">
        <f>IF(A1650="","",'DATA PENDIENTES'!H1650)</f>
        <v/>
      </c>
      <c r="J1650" s="48" t="str">
        <f t="shared" si="1"/>
        <v/>
      </c>
      <c r="K1650" s="47" t="str">
        <f>IF(A1650="","",'DATA PENDIENTES'!I1650)</f>
        <v/>
      </c>
      <c r="L1650" s="47" t="str">
        <f>IF(A1650="","",'DATA PENDIENTES'!K1650)</f>
        <v/>
      </c>
      <c r="M1650" s="47" t="str">
        <f>IF(A1650="","",'DATA PENDIENTES'!M1650)</f>
        <v/>
      </c>
      <c r="N1650" s="47" t="str">
        <f>IF(A1650="","",'DATA PENDIENTES'!N1650)</f>
        <v/>
      </c>
      <c r="O1650" s="47" t="str">
        <f t="shared" si="2"/>
        <v/>
      </c>
      <c r="P1650" s="47" t="str">
        <f t="shared" si="3"/>
        <v/>
      </c>
      <c r="Q1650" s="77" t="str">
        <f t="shared" si="4"/>
        <v/>
      </c>
      <c r="R1650" s="47" t="str">
        <f t="shared" si="5"/>
        <v/>
      </c>
      <c r="S1650" s="47" t="str">
        <f t="shared" si="6"/>
        <v/>
      </c>
      <c r="T1650" s="48" t="str">
        <f>IF(A1650="","",'DATA PENDIENTES'!O1650)</f>
        <v/>
      </c>
    </row>
    <row r="1651" ht="15.75" customHeight="1">
      <c r="A1651" s="52" t="str">
        <f>IF('DATA PENDIENTES'!B1651="","",'DATA PENDIENTES'!B1651)</f>
        <v/>
      </c>
      <c r="B1651" s="52" t="str">
        <f>IF(A1651="","",'DATA PENDIENTES'!C1651)</f>
        <v/>
      </c>
      <c r="C1651" s="52" t="str">
        <f>IF(A1651="","",'DATA PENDIENTES'!L1651)</f>
        <v/>
      </c>
      <c r="D1651" s="52" t="str">
        <f>IF(A1651="","",'DATA PENDIENTES'!J1651)</f>
        <v/>
      </c>
      <c r="E1651" s="52" t="str">
        <f>IF(A1651="","",'DATA PENDIENTES'!D1651)</f>
        <v/>
      </c>
      <c r="F1651" s="52" t="str">
        <f>IF(A1651="","",'DATA PENDIENTES'!E1651)</f>
        <v/>
      </c>
      <c r="G1651" s="52" t="str">
        <f>IF(A1651="","",'DATA PENDIENTES'!F1651)</f>
        <v/>
      </c>
      <c r="H1651" s="52" t="str">
        <f>IF(A1651="","",'DATA PENDIENTES'!G1651)</f>
        <v/>
      </c>
      <c r="I1651" s="53" t="str">
        <f>IF(A1651="","",'DATA PENDIENTES'!H1651)</f>
        <v/>
      </c>
      <c r="J1651" s="53" t="str">
        <f t="shared" si="1"/>
        <v/>
      </c>
      <c r="K1651" s="52" t="str">
        <f>IF(A1651="","",'DATA PENDIENTES'!I1651)</f>
        <v/>
      </c>
      <c r="L1651" s="52" t="str">
        <f>IF(A1651="","",'DATA PENDIENTES'!K1651)</f>
        <v/>
      </c>
      <c r="M1651" s="52" t="str">
        <f>IF(A1651="","",'DATA PENDIENTES'!M1651)</f>
        <v/>
      </c>
      <c r="N1651" s="52" t="str">
        <f>IF(A1651="","",'DATA PENDIENTES'!N1651)</f>
        <v/>
      </c>
      <c r="O1651" s="52" t="str">
        <f t="shared" si="2"/>
        <v/>
      </c>
      <c r="P1651" s="52" t="str">
        <f t="shared" si="3"/>
        <v/>
      </c>
      <c r="Q1651" s="80" t="str">
        <f t="shared" si="4"/>
        <v/>
      </c>
      <c r="R1651" s="52" t="str">
        <f t="shared" si="5"/>
        <v/>
      </c>
      <c r="S1651" s="52" t="str">
        <f t="shared" si="6"/>
        <v/>
      </c>
      <c r="T1651" s="53" t="str">
        <f>IF(A1651="","",'DATA PENDIENTES'!O1651)</f>
        <v/>
      </c>
    </row>
    <row r="1652" ht="15.75" customHeight="1">
      <c r="A1652" s="47" t="str">
        <f>IF('DATA PENDIENTES'!B1652="","",'DATA PENDIENTES'!B1652)</f>
        <v/>
      </c>
      <c r="B1652" s="47" t="str">
        <f>IF(A1652="","",'DATA PENDIENTES'!C1652)</f>
        <v/>
      </c>
      <c r="C1652" s="47" t="str">
        <f>IF(A1652="","",'DATA PENDIENTES'!L1652)</f>
        <v/>
      </c>
      <c r="D1652" s="47" t="str">
        <f>IF(A1652="","",'DATA PENDIENTES'!J1652)</f>
        <v/>
      </c>
      <c r="E1652" s="47" t="str">
        <f>IF(A1652="","",'DATA PENDIENTES'!D1652)</f>
        <v/>
      </c>
      <c r="F1652" s="47" t="str">
        <f>IF(A1652="","",'DATA PENDIENTES'!E1652)</f>
        <v/>
      </c>
      <c r="G1652" s="47" t="str">
        <f>IF(A1652="","",'DATA PENDIENTES'!F1652)</f>
        <v/>
      </c>
      <c r="H1652" s="47" t="str">
        <f>IF(A1652="","",'DATA PENDIENTES'!G1652)</f>
        <v/>
      </c>
      <c r="I1652" s="48" t="str">
        <f>IF(A1652="","",'DATA PENDIENTES'!H1652)</f>
        <v/>
      </c>
      <c r="J1652" s="48" t="str">
        <f t="shared" si="1"/>
        <v/>
      </c>
      <c r="K1652" s="47" t="str">
        <f>IF(A1652="","",'DATA PENDIENTES'!I1652)</f>
        <v/>
      </c>
      <c r="L1652" s="47" t="str">
        <f>IF(A1652="","",'DATA PENDIENTES'!K1652)</f>
        <v/>
      </c>
      <c r="M1652" s="47" t="str">
        <f>IF(A1652="","",'DATA PENDIENTES'!M1652)</f>
        <v/>
      </c>
      <c r="N1652" s="47" t="str">
        <f>IF(A1652="","",'DATA PENDIENTES'!N1652)</f>
        <v/>
      </c>
      <c r="O1652" s="47" t="str">
        <f t="shared" si="2"/>
        <v/>
      </c>
      <c r="P1652" s="47" t="str">
        <f t="shared" si="3"/>
        <v/>
      </c>
      <c r="Q1652" s="77" t="str">
        <f t="shared" si="4"/>
        <v/>
      </c>
      <c r="R1652" s="47" t="str">
        <f t="shared" si="5"/>
        <v/>
      </c>
      <c r="S1652" s="47" t="str">
        <f t="shared" si="6"/>
        <v/>
      </c>
      <c r="T1652" s="48" t="str">
        <f>IF(A1652="","",'DATA PENDIENTES'!O1652)</f>
        <v/>
      </c>
    </row>
    <row r="1653" ht="15.75" customHeight="1">
      <c r="A1653" s="52" t="str">
        <f>IF('DATA PENDIENTES'!B1653="","",'DATA PENDIENTES'!B1653)</f>
        <v/>
      </c>
      <c r="B1653" s="52" t="str">
        <f>IF(A1653="","",'DATA PENDIENTES'!C1653)</f>
        <v/>
      </c>
      <c r="C1653" s="52" t="str">
        <f>IF(A1653="","",'DATA PENDIENTES'!L1653)</f>
        <v/>
      </c>
      <c r="D1653" s="52" t="str">
        <f>IF(A1653="","",'DATA PENDIENTES'!J1653)</f>
        <v/>
      </c>
      <c r="E1653" s="52" t="str">
        <f>IF(A1653="","",'DATA PENDIENTES'!D1653)</f>
        <v/>
      </c>
      <c r="F1653" s="52" t="str">
        <f>IF(A1653="","",'DATA PENDIENTES'!E1653)</f>
        <v/>
      </c>
      <c r="G1653" s="52" t="str">
        <f>IF(A1653="","",'DATA PENDIENTES'!F1653)</f>
        <v/>
      </c>
      <c r="H1653" s="52" t="str">
        <f>IF(A1653="","",'DATA PENDIENTES'!G1653)</f>
        <v/>
      </c>
      <c r="I1653" s="53" t="str">
        <f>IF(A1653="","",'DATA PENDIENTES'!H1653)</f>
        <v/>
      </c>
      <c r="J1653" s="53" t="str">
        <f t="shared" si="1"/>
        <v/>
      </c>
      <c r="K1653" s="52" t="str">
        <f>IF(A1653="","",'DATA PENDIENTES'!I1653)</f>
        <v/>
      </c>
      <c r="L1653" s="52" t="str">
        <f>IF(A1653="","",'DATA PENDIENTES'!K1653)</f>
        <v/>
      </c>
      <c r="M1653" s="52" t="str">
        <f>IF(A1653="","",'DATA PENDIENTES'!M1653)</f>
        <v/>
      </c>
      <c r="N1653" s="52" t="str">
        <f>IF(A1653="","",'DATA PENDIENTES'!N1653)</f>
        <v/>
      </c>
      <c r="O1653" s="52" t="str">
        <f t="shared" si="2"/>
        <v/>
      </c>
      <c r="P1653" s="52" t="str">
        <f t="shared" si="3"/>
        <v/>
      </c>
      <c r="Q1653" s="80" t="str">
        <f t="shared" si="4"/>
        <v/>
      </c>
      <c r="R1653" s="52" t="str">
        <f t="shared" si="5"/>
        <v/>
      </c>
      <c r="S1653" s="52" t="str">
        <f t="shared" si="6"/>
        <v/>
      </c>
      <c r="T1653" s="53" t="str">
        <f>IF(A1653="","",'DATA PENDIENTES'!O1653)</f>
        <v/>
      </c>
    </row>
    <row r="1654" ht="15.75" customHeight="1">
      <c r="A1654" s="47" t="str">
        <f>IF('DATA PENDIENTES'!B1654="","",'DATA PENDIENTES'!B1654)</f>
        <v/>
      </c>
      <c r="B1654" s="47" t="str">
        <f>IF(A1654="","",'DATA PENDIENTES'!C1654)</f>
        <v/>
      </c>
      <c r="C1654" s="47" t="str">
        <f>IF(A1654="","",'DATA PENDIENTES'!L1654)</f>
        <v/>
      </c>
      <c r="D1654" s="47" t="str">
        <f>IF(A1654="","",'DATA PENDIENTES'!J1654)</f>
        <v/>
      </c>
      <c r="E1654" s="47" t="str">
        <f>IF(A1654="","",'DATA PENDIENTES'!D1654)</f>
        <v/>
      </c>
      <c r="F1654" s="47" t="str">
        <f>IF(A1654="","",'DATA PENDIENTES'!E1654)</f>
        <v/>
      </c>
      <c r="G1654" s="47" t="str">
        <f>IF(A1654="","",'DATA PENDIENTES'!F1654)</f>
        <v/>
      </c>
      <c r="H1654" s="47" t="str">
        <f>IF(A1654="","",'DATA PENDIENTES'!G1654)</f>
        <v/>
      </c>
      <c r="I1654" s="48" t="str">
        <f>IF(A1654="","",'DATA PENDIENTES'!H1654)</f>
        <v/>
      </c>
      <c r="J1654" s="48" t="str">
        <f t="shared" si="1"/>
        <v/>
      </c>
      <c r="K1654" s="47" t="str">
        <f>IF(A1654="","",'DATA PENDIENTES'!I1654)</f>
        <v/>
      </c>
      <c r="L1654" s="47" t="str">
        <f>IF(A1654="","",'DATA PENDIENTES'!K1654)</f>
        <v/>
      </c>
      <c r="M1654" s="47" t="str">
        <f>IF(A1654="","",'DATA PENDIENTES'!M1654)</f>
        <v/>
      </c>
      <c r="N1654" s="47" t="str">
        <f>IF(A1654="","",'DATA PENDIENTES'!N1654)</f>
        <v/>
      </c>
      <c r="O1654" s="47" t="str">
        <f t="shared" si="2"/>
        <v/>
      </c>
      <c r="P1654" s="47" t="str">
        <f t="shared" si="3"/>
        <v/>
      </c>
      <c r="Q1654" s="77" t="str">
        <f t="shared" si="4"/>
        <v/>
      </c>
      <c r="R1654" s="47" t="str">
        <f t="shared" si="5"/>
        <v/>
      </c>
      <c r="S1654" s="47" t="str">
        <f t="shared" si="6"/>
        <v/>
      </c>
      <c r="T1654" s="48" t="str">
        <f>IF(A1654="","",'DATA PENDIENTES'!O1654)</f>
        <v/>
      </c>
    </row>
    <row r="1655" ht="15.75" customHeight="1">
      <c r="A1655" s="52" t="str">
        <f>IF('DATA PENDIENTES'!B1655="","",'DATA PENDIENTES'!B1655)</f>
        <v/>
      </c>
      <c r="B1655" s="52" t="str">
        <f>IF(A1655="","",'DATA PENDIENTES'!C1655)</f>
        <v/>
      </c>
      <c r="C1655" s="52" t="str">
        <f>IF(A1655="","",'DATA PENDIENTES'!L1655)</f>
        <v/>
      </c>
      <c r="D1655" s="52" t="str">
        <f>IF(A1655="","",'DATA PENDIENTES'!J1655)</f>
        <v/>
      </c>
      <c r="E1655" s="52" t="str">
        <f>IF(A1655="","",'DATA PENDIENTES'!D1655)</f>
        <v/>
      </c>
      <c r="F1655" s="52" t="str">
        <f>IF(A1655="","",'DATA PENDIENTES'!E1655)</f>
        <v/>
      </c>
      <c r="G1655" s="52" t="str">
        <f>IF(A1655="","",'DATA PENDIENTES'!F1655)</f>
        <v/>
      </c>
      <c r="H1655" s="52" t="str">
        <f>IF(A1655="","",'DATA PENDIENTES'!G1655)</f>
        <v/>
      </c>
      <c r="I1655" s="53" t="str">
        <f>IF(A1655="","",'DATA PENDIENTES'!H1655)</f>
        <v/>
      </c>
      <c r="J1655" s="53" t="str">
        <f t="shared" si="1"/>
        <v/>
      </c>
      <c r="K1655" s="52" t="str">
        <f>IF(A1655="","",'DATA PENDIENTES'!I1655)</f>
        <v/>
      </c>
      <c r="L1655" s="52" t="str">
        <f>IF(A1655="","",'DATA PENDIENTES'!K1655)</f>
        <v/>
      </c>
      <c r="M1655" s="52" t="str">
        <f>IF(A1655="","",'DATA PENDIENTES'!M1655)</f>
        <v/>
      </c>
      <c r="N1655" s="52" t="str">
        <f>IF(A1655="","",'DATA PENDIENTES'!N1655)</f>
        <v/>
      </c>
      <c r="O1655" s="52" t="str">
        <f t="shared" si="2"/>
        <v/>
      </c>
      <c r="P1655" s="52" t="str">
        <f t="shared" si="3"/>
        <v/>
      </c>
      <c r="Q1655" s="80" t="str">
        <f t="shared" si="4"/>
        <v/>
      </c>
      <c r="R1655" s="52" t="str">
        <f t="shared" si="5"/>
        <v/>
      </c>
      <c r="S1655" s="52" t="str">
        <f t="shared" si="6"/>
        <v/>
      </c>
      <c r="T1655" s="53" t="str">
        <f>IF(A1655="","",'DATA PENDIENTES'!O1655)</f>
        <v/>
      </c>
    </row>
    <row r="1656" ht="15.75" customHeight="1">
      <c r="A1656" s="47" t="str">
        <f>IF('DATA PENDIENTES'!B1656="","",'DATA PENDIENTES'!B1656)</f>
        <v/>
      </c>
      <c r="B1656" s="47" t="str">
        <f>IF(A1656="","",'DATA PENDIENTES'!C1656)</f>
        <v/>
      </c>
      <c r="C1656" s="47" t="str">
        <f>IF(A1656="","",'DATA PENDIENTES'!L1656)</f>
        <v/>
      </c>
      <c r="D1656" s="47" t="str">
        <f>IF(A1656="","",'DATA PENDIENTES'!J1656)</f>
        <v/>
      </c>
      <c r="E1656" s="47" t="str">
        <f>IF(A1656="","",'DATA PENDIENTES'!D1656)</f>
        <v/>
      </c>
      <c r="F1656" s="47" t="str">
        <f>IF(A1656="","",'DATA PENDIENTES'!E1656)</f>
        <v/>
      </c>
      <c r="G1656" s="47" t="str">
        <f>IF(A1656="","",'DATA PENDIENTES'!F1656)</f>
        <v/>
      </c>
      <c r="H1656" s="47" t="str">
        <f>IF(A1656="","",'DATA PENDIENTES'!G1656)</f>
        <v/>
      </c>
      <c r="I1656" s="48" t="str">
        <f>IF(A1656="","",'DATA PENDIENTES'!H1656)</f>
        <v/>
      </c>
      <c r="J1656" s="48" t="str">
        <f t="shared" si="1"/>
        <v/>
      </c>
      <c r="K1656" s="47" t="str">
        <f>IF(A1656="","",'DATA PENDIENTES'!I1656)</f>
        <v/>
      </c>
      <c r="L1656" s="47" t="str">
        <f>IF(A1656="","",'DATA PENDIENTES'!K1656)</f>
        <v/>
      </c>
      <c r="M1656" s="47" t="str">
        <f>IF(A1656="","",'DATA PENDIENTES'!M1656)</f>
        <v/>
      </c>
      <c r="N1656" s="47" t="str">
        <f>IF(A1656="","",'DATA PENDIENTES'!N1656)</f>
        <v/>
      </c>
      <c r="O1656" s="47" t="str">
        <f t="shared" si="2"/>
        <v/>
      </c>
      <c r="P1656" s="47" t="str">
        <f t="shared" si="3"/>
        <v/>
      </c>
      <c r="Q1656" s="77" t="str">
        <f t="shared" si="4"/>
        <v/>
      </c>
      <c r="R1656" s="47" t="str">
        <f t="shared" si="5"/>
        <v/>
      </c>
      <c r="S1656" s="47" t="str">
        <f t="shared" si="6"/>
        <v/>
      </c>
      <c r="T1656" s="48" t="str">
        <f>IF(A1656="","",'DATA PENDIENTES'!O1656)</f>
        <v/>
      </c>
    </row>
    <row r="1657" ht="15.75" customHeight="1">
      <c r="A1657" s="52" t="str">
        <f>IF('DATA PENDIENTES'!B1657="","",'DATA PENDIENTES'!B1657)</f>
        <v/>
      </c>
      <c r="B1657" s="52" t="str">
        <f>IF(A1657="","",'DATA PENDIENTES'!C1657)</f>
        <v/>
      </c>
      <c r="C1657" s="52" t="str">
        <f>IF(A1657="","",'DATA PENDIENTES'!L1657)</f>
        <v/>
      </c>
      <c r="D1657" s="52" t="str">
        <f>IF(A1657="","",'DATA PENDIENTES'!J1657)</f>
        <v/>
      </c>
      <c r="E1657" s="52" t="str">
        <f>IF(A1657="","",'DATA PENDIENTES'!D1657)</f>
        <v/>
      </c>
      <c r="F1657" s="52" t="str">
        <f>IF(A1657="","",'DATA PENDIENTES'!E1657)</f>
        <v/>
      </c>
      <c r="G1657" s="52" t="str">
        <f>IF(A1657="","",'DATA PENDIENTES'!F1657)</f>
        <v/>
      </c>
      <c r="H1657" s="52" t="str">
        <f>IF(A1657="","",'DATA PENDIENTES'!G1657)</f>
        <v/>
      </c>
      <c r="I1657" s="53" t="str">
        <f>IF(A1657="","",'DATA PENDIENTES'!H1657)</f>
        <v/>
      </c>
      <c r="J1657" s="53" t="str">
        <f t="shared" si="1"/>
        <v/>
      </c>
      <c r="K1657" s="52" t="str">
        <f>IF(A1657="","",'DATA PENDIENTES'!I1657)</f>
        <v/>
      </c>
      <c r="L1657" s="52" t="str">
        <f>IF(A1657="","",'DATA PENDIENTES'!K1657)</f>
        <v/>
      </c>
      <c r="M1657" s="52" t="str">
        <f>IF(A1657="","",'DATA PENDIENTES'!M1657)</f>
        <v/>
      </c>
      <c r="N1657" s="52" t="str">
        <f>IF(A1657="","",'DATA PENDIENTES'!N1657)</f>
        <v/>
      </c>
      <c r="O1657" s="52" t="str">
        <f t="shared" si="2"/>
        <v/>
      </c>
      <c r="P1657" s="52" t="str">
        <f t="shared" si="3"/>
        <v/>
      </c>
      <c r="Q1657" s="80" t="str">
        <f t="shared" si="4"/>
        <v/>
      </c>
      <c r="R1657" s="52" t="str">
        <f t="shared" si="5"/>
        <v/>
      </c>
      <c r="S1657" s="52" t="str">
        <f t="shared" si="6"/>
        <v/>
      </c>
      <c r="T1657" s="53" t="str">
        <f>IF(A1657="","",'DATA PENDIENTES'!O1657)</f>
        <v/>
      </c>
    </row>
    <row r="1658" ht="15.75" customHeight="1">
      <c r="A1658" s="47" t="str">
        <f>IF('DATA PENDIENTES'!B1658="","",'DATA PENDIENTES'!B1658)</f>
        <v/>
      </c>
      <c r="B1658" s="47" t="str">
        <f>IF(A1658="","",'DATA PENDIENTES'!C1658)</f>
        <v/>
      </c>
      <c r="C1658" s="47" t="str">
        <f>IF(A1658="","",'DATA PENDIENTES'!L1658)</f>
        <v/>
      </c>
      <c r="D1658" s="47" t="str">
        <f>IF(A1658="","",'DATA PENDIENTES'!J1658)</f>
        <v/>
      </c>
      <c r="E1658" s="47" t="str">
        <f>IF(A1658="","",'DATA PENDIENTES'!D1658)</f>
        <v/>
      </c>
      <c r="F1658" s="47" t="str">
        <f>IF(A1658="","",'DATA PENDIENTES'!E1658)</f>
        <v/>
      </c>
      <c r="G1658" s="47" t="str">
        <f>IF(A1658="","",'DATA PENDIENTES'!F1658)</f>
        <v/>
      </c>
      <c r="H1658" s="47" t="str">
        <f>IF(A1658="","",'DATA PENDIENTES'!G1658)</f>
        <v/>
      </c>
      <c r="I1658" s="48" t="str">
        <f>IF(A1658="","",'DATA PENDIENTES'!H1658)</f>
        <v/>
      </c>
      <c r="J1658" s="48" t="str">
        <f t="shared" si="1"/>
        <v/>
      </c>
      <c r="K1658" s="47" t="str">
        <f>IF(A1658="","",'DATA PENDIENTES'!I1658)</f>
        <v/>
      </c>
      <c r="L1658" s="47" t="str">
        <f>IF(A1658="","",'DATA PENDIENTES'!K1658)</f>
        <v/>
      </c>
      <c r="M1658" s="47" t="str">
        <f>IF(A1658="","",'DATA PENDIENTES'!M1658)</f>
        <v/>
      </c>
      <c r="N1658" s="47" t="str">
        <f>IF(A1658="","",'DATA PENDIENTES'!N1658)</f>
        <v/>
      </c>
      <c r="O1658" s="47" t="str">
        <f t="shared" si="2"/>
        <v/>
      </c>
      <c r="P1658" s="47" t="str">
        <f t="shared" si="3"/>
        <v/>
      </c>
      <c r="Q1658" s="77" t="str">
        <f t="shared" si="4"/>
        <v/>
      </c>
      <c r="R1658" s="47" t="str">
        <f t="shared" si="5"/>
        <v/>
      </c>
      <c r="S1658" s="47" t="str">
        <f t="shared" si="6"/>
        <v/>
      </c>
      <c r="T1658" s="48" t="str">
        <f>IF(A1658="","",'DATA PENDIENTES'!O1658)</f>
        <v/>
      </c>
    </row>
    <row r="1659" ht="15.75" customHeight="1">
      <c r="A1659" s="52" t="str">
        <f>IF('DATA PENDIENTES'!B1659="","",'DATA PENDIENTES'!B1659)</f>
        <v/>
      </c>
      <c r="B1659" s="52" t="str">
        <f>IF(A1659="","",'DATA PENDIENTES'!C1659)</f>
        <v/>
      </c>
      <c r="C1659" s="52" t="str">
        <f>IF(A1659="","",'DATA PENDIENTES'!L1659)</f>
        <v/>
      </c>
      <c r="D1659" s="52" t="str">
        <f>IF(A1659="","",'DATA PENDIENTES'!J1659)</f>
        <v/>
      </c>
      <c r="E1659" s="52" t="str">
        <f>IF(A1659="","",'DATA PENDIENTES'!D1659)</f>
        <v/>
      </c>
      <c r="F1659" s="52" t="str">
        <f>IF(A1659="","",'DATA PENDIENTES'!E1659)</f>
        <v/>
      </c>
      <c r="G1659" s="52" t="str">
        <f>IF(A1659="","",'DATA PENDIENTES'!F1659)</f>
        <v/>
      </c>
      <c r="H1659" s="52" t="str">
        <f>IF(A1659="","",'DATA PENDIENTES'!G1659)</f>
        <v/>
      </c>
      <c r="I1659" s="53" t="str">
        <f>IF(A1659="","",'DATA PENDIENTES'!H1659)</f>
        <v/>
      </c>
      <c r="J1659" s="53" t="str">
        <f t="shared" si="1"/>
        <v/>
      </c>
      <c r="K1659" s="52" t="str">
        <f>IF(A1659="","",'DATA PENDIENTES'!I1659)</f>
        <v/>
      </c>
      <c r="L1659" s="52" t="str">
        <f>IF(A1659="","",'DATA PENDIENTES'!K1659)</f>
        <v/>
      </c>
      <c r="M1659" s="52" t="str">
        <f>IF(A1659="","",'DATA PENDIENTES'!M1659)</f>
        <v/>
      </c>
      <c r="N1659" s="52" t="str">
        <f>IF(A1659="","",'DATA PENDIENTES'!N1659)</f>
        <v/>
      </c>
      <c r="O1659" s="52" t="str">
        <f t="shared" si="2"/>
        <v/>
      </c>
      <c r="P1659" s="52" t="str">
        <f t="shared" si="3"/>
        <v/>
      </c>
      <c r="Q1659" s="80" t="str">
        <f t="shared" si="4"/>
        <v/>
      </c>
      <c r="R1659" s="52" t="str">
        <f t="shared" si="5"/>
        <v/>
      </c>
      <c r="S1659" s="52" t="str">
        <f t="shared" si="6"/>
        <v/>
      </c>
      <c r="T1659" s="53" t="str">
        <f>IF(A1659="","",'DATA PENDIENTES'!O1659)</f>
        <v/>
      </c>
    </row>
    <row r="1660" ht="15.75" customHeight="1">
      <c r="A1660" s="47" t="str">
        <f>IF('DATA PENDIENTES'!B1660="","",'DATA PENDIENTES'!B1660)</f>
        <v/>
      </c>
      <c r="B1660" s="47" t="str">
        <f>IF(A1660="","",'DATA PENDIENTES'!C1660)</f>
        <v/>
      </c>
      <c r="C1660" s="47" t="str">
        <f>IF(A1660="","",'DATA PENDIENTES'!L1660)</f>
        <v/>
      </c>
      <c r="D1660" s="47" t="str">
        <f>IF(A1660="","",'DATA PENDIENTES'!J1660)</f>
        <v/>
      </c>
      <c r="E1660" s="47" t="str">
        <f>IF(A1660="","",'DATA PENDIENTES'!D1660)</f>
        <v/>
      </c>
      <c r="F1660" s="47" t="str">
        <f>IF(A1660="","",'DATA PENDIENTES'!E1660)</f>
        <v/>
      </c>
      <c r="G1660" s="47" t="str">
        <f>IF(A1660="","",'DATA PENDIENTES'!F1660)</f>
        <v/>
      </c>
      <c r="H1660" s="47" t="str">
        <f>IF(A1660="","",'DATA PENDIENTES'!G1660)</f>
        <v/>
      </c>
      <c r="I1660" s="48" t="str">
        <f>IF(A1660="","",'DATA PENDIENTES'!H1660)</f>
        <v/>
      </c>
      <c r="J1660" s="48" t="str">
        <f t="shared" si="1"/>
        <v/>
      </c>
      <c r="K1660" s="47" t="str">
        <f>IF(A1660="","",'DATA PENDIENTES'!I1660)</f>
        <v/>
      </c>
      <c r="L1660" s="47" t="str">
        <f>IF(A1660="","",'DATA PENDIENTES'!K1660)</f>
        <v/>
      </c>
      <c r="M1660" s="47" t="str">
        <f>IF(A1660="","",'DATA PENDIENTES'!M1660)</f>
        <v/>
      </c>
      <c r="N1660" s="47" t="str">
        <f>IF(A1660="","",'DATA PENDIENTES'!N1660)</f>
        <v/>
      </c>
      <c r="O1660" s="47" t="str">
        <f t="shared" si="2"/>
        <v/>
      </c>
      <c r="P1660" s="47" t="str">
        <f t="shared" si="3"/>
        <v/>
      </c>
      <c r="Q1660" s="77" t="str">
        <f t="shared" si="4"/>
        <v/>
      </c>
      <c r="R1660" s="47" t="str">
        <f t="shared" si="5"/>
        <v/>
      </c>
      <c r="S1660" s="47" t="str">
        <f t="shared" si="6"/>
        <v/>
      </c>
      <c r="T1660" s="48" t="str">
        <f>IF(A1660="","",'DATA PENDIENTES'!O1660)</f>
        <v/>
      </c>
    </row>
    <row r="1661" ht="15.75" customHeight="1">
      <c r="A1661" s="52" t="str">
        <f>IF('DATA PENDIENTES'!B1661="","",'DATA PENDIENTES'!B1661)</f>
        <v/>
      </c>
      <c r="B1661" s="52" t="str">
        <f>IF(A1661="","",'DATA PENDIENTES'!C1661)</f>
        <v/>
      </c>
      <c r="C1661" s="52" t="str">
        <f>IF(A1661="","",'DATA PENDIENTES'!L1661)</f>
        <v/>
      </c>
      <c r="D1661" s="52" t="str">
        <f>IF(A1661="","",'DATA PENDIENTES'!J1661)</f>
        <v/>
      </c>
      <c r="E1661" s="52" t="str">
        <f>IF(A1661="","",'DATA PENDIENTES'!D1661)</f>
        <v/>
      </c>
      <c r="F1661" s="52" t="str">
        <f>IF(A1661="","",'DATA PENDIENTES'!E1661)</f>
        <v/>
      </c>
      <c r="G1661" s="52" t="str">
        <f>IF(A1661="","",'DATA PENDIENTES'!F1661)</f>
        <v/>
      </c>
      <c r="H1661" s="52" t="str">
        <f>IF(A1661="","",'DATA PENDIENTES'!G1661)</f>
        <v/>
      </c>
      <c r="I1661" s="53" t="str">
        <f>IF(A1661="","",'DATA PENDIENTES'!H1661)</f>
        <v/>
      </c>
      <c r="J1661" s="53" t="str">
        <f t="shared" si="1"/>
        <v/>
      </c>
      <c r="K1661" s="52" t="str">
        <f>IF(A1661="","",'DATA PENDIENTES'!I1661)</f>
        <v/>
      </c>
      <c r="L1661" s="52" t="str">
        <f>IF(A1661="","",'DATA PENDIENTES'!K1661)</f>
        <v/>
      </c>
      <c r="M1661" s="52" t="str">
        <f>IF(A1661="","",'DATA PENDIENTES'!M1661)</f>
        <v/>
      </c>
      <c r="N1661" s="52" t="str">
        <f>IF(A1661="","",'DATA PENDIENTES'!N1661)</f>
        <v/>
      </c>
      <c r="O1661" s="52" t="str">
        <f t="shared" si="2"/>
        <v/>
      </c>
      <c r="P1661" s="52" t="str">
        <f t="shared" si="3"/>
        <v/>
      </c>
      <c r="Q1661" s="80" t="str">
        <f t="shared" si="4"/>
        <v/>
      </c>
      <c r="R1661" s="52" t="str">
        <f t="shared" si="5"/>
        <v/>
      </c>
      <c r="S1661" s="52" t="str">
        <f t="shared" si="6"/>
        <v/>
      </c>
      <c r="T1661" s="53" t="str">
        <f>IF(A1661="","",'DATA PENDIENTES'!O1661)</f>
        <v/>
      </c>
    </row>
    <row r="1662" ht="15.75" customHeight="1">
      <c r="A1662" s="47" t="str">
        <f>IF('DATA PENDIENTES'!B1662="","",'DATA PENDIENTES'!B1662)</f>
        <v/>
      </c>
      <c r="B1662" s="47" t="str">
        <f>IF(A1662="","",'DATA PENDIENTES'!C1662)</f>
        <v/>
      </c>
      <c r="C1662" s="47" t="str">
        <f>IF(A1662="","",'DATA PENDIENTES'!L1662)</f>
        <v/>
      </c>
      <c r="D1662" s="47" t="str">
        <f>IF(A1662="","",'DATA PENDIENTES'!J1662)</f>
        <v/>
      </c>
      <c r="E1662" s="47" t="str">
        <f>IF(A1662="","",'DATA PENDIENTES'!D1662)</f>
        <v/>
      </c>
      <c r="F1662" s="47" t="str">
        <f>IF(A1662="","",'DATA PENDIENTES'!E1662)</f>
        <v/>
      </c>
      <c r="G1662" s="47" t="str">
        <f>IF(A1662="","",'DATA PENDIENTES'!F1662)</f>
        <v/>
      </c>
      <c r="H1662" s="47" t="str">
        <f>IF(A1662="","",'DATA PENDIENTES'!G1662)</f>
        <v/>
      </c>
      <c r="I1662" s="48" t="str">
        <f>IF(A1662="","",'DATA PENDIENTES'!H1662)</f>
        <v/>
      </c>
      <c r="J1662" s="48" t="str">
        <f t="shared" si="1"/>
        <v/>
      </c>
      <c r="K1662" s="47" t="str">
        <f>IF(A1662="","",'DATA PENDIENTES'!I1662)</f>
        <v/>
      </c>
      <c r="L1662" s="47" t="str">
        <f>IF(A1662="","",'DATA PENDIENTES'!K1662)</f>
        <v/>
      </c>
      <c r="M1662" s="47" t="str">
        <f>IF(A1662="","",'DATA PENDIENTES'!M1662)</f>
        <v/>
      </c>
      <c r="N1662" s="47" t="str">
        <f>IF(A1662="","",'DATA PENDIENTES'!N1662)</f>
        <v/>
      </c>
      <c r="O1662" s="47" t="str">
        <f t="shared" si="2"/>
        <v/>
      </c>
      <c r="P1662" s="47" t="str">
        <f t="shared" si="3"/>
        <v/>
      </c>
      <c r="Q1662" s="77" t="str">
        <f t="shared" si="4"/>
        <v/>
      </c>
      <c r="R1662" s="47" t="str">
        <f t="shared" si="5"/>
        <v/>
      </c>
      <c r="S1662" s="47" t="str">
        <f t="shared" si="6"/>
        <v/>
      </c>
      <c r="T1662" s="48" t="str">
        <f>IF(A1662="","",'DATA PENDIENTES'!O1662)</f>
        <v/>
      </c>
    </row>
    <row r="1663" ht="15.75" customHeight="1">
      <c r="A1663" s="52" t="str">
        <f>IF('DATA PENDIENTES'!B1663="","",'DATA PENDIENTES'!B1663)</f>
        <v/>
      </c>
      <c r="B1663" s="52" t="str">
        <f>IF(A1663="","",'DATA PENDIENTES'!C1663)</f>
        <v/>
      </c>
      <c r="C1663" s="52" t="str">
        <f>IF(A1663="","",'DATA PENDIENTES'!L1663)</f>
        <v/>
      </c>
      <c r="D1663" s="52" t="str">
        <f>IF(A1663="","",'DATA PENDIENTES'!J1663)</f>
        <v/>
      </c>
      <c r="E1663" s="52" t="str">
        <f>IF(A1663="","",'DATA PENDIENTES'!D1663)</f>
        <v/>
      </c>
      <c r="F1663" s="52" t="str">
        <f>IF(A1663="","",'DATA PENDIENTES'!E1663)</f>
        <v/>
      </c>
      <c r="G1663" s="52" t="str">
        <f>IF(A1663="","",'DATA PENDIENTES'!F1663)</f>
        <v/>
      </c>
      <c r="H1663" s="52" t="str">
        <f>IF(A1663="","",'DATA PENDIENTES'!G1663)</f>
        <v/>
      </c>
      <c r="I1663" s="53" t="str">
        <f>IF(A1663="","",'DATA PENDIENTES'!H1663)</f>
        <v/>
      </c>
      <c r="J1663" s="53" t="str">
        <f t="shared" si="1"/>
        <v/>
      </c>
      <c r="K1663" s="52" t="str">
        <f>IF(A1663="","",'DATA PENDIENTES'!I1663)</f>
        <v/>
      </c>
      <c r="L1663" s="52" t="str">
        <f>IF(A1663="","",'DATA PENDIENTES'!K1663)</f>
        <v/>
      </c>
      <c r="M1663" s="52" t="str">
        <f>IF(A1663="","",'DATA PENDIENTES'!M1663)</f>
        <v/>
      </c>
      <c r="N1663" s="52" t="str">
        <f>IF(A1663="","",'DATA PENDIENTES'!N1663)</f>
        <v/>
      </c>
      <c r="O1663" s="52" t="str">
        <f t="shared" si="2"/>
        <v/>
      </c>
      <c r="P1663" s="52" t="str">
        <f t="shared" si="3"/>
        <v/>
      </c>
      <c r="Q1663" s="80" t="str">
        <f t="shared" si="4"/>
        <v/>
      </c>
      <c r="R1663" s="52" t="str">
        <f t="shared" si="5"/>
        <v/>
      </c>
      <c r="S1663" s="52" t="str">
        <f t="shared" si="6"/>
        <v/>
      </c>
      <c r="T1663" s="53" t="str">
        <f>IF(A1663="","",'DATA PENDIENTES'!O1663)</f>
        <v/>
      </c>
    </row>
    <row r="1664" ht="15.75" customHeight="1">
      <c r="A1664" s="47" t="str">
        <f>IF('DATA PENDIENTES'!B1664="","",'DATA PENDIENTES'!B1664)</f>
        <v/>
      </c>
      <c r="B1664" s="47" t="str">
        <f>IF(A1664="","",'DATA PENDIENTES'!C1664)</f>
        <v/>
      </c>
      <c r="C1664" s="47" t="str">
        <f>IF(A1664="","",'DATA PENDIENTES'!L1664)</f>
        <v/>
      </c>
      <c r="D1664" s="47" t="str">
        <f>IF(A1664="","",'DATA PENDIENTES'!J1664)</f>
        <v/>
      </c>
      <c r="E1664" s="47" t="str">
        <f>IF(A1664="","",'DATA PENDIENTES'!D1664)</f>
        <v/>
      </c>
      <c r="F1664" s="47" t="str">
        <f>IF(A1664="","",'DATA PENDIENTES'!E1664)</f>
        <v/>
      </c>
      <c r="G1664" s="47" t="str">
        <f>IF(A1664="","",'DATA PENDIENTES'!F1664)</f>
        <v/>
      </c>
      <c r="H1664" s="47" t="str">
        <f>IF(A1664="","",'DATA PENDIENTES'!G1664)</f>
        <v/>
      </c>
      <c r="I1664" s="48" t="str">
        <f>IF(A1664="","",'DATA PENDIENTES'!H1664)</f>
        <v/>
      </c>
      <c r="J1664" s="48" t="str">
        <f t="shared" si="1"/>
        <v/>
      </c>
      <c r="K1664" s="47" t="str">
        <f>IF(A1664="","",'DATA PENDIENTES'!I1664)</f>
        <v/>
      </c>
      <c r="L1664" s="47" t="str">
        <f>IF(A1664="","",'DATA PENDIENTES'!K1664)</f>
        <v/>
      </c>
      <c r="M1664" s="47" t="str">
        <f>IF(A1664="","",'DATA PENDIENTES'!M1664)</f>
        <v/>
      </c>
      <c r="N1664" s="47" t="str">
        <f>IF(A1664="","",'DATA PENDIENTES'!N1664)</f>
        <v/>
      </c>
      <c r="O1664" s="47" t="str">
        <f t="shared" si="2"/>
        <v/>
      </c>
      <c r="P1664" s="47" t="str">
        <f t="shared" si="3"/>
        <v/>
      </c>
      <c r="Q1664" s="77" t="str">
        <f t="shared" si="4"/>
        <v/>
      </c>
      <c r="R1664" s="47" t="str">
        <f t="shared" si="5"/>
        <v/>
      </c>
      <c r="S1664" s="47" t="str">
        <f t="shared" si="6"/>
        <v/>
      </c>
      <c r="T1664" s="48" t="str">
        <f>IF(A1664="","",'DATA PENDIENTES'!O1664)</f>
        <v/>
      </c>
    </row>
    <row r="1665" ht="15.75" customHeight="1">
      <c r="A1665" s="52" t="str">
        <f>IF('DATA PENDIENTES'!B1665="","",'DATA PENDIENTES'!B1665)</f>
        <v/>
      </c>
      <c r="B1665" s="52" t="str">
        <f>IF(A1665="","",'DATA PENDIENTES'!C1665)</f>
        <v/>
      </c>
      <c r="C1665" s="52" t="str">
        <f>IF(A1665="","",'DATA PENDIENTES'!L1665)</f>
        <v/>
      </c>
      <c r="D1665" s="52" t="str">
        <f>IF(A1665="","",'DATA PENDIENTES'!J1665)</f>
        <v/>
      </c>
      <c r="E1665" s="52" t="str">
        <f>IF(A1665="","",'DATA PENDIENTES'!D1665)</f>
        <v/>
      </c>
      <c r="F1665" s="52" t="str">
        <f>IF(A1665="","",'DATA PENDIENTES'!E1665)</f>
        <v/>
      </c>
      <c r="G1665" s="52" t="str">
        <f>IF(A1665="","",'DATA PENDIENTES'!F1665)</f>
        <v/>
      </c>
      <c r="H1665" s="52" t="str">
        <f>IF(A1665="","",'DATA PENDIENTES'!G1665)</f>
        <v/>
      </c>
      <c r="I1665" s="53" t="str">
        <f>IF(A1665="","",'DATA PENDIENTES'!H1665)</f>
        <v/>
      </c>
      <c r="J1665" s="53" t="str">
        <f t="shared" si="1"/>
        <v/>
      </c>
      <c r="K1665" s="52" t="str">
        <f>IF(A1665="","",'DATA PENDIENTES'!I1665)</f>
        <v/>
      </c>
      <c r="L1665" s="52" t="str">
        <f>IF(A1665="","",'DATA PENDIENTES'!K1665)</f>
        <v/>
      </c>
      <c r="M1665" s="52" t="str">
        <f>IF(A1665="","",'DATA PENDIENTES'!M1665)</f>
        <v/>
      </c>
      <c r="N1665" s="52" t="str">
        <f>IF(A1665="","",'DATA PENDIENTES'!N1665)</f>
        <v/>
      </c>
      <c r="O1665" s="52" t="str">
        <f t="shared" si="2"/>
        <v/>
      </c>
      <c r="P1665" s="52" t="str">
        <f t="shared" si="3"/>
        <v/>
      </c>
      <c r="Q1665" s="80" t="str">
        <f t="shared" si="4"/>
        <v/>
      </c>
      <c r="R1665" s="52" t="str">
        <f t="shared" si="5"/>
        <v/>
      </c>
      <c r="S1665" s="52" t="str">
        <f t="shared" si="6"/>
        <v/>
      </c>
      <c r="T1665" s="53" t="str">
        <f>IF(A1665="","",'DATA PENDIENTES'!O1665)</f>
        <v/>
      </c>
    </row>
    <row r="1666" ht="15.75" customHeight="1">
      <c r="A1666" s="47" t="str">
        <f>IF('DATA PENDIENTES'!B1666="","",'DATA PENDIENTES'!B1666)</f>
        <v/>
      </c>
      <c r="B1666" s="47" t="str">
        <f>IF(A1666="","",'DATA PENDIENTES'!C1666)</f>
        <v/>
      </c>
      <c r="C1666" s="47" t="str">
        <f>IF(A1666="","",'DATA PENDIENTES'!L1666)</f>
        <v/>
      </c>
      <c r="D1666" s="47" t="str">
        <f>IF(A1666="","",'DATA PENDIENTES'!J1666)</f>
        <v/>
      </c>
      <c r="E1666" s="47" t="str">
        <f>IF(A1666="","",'DATA PENDIENTES'!D1666)</f>
        <v/>
      </c>
      <c r="F1666" s="47" t="str">
        <f>IF(A1666="","",'DATA PENDIENTES'!E1666)</f>
        <v/>
      </c>
      <c r="G1666" s="47" t="str">
        <f>IF(A1666="","",'DATA PENDIENTES'!F1666)</f>
        <v/>
      </c>
      <c r="H1666" s="47" t="str">
        <f>IF(A1666="","",'DATA PENDIENTES'!G1666)</f>
        <v/>
      </c>
      <c r="I1666" s="48" t="str">
        <f>IF(A1666="","",'DATA PENDIENTES'!H1666)</f>
        <v/>
      </c>
      <c r="J1666" s="48" t="str">
        <f t="shared" si="1"/>
        <v/>
      </c>
      <c r="K1666" s="47" t="str">
        <f>IF(A1666="","",'DATA PENDIENTES'!I1666)</f>
        <v/>
      </c>
      <c r="L1666" s="47" t="str">
        <f>IF(A1666="","",'DATA PENDIENTES'!K1666)</f>
        <v/>
      </c>
      <c r="M1666" s="47" t="str">
        <f>IF(A1666="","",'DATA PENDIENTES'!M1666)</f>
        <v/>
      </c>
      <c r="N1666" s="47" t="str">
        <f>IF(A1666="","",'DATA PENDIENTES'!N1666)</f>
        <v/>
      </c>
      <c r="O1666" s="47" t="str">
        <f t="shared" si="2"/>
        <v/>
      </c>
      <c r="P1666" s="47" t="str">
        <f t="shared" si="3"/>
        <v/>
      </c>
      <c r="Q1666" s="77" t="str">
        <f t="shared" si="4"/>
        <v/>
      </c>
      <c r="R1666" s="47" t="str">
        <f t="shared" si="5"/>
        <v/>
      </c>
      <c r="S1666" s="47" t="str">
        <f t="shared" si="6"/>
        <v/>
      </c>
      <c r="T1666" s="48" t="str">
        <f>IF(A1666="","",'DATA PENDIENTES'!O1666)</f>
        <v/>
      </c>
    </row>
    <row r="1667" ht="15.75" customHeight="1">
      <c r="A1667" s="52" t="str">
        <f>IF('DATA PENDIENTES'!B1667="","",'DATA PENDIENTES'!B1667)</f>
        <v/>
      </c>
      <c r="B1667" s="52" t="str">
        <f>IF(A1667="","",'DATA PENDIENTES'!C1667)</f>
        <v/>
      </c>
      <c r="C1667" s="52" t="str">
        <f>IF(A1667="","",'DATA PENDIENTES'!L1667)</f>
        <v/>
      </c>
      <c r="D1667" s="52" t="str">
        <f>IF(A1667="","",'DATA PENDIENTES'!J1667)</f>
        <v/>
      </c>
      <c r="E1667" s="52" t="str">
        <f>IF(A1667="","",'DATA PENDIENTES'!D1667)</f>
        <v/>
      </c>
      <c r="F1667" s="52" t="str">
        <f>IF(A1667="","",'DATA PENDIENTES'!E1667)</f>
        <v/>
      </c>
      <c r="G1667" s="52" t="str">
        <f>IF(A1667="","",'DATA PENDIENTES'!F1667)</f>
        <v/>
      </c>
      <c r="H1667" s="52" t="str">
        <f>IF(A1667="","",'DATA PENDIENTES'!G1667)</f>
        <v/>
      </c>
      <c r="I1667" s="53" t="str">
        <f>IF(A1667="","",'DATA PENDIENTES'!H1667)</f>
        <v/>
      </c>
      <c r="J1667" s="53" t="str">
        <f t="shared" si="1"/>
        <v/>
      </c>
      <c r="K1667" s="52" t="str">
        <f>IF(A1667="","",'DATA PENDIENTES'!I1667)</f>
        <v/>
      </c>
      <c r="L1667" s="52" t="str">
        <f>IF(A1667="","",'DATA PENDIENTES'!K1667)</f>
        <v/>
      </c>
      <c r="M1667" s="52" t="str">
        <f>IF(A1667="","",'DATA PENDIENTES'!M1667)</f>
        <v/>
      </c>
      <c r="N1667" s="52" t="str">
        <f>IF(A1667="","",'DATA PENDIENTES'!N1667)</f>
        <v/>
      </c>
      <c r="O1667" s="52" t="str">
        <f t="shared" si="2"/>
        <v/>
      </c>
      <c r="P1667" s="52" t="str">
        <f t="shared" si="3"/>
        <v/>
      </c>
      <c r="Q1667" s="80" t="str">
        <f t="shared" si="4"/>
        <v/>
      </c>
      <c r="R1667" s="52" t="str">
        <f t="shared" si="5"/>
        <v/>
      </c>
      <c r="S1667" s="52" t="str">
        <f t="shared" si="6"/>
        <v/>
      </c>
      <c r="T1667" s="53" t="str">
        <f>IF(A1667="","",'DATA PENDIENTES'!O1667)</f>
        <v/>
      </c>
    </row>
    <row r="1668" ht="15.75" customHeight="1">
      <c r="A1668" s="47" t="str">
        <f>IF('DATA PENDIENTES'!B1668="","",'DATA PENDIENTES'!B1668)</f>
        <v/>
      </c>
      <c r="B1668" s="47" t="str">
        <f>IF(A1668="","",'DATA PENDIENTES'!C1668)</f>
        <v/>
      </c>
      <c r="C1668" s="47" t="str">
        <f>IF(A1668="","",'DATA PENDIENTES'!L1668)</f>
        <v/>
      </c>
      <c r="D1668" s="47" t="str">
        <f>IF(A1668="","",'DATA PENDIENTES'!J1668)</f>
        <v/>
      </c>
      <c r="E1668" s="47" t="str">
        <f>IF(A1668="","",'DATA PENDIENTES'!D1668)</f>
        <v/>
      </c>
      <c r="F1668" s="47" t="str">
        <f>IF(A1668="","",'DATA PENDIENTES'!E1668)</f>
        <v/>
      </c>
      <c r="G1668" s="47" t="str">
        <f>IF(A1668="","",'DATA PENDIENTES'!F1668)</f>
        <v/>
      </c>
      <c r="H1668" s="47" t="str">
        <f>IF(A1668="","",'DATA PENDIENTES'!G1668)</f>
        <v/>
      </c>
      <c r="I1668" s="48" t="str">
        <f>IF(A1668="","",'DATA PENDIENTES'!H1668)</f>
        <v/>
      </c>
      <c r="J1668" s="48" t="str">
        <f t="shared" si="1"/>
        <v/>
      </c>
      <c r="K1668" s="47" t="str">
        <f>IF(A1668="","",'DATA PENDIENTES'!I1668)</f>
        <v/>
      </c>
      <c r="L1668" s="47" t="str">
        <f>IF(A1668="","",'DATA PENDIENTES'!K1668)</f>
        <v/>
      </c>
      <c r="M1668" s="47" t="str">
        <f>IF(A1668="","",'DATA PENDIENTES'!M1668)</f>
        <v/>
      </c>
      <c r="N1668" s="47" t="str">
        <f>IF(A1668="","",'DATA PENDIENTES'!N1668)</f>
        <v/>
      </c>
      <c r="O1668" s="47" t="str">
        <f t="shared" si="2"/>
        <v/>
      </c>
      <c r="P1668" s="47" t="str">
        <f t="shared" si="3"/>
        <v/>
      </c>
      <c r="Q1668" s="77" t="str">
        <f t="shared" si="4"/>
        <v/>
      </c>
      <c r="R1668" s="47" t="str">
        <f t="shared" si="5"/>
        <v/>
      </c>
      <c r="S1668" s="47" t="str">
        <f t="shared" si="6"/>
        <v/>
      </c>
      <c r="T1668" s="48" t="str">
        <f>IF(A1668="","",'DATA PENDIENTES'!O1668)</f>
        <v/>
      </c>
    </row>
    <row r="1669" ht="15.75" customHeight="1">
      <c r="A1669" s="52" t="str">
        <f>IF('DATA PENDIENTES'!B1669="","",'DATA PENDIENTES'!B1669)</f>
        <v/>
      </c>
      <c r="B1669" s="52" t="str">
        <f>IF(A1669="","",'DATA PENDIENTES'!C1669)</f>
        <v/>
      </c>
      <c r="C1669" s="52" t="str">
        <f>IF(A1669="","",'DATA PENDIENTES'!L1669)</f>
        <v/>
      </c>
      <c r="D1669" s="52" t="str">
        <f>IF(A1669="","",'DATA PENDIENTES'!J1669)</f>
        <v/>
      </c>
      <c r="E1669" s="52" t="str">
        <f>IF(A1669="","",'DATA PENDIENTES'!D1669)</f>
        <v/>
      </c>
      <c r="F1669" s="52" t="str">
        <f>IF(A1669="","",'DATA PENDIENTES'!E1669)</f>
        <v/>
      </c>
      <c r="G1669" s="52" t="str">
        <f>IF(A1669="","",'DATA PENDIENTES'!F1669)</f>
        <v/>
      </c>
      <c r="H1669" s="52" t="str">
        <f>IF(A1669="","",'DATA PENDIENTES'!G1669)</f>
        <v/>
      </c>
      <c r="I1669" s="53" t="str">
        <f>IF(A1669="","",'DATA PENDIENTES'!H1669)</f>
        <v/>
      </c>
      <c r="J1669" s="53" t="str">
        <f t="shared" si="1"/>
        <v/>
      </c>
      <c r="K1669" s="52" t="str">
        <f>IF(A1669="","",'DATA PENDIENTES'!I1669)</f>
        <v/>
      </c>
      <c r="L1669" s="52" t="str">
        <f>IF(A1669="","",'DATA PENDIENTES'!K1669)</f>
        <v/>
      </c>
      <c r="M1669" s="52" t="str">
        <f>IF(A1669="","",'DATA PENDIENTES'!M1669)</f>
        <v/>
      </c>
      <c r="N1669" s="52" t="str">
        <f>IF(A1669="","",'DATA PENDIENTES'!N1669)</f>
        <v/>
      </c>
      <c r="O1669" s="52" t="str">
        <f t="shared" si="2"/>
        <v/>
      </c>
      <c r="P1669" s="52" t="str">
        <f t="shared" si="3"/>
        <v/>
      </c>
      <c r="Q1669" s="80" t="str">
        <f t="shared" si="4"/>
        <v/>
      </c>
      <c r="R1669" s="52" t="str">
        <f t="shared" si="5"/>
        <v/>
      </c>
      <c r="S1669" s="52" t="str">
        <f t="shared" si="6"/>
        <v/>
      </c>
      <c r="T1669" s="53" t="str">
        <f>IF(A1669="","",'DATA PENDIENTES'!O1669)</f>
        <v/>
      </c>
    </row>
    <row r="1670" ht="15.75" customHeight="1">
      <c r="A1670" s="47" t="str">
        <f>IF('DATA PENDIENTES'!B1670="","",'DATA PENDIENTES'!B1670)</f>
        <v/>
      </c>
      <c r="B1670" s="47" t="str">
        <f>IF(A1670="","",'DATA PENDIENTES'!C1670)</f>
        <v/>
      </c>
      <c r="C1670" s="47" t="str">
        <f>IF(A1670="","",'DATA PENDIENTES'!L1670)</f>
        <v/>
      </c>
      <c r="D1670" s="47" t="str">
        <f>IF(A1670="","",'DATA PENDIENTES'!J1670)</f>
        <v/>
      </c>
      <c r="E1670" s="47" t="str">
        <f>IF(A1670="","",'DATA PENDIENTES'!D1670)</f>
        <v/>
      </c>
      <c r="F1670" s="47" t="str">
        <f>IF(A1670="","",'DATA PENDIENTES'!E1670)</f>
        <v/>
      </c>
      <c r="G1670" s="47" t="str">
        <f>IF(A1670="","",'DATA PENDIENTES'!F1670)</f>
        <v/>
      </c>
      <c r="H1670" s="47" t="str">
        <f>IF(A1670="","",'DATA PENDIENTES'!G1670)</f>
        <v/>
      </c>
      <c r="I1670" s="48" t="str">
        <f>IF(A1670="","",'DATA PENDIENTES'!H1670)</f>
        <v/>
      </c>
      <c r="J1670" s="48" t="str">
        <f t="shared" si="1"/>
        <v/>
      </c>
      <c r="K1670" s="47" t="str">
        <f>IF(A1670="","",'DATA PENDIENTES'!I1670)</f>
        <v/>
      </c>
      <c r="L1670" s="47" t="str">
        <f>IF(A1670="","",'DATA PENDIENTES'!K1670)</f>
        <v/>
      </c>
      <c r="M1670" s="47" t="str">
        <f>IF(A1670="","",'DATA PENDIENTES'!M1670)</f>
        <v/>
      </c>
      <c r="N1670" s="47" t="str">
        <f>IF(A1670="","",'DATA PENDIENTES'!N1670)</f>
        <v/>
      </c>
      <c r="O1670" s="47" t="str">
        <f t="shared" si="2"/>
        <v/>
      </c>
      <c r="P1670" s="47" t="str">
        <f t="shared" si="3"/>
        <v/>
      </c>
      <c r="Q1670" s="77" t="str">
        <f t="shared" si="4"/>
        <v/>
      </c>
      <c r="R1670" s="47" t="str">
        <f t="shared" si="5"/>
        <v/>
      </c>
      <c r="S1670" s="47" t="str">
        <f t="shared" si="6"/>
        <v/>
      </c>
      <c r="T1670" s="48" t="str">
        <f>IF(A1670="","",'DATA PENDIENTES'!O1670)</f>
        <v/>
      </c>
    </row>
    <row r="1671" ht="15.75" customHeight="1">
      <c r="A1671" s="52" t="str">
        <f>IF('DATA PENDIENTES'!B1671="","",'DATA PENDIENTES'!B1671)</f>
        <v/>
      </c>
      <c r="B1671" s="52" t="str">
        <f>IF(A1671="","",'DATA PENDIENTES'!C1671)</f>
        <v/>
      </c>
      <c r="C1671" s="52" t="str">
        <f>IF(A1671="","",'DATA PENDIENTES'!L1671)</f>
        <v/>
      </c>
      <c r="D1671" s="52" t="str">
        <f>IF(A1671="","",'DATA PENDIENTES'!J1671)</f>
        <v/>
      </c>
      <c r="E1671" s="52" t="str">
        <f>IF(A1671="","",'DATA PENDIENTES'!D1671)</f>
        <v/>
      </c>
      <c r="F1671" s="52" t="str">
        <f>IF(A1671="","",'DATA PENDIENTES'!E1671)</f>
        <v/>
      </c>
      <c r="G1671" s="52" t="str">
        <f>IF(A1671="","",'DATA PENDIENTES'!F1671)</f>
        <v/>
      </c>
      <c r="H1671" s="52" t="str">
        <f>IF(A1671="","",'DATA PENDIENTES'!G1671)</f>
        <v/>
      </c>
      <c r="I1671" s="53" t="str">
        <f>IF(A1671="","",'DATA PENDIENTES'!H1671)</f>
        <v/>
      </c>
      <c r="J1671" s="53" t="str">
        <f t="shared" si="1"/>
        <v/>
      </c>
      <c r="K1671" s="52" t="str">
        <f>IF(A1671="","",'DATA PENDIENTES'!I1671)</f>
        <v/>
      </c>
      <c r="L1671" s="52" t="str">
        <f>IF(A1671="","",'DATA PENDIENTES'!K1671)</f>
        <v/>
      </c>
      <c r="M1671" s="52" t="str">
        <f>IF(A1671="","",'DATA PENDIENTES'!M1671)</f>
        <v/>
      </c>
      <c r="N1671" s="52" t="str">
        <f>IF(A1671="","",'DATA PENDIENTES'!N1671)</f>
        <v/>
      </c>
      <c r="O1671" s="52" t="str">
        <f t="shared" si="2"/>
        <v/>
      </c>
      <c r="P1671" s="52" t="str">
        <f t="shared" si="3"/>
        <v/>
      </c>
      <c r="Q1671" s="80" t="str">
        <f t="shared" si="4"/>
        <v/>
      </c>
      <c r="R1671" s="52" t="str">
        <f t="shared" si="5"/>
        <v/>
      </c>
      <c r="S1671" s="52" t="str">
        <f t="shared" si="6"/>
        <v/>
      </c>
      <c r="T1671" s="53" t="str">
        <f>IF(A1671="","",'DATA PENDIENTES'!O1671)</f>
        <v/>
      </c>
    </row>
    <row r="1672" ht="15.75" customHeight="1">
      <c r="A1672" s="47" t="str">
        <f>IF('DATA PENDIENTES'!B1672="","",'DATA PENDIENTES'!B1672)</f>
        <v/>
      </c>
      <c r="B1672" s="47" t="str">
        <f>IF(A1672="","",'DATA PENDIENTES'!C1672)</f>
        <v/>
      </c>
      <c r="C1672" s="47" t="str">
        <f>IF(A1672="","",'DATA PENDIENTES'!L1672)</f>
        <v/>
      </c>
      <c r="D1672" s="47" t="str">
        <f>IF(A1672="","",'DATA PENDIENTES'!J1672)</f>
        <v/>
      </c>
      <c r="E1672" s="47" t="str">
        <f>IF(A1672="","",'DATA PENDIENTES'!D1672)</f>
        <v/>
      </c>
      <c r="F1672" s="47" t="str">
        <f>IF(A1672="","",'DATA PENDIENTES'!E1672)</f>
        <v/>
      </c>
      <c r="G1672" s="47" t="str">
        <f>IF(A1672="","",'DATA PENDIENTES'!F1672)</f>
        <v/>
      </c>
      <c r="H1672" s="47" t="str">
        <f>IF(A1672="","",'DATA PENDIENTES'!G1672)</f>
        <v/>
      </c>
      <c r="I1672" s="48" t="str">
        <f>IF(A1672="","",'DATA PENDIENTES'!H1672)</f>
        <v/>
      </c>
      <c r="J1672" s="48" t="str">
        <f t="shared" si="1"/>
        <v/>
      </c>
      <c r="K1672" s="47" t="str">
        <f>IF(A1672="","",'DATA PENDIENTES'!I1672)</f>
        <v/>
      </c>
      <c r="L1672" s="47" t="str">
        <f>IF(A1672="","",'DATA PENDIENTES'!K1672)</f>
        <v/>
      </c>
      <c r="M1672" s="47" t="str">
        <f>IF(A1672="","",'DATA PENDIENTES'!M1672)</f>
        <v/>
      </c>
      <c r="N1672" s="47" t="str">
        <f>IF(A1672="","",'DATA PENDIENTES'!N1672)</f>
        <v/>
      </c>
      <c r="O1672" s="47" t="str">
        <f t="shared" si="2"/>
        <v/>
      </c>
      <c r="P1672" s="47" t="str">
        <f t="shared" si="3"/>
        <v/>
      </c>
      <c r="Q1672" s="77" t="str">
        <f t="shared" si="4"/>
        <v/>
      </c>
      <c r="R1672" s="47" t="str">
        <f t="shared" si="5"/>
        <v/>
      </c>
      <c r="S1672" s="47" t="str">
        <f t="shared" si="6"/>
        <v/>
      </c>
      <c r="T1672" s="48" t="str">
        <f>IF(A1672="","",'DATA PENDIENTES'!O1672)</f>
        <v/>
      </c>
    </row>
    <row r="1673" ht="15.75" customHeight="1">
      <c r="A1673" s="52" t="str">
        <f>IF('DATA PENDIENTES'!B1673="","",'DATA PENDIENTES'!B1673)</f>
        <v/>
      </c>
      <c r="B1673" s="52" t="str">
        <f>IF(A1673="","",'DATA PENDIENTES'!C1673)</f>
        <v/>
      </c>
      <c r="C1673" s="52" t="str">
        <f>IF(A1673="","",'DATA PENDIENTES'!L1673)</f>
        <v/>
      </c>
      <c r="D1673" s="52" t="str">
        <f>IF(A1673="","",'DATA PENDIENTES'!J1673)</f>
        <v/>
      </c>
      <c r="E1673" s="52" t="str">
        <f>IF(A1673="","",'DATA PENDIENTES'!D1673)</f>
        <v/>
      </c>
      <c r="F1673" s="52" t="str">
        <f>IF(A1673="","",'DATA PENDIENTES'!E1673)</f>
        <v/>
      </c>
      <c r="G1673" s="52" t="str">
        <f>IF(A1673="","",'DATA PENDIENTES'!F1673)</f>
        <v/>
      </c>
      <c r="H1673" s="52" t="str">
        <f>IF(A1673="","",'DATA PENDIENTES'!G1673)</f>
        <v/>
      </c>
      <c r="I1673" s="53" t="str">
        <f>IF(A1673="","",'DATA PENDIENTES'!H1673)</f>
        <v/>
      </c>
      <c r="J1673" s="53" t="str">
        <f t="shared" si="1"/>
        <v/>
      </c>
      <c r="K1673" s="52" t="str">
        <f>IF(A1673="","",'DATA PENDIENTES'!I1673)</f>
        <v/>
      </c>
      <c r="L1673" s="52" t="str">
        <f>IF(A1673="","",'DATA PENDIENTES'!K1673)</f>
        <v/>
      </c>
      <c r="M1673" s="52" t="str">
        <f>IF(A1673="","",'DATA PENDIENTES'!M1673)</f>
        <v/>
      </c>
      <c r="N1673" s="52" t="str">
        <f>IF(A1673="","",'DATA PENDIENTES'!N1673)</f>
        <v/>
      </c>
      <c r="O1673" s="52" t="str">
        <f t="shared" si="2"/>
        <v/>
      </c>
      <c r="P1673" s="52" t="str">
        <f t="shared" si="3"/>
        <v/>
      </c>
      <c r="Q1673" s="80" t="str">
        <f t="shared" si="4"/>
        <v/>
      </c>
      <c r="R1673" s="52" t="str">
        <f t="shared" si="5"/>
        <v/>
      </c>
      <c r="S1673" s="52" t="str">
        <f t="shared" si="6"/>
        <v/>
      </c>
      <c r="T1673" s="53" t="str">
        <f>IF(A1673="","",'DATA PENDIENTES'!O1673)</f>
        <v/>
      </c>
    </row>
    <row r="1674" ht="15.75" customHeight="1">
      <c r="A1674" s="47" t="str">
        <f>IF('DATA PENDIENTES'!B1674="","",'DATA PENDIENTES'!B1674)</f>
        <v/>
      </c>
      <c r="B1674" s="47" t="str">
        <f>IF(A1674="","",'DATA PENDIENTES'!C1674)</f>
        <v/>
      </c>
      <c r="C1674" s="47" t="str">
        <f>IF(A1674="","",'DATA PENDIENTES'!L1674)</f>
        <v/>
      </c>
      <c r="D1674" s="47" t="str">
        <f>IF(A1674="","",'DATA PENDIENTES'!J1674)</f>
        <v/>
      </c>
      <c r="E1674" s="47" t="str">
        <f>IF(A1674="","",'DATA PENDIENTES'!D1674)</f>
        <v/>
      </c>
      <c r="F1674" s="47" t="str">
        <f>IF(A1674="","",'DATA PENDIENTES'!E1674)</f>
        <v/>
      </c>
      <c r="G1674" s="47" t="str">
        <f>IF(A1674="","",'DATA PENDIENTES'!F1674)</f>
        <v/>
      </c>
      <c r="H1674" s="47" t="str">
        <f>IF(A1674="","",'DATA PENDIENTES'!G1674)</f>
        <v/>
      </c>
      <c r="I1674" s="48" t="str">
        <f>IF(A1674="","",'DATA PENDIENTES'!H1674)</f>
        <v/>
      </c>
      <c r="J1674" s="48" t="str">
        <f t="shared" si="1"/>
        <v/>
      </c>
      <c r="K1674" s="47" t="str">
        <f>IF(A1674="","",'DATA PENDIENTES'!I1674)</f>
        <v/>
      </c>
      <c r="L1674" s="47" t="str">
        <f>IF(A1674="","",'DATA PENDIENTES'!K1674)</f>
        <v/>
      </c>
      <c r="M1674" s="47" t="str">
        <f>IF(A1674="","",'DATA PENDIENTES'!M1674)</f>
        <v/>
      </c>
      <c r="N1674" s="47" t="str">
        <f>IF(A1674="","",'DATA PENDIENTES'!N1674)</f>
        <v/>
      </c>
      <c r="O1674" s="47" t="str">
        <f t="shared" si="2"/>
        <v/>
      </c>
      <c r="P1674" s="47" t="str">
        <f t="shared" si="3"/>
        <v/>
      </c>
      <c r="Q1674" s="77" t="str">
        <f t="shared" si="4"/>
        <v/>
      </c>
      <c r="R1674" s="47" t="str">
        <f t="shared" si="5"/>
        <v/>
      </c>
      <c r="S1674" s="47" t="str">
        <f t="shared" si="6"/>
        <v/>
      </c>
      <c r="T1674" s="48" t="str">
        <f>IF(A1674="","",'DATA PENDIENTES'!O1674)</f>
        <v/>
      </c>
    </row>
    <row r="1675" ht="15.75" customHeight="1">
      <c r="A1675" s="52" t="str">
        <f>IF('DATA PENDIENTES'!B1675="","",'DATA PENDIENTES'!B1675)</f>
        <v/>
      </c>
      <c r="B1675" s="52" t="str">
        <f>IF(A1675="","",'DATA PENDIENTES'!C1675)</f>
        <v/>
      </c>
      <c r="C1675" s="52" t="str">
        <f>IF(A1675="","",'DATA PENDIENTES'!L1675)</f>
        <v/>
      </c>
      <c r="D1675" s="52" t="str">
        <f>IF(A1675="","",'DATA PENDIENTES'!J1675)</f>
        <v/>
      </c>
      <c r="E1675" s="52" t="str">
        <f>IF(A1675="","",'DATA PENDIENTES'!D1675)</f>
        <v/>
      </c>
      <c r="F1675" s="52" t="str">
        <f>IF(A1675="","",'DATA PENDIENTES'!E1675)</f>
        <v/>
      </c>
      <c r="G1675" s="52" t="str">
        <f>IF(A1675="","",'DATA PENDIENTES'!F1675)</f>
        <v/>
      </c>
      <c r="H1675" s="52" t="str">
        <f>IF(A1675="","",'DATA PENDIENTES'!G1675)</f>
        <v/>
      </c>
      <c r="I1675" s="53" t="str">
        <f>IF(A1675="","",'DATA PENDIENTES'!H1675)</f>
        <v/>
      </c>
      <c r="J1675" s="53" t="str">
        <f t="shared" si="1"/>
        <v/>
      </c>
      <c r="K1675" s="52" t="str">
        <f>IF(A1675="","",'DATA PENDIENTES'!I1675)</f>
        <v/>
      </c>
      <c r="L1675" s="52" t="str">
        <f>IF(A1675="","",'DATA PENDIENTES'!K1675)</f>
        <v/>
      </c>
      <c r="M1675" s="52" t="str">
        <f>IF(A1675="","",'DATA PENDIENTES'!M1675)</f>
        <v/>
      </c>
      <c r="N1675" s="52" t="str">
        <f>IF(A1675="","",'DATA PENDIENTES'!N1675)</f>
        <v/>
      </c>
      <c r="O1675" s="52" t="str">
        <f t="shared" si="2"/>
        <v/>
      </c>
      <c r="P1675" s="52" t="str">
        <f t="shared" si="3"/>
        <v/>
      </c>
      <c r="Q1675" s="80" t="str">
        <f t="shared" si="4"/>
        <v/>
      </c>
      <c r="R1675" s="52" t="str">
        <f t="shared" si="5"/>
        <v/>
      </c>
      <c r="S1675" s="52" t="str">
        <f t="shared" si="6"/>
        <v/>
      </c>
      <c r="T1675" s="53" t="str">
        <f>IF(A1675="","",'DATA PENDIENTES'!O1675)</f>
        <v/>
      </c>
    </row>
    <row r="1676" ht="15.75" customHeight="1">
      <c r="A1676" s="47" t="str">
        <f>IF('DATA PENDIENTES'!B1676="","",'DATA PENDIENTES'!B1676)</f>
        <v/>
      </c>
      <c r="B1676" s="47" t="str">
        <f>IF(A1676="","",'DATA PENDIENTES'!C1676)</f>
        <v/>
      </c>
      <c r="C1676" s="47" t="str">
        <f>IF(A1676="","",'DATA PENDIENTES'!L1676)</f>
        <v/>
      </c>
      <c r="D1676" s="47" t="str">
        <f>IF(A1676="","",'DATA PENDIENTES'!J1676)</f>
        <v/>
      </c>
      <c r="E1676" s="47" t="str">
        <f>IF(A1676="","",'DATA PENDIENTES'!D1676)</f>
        <v/>
      </c>
      <c r="F1676" s="47" t="str">
        <f>IF(A1676="","",'DATA PENDIENTES'!E1676)</f>
        <v/>
      </c>
      <c r="G1676" s="47" t="str">
        <f>IF(A1676="","",'DATA PENDIENTES'!F1676)</f>
        <v/>
      </c>
      <c r="H1676" s="47" t="str">
        <f>IF(A1676="","",'DATA PENDIENTES'!G1676)</f>
        <v/>
      </c>
      <c r="I1676" s="48" t="str">
        <f>IF(A1676="","",'DATA PENDIENTES'!H1676)</f>
        <v/>
      </c>
      <c r="J1676" s="48" t="str">
        <f t="shared" si="1"/>
        <v/>
      </c>
      <c r="K1676" s="47" t="str">
        <f>IF(A1676="","",'DATA PENDIENTES'!I1676)</f>
        <v/>
      </c>
      <c r="L1676" s="47" t="str">
        <f>IF(A1676="","",'DATA PENDIENTES'!K1676)</f>
        <v/>
      </c>
      <c r="M1676" s="47" t="str">
        <f>IF(A1676="","",'DATA PENDIENTES'!M1676)</f>
        <v/>
      </c>
      <c r="N1676" s="47" t="str">
        <f>IF(A1676="","",'DATA PENDIENTES'!N1676)</f>
        <v/>
      </c>
      <c r="O1676" s="47" t="str">
        <f t="shared" si="2"/>
        <v/>
      </c>
      <c r="P1676" s="47" t="str">
        <f t="shared" si="3"/>
        <v/>
      </c>
      <c r="Q1676" s="77" t="str">
        <f t="shared" si="4"/>
        <v/>
      </c>
      <c r="R1676" s="47" t="str">
        <f t="shared" si="5"/>
        <v/>
      </c>
      <c r="S1676" s="47" t="str">
        <f t="shared" si="6"/>
        <v/>
      </c>
      <c r="T1676" s="48" t="str">
        <f>IF(A1676="","",'DATA PENDIENTES'!O1676)</f>
        <v/>
      </c>
    </row>
    <row r="1677" ht="15.75" customHeight="1">
      <c r="A1677" s="52" t="str">
        <f>IF('DATA PENDIENTES'!B1677="","",'DATA PENDIENTES'!B1677)</f>
        <v/>
      </c>
      <c r="B1677" s="52" t="str">
        <f>IF(A1677="","",'DATA PENDIENTES'!C1677)</f>
        <v/>
      </c>
      <c r="C1677" s="52" t="str">
        <f>IF(A1677="","",'DATA PENDIENTES'!L1677)</f>
        <v/>
      </c>
      <c r="D1677" s="52" t="str">
        <f>IF(A1677="","",'DATA PENDIENTES'!J1677)</f>
        <v/>
      </c>
      <c r="E1677" s="52" t="str">
        <f>IF(A1677="","",'DATA PENDIENTES'!D1677)</f>
        <v/>
      </c>
      <c r="F1677" s="52" t="str">
        <f>IF(A1677="","",'DATA PENDIENTES'!E1677)</f>
        <v/>
      </c>
      <c r="G1677" s="52" t="str">
        <f>IF(A1677="","",'DATA PENDIENTES'!F1677)</f>
        <v/>
      </c>
      <c r="H1677" s="52" t="str">
        <f>IF(A1677="","",'DATA PENDIENTES'!G1677)</f>
        <v/>
      </c>
      <c r="I1677" s="53" t="str">
        <f>IF(A1677="","",'DATA PENDIENTES'!H1677)</f>
        <v/>
      </c>
      <c r="J1677" s="53" t="str">
        <f t="shared" si="1"/>
        <v/>
      </c>
      <c r="K1677" s="52" t="str">
        <f>IF(A1677="","",'DATA PENDIENTES'!I1677)</f>
        <v/>
      </c>
      <c r="L1677" s="52" t="str">
        <f>IF(A1677="","",'DATA PENDIENTES'!K1677)</f>
        <v/>
      </c>
      <c r="M1677" s="52" t="str">
        <f>IF(A1677="","",'DATA PENDIENTES'!M1677)</f>
        <v/>
      </c>
      <c r="N1677" s="52" t="str">
        <f>IF(A1677="","",'DATA PENDIENTES'!N1677)</f>
        <v/>
      </c>
      <c r="O1677" s="52" t="str">
        <f t="shared" si="2"/>
        <v/>
      </c>
      <c r="P1677" s="52" t="str">
        <f t="shared" si="3"/>
        <v/>
      </c>
      <c r="Q1677" s="80" t="str">
        <f t="shared" si="4"/>
        <v/>
      </c>
      <c r="R1677" s="52" t="str">
        <f t="shared" si="5"/>
        <v/>
      </c>
      <c r="S1677" s="52" t="str">
        <f t="shared" si="6"/>
        <v/>
      </c>
      <c r="T1677" s="53" t="str">
        <f>IF(A1677="","",'DATA PENDIENTES'!O1677)</f>
        <v/>
      </c>
    </row>
    <row r="1678" ht="15.75" customHeight="1">
      <c r="A1678" s="47" t="str">
        <f>IF('DATA PENDIENTES'!B1678="","",'DATA PENDIENTES'!B1678)</f>
        <v/>
      </c>
      <c r="B1678" s="47" t="str">
        <f>IF(A1678="","",'DATA PENDIENTES'!C1678)</f>
        <v/>
      </c>
      <c r="C1678" s="47" t="str">
        <f>IF(A1678="","",'DATA PENDIENTES'!L1678)</f>
        <v/>
      </c>
      <c r="D1678" s="47" t="str">
        <f>IF(A1678="","",'DATA PENDIENTES'!J1678)</f>
        <v/>
      </c>
      <c r="E1678" s="47" t="str">
        <f>IF(A1678="","",'DATA PENDIENTES'!D1678)</f>
        <v/>
      </c>
      <c r="F1678" s="47" t="str">
        <f>IF(A1678="","",'DATA PENDIENTES'!E1678)</f>
        <v/>
      </c>
      <c r="G1678" s="47" t="str">
        <f>IF(A1678="","",'DATA PENDIENTES'!F1678)</f>
        <v/>
      </c>
      <c r="H1678" s="47" t="str">
        <f>IF(A1678="","",'DATA PENDIENTES'!G1678)</f>
        <v/>
      </c>
      <c r="I1678" s="48" t="str">
        <f>IF(A1678="","",'DATA PENDIENTES'!H1678)</f>
        <v/>
      </c>
      <c r="J1678" s="48" t="str">
        <f t="shared" si="1"/>
        <v/>
      </c>
      <c r="K1678" s="47" t="str">
        <f>IF(A1678="","",'DATA PENDIENTES'!I1678)</f>
        <v/>
      </c>
      <c r="L1678" s="47" t="str">
        <f>IF(A1678="","",'DATA PENDIENTES'!K1678)</f>
        <v/>
      </c>
      <c r="M1678" s="47" t="str">
        <f>IF(A1678="","",'DATA PENDIENTES'!M1678)</f>
        <v/>
      </c>
      <c r="N1678" s="47" t="str">
        <f>IF(A1678="","",'DATA PENDIENTES'!N1678)</f>
        <v/>
      </c>
      <c r="O1678" s="47" t="str">
        <f t="shared" si="2"/>
        <v/>
      </c>
      <c r="P1678" s="47" t="str">
        <f t="shared" si="3"/>
        <v/>
      </c>
      <c r="Q1678" s="77" t="str">
        <f t="shared" si="4"/>
        <v/>
      </c>
      <c r="R1678" s="47" t="str">
        <f t="shared" si="5"/>
        <v/>
      </c>
      <c r="S1678" s="47" t="str">
        <f t="shared" si="6"/>
        <v/>
      </c>
      <c r="T1678" s="48" t="str">
        <f>IF(A1678="","",'DATA PENDIENTES'!O1678)</f>
        <v/>
      </c>
    </row>
    <row r="1679" ht="15.75" customHeight="1">
      <c r="A1679" s="52" t="str">
        <f>IF('DATA PENDIENTES'!B1679="","",'DATA PENDIENTES'!B1679)</f>
        <v/>
      </c>
      <c r="B1679" s="52" t="str">
        <f>IF(A1679="","",'DATA PENDIENTES'!C1679)</f>
        <v/>
      </c>
      <c r="C1679" s="52" t="str">
        <f>IF(A1679="","",'DATA PENDIENTES'!L1679)</f>
        <v/>
      </c>
      <c r="D1679" s="52" t="str">
        <f>IF(A1679="","",'DATA PENDIENTES'!J1679)</f>
        <v/>
      </c>
      <c r="E1679" s="52" t="str">
        <f>IF(A1679="","",'DATA PENDIENTES'!D1679)</f>
        <v/>
      </c>
      <c r="F1679" s="52" t="str">
        <f>IF(A1679="","",'DATA PENDIENTES'!E1679)</f>
        <v/>
      </c>
      <c r="G1679" s="52" t="str">
        <f>IF(A1679="","",'DATA PENDIENTES'!F1679)</f>
        <v/>
      </c>
      <c r="H1679" s="52" t="str">
        <f>IF(A1679="","",'DATA PENDIENTES'!G1679)</f>
        <v/>
      </c>
      <c r="I1679" s="53" t="str">
        <f>IF(A1679="","",'DATA PENDIENTES'!H1679)</f>
        <v/>
      </c>
      <c r="J1679" s="53" t="str">
        <f t="shared" si="1"/>
        <v/>
      </c>
      <c r="K1679" s="52" t="str">
        <f>IF(A1679="","",'DATA PENDIENTES'!I1679)</f>
        <v/>
      </c>
      <c r="L1679" s="52" t="str">
        <f>IF(A1679="","",'DATA PENDIENTES'!K1679)</f>
        <v/>
      </c>
      <c r="M1679" s="52" t="str">
        <f>IF(A1679="","",'DATA PENDIENTES'!M1679)</f>
        <v/>
      </c>
      <c r="N1679" s="52" t="str">
        <f>IF(A1679="","",'DATA PENDIENTES'!N1679)</f>
        <v/>
      </c>
      <c r="O1679" s="52" t="str">
        <f t="shared" si="2"/>
        <v/>
      </c>
      <c r="P1679" s="52" t="str">
        <f t="shared" si="3"/>
        <v/>
      </c>
      <c r="Q1679" s="80" t="str">
        <f t="shared" si="4"/>
        <v/>
      </c>
      <c r="R1679" s="52" t="str">
        <f t="shared" si="5"/>
        <v/>
      </c>
      <c r="S1679" s="52" t="str">
        <f t="shared" si="6"/>
        <v/>
      </c>
      <c r="T1679" s="53" t="str">
        <f>IF(A1679="","",'DATA PENDIENTES'!O1679)</f>
        <v/>
      </c>
    </row>
    <row r="1680" ht="15.75" customHeight="1">
      <c r="A1680" s="47" t="str">
        <f>IF('DATA PENDIENTES'!B1680="","",'DATA PENDIENTES'!B1680)</f>
        <v/>
      </c>
      <c r="B1680" s="47" t="str">
        <f>IF(A1680="","",'DATA PENDIENTES'!C1680)</f>
        <v/>
      </c>
      <c r="C1680" s="47" t="str">
        <f>IF(A1680="","",'DATA PENDIENTES'!L1680)</f>
        <v/>
      </c>
      <c r="D1680" s="47" t="str">
        <f>IF(A1680="","",'DATA PENDIENTES'!J1680)</f>
        <v/>
      </c>
      <c r="E1680" s="47" t="str">
        <f>IF(A1680="","",'DATA PENDIENTES'!D1680)</f>
        <v/>
      </c>
      <c r="F1680" s="47" t="str">
        <f>IF(A1680="","",'DATA PENDIENTES'!E1680)</f>
        <v/>
      </c>
      <c r="G1680" s="47" t="str">
        <f>IF(A1680="","",'DATA PENDIENTES'!F1680)</f>
        <v/>
      </c>
      <c r="H1680" s="47" t="str">
        <f>IF(A1680="","",'DATA PENDIENTES'!G1680)</f>
        <v/>
      </c>
      <c r="I1680" s="48" t="str">
        <f>IF(A1680="","",'DATA PENDIENTES'!H1680)</f>
        <v/>
      </c>
      <c r="J1680" s="48" t="str">
        <f t="shared" si="1"/>
        <v/>
      </c>
      <c r="K1680" s="47" t="str">
        <f>IF(A1680="","",'DATA PENDIENTES'!I1680)</f>
        <v/>
      </c>
      <c r="L1680" s="47" t="str">
        <f>IF(A1680="","",'DATA PENDIENTES'!K1680)</f>
        <v/>
      </c>
      <c r="M1680" s="47" t="str">
        <f>IF(A1680="","",'DATA PENDIENTES'!M1680)</f>
        <v/>
      </c>
      <c r="N1680" s="47" t="str">
        <f>IF(A1680="","",'DATA PENDIENTES'!N1680)</f>
        <v/>
      </c>
      <c r="O1680" s="47" t="str">
        <f t="shared" si="2"/>
        <v/>
      </c>
      <c r="P1680" s="47" t="str">
        <f t="shared" si="3"/>
        <v/>
      </c>
      <c r="Q1680" s="77" t="str">
        <f t="shared" si="4"/>
        <v/>
      </c>
      <c r="R1680" s="47" t="str">
        <f t="shared" si="5"/>
        <v/>
      </c>
      <c r="S1680" s="47" t="str">
        <f t="shared" si="6"/>
        <v/>
      </c>
      <c r="T1680" s="48" t="str">
        <f>IF(A1680="","",'DATA PENDIENTES'!O1680)</f>
        <v/>
      </c>
    </row>
    <row r="1681" ht="15.75" customHeight="1">
      <c r="A1681" s="52" t="str">
        <f>IF('DATA PENDIENTES'!B1681="","",'DATA PENDIENTES'!B1681)</f>
        <v/>
      </c>
      <c r="B1681" s="52" t="str">
        <f>IF(A1681="","",'DATA PENDIENTES'!C1681)</f>
        <v/>
      </c>
      <c r="C1681" s="52" t="str">
        <f>IF(A1681="","",'DATA PENDIENTES'!L1681)</f>
        <v/>
      </c>
      <c r="D1681" s="52" t="str">
        <f>IF(A1681="","",'DATA PENDIENTES'!J1681)</f>
        <v/>
      </c>
      <c r="E1681" s="52" t="str">
        <f>IF(A1681="","",'DATA PENDIENTES'!D1681)</f>
        <v/>
      </c>
      <c r="F1681" s="52" t="str">
        <f>IF(A1681="","",'DATA PENDIENTES'!E1681)</f>
        <v/>
      </c>
      <c r="G1681" s="52" t="str">
        <f>IF(A1681="","",'DATA PENDIENTES'!F1681)</f>
        <v/>
      </c>
      <c r="H1681" s="52" t="str">
        <f>IF(A1681="","",'DATA PENDIENTES'!G1681)</f>
        <v/>
      </c>
      <c r="I1681" s="53" t="str">
        <f>IF(A1681="","",'DATA PENDIENTES'!H1681)</f>
        <v/>
      </c>
      <c r="J1681" s="53" t="str">
        <f t="shared" si="1"/>
        <v/>
      </c>
      <c r="K1681" s="52" t="str">
        <f>IF(A1681="","",'DATA PENDIENTES'!I1681)</f>
        <v/>
      </c>
      <c r="L1681" s="52" t="str">
        <f>IF(A1681="","",'DATA PENDIENTES'!K1681)</f>
        <v/>
      </c>
      <c r="M1681" s="52" t="str">
        <f>IF(A1681="","",'DATA PENDIENTES'!M1681)</f>
        <v/>
      </c>
      <c r="N1681" s="52" t="str">
        <f>IF(A1681="","",'DATA PENDIENTES'!N1681)</f>
        <v/>
      </c>
      <c r="O1681" s="52" t="str">
        <f t="shared" si="2"/>
        <v/>
      </c>
      <c r="P1681" s="52" t="str">
        <f t="shared" si="3"/>
        <v/>
      </c>
      <c r="Q1681" s="80" t="str">
        <f t="shared" si="4"/>
        <v/>
      </c>
      <c r="R1681" s="52" t="str">
        <f t="shared" si="5"/>
        <v/>
      </c>
      <c r="S1681" s="52" t="str">
        <f t="shared" si="6"/>
        <v/>
      </c>
      <c r="T1681" s="53" t="str">
        <f>IF(A1681="","",'DATA PENDIENTES'!O1681)</f>
        <v/>
      </c>
    </row>
    <row r="1682" ht="15.75" customHeight="1">
      <c r="A1682" s="47" t="str">
        <f>IF('DATA PENDIENTES'!B1682="","",'DATA PENDIENTES'!B1682)</f>
        <v/>
      </c>
      <c r="B1682" s="47" t="str">
        <f>IF(A1682="","",'DATA PENDIENTES'!C1682)</f>
        <v/>
      </c>
      <c r="C1682" s="47" t="str">
        <f>IF(A1682="","",'DATA PENDIENTES'!L1682)</f>
        <v/>
      </c>
      <c r="D1682" s="47" t="str">
        <f>IF(A1682="","",'DATA PENDIENTES'!J1682)</f>
        <v/>
      </c>
      <c r="E1682" s="47" t="str">
        <f>IF(A1682="","",'DATA PENDIENTES'!D1682)</f>
        <v/>
      </c>
      <c r="F1682" s="47" t="str">
        <f>IF(A1682="","",'DATA PENDIENTES'!E1682)</f>
        <v/>
      </c>
      <c r="G1682" s="47" t="str">
        <f>IF(A1682="","",'DATA PENDIENTES'!F1682)</f>
        <v/>
      </c>
      <c r="H1682" s="47" t="str">
        <f>IF(A1682="","",'DATA PENDIENTES'!G1682)</f>
        <v/>
      </c>
      <c r="I1682" s="48" t="str">
        <f>IF(A1682="","",'DATA PENDIENTES'!H1682)</f>
        <v/>
      </c>
      <c r="J1682" s="48" t="str">
        <f t="shared" si="1"/>
        <v/>
      </c>
      <c r="K1682" s="47" t="str">
        <f>IF(A1682="","",'DATA PENDIENTES'!I1682)</f>
        <v/>
      </c>
      <c r="L1682" s="47" t="str">
        <f>IF(A1682="","",'DATA PENDIENTES'!K1682)</f>
        <v/>
      </c>
      <c r="M1682" s="47" t="str">
        <f>IF(A1682="","",'DATA PENDIENTES'!M1682)</f>
        <v/>
      </c>
      <c r="N1682" s="47" t="str">
        <f>IF(A1682="","",'DATA PENDIENTES'!N1682)</f>
        <v/>
      </c>
      <c r="O1682" s="47" t="str">
        <f t="shared" si="2"/>
        <v/>
      </c>
      <c r="P1682" s="47" t="str">
        <f t="shared" si="3"/>
        <v/>
      </c>
      <c r="Q1682" s="77" t="str">
        <f t="shared" si="4"/>
        <v/>
      </c>
      <c r="R1682" s="47" t="str">
        <f t="shared" si="5"/>
        <v/>
      </c>
      <c r="S1682" s="47" t="str">
        <f t="shared" si="6"/>
        <v/>
      </c>
      <c r="T1682" s="48" t="str">
        <f>IF(A1682="","",'DATA PENDIENTES'!O1682)</f>
        <v/>
      </c>
    </row>
    <row r="1683" ht="15.75" customHeight="1">
      <c r="A1683" s="52" t="str">
        <f>IF('DATA PENDIENTES'!B1683="","",'DATA PENDIENTES'!B1683)</f>
        <v/>
      </c>
      <c r="B1683" s="52" t="str">
        <f>IF(A1683="","",'DATA PENDIENTES'!C1683)</f>
        <v/>
      </c>
      <c r="C1683" s="52" t="str">
        <f>IF(A1683="","",'DATA PENDIENTES'!L1683)</f>
        <v/>
      </c>
      <c r="D1683" s="52" t="str">
        <f>IF(A1683="","",'DATA PENDIENTES'!J1683)</f>
        <v/>
      </c>
      <c r="E1683" s="52" t="str">
        <f>IF(A1683="","",'DATA PENDIENTES'!D1683)</f>
        <v/>
      </c>
      <c r="F1683" s="52" t="str">
        <f>IF(A1683="","",'DATA PENDIENTES'!E1683)</f>
        <v/>
      </c>
      <c r="G1683" s="52" t="str">
        <f>IF(A1683="","",'DATA PENDIENTES'!F1683)</f>
        <v/>
      </c>
      <c r="H1683" s="52" t="str">
        <f>IF(A1683="","",'DATA PENDIENTES'!G1683)</f>
        <v/>
      </c>
      <c r="I1683" s="53" t="str">
        <f>IF(A1683="","",'DATA PENDIENTES'!H1683)</f>
        <v/>
      </c>
      <c r="J1683" s="53" t="str">
        <f t="shared" si="1"/>
        <v/>
      </c>
      <c r="K1683" s="52" t="str">
        <f>IF(A1683="","",'DATA PENDIENTES'!I1683)</f>
        <v/>
      </c>
      <c r="L1683" s="52" t="str">
        <f>IF(A1683="","",'DATA PENDIENTES'!K1683)</f>
        <v/>
      </c>
      <c r="M1683" s="52" t="str">
        <f>IF(A1683="","",'DATA PENDIENTES'!M1683)</f>
        <v/>
      </c>
      <c r="N1683" s="52" t="str">
        <f>IF(A1683="","",'DATA PENDIENTES'!N1683)</f>
        <v/>
      </c>
      <c r="O1683" s="52" t="str">
        <f t="shared" si="2"/>
        <v/>
      </c>
      <c r="P1683" s="52" t="str">
        <f t="shared" si="3"/>
        <v/>
      </c>
      <c r="Q1683" s="80" t="str">
        <f t="shared" si="4"/>
        <v/>
      </c>
      <c r="R1683" s="52" t="str">
        <f t="shared" si="5"/>
        <v/>
      </c>
      <c r="S1683" s="52" t="str">
        <f t="shared" si="6"/>
        <v/>
      </c>
      <c r="T1683" s="53" t="str">
        <f>IF(A1683="","",'DATA PENDIENTES'!O1683)</f>
        <v/>
      </c>
    </row>
    <row r="1684" ht="15.75" customHeight="1">
      <c r="A1684" s="47" t="str">
        <f>IF('DATA PENDIENTES'!B1684="","",'DATA PENDIENTES'!B1684)</f>
        <v/>
      </c>
      <c r="B1684" s="47" t="str">
        <f>IF(A1684="","",'DATA PENDIENTES'!C1684)</f>
        <v/>
      </c>
      <c r="C1684" s="47" t="str">
        <f>IF(A1684="","",'DATA PENDIENTES'!L1684)</f>
        <v/>
      </c>
      <c r="D1684" s="47" t="str">
        <f>IF(A1684="","",'DATA PENDIENTES'!J1684)</f>
        <v/>
      </c>
      <c r="E1684" s="47" t="str">
        <f>IF(A1684="","",'DATA PENDIENTES'!D1684)</f>
        <v/>
      </c>
      <c r="F1684" s="47" t="str">
        <f>IF(A1684="","",'DATA PENDIENTES'!E1684)</f>
        <v/>
      </c>
      <c r="G1684" s="47" t="str">
        <f>IF(A1684="","",'DATA PENDIENTES'!F1684)</f>
        <v/>
      </c>
      <c r="H1684" s="47" t="str">
        <f>IF(A1684="","",'DATA PENDIENTES'!G1684)</f>
        <v/>
      </c>
      <c r="I1684" s="48" t="str">
        <f>IF(A1684="","",'DATA PENDIENTES'!H1684)</f>
        <v/>
      </c>
      <c r="J1684" s="48" t="str">
        <f t="shared" si="1"/>
        <v/>
      </c>
      <c r="K1684" s="47" t="str">
        <f>IF(A1684="","",'DATA PENDIENTES'!I1684)</f>
        <v/>
      </c>
      <c r="L1684" s="47" t="str">
        <f>IF(A1684="","",'DATA PENDIENTES'!K1684)</f>
        <v/>
      </c>
      <c r="M1684" s="47" t="str">
        <f>IF(A1684="","",'DATA PENDIENTES'!M1684)</f>
        <v/>
      </c>
      <c r="N1684" s="47" t="str">
        <f>IF(A1684="","",'DATA PENDIENTES'!N1684)</f>
        <v/>
      </c>
      <c r="O1684" s="47" t="str">
        <f t="shared" si="2"/>
        <v/>
      </c>
      <c r="P1684" s="47" t="str">
        <f t="shared" si="3"/>
        <v/>
      </c>
      <c r="Q1684" s="77" t="str">
        <f t="shared" si="4"/>
        <v/>
      </c>
      <c r="R1684" s="47" t="str">
        <f t="shared" si="5"/>
        <v/>
      </c>
      <c r="S1684" s="47" t="str">
        <f t="shared" si="6"/>
        <v/>
      </c>
      <c r="T1684" s="48" t="str">
        <f>IF(A1684="","",'DATA PENDIENTES'!O1684)</f>
        <v/>
      </c>
    </row>
    <row r="1685" ht="15.75" customHeight="1">
      <c r="A1685" s="52" t="str">
        <f>IF('DATA PENDIENTES'!B1685="","",'DATA PENDIENTES'!B1685)</f>
        <v/>
      </c>
      <c r="B1685" s="52" t="str">
        <f>IF(A1685="","",'DATA PENDIENTES'!C1685)</f>
        <v/>
      </c>
      <c r="C1685" s="52" t="str">
        <f>IF(A1685="","",'DATA PENDIENTES'!L1685)</f>
        <v/>
      </c>
      <c r="D1685" s="52" t="str">
        <f>IF(A1685="","",'DATA PENDIENTES'!J1685)</f>
        <v/>
      </c>
      <c r="E1685" s="52" t="str">
        <f>IF(A1685="","",'DATA PENDIENTES'!D1685)</f>
        <v/>
      </c>
      <c r="F1685" s="52" t="str">
        <f>IF(A1685="","",'DATA PENDIENTES'!E1685)</f>
        <v/>
      </c>
      <c r="G1685" s="52" t="str">
        <f>IF(A1685="","",'DATA PENDIENTES'!F1685)</f>
        <v/>
      </c>
      <c r="H1685" s="52" t="str">
        <f>IF(A1685="","",'DATA PENDIENTES'!G1685)</f>
        <v/>
      </c>
      <c r="I1685" s="53" t="str">
        <f>IF(A1685="","",'DATA PENDIENTES'!H1685)</f>
        <v/>
      </c>
      <c r="J1685" s="53" t="str">
        <f t="shared" si="1"/>
        <v/>
      </c>
      <c r="K1685" s="52" t="str">
        <f>IF(A1685="","",'DATA PENDIENTES'!I1685)</f>
        <v/>
      </c>
      <c r="L1685" s="52" t="str">
        <f>IF(A1685="","",'DATA PENDIENTES'!K1685)</f>
        <v/>
      </c>
      <c r="M1685" s="52" t="str">
        <f>IF(A1685="","",'DATA PENDIENTES'!M1685)</f>
        <v/>
      </c>
      <c r="N1685" s="52" t="str">
        <f>IF(A1685="","",'DATA PENDIENTES'!N1685)</f>
        <v/>
      </c>
      <c r="O1685" s="52" t="str">
        <f t="shared" si="2"/>
        <v/>
      </c>
      <c r="P1685" s="52" t="str">
        <f t="shared" si="3"/>
        <v/>
      </c>
      <c r="Q1685" s="80" t="str">
        <f t="shared" si="4"/>
        <v/>
      </c>
      <c r="R1685" s="52" t="str">
        <f t="shared" si="5"/>
        <v/>
      </c>
      <c r="S1685" s="52" t="str">
        <f t="shared" si="6"/>
        <v/>
      </c>
      <c r="T1685" s="53" t="str">
        <f>IF(A1685="","",'DATA PENDIENTES'!O1685)</f>
        <v/>
      </c>
    </row>
    <row r="1686" ht="15.75" customHeight="1">
      <c r="A1686" s="47" t="str">
        <f>IF('DATA PENDIENTES'!B1686="","",'DATA PENDIENTES'!B1686)</f>
        <v/>
      </c>
      <c r="B1686" s="47" t="str">
        <f>IF(A1686="","",'DATA PENDIENTES'!C1686)</f>
        <v/>
      </c>
      <c r="C1686" s="47" t="str">
        <f>IF(A1686="","",'DATA PENDIENTES'!L1686)</f>
        <v/>
      </c>
      <c r="D1686" s="47" t="str">
        <f>IF(A1686="","",'DATA PENDIENTES'!J1686)</f>
        <v/>
      </c>
      <c r="E1686" s="47" t="str">
        <f>IF(A1686="","",'DATA PENDIENTES'!D1686)</f>
        <v/>
      </c>
      <c r="F1686" s="47" t="str">
        <f>IF(A1686="","",'DATA PENDIENTES'!E1686)</f>
        <v/>
      </c>
      <c r="G1686" s="47" t="str">
        <f>IF(A1686="","",'DATA PENDIENTES'!F1686)</f>
        <v/>
      </c>
      <c r="H1686" s="47" t="str">
        <f>IF(A1686="","",'DATA PENDIENTES'!G1686)</f>
        <v/>
      </c>
      <c r="I1686" s="48" t="str">
        <f>IF(A1686="","",'DATA PENDIENTES'!H1686)</f>
        <v/>
      </c>
      <c r="J1686" s="48" t="str">
        <f t="shared" si="1"/>
        <v/>
      </c>
      <c r="K1686" s="47" t="str">
        <f>IF(A1686="","",'DATA PENDIENTES'!I1686)</f>
        <v/>
      </c>
      <c r="L1686" s="47" t="str">
        <f>IF(A1686="","",'DATA PENDIENTES'!K1686)</f>
        <v/>
      </c>
      <c r="M1686" s="47" t="str">
        <f>IF(A1686="","",'DATA PENDIENTES'!M1686)</f>
        <v/>
      </c>
      <c r="N1686" s="47" t="str">
        <f>IF(A1686="","",'DATA PENDIENTES'!N1686)</f>
        <v/>
      </c>
      <c r="O1686" s="47" t="str">
        <f t="shared" si="2"/>
        <v/>
      </c>
      <c r="P1686" s="47" t="str">
        <f t="shared" si="3"/>
        <v/>
      </c>
      <c r="Q1686" s="77" t="str">
        <f t="shared" si="4"/>
        <v/>
      </c>
      <c r="R1686" s="47" t="str">
        <f t="shared" si="5"/>
        <v/>
      </c>
      <c r="S1686" s="47" t="str">
        <f t="shared" si="6"/>
        <v/>
      </c>
      <c r="T1686" s="48" t="str">
        <f>IF(A1686="","",'DATA PENDIENTES'!O1686)</f>
        <v/>
      </c>
    </row>
    <row r="1687" ht="15.75" customHeight="1">
      <c r="A1687" s="52" t="str">
        <f>IF('DATA PENDIENTES'!B1687="","",'DATA PENDIENTES'!B1687)</f>
        <v/>
      </c>
      <c r="B1687" s="52" t="str">
        <f>IF(A1687="","",'DATA PENDIENTES'!C1687)</f>
        <v/>
      </c>
      <c r="C1687" s="52" t="str">
        <f>IF(A1687="","",'DATA PENDIENTES'!L1687)</f>
        <v/>
      </c>
      <c r="D1687" s="52" t="str">
        <f>IF(A1687="","",'DATA PENDIENTES'!J1687)</f>
        <v/>
      </c>
      <c r="E1687" s="52" t="str">
        <f>IF(A1687="","",'DATA PENDIENTES'!D1687)</f>
        <v/>
      </c>
      <c r="F1687" s="52" t="str">
        <f>IF(A1687="","",'DATA PENDIENTES'!E1687)</f>
        <v/>
      </c>
      <c r="G1687" s="52" t="str">
        <f>IF(A1687="","",'DATA PENDIENTES'!F1687)</f>
        <v/>
      </c>
      <c r="H1687" s="52" t="str">
        <f>IF(A1687="","",'DATA PENDIENTES'!G1687)</f>
        <v/>
      </c>
      <c r="I1687" s="53" t="str">
        <f>IF(A1687="","",'DATA PENDIENTES'!H1687)</f>
        <v/>
      </c>
      <c r="J1687" s="53" t="str">
        <f t="shared" si="1"/>
        <v/>
      </c>
      <c r="K1687" s="52" t="str">
        <f>IF(A1687="","",'DATA PENDIENTES'!I1687)</f>
        <v/>
      </c>
      <c r="L1687" s="52" t="str">
        <f>IF(A1687="","",'DATA PENDIENTES'!K1687)</f>
        <v/>
      </c>
      <c r="M1687" s="52" t="str">
        <f>IF(A1687="","",'DATA PENDIENTES'!M1687)</f>
        <v/>
      </c>
      <c r="N1687" s="52" t="str">
        <f>IF(A1687="","",'DATA PENDIENTES'!N1687)</f>
        <v/>
      </c>
      <c r="O1687" s="52" t="str">
        <f t="shared" si="2"/>
        <v/>
      </c>
      <c r="P1687" s="52" t="str">
        <f t="shared" si="3"/>
        <v/>
      </c>
      <c r="Q1687" s="80" t="str">
        <f t="shared" si="4"/>
        <v/>
      </c>
      <c r="R1687" s="52" t="str">
        <f t="shared" si="5"/>
        <v/>
      </c>
      <c r="S1687" s="52" t="str">
        <f t="shared" si="6"/>
        <v/>
      </c>
      <c r="T1687" s="53" t="str">
        <f>IF(A1687="","",'DATA PENDIENTES'!O1687)</f>
        <v/>
      </c>
    </row>
    <row r="1688" ht="15.75" customHeight="1">
      <c r="A1688" s="47" t="str">
        <f>IF('DATA PENDIENTES'!B1688="","",'DATA PENDIENTES'!B1688)</f>
        <v/>
      </c>
      <c r="B1688" s="47" t="str">
        <f>IF(A1688="","",'DATA PENDIENTES'!C1688)</f>
        <v/>
      </c>
      <c r="C1688" s="47" t="str">
        <f>IF(A1688="","",'DATA PENDIENTES'!L1688)</f>
        <v/>
      </c>
      <c r="D1688" s="47" t="str">
        <f>IF(A1688="","",'DATA PENDIENTES'!J1688)</f>
        <v/>
      </c>
      <c r="E1688" s="47" t="str">
        <f>IF(A1688="","",'DATA PENDIENTES'!D1688)</f>
        <v/>
      </c>
      <c r="F1688" s="47" t="str">
        <f>IF(A1688="","",'DATA PENDIENTES'!E1688)</f>
        <v/>
      </c>
      <c r="G1688" s="47" t="str">
        <f>IF(A1688="","",'DATA PENDIENTES'!F1688)</f>
        <v/>
      </c>
      <c r="H1688" s="47" t="str">
        <f>IF(A1688="","",'DATA PENDIENTES'!G1688)</f>
        <v/>
      </c>
      <c r="I1688" s="48" t="str">
        <f>IF(A1688="","",'DATA PENDIENTES'!H1688)</f>
        <v/>
      </c>
      <c r="J1688" s="48" t="str">
        <f t="shared" si="1"/>
        <v/>
      </c>
      <c r="K1688" s="47" t="str">
        <f>IF(A1688="","",'DATA PENDIENTES'!I1688)</f>
        <v/>
      </c>
      <c r="L1688" s="47" t="str">
        <f>IF(A1688="","",'DATA PENDIENTES'!K1688)</f>
        <v/>
      </c>
      <c r="M1688" s="47" t="str">
        <f>IF(A1688="","",'DATA PENDIENTES'!M1688)</f>
        <v/>
      </c>
      <c r="N1688" s="47" t="str">
        <f>IF(A1688="","",'DATA PENDIENTES'!N1688)</f>
        <v/>
      </c>
      <c r="O1688" s="47" t="str">
        <f t="shared" si="2"/>
        <v/>
      </c>
      <c r="P1688" s="47" t="str">
        <f t="shared" si="3"/>
        <v/>
      </c>
      <c r="Q1688" s="77" t="str">
        <f t="shared" si="4"/>
        <v/>
      </c>
      <c r="R1688" s="47" t="str">
        <f t="shared" si="5"/>
        <v/>
      </c>
      <c r="S1688" s="47" t="str">
        <f t="shared" si="6"/>
        <v/>
      </c>
      <c r="T1688" s="48" t="str">
        <f>IF(A1688="","",'DATA PENDIENTES'!O1688)</f>
        <v/>
      </c>
    </row>
    <row r="1689" ht="15.75" customHeight="1">
      <c r="A1689" s="52" t="str">
        <f>IF('DATA PENDIENTES'!B1689="","",'DATA PENDIENTES'!B1689)</f>
        <v/>
      </c>
      <c r="B1689" s="52" t="str">
        <f>IF(A1689="","",'DATA PENDIENTES'!C1689)</f>
        <v/>
      </c>
      <c r="C1689" s="52" t="str">
        <f>IF(A1689="","",'DATA PENDIENTES'!L1689)</f>
        <v/>
      </c>
      <c r="D1689" s="52" t="str">
        <f>IF(A1689="","",'DATA PENDIENTES'!J1689)</f>
        <v/>
      </c>
      <c r="E1689" s="52" t="str">
        <f>IF(A1689="","",'DATA PENDIENTES'!D1689)</f>
        <v/>
      </c>
      <c r="F1689" s="52" t="str">
        <f>IF(A1689="","",'DATA PENDIENTES'!E1689)</f>
        <v/>
      </c>
      <c r="G1689" s="52" t="str">
        <f>IF(A1689="","",'DATA PENDIENTES'!F1689)</f>
        <v/>
      </c>
      <c r="H1689" s="52" t="str">
        <f>IF(A1689="","",'DATA PENDIENTES'!G1689)</f>
        <v/>
      </c>
      <c r="I1689" s="53" t="str">
        <f>IF(A1689="","",'DATA PENDIENTES'!H1689)</f>
        <v/>
      </c>
      <c r="J1689" s="53" t="str">
        <f t="shared" si="1"/>
        <v/>
      </c>
      <c r="K1689" s="52" t="str">
        <f>IF(A1689="","",'DATA PENDIENTES'!I1689)</f>
        <v/>
      </c>
      <c r="L1689" s="52" t="str">
        <f>IF(A1689="","",'DATA PENDIENTES'!K1689)</f>
        <v/>
      </c>
      <c r="M1689" s="52" t="str">
        <f>IF(A1689="","",'DATA PENDIENTES'!M1689)</f>
        <v/>
      </c>
      <c r="N1689" s="52" t="str">
        <f>IF(A1689="","",'DATA PENDIENTES'!N1689)</f>
        <v/>
      </c>
      <c r="O1689" s="52" t="str">
        <f t="shared" si="2"/>
        <v/>
      </c>
      <c r="P1689" s="52" t="str">
        <f t="shared" si="3"/>
        <v/>
      </c>
      <c r="Q1689" s="80" t="str">
        <f t="shared" si="4"/>
        <v/>
      </c>
      <c r="R1689" s="52" t="str">
        <f t="shared" si="5"/>
        <v/>
      </c>
      <c r="S1689" s="52" t="str">
        <f t="shared" si="6"/>
        <v/>
      </c>
      <c r="T1689" s="53" t="str">
        <f>IF(A1689="","",'DATA PENDIENTES'!O1689)</f>
        <v/>
      </c>
    </row>
    <row r="1690" ht="15.75" customHeight="1">
      <c r="A1690" s="47" t="str">
        <f>IF('DATA PENDIENTES'!B1690="","",'DATA PENDIENTES'!B1690)</f>
        <v/>
      </c>
      <c r="B1690" s="47" t="str">
        <f>IF(A1690="","",'DATA PENDIENTES'!C1690)</f>
        <v/>
      </c>
      <c r="C1690" s="47" t="str">
        <f>IF(A1690="","",'DATA PENDIENTES'!L1690)</f>
        <v/>
      </c>
      <c r="D1690" s="47" t="str">
        <f>IF(A1690="","",'DATA PENDIENTES'!J1690)</f>
        <v/>
      </c>
      <c r="E1690" s="47" t="str">
        <f>IF(A1690="","",'DATA PENDIENTES'!D1690)</f>
        <v/>
      </c>
      <c r="F1690" s="47" t="str">
        <f>IF(A1690="","",'DATA PENDIENTES'!E1690)</f>
        <v/>
      </c>
      <c r="G1690" s="47" t="str">
        <f>IF(A1690="","",'DATA PENDIENTES'!F1690)</f>
        <v/>
      </c>
      <c r="H1690" s="47" t="str">
        <f>IF(A1690="","",'DATA PENDIENTES'!G1690)</f>
        <v/>
      </c>
      <c r="I1690" s="48" t="str">
        <f>IF(A1690="","",'DATA PENDIENTES'!H1690)</f>
        <v/>
      </c>
      <c r="J1690" s="48" t="str">
        <f t="shared" si="1"/>
        <v/>
      </c>
      <c r="K1690" s="47" t="str">
        <f>IF(A1690="","",'DATA PENDIENTES'!I1690)</f>
        <v/>
      </c>
      <c r="L1690" s="47" t="str">
        <f>IF(A1690="","",'DATA PENDIENTES'!K1690)</f>
        <v/>
      </c>
      <c r="M1690" s="47" t="str">
        <f>IF(A1690="","",'DATA PENDIENTES'!M1690)</f>
        <v/>
      </c>
      <c r="N1690" s="47" t="str">
        <f>IF(A1690="","",'DATA PENDIENTES'!N1690)</f>
        <v/>
      </c>
      <c r="O1690" s="47" t="str">
        <f t="shared" si="2"/>
        <v/>
      </c>
      <c r="P1690" s="47" t="str">
        <f t="shared" si="3"/>
        <v/>
      </c>
      <c r="Q1690" s="77" t="str">
        <f t="shared" si="4"/>
        <v/>
      </c>
      <c r="R1690" s="47" t="str">
        <f t="shared" si="5"/>
        <v/>
      </c>
      <c r="S1690" s="47" t="str">
        <f t="shared" si="6"/>
        <v/>
      </c>
      <c r="T1690" s="48" t="str">
        <f>IF(A1690="","",'DATA PENDIENTES'!O1690)</f>
        <v/>
      </c>
    </row>
    <row r="1691" ht="15.75" customHeight="1">
      <c r="A1691" s="52" t="str">
        <f>IF('DATA PENDIENTES'!B1691="","",'DATA PENDIENTES'!B1691)</f>
        <v/>
      </c>
      <c r="B1691" s="52" t="str">
        <f>IF(A1691="","",'DATA PENDIENTES'!C1691)</f>
        <v/>
      </c>
      <c r="C1691" s="52" t="str">
        <f>IF(A1691="","",'DATA PENDIENTES'!L1691)</f>
        <v/>
      </c>
      <c r="D1691" s="52" t="str">
        <f>IF(A1691="","",'DATA PENDIENTES'!J1691)</f>
        <v/>
      </c>
      <c r="E1691" s="52" t="str">
        <f>IF(A1691="","",'DATA PENDIENTES'!D1691)</f>
        <v/>
      </c>
      <c r="F1691" s="52" t="str">
        <f>IF(A1691="","",'DATA PENDIENTES'!E1691)</f>
        <v/>
      </c>
      <c r="G1691" s="52" t="str">
        <f>IF(A1691="","",'DATA PENDIENTES'!F1691)</f>
        <v/>
      </c>
      <c r="H1691" s="52" t="str">
        <f>IF(A1691="","",'DATA PENDIENTES'!G1691)</f>
        <v/>
      </c>
      <c r="I1691" s="53" t="str">
        <f>IF(A1691="","",'DATA PENDIENTES'!H1691)</f>
        <v/>
      </c>
      <c r="J1691" s="53" t="str">
        <f t="shared" si="1"/>
        <v/>
      </c>
      <c r="K1691" s="52" t="str">
        <f>IF(A1691="","",'DATA PENDIENTES'!I1691)</f>
        <v/>
      </c>
      <c r="L1691" s="52" t="str">
        <f>IF(A1691="","",'DATA PENDIENTES'!K1691)</f>
        <v/>
      </c>
      <c r="M1691" s="52" t="str">
        <f>IF(A1691="","",'DATA PENDIENTES'!M1691)</f>
        <v/>
      </c>
      <c r="N1691" s="52" t="str">
        <f>IF(A1691="","",'DATA PENDIENTES'!N1691)</f>
        <v/>
      </c>
      <c r="O1691" s="52" t="str">
        <f t="shared" si="2"/>
        <v/>
      </c>
      <c r="P1691" s="52" t="str">
        <f t="shared" si="3"/>
        <v/>
      </c>
      <c r="Q1691" s="80" t="str">
        <f t="shared" si="4"/>
        <v/>
      </c>
      <c r="R1691" s="52" t="str">
        <f t="shared" si="5"/>
        <v/>
      </c>
      <c r="S1691" s="52" t="str">
        <f t="shared" si="6"/>
        <v/>
      </c>
      <c r="T1691" s="53" t="str">
        <f>IF(A1691="","",'DATA PENDIENTES'!O1691)</f>
        <v/>
      </c>
    </row>
    <row r="1692" ht="15.75" customHeight="1">
      <c r="A1692" s="47" t="str">
        <f>IF('DATA PENDIENTES'!B1692="","",'DATA PENDIENTES'!B1692)</f>
        <v/>
      </c>
      <c r="B1692" s="47" t="str">
        <f>IF(A1692="","",'DATA PENDIENTES'!C1692)</f>
        <v/>
      </c>
      <c r="C1692" s="47" t="str">
        <f>IF(A1692="","",'DATA PENDIENTES'!L1692)</f>
        <v/>
      </c>
      <c r="D1692" s="47" t="str">
        <f>IF(A1692="","",'DATA PENDIENTES'!J1692)</f>
        <v/>
      </c>
      <c r="E1692" s="47" t="str">
        <f>IF(A1692="","",'DATA PENDIENTES'!D1692)</f>
        <v/>
      </c>
      <c r="F1692" s="47" t="str">
        <f>IF(A1692="","",'DATA PENDIENTES'!E1692)</f>
        <v/>
      </c>
      <c r="G1692" s="47" t="str">
        <f>IF(A1692="","",'DATA PENDIENTES'!F1692)</f>
        <v/>
      </c>
      <c r="H1692" s="47" t="str">
        <f>IF(A1692="","",'DATA PENDIENTES'!G1692)</f>
        <v/>
      </c>
      <c r="I1692" s="48" t="str">
        <f>IF(A1692="","",'DATA PENDIENTES'!H1692)</f>
        <v/>
      </c>
      <c r="J1692" s="48" t="str">
        <f t="shared" si="1"/>
        <v/>
      </c>
      <c r="K1692" s="47" t="str">
        <f>IF(A1692="","",'DATA PENDIENTES'!I1692)</f>
        <v/>
      </c>
      <c r="L1692" s="47" t="str">
        <f>IF(A1692="","",'DATA PENDIENTES'!K1692)</f>
        <v/>
      </c>
      <c r="M1692" s="47" t="str">
        <f>IF(A1692="","",'DATA PENDIENTES'!M1692)</f>
        <v/>
      </c>
      <c r="N1692" s="47" t="str">
        <f>IF(A1692="","",'DATA PENDIENTES'!N1692)</f>
        <v/>
      </c>
      <c r="O1692" s="47" t="str">
        <f t="shared" si="2"/>
        <v/>
      </c>
      <c r="P1692" s="47" t="str">
        <f t="shared" si="3"/>
        <v/>
      </c>
      <c r="Q1692" s="77" t="str">
        <f t="shared" si="4"/>
        <v/>
      </c>
      <c r="R1692" s="47" t="str">
        <f t="shared" si="5"/>
        <v/>
      </c>
      <c r="S1692" s="47" t="str">
        <f t="shared" si="6"/>
        <v/>
      </c>
      <c r="T1692" s="48" t="str">
        <f>IF(A1692="","",'DATA PENDIENTES'!O1692)</f>
        <v/>
      </c>
    </row>
    <row r="1693" ht="15.75" customHeight="1">
      <c r="A1693" s="52" t="str">
        <f>IF('DATA PENDIENTES'!B1693="","",'DATA PENDIENTES'!B1693)</f>
        <v/>
      </c>
      <c r="B1693" s="52" t="str">
        <f>IF(A1693="","",'DATA PENDIENTES'!C1693)</f>
        <v/>
      </c>
      <c r="C1693" s="52" t="str">
        <f>IF(A1693="","",'DATA PENDIENTES'!L1693)</f>
        <v/>
      </c>
      <c r="D1693" s="52" t="str">
        <f>IF(A1693="","",'DATA PENDIENTES'!J1693)</f>
        <v/>
      </c>
      <c r="E1693" s="52" t="str">
        <f>IF(A1693="","",'DATA PENDIENTES'!D1693)</f>
        <v/>
      </c>
      <c r="F1693" s="52" t="str">
        <f>IF(A1693="","",'DATA PENDIENTES'!E1693)</f>
        <v/>
      </c>
      <c r="G1693" s="52" t="str">
        <f>IF(A1693="","",'DATA PENDIENTES'!F1693)</f>
        <v/>
      </c>
      <c r="H1693" s="52" t="str">
        <f>IF(A1693="","",'DATA PENDIENTES'!G1693)</f>
        <v/>
      </c>
      <c r="I1693" s="53" t="str">
        <f>IF(A1693="","",'DATA PENDIENTES'!H1693)</f>
        <v/>
      </c>
      <c r="J1693" s="53" t="str">
        <f t="shared" si="1"/>
        <v/>
      </c>
      <c r="K1693" s="52" t="str">
        <f>IF(A1693="","",'DATA PENDIENTES'!I1693)</f>
        <v/>
      </c>
      <c r="L1693" s="52" t="str">
        <f>IF(A1693="","",'DATA PENDIENTES'!K1693)</f>
        <v/>
      </c>
      <c r="M1693" s="52" t="str">
        <f>IF(A1693="","",'DATA PENDIENTES'!M1693)</f>
        <v/>
      </c>
      <c r="N1693" s="52" t="str">
        <f>IF(A1693="","",'DATA PENDIENTES'!N1693)</f>
        <v/>
      </c>
      <c r="O1693" s="52" t="str">
        <f t="shared" si="2"/>
        <v/>
      </c>
      <c r="P1693" s="52" t="str">
        <f t="shared" si="3"/>
        <v/>
      </c>
      <c r="Q1693" s="80" t="str">
        <f t="shared" si="4"/>
        <v/>
      </c>
      <c r="R1693" s="52" t="str">
        <f t="shared" si="5"/>
        <v/>
      </c>
      <c r="S1693" s="52" t="str">
        <f t="shared" si="6"/>
        <v/>
      </c>
      <c r="T1693" s="53" t="str">
        <f>IF(A1693="","",'DATA PENDIENTES'!O1693)</f>
        <v/>
      </c>
    </row>
    <row r="1694" ht="15.75" customHeight="1">
      <c r="A1694" s="47" t="str">
        <f>IF('DATA PENDIENTES'!B1694="","",'DATA PENDIENTES'!B1694)</f>
        <v/>
      </c>
      <c r="B1694" s="47" t="str">
        <f>IF(A1694="","",'DATA PENDIENTES'!C1694)</f>
        <v/>
      </c>
      <c r="C1694" s="47" t="str">
        <f>IF(A1694="","",'DATA PENDIENTES'!L1694)</f>
        <v/>
      </c>
      <c r="D1694" s="47" t="str">
        <f>IF(A1694="","",'DATA PENDIENTES'!J1694)</f>
        <v/>
      </c>
      <c r="E1694" s="47" t="str">
        <f>IF(A1694="","",'DATA PENDIENTES'!D1694)</f>
        <v/>
      </c>
      <c r="F1694" s="47" t="str">
        <f>IF(A1694="","",'DATA PENDIENTES'!E1694)</f>
        <v/>
      </c>
      <c r="G1694" s="47" t="str">
        <f>IF(A1694="","",'DATA PENDIENTES'!F1694)</f>
        <v/>
      </c>
      <c r="H1694" s="47" t="str">
        <f>IF(A1694="","",'DATA PENDIENTES'!G1694)</f>
        <v/>
      </c>
      <c r="I1694" s="48" t="str">
        <f>IF(A1694="","",'DATA PENDIENTES'!H1694)</f>
        <v/>
      </c>
      <c r="J1694" s="48" t="str">
        <f t="shared" si="1"/>
        <v/>
      </c>
      <c r="K1694" s="47" t="str">
        <f>IF(A1694="","",'DATA PENDIENTES'!I1694)</f>
        <v/>
      </c>
      <c r="L1694" s="47" t="str">
        <f>IF(A1694="","",'DATA PENDIENTES'!K1694)</f>
        <v/>
      </c>
      <c r="M1694" s="47" t="str">
        <f>IF(A1694="","",'DATA PENDIENTES'!M1694)</f>
        <v/>
      </c>
      <c r="N1694" s="47" t="str">
        <f>IF(A1694="","",'DATA PENDIENTES'!N1694)</f>
        <v/>
      </c>
      <c r="O1694" s="47" t="str">
        <f t="shared" si="2"/>
        <v/>
      </c>
      <c r="P1694" s="47" t="str">
        <f t="shared" si="3"/>
        <v/>
      </c>
      <c r="Q1694" s="77" t="str">
        <f t="shared" si="4"/>
        <v/>
      </c>
      <c r="R1694" s="47" t="str">
        <f t="shared" si="5"/>
        <v/>
      </c>
      <c r="S1694" s="47" t="str">
        <f t="shared" si="6"/>
        <v/>
      </c>
      <c r="T1694" s="48" t="str">
        <f>IF(A1694="","",'DATA PENDIENTES'!O1694)</f>
        <v/>
      </c>
    </row>
    <row r="1695" ht="15.75" customHeight="1">
      <c r="A1695" s="52" t="str">
        <f>IF('DATA PENDIENTES'!B1695="","",'DATA PENDIENTES'!B1695)</f>
        <v/>
      </c>
      <c r="B1695" s="52" t="str">
        <f>IF(A1695="","",'DATA PENDIENTES'!C1695)</f>
        <v/>
      </c>
      <c r="C1695" s="52" t="str">
        <f>IF(A1695="","",'DATA PENDIENTES'!L1695)</f>
        <v/>
      </c>
      <c r="D1695" s="52" t="str">
        <f>IF(A1695="","",'DATA PENDIENTES'!J1695)</f>
        <v/>
      </c>
      <c r="E1695" s="52" t="str">
        <f>IF(A1695="","",'DATA PENDIENTES'!D1695)</f>
        <v/>
      </c>
      <c r="F1695" s="52" t="str">
        <f>IF(A1695="","",'DATA PENDIENTES'!E1695)</f>
        <v/>
      </c>
      <c r="G1695" s="52" t="str">
        <f>IF(A1695="","",'DATA PENDIENTES'!F1695)</f>
        <v/>
      </c>
      <c r="H1695" s="52" t="str">
        <f>IF(A1695="","",'DATA PENDIENTES'!G1695)</f>
        <v/>
      </c>
      <c r="I1695" s="53" t="str">
        <f>IF(A1695="","",'DATA PENDIENTES'!H1695)</f>
        <v/>
      </c>
      <c r="J1695" s="53" t="str">
        <f t="shared" si="1"/>
        <v/>
      </c>
      <c r="K1695" s="52" t="str">
        <f>IF(A1695="","",'DATA PENDIENTES'!I1695)</f>
        <v/>
      </c>
      <c r="L1695" s="52" t="str">
        <f>IF(A1695="","",'DATA PENDIENTES'!K1695)</f>
        <v/>
      </c>
      <c r="M1695" s="52" t="str">
        <f>IF(A1695="","",'DATA PENDIENTES'!M1695)</f>
        <v/>
      </c>
      <c r="N1695" s="52" t="str">
        <f>IF(A1695="","",'DATA PENDIENTES'!N1695)</f>
        <v/>
      </c>
      <c r="O1695" s="52" t="str">
        <f t="shared" si="2"/>
        <v/>
      </c>
      <c r="P1695" s="52" t="str">
        <f t="shared" si="3"/>
        <v/>
      </c>
      <c r="Q1695" s="80" t="str">
        <f t="shared" si="4"/>
        <v/>
      </c>
      <c r="R1695" s="52" t="str">
        <f t="shared" si="5"/>
        <v/>
      </c>
      <c r="S1695" s="52" t="str">
        <f t="shared" si="6"/>
        <v/>
      </c>
      <c r="T1695" s="53" t="str">
        <f>IF(A1695="","",'DATA PENDIENTES'!O1695)</f>
        <v/>
      </c>
    </row>
    <row r="1696" ht="15.75" customHeight="1">
      <c r="A1696" s="47" t="str">
        <f>IF('DATA PENDIENTES'!B1696="","",'DATA PENDIENTES'!B1696)</f>
        <v/>
      </c>
      <c r="B1696" s="47" t="str">
        <f>IF(A1696="","",'DATA PENDIENTES'!C1696)</f>
        <v/>
      </c>
      <c r="C1696" s="47" t="str">
        <f>IF(A1696="","",'DATA PENDIENTES'!L1696)</f>
        <v/>
      </c>
      <c r="D1696" s="47" t="str">
        <f>IF(A1696="","",'DATA PENDIENTES'!J1696)</f>
        <v/>
      </c>
      <c r="E1696" s="47" t="str">
        <f>IF(A1696="","",'DATA PENDIENTES'!D1696)</f>
        <v/>
      </c>
      <c r="F1696" s="47" t="str">
        <f>IF(A1696="","",'DATA PENDIENTES'!E1696)</f>
        <v/>
      </c>
      <c r="G1696" s="47" t="str">
        <f>IF(A1696="","",'DATA PENDIENTES'!F1696)</f>
        <v/>
      </c>
      <c r="H1696" s="47" t="str">
        <f>IF(A1696="","",'DATA PENDIENTES'!G1696)</f>
        <v/>
      </c>
      <c r="I1696" s="48" t="str">
        <f>IF(A1696="","",'DATA PENDIENTES'!H1696)</f>
        <v/>
      </c>
      <c r="J1696" s="48" t="str">
        <f t="shared" si="1"/>
        <v/>
      </c>
      <c r="K1696" s="47" t="str">
        <f>IF(A1696="","",'DATA PENDIENTES'!I1696)</f>
        <v/>
      </c>
      <c r="L1696" s="47" t="str">
        <f>IF(A1696="","",'DATA PENDIENTES'!K1696)</f>
        <v/>
      </c>
      <c r="M1696" s="47" t="str">
        <f>IF(A1696="","",'DATA PENDIENTES'!M1696)</f>
        <v/>
      </c>
      <c r="N1696" s="47" t="str">
        <f>IF(A1696="","",'DATA PENDIENTES'!N1696)</f>
        <v/>
      </c>
      <c r="O1696" s="47" t="str">
        <f t="shared" si="2"/>
        <v/>
      </c>
      <c r="P1696" s="47" t="str">
        <f t="shared" si="3"/>
        <v/>
      </c>
      <c r="Q1696" s="77" t="str">
        <f t="shared" si="4"/>
        <v/>
      </c>
      <c r="R1696" s="47" t="str">
        <f t="shared" si="5"/>
        <v/>
      </c>
      <c r="S1696" s="47" t="str">
        <f t="shared" si="6"/>
        <v/>
      </c>
      <c r="T1696" s="48" t="str">
        <f>IF(A1696="","",'DATA PENDIENTES'!O1696)</f>
        <v/>
      </c>
    </row>
    <row r="1697" ht="15.75" customHeight="1">
      <c r="A1697" s="52" t="str">
        <f>IF('DATA PENDIENTES'!B1697="","",'DATA PENDIENTES'!B1697)</f>
        <v/>
      </c>
      <c r="B1697" s="52" t="str">
        <f>IF(A1697="","",'DATA PENDIENTES'!C1697)</f>
        <v/>
      </c>
      <c r="C1697" s="52" t="str">
        <f>IF(A1697="","",'DATA PENDIENTES'!L1697)</f>
        <v/>
      </c>
      <c r="D1697" s="52" t="str">
        <f>IF(A1697="","",'DATA PENDIENTES'!J1697)</f>
        <v/>
      </c>
      <c r="E1697" s="52" t="str">
        <f>IF(A1697="","",'DATA PENDIENTES'!D1697)</f>
        <v/>
      </c>
      <c r="F1697" s="52" t="str">
        <f>IF(A1697="","",'DATA PENDIENTES'!E1697)</f>
        <v/>
      </c>
      <c r="G1697" s="52" t="str">
        <f>IF(A1697="","",'DATA PENDIENTES'!F1697)</f>
        <v/>
      </c>
      <c r="H1697" s="52" t="str">
        <f>IF(A1697="","",'DATA PENDIENTES'!G1697)</f>
        <v/>
      </c>
      <c r="I1697" s="53" t="str">
        <f>IF(A1697="","",'DATA PENDIENTES'!H1697)</f>
        <v/>
      </c>
      <c r="J1697" s="53" t="str">
        <f t="shared" si="1"/>
        <v/>
      </c>
      <c r="K1697" s="52" t="str">
        <f>IF(A1697="","",'DATA PENDIENTES'!I1697)</f>
        <v/>
      </c>
      <c r="L1697" s="52" t="str">
        <f>IF(A1697="","",'DATA PENDIENTES'!K1697)</f>
        <v/>
      </c>
      <c r="M1697" s="52" t="str">
        <f>IF(A1697="","",'DATA PENDIENTES'!M1697)</f>
        <v/>
      </c>
      <c r="N1697" s="52" t="str">
        <f>IF(A1697="","",'DATA PENDIENTES'!N1697)</f>
        <v/>
      </c>
      <c r="O1697" s="52" t="str">
        <f t="shared" si="2"/>
        <v/>
      </c>
      <c r="P1697" s="52" t="str">
        <f t="shared" si="3"/>
        <v/>
      </c>
      <c r="Q1697" s="80" t="str">
        <f t="shared" si="4"/>
        <v/>
      </c>
      <c r="R1697" s="52" t="str">
        <f t="shared" si="5"/>
        <v/>
      </c>
      <c r="S1697" s="52" t="str">
        <f t="shared" si="6"/>
        <v/>
      </c>
      <c r="T1697" s="53" t="str">
        <f>IF(A1697="","",'DATA PENDIENTES'!O1697)</f>
        <v/>
      </c>
    </row>
    <row r="1698" ht="15.75" customHeight="1">
      <c r="A1698" s="47" t="str">
        <f>IF('DATA PENDIENTES'!B1698="","",'DATA PENDIENTES'!B1698)</f>
        <v/>
      </c>
      <c r="B1698" s="47" t="str">
        <f>IF(A1698="","",'DATA PENDIENTES'!C1698)</f>
        <v/>
      </c>
      <c r="C1698" s="47" t="str">
        <f>IF(A1698="","",'DATA PENDIENTES'!L1698)</f>
        <v/>
      </c>
      <c r="D1698" s="47" t="str">
        <f>IF(A1698="","",'DATA PENDIENTES'!J1698)</f>
        <v/>
      </c>
      <c r="E1698" s="47" t="str">
        <f>IF(A1698="","",'DATA PENDIENTES'!D1698)</f>
        <v/>
      </c>
      <c r="F1698" s="47" t="str">
        <f>IF(A1698="","",'DATA PENDIENTES'!E1698)</f>
        <v/>
      </c>
      <c r="G1698" s="47" t="str">
        <f>IF(A1698="","",'DATA PENDIENTES'!F1698)</f>
        <v/>
      </c>
      <c r="H1698" s="47" t="str">
        <f>IF(A1698="","",'DATA PENDIENTES'!G1698)</f>
        <v/>
      </c>
      <c r="I1698" s="48" t="str">
        <f>IF(A1698="","",'DATA PENDIENTES'!H1698)</f>
        <v/>
      </c>
      <c r="J1698" s="48" t="str">
        <f t="shared" si="1"/>
        <v/>
      </c>
      <c r="K1698" s="47" t="str">
        <f>IF(A1698="","",'DATA PENDIENTES'!I1698)</f>
        <v/>
      </c>
      <c r="L1698" s="47" t="str">
        <f>IF(A1698="","",'DATA PENDIENTES'!K1698)</f>
        <v/>
      </c>
      <c r="M1698" s="47" t="str">
        <f>IF(A1698="","",'DATA PENDIENTES'!M1698)</f>
        <v/>
      </c>
      <c r="N1698" s="47" t="str">
        <f>IF(A1698="","",'DATA PENDIENTES'!N1698)</f>
        <v/>
      </c>
      <c r="O1698" s="47" t="str">
        <f t="shared" si="2"/>
        <v/>
      </c>
      <c r="P1698" s="47" t="str">
        <f t="shared" si="3"/>
        <v/>
      </c>
      <c r="Q1698" s="77" t="str">
        <f t="shared" si="4"/>
        <v/>
      </c>
      <c r="R1698" s="47" t="str">
        <f t="shared" si="5"/>
        <v/>
      </c>
      <c r="S1698" s="47" t="str">
        <f t="shared" si="6"/>
        <v/>
      </c>
      <c r="T1698" s="48" t="str">
        <f>IF(A1698="","",'DATA PENDIENTES'!O1698)</f>
        <v/>
      </c>
    </row>
    <row r="1699" ht="15.75" customHeight="1">
      <c r="A1699" s="52" t="str">
        <f>IF('DATA PENDIENTES'!B1699="","",'DATA PENDIENTES'!B1699)</f>
        <v/>
      </c>
      <c r="B1699" s="52" t="str">
        <f>IF(A1699="","",'DATA PENDIENTES'!C1699)</f>
        <v/>
      </c>
      <c r="C1699" s="52" t="str">
        <f>IF(A1699="","",'DATA PENDIENTES'!L1699)</f>
        <v/>
      </c>
      <c r="D1699" s="52" t="str">
        <f>IF(A1699="","",'DATA PENDIENTES'!J1699)</f>
        <v/>
      </c>
      <c r="E1699" s="52" t="str">
        <f>IF(A1699="","",'DATA PENDIENTES'!D1699)</f>
        <v/>
      </c>
      <c r="F1699" s="52" t="str">
        <f>IF(A1699="","",'DATA PENDIENTES'!E1699)</f>
        <v/>
      </c>
      <c r="G1699" s="52" t="str">
        <f>IF(A1699="","",'DATA PENDIENTES'!F1699)</f>
        <v/>
      </c>
      <c r="H1699" s="52" t="str">
        <f>IF(A1699="","",'DATA PENDIENTES'!G1699)</f>
        <v/>
      </c>
      <c r="I1699" s="53" t="str">
        <f>IF(A1699="","",'DATA PENDIENTES'!H1699)</f>
        <v/>
      </c>
      <c r="J1699" s="53" t="str">
        <f t="shared" si="1"/>
        <v/>
      </c>
      <c r="K1699" s="52" t="str">
        <f>IF(A1699="","",'DATA PENDIENTES'!I1699)</f>
        <v/>
      </c>
      <c r="L1699" s="52" t="str">
        <f>IF(A1699="","",'DATA PENDIENTES'!K1699)</f>
        <v/>
      </c>
      <c r="M1699" s="52" t="str">
        <f>IF(A1699="","",'DATA PENDIENTES'!M1699)</f>
        <v/>
      </c>
      <c r="N1699" s="52" t="str">
        <f>IF(A1699="","",'DATA PENDIENTES'!N1699)</f>
        <v/>
      </c>
      <c r="O1699" s="52" t="str">
        <f t="shared" si="2"/>
        <v/>
      </c>
      <c r="P1699" s="52" t="str">
        <f t="shared" si="3"/>
        <v/>
      </c>
      <c r="Q1699" s="80" t="str">
        <f t="shared" si="4"/>
        <v/>
      </c>
      <c r="R1699" s="52" t="str">
        <f t="shared" si="5"/>
        <v/>
      </c>
      <c r="S1699" s="52" t="str">
        <f t="shared" si="6"/>
        <v/>
      </c>
      <c r="T1699" s="53" t="str">
        <f>IF(A1699="","",'DATA PENDIENTES'!O1699)</f>
        <v/>
      </c>
    </row>
    <row r="1700" ht="15.75" customHeight="1">
      <c r="A1700" s="47" t="str">
        <f>IF('DATA PENDIENTES'!B1700="","",'DATA PENDIENTES'!B1700)</f>
        <v/>
      </c>
      <c r="B1700" s="47" t="str">
        <f>IF(A1700="","",'DATA PENDIENTES'!C1700)</f>
        <v/>
      </c>
      <c r="C1700" s="47" t="str">
        <f>IF(A1700="","",'DATA PENDIENTES'!L1700)</f>
        <v/>
      </c>
      <c r="D1700" s="47" t="str">
        <f>IF(A1700="","",'DATA PENDIENTES'!J1700)</f>
        <v/>
      </c>
      <c r="E1700" s="47" t="str">
        <f>IF(A1700="","",'DATA PENDIENTES'!D1700)</f>
        <v/>
      </c>
      <c r="F1700" s="47" t="str">
        <f>IF(A1700="","",'DATA PENDIENTES'!E1700)</f>
        <v/>
      </c>
      <c r="G1700" s="47" t="str">
        <f>IF(A1700="","",'DATA PENDIENTES'!F1700)</f>
        <v/>
      </c>
      <c r="H1700" s="47" t="str">
        <f>IF(A1700="","",'DATA PENDIENTES'!G1700)</f>
        <v/>
      </c>
      <c r="I1700" s="48" t="str">
        <f>IF(A1700="","",'DATA PENDIENTES'!H1700)</f>
        <v/>
      </c>
      <c r="J1700" s="48" t="str">
        <f t="shared" si="1"/>
        <v/>
      </c>
      <c r="K1700" s="47" t="str">
        <f>IF(A1700="","",'DATA PENDIENTES'!I1700)</f>
        <v/>
      </c>
      <c r="L1700" s="47" t="str">
        <f>IF(A1700="","",'DATA PENDIENTES'!K1700)</f>
        <v/>
      </c>
      <c r="M1700" s="47" t="str">
        <f>IF(A1700="","",'DATA PENDIENTES'!M1700)</f>
        <v/>
      </c>
      <c r="N1700" s="47" t="str">
        <f>IF(A1700="","",'DATA PENDIENTES'!N1700)</f>
        <v/>
      </c>
      <c r="O1700" s="47" t="str">
        <f t="shared" si="2"/>
        <v/>
      </c>
      <c r="P1700" s="47" t="str">
        <f t="shared" si="3"/>
        <v/>
      </c>
      <c r="Q1700" s="77" t="str">
        <f t="shared" si="4"/>
        <v/>
      </c>
      <c r="R1700" s="47" t="str">
        <f t="shared" si="5"/>
        <v/>
      </c>
      <c r="S1700" s="47" t="str">
        <f t="shared" si="6"/>
        <v/>
      </c>
      <c r="T1700" s="48" t="str">
        <f>IF(A1700="","",'DATA PENDIENTES'!O1700)</f>
        <v/>
      </c>
    </row>
    <row r="1701" ht="15.75" customHeight="1">
      <c r="A1701" s="52" t="str">
        <f>IF('DATA PENDIENTES'!B1701="","",'DATA PENDIENTES'!B1701)</f>
        <v/>
      </c>
      <c r="B1701" s="52" t="str">
        <f>IF(A1701="","",'DATA PENDIENTES'!C1701)</f>
        <v/>
      </c>
      <c r="C1701" s="52" t="str">
        <f>IF(A1701="","",'DATA PENDIENTES'!L1701)</f>
        <v/>
      </c>
      <c r="D1701" s="52" t="str">
        <f>IF(A1701="","",'DATA PENDIENTES'!J1701)</f>
        <v/>
      </c>
      <c r="E1701" s="52" t="str">
        <f>IF(A1701="","",'DATA PENDIENTES'!D1701)</f>
        <v/>
      </c>
      <c r="F1701" s="52" t="str">
        <f>IF(A1701="","",'DATA PENDIENTES'!E1701)</f>
        <v/>
      </c>
      <c r="G1701" s="52" t="str">
        <f>IF(A1701="","",'DATA PENDIENTES'!F1701)</f>
        <v/>
      </c>
      <c r="H1701" s="52" t="str">
        <f>IF(A1701="","",'DATA PENDIENTES'!G1701)</f>
        <v/>
      </c>
      <c r="I1701" s="53" t="str">
        <f>IF(A1701="","",'DATA PENDIENTES'!H1701)</f>
        <v/>
      </c>
      <c r="J1701" s="53" t="str">
        <f t="shared" si="1"/>
        <v/>
      </c>
      <c r="K1701" s="52" t="str">
        <f>IF(A1701="","",'DATA PENDIENTES'!I1701)</f>
        <v/>
      </c>
      <c r="L1701" s="52" t="str">
        <f>IF(A1701="","",'DATA PENDIENTES'!K1701)</f>
        <v/>
      </c>
      <c r="M1701" s="52" t="str">
        <f>IF(A1701="","",'DATA PENDIENTES'!M1701)</f>
        <v/>
      </c>
      <c r="N1701" s="52" t="str">
        <f>IF(A1701="","",'DATA PENDIENTES'!N1701)</f>
        <v/>
      </c>
      <c r="O1701" s="52" t="str">
        <f t="shared" si="2"/>
        <v/>
      </c>
      <c r="P1701" s="52" t="str">
        <f t="shared" si="3"/>
        <v/>
      </c>
      <c r="Q1701" s="80" t="str">
        <f t="shared" si="4"/>
        <v/>
      </c>
      <c r="R1701" s="52" t="str">
        <f t="shared" si="5"/>
        <v/>
      </c>
      <c r="S1701" s="52" t="str">
        <f t="shared" si="6"/>
        <v/>
      </c>
      <c r="T1701" s="53" t="str">
        <f>IF(A1701="","",'DATA PENDIENTES'!O1701)</f>
        <v/>
      </c>
    </row>
    <row r="1702" ht="15.75" customHeight="1">
      <c r="A1702" s="47" t="str">
        <f>IF('DATA PENDIENTES'!B1702="","",'DATA PENDIENTES'!B1702)</f>
        <v/>
      </c>
      <c r="B1702" s="47" t="str">
        <f>IF(A1702="","",'DATA PENDIENTES'!C1702)</f>
        <v/>
      </c>
      <c r="C1702" s="47" t="str">
        <f>IF(A1702="","",'DATA PENDIENTES'!L1702)</f>
        <v/>
      </c>
      <c r="D1702" s="47" t="str">
        <f>IF(A1702="","",'DATA PENDIENTES'!J1702)</f>
        <v/>
      </c>
      <c r="E1702" s="47" t="str">
        <f>IF(A1702="","",'DATA PENDIENTES'!D1702)</f>
        <v/>
      </c>
      <c r="F1702" s="47" t="str">
        <f>IF(A1702="","",'DATA PENDIENTES'!E1702)</f>
        <v/>
      </c>
      <c r="G1702" s="47" t="str">
        <f>IF(A1702="","",'DATA PENDIENTES'!F1702)</f>
        <v/>
      </c>
      <c r="H1702" s="47" t="str">
        <f>IF(A1702="","",'DATA PENDIENTES'!G1702)</f>
        <v/>
      </c>
      <c r="I1702" s="48" t="str">
        <f>IF(A1702="","",'DATA PENDIENTES'!H1702)</f>
        <v/>
      </c>
      <c r="J1702" s="48" t="str">
        <f t="shared" si="1"/>
        <v/>
      </c>
      <c r="K1702" s="47" t="str">
        <f>IF(A1702="","",'DATA PENDIENTES'!I1702)</f>
        <v/>
      </c>
      <c r="L1702" s="47" t="str">
        <f>IF(A1702="","",'DATA PENDIENTES'!K1702)</f>
        <v/>
      </c>
      <c r="M1702" s="47" t="str">
        <f>IF(A1702="","",'DATA PENDIENTES'!M1702)</f>
        <v/>
      </c>
      <c r="N1702" s="47" t="str">
        <f>IF(A1702="","",'DATA PENDIENTES'!N1702)</f>
        <v/>
      </c>
      <c r="O1702" s="47" t="str">
        <f t="shared" si="2"/>
        <v/>
      </c>
      <c r="P1702" s="47" t="str">
        <f t="shared" si="3"/>
        <v/>
      </c>
      <c r="Q1702" s="77" t="str">
        <f t="shared" si="4"/>
        <v/>
      </c>
      <c r="R1702" s="47" t="str">
        <f t="shared" si="5"/>
        <v/>
      </c>
      <c r="S1702" s="47" t="str">
        <f t="shared" si="6"/>
        <v/>
      </c>
      <c r="T1702" s="48" t="str">
        <f>IF(A1702="","",'DATA PENDIENTES'!O1702)</f>
        <v/>
      </c>
    </row>
    <row r="1703" ht="15.75" customHeight="1">
      <c r="A1703" s="52" t="str">
        <f>IF('DATA PENDIENTES'!B1703="","",'DATA PENDIENTES'!B1703)</f>
        <v/>
      </c>
      <c r="B1703" s="52" t="str">
        <f>IF(A1703="","",'DATA PENDIENTES'!C1703)</f>
        <v/>
      </c>
      <c r="C1703" s="52" t="str">
        <f>IF(A1703="","",'DATA PENDIENTES'!L1703)</f>
        <v/>
      </c>
      <c r="D1703" s="52" t="str">
        <f>IF(A1703="","",'DATA PENDIENTES'!J1703)</f>
        <v/>
      </c>
      <c r="E1703" s="52" t="str">
        <f>IF(A1703="","",'DATA PENDIENTES'!D1703)</f>
        <v/>
      </c>
      <c r="F1703" s="52" t="str">
        <f>IF(A1703="","",'DATA PENDIENTES'!E1703)</f>
        <v/>
      </c>
      <c r="G1703" s="52" t="str">
        <f>IF(A1703="","",'DATA PENDIENTES'!F1703)</f>
        <v/>
      </c>
      <c r="H1703" s="52" t="str">
        <f>IF(A1703="","",'DATA PENDIENTES'!G1703)</f>
        <v/>
      </c>
      <c r="I1703" s="53" t="str">
        <f>IF(A1703="","",'DATA PENDIENTES'!H1703)</f>
        <v/>
      </c>
      <c r="J1703" s="53" t="str">
        <f t="shared" si="1"/>
        <v/>
      </c>
      <c r="K1703" s="52" t="str">
        <f>IF(A1703="","",'DATA PENDIENTES'!I1703)</f>
        <v/>
      </c>
      <c r="L1703" s="52" t="str">
        <f>IF(A1703="","",'DATA PENDIENTES'!K1703)</f>
        <v/>
      </c>
      <c r="M1703" s="52" t="str">
        <f>IF(A1703="","",'DATA PENDIENTES'!M1703)</f>
        <v/>
      </c>
      <c r="N1703" s="52" t="str">
        <f>IF(A1703="","",'DATA PENDIENTES'!N1703)</f>
        <v/>
      </c>
      <c r="O1703" s="52" t="str">
        <f t="shared" si="2"/>
        <v/>
      </c>
      <c r="P1703" s="52" t="str">
        <f t="shared" si="3"/>
        <v/>
      </c>
      <c r="Q1703" s="80" t="str">
        <f t="shared" si="4"/>
        <v/>
      </c>
      <c r="R1703" s="52" t="str">
        <f t="shared" si="5"/>
        <v/>
      </c>
      <c r="S1703" s="52" t="str">
        <f t="shared" si="6"/>
        <v/>
      </c>
      <c r="T1703" s="53" t="str">
        <f>IF(A1703="","",'DATA PENDIENTES'!O1703)</f>
        <v/>
      </c>
    </row>
    <row r="1704" ht="15.75" customHeight="1">
      <c r="A1704" s="47" t="str">
        <f>IF('DATA PENDIENTES'!B1704="","",'DATA PENDIENTES'!B1704)</f>
        <v/>
      </c>
      <c r="B1704" s="47" t="str">
        <f>IF(A1704="","",'DATA PENDIENTES'!C1704)</f>
        <v/>
      </c>
      <c r="C1704" s="47" t="str">
        <f>IF(A1704="","",'DATA PENDIENTES'!L1704)</f>
        <v/>
      </c>
      <c r="D1704" s="47" t="str">
        <f>IF(A1704="","",'DATA PENDIENTES'!J1704)</f>
        <v/>
      </c>
      <c r="E1704" s="47" t="str">
        <f>IF(A1704="","",'DATA PENDIENTES'!D1704)</f>
        <v/>
      </c>
      <c r="F1704" s="47" t="str">
        <f>IF(A1704="","",'DATA PENDIENTES'!E1704)</f>
        <v/>
      </c>
      <c r="G1704" s="47" t="str">
        <f>IF(A1704="","",'DATA PENDIENTES'!F1704)</f>
        <v/>
      </c>
      <c r="H1704" s="47" t="str">
        <f>IF(A1704="","",'DATA PENDIENTES'!G1704)</f>
        <v/>
      </c>
      <c r="I1704" s="48" t="str">
        <f>IF(A1704="","",'DATA PENDIENTES'!H1704)</f>
        <v/>
      </c>
      <c r="J1704" s="48" t="str">
        <f t="shared" si="1"/>
        <v/>
      </c>
      <c r="K1704" s="47" t="str">
        <f>IF(A1704="","",'DATA PENDIENTES'!I1704)</f>
        <v/>
      </c>
      <c r="L1704" s="47" t="str">
        <f>IF(A1704="","",'DATA PENDIENTES'!K1704)</f>
        <v/>
      </c>
      <c r="M1704" s="47" t="str">
        <f>IF(A1704="","",'DATA PENDIENTES'!M1704)</f>
        <v/>
      </c>
      <c r="N1704" s="47" t="str">
        <f>IF(A1704="","",'DATA PENDIENTES'!N1704)</f>
        <v/>
      </c>
      <c r="O1704" s="47" t="str">
        <f t="shared" si="2"/>
        <v/>
      </c>
      <c r="P1704" s="47" t="str">
        <f t="shared" si="3"/>
        <v/>
      </c>
      <c r="Q1704" s="77" t="str">
        <f t="shared" si="4"/>
        <v/>
      </c>
      <c r="R1704" s="47" t="str">
        <f t="shared" si="5"/>
        <v/>
      </c>
      <c r="S1704" s="47" t="str">
        <f t="shared" si="6"/>
        <v/>
      </c>
      <c r="T1704" s="48" t="str">
        <f>IF(A1704="","",'DATA PENDIENTES'!O1704)</f>
        <v/>
      </c>
    </row>
    <row r="1705" ht="15.75" customHeight="1">
      <c r="A1705" s="52" t="str">
        <f>IF('DATA PENDIENTES'!B1705="","",'DATA PENDIENTES'!B1705)</f>
        <v/>
      </c>
      <c r="B1705" s="52" t="str">
        <f>IF(A1705="","",'DATA PENDIENTES'!C1705)</f>
        <v/>
      </c>
      <c r="C1705" s="52" t="str">
        <f>IF(A1705="","",'DATA PENDIENTES'!L1705)</f>
        <v/>
      </c>
      <c r="D1705" s="52" t="str">
        <f>IF(A1705="","",'DATA PENDIENTES'!J1705)</f>
        <v/>
      </c>
      <c r="E1705" s="52" t="str">
        <f>IF(A1705="","",'DATA PENDIENTES'!D1705)</f>
        <v/>
      </c>
      <c r="F1705" s="52" t="str">
        <f>IF(A1705="","",'DATA PENDIENTES'!E1705)</f>
        <v/>
      </c>
      <c r="G1705" s="52" t="str">
        <f>IF(A1705="","",'DATA PENDIENTES'!F1705)</f>
        <v/>
      </c>
      <c r="H1705" s="52" t="str">
        <f>IF(A1705="","",'DATA PENDIENTES'!G1705)</f>
        <v/>
      </c>
      <c r="I1705" s="53" t="str">
        <f>IF(A1705="","",'DATA PENDIENTES'!H1705)</f>
        <v/>
      </c>
      <c r="J1705" s="53" t="str">
        <f t="shared" si="1"/>
        <v/>
      </c>
      <c r="K1705" s="52" t="str">
        <f>IF(A1705="","",'DATA PENDIENTES'!I1705)</f>
        <v/>
      </c>
      <c r="L1705" s="52" t="str">
        <f>IF(A1705="","",'DATA PENDIENTES'!K1705)</f>
        <v/>
      </c>
      <c r="M1705" s="52" t="str">
        <f>IF(A1705="","",'DATA PENDIENTES'!M1705)</f>
        <v/>
      </c>
      <c r="N1705" s="52" t="str">
        <f>IF(A1705="","",'DATA PENDIENTES'!N1705)</f>
        <v/>
      </c>
      <c r="O1705" s="52" t="str">
        <f t="shared" si="2"/>
        <v/>
      </c>
      <c r="P1705" s="52" t="str">
        <f t="shared" si="3"/>
        <v/>
      </c>
      <c r="Q1705" s="80" t="str">
        <f t="shared" si="4"/>
        <v/>
      </c>
      <c r="R1705" s="52" t="str">
        <f t="shared" si="5"/>
        <v/>
      </c>
      <c r="S1705" s="52" t="str">
        <f t="shared" si="6"/>
        <v/>
      </c>
      <c r="T1705" s="53" t="str">
        <f>IF(A1705="","",'DATA PENDIENTES'!O1705)</f>
        <v/>
      </c>
    </row>
    <row r="1706" ht="15.75" customHeight="1">
      <c r="A1706" s="47" t="str">
        <f>IF('DATA PENDIENTES'!B1706="","",'DATA PENDIENTES'!B1706)</f>
        <v/>
      </c>
      <c r="B1706" s="47" t="str">
        <f>IF(A1706="","",'DATA PENDIENTES'!C1706)</f>
        <v/>
      </c>
      <c r="C1706" s="47" t="str">
        <f>IF(A1706="","",'DATA PENDIENTES'!L1706)</f>
        <v/>
      </c>
      <c r="D1706" s="47" t="str">
        <f>IF(A1706="","",'DATA PENDIENTES'!J1706)</f>
        <v/>
      </c>
      <c r="E1706" s="47" t="str">
        <f>IF(A1706="","",'DATA PENDIENTES'!D1706)</f>
        <v/>
      </c>
      <c r="F1706" s="47" t="str">
        <f>IF(A1706="","",'DATA PENDIENTES'!E1706)</f>
        <v/>
      </c>
      <c r="G1706" s="47" t="str">
        <f>IF(A1706="","",'DATA PENDIENTES'!F1706)</f>
        <v/>
      </c>
      <c r="H1706" s="47" t="str">
        <f>IF(A1706="","",'DATA PENDIENTES'!G1706)</f>
        <v/>
      </c>
      <c r="I1706" s="48" t="str">
        <f>IF(A1706="","",'DATA PENDIENTES'!H1706)</f>
        <v/>
      </c>
      <c r="J1706" s="48" t="str">
        <f t="shared" si="1"/>
        <v/>
      </c>
      <c r="K1706" s="47" t="str">
        <f>IF(A1706="","",'DATA PENDIENTES'!I1706)</f>
        <v/>
      </c>
      <c r="L1706" s="47" t="str">
        <f>IF(A1706="","",'DATA PENDIENTES'!K1706)</f>
        <v/>
      </c>
      <c r="M1706" s="47" t="str">
        <f>IF(A1706="","",'DATA PENDIENTES'!M1706)</f>
        <v/>
      </c>
      <c r="N1706" s="47" t="str">
        <f>IF(A1706="","",'DATA PENDIENTES'!N1706)</f>
        <v/>
      </c>
      <c r="O1706" s="47" t="str">
        <f t="shared" si="2"/>
        <v/>
      </c>
      <c r="P1706" s="47" t="str">
        <f t="shared" si="3"/>
        <v/>
      </c>
      <c r="Q1706" s="77" t="str">
        <f t="shared" si="4"/>
        <v/>
      </c>
      <c r="R1706" s="47" t="str">
        <f t="shared" si="5"/>
        <v/>
      </c>
      <c r="S1706" s="47" t="str">
        <f t="shared" si="6"/>
        <v/>
      </c>
      <c r="T1706" s="48" t="str">
        <f>IF(A1706="","",'DATA PENDIENTES'!O1706)</f>
        <v/>
      </c>
    </row>
    <row r="1707" ht="15.75" customHeight="1">
      <c r="A1707" s="52" t="str">
        <f>IF('DATA PENDIENTES'!B1707="","",'DATA PENDIENTES'!B1707)</f>
        <v/>
      </c>
      <c r="B1707" s="52" t="str">
        <f>IF(A1707="","",'DATA PENDIENTES'!C1707)</f>
        <v/>
      </c>
      <c r="C1707" s="52" t="str">
        <f>IF(A1707="","",'DATA PENDIENTES'!L1707)</f>
        <v/>
      </c>
      <c r="D1707" s="52" t="str">
        <f>IF(A1707="","",'DATA PENDIENTES'!J1707)</f>
        <v/>
      </c>
      <c r="E1707" s="52" t="str">
        <f>IF(A1707="","",'DATA PENDIENTES'!D1707)</f>
        <v/>
      </c>
      <c r="F1707" s="52" t="str">
        <f>IF(A1707="","",'DATA PENDIENTES'!E1707)</f>
        <v/>
      </c>
      <c r="G1707" s="52" t="str">
        <f>IF(A1707="","",'DATA PENDIENTES'!F1707)</f>
        <v/>
      </c>
      <c r="H1707" s="52" t="str">
        <f>IF(A1707="","",'DATA PENDIENTES'!G1707)</f>
        <v/>
      </c>
      <c r="I1707" s="53" t="str">
        <f>IF(A1707="","",'DATA PENDIENTES'!H1707)</f>
        <v/>
      </c>
      <c r="J1707" s="53" t="str">
        <f t="shared" si="1"/>
        <v/>
      </c>
      <c r="K1707" s="52" t="str">
        <f>IF(A1707="","",'DATA PENDIENTES'!I1707)</f>
        <v/>
      </c>
      <c r="L1707" s="52" t="str">
        <f>IF(A1707="","",'DATA PENDIENTES'!K1707)</f>
        <v/>
      </c>
      <c r="M1707" s="52" t="str">
        <f>IF(A1707="","",'DATA PENDIENTES'!M1707)</f>
        <v/>
      </c>
      <c r="N1707" s="52" t="str">
        <f>IF(A1707="","",'DATA PENDIENTES'!N1707)</f>
        <v/>
      </c>
      <c r="O1707" s="52" t="str">
        <f t="shared" si="2"/>
        <v/>
      </c>
      <c r="P1707" s="52" t="str">
        <f t="shared" si="3"/>
        <v/>
      </c>
      <c r="Q1707" s="80" t="str">
        <f t="shared" si="4"/>
        <v/>
      </c>
      <c r="R1707" s="52" t="str">
        <f t="shared" si="5"/>
        <v/>
      </c>
      <c r="S1707" s="52" t="str">
        <f t="shared" si="6"/>
        <v/>
      </c>
      <c r="T1707" s="53" t="str">
        <f>IF(A1707="","",'DATA PENDIENTES'!O1707)</f>
        <v/>
      </c>
    </row>
    <row r="1708" ht="15.75" customHeight="1">
      <c r="A1708" s="47" t="str">
        <f>IF('DATA PENDIENTES'!B1708="","",'DATA PENDIENTES'!B1708)</f>
        <v/>
      </c>
      <c r="B1708" s="47" t="str">
        <f>IF(A1708="","",'DATA PENDIENTES'!C1708)</f>
        <v/>
      </c>
      <c r="C1708" s="47" t="str">
        <f>IF(A1708="","",'DATA PENDIENTES'!L1708)</f>
        <v/>
      </c>
      <c r="D1708" s="47" t="str">
        <f>IF(A1708="","",'DATA PENDIENTES'!J1708)</f>
        <v/>
      </c>
      <c r="E1708" s="47" t="str">
        <f>IF(A1708="","",'DATA PENDIENTES'!D1708)</f>
        <v/>
      </c>
      <c r="F1708" s="47" t="str">
        <f>IF(A1708="","",'DATA PENDIENTES'!E1708)</f>
        <v/>
      </c>
      <c r="G1708" s="47" t="str">
        <f>IF(A1708="","",'DATA PENDIENTES'!F1708)</f>
        <v/>
      </c>
      <c r="H1708" s="47" t="str">
        <f>IF(A1708="","",'DATA PENDIENTES'!G1708)</f>
        <v/>
      </c>
      <c r="I1708" s="48" t="str">
        <f>IF(A1708="","",'DATA PENDIENTES'!H1708)</f>
        <v/>
      </c>
      <c r="J1708" s="48" t="str">
        <f t="shared" si="1"/>
        <v/>
      </c>
      <c r="K1708" s="47" t="str">
        <f>IF(A1708="","",'DATA PENDIENTES'!I1708)</f>
        <v/>
      </c>
      <c r="L1708" s="47" t="str">
        <f>IF(A1708="","",'DATA PENDIENTES'!K1708)</f>
        <v/>
      </c>
      <c r="M1708" s="47" t="str">
        <f>IF(A1708="","",'DATA PENDIENTES'!M1708)</f>
        <v/>
      </c>
      <c r="N1708" s="47" t="str">
        <f>IF(A1708="","",'DATA PENDIENTES'!N1708)</f>
        <v/>
      </c>
      <c r="O1708" s="47" t="str">
        <f t="shared" si="2"/>
        <v/>
      </c>
      <c r="P1708" s="47" t="str">
        <f t="shared" si="3"/>
        <v/>
      </c>
      <c r="Q1708" s="77" t="str">
        <f t="shared" si="4"/>
        <v/>
      </c>
      <c r="R1708" s="47" t="str">
        <f t="shared" si="5"/>
        <v/>
      </c>
      <c r="S1708" s="47" t="str">
        <f t="shared" si="6"/>
        <v/>
      </c>
      <c r="T1708" s="48" t="str">
        <f>IF(A1708="","",'DATA PENDIENTES'!O1708)</f>
        <v/>
      </c>
    </row>
    <row r="1709" ht="15.75" customHeight="1">
      <c r="A1709" s="52" t="str">
        <f>IF('DATA PENDIENTES'!B1709="","",'DATA PENDIENTES'!B1709)</f>
        <v/>
      </c>
      <c r="B1709" s="52" t="str">
        <f>IF(A1709="","",'DATA PENDIENTES'!C1709)</f>
        <v/>
      </c>
      <c r="C1709" s="52" t="str">
        <f>IF(A1709="","",'DATA PENDIENTES'!L1709)</f>
        <v/>
      </c>
      <c r="D1709" s="52" t="str">
        <f>IF(A1709="","",'DATA PENDIENTES'!J1709)</f>
        <v/>
      </c>
      <c r="E1709" s="52" t="str">
        <f>IF(A1709="","",'DATA PENDIENTES'!D1709)</f>
        <v/>
      </c>
      <c r="F1709" s="52" t="str">
        <f>IF(A1709="","",'DATA PENDIENTES'!E1709)</f>
        <v/>
      </c>
      <c r="G1709" s="52" t="str">
        <f>IF(A1709="","",'DATA PENDIENTES'!F1709)</f>
        <v/>
      </c>
      <c r="H1709" s="52" t="str">
        <f>IF(A1709="","",'DATA PENDIENTES'!G1709)</f>
        <v/>
      </c>
      <c r="I1709" s="53" t="str">
        <f>IF(A1709="","",'DATA PENDIENTES'!H1709)</f>
        <v/>
      </c>
      <c r="J1709" s="53" t="str">
        <f t="shared" si="1"/>
        <v/>
      </c>
      <c r="K1709" s="52" t="str">
        <f>IF(A1709="","",'DATA PENDIENTES'!I1709)</f>
        <v/>
      </c>
      <c r="L1709" s="52" t="str">
        <f>IF(A1709="","",'DATA PENDIENTES'!K1709)</f>
        <v/>
      </c>
      <c r="M1709" s="52" t="str">
        <f>IF(A1709="","",'DATA PENDIENTES'!M1709)</f>
        <v/>
      </c>
      <c r="N1709" s="52" t="str">
        <f>IF(A1709="","",'DATA PENDIENTES'!N1709)</f>
        <v/>
      </c>
      <c r="O1709" s="52" t="str">
        <f t="shared" si="2"/>
        <v/>
      </c>
      <c r="P1709" s="52" t="str">
        <f t="shared" si="3"/>
        <v/>
      </c>
      <c r="Q1709" s="80" t="str">
        <f t="shared" si="4"/>
        <v/>
      </c>
      <c r="R1709" s="52" t="str">
        <f t="shared" si="5"/>
        <v/>
      </c>
      <c r="S1709" s="52" t="str">
        <f t="shared" si="6"/>
        <v/>
      </c>
      <c r="T1709" s="53" t="str">
        <f>IF(A1709="","",'DATA PENDIENTES'!O1709)</f>
        <v/>
      </c>
    </row>
    <row r="1710" ht="15.75" customHeight="1">
      <c r="A1710" s="47" t="str">
        <f>IF('DATA PENDIENTES'!B1710="","",'DATA PENDIENTES'!B1710)</f>
        <v/>
      </c>
      <c r="B1710" s="47" t="str">
        <f>IF(A1710="","",'DATA PENDIENTES'!C1710)</f>
        <v/>
      </c>
      <c r="C1710" s="47" t="str">
        <f>IF(A1710="","",'DATA PENDIENTES'!L1710)</f>
        <v/>
      </c>
      <c r="D1710" s="47" t="str">
        <f>IF(A1710="","",'DATA PENDIENTES'!J1710)</f>
        <v/>
      </c>
      <c r="E1710" s="47" t="str">
        <f>IF(A1710="","",'DATA PENDIENTES'!D1710)</f>
        <v/>
      </c>
      <c r="F1710" s="47" t="str">
        <f>IF(A1710="","",'DATA PENDIENTES'!E1710)</f>
        <v/>
      </c>
      <c r="G1710" s="47" t="str">
        <f>IF(A1710="","",'DATA PENDIENTES'!F1710)</f>
        <v/>
      </c>
      <c r="H1710" s="47" t="str">
        <f>IF(A1710="","",'DATA PENDIENTES'!G1710)</f>
        <v/>
      </c>
      <c r="I1710" s="48" t="str">
        <f>IF(A1710="","",'DATA PENDIENTES'!H1710)</f>
        <v/>
      </c>
      <c r="J1710" s="48" t="str">
        <f t="shared" si="1"/>
        <v/>
      </c>
      <c r="K1710" s="47" t="str">
        <f>IF(A1710="","",'DATA PENDIENTES'!I1710)</f>
        <v/>
      </c>
      <c r="L1710" s="47" t="str">
        <f>IF(A1710="","",'DATA PENDIENTES'!K1710)</f>
        <v/>
      </c>
      <c r="M1710" s="47" t="str">
        <f>IF(A1710="","",'DATA PENDIENTES'!M1710)</f>
        <v/>
      </c>
      <c r="N1710" s="47" t="str">
        <f>IF(A1710="","",'DATA PENDIENTES'!N1710)</f>
        <v/>
      </c>
      <c r="O1710" s="47" t="str">
        <f t="shared" si="2"/>
        <v/>
      </c>
      <c r="P1710" s="47" t="str">
        <f t="shared" si="3"/>
        <v/>
      </c>
      <c r="Q1710" s="77" t="str">
        <f t="shared" si="4"/>
        <v/>
      </c>
      <c r="R1710" s="47" t="str">
        <f t="shared" si="5"/>
        <v/>
      </c>
      <c r="S1710" s="47" t="str">
        <f t="shared" si="6"/>
        <v/>
      </c>
      <c r="T1710" s="48" t="str">
        <f>IF(A1710="","",'DATA PENDIENTES'!O1710)</f>
        <v/>
      </c>
    </row>
    <row r="1711" ht="15.75" customHeight="1">
      <c r="A1711" s="52" t="str">
        <f>IF('DATA PENDIENTES'!B1711="","",'DATA PENDIENTES'!B1711)</f>
        <v/>
      </c>
      <c r="B1711" s="52" t="str">
        <f>IF(A1711="","",'DATA PENDIENTES'!C1711)</f>
        <v/>
      </c>
      <c r="C1711" s="52" t="str">
        <f>IF(A1711="","",'DATA PENDIENTES'!L1711)</f>
        <v/>
      </c>
      <c r="D1711" s="52" t="str">
        <f>IF(A1711="","",'DATA PENDIENTES'!J1711)</f>
        <v/>
      </c>
      <c r="E1711" s="52" t="str">
        <f>IF(A1711="","",'DATA PENDIENTES'!D1711)</f>
        <v/>
      </c>
      <c r="F1711" s="52" t="str">
        <f>IF(A1711="","",'DATA PENDIENTES'!E1711)</f>
        <v/>
      </c>
      <c r="G1711" s="52" t="str">
        <f>IF(A1711="","",'DATA PENDIENTES'!F1711)</f>
        <v/>
      </c>
      <c r="H1711" s="52" t="str">
        <f>IF(A1711="","",'DATA PENDIENTES'!G1711)</f>
        <v/>
      </c>
      <c r="I1711" s="53" t="str">
        <f>IF(A1711="","",'DATA PENDIENTES'!H1711)</f>
        <v/>
      </c>
      <c r="J1711" s="53" t="str">
        <f t="shared" si="1"/>
        <v/>
      </c>
      <c r="K1711" s="52" t="str">
        <f>IF(A1711="","",'DATA PENDIENTES'!I1711)</f>
        <v/>
      </c>
      <c r="L1711" s="52" t="str">
        <f>IF(A1711="","",'DATA PENDIENTES'!K1711)</f>
        <v/>
      </c>
      <c r="M1711" s="52" t="str">
        <f>IF(A1711="","",'DATA PENDIENTES'!M1711)</f>
        <v/>
      </c>
      <c r="N1711" s="52" t="str">
        <f>IF(A1711="","",'DATA PENDIENTES'!N1711)</f>
        <v/>
      </c>
      <c r="O1711" s="52" t="str">
        <f t="shared" si="2"/>
        <v/>
      </c>
      <c r="P1711" s="52" t="str">
        <f t="shared" si="3"/>
        <v/>
      </c>
      <c r="Q1711" s="80" t="str">
        <f t="shared" si="4"/>
        <v/>
      </c>
      <c r="R1711" s="52" t="str">
        <f t="shared" si="5"/>
        <v/>
      </c>
      <c r="S1711" s="52" t="str">
        <f t="shared" si="6"/>
        <v/>
      </c>
      <c r="T1711" s="53" t="str">
        <f>IF(A1711="","",'DATA PENDIENTES'!O1711)</f>
        <v/>
      </c>
    </row>
    <row r="1712" ht="15.75" customHeight="1">
      <c r="A1712" s="47" t="str">
        <f>IF('DATA PENDIENTES'!B1712="","",'DATA PENDIENTES'!B1712)</f>
        <v/>
      </c>
      <c r="B1712" s="47" t="str">
        <f>IF(A1712="","",'DATA PENDIENTES'!C1712)</f>
        <v/>
      </c>
      <c r="C1712" s="47" t="str">
        <f>IF(A1712="","",'DATA PENDIENTES'!L1712)</f>
        <v/>
      </c>
      <c r="D1712" s="47" t="str">
        <f>IF(A1712="","",'DATA PENDIENTES'!J1712)</f>
        <v/>
      </c>
      <c r="E1712" s="47" t="str">
        <f>IF(A1712="","",'DATA PENDIENTES'!D1712)</f>
        <v/>
      </c>
      <c r="F1712" s="47" t="str">
        <f>IF(A1712="","",'DATA PENDIENTES'!E1712)</f>
        <v/>
      </c>
      <c r="G1712" s="47" t="str">
        <f>IF(A1712="","",'DATA PENDIENTES'!F1712)</f>
        <v/>
      </c>
      <c r="H1712" s="47" t="str">
        <f>IF(A1712="","",'DATA PENDIENTES'!G1712)</f>
        <v/>
      </c>
      <c r="I1712" s="48" t="str">
        <f>IF(A1712="","",'DATA PENDIENTES'!H1712)</f>
        <v/>
      </c>
      <c r="J1712" s="48" t="str">
        <f t="shared" si="1"/>
        <v/>
      </c>
      <c r="K1712" s="47" t="str">
        <f>IF(A1712="","",'DATA PENDIENTES'!I1712)</f>
        <v/>
      </c>
      <c r="L1712" s="47" t="str">
        <f>IF(A1712="","",'DATA PENDIENTES'!K1712)</f>
        <v/>
      </c>
      <c r="M1712" s="47" t="str">
        <f>IF(A1712="","",'DATA PENDIENTES'!M1712)</f>
        <v/>
      </c>
      <c r="N1712" s="47" t="str">
        <f>IF(A1712="","",'DATA PENDIENTES'!N1712)</f>
        <v/>
      </c>
      <c r="O1712" s="47" t="str">
        <f t="shared" si="2"/>
        <v/>
      </c>
      <c r="P1712" s="47" t="str">
        <f t="shared" si="3"/>
        <v/>
      </c>
      <c r="Q1712" s="77" t="str">
        <f t="shared" si="4"/>
        <v/>
      </c>
      <c r="R1712" s="47" t="str">
        <f t="shared" si="5"/>
        <v/>
      </c>
      <c r="S1712" s="47" t="str">
        <f t="shared" si="6"/>
        <v/>
      </c>
      <c r="T1712" s="48" t="str">
        <f>IF(A1712="","",'DATA PENDIENTES'!O1712)</f>
        <v/>
      </c>
    </row>
    <row r="1713" ht="15.75" customHeight="1">
      <c r="A1713" s="52" t="str">
        <f>IF('DATA PENDIENTES'!B1713="","",'DATA PENDIENTES'!B1713)</f>
        <v/>
      </c>
      <c r="B1713" s="52" t="str">
        <f>IF(A1713="","",'DATA PENDIENTES'!C1713)</f>
        <v/>
      </c>
      <c r="C1713" s="52" t="str">
        <f>IF(A1713="","",'DATA PENDIENTES'!L1713)</f>
        <v/>
      </c>
      <c r="D1713" s="52" t="str">
        <f>IF(A1713="","",'DATA PENDIENTES'!J1713)</f>
        <v/>
      </c>
      <c r="E1713" s="52" t="str">
        <f>IF(A1713="","",'DATA PENDIENTES'!D1713)</f>
        <v/>
      </c>
      <c r="F1713" s="52" t="str">
        <f>IF(A1713="","",'DATA PENDIENTES'!E1713)</f>
        <v/>
      </c>
      <c r="G1713" s="52" t="str">
        <f>IF(A1713="","",'DATA PENDIENTES'!F1713)</f>
        <v/>
      </c>
      <c r="H1713" s="52" t="str">
        <f>IF(A1713="","",'DATA PENDIENTES'!G1713)</f>
        <v/>
      </c>
      <c r="I1713" s="53" t="str">
        <f>IF(A1713="","",'DATA PENDIENTES'!H1713)</f>
        <v/>
      </c>
      <c r="J1713" s="53" t="str">
        <f t="shared" si="1"/>
        <v/>
      </c>
      <c r="K1713" s="52" t="str">
        <f>IF(A1713="","",'DATA PENDIENTES'!I1713)</f>
        <v/>
      </c>
      <c r="L1713" s="52" t="str">
        <f>IF(A1713="","",'DATA PENDIENTES'!K1713)</f>
        <v/>
      </c>
      <c r="M1713" s="52" t="str">
        <f>IF(A1713="","",'DATA PENDIENTES'!M1713)</f>
        <v/>
      </c>
      <c r="N1713" s="52" t="str">
        <f>IF(A1713="","",'DATA PENDIENTES'!N1713)</f>
        <v/>
      </c>
      <c r="O1713" s="52" t="str">
        <f t="shared" si="2"/>
        <v/>
      </c>
      <c r="P1713" s="52" t="str">
        <f t="shared" si="3"/>
        <v/>
      </c>
      <c r="Q1713" s="80" t="str">
        <f t="shared" si="4"/>
        <v/>
      </c>
      <c r="R1713" s="52" t="str">
        <f t="shared" si="5"/>
        <v/>
      </c>
      <c r="S1713" s="52" t="str">
        <f t="shared" si="6"/>
        <v/>
      </c>
      <c r="T1713" s="53" t="str">
        <f>IF(A1713="","",'DATA PENDIENTES'!O1713)</f>
        <v/>
      </c>
    </row>
    <row r="1714" ht="15.75" customHeight="1">
      <c r="A1714" s="47" t="str">
        <f>IF('DATA PENDIENTES'!B1714="","",'DATA PENDIENTES'!B1714)</f>
        <v/>
      </c>
      <c r="B1714" s="47" t="str">
        <f>IF(A1714="","",'DATA PENDIENTES'!C1714)</f>
        <v/>
      </c>
      <c r="C1714" s="47" t="str">
        <f>IF(A1714="","",'DATA PENDIENTES'!L1714)</f>
        <v/>
      </c>
      <c r="D1714" s="47" t="str">
        <f>IF(A1714="","",'DATA PENDIENTES'!J1714)</f>
        <v/>
      </c>
      <c r="E1714" s="47" t="str">
        <f>IF(A1714="","",'DATA PENDIENTES'!D1714)</f>
        <v/>
      </c>
      <c r="F1714" s="47" t="str">
        <f>IF(A1714="","",'DATA PENDIENTES'!E1714)</f>
        <v/>
      </c>
      <c r="G1714" s="47" t="str">
        <f>IF(A1714="","",'DATA PENDIENTES'!F1714)</f>
        <v/>
      </c>
      <c r="H1714" s="47" t="str">
        <f>IF(A1714="","",'DATA PENDIENTES'!G1714)</f>
        <v/>
      </c>
      <c r="I1714" s="48" t="str">
        <f>IF(A1714="","",'DATA PENDIENTES'!H1714)</f>
        <v/>
      </c>
      <c r="J1714" s="48" t="str">
        <f t="shared" si="1"/>
        <v/>
      </c>
      <c r="K1714" s="47" t="str">
        <f>IF(A1714="","",'DATA PENDIENTES'!I1714)</f>
        <v/>
      </c>
      <c r="L1714" s="47" t="str">
        <f>IF(A1714="","",'DATA PENDIENTES'!K1714)</f>
        <v/>
      </c>
      <c r="M1714" s="47" t="str">
        <f>IF(A1714="","",'DATA PENDIENTES'!M1714)</f>
        <v/>
      </c>
      <c r="N1714" s="47" t="str">
        <f>IF(A1714="","",'DATA PENDIENTES'!N1714)</f>
        <v/>
      </c>
      <c r="O1714" s="47" t="str">
        <f t="shared" si="2"/>
        <v/>
      </c>
      <c r="P1714" s="47" t="str">
        <f t="shared" si="3"/>
        <v/>
      </c>
      <c r="Q1714" s="77" t="str">
        <f t="shared" si="4"/>
        <v/>
      </c>
      <c r="R1714" s="47" t="str">
        <f t="shared" si="5"/>
        <v/>
      </c>
      <c r="S1714" s="47" t="str">
        <f t="shared" si="6"/>
        <v/>
      </c>
      <c r="T1714" s="48" t="str">
        <f>IF(A1714="","",'DATA PENDIENTES'!O1714)</f>
        <v/>
      </c>
    </row>
    <row r="1715" ht="15.75" customHeight="1">
      <c r="A1715" s="52" t="str">
        <f>IF('DATA PENDIENTES'!B1715="","",'DATA PENDIENTES'!B1715)</f>
        <v/>
      </c>
      <c r="B1715" s="52" t="str">
        <f>IF(A1715="","",'DATA PENDIENTES'!C1715)</f>
        <v/>
      </c>
      <c r="C1715" s="52" t="str">
        <f>IF(A1715="","",'DATA PENDIENTES'!L1715)</f>
        <v/>
      </c>
      <c r="D1715" s="52" t="str">
        <f>IF(A1715="","",'DATA PENDIENTES'!J1715)</f>
        <v/>
      </c>
      <c r="E1715" s="52" t="str">
        <f>IF(A1715="","",'DATA PENDIENTES'!D1715)</f>
        <v/>
      </c>
      <c r="F1715" s="52" t="str">
        <f>IF(A1715="","",'DATA PENDIENTES'!E1715)</f>
        <v/>
      </c>
      <c r="G1715" s="52" t="str">
        <f>IF(A1715="","",'DATA PENDIENTES'!F1715)</f>
        <v/>
      </c>
      <c r="H1715" s="52" t="str">
        <f>IF(A1715="","",'DATA PENDIENTES'!G1715)</f>
        <v/>
      </c>
      <c r="I1715" s="53" t="str">
        <f>IF(A1715="","",'DATA PENDIENTES'!H1715)</f>
        <v/>
      </c>
      <c r="J1715" s="53" t="str">
        <f t="shared" si="1"/>
        <v/>
      </c>
      <c r="K1715" s="52" t="str">
        <f>IF(A1715="","",'DATA PENDIENTES'!I1715)</f>
        <v/>
      </c>
      <c r="L1715" s="52" t="str">
        <f>IF(A1715="","",'DATA PENDIENTES'!K1715)</f>
        <v/>
      </c>
      <c r="M1715" s="52" t="str">
        <f>IF(A1715="","",'DATA PENDIENTES'!M1715)</f>
        <v/>
      </c>
      <c r="N1715" s="52" t="str">
        <f>IF(A1715="","",'DATA PENDIENTES'!N1715)</f>
        <v/>
      </c>
      <c r="O1715" s="52" t="str">
        <f t="shared" si="2"/>
        <v/>
      </c>
      <c r="P1715" s="52" t="str">
        <f t="shared" si="3"/>
        <v/>
      </c>
      <c r="Q1715" s="80" t="str">
        <f t="shared" si="4"/>
        <v/>
      </c>
      <c r="R1715" s="52" t="str">
        <f t="shared" si="5"/>
        <v/>
      </c>
      <c r="S1715" s="52" t="str">
        <f t="shared" si="6"/>
        <v/>
      </c>
      <c r="T1715" s="53" t="str">
        <f>IF(A1715="","",'DATA PENDIENTES'!O1715)</f>
        <v/>
      </c>
    </row>
    <row r="1716" ht="15.75" customHeight="1">
      <c r="A1716" s="47" t="str">
        <f>IF('DATA PENDIENTES'!B1716="","",'DATA PENDIENTES'!B1716)</f>
        <v/>
      </c>
      <c r="B1716" s="47" t="str">
        <f>IF(A1716="","",'DATA PENDIENTES'!C1716)</f>
        <v/>
      </c>
      <c r="C1716" s="47" t="str">
        <f>IF(A1716="","",'DATA PENDIENTES'!L1716)</f>
        <v/>
      </c>
      <c r="D1716" s="47" t="str">
        <f>IF(A1716="","",'DATA PENDIENTES'!J1716)</f>
        <v/>
      </c>
      <c r="E1716" s="47" t="str">
        <f>IF(A1716="","",'DATA PENDIENTES'!D1716)</f>
        <v/>
      </c>
      <c r="F1716" s="47" t="str">
        <f>IF(A1716="","",'DATA PENDIENTES'!E1716)</f>
        <v/>
      </c>
      <c r="G1716" s="47" t="str">
        <f>IF(A1716="","",'DATA PENDIENTES'!F1716)</f>
        <v/>
      </c>
      <c r="H1716" s="47" t="str">
        <f>IF(A1716="","",'DATA PENDIENTES'!G1716)</f>
        <v/>
      </c>
      <c r="I1716" s="48" t="str">
        <f>IF(A1716="","",'DATA PENDIENTES'!H1716)</f>
        <v/>
      </c>
      <c r="J1716" s="48" t="str">
        <f t="shared" si="1"/>
        <v/>
      </c>
      <c r="K1716" s="47" t="str">
        <f>IF(A1716="","",'DATA PENDIENTES'!I1716)</f>
        <v/>
      </c>
      <c r="L1716" s="47" t="str">
        <f>IF(A1716="","",'DATA PENDIENTES'!K1716)</f>
        <v/>
      </c>
      <c r="M1716" s="47" t="str">
        <f>IF(A1716="","",'DATA PENDIENTES'!M1716)</f>
        <v/>
      </c>
      <c r="N1716" s="47" t="str">
        <f>IF(A1716="","",'DATA PENDIENTES'!N1716)</f>
        <v/>
      </c>
      <c r="O1716" s="47" t="str">
        <f t="shared" si="2"/>
        <v/>
      </c>
      <c r="P1716" s="47" t="str">
        <f t="shared" si="3"/>
        <v/>
      </c>
      <c r="Q1716" s="77" t="str">
        <f t="shared" si="4"/>
        <v/>
      </c>
      <c r="R1716" s="47" t="str">
        <f t="shared" si="5"/>
        <v/>
      </c>
      <c r="S1716" s="47" t="str">
        <f t="shared" si="6"/>
        <v/>
      </c>
      <c r="T1716" s="48" t="str">
        <f>IF(A1716="","",'DATA PENDIENTES'!O1716)</f>
        <v/>
      </c>
    </row>
    <row r="1717" ht="15.75" customHeight="1">
      <c r="A1717" s="52" t="str">
        <f>IF('DATA PENDIENTES'!B1717="","",'DATA PENDIENTES'!B1717)</f>
        <v/>
      </c>
      <c r="B1717" s="52" t="str">
        <f>IF(A1717="","",'DATA PENDIENTES'!C1717)</f>
        <v/>
      </c>
      <c r="C1717" s="52" t="str">
        <f>IF(A1717="","",'DATA PENDIENTES'!L1717)</f>
        <v/>
      </c>
      <c r="D1717" s="52" t="str">
        <f>IF(A1717="","",'DATA PENDIENTES'!J1717)</f>
        <v/>
      </c>
      <c r="E1717" s="52" t="str">
        <f>IF(A1717="","",'DATA PENDIENTES'!D1717)</f>
        <v/>
      </c>
      <c r="F1717" s="52" t="str">
        <f>IF(A1717="","",'DATA PENDIENTES'!E1717)</f>
        <v/>
      </c>
      <c r="G1717" s="52" t="str">
        <f>IF(A1717="","",'DATA PENDIENTES'!F1717)</f>
        <v/>
      </c>
      <c r="H1717" s="52" t="str">
        <f>IF(A1717="","",'DATA PENDIENTES'!G1717)</f>
        <v/>
      </c>
      <c r="I1717" s="53" t="str">
        <f>IF(A1717="","",'DATA PENDIENTES'!H1717)</f>
        <v/>
      </c>
      <c r="J1717" s="53" t="str">
        <f t="shared" si="1"/>
        <v/>
      </c>
      <c r="K1717" s="52" t="str">
        <f>IF(A1717="","",'DATA PENDIENTES'!I1717)</f>
        <v/>
      </c>
      <c r="L1717" s="52" t="str">
        <f>IF(A1717="","",'DATA PENDIENTES'!K1717)</f>
        <v/>
      </c>
      <c r="M1717" s="52" t="str">
        <f>IF(A1717="","",'DATA PENDIENTES'!M1717)</f>
        <v/>
      </c>
      <c r="N1717" s="52" t="str">
        <f>IF(A1717="","",'DATA PENDIENTES'!N1717)</f>
        <v/>
      </c>
      <c r="O1717" s="52" t="str">
        <f t="shared" si="2"/>
        <v/>
      </c>
      <c r="P1717" s="52" t="str">
        <f t="shared" si="3"/>
        <v/>
      </c>
      <c r="Q1717" s="80" t="str">
        <f t="shared" si="4"/>
        <v/>
      </c>
      <c r="R1717" s="52" t="str">
        <f t="shared" si="5"/>
        <v/>
      </c>
      <c r="S1717" s="52" t="str">
        <f t="shared" si="6"/>
        <v/>
      </c>
      <c r="T1717" s="53" t="str">
        <f>IF(A1717="","",'DATA PENDIENTES'!O1717)</f>
        <v/>
      </c>
    </row>
    <row r="1718" ht="15.75" customHeight="1">
      <c r="A1718" s="47" t="str">
        <f>IF('DATA PENDIENTES'!B1718="","",'DATA PENDIENTES'!B1718)</f>
        <v/>
      </c>
      <c r="B1718" s="47" t="str">
        <f>IF(A1718="","",'DATA PENDIENTES'!C1718)</f>
        <v/>
      </c>
      <c r="C1718" s="47" t="str">
        <f>IF(A1718="","",'DATA PENDIENTES'!L1718)</f>
        <v/>
      </c>
      <c r="D1718" s="47" t="str">
        <f>IF(A1718="","",'DATA PENDIENTES'!J1718)</f>
        <v/>
      </c>
      <c r="E1718" s="47" t="str">
        <f>IF(A1718="","",'DATA PENDIENTES'!D1718)</f>
        <v/>
      </c>
      <c r="F1718" s="47" t="str">
        <f>IF(A1718="","",'DATA PENDIENTES'!E1718)</f>
        <v/>
      </c>
      <c r="G1718" s="47" t="str">
        <f>IF(A1718="","",'DATA PENDIENTES'!F1718)</f>
        <v/>
      </c>
      <c r="H1718" s="47" t="str">
        <f>IF(A1718="","",'DATA PENDIENTES'!G1718)</f>
        <v/>
      </c>
      <c r="I1718" s="48" t="str">
        <f>IF(A1718="","",'DATA PENDIENTES'!H1718)</f>
        <v/>
      </c>
      <c r="J1718" s="48" t="str">
        <f t="shared" si="1"/>
        <v/>
      </c>
      <c r="K1718" s="47" t="str">
        <f>IF(A1718="","",'DATA PENDIENTES'!I1718)</f>
        <v/>
      </c>
      <c r="L1718" s="47" t="str">
        <f>IF(A1718="","",'DATA PENDIENTES'!K1718)</f>
        <v/>
      </c>
      <c r="M1718" s="47" t="str">
        <f>IF(A1718="","",'DATA PENDIENTES'!M1718)</f>
        <v/>
      </c>
      <c r="N1718" s="47" t="str">
        <f>IF(A1718="","",'DATA PENDIENTES'!N1718)</f>
        <v/>
      </c>
      <c r="O1718" s="47" t="str">
        <f t="shared" si="2"/>
        <v/>
      </c>
      <c r="P1718" s="47" t="str">
        <f t="shared" si="3"/>
        <v/>
      </c>
      <c r="Q1718" s="77" t="str">
        <f t="shared" si="4"/>
        <v/>
      </c>
      <c r="R1718" s="47" t="str">
        <f t="shared" si="5"/>
        <v/>
      </c>
      <c r="S1718" s="47" t="str">
        <f t="shared" si="6"/>
        <v/>
      </c>
      <c r="T1718" s="48" t="str">
        <f>IF(A1718="","",'DATA PENDIENTES'!O1718)</f>
        <v/>
      </c>
    </row>
    <row r="1719" ht="15.75" customHeight="1">
      <c r="A1719" s="52" t="str">
        <f>IF('DATA PENDIENTES'!B1719="","",'DATA PENDIENTES'!B1719)</f>
        <v/>
      </c>
      <c r="B1719" s="52" t="str">
        <f>IF(A1719="","",'DATA PENDIENTES'!C1719)</f>
        <v/>
      </c>
      <c r="C1719" s="52" t="str">
        <f>IF(A1719="","",'DATA PENDIENTES'!L1719)</f>
        <v/>
      </c>
      <c r="D1719" s="52" t="str">
        <f>IF(A1719="","",'DATA PENDIENTES'!J1719)</f>
        <v/>
      </c>
      <c r="E1719" s="52" t="str">
        <f>IF(A1719="","",'DATA PENDIENTES'!D1719)</f>
        <v/>
      </c>
      <c r="F1719" s="52" t="str">
        <f>IF(A1719="","",'DATA PENDIENTES'!E1719)</f>
        <v/>
      </c>
      <c r="G1719" s="52" t="str">
        <f>IF(A1719="","",'DATA PENDIENTES'!F1719)</f>
        <v/>
      </c>
      <c r="H1719" s="52" t="str">
        <f>IF(A1719="","",'DATA PENDIENTES'!G1719)</f>
        <v/>
      </c>
      <c r="I1719" s="53" t="str">
        <f>IF(A1719="","",'DATA PENDIENTES'!H1719)</f>
        <v/>
      </c>
      <c r="J1719" s="53" t="str">
        <f t="shared" si="1"/>
        <v/>
      </c>
      <c r="K1719" s="52" t="str">
        <f>IF(A1719="","",'DATA PENDIENTES'!I1719)</f>
        <v/>
      </c>
      <c r="L1719" s="52" t="str">
        <f>IF(A1719="","",'DATA PENDIENTES'!K1719)</f>
        <v/>
      </c>
      <c r="M1719" s="52" t="str">
        <f>IF(A1719="","",'DATA PENDIENTES'!M1719)</f>
        <v/>
      </c>
      <c r="N1719" s="52" t="str">
        <f>IF(A1719="","",'DATA PENDIENTES'!N1719)</f>
        <v/>
      </c>
      <c r="O1719" s="52" t="str">
        <f t="shared" si="2"/>
        <v/>
      </c>
      <c r="P1719" s="52" t="str">
        <f t="shared" si="3"/>
        <v/>
      </c>
      <c r="Q1719" s="80" t="str">
        <f t="shared" si="4"/>
        <v/>
      </c>
      <c r="R1719" s="52" t="str">
        <f t="shared" si="5"/>
        <v/>
      </c>
      <c r="S1719" s="52" t="str">
        <f t="shared" si="6"/>
        <v/>
      </c>
      <c r="T1719" s="53" t="str">
        <f>IF(A1719="","",'DATA PENDIENTES'!O1719)</f>
        <v/>
      </c>
    </row>
    <row r="1720" ht="15.75" customHeight="1">
      <c r="A1720" s="47" t="str">
        <f>IF('DATA PENDIENTES'!B1720="","",'DATA PENDIENTES'!B1720)</f>
        <v/>
      </c>
      <c r="B1720" s="47" t="str">
        <f>IF(A1720="","",'DATA PENDIENTES'!C1720)</f>
        <v/>
      </c>
      <c r="C1720" s="47" t="str">
        <f>IF(A1720="","",'DATA PENDIENTES'!L1720)</f>
        <v/>
      </c>
      <c r="D1720" s="47" t="str">
        <f>IF(A1720="","",'DATA PENDIENTES'!J1720)</f>
        <v/>
      </c>
      <c r="E1720" s="47" t="str">
        <f>IF(A1720="","",'DATA PENDIENTES'!D1720)</f>
        <v/>
      </c>
      <c r="F1720" s="47" t="str">
        <f>IF(A1720="","",'DATA PENDIENTES'!E1720)</f>
        <v/>
      </c>
      <c r="G1720" s="47" t="str">
        <f>IF(A1720="","",'DATA PENDIENTES'!F1720)</f>
        <v/>
      </c>
      <c r="H1720" s="47" t="str">
        <f>IF(A1720="","",'DATA PENDIENTES'!G1720)</f>
        <v/>
      </c>
      <c r="I1720" s="48" t="str">
        <f>IF(A1720="","",'DATA PENDIENTES'!H1720)</f>
        <v/>
      </c>
      <c r="J1720" s="48" t="str">
        <f t="shared" si="1"/>
        <v/>
      </c>
      <c r="K1720" s="47" t="str">
        <f>IF(A1720="","",'DATA PENDIENTES'!I1720)</f>
        <v/>
      </c>
      <c r="L1720" s="47" t="str">
        <f>IF(A1720="","",'DATA PENDIENTES'!K1720)</f>
        <v/>
      </c>
      <c r="M1720" s="47" t="str">
        <f>IF(A1720="","",'DATA PENDIENTES'!M1720)</f>
        <v/>
      </c>
      <c r="N1720" s="47" t="str">
        <f>IF(A1720="","",'DATA PENDIENTES'!N1720)</f>
        <v/>
      </c>
      <c r="O1720" s="47" t="str">
        <f t="shared" si="2"/>
        <v/>
      </c>
      <c r="P1720" s="47" t="str">
        <f t="shared" si="3"/>
        <v/>
      </c>
      <c r="Q1720" s="77" t="str">
        <f t="shared" si="4"/>
        <v/>
      </c>
      <c r="R1720" s="47" t="str">
        <f t="shared" si="5"/>
        <v/>
      </c>
      <c r="S1720" s="47" t="str">
        <f t="shared" si="6"/>
        <v/>
      </c>
      <c r="T1720" s="48" t="str">
        <f>IF(A1720="","",'DATA PENDIENTES'!O1720)</f>
        <v/>
      </c>
    </row>
    <row r="1721" ht="15.75" customHeight="1">
      <c r="A1721" s="52" t="str">
        <f>IF('DATA PENDIENTES'!B1721="","",'DATA PENDIENTES'!B1721)</f>
        <v/>
      </c>
      <c r="B1721" s="52" t="str">
        <f>IF(A1721="","",'DATA PENDIENTES'!C1721)</f>
        <v/>
      </c>
      <c r="C1721" s="52" t="str">
        <f>IF(A1721="","",'DATA PENDIENTES'!L1721)</f>
        <v/>
      </c>
      <c r="D1721" s="52" t="str">
        <f>IF(A1721="","",'DATA PENDIENTES'!J1721)</f>
        <v/>
      </c>
      <c r="E1721" s="52" t="str">
        <f>IF(A1721="","",'DATA PENDIENTES'!D1721)</f>
        <v/>
      </c>
      <c r="F1721" s="52" t="str">
        <f>IF(A1721="","",'DATA PENDIENTES'!E1721)</f>
        <v/>
      </c>
      <c r="G1721" s="52" t="str">
        <f>IF(A1721="","",'DATA PENDIENTES'!F1721)</f>
        <v/>
      </c>
      <c r="H1721" s="52" t="str">
        <f>IF(A1721="","",'DATA PENDIENTES'!G1721)</f>
        <v/>
      </c>
      <c r="I1721" s="53" t="str">
        <f>IF(A1721="","",'DATA PENDIENTES'!H1721)</f>
        <v/>
      </c>
      <c r="J1721" s="53" t="str">
        <f t="shared" si="1"/>
        <v/>
      </c>
      <c r="K1721" s="52" t="str">
        <f>IF(A1721="","",'DATA PENDIENTES'!I1721)</f>
        <v/>
      </c>
      <c r="L1721" s="52" t="str">
        <f>IF(A1721="","",'DATA PENDIENTES'!K1721)</f>
        <v/>
      </c>
      <c r="M1721" s="52" t="str">
        <f>IF(A1721="","",'DATA PENDIENTES'!M1721)</f>
        <v/>
      </c>
      <c r="N1721" s="52" t="str">
        <f>IF(A1721="","",'DATA PENDIENTES'!N1721)</f>
        <v/>
      </c>
      <c r="O1721" s="52" t="str">
        <f t="shared" si="2"/>
        <v/>
      </c>
      <c r="P1721" s="52" t="str">
        <f t="shared" si="3"/>
        <v/>
      </c>
      <c r="Q1721" s="80" t="str">
        <f t="shared" si="4"/>
        <v/>
      </c>
      <c r="R1721" s="52" t="str">
        <f t="shared" si="5"/>
        <v/>
      </c>
      <c r="S1721" s="52" t="str">
        <f t="shared" si="6"/>
        <v/>
      </c>
      <c r="T1721" s="53" t="str">
        <f>IF(A1721="","",'DATA PENDIENTES'!O1721)</f>
        <v/>
      </c>
    </row>
    <row r="1722" ht="15.75" customHeight="1">
      <c r="A1722" s="47" t="str">
        <f>IF('DATA PENDIENTES'!B1722="","",'DATA PENDIENTES'!B1722)</f>
        <v/>
      </c>
      <c r="B1722" s="47" t="str">
        <f>IF(A1722="","",'DATA PENDIENTES'!C1722)</f>
        <v/>
      </c>
      <c r="C1722" s="47" t="str">
        <f>IF(A1722="","",'DATA PENDIENTES'!L1722)</f>
        <v/>
      </c>
      <c r="D1722" s="47" t="str">
        <f>IF(A1722="","",'DATA PENDIENTES'!J1722)</f>
        <v/>
      </c>
      <c r="E1722" s="47" t="str">
        <f>IF(A1722="","",'DATA PENDIENTES'!D1722)</f>
        <v/>
      </c>
      <c r="F1722" s="47" t="str">
        <f>IF(A1722="","",'DATA PENDIENTES'!E1722)</f>
        <v/>
      </c>
      <c r="G1722" s="47" t="str">
        <f>IF(A1722="","",'DATA PENDIENTES'!F1722)</f>
        <v/>
      </c>
      <c r="H1722" s="47" t="str">
        <f>IF(A1722="","",'DATA PENDIENTES'!G1722)</f>
        <v/>
      </c>
      <c r="I1722" s="48" t="str">
        <f>IF(A1722="","",'DATA PENDIENTES'!H1722)</f>
        <v/>
      </c>
      <c r="J1722" s="48" t="str">
        <f t="shared" si="1"/>
        <v/>
      </c>
      <c r="K1722" s="47" t="str">
        <f>IF(A1722="","",'DATA PENDIENTES'!I1722)</f>
        <v/>
      </c>
      <c r="L1722" s="47" t="str">
        <f>IF(A1722="","",'DATA PENDIENTES'!K1722)</f>
        <v/>
      </c>
      <c r="M1722" s="47" t="str">
        <f>IF(A1722="","",'DATA PENDIENTES'!M1722)</f>
        <v/>
      </c>
      <c r="N1722" s="47" t="str">
        <f>IF(A1722="","",'DATA PENDIENTES'!N1722)</f>
        <v/>
      </c>
      <c r="O1722" s="47" t="str">
        <f t="shared" si="2"/>
        <v/>
      </c>
      <c r="P1722" s="47" t="str">
        <f t="shared" si="3"/>
        <v/>
      </c>
      <c r="Q1722" s="77" t="str">
        <f t="shared" si="4"/>
        <v/>
      </c>
      <c r="R1722" s="47" t="str">
        <f t="shared" si="5"/>
        <v/>
      </c>
      <c r="S1722" s="47" t="str">
        <f t="shared" si="6"/>
        <v/>
      </c>
      <c r="T1722" s="48" t="str">
        <f>IF(A1722="","",'DATA PENDIENTES'!O1722)</f>
        <v/>
      </c>
    </row>
    <row r="1723" ht="15.75" customHeight="1">
      <c r="A1723" s="52" t="str">
        <f>IF('DATA PENDIENTES'!B1723="","",'DATA PENDIENTES'!B1723)</f>
        <v/>
      </c>
      <c r="B1723" s="52" t="str">
        <f>IF(A1723="","",'DATA PENDIENTES'!C1723)</f>
        <v/>
      </c>
      <c r="C1723" s="52" t="str">
        <f>IF(A1723="","",'DATA PENDIENTES'!L1723)</f>
        <v/>
      </c>
      <c r="D1723" s="52" t="str">
        <f>IF(A1723="","",'DATA PENDIENTES'!J1723)</f>
        <v/>
      </c>
      <c r="E1723" s="52" t="str">
        <f>IF(A1723="","",'DATA PENDIENTES'!D1723)</f>
        <v/>
      </c>
      <c r="F1723" s="52" t="str">
        <f>IF(A1723="","",'DATA PENDIENTES'!E1723)</f>
        <v/>
      </c>
      <c r="G1723" s="52" t="str">
        <f>IF(A1723="","",'DATA PENDIENTES'!F1723)</f>
        <v/>
      </c>
      <c r="H1723" s="52" t="str">
        <f>IF(A1723="","",'DATA PENDIENTES'!G1723)</f>
        <v/>
      </c>
      <c r="I1723" s="53" t="str">
        <f>IF(A1723="","",'DATA PENDIENTES'!H1723)</f>
        <v/>
      </c>
      <c r="J1723" s="53" t="str">
        <f t="shared" si="1"/>
        <v/>
      </c>
      <c r="K1723" s="52" t="str">
        <f>IF(A1723="","",'DATA PENDIENTES'!I1723)</f>
        <v/>
      </c>
      <c r="L1723" s="52" t="str">
        <f>IF(A1723="","",'DATA PENDIENTES'!K1723)</f>
        <v/>
      </c>
      <c r="M1723" s="52" t="str">
        <f>IF(A1723="","",'DATA PENDIENTES'!M1723)</f>
        <v/>
      </c>
      <c r="N1723" s="52" t="str">
        <f>IF(A1723="","",'DATA PENDIENTES'!N1723)</f>
        <v/>
      </c>
      <c r="O1723" s="52" t="str">
        <f t="shared" si="2"/>
        <v/>
      </c>
      <c r="P1723" s="52" t="str">
        <f t="shared" si="3"/>
        <v/>
      </c>
      <c r="Q1723" s="80" t="str">
        <f t="shared" si="4"/>
        <v/>
      </c>
      <c r="R1723" s="52" t="str">
        <f t="shared" si="5"/>
        <v/>
      </c>
      <c r="S1723" s="52" t="str">
        <f t="shared" si="6"/>
        <v/>
      </c>
      <c r="T1723" s="53" t="str">
        <f>IF(A1723="","",'DATA PENDIENTES'!O1723)</f>
        <v/>
      </c>
    </row>
    <row r="1724" ht="15.75" customHeight="1">
      <c r="A1724" s="47" t="str">
        <f>IF('DATA PENDIENTES'!B1724="","",'DATA PENDIENTES'!B1724)</f>
        <v/>
      </c>
      <c r="B1724" s="47" t="str">
        <f>IF(A1724="","",'DATA PENDIENTES'!C1724)</f>
        <v/>
      </c>
      <c r="C1724" s="47" t="str">
        <f>IF(A1724="","",'DATA PENDIENTES'!L1724)</f>
        <v/>
      </c>
      <c r="D1724" s="47" t="str">
        <f>IF(A1724="","",'DATA PENDIENTES'!J1724)</f>
        <v/>
      </c>
      <c r="E1724" s="47" t="str">
        <f>IF(A1724="","",'DATA PENDIENTES'!D1724)</f>
        <v/>
      </c>
      <c r="F1724" s="47" t="str">
        <f>IF(A1724="","",'DATA PENDIENTES'!E1724)</f>
        <v/>
      </c>
      <c r="G1724" s="47" t="str">
        <f>IF(A1724="","",'DATA PENDIENTES'!F1724)</f>
        <v/>
      </c>
      <c r="H1724" s="47" t="str">
        <f>IF(A1724="","",'DATA PENDIENTES'!G1724)</f>
        <v/>
      </c>
      <c r="I1724" s="48" t="str">
        <f>IF(A1724="","",'DATA PENDIENTES'!H1724)</f>
        <v/>
      </c>
      <c r="J1724" s="48" t="str">
        <f t="shared" si="1"/>
        <v/>
      </c>
      <c r="K1724" s="47" t="str">
        <f>IF(A1724="","",'DATA PENDIENTES'!I1724)</f>
        <v/>
      </c>
      <c r="L1724" s="47" t="str">
        <f>IF(A1724="","",'DATA PENDIENTES'!K1724)</f>
        <v/>
      </c>
      <c r="M1724" s="47" t="str">
        <f>IF(A1724="","",'DATA PENDIENTES'!M1724)</f>
        <v/>
      </c>
      <c r="N1724" s="47" t="str">
        <f>IF(A1724="","",'DATA PENDIENTES'!N1724)</f>
        <v/>
      </c>
      <c r="O1724" s="47" t="str">
        <f t="shared" si="2"/>
        <v/>
      </c>
      <c r="P1724" s="47" t="str">
        <f t="shared" si="3"/>
        <v/>
      </c>
      <c r="Q1724" s="77" t="str">
        <f t="shared" si="4"/>
        <v/>
      </c>
      <c r="R1724" s="47" t="str">
        <f t="shared" si="5"/>
        <v/>
      </c>
      <c r="S1724" s="47" t="str">
        <f t="shared" si="6"/>
        <v/>
      </c>
      <c r="T1724" s="48" t="str">
        <f>IF(A1724="","",'DATA PENDIENTES'!O1724)</f>
        <v/>
      </c>
    </row>
    <row r="1725" ht="15.75" customHeight="1">
      <c r="A1725" s="52" t="str">
        <f>IF('DATA PENDIENTES'!B1725="","",'DATA PENDIENTES'!B1725)</f>
        <v/>
      </c>
      <c r="B1725" s="52" t="str">
        <f>IF(A1725="","",'DATA PENDIENTES'!C1725)</f>
        <v/>
      </c>
      <c r="C1725" s="52" t="str">
        <f>IF(A1725="","",'DATA PENDIENTES'!L1725)</f>
        <v/>
      </c>
      <c r="D1725" s="52" t="str">
        <f>IF(A1725="","",'DATA PENDIENTES'!J1725)</f>
        <v/>
      </c>
      <c r="E1725" s="52" t="str">
        <f>IF(A1725="","",'DATA PENDIENTES'!D1725)</f>
        <v/>
      </c>
      <c r="F1725" s="52" t="str">
        <f>IF(A1725="","",'DATA PENDIENTES'!E1725)</f>
        <v/>
      </c>
      <c r="G1725" s="52" t="str">
        <f>IF(A1725="","",'DATA PENDIENTES'!F1725)</f>
        <v/>
      </c>
      <c r="H1725" s="52" t="str">
        <f>IF(A1725="","",'DATA PENDIENTES'!G1725)</f>
        <v/>
      </c>
      <c r="I1725" s="53" t="str">
        <f>IF(A1725="","",'DATA PENDIENTES'!H1725)</f>
        <v/>
      </c>
      <c r="J1725" s="53" t="str">
        <f t="shared" si="1"/>
        <v/>
      </c>
      <c r="K1725" s="52" t="str">
        <f>IF(A1725="","",'DATA PENDIENTES'!I1725)</f>
        <v/>
      </c>
      <c r="L1725" s="52" t="str">
        <f>IF(A1725="","",'DATA PENDIENTES'!K1725)</f>
        <v/>
      </c>
      <c r="M1725" s="52" t="str">
        <f>IF(A1725="","",'DATA PENDIENTES'!M1725)</f>
        <v/>
      </c>
      <c r="N1725" s="52" t="str">
        <f>IF(A1725="","",'DATA PENDIENTES'!N1725)</f>
        <v/>
      </c>
      <c r="O1725" s="52" t="str">
        <f t="shared" si="2"/>
        <v/>
      </c>
      <c r="P1725" s="52" t="str">
        <f t="shared" si="3"/>
        <v/>
      </c>
      <c r="Q1725" s="80" t="str">
        <f t="shared" si="4"/>
        <v/>
      </c>
      <c r="R1725" s="52" t="str">
        <f t="shared" si="5"/>
        <v/>
      </c>
      <c r="S1725" s="52" t="str">
        <f t="shared" si="6"/>
        <v/>
      </c>
      <c r="T1725" s="53" t="str">
        <f>IF(A1725="","",'DATA PENDIENTES'!O1725)</f>
        <v/>
      </c>
    </row>
    <row r="1726" ht="15.75" customHeight="1">
      <c r="A1726" s="47" t="str">
        <f>IF('DATA PENDIENTES'!B1726="","",'DATA PENDIENTES'!B1726)</f>
        <v/>
      </c>
      <c r="B1726" s="47" t="str">
        <f>IF(A1726="","",'DATA PENDIENTES'!C1726)</f>
        <v/>
      </c>
      <c r="C1726" s="47" t="str">
        <f>IF(A1726="","",'DATA PENDIENTES'!L1726)</f>
        <v/>
      </c>
      <c r="D1726" s="47" t="str">
        <f>IF(A1726="","",'DATA PENDIENTES'!J1726)</f>
        <v/>
      </c>
      <c r="E1726" s="47" t="str">
        <f>IF(A1726="","",'DATA PENDIENTES'!D1726)</f>
        <v/>
      </c>
      <c r="F1726" s="47" t="str">
        <f>IF(A1726="","",'DATA PENDIENTES'!E1726)</f>
        <v/>
      </c>
      <c r="G1726" s="47" t="str">
        <f>IF(A1726="","",'DATA PENDIENTES'!F1726)</f>
        <v/>
      </c>
      <c r="H1726" s="47" t="str">
        <f>IF(A1726="","",'DATA PENDIENTES'!G1726)</f>
        <v/>
      </c>
      <c r="I1726" s="48" t="str">
        <f>IF(A1726="","",'DATA PENDIENTES'!H1726)</f>
        <v/>
      </c>
      <c r="J1726" s="48" t="str">
        <f t="shared" si="1"/>
        <v/>
      </c>
      <c r="K1726" s="47" t="str">
        <f>IF(A1726="","",'DATA PENDIENTES'!I1726)</f>
        <v/>
      </c>
      <c r="L1726" s="47" t="str">
        <f>IF(A1726="","",'DATA PENDIENTES'!K1726)</f>
        <v/>
      </c>
      <c r="M1726" s="47" t="str">
        <f>IF(A1726="","",'DATA PENDIENTES'!M1726)</f>
        <v/>
      </c>
      <c r="N1726" s="47" t="str">
        <f>IF(A1726="","",'DATA PENDIENTES'!N1726)</f>
        <v/>
      </c>
      <c r="O1726" s="47" t="str">
        <f t="shared" si="2"/>
        <v/>
      </c>
      <c r="P1726" s="47" t="str">
        <f t="shared" si="3"/>
        <v/>
      </c>
      <c r="Q1726" s="77" t="str">
        <f t="shared" si="4"/>
        <v/>
      </c>
      <c r="R1726" s="47" t="str">
        <f t="shared" si="5"/>
        <v/>
      </c>
      <c r="S1726" s="47" t="str">
        <f t="shared" si="6"/>
        <v/>
      </c>
      <c r="T1726" s="48" t="str">
        <f>IF(A1726="","",'DATA PENDIENTES'!O1726)</f>
        <v/>
      </c>
    </row>
    <row r="1727" ht="15.75" customHeight="1">
      <c r="A1727" s="52" t="str">
        <f>IF('DATA PENDIENTES'!B1727="","",'DATA PENDIENTES'!B1727)</f>
        <v/>
      </c>
      <c r="B1727" s="52" t="str">
        <f>IF(A1727="","",'DATA PENDIENTES'!C1727)</f>
        <v/>
      </c>
      <c r="C1727" s="52" t="str">
        <f>IF(A1727="","",'DATA PENDIENTES'!L1727)</f>
        <v/>
      </c>
      <c r="D1727" s="52" t="str">
        <f>IF(A1727="","",'DATA PENDIENTES'!J1727)</f>
        <v/>
      </c>
      <c r="E1727" s="52" t="str">
        <f>IF(A1727="","",'DATA PENDIENTES'!D1727)</f>
        <v/>
      </c>
      <c r="F1727" s="52" t="str">
        <f>IF(A1727="","",'DATA PENDIENTES'!E1727)</f>
        <v/>
      </c>
      <c r="G1727" s="52" t="str">
        <f>IF(A1727="","",'DATA PENDIENTES'!F1727)</f>
        <v/>
      </c>
      <c r="H1727" s="52" t="str">
        <f>IF(A1727="","",'DATA PENDIENTES'!G1727)</f>
        <v/>
      </c>
      <c r="I1727" s="53" t="str">
        <f>IF(A1727="","",'DATA PENDIENTES'!H1727)</f>
        <v/>
      </c>
      <c r="J1727" s="53" t="str">
        <f t="shared" si="1"/>
        <v/>
      </c>
      <c r="K1727" s="52" t="str">
        <f>IF(A1727="","",'DATA PENDIENTES'!I1727)</f>
        <v/>
      </c>
      <c r="L1727" s="52" t="str">
        <f>IF(A1727="","",'DATA PENDIENTES'!K1727)</f>
        <v/>
      </c>
      <c r="M1727" s="52" t="str">
        <f>IF(A1727="","",'DATA PENDIENTES'!M1727)</f>
        <v/>
      </c>
      <c r="N1727" s="52" t="str">
        <f>IF(A1727="","",'DATA PENDIENTES'!N1727)</f>
        <v/>
      </c>
      <c r="O1727" s="52" t="str">
        <f t="shared" si="2"/>
        <v/>
      </c>
      <c r="P1727" s="52" t="str">
        <f t="shared" si="3"/>
        <v/>
      </c>
      <c r="Q1727" s="80" t="str">
        <f t="shared" si="4"/>
        <v/>
      </c>
      <c r="R1727" s="52" t="str">
        <f t="shared" si="5"/>
        <v/>
      </c>
      <c r="S1727" s="52" t="str">
        <f t="shared" si="6"/>
        <v/>
      </c>
      <c r="T1727" s="53" t="str">
        <f>IF(A1727="","",'DATA PENDIENTES'!O1727)</f>
        <v/>
      </c>
    </row>
    <row r="1728" ht="15.75" customHeight="1">
      <c r="A1728" s="47" t="str">
        <f>IF('DATA PENDIENTES'!B1728="","",'DATA PENDIENTES'!B1728)</f>
        <v/>
      </c>
      <c r="B1728" s="47" t="str">
        <f>IF(A1728="","",'DATA PENDIENTES'!C1728)</f>
        <v/>
      </c>
      <c r="C1728" s="47" t="str">
        <f>IF(A1728="","",'DATA PENDIENTES'!L1728)</f>
        <v/>
      </c>
      <c r="D1728" s="47" t="str">
        <f>IF(A1728="","",'DATA PENDIENTES'!J1728)</f>
        <v/>
      </c>
      <c r="E1728" s="47" t="str">
        <f>IF(A1728="","",'DATA PENDIENTES'!D1728)</f>
        <v/>
      </c>
      <c r="F1728" s="47" t="str">
        <f>IF(A1728="","",'DATA PENDIENTES'!E1728)</f>
        <v/>
      </c>
      <c r="G1728" s="47" t="str">
        <f>IF(A1728="","",'DATA PENDIENTES'!F1728)</f>
        <v/>
      </c>
      <c r="H1728" s="47" t="str">
        <f>IF(A1728="","",'DATA PENDIENTES'!G1728)</f>
        <v/>
      </c>
      <c r="I1728" s="48" t="str">
        <f>IF(A1728="","",'DATA PENDIENTES'!H1728)</f>
        <v/>
      </c>
      <c r="J1728" s="48" t="str">
        <f t="shared" si="1"/>
        <v/>
      </c>
      <c r="K1728" s="47" t="str">
        <f>IF(A1728="","",'DATA PENDIENTES'!I1728)</f>
        <v/>
      </c>
      <c r="L1728" s="47" t="str">
        <f>IF(A1728="","",'DATA PENDIENTES'!K1728)</f>
        <v/>
      </c>
      <c r="M1728" s="47" t="str">
        <f>IF(A1728="","",'DATA PENDIENTES'!M1728)</f>
        <v/>
      </c>
      <c r="N1728" s="47" t="str">
        <f>IF(A1728="","",'DATA PENDIENTES'!N1728)</f>
        <v/>
      </c>
      <c r="O1728" s="47" t="str">
        <f t="shared" si="2"/>
        <v/>
      </c>
      <c r="P1728" s="47" t="str">
        <f t="shared" si="3"/>
        <v/>
      </c>
      <c r="Q1728" s="77" t="str">
        <f t="shared" si="4"/>
        <v/>
      </c>
      <c r="R1728" s="47" t="str">
        <f t="shared" si="5"/>
        <v/>
      </c>
      <c r="S1728" s="47" t="str">
        <f t="shared" si="6"/>
        <v/>
      </c>
      <c r="T1728" s="48" t="str">
        <f>IF(A1728="","",'DATA PENDIENTES'!O1728)</f>
        <v/>
      </c>
    </row>
    <row r="1729" ht="15.75" customHeight="1">
      <c r="A1729" s="52" t="str">
        <f>IF('DATA PENDIENTES'!B1729="","",'DATA PENDIENTES'!B1729)</f>
        <v/>
      </c>
      <c r="B1729" s="52" t="str">
        <f>IF(A1729="","",'DATA PENDIENTES'!C1729)</f>
        <v/>
      </c>
      <c r="C1729" s="52" t="str">
        <f>IF(A1729="","",'DATA PENDIENTES'!L1729)</f>
        <v/>
      </c>
      <c r="D1729" s="52" t="str">
        <f>IF(A1729="","",'DATA PENDIENTES'!J1729)</f>
        <v/>
      </c>
      <c r="E1729" s="52" t="str">
        <f>IF(A1729="","",'DATA PENDIENTES'!D1729)</f>
        <v/>
      </c>
      <c r="F1729" s="52" t="str">
        <f>IF(A1729="","",'DATA PENDIENTES'!E1729)</f>
        <v/>
      </c>
      <c r="G1729" s="52" t="str">
        <f>IF(A1729="","",'DATA PENDIENTES'!F1729)</f>
        <v/>
      </c>
      <c r="H1729" s="52" t="str">
        <f>IF(A1729="","",'DATA PENDIENTES'!G1729)</f>
        <v/>
      </c>
      <c r="I1729" s="53" t="str">
        <f>IF(A1729="","",'DATA PENDIENTES'!H1729)</f>
        <v/>
      </c>
      <c r="J1729" s="53" t="str">
        <f t="shared" si="1"/>
        <v/>
      </c>
      <c r="K1729" s="52" t="str">
        <f>IF(A1729="","",'DATA PENDIENTES'!I1729)</f>
        <v/>
      </c>
      <c r="L1729" s="52" t="str">
        <f>IF(A1729="","",'DATA PENDIENTES'!K1729)</f>
        <v/>
      </c>
      <c r="M1729" s="52" t="str">
        <f>IF(A1729="","",'DATA PENDIENTES'!M1729)</f>
        <v/>
      </c>
      <c r="N1729" s="52" t="str">
        <f>IF(A1729="","",'DATA PENDIENTES'!N1729)</f>
        <v/>
      </c>
      <c r="O1729" s="52" t="str">
        <f t="shared" si="2"/>
        <v/>
      </c>
      <c r="P1729" s="52" t="str">
        <f t="shared" si="3"/>
        <v/>
      </c>
      <c r="Q1729" s="80" t="str">
        <f t="shared" si="4"/>
        <v/>
      </c>
      <c r="R1729" s="52" t="str">
        <f t="shared" si="5"/>
        <v/>
      </c>
      <c r="S1729" s="52" t="str">
        <f t="shared" si="6"/>
        <v/>
      </c>
      <c r="T1729" s="53" t="str">
        <f>IF(A1729="","",'DATA PENDIENTES'!O1729)</f>
        <v/>
      </c>
    </row>
    <row r="1730" ht="15.75" customHeight="1">
      <c r="A1730" s="47" t="str">
        <f>IF('DATA PENDIENTES'!B1730="","",'DATA PENDIENTES'!B1730)</f>
        <v/>
      </c>
      <c r="B1730" s="47" t="str">
        <f>IF(A1730="","",'DATA PENDIENTES'!C1730)</f>
        <v/>
      </c>
      <c r="C1730" s="47" t="str">
        <f>IF(A1730="","",'DATA PENDIENTES'!L1730)</f>
        <v/>
      </c>
      <c r="D1730" s="47" t="str">
        <f>IF(A1730="","",'DATA PENDIENTES'!J1730)</f>
        <v/>
      </c>
      <c r="E1730" s="47" t="str">
        <f>IF(A1730="","",'DATA PENDIENTES'!D1730)</f>
        <v/>
      </c>
      <c r="F1730" s="47" t="str">
        <f>IF(A1730="","",'DATA PENDIENTES'!E1730)</f>
        <v/>
      </c>
      <c r="G1730" s="47" t="str">
        <f>IF(A1730="","",'DATA PENDIENTES'!F1730)</f>
        <v/>
      </c>
      <c r="H1730" s="47" t="str">
        <f>IF(A1730="","",'DATA PENDIENTES'!G1730)</f>
        <v/>
      </c>
      <c r="I1730" s="48" t="str">
        <f>IF(A1730="","",'DATA PENDIENTES'!H1730)</f>
        <v/>
      </c>
      <c r="J1730" s="48" t="str">
        <f t="shared" si="1"/>
        <v/>
      </c>
      <c r="K1730" s="47" t="str">
        <f>IF(A1730="","",'DATA PENDIENTES'!I1730)</f>
        <v/>
      </c>
      <c r="L1730" s="47" t="str">
        <f>IF(A1730="","",'DATA PENDIENTES'!K1730)</f>
        <v/>
      </c>
      <c r="M1730" s="47" t="str">
        <f>IF(A1730="","",'DATA PENDIENTES'!M1730)</f>
        <v/>
      </c>
      <c r="N1730" s="47" t="str">
        <f>IF(A1730="","",'DATA PENDIENTES'!N1730)</f>
        <v/>
      </c>
      <c r="O1730" s="47" t="str">
        <f t="shared" si="2"/>
        <v/>
      </c>
      <c r="P1730" s="47" t="str">
        <f t="shared" si="3"/>
        <v/>
      </c>
      <c r="Q1730" s="77" t="str">
        <f t="shared" si="4"/>
        <v/>
      </c>
      <c r="R1730" s="47" t="str">
        <f t="shared" si="5"/>
        <v/>
      </c>
      <c r="S1730" s="47" t="str">
        <f t="shared" si="6"/>
        <v/>
      </c>
      <c r="T1730" s="48" t="str">
        <f>IF(A1730="","",'DATA PENDIENTES'!O1730)</f>
        <v/>
      </c>
    </row>
    <row r="1731" ht="15.75" customHeight="1">
      <c r="A1731" s="52" t="str">
        <f>IF('DATA PENDIENTES'!B1731="","",'DATA PENDIENTES'!B1731)</f>
        <v/>
      </c>
      <c r="B1731" s="52" t="str">
        <f>IF(A1731="","",'DATA PENDIENTES'!C1731)</f>
        <v/>
      </c>
      <c r="C1731" s="52" t="str">
        <f>IF(A1731="","",'DATA PENDIENTES'!L1731)</f>
        <v/>
      </c>
      <c r="D1731" s="52" t="str">
        <f>IF(A1731="","",'DATA PENDIENTES'!J1731)</f>
        <v/>
      </c>
      <c r="E1731" s="52" t="str">
        <f>IF(A1731="","",'DATA PENDIENTES'!D1731)</f>
        <v/>
      </c>
      <c r="F1731" s="52" t="str">
        <f>IF(A1731="","",'DATA PENDIENTES'!E1731)</f>
        <v/>
      </c>
      <c r="G1731" s="52" t="str">
        <f>IF(A1731="","",'DATA PENDIENTES'!F1731)</f>
        <v/>
      </c>
      <c r="H1731" s="52" t="str">
        <f>IF(A1731="","",'DATA PENDIENTES'!G1731)</f>
        <v/>
      </c>
      <c r="I1731" s="53" t="str">
        <f>IF(A1731="","",'DATA PENDIENTES'!H1731)</f>
        <v/>
      </c>
      <c r="J1731" s="53" t="str">
        <f t="shared" si="1"/>
        <v/>
      </c>
      <c r="K1731" s="52" t="str">
        <f>IF(A1731="","",'DATA PENDIENTES'!I1731)</f>
        <v/>
      </c>
      <c r="L1731" s="52" t="str">
        <f>IF(A1731="","",'DATA PENDIENTES'!K1731)</f>
        <v/>
      </c>
      <c r="M1731" s="52" t="str">
        <f>IF(A1731="","",'DATA PENDIENTES'!M1731)</f>
        <v/>
      </c>
      <c r="N1731" s="52" t="str">
        <f>IF(A1731="","",'DATA PENDIENTES'!N1731)</f>
        <v/>
      </c>
      <c r="O1731" s="52" t="str">
        <f t="shared" si="2"/>
        <v/>
      </c>
      <c r="P1731" s="52" t="str">
        <f t="shared" si="3"/>
        <v/>
      </c>
      <c r="Q1731" s="80" t="str">
        <f t="shared" si="4"/>
        <v/>
      </c>
      <c r="R1731" s="52" t="str">
        <f t="shared" si="5"/>
        <v/>
      </c>
      <c r="S1731" s="52" t="str">
        <f t="shared" si="6"/>
        <v/>
      </c>
      <c r="T1731" s="53" t="str">
        <f>IF(A1731="","",'DATA PENDIENTES'!O1731)</f>
        <v/>
      </c>
    </row>
    <row r="1732" ht="15.75" customHeight="1">
      <c r="A1732" s="47" t="str">
        <f>IF('DATA PENDIENTES'!B1732="","",'DATA PENDIENTES'!B1732)</f>
        <v/>
      </c>
      <c r="B1732" s="47" t="str">
        <f>IF(A1732="","",'DATA PENDIENTES'!C1732)</f>
        <v/>
      </c>
      <c r="C1732" s="47" t="str">
        <f>IF(A1732="","",'DATA PENDIENTES'!L1732)</f>
        <v/>
      </c>
      <c r="D1732" s="47" t="str">
        <f>IF(A1732="","",'DATA PENDIENTES'!J1732)</f>
        <v/>
      </c>
      <c r="E1732" s="47" t="str">
        <f>IF(A1732="","",'DATA PENDIENTES'!D1732)</f>
        <v/>
      </c>
      <c r="F1732" s="47" t="str">
        <f>IF(A1732="","",'DATA PENDIENTES'!E1732)</f>
        <v/>
      </c>
      <c r="G1732" s="47" t="str">
        <f>IF(A1732="","",'DATA PENDIENTES'!F1732)</f>
        <v/>
      </c>
      <c r="H1732" s="47" t="str">
        <f>IF(A1732="","",'DATA PENDIENTES'!G1732)</f>
        <v/>
      </c>
      <c r="I1732" s="48" t="str">
        <f>IF(A1732="","",'DATA PENDIENTES'!H1732)</f>
        <v/>
      </c>
      <c r="J1732" s="48" t="str">
        <f t="shared" si="1"/>
        <v/>
      </c>
      <c r="K1732" s="47" t="str">
        <f>IF(A1732="","",'DATA PENDIENTES'!I1732)</f>
        <v/>
      </c>
      <c r="L1732" s="47" t="str">
        <f>IF(A1732="","",'DATA PENDIENTES'!K1732)</f>
        <v/>
      </c>
      <c r="M1732" s="47" t="str">
        <f>IF(A1732="","",'DATA PENDIENTES'!M1732)</f>
        <v/>
      </c>
      <c r="N1732" s="47" t="str">
        <f>IF(A1732="","",'DATA PENDIENTES'!N1732)</f>
        <v/>
      </c>
      <c r="O1732" s="47" t="str">
        <f t="shared" si="2"/>
        <v/>
      </c>
      <c r="P1732" s="47" t="str">
        <f t="shared" si="3"/>
        <v/>
      </c>
      <c r="Q1732" s="77" t="str">
        <f t="shared" si="4"/>
        <v/>
      </c>
      <c r="R1732" s="47" t="str">
        <f t="shared" si="5"/>
        <v/>
      </c>
      <c r="S1732" s="47" t="str">
        <f t="shared" si="6"/>
        <v/>
      </c>
      <c r="T1732" s="48" t="str">
        <f>IF(A1732="","",'DATA PENDIENTES'!O1732)</f>
        <v/>
      </c>
    </row>
    <row r="1733" ht="15.75" customHeight="1">
      <c r="A1733" s="52" t="str">
        <f>IF('DATA PENDIENTES'!B1733="","",'DATA PENDIENTES'!B1733)</f>
        <v/>
      </c>
      <c r="B1733" s="52" t="str">
        <f>IF(A1733="","",'DATA PENDIENTES'!C1733)</f>
        <v/>
      </c>
      <c r="C1733" s="52" t="str">
        <f>IF(A1733="","",'DATA PENDIENTES'!L1733)</f>
        <v/>
      </c>
      <c r="D1733" s="52" t="str">
        <f>IF(A1733="","",'DATA PENDIENTES'!J1733)</f>
        <v/>
      </c>
      <c r="E1733" s="52" t="str">
        <f>IF(A1733="","",'DATA PENDIENTES'!D1733)</f>
        <v/>
      </c>
      <c r="F1733" s="52" t="str">
        <f>IF(A1733="","",'DATA PENDIENTES'!E1733)</f>
        <v/>
      </c>
      <c r="G1733" s="52" t="str">
        <f>IF(A1733="","",'DATA PENDIENTES'!F1733)</f>
        <v/>
      </c>
      <c r="H1733" s="52" t="str">
        <f>IF(A1733="","",'DATA PENDIENTES'!G1733)</f>
        <v/>
      </c>
      <c r="I1733" s="53" t="str">
        <f>IF(A1733="","",'DATA PENDIENTES'!H1733)</f>
        <v/>
      </c>
      <c r="J1733" s="53" t="str">
        <f t="shared" si="1"/>
        <v/>
      </c>
      <c r="K1733" s="52" t="str">
        <f>IF(A1733="","",'DATA PENDIENTES'!I1733)</f>
        <v/>
      </c>
      <c r="L1733" s="52" t="str">
        <f>IF(A1733="","",'DATA PENDIENTES'!K1733)</f>
        <v/>
      </c>
      <c r="M1733" s="52" t="str">
        <f>IF(A1733="","",'DATA PENDIENTES'!M1733)</f>
        <v/>
      </c>
      <c r="N1733" s="52" t="str">
        <f>IF(A1733="","",'DATA PENDIENTES'!N1733)</f>
        <v/>
      </c>
      <c r="O1733" s="52" t="str">
        <f t="shared" si="2"/>
        <v/>
      </c>
      <c r="P1733" s="52" t="str">
        <f t="shared" si="3"/>
        <v/>
      </c>
      <c r="Q1733" s="80" t="str">
        <f t="shared" si="4"/>
        <v/>
      </c>
      <c r="R1733" s="52" t="str">
        <f t="shared" si="5"/>
        <v/>
      </c>
      <c r="S1733" s="52" t="str">
        <f t="shared" si="6"/>
        <v/>
      </c>
      <c r="T1733" s="53" t="str">
        <f>IF(A1733="","",'DATA PENDIENTES'!O1733)</f>
        <v/>
      </c>
    </row>
    <row r="1734" ht="15.75" customHeight="1">
      <c r="A1734" s="47" t="str">
        <f>IF('DATA PENDIENTES'!B1734="","",'DATA PENDIENTES'!B1734)</f>
        <v/>
      </c>
      <c r="B1734" s="47" t="str">
        <f>IF(A1734="","",'DATA PENDIENTES'!C1734)</f>
        <v/>
      </c>
      <c r="C1734" s="47" t="str">
        <f>IF(A1734="","",'DATA PENDIENTES'!L1734)</f>
        <v/>
      </c>
      <c r="D1734" s="47" t="str">
        <f>IF(A1734="","",'DATA PENDIENTES'!J1734)</f>
        <v/>
      </c>
      <c r="E1734" s="47" t="str">
        <f>IF(A1734="","",'DATA PENDIENTES'!D1734)</f>
        <v/>
      </c>
      <c r="F1734" s="47" t="str">
        <f>IF(A1734="","",'DATA PENDIENTES'!E1734)</f>
        <v/>
      </c>
      <c r="G1734" s="47" t="str">
        <f>IF(A1734="","",'DATA PENDIENTES'!F1734)</f>
        <v/>
      </c>
      <c r="H1734" s="47" t="str">
        <f>IF(A1734="","",'DATA PENDIENTES'!G1734)</f>
        <v/>
      </c>
      <c r="I1734" s="48" t="str">
        <f>IF(A1734="","",'DATA PENDIENTES'!H1734)</f>
        <v/>
      </c>
      <c r="J1734" s="48" t="str">
        <f t="shared" si="1"/>
        <v/>
      </c>
      <c r="K1734" s="47" t="str">
        <f>IF(A1734="","",'DATA PENDIENTES'!I1734)</f>
        <v/>
      </c>
      <c r="L1734" s="47" t="str">
        <f>IF(A1734="","",'DATA PENDIENTES'!K1734)</f>
        <v/>
      </c>
      <c r="M1734" s="47" t="str">
        <f>IF(A1734="","",'DATA PENDIENTES'!M1734)</f>
        <v/>
      </c>
      <c r="N1734" s="47" t="str">
        <f>IF(A1734="","",'DATA PENDIENTES'!N1734)</f>
        <v/>
      </c>
      <c r="O1734" s="47" t="str">
        <f t="shared" si="2"/>
        <v/>
      </c>
      <c r="P1734" s="47" t="str">
        <f t="shared" si="3"/>
        <v/>
      </c>
      <c r="Q1734" s="77" t="str">
        <f t="shared" si="4"/>
        <v/>
      </c>
      <c r="R1734" s="47" t="str">
        <f t="shared" si="5"/>
        <v/>
      </c>
      <c r="S1734" s="47" t="str">
        <f t="shared" si="6"/>
        <v/>
      </c>
      <c r="T1734" s="48" t="str">
        <f>IF(A1734="","",'DATA PENDIENTES'!O1734)</f>
        <v/>
      </c>
    </row>
    <row r="1735" ht="15.75" customHeight="1">
      <c r="A1735" s="52" t="str">
        <f>IF('DATA PENDIENTES'!B1735="","",'DATA PENDIENTES'!B1735)</f>
        <v/>
      </c>
      <c r="B1735" s="52" t="str">
        <f>IF(A1735="","",'DATA PENDIENTES'!C1735)</f>
        <v/>
      </c>
      <c r="C1735" s="52" t="str">
        <f>IF(A1735="","",'DATA PENDIENTES'!L1735)</f>
        <v/>
      </c>
      <c r="D1735" s="52" t="str">
        <f>IF(A1735="","",'DATA PENDIENTES'!J1735)</f>
        <v/>
      </c>
      <c r="E1735" s="52" t="str">
        <f>IF(A1735="","",'DATA PENDIENTES'!D1735)</f>
        <v/>
      </c>
      <c r="F1735" s="52" t="str">
        <f>IF(A1735="","",'DATA PENDIENTES'!E1735)</f>
        <v/>
      </c>
      <c r="G1735" s="52" t="str">
        <f>IF(A1735="","",'DATA PENDIENTES'!F1735)</f>
        <v/>
      </c>
      <c r="H1735" s="52" t="str">
        <f>IF(A1735="","",'DATA PENDIENTES'!G1735)</f>
        <v/>
      </c>
      <c r="I1735" s="53" t="str">
        <f>IF(A1735="","",'DATA PENDIENTES'!H1735)</f>
        <v/>
      </c>
      <c r="J1735" s="53" t="str">
        <f t="shared" si="1"/>
        <v/>
      </c>
      <c r="K1735" s="52" t="str">
        <f>IF(A1735="","",'DATA PENDIENTES'!I1735)</f>
        <v/>
      </c>
      <c r="L1735" s="52" t="str">
        <f>IF(A1735="","",'DATA PENDIENTES'!K1735)</f>
        <v/>
      </c>
      <c r="M1735" s="52" t="str">
        <f>IF(A1735="","",'DATA PENDIENTES'!M1735)</f>
        <v/>
      </c>
      <c r="N1735" s="52" t="str">
        <f>IF(A1735="","",'DATA PENDIENTES'!N1735)</f>
        <v/>
      </c>
      <c r="O1735" s="52" t="str">
        <f t="shared" si="2"/>
        <v/>
      </c>
      <c r="P1735" s="52" t="str">
        <f t="shared" si="3"/>
        <v/>
      </c>
      <c r="Q1735" s="80" t="str">
        <f t="shared" si="4"/>
        <v/>
      </c>
      <c r="R1735" s="52" t="str">
        <f t="shared" si="5"/>
        <v/>
      </c>
      <c r="S1735" s="52" t="str">
        <f t="shared" si="6"/>
        <v/>
      </c>
      <c r="T1735" s="53" t="str">
        <f>IF(A1735="","",'DATA PENDIENTES'!O1735)</f>
        <v/>
      </c>
    </row>
    <row r="1736" ht="15.75" customHeight="1">
      <c r="A1736" s="47" t="str">
        <f>IF('DATA PENDIENTES'!B1736="","",'DATA PENDIENTES'!B1736)</f>
        <v/>
      </c>
      <c r="B1736" s="47" t="str">
        <f>IF(A1736="","",'DATA PENDIENTES'!C1736)</f>
        <v/>
      </c>
      <c r="C1736" s="47" t="str">
        <f>IF(A1736="","",'DATA PENDIENTES'!L1736)</f>
        <v/>
      </c>
      <c r="D1736" s="47" t="str">
        <f>IF(A1736="","",'DATA PENDIENTES'!J1736)</f>
        <v/>
      </c>
      <c r="E1736" s="47" t="str">
        <f>IF(A1736="","",'DATA PENDIENTES'!D1736)</f>
        <v/>
      </c>
      <c r="F1736" s="47" t="str">
        <f>IF(A1736="","",'DATA PENDIENTES'!E1736)</f>
        <v/>
      </c>
      <c r="G1736" s="47" t="str">
        <f>IF(A1736="","",'DATA PENDIENTES'!F1736)</f>
        <v/>
      </c>
      <c r="H1736" s="47" t="str">
        <f>IF(A1736="","",'DATA PENDIENTES'!G1736)</f>
        <v/>
      </c>
      <c r="I1736" s="48" t="str">
        <f>IF(A1736="","",'DATA PENDIENTES'!H1736)</f>
        <v/>
      </c>
      <c r="J1736" s="48" t="str">
        <f t="shared" si="1"/>
        <v/>
      </c>
      <c r="K1736" s="47" t="str">
        <f>IF(A1736="","",'DATA PENDIENTES'!I1736)</f>
        <v/>
      </c>
      <c r="L1736" s="47" t="str">
        <f>IF(A1736="","",'DATA PENDIENTES'!K1736)</f>
        <v/>
      </c>
      <c r="M1736" s="47" t="str">
        <f>IF(A1736="","",'DATA PENDIENTES'!M1736)</f>
        <v/>
      </c>
      <c r="N1736" s="47" t="str">
        <f>IF(A1736="","",'DATA PENDIENTES'!N1736)</f>
        <v/>
      </c>
      <c r="O1736" s="47" t="str">
        <f t="shared" si="2"/>
        <v/>
      </c>
      <c r="P1736" s="47" t="str">
        <f t="shared" si="3"/>
        <v/>
      </c>
      <c r="Q1736" s="77" t="str">
        <f t="shared" si="4"/>
        <v/>
      </c>
      <c r="R1736" s="47" t="str">
        <f t="shared" si="5"/>
        <v/>
      </c>
      <c r="S1736" s="47" t="str">
        <f t="shared" si="6"/>
        <v/>
      </c>
      <c r="T1736" s="48" t="str">
        <f>IF(A1736="","",'DATA PENDIENTES'!O1736)</f>
        <v/>
      </c>
    </row>
    <row r="1737" ht="15.75" customHeight="1">
      <c r="A1737" s="52" t="str">
        <f>IF('DATA PENDIENTES'!B1737="","",'DATA PENDIENTES'!B1737)</f>
        <v/>
      </c>
      <c r="B1737" s="52" t="str">
        <f>IF(A1737="","",'DATA PENDIENTES'!C1737)</f>
        <v/>
      </c>
      <c r="C1737" s="52" t="str">
        <f>IF(A1737="","",'DATA PENDIENTES'!L1737)</f>
        <v/>
      </c>
      <c r="D1737" s="52" t="str">
        <f>IF(A1737="","",'DATA PENDIENTES'!J1737)</f>
        <v/>
      </c>
      <c r="E1737" s="52" t="str">
        <f>IF(A1737="","",'DATA PENDIENTES'!D1737)</f>
        <v/>
      </c>
      <c r="F1737" s="52" t="str">
        <f>IF(A1737="","",'DATA PENDIENTES'!E1737)</f>
        <v/>
      </c>
      <c r="G1737" s="52" t="str">
        <f>IF(A1737="","",'DATA PENDIENTES'!F1737)</f>
        <v/>
      </c>
      <c r="H1737" s="52" t="str">
        <f>IF(A1737="","",'DATA PENDIENTES'!G1737)</f>
        <v/>
      </c>
      <c r="I1737" s="53" t="str">
        <f>IF(A1737="","",'DATA PENDIENTES'!H1737)</f>
        <v/>
      </c>
      <c r="J1737" s="53" t="str">
        <f t="shared" si="1"/>
        <v/>
      </c>
      <c r="K1737" s="52" t="str">
        <f>IF(A1737="","",'DATA PENDIENTES'!I1737)</f>
        <v/>
      </c>
      <c r="L1737" s="52" t="str">
        <f>IF(A1737="","",'DATA PENDIENTES'!K1737)</f>
        <v/>
      </c>
      <c r="M1737" s="52" t="str">
        <f>IF(A1737="","",'DATA PENDIENTES'!M1737)</f>
        <v/>
      </c>
      <c r="N1737" s="52" t="str">
        <f>IF(A1737="","",'DATA PENDIENTES'!N1737)</f>
        <v/>
      </c>
      <c r="O1737" s="52" t="str">
        <f t="shared" si="2"/>
        <v/>
      </c>
      <c r="P1737" s="52" t="str">
        <f t="shared" si="3"/>
        <v/>
      </c>
      <c r="Q1737" s="80" t="str">
        <f t="shared" si="4"/>
        <v/>
      </c>
      <c r="R1737" s="52" t="str">
        <f t="shared" si="5"/>
        <v/>
      </c>
      <c r="S1737" s="52" t="str">
        <f t="shared" si="6"/>
        <v/>
      </c>
      <c r="T1737" s="53" t="str">
        <f>IF(A1737="","",'DATA PENDIENTES'!O1737)</f>
        <v/>
      </c>
    </row>
    <row r="1738" ht="15.75" customHeight="1">
      <c r="A1738" s="47" t="str">
        <f>IF('DATA PENDIENTES'!B1738="","",'DATA PENDIENTES'!B1738)</f>
        <v/>
      </c>
      <c r="B1738" s="47" t="str">
        <f>IF(A1738="","",'DATA PENDIENTES'!C1738)</f>
        <v/>
      </c>
      <c r="C1738" s="47" t="str">
        <f>IF(A1738="","",'DATA PENDIENTES'!L1738)</f>
        <v/>
      </c>
      <c r="D1738" s="47" t="str">
        <f>IF(A1738="","",'DATA PENDIENTES'!J1738)</f>
        <v/>
      </c>
      <c r="E1738" s="47" t="str">
        <f>IF(A1738="","",'DATA PENDIENTES'!D1738)</f>
        <v/>
      </c>
      <c r="F1738" s="47" t="str">
        <f>IF(A1738="","",'DATA PENDIENTES'!E1738)</f>
        <v/>
      </c>
      <c r="G1738" s="47" t="str">
        <f>IF(A1738="","",'DATA PENDIENTES'!F1738)</f>
        <v/>
      </c>
      <c r="H1738" s="47" t="str">
        <f>IF(A1738="","",'DATA PENDIENTES'!G1738)</f>
        <v/>
      </c>
      <c r="I1738" s="48" t="str">
        <f>IF(A1738="","",'DATA PENDIENTES'!H1738)</f>
        <v/>
      </c>
      <c r="J1738" s="48" t="str">
        <f t="shared" si="1"/>
        <v/>
      </c>
      <c r="K1738" s="47" t="str">
        <f>IF(A1738="","",'DATA PENDIENTES'!I1738)</f>
        <v/>
      </c>
      <c r="L1738" s="47" t="str">
        <f>IF(A1738="","",'DATA PENDIENTES'!K1738)</f>
        <v/>
      </c>
      <c r="M1738" s="47" t="str">
        <f>IF(A1738="","",'DATA PENDIENTES'!M1738)</f>
        <v/>
      </c>
      <c r="N1738" s="47" t="str">
        <f>IF(A1738="","",'DATA PENDIENTES'!N1738)</f>
        <v/>
      </c>
      <c r="O1738" s="47" t="str">
        <f t="shared" si="2"/>
        <v/>
      </c>
      <c r="P1738" s="47" t="str">
        <f t="shared" si="3"/>
        <v/>
      </c>
      <c r="Q1738" s="77" t="str">
        <f t="shared" si="4"/>
        <v/>
      </c>
      <c r="R1738" s="47" t="str">
        <f t="shared" si="5"/>
        <v/>
      </c>
      <c r="S1738" s="47" t="str">
        <f t="shared" si="6"/>
        <v/>
      </c>
      <c r="T1738" s="48" t="str">
        <f>IF(A1738="","",'DATA PENDIENTES'!O1738)</f>
        <v/>
      </c>
    </row>
    <row r="1739" ht="15.75" customHeight="1">
      <c r="A1739" s="52" t="str">
        <f>IF('DATA PENDIENTES'!B1739="","",'DATA PENDIENTES'!B1739)</f>
        <v/>
      </c>
      <c r="B1739" s="52" t="str">
        <f>IF(A1739="","",'DATA PENDIENTES'!C1739)</f>
        <v/>
      </c>
      <c r="C1739" s="52" t="str">
        <f>IF(A1739="","",'DATA PENDIENTES'!L1739)</f>
        <v/>
      </c>
      <c r="D1739" s="52" t="str">
        <f>IF(A1739="","",'DATA PENDIENTES'!J1739)</f>
        <v/>
      </c>
      <c r="E1739" s="52" t="str">
        <f>IF(A1739="","",'DATA PENDIENTES'!D1739)</f>
        <v/>
      </c>
      <c r="F1739" s="52" t="str">
        <f>IF(A1739="","",'DATA PENDIENTES'!E1739)</f>
        <v/>
      </c>
      <c r="G1739" s="52" t="str">
        <f>IF(A1739="","",'DATA PENDIENTES'!F1739)</f>
        <v/>
      </c>
      <c r="H1739" s="52" t="str">
        <f>IF(A1739="","",'DATA PENDIENTES'!G1739)</f>
        <v/>
      </c>
      <c r="I1739" s="53" t="str">
        <f>IF(A1739="","",'DATA PENDIENTES'!H1739)</f>
        <v/>
      </c>
      <c r="J1739" s="53" t="str">
        <f t="shared" si="1"/>
        <v/>
      </c>
      <c r="K1739" s="52" t="str">
        <f>IF(A1739="","",'DATA PENDIENTES'!I1739)</f>
        <v/>
      </c>
      <c r="L1739" s="52" t="str">
        <f>IF(A1739="","",'DATA PENDIENTES'!K1739)</f>
        <v/>
      </c>
      <c r="M1739" s="52" t="str">
        <f>IF(A1739="","",'DATA PENDIENTES'!M1739)</f>
        <v/>
      </c>
      <c r="N1739" s="52" t="str">
        <f>IF(A1739="","",'DATA PENDIENTES'!N1739)</f>
        <v/>
      </c>
      <c r="O1739" s="52" t="str">
        <f t="shared" si="2"/>
        <v/>
      </c>
      <c r="P1739" s="52" t="str">
        <f t="shared" si="3"/>
        <v/>
      </c>
      <c r="Q1739" s="80" t="str">
        <f t="shared" si="4"/>
        <v/>
      </c>
      <c r="R1739" s="52" t="str">
        <f t="shared" si="5"/>
        <v/>
      </c>
      <c r="S1739" s="52" t="str">
        <f t="shared" si="6"/>
        <v/>
      </c>
      <c r="T1739" s="53" t="str">
        <f>IF(A1739="","",'DATA PENDIENTES'!O1739)</f>
        <v/>
      </c>
    </row>
    <row r="1740" ht="15.75" customHeight="1">
      <c r="A1740" s="47" t="str">
        <f>IF('DATA PENDIENTES'!B1740="","",'DATA PENDIENTES'!B1740)</f>
        <v/>
      </c>
      <c r="B1740" s="47" t="str">
        <f>IF(A1740="","",'DATA PENDIENTES'!C1740)</f>
        <v/>
      </c>
      <c r="C1740" s="47" t="str">
        <f>IF(A1740="","",'DATA PENDIENTES'!L1740)</f>
        <v/>
      </c>
      <c r="D1740" s="47" t="str">
        <f>IF(A1740="","",'DATA PENDIENTES'!J1740)</f>
        <v/>
      </c>
      <c r="E1740" s="47" t="str">
        <f>IF(A1740="","",'DATA PENDIENTES'!D1740)</f>
        <v/>
      </c>
      <c r="F1740" s="47" t="str">
        <f>IF(A1740="","",'DATA PENDIENTES'!E1740)</f>
        <v/>
      </c>
      <c r="G1740" s="47" t="str">
        <f>IF(A1740="","",'DATA PENDIENTES'!F1740)</f>
        <v/>
      </c>
      <c r="H1740" s="47" t="str">
        <f>IF(A1740="","",'DATA PENDIENTES'!G1740)</f>
        <v/>
      </c>
      <c r="I1740" s="48" t="str">
        <f>IF(A1740="","",'DATA PENDIENTES'!H1740)</f>
        <v/>
      </c>
      <c r="J1740" s="48" t="str">
        <f t="shared" si="1"/>
        <v/>
      </c>
      <c r="K1740" s="47" t="str">
        <f>IF(A1740="","",'DATA PENDIENTES'!I1740)</f>
        <v/>
      </c>
      <c r="L1740" s="47" t="str">
        <f>IF(A1740="","",'DATA PENDIENTES'!K1740)</f>
        <v/>
      </c>
      <c r="M1740" s="47" t="str">
        <f>IF(A1740="","",'DATA PENDIENTES'!M1740)</f>
        <v/>
      </c>
      <c r="N1740" s="47" t="str">
        <f>IF(A1740="","",'DATA PENDIENTES'!N1740)</f>
        <v/>
      </c>
      <c r="O1740" s="47" t="str">
        <f t="shared" si="2"/>
        <v/>
      </c>
      <c r="P1740" s="47" t="str">
        <f t="shared" si="3"/>
        <v/>
      </c>
      <c r="Q1740" s="77" t="str">
        <f t="shared" si="4"/>
        <v/>
      </c>
      <c r="R1740" s="47" t="str">
        <f t="shared" si="5"/>
        <v/>
      </c>
      <c r="S1740" s="47" t="str">
        <f t="shared" si="6"/>
        <v/>
      </c>
      <c r="T1740" s="48" t="str">
        <f>IF(A1740="","",'DATA PENDIENTES'!O1740)</f>
        <v/>
      </c>
    </row>
    <row r="1741" ht="15.75" customHeight="1">
      <c r="A1741" s="52" t="str">
        <f>IF('DATA PENDIENTES'!B1741="","",'DATA PENDIENTES'!B1741)</f>
        <v/>
      </c>
      <c r="B1741" s="52" t="str">
        <f>IF(A1741="","",'DATA PENDIENTES'!C1741)</f>
        <v/>
      </c>
      <c r="C1741" s="52" t="str">
        <f>IF(A1741="","",'DATA PENDIENTES'!L1741)</f>
        <v/>
      </c>
      <c r="D1741" s="52" t="str">
        <f>IF(A1741="","",'DATA PENDIENTES'!J1741)</f>
        <v/>
      </c>
      <c r="E1741" s="52" t="str">
        <f>IF(A1741="","",'DATA PENDIENTES'!D1741)</f>
        <v/>
      </c>
      <c r="F1741" s="52" t="str">
        <f>IF(A1741="","",'DATA PENDIENTES'!E1741)</f>
        <v/>
      </c>
      <c r="G1741" s="52" t="str">
        <f>IF(A1741="","",'DATA PENDIENTES'!F1741)</f>
        <v/>
      </c>
      <c r="H1741" s="52" t="str">
        <f>IF(A1741="","",'DATA PENDIENTES'!G1741)</f>
        <v/>
      </c>
      <c r="I1741" s="53" t="str">
        <f>IF(A1741="","",'DATA PENDIENTES'!H1741)</f>
        <v/>
      </c>
      <c r="J1741" s="53" t="str">
        <f t="shared" si="1"/>
        <v/>
      </c>
      <c r="K1741" s="52" t="str">
        <f>IF(A1741="","",'DATA PENDIENTES'!I1741)</f>
        <v/>
      </c>
      <c r="L1741" s="52" t="str">
        <f>IF(A1741="","",'DATA PENDIENTES'!K1741)</f>
        <v/>
      </c>
      <c r="M1741" s="52" t="str">
        <f>IF(A1741="","",'DATA PENDIENTES'!M1741)</f>
        <v/>
      </c>
      <c r="N1741" s="52" t="str">
        <f>IF(A1741="","",'DATA PENDIENTES'!N1741)</f>
        <v/>
      </c>
      <c r="O1741" s="52" t="str">
        <f t="shared" si="2"/>
        <v/>
      </c>
      <c r="P1741" s="52" t="str">
        <f t="shared" si="3"/>
        <v/>
      </c>
      <c r="Q1741" s="80" t="str">
        <f t="shared" si="4"/>
        <v/>
      </c>
      <c r="R1741" s="52" t="str">
        <f t="shared" si="5"/>
        <v/>
      </c>
      <c r="S1741" s="52" t="str">
        <f t="shared" si="6"/>
        <v/>
      </c>
      <c r="T1741" s="53" t="str">
        <f>IF(A1741="","",'DATA PENDIENTES'!O1741)</f>
        <v/>
      </c>
    </row>
    <row r="1742" ht="15.75" customHeight="1">
      <c r="A1742" s="47" t="str">
        <f>IF('DATA PENDIENTES'!B1742="","",'DATA PENDIENTES'!B1742)</f>
        <v/>
      </c>
      <c r="B1742" s="47" t="str">
        <f>IF(A1742="","",'DATA PENDIENTES'!C1742)</f>
        <v/>
      </c>
      <c r="C1742" s="47" t="str">
        <f>IF(A1742="","",'DATA PENDIENTES'!L1742)</f>
        <v/>
      </c>
      <c r="D1742" s="47" t="str">
        <f>IF(A1742="","",'DATA PENDIENTES'!J1742)</f>
        <v/>
      </c>
      <c r="E1742" s="47" t="str">
        <f>IF(A1742="","",'DATA PENDIENTES'!D1742)</f>
        <v/>
      </c>
      <c r="F1742" s="47" t="str">
        <f>IF(A1742="","",'DATA PENDIENTES'!E1742)</f>
        <v/>
      </c>
      <c r="G1742" s="47" t="str">
        <f>IF(A1742="","",'DATA PENDIENTES'!F1742)</f>
        <v/>
      </c>
      <c r="H1742" s="47" t="str">
        <f>IF(A1742="","",'DATA PENDIENTES'!G1742)</f>
        <v/>
      </c>
      <c r="I1742" s="48" t="str">
        <f>IF(A1742="","",'DATA PENDIENTES'!H1742)</f>
        <v/>
      </c>
      <c r="J1742" s="48" t="str">
        <f t="shared" si="1"/>
        <v/>
      </c>
      <c r="K1742" s="47" t="str">
        <f>IF(A1742="","",'DATA PENDIENTES'!I1742)</f>
        <v/>
      </c>
      <c r="L1742" s="47" t="str">
        <f>IF(A1742="","",'DATA PENDIENTES'!K1742)</f>
        <v/>
      </c>
      <c r="M1742" s="47" t="str">
        <f>IF(A1742="","",'DATA PENDIENTES'!M1742)</f>
        <v/>
      </c>
      <c r="N1742" s="47" t="str">
        <f>IF(A1742="","",'DATA PENDIENTES'!N1742)</f>
        <v/>
      </c>
      <c r="O1742" s="47" t="str">
        <f t="shared" si="2"/>
        <v/>
      </c>
      <c r="P1742" s="47" t="str">
        <f t="shared" si="3"/>
        <v/>
      </c>
      <c r="Q1742" s="77" t="str">
        <f t="shared" si="4"/>
        <v/>
      </c>
      <c r="R1742" s="47" t="str">
        <f t="shared" si="5"/>
        <v/>
      </c>
      <c r="S1742" s="47" t="str">
        <f t="shared" si="6"/>
        <v/>
      </c>
      <c r="T1742" s="48" t="str">
        <f>IF(A1742="","",'DATA PENDIENTES'!O1742)</f>
        <v/>
      </c>
    </row>
    <row r="1743" ht="15.75" customHeight="1">
      <c r="A1743" s="52" t="str">
        <f>IF('DATA PENDIENTES'!B1743="","",'DATA PENDIENTES'!B1743)</f>
        <v/>
      </c>
      <c r="B1743" s="52" t="str">
        <f>IF(A1743="","",'DATA PENDIENTES'!C1743)</f>
        <v/>
      </c>
      <c r="C1743" s="52" t="str">
        <f>IF(A1743="","",'DATA PENDIENTES'!L1743)</f>
        <v/>
      </c>
      <c r="D1743" s="52" t="str">
        <f>IF(A1743="","",'DATA PENDIENTES'!J1743)</f>
        <v/>
      </c>
      <c r="E1743" s="52" t="str">
        <f>IF(A1743="","",'DATA PENDIENTES'!D1743)</f>
        <v/>
      </c>
      <c r="F1743" s="52" t="str">
        <f>IF(A1743="","",'DATA PENDIENTES'!E1743)</f>
        <v/>
      </c>
      <c r="G1743" s="52" t="str">
        <f>IF(A1743="","",'DATA PENDIENTES'!F1743)</f>
        <v/>
      </c>
      <c r="H1743" s="52" t="str">
        <f>IF(A1743="","",'DATA PENDIENTES'!G1743)</f>
        <v/>
      </c>
      <c r="I1743" s="53" t="str">
        <f>IF(A1743="","",'DATA PENDIENTES'!H1743)</f>
        <v/>
      </c>
      <c r="J1743" s="53" t="str">
        <f t="shared" si="1"/>
        <v/>
      </c>
      <c r="K1743" s="52" t="str">
        <f>IF(A1743="","",'DATA PENDIENTES'!I1743)</f>
        <v/>
      </c>
      <c r="L1743" s="52" t="str">
        <f>IF(A1743="","",'DATA PENDIENTES'!K1743)</f>
        <v/>
      </c>
      <c r="M1743" s="52" t="str">
        <f>IF(A1743="","",'DATA PENDIENTES'!M1743)</f>
        <v/>
      </c>
      <c r="N1743" s="52" t="str">
        <f>IF(A1743="","",'DATA PENDIENTES'!N1743)</f>
        <v/>
      </c>
      <c r="O1743" s="52" t="str">
        <f t="shared" si="2"/>
        <v/>
      </c>
      <c r="P1743" s="52" t="str">
        <f t="shared" si="3"/>
        <v/>
      </c>
      <c r="Q1743" s="80" t="str">
        <f t="shared" si="4"/>
        <v/>
      </c>
      <c r="R1743" s="52" t="str">
        <f t="shared" si="5"/>
        <v/>
      </c>
      <c r="S1743" s="52" t="str">
        <f t="shared" si="6"/>
        <v/>
      </c>
      <c r="T1743" s="53" t="str">
        <f>IF(A1743="","",'DATA PENDIENTES'!O1743)</f>
        <v/>
      </c>
    </row>
    <row r="1744" ht="15.75" customHeight="1">
      <c r="A1744" s="47" t="str">
        <f>IF('DATA PENDIENTES'!B1744="","",'DATA PENDIENTES'!B1744)</f>
        <v/>
      </c>
      <c r="B1744" s="47" t="str">
        <f>IF(A1744="","",'DATA PENDIENTES'!C1744)</f>
        <v/>
      </c>
      <c r="C1744" s="47" t="str">
        <f>IF(A1744="","",'DATA PENDIENTES'!L1744)</f>
        <v/>
      </c>
      <c r="D1744" s="47" t="str">
        <f>IF(A1744="","",'DATA PENDIENTES'!J1744)</f>
        <v/>
      </c>
      <c r="E1744" s="47" t="str">
        <f>IF(A1744="","",'DATA PENDIENTES'!D1744)</f>
        <v/>
      </c>
      <c r="F1744" s="47" t="str">
        <f>IF(A1744="","",'DATA PENDIENTES'!E1744)</f>
        <v/>
      </c>
      <c r="G1744" s="47" t="str">
        <f>IF(A1744="","",'DATA PENDIENTES'!F1744)</f>
        <v/>
      </c>
      <c r="H1744" s="47" t="str">
        <f>IF(A1744="","",'DATA PENDIENTES'!G1744)</f>
        <v/>
      </c>
      <c r="I1744" s="48" t="str">
        <f>IF(A1744="","",'DATA PENDIENTES'!H1744)</f>
        <v/>
      </c>
      <c r="J1744" s="48" t="str">
        <f t="shared" si="1"/>
        <v/>
      </c>
      <c r="K1744" s="47" t="str">
        <f>IF(A1744="","",'DATA PENDIENTES'!I1744)</f>
        <v/>
      </c>
      <c r="L1744" s="47" t="str">
        <f>IF(A1744="","",'DATA PENDIENTES'!K1744)</f>
        <v/>
      </c>
      <c r="M1744" s="47" t="str">
        <f>IF(A1744="","",'DATA PENDIENTES'!M1744)</f>
        <v/>
      </c>
      <c r="N1744" s="47" t="str">
        <f>IF(A1744="","",'DATA PENDIENTES'!N1744)</f>
        <v/>
      </c>
      <c r="O1744" s="47" t="str">
        <f t="shared" si="2"/>
        <v/>
      </c>
      <c r="P1744" s="47" t="str">
        <f t="shared" si="3"/>
        <v/>
      </c>
      <c r="Q1744" s="77" t="str">
        <f t="shared" si="4"/>
        <v/>
      </c>
      <c r="R1744" s="47" t="str">
        <f t="shared" si="5"/>
        <v/>
      </c>
      <c r="S1744" s="47" t="str">
        <f t="shared" si="6"/>
        <v/>
      </c>
      <c r="T1744" s="48" t="str">
        <f>IF(A1744="","",'DATA PENDIENTES'!O1744)</f>
        <v/>
      </c>
    </row>
    <row r="1745" ht="15.75" customHeight="1">
      <c r="A1745" s="52" t="str">
        <f>IF('DATA PENDIENTES'!B1745="","",'DATA PENDIENTES'!B1745)</f>
        <v/>
      </c>
      <c r="B1745" s="52" t="str">
        <f>IF(A1745="","",'DATA PENDIENTES'!C1745)</f>
        <v/>
      </c>
      <c r="C1745" s="52" t="str">
        <f>IF(A1745="","",'DATA PENDIENTES'!L1745)</f>
        <v/>
      </c>
      <c r="D1745" s="52" t="str">
        <f>IF(A1745="","",'DATA PENDIENTES'!J1745)</f>
        <v/>
      </c>
      <c r="E1745" s="52" t="str">
        <f>IF(A1745="","",'DATA PENDIENTES'!D1745)</f>
        <v/>
      </c>
      <c r="F1745" s="52" t="str">
        <f>IF(A1745="","",'DATA PENDIENTES'!E1745)</f>
        <v/>
      </c>
      <c r="G1745" s="52" t="str">
        <f>IF(A1745="","",'DATA PENDIENTES'!F1745)</f>
        <v/>
      </c>
      <c r="H1745" s="52" t="str">
        <f>IF(A1745="","",'DATA PENDIENTES'!G1745)</f>
        <v/>
      </c>
      <c r="I1745" s="53" t="str">
        <f>IF(A1745="","",'DATA PENDIENTES'!H1745)</f>
        <v/>
      </c>
      <c r="J1745" s="53" t="str">
        <f t="shared" si="1"/>
        <v/>
      </c>
      <c r="K1745" s="52" t="str">
        <f>IF(A1745="","",'DATA PENDIENTES'!I1745)</f>
        <v/>
      </c>
      <c r="L1745" s="52" t="str">
        <f>IF(A1745="","",'DATA PENDIENTES'!K1745)</f>
        <v/>
      </c>
      <c r="M1745" s="52" t="str">
        <f>IF(A1745="","",'DATA PENDIENTES'!M1745)</f>
        <v/>
      </c>
      <c r="N1745" s="52" t="str">
        <f>IF(A1745="","",'DATA PENDIENTES'!N1745)</f>
        <v/>
      </c>
      <c r="O1745" s="52" t="str">
        <f t="shared" si="2"/>
        <v/>
      </c>
      <c r="P1745" s="52" t="str">
        <f t="shared" si="3"/>
        <v/>
      </c>
      <c r="Q1745" s="80" t="str">
        <f t="shared" si="4"/>
        <v/>
      </c>
      <c r="R1745" s="52" t="str">
        <f t="shared" si="5"/>
        <v/>
      </c>
      <c r="S1745" s="52" t="str">
        <f t="shared" si="6"/>
        <v/>
      </c>
      <c r="T1745" s="53" t="str">
        <f>IF(A1745="","",'DATA PENDIENTES'!O1745)</f>
        <v/>
      </c>
    </row>
    <row r="1746" ht="15.75" customHeight="1">
      <c r="A1746" s="47" t="str">
        <f>IF('DATA PENDIENTES'!B1746="","",'DATA PENDIENTES'!B1746)</f>
        <v/>
      </c>
      <c r="B1746" s="47" t="str">
        <f>IF(A1746="","",'DATA PENDIENTES'!C1746)</f>
        <v/>
      </c>
      <c r="C1746" s="47" t="str">
        <f>IF(A1746="","",'DATA PENDIENTES'!L1746)</f>
        <v/>
      </c>
      <c r="D1746" s="47" t="str">
        <f>IF(A1746="","",'DATA PENDIENTES'!J1746)</f>
        <v/>
      </c>
      <c r="E1746" s="47" t="str">
        <f>IF(A1746="","",'DATA PENDIENTES'!D1746)</f>
        <v/>
      </c>
      <c r="F1746" s="47" t="str">
        <f>IF(A1746="","",'DATA PENDIENTES'!E1746)</f>
        <v/>
      </c>
      <c r="G1746" s="47" t="str">
        <f>IF(A1746="","",'DATA PENDIENTES'!F1746)</f>
        <v/>
      </c>
      <c r="H1746" s="47" t="str">
        <f>IF(A1746="","",'DATA PENDIENTES'!G1746)</f>
        <v/>
      </c>
      <c r="I1746" s="48" t="str">
        <f>IF(A1746="","",'DATA PENDIENTES'!H1746)</f>
        <v/>
      </c>
      <c r="J1746" s="48" t="str">
        <f t="shared" si="1"/>
        <v/>
      </c>
      <c r="K1746" s="47" t="str">
        <f>IF(A1746="","",'DATA PENDIENTES'!I1746)</f>
        <v/>
      </c>
      <c r="L1746" s="47" t="str">
        <f>IF(A1746="","",'DATA PENDIENTES'!K1746)</f>
        <v/>
      </c>
      <c r="M1746" s="47" t="str">
        <f>IF(A1746="","",'DATA PENDIENTES'!M1746)</f>
        <v/>
      </c>
      <c r="N1746" s="47" t="str">
        <f>IF(A1746="","",'DATA PENDIENTES'!N1746)</f>
        <v/>
      </c>
      <c r="O1746" s="47" t="str">
        <f t="shared" si="2"/>
        <v/>
      </c>
      <c r="P1746" s="47" t="str">
        <f t="shared" si="3"/>
        <v/>
      </c>
      <c r="Q1746" s="77" t="str">
        <f t="shared" si="4"/>
        <v/>
      </c>
      <c r="R1746" s="47" t="str">
        <f t="shared" si="5"/>
        <v/>
      </c>
      <c r="S1746" s="47" t="str">
        <f t="shared" si="6"/>
        <v/>
      </c>
      <c r="T1746" s="48" t="str">
        <f>IF(A1746="","",'DATA PENDIENTES'!O1746)</f>
        <v/>
      </c>
    </row>
    <row r="1747" ht="15.75" customHeight="1">
      <c r="A1747" s="52" t="str">
        <f>IF('DATA PENDIENTES'!B1747="","",'DATA PENDIENTES'!B1747)</f>
        <v/>
      </c>
      <c r="B1747" s="52" t="str">
        <f>IF(A1747="","",'DATA PENDIENTES'!C1747)</f>
        <v/>
      </c>
      <c r="C1747" s="52" t="str">
        <f>IF(A1747="","",'DATA PENDIENTES'!L1747)</f>
        <v/>
      </c>
      <c r="D1747" s="52" t="str">
        <f>IF(A1747="","",'DATA PENDIENTES'!J1747)</f>
        <v/>
      </c>
      <c r="E1747" s="52" t="str">
        <f>IF(A1747="","",'DATA PENDIENTES'!D1747)</f>
        <v/>
      </c>
      <c r="F1747" s="52" t="str">
        <f>IF(A1747="","",'DATA PENDIENTES'!E1747)</f>
        <v/>
      </c>
      <c r="G1747" s="52" t="str">
        <f>IF(A1747="","",'DATA PENDIENTES'!F1747)</f>
        <v/>
      </c>
      <c r="H1747" s="52" t="str">
        <f>IF(A1747="","",'DATA PENDIENTES'!G1747)</f>
        <v/>
      </c>
      <c r="I1747" s="53" t="str">
        <f>IF(A1747="","",'DATA PENDIENTES'!H1747)</f>
        <v/>
      </c>
      <c r="J1747" s="53" t="str">
        <f t="shared" si="1"/>
        <v/>
      </c>
      <c r="K1747" s="52" t="str">
        <f>IF(A1747="","",'DATA PENDIENTES'!I1747)</f>
        <v/>
      </c>
      <c r="L1747" s="52" t="str">
        <f>IF(A1747="","",'DATA PENDIENTES'!K1747)</f>
        <v/>
      </c>
      <c r="M1747" s="52" t="str">
        <f>IF(A1747="","",'DATA PENDIENTES'!M1747)</f>
        <v/>
      </c>
      <c r="N1747" s="52" t="str">
        <f>IF(A1747="","",'DATA PENDIENTES'!N1747)</f>
        <v/>
      </c>
      <c r="O1747" s="52" t="str">
        <f t="shared" si="2"/>
        <v/>
      </c>
      <c r="P1747" s="52" t="str">
        <f t="shared" si="3"/>
        <v/>
      </c>
      <c r="Q1747" s="80" t="str">
        <f t="shared" si="4"/>
        <v/>
      </c>
      <c r="R1747" s="52" t="str">
        <f t="shared" si="5"/>
        <v/>
      </c>
      <c r="S1747" s="52" t="str">
        <f t="shared" si="6"/>
        <v/>
      </c>
      <c r="T1747" s="53" t="str">
        <f>IF(A1747="","",'DATA PENDIENTES'!O1747)</f>
        <v/>
      </c>
    </row>
    <row r="1748" ht="15.75" customHeight="1">
      <c r="A1748" s="47" t="str">
        <f>IF('DATA PENDIENTES'!B1748="","",'DATA PENDIENTES'!B1748)</f>
        <v/>
      </c>
      <c r="B1748" s="47" t="str">
        <f>IF(A1748="","",'DATA PENDIENTES'!C1748)</f>
        <v/>
      </c>
      <c r="C1748" s="47" t="str">
        <f>IF(A1748="","",'DATA PENDIENTES'!L1748)</f>
        <v/>
      </c>
      <c r="D1748" s="47" t="str">
        <f>IF(A1748="","",'DATA PENDIENTES'!J1748)</f>
        <v/>
      </c>
      <c r="E1748" s="47" t="str">
        <f>IF(A1748="","",'DATA PENDIENTES'!D1748)</f>
        <v/>
      </c>
      <c r="F1748" s="47" t="str">
        <f>IF(A1748="","",'DATA PENDIENTES'!E1748)</f>
        <v/>
      </c>
      <c r="G1748" s="47" t="str">
        <f>IF(A1748="","",'DATA PENDIENTES'!F1748)</f>
        <v/>
      </c>
      <c r="H1748" s="47" t="str">
        <f>IF(A1748="","",'DATA PENDIENTES'!G1748)</f>
        <v/>
      </c>
      <c r="I1748" s="48" t="str">
        <f>IF(A1748="","",'DATA PENDIENTES'!H1748)</f>
        <v/>
      </c>
      <c r="J1748" s="48" t="str">
        <f t="shared" si="1"/>
        <v/>
      </c>
      <c r="K1748" s="47" t="str">
        <f>IF(A1748="","",'DATA PENDIENTES'!I1748)</f>
        <v/>
      </c>
      <c r="L1748" s="47" t="str">
        <f>IF(A1748="","",'DATA PENDIENTES'!K1748)</f>
        <v/>
      </c>
      <c r="M1748" s="47" t="str">
        <f>IF(A1748="","",'DATA PENDIENTES'!M1748)</f>
        <v/>
      </c>
      <c r="N1748" s="47" t="str">
        <f>IF(A1748="","",'DATA PENDIENTES'!N1748)</f>
        <v/>
      </c>
      <c r="O1748" s="47" t="str">
        <f t="shared" si="2"/>
        <v/>
      </c>
      <c r="P1748" s="47" t="str">
        <f t="shared" si="3"/>
        <v/>
      </c>
      <c r="Q1748" s="77" t="str">
        <f t="shared" si="4"/>
        <v/>
      </c>
      <c r="R1748" s="47" t="str">
        <f t="shared" si="5"/>
        <v/>
      </c>
      <c r="S1748" s="47" t="str">
        <f t="shared" si="6"/>
        <v/>
      </c>
      <c r="T1748" s="48" t="str">
        <f>IF(A1748="","",'DATA PENDIENTES'!O1748)</f>
        <v/>
      </c>
    </row>
    <row r="1749" ht="15.75" customHeight="1">
      <c r="A1749" s="52" t="str">
        <f>IF('DATA PENDIENTES'!B1749="","",'DATA PENDIENTES'!B1749)</f>
        <v/>
      </c>
      <c r="B1749" s="52" t="str">
        <f>IF(A1749="","",'DATA PENDIENTES'!C1749)</f>
        <v/>
      </c>
      <c r="C1749" s="52" t="str">
        <f>IF(A1749="","",'DATA PENDIENTES'!L1749)</f>
        <v/>
      </c>
      <c r="D1749" s="52" t="str">
        <f>IF(A1749="","",'DATA PENDIENTES'!J1749)</f>
        <v/>
      </c>
      <c r="E1749" s="52" t="str">
        <f>IF(A1749="","",'DATA PENDIENTES'!D1749)</f>
        <v/>
      </c>
      <c r="F1749" s="52" t="str">
        <f>IF(A1749="","",'DATA PENDIENTES'!E1749)</f>
        <v/>
      </c>
      <c r="G1749" s="52" t="str">
        <f>IF(A1749="","",'DATA PENDIENTES'!F1749)</f>
        <v/>
      </c>
      <c r="H1749" s="52" t="str">
        <f>IF(A1749="","",'DATA PENDIENTES'!G1749)</f>
        <v/>
      </c>
      <c r="I1749" s="53" t="str">
        <f>IF(A1749="","",'DATA PENDIENTES'!H1749)</f>
        <v/>
      </c>
      <c r="J1749" s="53" t="str">
        <f t="shared" si="1"/>
        <v/>
      </c>
      <c r="K1749" s="52" t="str">
        <f>IF(A1749="","",'DATA PENDIENTES'!I1749)</f>
        <v/>
      </c>
      <c r="L1749" s="52" t="str">
        <f>IF(A1749="","",'DATA PENDIENTES'!K1749)</f>
        <v/>
      </c>
      <c r="M1749" s="52" t="str">
        <f>IF(A1749="","",'DATA PENDIENTES'!M1749)</f>
        <v/>
      </c>
      <c r="N1749" s="52" t="str">
        <f>IF(A1749="","",'DATA PENDIENTES'!N1749)</f>
        <v/>
      </c>
      <c r="O1749" s="52" t="str">
        <f t="shared" si="2"/>
        <v/>
      </c>
      <c r="P1749" s="52" t="str">
        <f t="shared" si="3"/>
        <v/>
      </c>
      <c r="Q1749" s="80" t="str">
        <f t="shared" si="4"/>
        <v/>
      </c>
      <c r="R1749" s="52" t="str">
        <f t="shared" si="5"/>
        <v/>
      </c>
      <c r="S1749" s="52" t="str">
        <f t="shared" si="6"/>
        <v/>
      </c>
      <c r="T1749" s="53" t="str">
        <f>IF(A1749="","",'DATA PENDIENTES'!O1749)</f>
        <v/>
      </c>
    </row>
    <row r="1750" ht="15.75" customHeight="1">
      <c r="A1750" s="47" t="str">
        <f>IF('DATA PENDIENTES'!B1750="","",'DATA PENDIENTES'!B1750)</f>
        <v/>
      </c>
      <c r="B1750" s="47" t="str">
        <f>IF(A1750="","",'DATA PENDIENTES'!C1750)</f>
        <v/>
      </c>
      <c r="C1750" s="47" t="str">
        <f>IF(A1750="","",'DATA PENDIENTES'!L1750)</f>
        <v/>
      </c>
      <c r="D1750" s="47" t="str">
        <f>IF(A1750="","",'DATA PENDIENTES'!J1750)</f>
        <v/>
      </c>
      <c r="E1750" s="47" t="str">
        <f>IF(A1750="","",'DATA PENDIENTES'!D1750)</f>
        <v/>
      </c>
      <c r="F1750" s="47" t="str">
        <f>IF(A1750="","",'DATA PENDIENTES'!E1750)</f>
        <v/>
      </c>
      <c r="G1750" s="47" t="str">
        <f>IF(A1750="","",'DATA PENDIENTES'!F1750)</f>
        <v/>
      </c>
      <c r="H1750" s="47" t="str">
        <f>IF(A1750="","",'DATA PENDIENTES'!G1750)</f>
        <v/>
      </c>
      <c r="I1750" s="48" t="str">
        <f>IF(A1750="","",'DATA PENDIENTES'!H1750)</f>
        <v/>
      </c>
      <c r="J1750" s="48" t="str">
        <f t="shared" si="1"/>
        <v/>
      </c>
      <c r="K1750" s="47" t="str">
        <f>IF(A1750="","",'DATA PENDIENTES'!I1750)</f>
        <v/>
      </c>
      <c r="L1750" s="47" t="str">
        <f>IF(A1750="","",'DATA PENDIENTES'!K1750)</f>
        <v/>
      </c>
      <c r="M1750" s="47" t="str">
        <f>IF(A1750="","",'DATA PENDIENTES'!M1750)</f>
        <v/>
      </c>
      <c r="N1750" s="47" t="str">
        <f>IF(A1750="","",'DATA PENDIENTES'!N1750)</f>
        <v/>
      </c>
      <c r="O1750" s="47" t="str">
        <f t="shared" si="2"/>
        <v/>
      </c>
      <c r="P1750" s="47" t="str">
        <f t="shared" si="3"/>
        <v/>
      </c>
      <c r="Q1750" s="77" t="str">
        <f t="shared" si="4"/>
        <v/>
      </c>
      <c r="R1750" s="47" t="str">
        <f t="shared" si="5"/>
        <v/>
      </c>
      <c r="S1750" s="47" t="str">
        <f t="shared" si="6"/>
        <v/>
      </c>
      <c r="T1750" s="48" t="str">
        <f>IF(A1750="","",'DATA PENDIENTES'!O1750)</f>
        <v/>
      </c>
    </row>
    <row r="1751" ht="15.75" customHeight="1">
      <c r="A1751" s="52" t="str">
        <f>IF('DATA PENDIENTES'!B1751="","",'DATA PENDIENTES'!B1751)</f>
        <v/>
      </c>
      <c r="B1751" s="52" t="str">
        <f>IF(A1751="","",'DATA PENDIENTES'!C1751)</f>
        <v/>
      </c>
      <c r="C1751" s="52" t="str">
        <f>IF(A1751="","",'DATA PENDIENTES'!L1751)</f>
        <v/>
      </c>
      <c r="D1751" s="52" t="str">
        <f>IF(A1751="","",'DATA PENDIENTES'!J1751)</f>
        <v/>
      </c>
      <c r="E1751" s="52" t="str">
        <f>IF(A1751="","",'DATA PENDIENTES'!D1751)</f>
        <v/>
      </c>
      <c r="F1751" s="52" t="str">
        <f>IF(A1751="","",'DATA PENDIENTES'!E1751)</f>
        <v/>
      </c>
      <c r="G1751" s="52" t="str">
        <f>IF(A1751="","",'DATA PENDIENTES'!F1751)</f>
        <v/>
      </c>
      <c r="H1751" s="52" t="str">
        <f>IF(A1751="","",'DATA PENDIENTES'!G1751)</f>
        <v/>
      </c>
      <c r="I1751" s="53" t="str">
        <f>IF(A1751="","",'DATA PENDIENTES'!H1751)</f>
        <v/>
      </c>
      <c r="J1751" s="53" t="str">
        <f t="shared" si="1"/>
        <v/>
      </c>
      <c r="K1751" s="52" t="str">
        <f>IF(A1751="","",'DATA PENDIENTES'!I1751)</f>
        <v/>
      </c>
      <c r="L1751" s="52" t="str">
        <f>IF(A1751="","",'DATA PENDIENTES'!K1751)</f>
        <v/>
      </c>
      <c r="M1751" s="52" t="str">
        <f>IF(A1751="","",'DATA PENDIENTES'!M1751)</f>
        <v/>
      </c>
      <c r="N1751" s="52" t="str">
        <f>IF(A1751="","",'DATA PENDIENTES'!N1751)</f>
        <v/>
      </c>
      <c r="O1751" s="52" t="str">
        <f t="shared" si="2"/>
        <v/>
      </c>
      <c r="P1751" s="52" t="str">
        <f t="shared" si="3"/>
        <v/>
      </c>
      <c r="Q1751" s="80" t="str">
        <f t="shared" si="4"/>
        <v/>
      </c>
      <c r="R1751" s="52" t="str">
        <f t="shared" si="5"/>
        <v/>
      </c>
      <c r="S1751" s="52" t="str">
        <f t="shared" si="6"/>
        <v/>
      </c>
      <c r="T1751" s="53" t="str">
        <f>IF(A1751="","",'DATA PENDIENTES'!O1751)</f>
        <v/>
      </c>
    </row>
    <row r="1752" ht="15.75" customHeight="1">
      <c r="A1752" s="47" t="str">
        <f>IF('DATA PENDIENTES'!B1752="","",'DATA PENDIENTES'!B1752)</f>
        <v/>
      </c>
      <c r="B1752" s="47" t="str">
        <f>IF(A1752="","",'DATA PENDIENTES'!C1752)</f>
        <v/>
      </c>
      <c r="C1752" s="47" t="str">
        <f>IF(A1752="","",'DATA PENDIENTES'!L1752)</f>
        <v/>
      </c>
      <c r="D1752" s="47" t="str">
        <f>IF(A1752="","",'DATA PENDIENTES'!J1752)</f>
        <v/>
      </c>
      <c r="E1752" s="47" t="str">
        <f>IF(A1752="","",'DATA PENDIENTES'!D1752)</f>
        <v/>
      </c>
      <c r="F1752" s="47" t="str">
        <f>IF(A1752="","",'DATA PENDIENTES'!E1752)</f>
        <v/>
      </c>
      <c r="G1752" s="47" t="str">
        <f>IF(A1752="","",'DATA PENDIENTES'!F1752)</f>
        <v/>
      </c>
      <c r="H1752" s="47" t="str">
        <f>IF(A1752="","",'DATA PENDIENTES'!G1752)</f>
        <v/>
      </c>
      <c r="I1752" s="48" t="str">
        <f>IF(A1752="","",'DATA PENDIENTES'!H1752)</f>
        <v/>
      </c>
      <c r="J1752" s="48" t="str">
        <f t="shared" si="1"/>
        <v/>
      </c>
      <c r="K1752" s="47" t="str">
        <f>IF(A1752="","",'DATA PENDIENTES'!I1752)</f>
        <v/>
      </c>
      <c r="L1752" s="47" t="str">
        <f>IF(A1752="","",'DATA PENDIENTES'!K1752)</f>
        <v/>
      </c>
      <c r="M1752" s="47" t="str">
        <f>IF(A1752="","",'DATA PENDIENTES'!M1752)</f>
        <v/>
      </c>
      <c r="N1752" s="47" t="str">
        <f>IF(A1752="","",'DATA PENDIENTES'!N1752)</f>
        <v/>
      </c>
      <c r="O1752" s="47" t="str">
        <f t="shared" si="2"/>
        <v/>
      </c>
      <c r="P1752" s="47" t="str">
        <f t="shared" si="3"/>
        <v/>
      </c>
      <c r="Q1752" s="77" t="str">
        <f t="shared" si="4"/>
        <v/>
      </c>
      <c r="R1752" s="47" t="str">
        <f t="shared" si="5"/>
        <v/>
      </c>
      <c r="S1752" s="47" t="str">
        <f t="shared" si="6"/>
        <v/>
      </c>
      <c r="T1752" s="48" t="str">
        <f>IF(A1752="","",'DATA PENDIENTES'!O1752)</f>
        <v/>
      </c>
    </row>
    <row r="1753" ht="15.75" customHeight="1">
      <c r="A1753" s="52" t="str">
        <f>IF('DATA PENDIENTES'!B1753="","",'DATA PENDIENTES'!B1753)</f>
        <v/>
      </c>
      <c r="B1753" s="52" t="str">
        <f>IF(A1753="","",'DATA PENDIENTES'!C1753)</f>
        <v/>
      </c>
      <c r="C1753" s="52" t="str">
        <f>IF(A1753="","",'DATA PENDIENTES'!L1753)</f>
        <v/>
      </c>
      <c r="D1753" s="52" t="str">
        <f>IF(A1753="","",'DATA PENDIENTES'!J1753)</f>
        <v/>
      </c>
      <c r="E1753" s="52" t="str">
        <f>IF(A1753="","",'DATA PENDIENTES'!D1753)</f>
        <v/>
      </c>
      <c r="F1753" s="52" t="str">
        <f>IF(A1753="","",'DATA PENDIENTES'!E1753)</f>
        <v/>
      </c>
      <c r="G1753" s="52" t="str">
        <f>IF(A1753="","",'DATA PENDIENTES'!F1753)</f>
        <v/>
      </c>
      <c r="H1753" s="52" t="str">
        <f>IF(A1753="","",'DATA PENDIENTES'!G1753)</f>
        <v/>
      </c>
      <c r="I1753" s="53" t="str">
        <f>IF(A1753="","",'DATA PENDIENTES'!H1753)</f>
        <v/>
      </c>
      <c r="J1753" s="53" t="str">
        <f t="shared" si="1"/>
        <v/>
      </c>
      <c r="K1753" s="52" t="str">
        <f>IF(A1753="","",'DATA PENDIENTES'!I1753)</f>
        <v/>
      </c>
      <c r="L1753" s="52" t="str">
        <f>IF(A1753="","",'DATA PENDIENTES'!K1753)</f>
        <v/>
      </c>
      <c r="M1753" s="52" t="str">
        <f>IF(A1753="","",'DATA PENDIENTES'!M1753)</f>
        <v/>
      </c>
      <c r="N1753" s="52" t="str">
        <f>IF(A1753="","",'DATA PENDIENTES'!N1753)</f>
        <v/>
      </c>
      <c r="O1753" s="52" t="str">
        <f t="shared" si="2"/>
        <v/>
      </c>
      <c r="P1753" s="52" t="str">
        <f t="shared" si="3"/>
        <v/>
      </c>
      <c r="Q1753" s="80" t="str">
        <f t="shared" si="4"/>
        <v/>
      </c>
      <c r="R1753" s="52" t="str">
        <f t="shared" si="5"/>
        <v/>
      </c>
      <c r="S1753" s="52" t="str">
        <f t="shared" si="6"/>
        <v/>
      </c>
      <c r="T1753" s="53" t="str">
        <f>IF(A1753="","",'DATA PENDIENTES'!O1753)</f>
        <v/>
      </c>
    </row>
    <row r="1754" ht="15.75" customHeight="1">
      <c r="A1754" s="47" t="str">
        <f>IF('DATA PENDIENTES'!B1754="","",'DATA PENDIENTES'!B1754)</f>
        <v/>
      </c>
      <c r="B1754" s="47" t="str">
        <f>IF(A1754="","",'DATA PENDIENTES'!C1754)</f>
        <v/>
      </c>
      <c r="C1754" s="47" t="str">
        <f>IF(A1754="","",'DATA PENDIENTES'!L1754)</f>
        <v/>
      </c>
      <c r="D1754" s="47" t="str">
        <f>IF(A1754="","",'DATA PENDIENTES'!J1754)</f>
        <v/>
      </c>
      <c r="E1754" s="47" t="str">
        <f>IF(A1754="","",'DATA PENDIENTES'!D1754)</f>
        <v/>
      </c>
      <c r="F1754" s="47" t="str">
        <f>IF(A1754="","",'DATA PENDIENTES'!E1754)</f>
        <v/>
      </c>
      <c r="G1754" s="47" t="str">
        <f>IF(A1754="","",'DATA PENDIENTES'!F1754)</f>
        <v/>
      </c>
      <c r="H1754" s="47" t="str">
        <f>IF(A1754="","",'DATA PENDIENTES'!G1754)</f>
        <v/>
      </c>
      <c r="I1754" s="48" t="str">
        <f>IF(A1754="","",'DATA PENDIENTES'!H1754)</f>
        <v/>
      </c>
      <c r="J1754" s="48" t="str">
        <f t="shared" si="1"/>
        <v/>
      </c>
      <c r="K1754" s="47" t="str">
        <f>IF(A1754="","",'DATA PENDIENTES'!I1754)</f>
        <v/>
      </c>
      <c r="L1754" s="47" t="str">
        <f>IF(A1754="","",'DATA PENDIENTES'!K1754)</f>
        <v/>
      </c>
      <c r="M1754" s="47" t="str">
        <f>IF(A1754="","",'DATA PENDIENTES'!M1754)</f>
        <v/>
      </c>
      <c r="N1754" s="47" t="str">
        <f>IF(A1754="","",'DATA PENDIENTES'!N1754)</f>
        <v/>
      </c>
      <c r="O1754" s="47" t="str">
        <f t="shared" si="2"/>
        <v/>
      </c>
      <c r="P1754" s="47" t="str">
        <f t="shared" si="3"/>
        <v/>
      </c>
      <c r="Q1754" s="77" t="str">
        <f t="shared" si="4"/>
        <v/>
      </c>
      <c r="R1754" s="47" t="str">
        <f t="shared" si="5"/>
        <v/>
      </c>
      <c r="S1754" s="47" t="str">
        <f t="shared" si="6"/>
        <v/>
      </c>
      <c r="T1754" s="48" t="str">
        <f>IF(A1754="","",'DATA PENDIENTES'!O1754)</f>
        <v/>
      </c>
    </row>
    <row r="1755" ht="15.75" customHeight="1">
      <c r="A1755" s="52" t="str">
        <f>IF('DATA PENDIENTES'!B1755="","",'DATA PENDIENTES'!B1755)</f>
        <v/>
      </c>
      <c r="B1755" s="52" t="str">
        <f>IF(A1755="","",'DATA PENDIENTES'!C1755)</f>
        <v/>
      </c>
      <c r="C1755" s="52" t="str">
        <f>IF(A1755="","",'DATA PENDIENTES'!L1755)</f>
        <v/>
      </c>
      <c r="D1755" s="52" t="str">
        <f>IF(A1755="","",'DATA PENDIENTES'!J1755)</f>
        <v/>
      </c>
      <c r="E1755" s="52" t="str">
        <f>IF(A1755="","",'DATA PENDIENTES'!D1755)</f>
        <v/>
      </c>
      <c r="F1755" s="52" t="str">
        <f>IF(A1755="","",'DATA PENDIENTES'!E1755)</f>
        <v/>
      </c>
      <c r="G1755" s="52" t="str">
        <f>IF(A1755="","",'DATA PENDIENTES'!F1755)</f>
        <v/>
      </c>
      <c r="H1755" s="52" t="str">
        <f>IF(A1755="","",'DATA PENDIENTES'!G1755)</f>
        <v/>
      </c>
      <c r="I1755" s="53" t="str">
        <f>IF(A1755="","",'DATA PENDIENTES'!H1755)</f>
        <v/>
      </c>
      <c r="J1755" s="53" t="str">
        <f t="shared" si="1"/>
        <v/>
      </c>
      <c r="K1755" s="52" t="str">
        <f>IF(A1755="","",'DATA PENDIENTES'!I1755)</f>
        <v/>
      </c>
      <c r="L1755" s="52" t="str">
        <f>IF(A1755="","",'DATA PENDIENTES'!K1755)</f>
        <v/>
      </c>
      <c r="M1755" s="52" t="str">
        <f>IF(A1755="","",'DATA PENDIENTES'!M1755)</f>
        <v/>
      </c>
      <c r="N1755" s="52" t="str">
        <f>IF(A1755="","",'DATA PENDIENTES'!N1755)</f>
        <v/>
      </c>
      <c r="O1755" s="52" t="str">
        <f t="shared" si="2"/>
        <v/>
      </c>
      <c r="P1755" s="52" t="str">
        <f t="shared" si="3"/>
        <v/>
      </c>
      <c r="Q1755" s="80" t="str">
        <f t="shared" si="4"/>
        <v/>
      </c>
      <c r="R1755" s="52" t="str">
        <f t="shared" si="5"/>
        <v/>
      </c>
      <c r="S1755" s="52" t="str">
        <f t="shared" si="6"/>
        <v/>
      </c>
      <c r="T1755" s="53" t="str">
        <f>IF(A1755="","",'DATA PENDIENTES'!O1755)</f>
        <v/>
      </c>
    </row>
    <row r="1756" ht="15.75" customHeight="1">
      <c r="A1756" s="47" t="str">
        <f>IF('DATA PENDIENTES'!B1756="","",'DATA PENDIENTES'!B1756)</f>
        <v/>
      </c>
      <c r="B1756" s="47" t="str">
        <f>IF(A1756="","",'DATA PENDIENTES'!C1756)</f>
        <v/>
      </c>
      <c r="C1756" s="47" t="str">
        <f>IF(A1756="","",'DATA PENDIENTES'!L1756)</f>
        <v/>
      </c>
      <c r="D1756" s="47" t="str">
        <f>IF(A1756="","",'DATA PENDIENTES'!J1756)</f>
        <v/>
      </c>
      <c r="E1756" s="47" t="str">
        <f>IF(A1756="","",'DATA PENDIENTES'!D1756)</f>
        <v/>
      </c>
      <c r="F1756" s="47" t="str">
        <f>IF(A1756="","",'DATA PENDIENTES'!E1756)</f>
        <v/>
      </c>
      <c r="G1756" s="47" t="str">
        <f>IF(A1756="","",'DATA PENDIENTES'!F1756)</f>
        <v/>
      </c>
      <c r="H1756" s="47" t="str">
        <f>IF(A1756="","",'DATA PENDIENTES'!G1756)</f>
        <v/>
      </c>
      <c r="I1756" s="48" t="str">
        <f>IF(A1756="","",'DATA PENDIENTES'!H1756)</f>
        <v/>
      </c>
      <c r="J1756" s="48" t="str">
        <f t="shared" si="1"/>
        <v/>
      </c>
      <c r="K1756" s="47" t="str">
        <f>IF(A1756="","",'DATA PENDIENTES'!I1756)</f>
        <v/>
      </c>
      <c r="L1756" s="47" t="str">
        <f>IF(A1756="","",'DATA PENDIENTES'!K1756)</f>
        <v/>
      </c>
      <c r="M1756" s="47" t="str">
        <f>IF(A1756="","",'DATA PENDIENTES'!M1756)</f>
        <v/>
      </c>
      <c r="N1756" s="47" t="str">
        <f>IF(A1756="","",'DATA PENDIENTES'!N1756)</f>
        <v/>
      </c>
      <c r="O1756" s="47" t="str">
        <f t="shared" si="2"/>
        <v/>
      </c>
      <c r="P1756" s="47" t="str">
        <f t="shared" si="3"/>
        <v/>
      </c>
      <c r="Q1756" s="77" t="str">
        <f t="shared" si="4"/>
        <v/>
      </c>
      <c r="R1756" s="47" t="str">
        <f t="shared" si="5"/>
        <v/>
      </c>
      <c r="S1756" s="47" t="str">
        <f t="shared" si="6"/>
        <v/>
      </c>
      <c r="T1756" s="48" t="str">
        <f>IF(A1756="","",'DATA PENDIENTES'!O1756)</f>
        <v/>
      </c>
    </row>
    <row r="1757" ht="15.75" customHeight="1">
      <c r="A1757" s="52" t="str">
        <f>IF('DATA PENDIENTES'!B1757="","",'DATA PENDIENTES'!B1757)</f>
        <v/>
      </c>
      <c r="B1757" s="52" t="str">
        <f>IF(A1757="","",'DATA PENDIENTES'!C1757)</f>
        <v/>
      </c>
      <c r="C1757" s="52" t="str">
        <f>IF(A1757="","",'DATA PENDIENTES'!L1757)</f>
        <v/>
      </c>
      <c r="D1757" s="52" t="str">
        <f>IF(A1757="","",'DATA PENDIENTES'!J1757)</f>
        <v/>
      </c>
      <c r="E1757" s="52" t="str">
        <f>IF(A1757="","",'DATA PENDIENTES'!D1757)</f>
        <v/>
      </c>
      <c r="F1757" s="52" t="str">
        <f>IF(A1757="","",'DATA PENDIENTES'!E1757)</f>
        <v/>
      </c>
      <c r="G1757" s="52" t="str">
        <f>IF(A1757="","",'DATA PENDIENTES'!F1757)</f>
        <v/>
      </c>
      <c r="H1757" s="52" t="str">
        <f>IF(A1757="","",'DATA PENDIENTES'!G1757)</f>
        <v/>
      </c>
      <c r="I1757" s="53" t="str">
        <f>IF(A1757="","",'DATA PENDIENTES'!H1757)</f>
        <v/>
      </c>
      <c r="J1757" s="53" t="str">
        <f t="shared" si="1"/>
        <v/>
      </c>
      <c r="K1757" s="52" t="str">
        <f>IF(A1757="","",'DATA PENDIENTES'!I1757)</f>
        <v/>
      </c>
      <c r="L1757" s="52" t="str">
        <f>IF(A1757="","",'DATA PENDIENTES'!K1757)</f>
        <v/>
      </c>
      <c r="M1757" s="52" t="str">
        <f>IF(A1757="","",'DATA PENDIENTES'!M1757)</f>
        <v/>
      </c>
      <c r="N1757" s="52" t="str">
        <f>IF(A1757="","",'DATA PENDIENTES'!N1757)</f>
        <v/>
      </c>
      <c r="O1757" s="52" t="str">
        <f t="shared" si="2"/>
        <v/>
      </c>
      <c r="P1757" s="52" t="str">
        <f t="shared" si="3"/>
        <v/>
      </c>
      <c r="Q1757" s="80" t="str">
        <f t="shared" si="4"/>
        <v/>
      </c>
      <c r="R1757" s="52" t="str">
        <f t="shared" si="5"/>
        <v/>
      </c>
      <c r="S1757" s="52" t="str">
        <f t="shared" si="6"/>
        <v/>
      </c>
      <c r="T1757" s="53" t="str">
        <f>IF(A1757="","",'DATA PENDIENTES'!O1757)</f>
        <v/>
      </c>
    </row>
    <row r="1758" ht="15.75" customHeight="1">
      <c r="A1758" s="47" t="str">
        <f>IF('DATA PENDIENTES'!B1758="","",'DATA PENDIENTES'!B1758)</f>
        <v/>
      </c>
      <c r="B1758" s="47" t="str">
        <f>IF(A1758="","",'DATA PENDIENTES'!C1758)</f>
        <v/>
      </c>
      <c r="C1758" s="47" t="str">
        <f>IF(A1758="","",'DATA PENDIENTES'!L1758)</f>
        <v/>
      </c>
      <c r="D1758" s="47" t="str">
        <f>IF(A1758="","",'DATA PENDIENTES'!J1758)</f>
        <v/>
      </c>
      <c r="E1758" s="47" t="str">
        <f>IF(A1758="","",'DATA PENDIENTES'!D1758)</f>
        <v/>
      </c>
      <c r="F1758" s="47" t="str">
        <f>IF(A1758="","",'DATA PENDIENTES'!E1758)</f>
        <v/>
      </c>
      <c r="G1758" s="47" t="str">
        <f>IF(A1758="","",'DATA PENDIENTES'!F1758)</f>
        <v/>
      </c>
      <c r="H1758" s="47" t="str">
        <f>IF(A1758="","",'DATA PENDIENTES'!G1758)</f>
        <v/>
      </c>
      <c r="I1758" s="48" t="str">
        <f>IF(A1758="","",'DATA PENDIENTES'!H1758)</f>
        <v/>
      </c>
      <c r="J1758" s="48" t="str">
        <f t="shared" si="1"/>
        <v/>
      </c>
      <c r="K1758" s="47" t="str">
        <f>IF(A1758="","",'DATA PENDIENTES'!I1758)</f>
        <v/>
      </c>
      <c r="L1758" s="47" t="str">
        <f>IF(A1758="","",'DATA PENDIENTES'!K1758)</f>
        <v/>
      </c>
      <c r="M1758" s="47" t="str">
        <f>IF(A1758="","",'DATA PENDIENTES'!M1758)</f>
        <v/>
      </c>
      <c r="N1758" s="47" t="str">
        <f>IF(A1758="","",'DATA PENDIENTES'!N1758)</f>
        <v/>
      </c>
      <c r="O1758" s="47" t="str">
        <f t="shared" si="2"/>
        <v/>
      </c>
      <c r="P1758" s="47" t="str">
        <f t="shared" si="3"/>
        <v/>
      </c>
      <c r="Q1758" s="77" t="str">
        <f t="shared" si="4"/>
        <v/>
      </c>
      <c r="R1758" s="47" t="str">
        <f t="shared" si="5"/>
        <v/>
      </c>
      <c r="S1758" s="47" t="str">
        <f t="shared" si="6"/>
        <v/>
      </c>
      <c r="T1758" s="48" t="str">
        <f>IF(A1758="","",'DATA PENDIENTES'!O1758)</f>
        <v/>
      </c>
    </row>
    <row r="1759" ht="15.75" customHeight="1">
      <c r="A1759" s="52" t="str">
        <f>IF('DATA PENDIENTES'!B1759="","",'DATA PENDIENTES'!B1759)</f>
        <v/>
      </c>
      <c r="B1759" s="52" t="str">
        <f>IF(A1759="","",'DATA PENDIENTES'!C1759)</f>
        <v/>
      </c>
      <c r="C1759" s="52" t="str">
        <f>IF(A1759="","",'DATA PENDIENTES'!L1759)</f>
        <v/>
      </c>
      <c r="D1759" s="52" t="str">
        <f>IF(A1759="","",'DATA PENDIENTES'!J1759)</f>
        <v/>
      </c>
      <c r="E1759" s="52" t="str">
        <f>IF(A1759="","",'DATA PENDIENTES'!D1759)</f>
        <v/>
      </c>
      <c r="F1759" s="52" t="str">
        <f>IF(A1759="","",'DATA PENDIENTES'!E1759)</f>
        <v/>
      </c>
      <c r="G1759" s="52" t="str">
        <f>IF(A1759="","",'DATA PENDIENTES'!F1759)</f>
        <v/>
      </c>
      <c r="H1759" s="52" t="str">
        <f>IF(A1759="","",'DATA PENDIENTES'!G1759)</f>
        <v/>
      </c>
      <c r="I1759" s="53" t="str">
        <f>IF(A1759="","",'DATA PENDIENTES'!H1759)</f>
        <v/>
      </c>
      <c r="J1759" s="53" t="str">
        <f t="shared" si="1"/>
        <v/>
      </c>
      <c r="K1759" s="52" t="str">
        <f>IF(A1759="","",'DATA PENDIENTES'!I1759)</f>
        <v/>
      </c>
      <c r="L1759" s="52" t="str">
        <f>IF(A1759="","",'DATA PENDIENTES'!K1759)</f>
        <v/>
      </c>
      <c r="M1759" s="52" t="str">
        <f>IF(A1759="","",'DATA PENDIENTES'!M1759)</f>
        <v/>
      </c>
      <c r="N1759" s="52" t="str">
        <f>IF(A1759="","",'DATA PENDIENTES'!N1759)</f>
        <v/>
      </c>
      <c r="O1759" s="52" t="str">
        <f t="shared" si="2"/>
        <v/>
      </c>
      <c r="P1759" s="52" t="str">
        <f t="shared" si="3"/>
        <v/>
      </c>
      <c r="Q1759" s="80" t="str">
        <f t="shared" si="4"/>
        <v/>
      </c>
      <c r="R1759" s="52" t="str">
        <f t="shared" si="5"/>
        <v/>
      </c>
      <c r="S1759" s="52" t="str">
        <f t="shared" si="6"/>
        <v/>
      </c>
      <c r="T1759" s="53" t="str">
        <f>IF(A1759="","",'DATA PENDIENTES'!O1759)</f>
        <v/>
      </c>
    </row>
    <row r="1760" ht="15.75" customHeight="1">
      <c r="A1760" s="47" t="str">
        <f>IF('DATA PENDIENTES'!B1760="","",'DATA PENDIENTES'!B1760)</f>
        <v/>
      </c>
      <c r="B1760" s="47" t="str">
        <f>IF(A1760="","",'DATA PENDIENTES'!C1760)</f>
        <v/>
      </c>
      <c r="C1760" s="47" t="str">
        <f>IF(A1760="","",'DATA PENDIENTES'!L1760)</f>
        <v/>
      </c>
      <c r="D1760" s="47" t="str">
        <f>IF(A1760="","",'DATA PENDIENTES'!J1760)</f>
        <v/>
      </c>
      <c r="E1760" s="47" t="str">
        <f>IF(A1760="","",'DATA PENDIENTES'!D1760)</f>
        <v/>
      </c>
      <c r="F1760" s="47" t="str">
        <f>IF(A1760="","",'DATA PENDIENTES'!E1760)</f>
        <v/>
      </c>
      <c r="G1760" s="47" t="str">
        <f>IF(A1760="","",'DATA PENDIENTES'!F1760)</f>
        <v/>
      </c>
      <c r="H1760" s="47" t="str">
        <f>IF(A1760="","",'DATA PENDIENTES'!G1760)</f>
        <v/>
      </c>
      <c r="I1760" s="48" t="str">
        <f>IF(A1760="","",'DATA PENDIENTES'!H1760)</f>
        <v/>
      </c>
      <c r="J1760" s="48" t="str">
        <f t="shared" si="1"/>
        <v/>
      </c>
      <c r="K1760" s="47" t="str">
        <f>IF(A1760="","",'DATA PENDIENTES'!I1760)</f>
        <v/>
      </c>
      <c r="L1760" s="47" t="str">
        <f>IF(A1760="","",'DATA PENDIENTES'!K1760)</f>
        <v/>
      </c>
      <c r="M1760" s="47" t="str">
        <f>IF(A1760="","",'DATA PENDIENTES'!M1760)</f>
        <v/>
      </c>
      <c r="N1760" s="47" t="str">
        <f>IF(A1760="","",'DATA PENDIENTES'!N1760)</f>
        <v/>
      </c>
      <c r="O1760" s="47" t="str">
        <f t="shared" si="2"/>
        <v/>
      </c>
      <c r="P1760" s="47" t="str">
        <f t="shared" si="3"/>
        <v/>
      </c>
      <c r="Q1760" s="77" t="str">
        <f t="shared" si="4"/>
        <v/>
      </c>
      <c r="R1760" s="47" t="str">
        <f t="shared" si="5"/>
        <v/>
      </c>
      <c r="S1760" s="47" t="str">
        <f t="shared" si="6"/>
        <v/>
      </c>
      <c r="T1760" s="48" t="str">
        <f>IF(A1760="","",'DATA PENDIENTES'!O1760)</f>
        <v/>
      </c>
    </row>
    <row r="1761" ht="15.75" customHeight="1">
      <c r="A1761" s="52" t="str">
        <f>IF('DATA PENDIENTES'!B1761="","",'DATA PENDIENTES'!B1761)</f>
        <v/>
      </c>
      <c r="B1761" s="52" t="str">
        <f>IF(A1761="","",'DATA PENDIENTES'!C1761)</f>
        <v/>
      </c>
      <c r="C1761" s="52" t="str">
        <f>IF(A1761="","",'DATA PENDIENTES'!L1761)</f>
        <v/>
      </c>
      <c r="D1761" s="52" t="str">
        <f>IF(A1761="","",'DATA PENDIENTES'!J1761)</f>
        <v/>
      </c>
      <c r="E1761" s="52" t="str">
        <f>IF(A1761="","",'DATA PENDIENTES'!D1761)</f>
        <v/>
      </c>
      <c r="F1761" s="52" t="str">
        <f>IF(A1761="","",'DATA PENDIENTES'!E1761)</f>
        <v/>
      </c>
      <c r="G1761" s="52" t="str">
        <f>IF(A1761="","",'DATA PENDIENTES'!F1761)</f>
        <v/>
      </c>
      <c r="H1761" s="52" t="str">
        <f>IF(A1761="","",'DATA PENDIENTES'!G1761)</f>
        <v/>
      </c>
      <c r="I1761" s="53" t="str">
        <f>IF(A1761="","",'DATA PENDIENTES'!H1761)</f>
        <v/>
      </c>
      <c r="J1761" s="53" t="str">
        <f t="shared" si="1"/>
        <v/>
      </c>
      <c r="K1761" s="52" t="str">
        <f>IF(A1761="","",'DATA PENDIENTES'!I1761)</f>
        <v/>
      </c>
      <c r="L1761" s="52" t="str">
        <f>IF(A1761="","",'DATA PENDIENTES'!K1761)</f>
        <v/>
      </c>
      <c r="M1761" s="52" t="str">
        <f>IF(A1761="","",'DATA PENDIENTES'!M1761)</f>
        <v/>
      </c>
      <c r="N1761" s="52" t="str">
        <f>IF(A1761="","",'DATA PENDIENTES'!N1761)</f>
        <v/>
      </c>
      <c r="O1761" s="52" t="str">
        <f t="shared" si="2"/>
        <v/>
      </c>
      <c r="P1761" s="52" t="str">
        <f t="shared" si="3"/>
        <v/>
      </c>
      <c r="Q1761" s="80" t="str">
        <f t="shared" si="4"/>
        <v/>
      </c>
      <c r="R1761" s="52" t="str">
        <f t="shared" si="5"/>
        <v/>
      </c>
      <c r="S1761" s="52" t="str">
        <f t="shared" si="6"/>
        <v/>
      </c>
      <c r="T1761" s="53" t="str">
        <f>IF(A1761="","",'DATA PENDIENTES'!O1761)</f>
        <v/>
      </c>
    </row>
    <row r="1762" ht="15.75" customHeight="1">
      <c r="A1762" s="47" t="str">
        <f>IF('DATA PENDIENTES'!B1762="","",'DATA PENDIENTES'!B1762)</f>
        <v/>
      </c>
      <c r="B1762" s="47" t="str">
        <f>IF(A1762="","",'DATA PENDIENTES'!C1762)</f>
        <v/>
      </c>
      <c r="C1762" s="47" t="str">
        <f>IF(A1762="","",'DATA PENDIENTES'!L1762)</f>
        <v/>
      </c>
      <c r="D1762" s="47" t="str">
        <f>IF(A1762="","",'DATA PENDIENTES'!J1762)</f>
        <v/>
      </c>
      <c r="E1762" s="47" t="str">
        <f>IF(A1762="","",'DATA PENDIENTES'!D1762)</f>
        <v/>
      </c>
      <c r="F1762" s="47" t="str">
        <f>IF(A1762="","",'DATA PENDIENTES'!E1762)</f>
        <v/>
      </c>
      <c r="G1762" s="47" t="str">
        <f>IF(A1762="","",'DATA PENDIENTES'!F1762)</f>
        <v/>
      </c>
      <c r="H1762" s="47" t="str">
        <f>IF(A1762="","",'DATA PENDIENTES'!G1762)</f>
        <v/>
      </c>
      <c r="I1762" s="48" t="str">
        <f>IF(A1762="","",'DATA PENDIENTES'!H1762)</f>
        <v/>
      </c>
      <c r="J1762" s="48" t="str">
        <f t="shared" si="1"/>
        <v/>
      </c>
      <c r="K1762" s="47" t="str">
        <f>IF(A1762="","",'DATA PENDIENTES'!I1762)</f>
        <v/>
      </c>
      <c r="L1762" s="47" t="str">
        <f>IF(A1762="","",'DATA PENDIENTES'!K1762)</f>
        <v/>
      </c>
      <c r="M1762" s="47" t="str">
        <f>IF(A1762="","",'DATA PENDIENTES'!M1762)</f>
        <v/>
      </c>
      <c r="N1762" s="47" t="str">
        <f>IF(A1762="","",'DATA PENDIENTES'!N1762)</f>
        <v/>
      </c>
      <c r="O1762" s="47" t="str">
        <f t="shared" si="2"/>
        <v/>
      </c>
      <c r="P1762" s="47" t="str">
        <f t="shared" si="3"/>
        <v/>
      </c>
      <c r="Q1762" s="77" t="str">
        <f t="shared" si="4"/>
        <v/>
      </c>
      <c r="R1762" s="47" t="str">
        <f t="shared" si="5"/>
        <v/>
      </c>
      <c r="S1762" s="47" t="str">
        <f t="shared" si="6"/>
        <v/>
      </c>
      <c r="T1762" s="48" t="str">
        <f>IF(A1762="","",'DATA PENDIENTES'!O1762)</f>
        <v/>
      </c>
    </row>
    <row r="1763" ht="15.75" customHeight="1">
      <c r="A1763" s="52" t="str">
        <f>IF('DATA PENDIENTES'!B1763="","",'DATA PENDIENTES'!B1763)</f>
        <v/>
      </c>
      <c r="B1763" s="52" t="str">
        <f>IF(A1763="","",'DATA PENDIENTES'!C1763)</f>
        <v/>
      </c>
      <c r="C1763" s="52" t="str">
        <f>IF(A1763="","",'DATA PENDIENTES'!L1763)</f>
        <v/>
      </c>
      <c r="D1763" s="52" t="str">
        <f>IF(A1763="","",'DATA PENDIENTES'!J1763)</f>
        <v/>
      </c>
      <c r="E1763" s="52" t="str">
        <f>IF(A1763="","",'DATA PENDIENTES'!D1763)</f>
        <v/>
      </c>
      <c r="F1763" s="52" t="str">
        <f>IF(A1763="","",'DATA PENDIENTES'!E1763)</f>
        <v/>
      </c>
      <c r="G1763" s="52" t="str">
        <f>IF(A1763="","",'DATA PENDIENTES'!F1763)</f>
        <v/>
      </c>
      <c r="H1763" s="52" t="str">
        <f>IF(A1763="","",'DATA PENDIENTES'!G1763)</f>
        <v/>
      </c>
      <c r="I1763" s="53" t="str">
        <f>IF(A1763="","",'DATA PENDIENTES'!H1763)</f>
        <v/>
      </c>
      <c r="J1763" s="53" t="str">
        <f t="shared" si="1"/>
        <v/>
      </c>
      <c r="K1763" s="52" t="str">
        <f>IF(A1763="","",'DATA PENDIENTES'!I1763)</f>
        <v/>
      </c>
      <c r="L1763" s="52" t="str">
        <f>IF(A1763="","",'DATA PENDIENTES'!K1763)</f>
        <v/>
      </c>
      <c r="M1763" s="52" t="str">
        <f>IF(A1763="","",'DATA PENDIENTES'!M1763)</f>
        <v/>
      </c>
      <c r="N1763" s="52" t="str">
        <f>IF(A1763="","",'DATA PENDIENTES'!N1763)</f>
        <v/>
      </c>
      <c r="O1763" s="52" t="str">
        <f t="shared" si="2"/>
        <v/>
      </c>
      <c r="P1763" s="52" t="str">
        <f t="shared" si="3"/>
        <v/>
      </c>
      <c r="Q1763" s="80" t="str">
        <f t="shared" si="4"/>
        <v/>
      </c>
      <c r="R1763" s="52" t="str">
        <f t="shared" si="5"/>
        <v/>
      </c>
      <c r="S1763" s="52" t="str">
        <f t="shared" si="6"/>
        <v/>
      </c>
      <c r="T1763" s="53" t="str">
        <f>IF(A1763="","",'DATA PENDIENTES'!O1763)</f>
        <v/>
      </c>
    </row>
    <row r="1764" ht="15.75" customHeight="1">
      <c r="A1764" s="47" t="str">
        <f>IF('DATA PENDIENTES'!B1764="","",'DATA PENDIENTES'!B1764)</f>
        <v/>
      </c>
      <c r="B1764" s="47" t="str">
        <f>IF(A1764="","",'DATA PENDIENTES'!C1764)</f>
        <v/>
      </c>
      <c r="C1764" s="47" t="str">
        <f>IF(A1764="","",'DATA PENDIENTES'!L1764)</f>
        <v/>
      </c>
      <c r="D1764" s="47" t="str">
        <f>IF(A1764="","",'DATA PENDIENTES'!J1764)</f>
        <v/>
      </c>
      <c r="E1764" s="47" t="str">
        <f>IF(A1764="","",'DATA PENDIENTES'!D1764)</f>
        <v/>
      </c>
      <c r="F1764" s="47" t="str">
        <f>IF(A1764="","",'DATA PENDIENTES'!E1764)</f>
        <v/>
      </c>
      <c r="G1764" s="47" t="str">
        <f>IF(A1764="","",'DATA PENDIENTES'!F1764)</f>
        <v/>
      </c>
      <c r="H1764" s="47" t="str">
        <f>IF(A1764="","",'DATA PENDIENTES'!G1764)</f>
        <v/>
      </c>
      <c r="I1764" s="48" t="str">
        <f>IF(A1764="","",'DATA PENDIENTES'!H1764)</f>
        <v/>
      </c>
      <c r="J1764" s="48" t="str">
        <f t="shared" si="1"/>
        <v/>
      </c>
      <c r="K1764" s="47" t="str">
        <f>IF(A1764="","",'DATA PENDIENTES'!I1764)</f>
        <v/>
      </c>
      <c r="L1764" s="47" t="str">
        <f>IF(A1764="","",'DATA PENDIENTES'!K1764)</f>
        <v/>
      </c>
      <c r="M1764" s="47" t="str">
        <f>IF(A1764="","",'DATA PENDIENTES'!M1764)</f>
        <v/>
      </c>
      <c r="N1764" s="47" t="str">
        <f>IF(A1764="","",'DATA PENDIENTES'!N1764)</f>
        <v/>
      </c>
      <c r="O1764" s="47" t="str">
        <f t="shared" si="2"/>
        <v/>
      </c>
      <c r="P1764" s="47" t="str">
        <f t="shared" si="3"/>
        <v/>
      </c>
      <c r="Q1764" s="77" t="str">
        <f t="shared" si="4"/>
        <v/>
      </c>
      <c r="R1764" s="47" t="str">
        <f t="shared" si="5"/>
        <v/>
      </c>
      <c r="S1764" s="47" t="str">
        <f t="shared" si="6"/>
        <v/>
      </c>
      <c r="T1764" s="48" t="str">
        <f>IF(A1764="","",'DATA PENDIENTES'!O1764)</f>
        <v/>
      </c>
    </row>
    <row r="1765" ht="15.75" customHeight="1">
      <c r="A1765" s="52" t="str">
        <f>IF('DATA PENDIENTES'!B1765="","",'DATA PENDIENTES'!B1765)</f>
        <v/>
      </c>
      <c r="B1765" s="52" t="str">
        <f>IF(A1765="","",'DATA PENDIENTES'!C1765)</f>
        <v/>
      </c>
      <c r="C1765" s="52" t="str">
        <f>IF(A1765="","",'DATA PENDIENTES'!L1765)</f>
        <v/>
      </c>
      <c r="D1765" s="52" t="str">
        <f>IF(A1765="","",'DATA PENDIENTES'!J1765)</f>
        <v/>
      </c>
      <c r="E1765" s="52" t="str">
        <f>IF(A1765="","",'DATA PENDIENTES'!D1765)</f>
        <v/>
      </c>
      <c r="F1765" s="52" t="str">
        <f>IF(A1765="","",'DATA PENDIENTES'!E1765)</f>
        <v/>
      </c>
      <c r="G1765" s="52" t="str">
        <f>IF(A1765="","",'DATA PENDIENTES'!F1765)</f>
        <v/>
      </c>
      <c r="H1765" s="52" t="str">
        <f>IF(A1765="","",'DATA PENDIENTES'!G1765)</f>
        <v/>
      </c>
      <c r="I1765" s="53" t="str">
        <f>IF(A1765="","",'DATA PENDIENTES'!H1765)</f>
        <v/>
      </c>
      <c r="J1765" s="53" t="str">
        <f t="shared" si="1"/>
        <v/>
      </c>
      <c r="K1765" s="52" t="str">
        <f>IF(A1765="","",'DATA PENDIENTES'!I1765)</f>
        <v/>
      </c>
      <c r="L1765" s="52" t="str">
        <f>IF(A1765="","",'DATA PENDIENTES'!K1765)</f>
        <v/>
      </c>
      <c r="M1765" s="52" t="str">
        <f>IF(A1765="","",'DATA PENDIENTES'!M1765)</f>
        <v/>
      </c>
      <c r="N1765" s="52" t="str">
        <f>IF(A1765="","",'DATA PENDIENTES'!N1765)</f>
        <v/>
      </c>
      <c r="O1765" s="52" t="str">
        <f t="shared" si="2"/>
        <v/>
      </c>
      <c r="P1765" s="52" t="str">
        <f t="shared" si="3"/>
        <v/>
      </c>
      <c r="Q1765" s="80" t="str">
        <f t="shared" si="4"/>
        <v/>
      </c>
      <c r="R1765" s="52" t="str">
        <f t="shared" si="5"/>
        <v/>
      </c>
      <c r="S1765" s="52" t="str">
        <f t="shared" si="6"/>
        <v/>
      </c>
      <c r="T1765" s="53" t="str">
        <f>IF(A1765="","",'DATA PENDIENTES'!O1765)</f>
        <v/>
      </c>
    </row>
    <row r="1766" ht="15.75" customHeight="1">
      <c r="A1766" s="47" t="str">
        <f>IF('DATA PENDIENTES'!B1766="","",'DATA PENDIENTES'!B1766)</f>
        <v/>
      </c>
      <c r="B1766" s="47" t="str">
        <f>IF(A1766="","",'DATA PENDIENTES'!C1766)</f>
        <v/>
      </c>
      <c r="C1766" s="47" t="str">
        <f>IF(A1766="","",'DATA PENDIENTES'!L1766)</f>
        <v/>
      </c>
      <c r="D1766" s="47" t="str">
        <f>IF(A1766="","",'DATA PENDIENTES'!J1766)</f>
        <v/>
      </c>
      <c r="E1766" s="47" t="str">
        <f>IF(A1766="","",'DATA PENDIENTES'!D1766)</f>
        <v/>
      </c>
      <c r="F1766" s="47" t="str">
        <f>IF(A1766="","",'DATA PENDIENTES'!E1766)</f>
        <v/>
      </c>
      <c r="G1766" s="47" t="str">
        <f>IF(A1766="","",'DATA PENDIENTES'!F1766)</f>
        <v/>
      </c>
      <c r="H1766" s="47" t="str">
        <f>IF(A1766="","",'DATA PENDIENTES'!G1766)</f>
        <v/>
      </c>
      <c r="I1766" s="48" t="str">
        <f>IF(A1766="","",'DATA PENDIENTES'!H1766)</f>
        <v/>
      </c>
      <c r="J1766" s="48" t="str">
        <f t="shared" si="1"/>
        <v/>
      </c>
      <c r="K1766" s="47" t="str">
        <f>IF(A1766="","",'DATA PENDIENTES'!I1766)</f>
        <v/>
      </c>
      <c r="L1766" s="47" t="str">
        <f>IF(A1766="","",'DATA PENDIENTES'!K1766)</f>
        <v/>
      </c>
      <c r="M1766" s="47" t="str">
        <f>IF(A1766="","",'DATA PENDIENTES'!M1766)</f>
        <v/>
      </c>
      <c r="N1766" s="47" t="str">
        <f>IF(A1766="","",'DATA PENDIENTES'!N1766)</f>
        <v/>
      </c>
      <c r="O1766" s="47" t="str">
        <f t="shared" si="2"/>
        <v/>
      </c>
      <c r="P1766" s="47" t="str">
        <f t="shared" si="3"/>
        <v/>
      </c>
      <c r="Q1766" s="77" t="str">
        <f t="shared" si="4"/>
        <v/>
      </c>
      <c r="R1766" s="47" t="str">
        <f t="shared" si="5"/>
        <v/>
      </c>
      <c r="S1766" s="47" t="str">
        <f t="shared" si="6"/>
        <v/>
      </c>
      <c r="T1766" s="48" t="str">
        <f>IF(A1766="","",'DATA PENDIENTES'!O1766)</f>
        <v/>
      </c>
    </row>
    <row r="1767" ht="15.75" customHeight="1">
      <c r="A1767" s="52" t="str">
        <f>IF('DATA PENDIENTES'!B1767="","",'DATA PENDIENTES'!B1767)</f>
        <v/>
      </c>
      <c r="B1767" s="52" t="str">
        <f>IF(A1767="","",'DATA PENDIENTES'!C1767)</f>
        <v/>
      </c>
      <c r="C1767" s="52" t="str">
        <f>IF(A1767="","",'DATA PENDIENTES'!L1767)</f>
        <v/>
      </c>
      <c r="D1767" s="52" t="str">
        <f>IF(A1767="","",'DATA PENDIENTES'!J1767)</f>
        <v/>
      </c>
      <c r="E1767" s="52" t="str">
        <f>IF(A1767="","",'DATA PENDIENTES'!D1767)</f>
        <v/>
      </c>
      <c r="F1767" s="52" t="str">
        <f>IF(A1767="","",'DATA PENDIENTES'!E1767)</f>
        <v/>
      </c>
      <c r="G1767" s="52" t="str">
        <f>IF(A1767="","",'DATA PENDIENTES'!F1767)</f>
        <v/>
      </c>
      <c r="H1767" s="52" t="str">
        <f>IF(A1767="","",'DATA PENDIENTES'!G1767)</f>
        <v/>
      </c>
      <c r="I1767" s="53" t="str">
        <f>IF(A1767="","",'DATA PENDIENTES'!H1767)</f>
        <v/>
      </c>
      <c r="J1767" s="53" t="str">
        <f t="shared" si="1"/>
        <v/>
      </c>
      <c r="K1767" s="52" t="str">
        <f>IF(A1767="","",'DATA PENDIENTES'!I1767)</f>
        <v/>
      </c>
      <c r="L1767" s="52" t="str">
        <f>IF(A1767="","",'DATA PENDIENTES'!K1767)</f>
        <v/>
      </c>
      <c r="M1767" s="52" t="str">
        <f>IF(A1767="","",'DATA PENDIENTES'!M1767)</f>
        <v/>
      </c>
      <c r="N1767" s="52" t="str">
        <f>IF(A1767="","",'DATA PENDIENTES'!N1767)</f>
        <v/>
      </c>
      <c r="O1767" s="52" t="str">
        <f t="shared" si="2"/>
        <v/>
      </c>
      <c r="P1767" s="52" t="str">
        <f t="shared" si="3"/>
        <v/>
      </c>
      <c r="Q1767" s="80" t="str">
        <f t="shared" si="4"/>
        <v/>
      </c>
      <c r="R1767" s="52" t="str">
        <f t="shared" si="5"/>
        <v/>
      </c>
      <c r="S1767" s="52" t="str">
        <f t="shared" si="6"/>
        <v/>
      </c>
      <c r="T1767" s="53" t="str">
        <f>IF(A1767="","",'DATA PENDIENTES'!O1767)</f>
        <v/>
      </c>
    </row>
    <row r="1768" ht="15.75" customHeight="1">
      <c r="A1768" s="47" t="str">
        <f>IF('DATA PENDIENTES'!B1768="","",'DATA PENDIENTES'!B1768)</f>
        <v/>
      </c>
      <c r="B1768" s="47" t="str">
        <f>IF(A1768="","",'DATA PENDIENTES'!C1768)</f>
        <v/>
      </c>
      <c r="C1768" s="47" t="str">
        <f>IF(A1768="","",'DATA PENDIENTES'!L1768)</f>
        <v/>
      </c>
      <c r="D1768" s="47" t="str">
        <f>IF(A1768="","",'DATA PENDIENTES'!J1768)</f>
        <v/>
      </c>
      <c r="E1768" s="47" t="str">
        <f>IF(A1768="","",'DATA PENDIENTES'!D1768)</f>
        <v/>
      </c>
      <c r="F1768" s="47" t="str">
        <f>IF(A1768="","",'DATA PENDIENTES'!E1768)</f>
        <v/>
      </c>
      <c r="G1768" s="47" t="str">
        <f>IF(A1768="","",'DATA PENDIENTES'!F1768)</f>
        <v/>
      </c>
      <c r="H1768" s="47" t="str">
        <f>IF(A1768="","",'DATA PENDIENTES'!G1768)</f>
        <v/>
      </c>
      <c r="I1768" s="48" t="str">
        <f>IF(A1768="","",'DATA PENDIENTES'!H1768)</f>
        <v/>
      </c>
      <c r="J1768" s="48" t="str">
        <f t="shared" si="1"/>
        <v/>
      </c>
      <c r="K1768" s="47" t="str">
        <f>IF(A1768="","",'DATA PENDIENTES'!I1768)</f>
        <v/>
      </c>
      <c r="L1768" s="47" t="str">
        <f>IF(A1768="","",'DATA PENDIENTES'!K1768)</f>
        <v/>
      </c>
      <c r="M1768" s="47" t="str">
        <f>IF(A1768="","",'DATA PENDIENTES'!M1768)</f>
        <v/>
      </c>
      <c r="N1768" s="47" t="str">
        <f>IF(A1768="","",'DATA PENDIENTES'!N1768)</f>
        <v/>
      </c>
      <c r="O1768" s="47" t="str">
        <f t="shared" si="2"/>
        <v/>
      </c>
      <c r="P1768" s="47" t="str">
        <f t="shared" si="3"/>
        <v/>
      </c>
      <c r="Q1768" s="77" t="str">
        <f t="shared" si="4"/>
        <v/>
      </c>
      <c r="R1768" s="47" t="str">
        <f t="shared" si="5"/>
        <v/>
      </c>
      <c r="S1768" s="47" t="str">
        <f t="shared" si="6"/>
        <v/>
      </c>
      <c r="T1768" s="48" t="str">
        <f>IF(A1768="","",'DATA PENDIENTES'!O1768)</f>
        <v/>
      </c>
    </row>
    <row r="1769" ht="15.75" customHeight="1">
      <c r="A1769" s="52" t="str">
        <f>IF('DATA PENDIENTES'!B1769="","",'DATA PENDIENTES'!B1769)</f>
        <v/>
      </c>
      <c r="B1769" s="52" t="str">
        <f>IF(A1769="","",'DATA PENDIENTES'!C1769)</f>
        <v/>
      </c>
      <c r="C1769" s="52" t="str">
        <f>IF(A1769="","",'DATA PENDIENTES'!L1769)</f>
        <v/>
      </c>
      <c r="D1769" s="52" t="str">
        <f>IF(A1769="","",'DATA PENDIENTES'!J1769)</f>
        <v/>
      </c>
      <c r="E1769" s="52" t="str">
        <f>IF(A1769="","",'DATA PENDIENTES'!D1769)</f>
        <v/>
      </c>
      <c r="F1769" s="52" t="str">
        <f>IF(A1769="","",'DATA PENDIENTES'!E1769)</f>
        <v/>
      </c>
      <c r="G1769" s="52" t="str">
        <f>IF(A1769="","",'DATA PENDIENTES'!F1769)</f>
        <v/>
      </c>
      <c r="H1769" s="52" t="str">
        <f>IF(A1769="","",'DATA PENDIENTES'!G1769)</f>
        <v/>
      </c>
      <c r="I1769" s="53" t="str">
        <f>IF(A1769="","",'DATA PENDIENTES'!H1769)</f>
        <v/>
      </c>
      <c r="J1769" s="53" t="str">
        <f t="shared" si="1"/>
        <v/>
      </c>
      <c r="K1769" s="52" t="str">
        <f>IF(A1769="","",'DATA PENDIENTES'!I1769)</f>
        <v/>
      </c>
      <c r="L1769" s="52" t="str">
        <f>IF(A1769="","",'DATA PENDIENTES'!K1769)</f>
        <v/>
      </c>
      <c r="M1769" s="52" t="str">
        <f>IF(A1769="","",'DATA PENDIENTES'!M1769)</f>
        <v/>
      </c>
      <c r="N1769" s="52" t="str">
        <f>IF(A1769="","",'DATA PENDIENTES'!N1769)</f>
        <v/>
      </c>
      <c r="O1769" s="52" t="str">
        <f t="shared" si="2"/>
        <v/>
      </c>
      <c r="P1769" s="52" t="str">
        <f t="shared" si="3"/>
        <v/>
      </c>
      <c r="Q1769" s="80" t="str">
        <f t="shared" si="4"/>
        <v/>
      </c>
      <c r="R1769" s="52" t="str">
        <f t="shared" si="5"/>
        <v/>
      </c>
      <c r="S1769" s="52" t="str">
        <f t="shared" si="6"/>
        <v/>
      </c>
      <c r="T1769" s="53" t="str">
        <f>IF(A1769="","",'DATA PENDIENTES'!O1769)</f>
        <v/>
      </c>
    </row>
    <row r="1770" ht="15.75" customHeight="1">
      <c r="A1770" s="47" t="str">
        <f>IF('DATA PENDIENTES'!B1770="","",'DATA PENDIENTES'!B1770)</f>
        <v/>
      </c>
      <c r="B1770" s="47" t="str">
        <f>IF(A1770="","",'DATA PENDIENTES'!C1770)</f>
        <v/>
      </c>
      <c r="C1770" s="47" t="str">
        <f>IF(A1770="","",'DATA PENDIENTES'!L1770)</f>
        <v/>
      </c>
      <c r="D1770" s="47" t="str">
        <f>IF(A1770="","",'DATA PENDIENTES'!J1770)</f>
        <v/>
      </c>
      <c r="E1770" s="47" t="str">
        <f>IF(A1770="","",'DATA PENDIENTES'!D1770)</f>
        <v/>
      </c>
      <c r="F1770" s="47" t="str">
        <f>IF(A1770="","",'DATA PENDIENTES'!E1770)</f>
        <v/>
      </c>
      <c r="G1770" s="47" t="str">
        <f>IF(A1770="","",'DATA PENDIENTES'!F1770)</f>
        <v/>
      </c>
      <c r="H1770" s="47" t="str">
        <f>IF(A1770="","",'DATA PENDIENTES'!G1770)</f>
        <v/>
      </c>
      <c r="I1770" s="48" t="str">
        <f>IF(A1770="","",'DATA PENDIENTES'!H1770)</f>
        <v/>
      </c>
      <c r="J1770" s="48" t="str">
        <f t="shared" si="1"/>
        <v/>
      </c>
      <c r="K1770" s="47" t="str">
        <f>IF(A1770="","",'DATA PENDIENTES'!I1770)</f>
        <v/>
      </c>
      <c r="L1770" s="47" t="str">
        <f>IF(A1770="","",'DATA PENDIENTES'!K1770)</f>
        <v/>
      </c>
      <c r="M1770" s="47" t="str">
        <f>IF(A1770="","",'DATA PENDIENTES'!M1770)</f>
        <v/>
      </c>
      <c r="N1770" s="47" t="str">
        <f>IF(A1770="","",'DATA PENDIENTES'!N1770)</f>
        <v/>
      </c>
      <c r="O1770" s="47" t="str">
        <f t="shared" si="2"/>
        <v/>
      </c>
      <c r="P1770" s="47" t="str">
        <f t="shared" si="3"/>
        <v/>
      </c>
      <c r="Q1770" s="77" t="str">
        <f t="shared" si="4"/>
        <v/>
      </c>
      <c r="R1770" s="47" t="str">
        <f t="shared" si="5"/>
        <v/>
      </c>
      <c r="S1770" s="47" t="str">
        <f t="shared" si="6"/>
        <v/>
      </c>
      <c r="T1770" s="48" t="str">
        <f>IF(A1770="","",'DATA PENDIENTES'!O1770)</f>
        <v/>
      </c>
    </row>
    <row r="1771" ht="15.75" customHeight="1">
      <c r="A1771" s="52" t="str">
        <f>IF('DATA PENDIENTES'!B1771="","",'DATA PENDIENTES'!B1771)</f>
        <v/>
      </c>
      <c r="B1771" s="52" t="str">
        <f>IF(A1771="","",'DATA PENDIENTES'!C1771)</f>
        <v/>
      </c>
      <c r="C1771" s="52" t="str">
        <f>IF(A1771="","",'DATA PENDIENTES'!L1771)</f>
        <v/>
      </c>
      <c r="D1771" s="52" t="str">
        <f>IF(A1771="","",'DATA PENDIENTES'!J1771)</f>
        <v/>
      </c>
      <c r="E1771" s="52" t="str">
        <f>IF(A1771="","",'DATA PENDIENTES'!D1771)</f>
        <v/>
      </c>
      <c r="F1771" s="52" t="str">
        <f>IF(A1771="","",'DATA PENDIENTES'!E1771)</f>
        <v/>
      </c>
      <c r="G1771" s="52" t="str">
        <f>IF(A1771="","",'DATA PENDIENTES'!F1771)</f>
        <v/>
      </c>
      <c r="H1771" s="52" t="str">
        <f>IF(A1771="","",'DATA PENDIENTES'!G1771)</f>
        <v/>
      </c>
      <c r="I1771" s="53" t="str">
        <f>IF(A1771="","",'DATA PENDIENTES'!H1771)</f>
        <v/>
      </c>
      <c r="J1771" s="53" t="str">
        <f t="shared" si="1"/>
        <v/>
      </c>
      <c r="K1771" s="52" t="str">
        <f>IF(A1771="","",'DATA PENDIENTES'!I1771)</f>
        <v/>
      </c>
      <c r="L1771" s="52" t="str">
        <f>IF(A1771="","",'DATA PENDIENTES'!K1771)</f>
        <v/>
      </c>
      <c r="M1771" s="52" t="str">
        <f>IF(A1771="","",'DATA PENDIENTES'!M1771)</f>
        <v/>
      </c>
      <c r="N1771" s="52" t="str">
        <f>IF(A1771="","",'DATA PENDIENTES'!N1771)</f>
        <v/>
      </c>
      <c r="O1771" s="52" t="str">
        <f t="shared" si="2"/>
        <v/>
      </c>
      <c r="P1771" s="52" t="str">
        <f t="shared" si="3"/>
        <v/>
      </c>
      <c r="Q1771" s="80" t="str">
        <f t="shared" si="4"/>
        <v/>
      </c>
      <c r="R1771" s="52" t="str">
        <f t="shared" si="5"/>
        <v/>
      </c>
      <c r="S1771" s="52" t="str">
        <f t="shared" si="6"/>
        <v/>
      </c>
      <c r="T1771" s="53" t="str">
        <f>IF(A1771="","",'DATA PENDIENTES'!O1771)</f>
        <v/>
      </c>
    </row>
    <row r="1772" ht="15.75" customHeight="1">
      <c r="A1772" s="47" t="str">
        <f>IF('DATA PENDIENTES'!B1772="","",'DATA PENDIENTES'!B1772)</f>
        <v/>
      </c>
      <c r="B1772" s="47" t="str">
        <f>IF(A1772="","",'DATA PENDIENTES'!C1772)</f>
        <v/>
      </c>
      <c r="C1772" s="47" t="str">
        <f>IF(A1772="","",'DATA PENDIENTES'!L1772)</f>
        <v/>
      </c>
      <c r="D1772" s="47" t="str">
        <f>IF(A1772="","",'DATA PENDIENTES'!J1772)</f>
        <v/>
      </c>
      <c r="E1772" s="47" t="str">
        <f>IF(A1772="","",'DATA PENDIENTES'!D1772)</f>
        <v/>
      </c>
      <c r="F1772" s="47" t="str">
        <f>IF(A1772="","",'DATA PENDIENTES'!E1772)</f>
        <v/>
      </c>
      <c r="G1772" s="47" t="str">
        <f>IF(A1772="","",'DATA PENDIENTES'!F1772)</f>
        <v/>
      </c>
      <c r="H1772" s="47" t="str">
        <f>IF(A1772="","",'DATA PENDIENTES'!G1772)</f>
        <v/>
      </c>
      <c r="I1772" s="48" t="str">
        <f>IF(A1772="","",'DATA PENDIENTES'!H1772)</f>
        <v/>
      </c>
      <c r="J1772" s="48" t="str">
        <f t="shared" si="1"/>
        <v/>
      </c>
      <c r="K1772" s="47" t="str">
        <f>IF(A1772="","",'DATA PENDIENTES'!I1772)</f>
        <v/>
      </c>
      <c r="L1772" s="47" t="str">
        <f>IF(A1772="","",'DATA PENDIENTES'!K1772)</f>
        <v/>
      </c>
      <c r="M1772" s="47" t="str">
        <f>IF(A1772="","",'DATA PENDIENTES'!M1772)</f>
        <v/>
      </c>
      <c r="N1772" s="47" t="str">
        <f>IF(A1772="","",'DATA PENDIENTES'!N1772)</f>
        <v/>
      </c>
      <c r="O1772" s="47" t="str">
        <f t="shared" si="2"/>
        <v/>
      </c>
      <c r="P1772" s="47" t="str">
        <f t="shared" si="3"/>
        <v/>
      </c>
      <c r="Q1772" s="77" t="str">
        <f t="shared" si="4"/>
        <v/>
      </c>
      <c r="R1772" s="47" t="str">
        <f t="shared" si="5"/>
        <v/>
      </c>
      <c r="S1772" s="47" t="str">
        <f t="shared" si="6"/>
        <v/>
      </c>
      <c r="T1772" s="48" t="str">
        <f>IF(A1772="","",'DATA PENDIENTES'!O1772)</f>
        <v/>
      </c>
    </row>
    <row r="1773" ht="15.75" customHeight="1">
      <c r="A1773" s="52" t="str">
        <f>IF('DATA PENDIENTES'!B1773="","",'DATA PENDIENTES'!B1773)</f>
        <v/>
      </c>
      <c r="B1773" s="52" t="str">
        <f>IF(A1773="","",'DATA PENDIENTES'!C1773)</f>
        <v/>
      </c>
      <c r="C1773" s="52" t="str">
        <f>IF(A1773="","",'DATA PENDIENTES'!L1773)</f>
        <v/>
      </c>
      <c r="D1773" s="52" t="str">
        <f>IF(A1773="","",'DATA PENDIENTES'!J1773)</f>
        <v/>
      </c>
      <c r="E1773" s="52" t="str">
        <f>IF(A1773="","",'DATA PENDIENTES'!D1773)</f>
        <v/>
      </c>
      <c r="F1773" s="52" t="str">
        <f>IF(A1773="","",'DATA PENDIENTES'!E1773)</f>
        <v/>
      </c>
      <c r="G1773" s="52" t="str">
        <f>IF(A1773="","",'DATA PENDIENTES'!F1773)</f>
        <v/>
      </c>
      <c r="H1773" s="52" t="str">
        <f>IF(A1773="","",'DATA PENDIENTES'!G1773)</f>
        <v/>
      </c>
      <c r="I1773" s="53" t="str">
        <f>IF(A1773="","",'DATA PENDIENTES'!H1773)</f>
        <v/>
      </c>
      <c r="J1773" s="53" t="str">
        <f t="shared" si="1"/>
        <v/>
      </c>
      <c r="K1773" s="52" t="str">
        <f>IF(A1773="","",'DATA PENDIENTES'!I1773)</f>
        <v/>
      </c>
      <c r="L1773" s="52" t="str">
        <f>IF(A1773="","",'DATA PENDIENTES'!K1773)</f>
        <v/>
      </c>
      <c r="M1773" s="52" t="str">
        <f>IF(A1773="","",'DATA PENDIENTES'!M1773)</f>
        <v/>
      </c>
      <c r="N1773" s="52" t="str">
        <f>IF(A1773="","",'DATA PENDIENTES'!N1773)</f>
        <v/>
      </c>
      <c r="O1773" s="52" t="str">
        <f t="shared" si="2"/>
        <v/>
      </c>
      <c r="P1773" s="52" t="str">
        <f t="shared" si="3"/>
        <v/>
      </c>
      <c r="Q1773" s="80" t="str">
        <f t="shared" si="4"/>
        <v/>
      </c>
      <c r="R1773" s="52" t="str">
        <f t="shared" si="5"/>
        <v/>
      </c>
      <c r="S1773" s="52" t="str">
        <f t="shared" si="6"/>
        <v/>
      </c>
      <c r="T1773" s="53" t="str">
        <f>IF(A1773="","",'DATA PENDIENTES'!O1773)</f>
        <v/>
      </c>
    </row>
    <row r="1774" ht="15.75" customHeight="1">
      <c r="A1774" s="47" t="str">
        <f>IF('DATA PENDIENTES'!B1774="","",'DATA PENDIENTES'!B1774)</f>
        <v/>
      </c>
      <c r="B1774" s="47" t="str">
        <f>IF(A1774="","",'DATA PENDIENTES'!C1774)</f>
        <v/>
      </c>
      <c r="C1774" s="47" t="str">
        <f>IF(A1774="","",'DATA PENDIENTES'!L1774)</f>
        <v/>
      </c>
      <c r="D1774" s="47" t="str">
        <f>IF(A1774="","",'DATA PENDIENTES'!J1774)</f>
        <v/>
      </c>
      <c r="E1774" s="47" t="str">
        <f>IF(A1774="","",'DATA PENDIENTES'!D1774)</f>
        <v/>
      </c>
      <c r="F1774" s="47" t="str">
        <f>IF(A1774="","",'DATA PENDIENTES'!E1774)</f>
        <v/>
      </c>
      <c r="G1774" s="47" t="str">
        <f>IF(A1774="","",'DATA PENDIENTES'!F1774)</f>
        <v/>
      </c>
      <c r="H1774" s="47" t="str">
        <f>IF(A1774="","",'DATA PENDIENTES'!G1774)</f>
        <v/>
      </c>
      <c r="I1774" s="48" t="str">
        <f>IF(A1774="","",'DATA PENDIENTES'!H1774)</f>
        <v/>
      </c>
      <c r="J1774" s="48" t="str">
        <f t="shared" si="1"/>
        <v/>
      </c>
      <c r="K1774" s="47" t="str">
        <f>IF(A1774="","",'DATA PENDIENTES'!I1774)</f>
        <v/>
      </c>
      <c r="L1774" s="47" t="str">
        <f>IF(A1774="","",'DATA PENDIENTES'!K1774)</f>
        <v/>
      </c>
      <c r="M1774" s="47" t="str">
        <f>IF(A1774="","",'DATA PENDIENTES'!M1774)</f>
        <v/>
      </c>
      <c r="N1774" s="47" t="str">
        <f>IF(A1774="","",'DATA PENDIENTES'!N1774)</f>
        <v/>
      </c>
      <c r="O1774" s="47" t="str">
        <f t="shared" si="2"/>
        <v/>
      </c>
      <c r="P1774" s="47" t="str">
        <f t="shared" si="3"/>
        <v/>
      </c>
      <c r="Q1774" s="77" t="str">
        <f t="shared" si="4"/>
        <v/>
      </c>
      <c r="R1774" s="47" t="str">
        <f t="shared" si="5"/>
        <v/>
      </c>
      <c r="S1774" s="47" t="str">
        <f t="shared" si="6"/>
        <v/>
      </c>
      <c r="T1774" s="48" t="str">
        <f>IF(A1774="","",'DATA PENDIENTES'!O1774)</f>
        <v/>
      </c>
    </row>
    <row r="1775" ht="15.75" customHeight="1">
      <c r="A1775" s="52" t="str">
        <f>IF('DATA PENDIENTES'!B1775="","",'DATA PENDIENTES'!B1775)</f>
        <v/>
      </c>
      <c r="B1775" s="52" t="str">
        <f>IF(A1775="","",'DATA PENDIENTES'!C1775)</f>
        <v/>
      </c>
      <c r="C1775" s="52" t="str">
        <f>IF(A1775="","",'DATA PENDIENTES'!L1775)</f>
        <v/>
      </c>
      <c r="D1775" s="52" t="str">
        <f>IF(A1775="","",'DATA PENDIENTES'!J1775)</f>
        <v/>
      </c>
      <c r="E1775" s="52" t="str">
        <f>IF(A1775="","",'DATA PENDIENTES'!D1775)</f>
        <v/>
      </c>
      <c r="F1775" s="52" t="str">
        <f>IF(A1775="","",'DATA PENDIENTES'!E1775)</f>
        <v/>
      </c>
      <c r="G1775" s="52" t="str">
        <f>IF(A1775="","",'DATA PENDIENTES'!F1775)</f>
        <v/>
      </c>
      <c r="H1775" s="52" t="str">
        <f>IF(A1775="","",'DATA PENDIENTES'!G1775)</f>
        <v/>
      </c>
      <c r="I1775" s="53" t="str">
        <f>IF(A1775="","",'DATA PENDIENTES'!H1775)</f>
        <v/>
      </c>
      <c r="J1775" s="53" t="str">
        <f t="shared" si="1"/>
        <v/>
      </c>
      <c r="K1775" s="52" t="str">
        <f>IF(A1775="","",'DATA PENDIENTES'!I1775)</f>
        <v/>
      </c>
      <c r="L1775" s="52" t="str">
        <f>IF(A1775="","",'DATA PENDIENTES'!K1775)</f>
        <v/>
      </c>
      <c r="M1775" s="52" t="str">
        <f>IF(A1775="","",'DATA PENDIENTES'!M1775)</f>
        <v/>
      </c>
      <c r="N1775" s="52" t="str">
        <f>IF(A1775="","",'DATA PENDIENTES'!N1775)</f>
        <v/>
      </c>
      <c r="O1775" s="52" t="str">
        <f t="shared" si="2"/>
        <v/>
      </c>
      <c r="P1775" s="52" t="str">
        <f t="shared" si="3"/>
        <v/>
      </c>
      <c r="Q1775" s="80" t="str">
        <f t="shared" si="4"/>
        <v/>
      </c>
      <c r="R1775" s="52" t="str">
        <f t="shared" si="5"/>
        <v/>
      </c>
      <c r="S1775" s="52" t="str">
        <f t="shared" si="6"/>
        <v/>
      </c>
      <c r="T1775" s="53" t="str">
        <f>IF(A1775="","",'DATA PENDIENTES'!O1775)</f>
        <v/>
      </c>
    </row>
    <row r="1776" ht="15.75" customHeight="1">
      <c r="A1776" s="47" t="str">
        <f>IF('DATA PENDIENTES'!B1776="","",'DATA PENDIENTES'!B1776)</f>
        <v/>
      </c>
      <c r="B1776" s="47" t="str">
        <f>IF(A1776="","",'DATA PENDIENTES'!C1776)</f>
        <v/>
      </c>
      <c r="C1776" s="47" t="str">
        <f>IF(A1776="","",'DATA PENDIENTES'!L1776)</f>
        <v/>
      </c>
      <c r="D1776" s="47" t="str">
        <f>IF(A1776="","",'DATA PENDIENTES'!J1776)</f>
        <v/>
      </c>
      <c r="E1776" s="47" t="str">
        <f>IF(A1776="","",'DATA PENDIENTES'!D1776)</f>
        <v/>
      </c>
      <c r="F1776" s="47" t="str">
        <f>IF(A1776="","",'DATA PENDIENTES'!E1776)</f>
        <v/>
      </c>
      <c r="G1776" s="47" t="str">
        <f>IF(A1776="","",'DATA PENDIENTES'!F1776)</f>
        <v/>
      </c>
      <c r="H1776" s="47" t="str">
        <f>IF(A1776="","",'DATA PENDIENTES'!G1776)</f>
        <v/>
      </c>
      <c r="I1776" s="48" t="str">
        <f>IF(A1776="","",'DATA PENDIENTES'!H1776)</f>
        <v/>
      </c>
      <c r="J1776" s="48" t="str">
        <f t="shared" si="1"/>
        <v/>
      </c>
      <c r="K1776" s="47" t="str">
        <f>IF(A1776="","",'DATA PENDIENTES'!I1776)</f>
        <v/>
      </c>
      <c r="L1776" s="47" t="str">
        <f>IF(A1776="","",'DATA PENDIENTES'!K1776)</f>
        <v/>
      </c>
      <c r="M1776" s="47" t="str">
        <f>IF(A1776="","",'DATA PENDIENTES'!M1776)</f>
        <v/>
      </c>
      <c r="N1776" s="47" t="str">
        <f>IF(A1776="","",'DATA PENDIENTES'!N1776)</f>
        <v/>
      </c>
      <c r="O1776" s="47" t="str">
        <f t="shared" si="2"/>
        <v/>
      </c>
      <c r="P1776" s="47" t="str">
        <f t="shared" si="3"/>
        <v/>
      </c>
      <c r="Q1776" s="77" t="str">
        <f t="shared" si="4"/>
        <v/>
      </c>
      <c r="R1776" s="47" t="str">
        <f t="shared" si="5"/>
        <v/>
      </c>
      <c r="S1776" s="47" t="str">
        <f t="shared" si="6"/>
        <v/>
      </c>
      <c r="T1776" s="48" t="str">
        <f>IF(A1776="","",'DATA PENDIENTES'!O1776)</f>
        <v/>
      </c>
    </row>
    <row r="1777" ht="15.75" customHeight="1">
      <c r="A1777" s="52" t="str">
        <f>IF('DATA PENDIENTES'!B1777="","",'DATA PENDIENTES'!B1777)</f>
        <v/>
      </c>
      <c r="B1777" s="52" t="str">
        <f>IF(A1777="","",'DATA PENDIENTES'!C1777)</f>
        <v/>
      </c>
      <c r="C1777" s="52" t="str">
        <f>IF(A1777="","",'DATA PENDIENTES'!L1777)</f>
        <v/>
      </c>
      <c r="D1777" s="52" t="str">
        <f>IF(A1777="","",'DATA PENDIENTES'!J1777)</f>
        <v/>
      </c>
      <c r="E1777" s="52" t="str">
        <f>IF(A1777="","",'DATA PENDIENTES'!D1777)</f>
        <v/>
      </c>
      <c r="F1777" s="52" t="str">
        <f>IF(A1777="","",'DATA PENDIENTES'!E1777)</f>
        <v/>
      </c>
      <c r="G1777" s="52" t="str">
        <f>IF(A1777="","",'DATA PENDIENTES'!F1777)</f>
        <v/>
      </c>
      <c r="H1777" s="52" t="str">
        <f>IF(A1777="","",'DATA PENDIENTES'!G1777)</f>
        <v/>
      </c>
      <c r="I1777" s="53" t="str">
        <f>IF(A1777="","",'DATA PENDIENTES'!H1777)</f>
        <v/>
      </c>
      <c r="J1777" s="53" t="str">
        <f t="shared" si="1"/>
        <v/>
      </c>
      <c r="K1777" s="52" t="str">
        <f>IF(A1777="","",'DATA PENDIENTES'!I1777)</f>
        <v/>
      </c>
      <c r="L1777" s="52" t="str">
        <f>IF(A1777="","",'DATA PENDIENTES'!K1777)</f>
        <v/>
      </c>
      <c r="M1777" s="52" t="str">
        <f>IF(A1777="","",'DATA PENDIENTES'!M1777)</f>
        <v/>
      </c>
      <c r="N1777" s="52" t="str">
        <f>IF(A1777="","",'DATA PENDIENTES'!N1777)</f>
        <v/>
      </c>
      <c r="O1777" s="52" t="str">
        <f t="shared" si="2"/>
        <v/>
      </c>
      <c r="P1777" s="52" t="str">
        <f t="shared" si="3"/>
        <v/>
      </c>
      <c r="Q1777" s="80" t="str">
        <f t="shared" si="4"/>
        <v/>
      </c>
      <c r="R1777" s="52" t="str">
        <f t="shared" si="5"/>
        <v/>
      </c>
      <c r="S1777" s="52" t="str">
        <f t="shared" si="6"/>
        <v/>
      </c>
      <c r="T1777" s="53" t="str">
        <f>IF(A1777="","",'DATA PENDIENTES'!O1777)</f>
        <v/>
      </c>
    </row>
    <row r="1778" ht="15.75" customHeight="1">
      <c r="A1778" s="47" t="str">
        <f>IF('DATA PENDIENTES'!B1778="","",'DATA PENDIENTES'!B1778)</f>
        <v/>
      </c>
      <c r="B1778" s="47" t="str">
        <f>IF(A1778="","",'DATA PENDIENTES'!C1778)</f>
        <v/>
      </c>
      <c r="C1778" s="47" t="str">
        <f>IF(A1778="","",'DATA PENDIENTES'!L1778)</f>
        <v/>
      </c>
      <c r="D1778" s="47" t="str">
        <f>IF(A1778="","",'DATA PENDIENTES'!J1778)</f>
        <v/>
      </c>
      <c r="E1778" s="47" t="str">
        <f>IF(A1778="","",'DATA PENDIENTES'!D1778)</f>
        <v/>
      </c>
      <c r="F1778" s="47" t="str">
        <f>IF(A1778="","",'DATA PENDIENTES'!E1778)</f>
        <v/>
      </c>
      <c r="G1778" s="47" t="str">
        <f>IF(A1778="","",'DATA PENDIENTES'!F1778)</f>
        <v/>
      </c>
      <c r="H1778" s="47" t="str">
        <f>IF(A1778="","",'DATA PENDIENTES'!G1778)</f>
        <v/>
      </c>
      <c r="I1778" s="48" t="str">
        <f>IF(A1778="","",'DATA PENDIENTES'!H1778)</f>
        <v/>
      </c>
      <c r="J1778" s="48" t="str">
        <f t="shared" si="1"/>
        <v/>
      </c>
      <c r="K1778" s="47" t="str">
        <f>IF(A1778="","",'DATA PENDIENTES'!I1778)</f>
        <v/>
      </c>
      <c r="L1778" s="47" t="str">
        <f>IF(A1778="","",'DATA PENDIENTES'!K1778)</f>
        <v/>
      </c>
      <c r="M1778" s="47" t="str">
        <f>IF(A1778="","",'DATA PENDIENTES'!M1778)</f>
        <v/>
      </c>
      <c r="N1778" s="47" t="str">
        <f>IF(A1778="","",'DATA PENDIENTES'!N1778)</f>
        <v/>
      </c>
      <c r="O1778" s="47" t="str">
        <f t="shared" si="2"/>
        <v/>
      </c>
      <c r="P1778" s="47" t="str">
        <f t="shared" si="3"/>
        <v/>
      </c>
      <c r="Q1778" s="77" t="str">
        <f t="shared" si="4"/>
        <v/>
      </c>
      <c r="R1778" s="47" t="str">
        <f t="shared" si="5"/>
        <v/>
      </c>
      <c r="S1778" s="47" t="str">
        <f t="shared" si="6"/>
        <v/>
      </c>
      <c r="T1778" s="48" t="str">
        <f>IF(A1778="","",'DATA PENDIENTES'!O1778)</f>
        <v/>
      </c>
    </row>
    <row r="1779" ht="15.75" customHeight="1">
      <c r="A1779" s="52" t="str">
        <f>IF('DATA PENDIENTES'!B1779="","",'DATA PENDIENTES'!B1779)</f>
        <v/>
      </c>
      <c r="B1779" s="52" t="str">
        <f>IF(A1779="","",'DATA PENDIENTES'!C1779)</f>
        <v/>
      </c>
      <c r="C1779" s="52" t="str">
        <f>IF(A1779="","",'DATA PENDIENTES'!L1779)</f>
        <v/>
      </c>
      <c r="D1779" s="52" t="str">
        <f>IF(A1779="","",'DATA PENDIENTES'!J1779)</f>
        <v/>
      </c>
      <c r="E1779" s="52" t="str">
        <f>IF(A1779="","",'DATA PENDIENTES'!D1779)</f>
        <v/>
      </c>
      <c r="F1779" s="52" t="str">
        <f>IF(A1779="","",'DATA PENDIENTES'!E1779)</f>
        <v/>
      </c>
      <c r="G1779" s="52" t="str">
        <f>IF(A1779="","",'DATA PENDIENTES'!F1779)</f>
        <v/>
      </c>
      <c r="H1779" s="52" t="str">
        <f>IF(A1779="","",'DATA PENDIENTES'!G1779)</f>
        <v/>
      </c>
      <c r="I1779" s="53" t="str">
        <f>IF(A1779="","",'DATA PENDIENTES'!H1779)</f>
        <v/>
      </c>
      <c r="J1779" s="53" t="str">
        <f t="shared" si="1"/>
        <v/>
      </c>
      <c r="K1779" s="52" t="str">
        <f>IF(A1779="","",'DATA PENDIENTES'!I1779)</f>
        <v/>
      </c>
      <c r="L1779" s="52" t="str">
        <f>IF(A1779="","",'DATA PENDIENTES'!K1779)</f>
        <v/>
      </c>
      <c r="M1779" s="52" t="str">
        <f>IF(A1779="","",'DATA PENDIENTES'!M1779)</f>
        <v/>
      </c>
      <c r="N1779" s="52" t="str">
        <f>IF(A1779="","",'DATA PENDIENTES'!N1779)</f>
        <v/>
      </c>
      <c r="O1779" s="52" t="str">
        <f t="shared" si="2"/>
        <v/>
      </c>
      <c r="P1779" s="52" t="str">
        <f t="shared" si="3"/>
        <v/>
      </c>
      <c r="Q1779" s="80" t="str">
        <f t="shared" si="4"/>
        <v/>
      </c>
      <c r="R1779" s="52" t="str">
        <f t="shared" si="5"/>
        <v/>
      </c>
      <c r="S1779" s="52" t="str">
        <f t="shared" si="6"/>
        <v/>
      </c>
      <c r="T1779" s="53" t="str">
        <f>IF(A1779="","",'DATA PENDIENTES'!O1779)</f>
        <v/>
      </c>
    </row>
    <row r="1780" ht="15.75" customHeight="1">
      <c r="A1780" s="47" t="str">
        <f>IF('DATA PENDIENTES'!B1780="","",'DATA PENDIENTES'!B1780)</f>
        <v/>
      </c>
      <c r="B1780" s="47" t="str">
        <f>IF(A1780="","",'DATA PENDIENTES'!C1780)</f>
        <v/>
      </c>
      <c r="C1780" s="47" t="str">
        <f>IF(A1780="","",'DATA PENDIENTES'!L1780)</f>
        <v/>
      </c>
      <c r="D1780" s="47" t="str">
        <f>IF(A1780="","",'DATA PENDIENTES'!J1780)</f>
        <v/>
      </c>
      <c r="E1780" s="47" t="str">
        <f>IF(A1780="","",'DATA PENDIENTES'!D1780)</f>
        <v/>
      </c>
      <c r="F1780" s="47" t="str">
        <f>IF(A1780="","",'DATA PENDIENTES'!E1780)</f>
        <v/>
      </c>
      <c r="G1780" s="47" t="str">
        <f>IF(A1780="","",'DATA PENDIENTES'!F1780)</f>
        <v/>
      </c>
      <c r="H1780" s="47" t="str">
        <f>IF(A1780="","",'DATA PENDIENTES'!G1780)</f>
        <v/>
      </c>
      <c r="I1780" s="48" t="str">
        <f>IF(A1780="","",'DATA PENDIENTES'!H1780)</f>
        <v/>
      </c>
      <c r="J1780" s="48" t="str">
        <f t="shared" si="1"/>
        <v/>
      </c>
      <c r="K1780" s="47" t="str">
        <f>IF(A1780="","",'DATA PENDIENTES'!I1780)</f>
        <v/>
      </c>
      <c r="L1780" s="47" t="str">
        <f>IF(A1780="","",'DATA PENDIENTES'!K1780)</f>
        <v/>
      </c>
      <c r="M1780" s="47" t="str">
        <f>IF(A1780="","",'DATA PENDIENTES'!M1780)</f>
        <v/>
      </c>
      <c r="N1780" s="47" t="str">
        <f>IF(A1780="","",'DATA PENDIENTES'!N1780)</f>
        <v/>
      </c>
      <c r="O1780" s="47" t="str">
        <f t="shared" si="2"/>
        <v/>
      </c>
      <c r="P1780" s="47" t="str">
        <f t="shared" si="3"/>
        <v/>
      </c>
      <c r="Q1780" s="77" t="str">
        <f t="shared" si="4"/>
        <v/>
      </c>
      <c r="R1780" s="47" t="str">
        <f t="shared" si="5"/>
        <v/>
      </c>
      <c r="S1780" s="47" t="str">
        <f t="shared" si="6"/>
        <v/>
      </c>
      <c r="T1780" s="48" t="str">
        <f>IF(A1780="","",'DATA PENDIENTES'!O1780)</f>
        <v/>
      </c>
    </row>
    <row r="1781" ht="15.75" customHeight="1">
      <c r="A1781" s="52" t="str">
        <f>IF('DATA PENDIENTES'!B1781="","",'DATA PENDIENTES'!B1781)</f>
        <v/>
      </c>
      <c r="B1781" s="52" t="str">
        <f>IF(A1781="","",'DATA PENDIENTES'!C1781)</f>
        <v/>
      </c>
      <c r="C1781" s="52" t="str">
        <f>IF(A1781="","",'DATA PENDIENTES'!L1781)</f>
        <v/>
      </c>
      <c r="D1781" s="52" t="str">
        <f>IF(A1781="","",'DATA PENDIENTES'!J1781)</f>
        <v/>
      </c>
      <c r="E1781" s="52" t="str">
        <f>IF(A1781="","",'DATA PENDIENTES'!D1781)</f>
        <v/>
      </c>
      <c r="F1781" s="52" t="str">
        <f>IF(A1781="","",'DATA PENDIENTES'!E1781)</f>
        <v/>
      </c>
      <c r="G1781" s="52" t="str">
        <f>IF(A1781="","",'DATA PENDIENTES'!F1781)</f>
        <v/>
      </c>
      <c r="H1781" s="52" t="str">
        <f>IF(A1781="","",'DATA PENDIENTES'!G1781)</f>
        <v/>
      </c>
      <c r="I1781" s="53" t="str">
        <f>IF(A1781="","",'DATA PENDIENTES'!H1781)</f>
        <v/>
      </c>
      <c r="J1781" s="53" t="str">
        <f t="shared" si="1"/>
        <v/>
      </c>
      <c r="K1781" s="52" t="str">
        <f>IF(A1781="","",'DATA PENDIENTES'!I1781)</f>
        <v/>
      </c>
      <c r="L1781" s="52" t="str">
        <f>IF(A1781="","",'DATA PENDIENTES'!K1781)</f>
        <v/>
      </c>
      <c r="M1781" s="52" t="str">
        <f>IF(A1781="","",'DATA PENDIENTES'!M1781)</f>
        <v/>
      </c>
      <c r="N1781" s="52" t="str">
        <f>IF(A1781="","",'DATA PENDIENTES'!N1781)</f>
        <v/>
      </c>
      <c r="O1781" s="52" t="str">
        <f t="shared" si="2"/>
        <v/>
      </c>
      <c r="P1781" s="52" t="str">
        <f t="shared" si="3"/>
        <v/>
      </c>
      <c r="Q1781" s="80" t="str">
        <f t="shared" si="4"/>
        <v/>
      </c>
      <c r="R1781" s="52" t="str">
        <f t="shared" si="5"/>
        <v/>
      </c>
      <c r="S1781" s="52" t="str">
        <f t="shared" si="6"/>
        <v/>
      </c>
      <c r="T1781" s="53" t="str">
        <f>IF(A1781="","",'DATA PENDIENTES'!O1781)</f>
        <v/>
      </c>
    </row>
    <row r="1782" ht="15.75" customHeight="1">
      <c r="A1782" s="47" t="str">
        <f>IF('DATA PENDIENTES'!B1782="","",'DATA PENDIENTES'!B1782)</f>
        <v/>
      </c>
      <c r="B1782" s="47" t="str">
        <f>IF(A1782="","",'DATA PENDIENTES'!C1782)</f>
        <v/>
      </c>
      <c r="C1782" s="47" t="str">
        <f>IF(A1782="","",'DATA PENDIENTES'!L1782)</f>
        <v/>
      </c>
      <c r="D1782" s="47" t="str">
        <f>IF(A1782="","",'DATA PENDIENTES'!J1782)</f>
        <v/>
      </c>
      <c r="E1782" s="47" t="str">
        <f>IF(A1782="","",'DATA PENDIENTES'!D1782)</f>
        <v/>
      </c>
      <c r="F1782" s="47" t="str">
        <f>IF(A1782="","",'DATA PENDIENTES'!E1782)</f>
        <v/>
      </c>
      <c r="G1782" s="47" t="str">
        <f>IF(A1782="","",'DATA PENDIENTES'!F1782)</f>
        <v/>
      </c>
      <c r="H1782" s="47" t="str">
        <f>IF(A1782="","",'DATA PENDIENTES'!G1782)</f>
        <v/>
      </c>
      <c r="I1782" s="48" t="str">
        <f>IF(A1782="","",'DATA PENDIENTES'!H1782)</f>
        <v/>
      </c>
      <c r="J1782" s="48" t="str">
        <f t="shared" si="1"/>
        <v/>
      </c>
      <c r="K1782" s="47" t="str">
        <f>IF(A1782="","",'DATA PENDIENTES'!I1782)</f>
        <v/>
      </c>
      <c r="L1782" s="47" t="str">
        <f>IF(A1782="","",'DATA PENDIENTES'!K1782)</f>
        <v/>
      </c>
      <c r="M1782" s="47" t="str">
        <f>IF(A1782="","",'DATA PENDIENTES'!M1782)</f>
        <v/>
      </c>
      <c r="N1782" s="47" t="str">
        <f>IF(A1782="","",'DATA PENDIENTES'!N1782)</f>
        <v/>
      </c>
      <c r="O1782" s="47" t="str">
        <f t="shared" si="2"/>
        <v/>
      </c>
      <c r="P1782" s="47" t="str">
        <f t="shared" si="3"/>
        <v/>
      </c>
      <c r="Q1782" s="77" t="str">
        <f t="shared" si="4"/>
        <v/>
      </c>
      <c r="R1782" s="47" t="str">
        <f t="shared" si="5"/>
        <v/>
      </c>
      <c r="S1782" s="47" t="str">
        <f t="shared" si="6"/>
        <v/>
      </c>
      <c r="T1782" s="48" t="str">
        <f>IF(A1782="","",'DATA PENDIENTES'!O1782)</f>
        <v/>
      </c>
    </row>
    <row r="1783" ht="15.75" customHeight="1">
      <c r="A1783" s="52" t="str">
        <f>IF('DATA PENDIENTES'!B1783="","",'DATA PENDIENTES'!B1783)</f>
        <v/>
      </c>
      <c r="B1783" s="52" t="str">
        <f>IF(A1783="","",'DATA PENDIENTES'!C1783)</f>
        <v/>
      </c>
      <c r="C1783" s="52" t="str">
        <f>IF(A1783="","",'DATA PENDIENTES'!L1783)</f>
        <v/>
      </c>
      <c r="D1783" s="52" t="str">
        <f>IF(A1783="","",'DATA PENDIENTES'!J1783)</f>
        <v/>
      </c>
      <c r="E1783" s="52" t="str">
        <f>IF(A1783="","",'DATA PENDIENTES'!D1783)</f>
        <v/>
      </c>
      <c r="F1783" s="52" t="str">
        <f>IF(A1783="","",'DATA PENDIENTES'!E1783)</f>
        <v/>
      </c>
      <c r="G1783" s="52" t="str">
        <f>IF(A1783="","",'DATA PENDIENTES'!F1783)</f>
        <v/>
      </c>
      <c r="H1783" s="52" t="str">
        <f>IF(A1783="","",'DATA PENDIENTES'!G1783)</f>
        <v/>
      </c>
      <c r="I1783" s="53" t="str">
        <f>IF(A1783="","",'DATA PENDIENTES'!H1783)</f>
        <v/>
      </c>
      <c r="J1783" s="53" t="str">
        <f t="shared" si="1"/>
        <v/>
      </c>
      <c r="K1783" s="52" t="str">
        <f>IF(A1783="","",'DATA PENDIENTES'!I1783)</f>
        <v/>
      </c>
      <c r="L1783" s="52" t="str">
        <f>IF(A1783="","",'DATA PENDIENTES'!K1783)</f>
        <v/>
      </c>
      <c r="M1783" s="52" t="str">
        <f>IF(A1783="","",'DATA PENDIENTES'!M1783)</f>
        <v/>
      </c>
      <c r="N1783" s="52" t="str">
        <f>IF(A1783="","",'DATA PENDIENTES'!N1783)</f>
        <v/>
      </c>
      <c r="O1783" s="52" t="str">
        <f t="shared" si="2"/>
        <v/>
      </c>
      <c r="P1783" s="52" t="str">
        <f t="shared" si="3"/>
        <v/>
      </c>
      <c r="Q1783" s="80" t="str">
        <f t="shared" si="4"/>
        <v/>
      </c>
      <c r="R1783" s="52" t="str">
        <f t="shared" si="5"/>
        <v/>
      </c>
      <c r="S1783" s="52" t="str">
        <f t="shared" si="6"/>
        <v/>
      </c>
      <c r="T1783" s="53" t="str">
        <f>IF(A1783="","",'DATA PENDIENTES'!O1783)</f>
        <v/>
      </c>
    </row>
    <row r="1784" ht="15.75" customHeight="1">
      <c r="A1784" s="47" t="str">
        <f>IF('DATA PENDIENTES'!B1784="","",'DATA PENDIENTES'!B1784)</f>
        <v/>
      </c>
      <c r="B1784" s="47" t="str">
        <f>IF(A1784="","",'DATA PENDIENTES'!C1784)</f>
        <v/>
      </c>
      <c r="C1784" s="47" t="str">
        <f>IF(A1784="","",'DATA PENDIENTES'!L1784)</f>
        <v/>
      </c>
      <c r="D1784" s="47" t="str">
        <f>IF(A1784="","",'DATA PENDIENTES'!J1784)</f>
        <v/>
      </c>
      <c r="E1784" s="47" t="str">
        <f>IF(A1784="","",'DATA PENDIENTES'!D1784)</f>
        <v/>
      </c>
      <c r="F1784" s="47" t="str">
        <f>IF(A1784="","",'DATA PENDIENTES'!E1784)</f>
        <v/>
      </c>
      <c r="G1784" s="47" t="str">
        <f>IF(A1784="","",'DATA PENDIENTES'!F1784)</f>
        <v/>
      </c>
      <c r="H1784" s="47" t="str">
        <f>IF(A1784="","",'DATA PENDIENTES'!G1784)</f>
        <v/>
      </c>
      <c r="I1784" s="48" t="str">
        <f>IF(A1784="","",'DATA PENDIENTES'!H1784)</f>
        <v/>
      </c>
      <c r="J1784" s="48" t="str">
        <f t="shared" si="1"/>
        <v/>
      </c>
      <c r="K1784" s="47" t="str">
        <f>IF(A1784="","",'DATA PENDIENTES'!I1784)</f>
        <v/>
      </c>
      <c r="L1784" s="47" t="str">
        <f>IF(A1784="","",'DATA PENDIENTES'!K1784)</f>
        <v/>
      </c>
      <c r="M1784" s="47" t="str">
        <f>IF(A1784="","",'DATA PENDIENTES'!M1784)</f>
        <v/>
      </c>
      <c r="N1784" s="47" t="str">
        <f>IF(A1784="","",'DATA PENDIENTES'!N1784)</f>
        <v/>
      </c>
      <c r="O1784" s="47" t="str">
        <f t="shared" si="2"/>
        <v/>
      </c>
      <c r="P1784" s="47" t="str">
        <f t="shared" si="3"/>
        <v/>
      </c>
      <c r="Q1784" s="77" t="str">
        <f t="shared" si="4"/>
        <v/>
      </c>
      <c r="R1784" s="47" t="str">
        <f t="shared" si="5"/>
        <v/>
      </c>
      <c r="S1784" s="47" t="str">
        <f t="shared" si="6"/>
        <v/>
      </c>
      <c r="T1784" s="48" t="str">
        <f>IF(A1784="","",'DATA PENDIENTES'!O1784)</f>
        <v/>
      </c>
    </row>
    <row r="1785" ht="15.75" customHeight="1">
      <c r="A1785" s="52" t="str">
        <f>IF('DATA PENDIENTES'!B1785="","",'DATA PENDIENTES'!B1785)</f>
        <v/>
      </c>
      <c r="B1785" s="52" t="str">
        <f>IF(A1785="","",'DATA PENDIENTES'!C1785)</f>
        <v/>
      </c>
      <c r="C1785" s="52" t="str">
        <f>IF(A1785="","",'DATA PENDIENTES'!L1785)</f>
        <v/>
      </c>
      <c r="D1785" s="52" t="str">
        <f>IF(A1785="","",'DATA PENDIENTES'!J1785)</f>
        <v/>
      </c>
      <c r="E1785" s="52" t="str">
        <f>IF(A1785="","",'DATA PENDIENTES'!D1785)</f>
        <v/>
      </c>
      <c r="F1785" s="52" t="str">
        <f>IF(A1785="","",'DATA PENDIENTES'!E1785)</f>
        <v/>
      </c>
      <c r="G1785" s="52" t="str">
        <f>IF(A1785="","",'DATA PENDIENTES'!F1785)</f>
        <v/>
      </c>
      <c r="H1785" s="52" t="str">
        <f>IF(A1785="","",'DATA PENDIENTES'!G1785)</f>
        <v/>
      </c>
      <c r="I1785" s="53" t="str">
        <f>IF(A1785="","",'DATA PENDIENTES'!H1785)</f>
        <v/>
      </c>
      <c r="J1785" s="53" t="str">
        <f t="shared" si="1"/>
        <v/>
      </c>
      <c r="K1785" s="52" t="str">
        <f>IF(A1785="","",'DATA PENDIENTES'!I1785)</f>
        <v/>
      </c>
      <c r="L1785" s="52" t="str">
        <f>IF(A1785="","",'DATA PENDIENTES'!K1785)</f>
        <v/>
      </c>
      <c r="M1785" s="52" t="str">
        <f>IF(A1785="","",'DATA PENDIENTES'!M1785)</f>
        <v/>
      </c>
      <c r="N1785" s="52" t="str">
        <f>IF(A1785="","",'DATA PENDIENTES'!N1785)</f>
        <v/>
      </c>
      <c r="O1785" s="52" t="str">
        <f t="shared" si="2"/>
        <v/>
      </c>
      <c r="P1785" s="52" t="str">
        <f t="shared" si="3"/>
        <v/>
      </c>
      <c r="Q1785" s="80" t="str">
        <f t="shared" si="4"/>
        <v/>
      </c>
      <c r="R1785" s="52" t="str">
        <f t="shared" si="5"/>
        <v/>
      </c>
      <c r="S1785" s="52" t="str">
        <f t="shared" si="6"/>
        <v/>
      </c>
      <c r="T1785" s="53" t="str">
        <f>IF(A1785="","",'DATA PENDIENTES'!O1785)</f>
        <v/>
      </c>
    </row>
    <row r="1786" ht="15.75" customHeight="1">
      <c r="A1786" s="47" t="str">
        <f>IF('DATA PENDIENTES'!B1786="","",'DATA PENDIENTES'!B1786)</f>
        <v/>
      </c>
      <c r="B1786" s="47" t="str">
        <f>IF(A1786="","",'DATA PENDIENTES'!C1786)</f>
        <v/>
      </c>
      <c r="C1786" s="47" t="str">
        <f>IF(A1786="","",'DATA PENDIENTES'!L1786)</f>
        <v/>
      </c>
      <c r="D1786" s="47" t="str">
        <f>IF(A1786="","",'DATA PENDIENTES'!J1786)</f>
        <v/>
      </c>
      <c r="E1786" s="47" t="str">
        <f>IF(A1786="","",'DATA PENDIENTES'!D1786)</f>
        <v/>
      </c>
      <c r="F1786" s="47" t="str">
        <f>IF(A1786="","",'DATA PENDIENTES'!E1786)</f>
        <v/>
      </c>
      <c r="G1786" s="47" t="str">
        <f>IF(A1786="","",'DATA PENDIENTES'!F1786)</f>
        <v/>
      </c>
      <c r="H1786" s="47" t="str">
        <f>IF(A1786="","",'DATA PENDIENTES'!G1786)</f>
        <v/>
      </c>
      <c r="I1786" s="48" t="str">
        <f>IF(A1786="","",'DATA PENDIENTES'!H1786)</f>
        <v/>
      </c>
      <c r="J1786" s="48" t="str">
        <f t="shared" si="1"/>
        <v/>
      </c>
      <c r="K1786" s="47" t="str">
        <f>IF(A1786="","",'DATA PENDIENTES'!I1786)</f>
        <v/>
      </c>
      <c r="L1786" s="47" t="str">
        <f>IF(A1786="","",'DATA PENDIENTES'!K1786)</f>
        <v/>
      </c>
      <c r="M1786" s="47" t="str">
        <f>IF(A1786="","",'DATA PENDIENTES'!M1786)</f>
        <v/>
      </c>
      <c r="N1786" s="47" t="str">
        <f>IF(A1786="","",'DATA PENDIENTES'!N1786)</f>
        <v/>
      </c>
      <c r="O1786" s="47" t="str">
        <f t="shared" si="2"/>
        <v/>
      </c>
      <c r="P1786" s="47" t="str">
        <f t="shared" si="3"/>
        <v/>
      </c>
      <c r="Q1786" s="77" t="str">
        <f t="shared" si="4"/>
        <v/>
      </c>
      <c r="R1786" s="47" t="str">
        <f t="shared" si="5"/>
        <v/>
      </c>
      <c r="S1786" s="47" t="str">
        <f t="shared" si="6"/>
        <v/>
      </c>
      <c r="T1786" s="48" t="str">
        <f>IF(A1786="","",'DATA PENDIENTES'!O1786)</f>
        <v/>
      </c>
    </row>
    <row r="1787" ht="15.75" customHeight="1">
      <c r="A1787" s="52" t="str">
        <f>IF('DATA PENDIENTES'!B1787="","",'DATA PENDIENTES'!B1787)</f>
        <v/>
      </c>
      <c r="B1787" s="52" t="str">
        <f>IF(A1787="","",'DATA PENDIENTES'!C1787)</f>
        <v/>
      </c>
      <c r="C1787" s="52" t="str">
        <f>IF(A1787="","",'DATA PENDIENTES'!L1787)</f>
        <v/>
      </c>
      <c r="D1787" s="52" t="str">
        <f>IF(A1787="","",'DATA PENDIENTES'!J1787)</f>
        <v/>
      </c>
      <c r="E1787" s="52" t="str">
        <f>IF(A1787="","",'DATA PENDIENTES'!D1787)</f>
        <v/>
      </c>
      <c r="F1787" s="52" t="str">
        <f>IF(A1787="","",'DATA PENDIENTES'!E1787)</f>
        <v/>
      </c>
      <c r="G1787" s="52" t="str">
        <f>IF(A1787="","",'DATA PENDIENTES'!F1787)</f>
        <v/>
      </c>
      <c r="H1787" s="52" t="str">
        <f>IF(A1787="","",'DATA PENDIENTES'!G1787)</f>
        <v/>
      </c>
      <c r="I1787" s="53" t="str">
        <f>IF(A1787="","",'DATA PENDIENTES'!H1787)</f>
        <v/>
      </c>
      <c r="J1787" s="53" t="str">
        <f t="shared" si="1"/>
        <v/>
      </c>
      <c r="K1787" s="52" t="str">
        <f>IF(A1787="","",'DATA PENDIENTES'!I1787)</f>
        <v/>
      </c>
      <c r="L1787" s="52" t="str">
        <f>IF(A1787="","",'DATA PENDIENTES'!K1787)</f>
        <v/>
      </c>
      <c r="M1787" s="52" t="str">
        <f>IF(A1787="","",'DATA PENDIENTES'!M1787)</f>
        <v/>
      </c>
      <c r="N1787" s="52" t="str">
        <f>IF(A1787="","",'DATA PENDIENTES'!N1787)</f>
        <v/>
      </c>
      <c r="O1787" s="52" t="str">
        <f t="shared" si="2"/>
        <v/>
      </c>
      <c r="P1787" s="52" t="str">
        <f t="shared" si="3"/>
        <v/>
      </c>
      <c r="Q1787" s="80" t="str">
        <f t="shared" si="4"/>
        <v/>
      </c>
      <c r="R1787" s="52" t="str">
        <f t="shared" si="5"/>
        <v/>
      </c>
      <c r="S1787" s="52" t="str">
        <f t="shared" si="6"/>
        <v/>
      </c>
      <c r="T1787" s="53" t="str">
        <f>IF(A1787="","",'DATA PENDIENTES'!O1787)</f>
        <v/>
      </c>
    </row>
    <row r="1788" ht="15.75" customHeight="1">
      <c r="A1788" s="47" t="str">
        <f>IF('DATA PENDIENTES'!B1788="","",'DATA PENDIENTES'!B1788)</f>
        <v/>
      </c>
      <c r="B1788" s="47" t="str">
        <f>IF(A1788="","",'DATA PENDIENTES'!C1788)</f>
        <v/>
      </c>
      <c r="C1788" s="47" t="str">
        <f>IF(A1788="","",'DATA PENDIENTES'!L1788)</f>
        <v/>
      </c>
      <c r="D1788" s="47" t="str">
        <f>IF(A1788="","",'DATA PENDIENTES'!J1788)</f>
        <v/>
      </c>
      <c r="E1788" s="47" t="str">
        <f>IF(A1788="","",'DATA PENDIENTES'!D1788)</f>
        <v/>
      </c>
      <c r="F1788" s="47" t="str">
        <f>IF(A1788="","",'DATA PENDIENTES'!E1788)</f>
        <v/>
      </c>
      <c r="G1788" s="47" t="str">
        <f>IF(A1788="","",'DATA PENDIENTES'!F1788)</f>
        <v/>
      </c>
      <c r="H1788" s="47" t="str">
        <f>IF(A1788="","",'DATA PENDIENTES'!G1788)</f>
        <v/>
      </c>
      <c r="I1788" s="48" t="str">
        <f>IF(A1788="","",'DATA PENDIENTES'!H1788)</f>
        <v/>
      </c>
      <c r="J1788" s="48" t="str">
        <f t="shared" si="1"/>
        <v/>
      </c>
      <c r="K1788" s="47" t="str">
        <f>IF(A1788="","",'DATA PENDIENTES'!I1788)</f>
        <v/>
      </c>
      <c r="L1788" s="47" t="str">
        <f>IF(A1788="","",'DATA PENDIENTES'!K1788)</f>
        <v/>
      </c>
      <c r="M1788" s="47" t="str">
        <f>IF(A1788="","",'DATA PENDIENTES'!M1788)</f>
        <v/>
      </c>
      <c r="N1788" s="47" t="str">
        <f>IF(A1788="","",'DATA PENDIENTES'!N1788)</f>
        <v/>
      </c>
      <c r="O1788" s="47" t="str">
        <f t="shared" si="2"/>
        <v/>
      </c>
      <c r="P1788" s="47" t="str">
        <f t="shared" si="3"/>
        <v/>
      </c>
      <c r="Q1788" s="77" t="str">
        <f t="shared" si="4"/>
        <v/>
      </c>
      <c r="R1788" s="47" t="str">
        <f t="shared" si="5"/>
        <v/>
      </c>
      <c r="S1788" s="47" t="str">
        <f t="shared" si="6"/>
        <v/>
      </c>
      <c r="T1788" s="48" t="str">
        <f>IF(A1788="","",'DATA PENDIENTES'!O1788)</f>
        <v/>
      </c>
    </row>
    <row r="1789" ht="15.75" customHeight="1">
      <c r="A1789" s="52" t="str">
        <f>IF('DATA PENDIENTES'!B1789="","",'DATA PENDIENTES'!B1789)</f>
        <v/>
      </c>
      <c r="B1789" s="52" t="str">
        <f>IF(A1789="","",'DATA PENDIENTES'!C1789)</f>
        <v/>
      </c>
      <c r="C1789" s="52" t="str">
        <f>IF(A1789="","",'DATA PENDIENTES'!L1789)</f>
        <v/>
      </c>
      <c r="D1789" s="52" t="str">
        <f>IF(A1789="","",'DATA PENDIENTES'!J1789)</f>
        <v/>
      </c>
      <c r="E1789" s="52" t="str">
        <f>IF(A1789="","",'DATA PENDIENTES'!D1789)</f>
        <v/>
      </c>
      <c r="F1789" s="52" t="str">
        <f>IF(A1789="","",'DATA PENDIENTES'!E1789)</f>
        <v/>
      </c>
      <c r="G1789" s="52" t="str">
        <f>IF(A1789="","",'DATA PENDIENTES'!F1789)</f>
        <v/>
      </c>
      <c r="H1789" s="52" t="str">
        <f>IF(A1789="","",'DATA PENDIENTES'!G1789)</f>
        <v/>
      </c>
      <c r="I1789" s="53" t="str">
        <f>IF(A1789="","",'DATA PENDIENTES'!H1789)</f>
        <v/>
      </c>
      <c r="J1789" s="53" t="str">
        <f t="shared" si="1"/>
        <v/>
      </c>
      <c r="K1789" s="52" t="str">
        <f>IF(A1789="","",'DATA PENDIENTES'!I1789)</f>
        <v/>
      </c>
      <c r="L1789" s="52" t="str">
        <f>IF(A1789="","",'DATA PENDIENTES'!K1789)</f>
        <v/>
      </c>
      <c r="M1789" s="52" t="str">
        <f>IF(A1789="","",'DATA PENDIENTES'!M1789)</f>
        <v/>
      </c>
      <c r="N1789" s="52" t="str">
        <f>IF(A1789="","",'DATA PENDIENTES'!N1789)</f>
        <v/>
      </c>
      <c r="O1789" s="52" t="str">
        <f t="shared" si="2"/>
        <v/>
      </c>
      <c r="P1789" s="52" t="str">
        <f t="shared" si="3"/>
        <v/>
      </c>
      <c r="Q1789" s="80" t="str">
        <f t="shared" si="4"/>
        <v/>
      </c>
      <c r="R1789" s="52" t="str">
        <f t="shared" si="5"/>
        <v/>
      </c>
      <c r="S1789" s="52" t="str">
        <f t="shared" si="6"/>
        <v/>
      </c>
      <c r="T1789" s="53" t="str">
        <f>IF(A1789="","",'DATA PENDIENTES'!O1789)</f>
        <v/>
      </c>
    </row>
    <row r="1790" ht="15.75" customHeight="1">
      <c r="A1790" s="47" t="str">
        <f>IF('DATA PENDIENTES'!B1790="","",'DATA PENDIENTES'!B1790)</f>
        <v/>
      </c>
      <c r="B1790" s="47" t="str">
        <f>IF(A1790="","",'DATA PENDIENTES'!C1790)</f>
        <v/>
      </c>
      <c r="C1790" s="47" t="str">
        <f>IF(A1790="","",'DATA PENDIENTES'!L1790)</f>
        <v/>
      </c>
      <c r="D1790" s="47" t="str">
        <f>IF(A1790="","",'DATA PENDIENTES'!J1790)</f>
        <v/>
      </c>
      <c r="E1790" s="47" t="str">
        <f>IF(A1790="","",'DATA PENDIENTES'!D1790)</f>
        <v/>
      </c>
      <c r="F1790" s="47" t="str">
        <f>IF(A1790="","",'DATA PENDIENTES'!E1790)</f>
        <v/>
      </c>
      <c r="G1790" s="47" t="str">
        <f>IF(A1790="","",'DATA PENDIENTES'!F1790)</f>
        <v/>
      </c>
      <c r="H1790" s="47" t="str">
        <f>IF(A1790="","",'DATA PENDIENTES'!G1790)</f>
        <v/>
      </c>
      <c r="I1790" s="48" t="str">
        <f>IF(A1790="","",'DATA PENDIENTES'!H1790)</f>
        <v/>
      </c>
      <c r="J1790" s="48" t="str">
        <f t="shared" si="1"/>
        <v/>
      </c>
      <c r="K1790" s="47" t="str">
        <f>IF(A1790="","",'DATA PENDIENTES'!I1790)</f>
        <v/>
      </c>
      <c r="L1790" s="47" t="str">
        <f>IF(A1790="","",'DATA PENDIENTES'!K1790)</f>
        <v/>
      </c>
      <c r="M1790" s="47" t="str">
        <f>IF(A1790="","",'DATA PENDIENTES'!M1790)</f>
        <v/>
      </c>
      <c r="N1790" s="47" t="str">
        <f>IF(A1790="","",'DATA PENDIENTES'!N1790)</f>
        <v/>
      </c>
      <c r="O1790" s="47" t="str">
        <f t="shared" si="2"/>
        <v/>
      </c>
      <c r="P1790" s="47" t="str">
        <f t="shared" si="3"/>
        <v/>
      </c>
      <c r="Q1790" s="77" t="str">
        <f t="shared" si="4"/>
        <v/>
      </c>
      <c r="R1790" s="47" t="str">
        <f t="shared" si="5"/>
        <v/>
      </c>
      <c r="S1790" s="47" t="str">
        <f t="shared" si="6"/>
        <v/>
      </c>
      <c r="T1790" s="48" t="str">
        <f>IF(A1790="","",'DATA PENDIENTES'!O1790)</f>
        <v/>
      </c>
    </row>
    <row r="1791" ht="15.75" customHeight="1">
      <c r="A1791" s="52" t="str">
        <f>IF('DATA PENDIENTES'!B1791="","",'DATA PENDIENTES'!B1791)</f>
        <v/>
      </c>
      <c r="B1791" s="52" t="str">
        <f>IF(A1791="","",'DATA PENDIENTES'!C1791)</f>
        <v/>
      </c>
      <c r="C1791" s="52" t="str">
        <f>IF(A1791="","",'DATA PENDIENTES'!L1791)</f>
        <v/>
      </c>
      <c r="D1791" s="52" t="str">
        <f>IF(A1791="","",'DATA PENDIENTES'!J1791)</f>
        <v/>
      </c>
      <c r="E1791" s="52" t="str">
        <f>IF(A1791="","",'DATA PENDIENTES'!D1791)</f>
        <v/>
      </c>
      <c r="F1791" s="52" t="str">
        <f>IF(A1791="","",'DATA PENDIENTES'!E1791)</f>
        <v/>
      </c>
      <c r="G1791" s="52" t="str">
        <f>IF(A1791="","",'DATA PENDIENTES'!F1791)</f>
        <v/>
      </c>
      <c r="H1791" s="52" t="str">
        <f>IF(A1791="","",'DATA PENDIENTES'!G1791)</f>
        <v/>
      </c>
      <c r="I1791" s="53" t="str">
        <f>IF(A1791="","",'DATA PENDIENTES'!H1791)</f>
        <v/>
      </c>
      <c r="J1791" s="53" t="str">
        <f t="shared" si="1"/>
        <v/>
      </c>
      <c r="K1791" s="52" t="str">
        <f>IF(A1791="","",'DATA PENDIENTES'!I1791)</f>
        <v/>
      </c>
      <c r="L1791" s="52" t="str">
        <f>IF(A1791="","",'DATA PENDIENTES'!K1791)</f>
        <v/>
      </c>
      <c r="M1791" s="52" t="str">
        <f>IF(A1791="","",'DATA PENDIENTES'!M1791)</f>
        <v/>
      </c>
      <c r="N1791" s="52" t="str">
        <f>IF(A1791="","",'DATA PENDIENTES'!N1791)</f>
        <v/>
      </c>
      <c r="O1791" s="52" t="str">
        <f t="shared" si="2"/>
        <v/>
      </c>
      <c r="P1791" s="52" t="str">
        <f t="shared" si="3"/>
        <v/>
      </c>
      <c r="Q1791" s="80" t="str">
        <f t="shared" si="4"/>
        <v/>
      </c>
      <c r="R1791" s="52" t="str">
        <f t="shared" si="5"/>
        <v/>
      </c>
      <c r="S1791" s="52" t="str">
        <f t="shared" si="6"/>
        <v/>
      </c>
      <c r="T1791" s="53" t="str">
        <f>IF(A1791="","",'DATA PENDIENTES'!O1791)</f>
        <v/>
      </c>
    </row>
    <row r="1792" ht="15.75" customHeight="1">
      <c r="A1792" s="47" t="str">
        <f>IF('DATA PENDIENTES'!B1792="","",'DATA PENDIENTES'!B1792)</f>
        <v/>
      </c>
      <c r="B1792" s="47" t="str">
        <f>IF(A1792="","",'DATA PENDIENTES'!C1792)</f>
        <v/>
      </c>
      <c r="C1792" s="47" t="str">
        <f>IF(A1792="","",'DATA PENDIENTES'!L1792)</f>
        <v/>
      </c>
      <c r="D1792" s="47" t="str">
        <f>IF(A1792="","",'DATA PENDIENTES'!J1792)</f>
        <v/>
      </c>
      <c r="E1792" s="47" t="str">
        <f>IF(A1792="","",'DATA PENDIENTES'!D1792)</f>
        <v/>
      </c>
      <c r="F1792" s="47" t="str">
        <f>IF(A1792="","",'DATA PENDIENTES'!E1792)</f>
        <v/>
      </c>
      <c r="G1792" s="47" t="str">
        <f>IF(A1792="","",'DATA PENDIENTES'!F1792)</f>
        <v/>
      </c>
      <c r="H1792" s="47" t="str">
        <f>IF(A1792="","",'DATA PENDIENTES'!G1792)</f>
        <v/>
      </c>
      <c r="I1792" s="48" t="str">
        <f>IF(A1792="","",'DATA PENDIENTES'!H1792)</f>
        <v/>
      </c>
      <c r="J1792" s="48" t="str">
        <f t="shared" si="1"/>
        <v/>
      </c>
      <c r="K1792" s="47" t="str">
        <f>IF(A1792="","",'DATA PENDIENTES'!I1792)</f>
        <v/>
      </c>
      <c r="L1792" s="47" t="str">
        <f>IF(A1792="","",'DATA PENDIENTES'!K1792)</f>
        <v/>
      </c>
      <c r="M1792" s="47" t="str">
        <f>IF(A1792="","",'DATA PENDIENTES'!M1792)</f>
        <v/>
      </c>
      <c r="N1792" s="47" t="str">
        <f>IF(A1792="","",'DATA PENDIENTES'!N1792)</f>
        <v/>
      </c>
      <c r="O1792" s="47" t="str">
        <f t="shared" si="2"/>
        <v/>
      </c>
      <c r="P1792" s="47" t="str">
        <f t="shared" si="3"/>
        <v/>
      </c>
      <c r="Q1792" s="77" t="str">
        <f t="shared" si="4"/>
        <v/>
      </c>
      <c r="R1792" s="47" t="str">
        <f t="shared" si="5"/>
        <v/>
      </c>
      <c r="S1792" s="47" t="str">
        <f t="shared" si="6"/>
        <v/>
      </c>
      <c r="T1792" s="48" t="str">
        <f>IF(A1792="","",'DATA PENDIENTES'!O1792)</f>
        <v/>
      </c>
    </row>
    <row r="1793" ht="15.75" customHeight="1">
      <c r="A1793" s="52" t="str">
        <f>IF('DATA PENDIENTES'!B1793="","",'DATA PENDIENTES'!B1793)</f>
        <v/>
      </c>
      <c r="B1793" s="52" t="str">
        <f>IF(A1793="","",'DATA PENDIENTES'!C1793)</f>
        <v/>
      </c>
      <c r="C1793" s="52" t="str">
        <f>IF(A1793="","",'DATA PENDIENTES'!L1793)</f>
        <v/>
      </c>
      <c r="D1793" s="52" t="str">
        <f>IF(A1793="","",'DATA PENDIENTES'!J1793)</f>
        <v/>
      </c>
      <c r="E1793" s="52" t="str">
        <f>IF(A1793="","",'DATA PENDIENTES'!D1793)</f>
        <v/>
      </c>
      <c r="F1793" s="52" t="str">
        <f>IF(A1793="","",'DATA PENDIENTES'!E1793)</f>
        <v/>
      </c>
      <c r="G1793" s="52" t="str">
        <f>IF(A1793="","",'DATA PENDIENTES'!F1793)</f>
        <v/>
      </c>
      <c r="H1793" s="52" t="str">
        <f>IF(A1793="","",'DATA PENDIENTES'!G1793)</f>
        <v/>
      </c>
      <c r="I1793" s="53" t="str">
        <f>IF(A1793="","",'DATA PENDIENTES'!H1793)</f>
        <v/>
      </c>
      <c r="J1793" s="53" t="str">
        <f t="shared" si="1"/>
        <v/>
      </c>
      <c r="K1793" s="52" t="str">
        <f>IF(A1793="","",'DATA PENDIENTES'!I1793)</f>
        <v/>
      </c>
      <c r="L1793" s="52" t="str">
        <f>IF(A1793="","",'DATA PENDIENTES'!K1793)</f>
        <v/>
      </c>
      <c r="M1793" s="52" t="str">
        <f>IF(A1793="","",'DATA PENDIENTES'!M1793)</f>
        <v/>
      </c>
      <c r="N1793" s="52" t="str">
        <f>IF(A1793="","",'DATA PENDIENTES'!N1793)</f>
        <v/>
      </c>
      <c r="O1793" s="52" t="str">
        <f t="shared" si="2"/>
        <v/>
      </c>
      <c r="P1793" s="52" t="str">
        <f t="shared" si="3"/>
        <v/>
      </c>
      <c r="Q1793" s="80" t="str">
        <f t="shared" si="4"/>
        <v/>
      </c>
      <c r="R1793" s="52" t="str">
        <f t="shared" si="5"/>
        <v/>
      </c>
      <c r="S1793" s="52" t="str">
        <f t="shared" si="6"/>
        <v/>
      </c>
      <c r="T1793" s="53" t="str">
        <f>IF(A1793="","",'DATA PENDIENTES'!O1793)</f>
        <v/>
      </c>
    </row>
    <row r="1794" ht="15.75" customHeight="1">
      <c r="A1794" s="47" t="str">
        <f>IF('DATA PENDIENTES'!B1794="","",'DATA PENDIENTES'!B1794)</f>
        <v/>
      </c>
      <c r="B1794" s="47" t="str">
        <f>IF(A1794="","",'DATA PENDIENTES'!C1794)</f>
        <v/>
      </c>
      <c r="C1794" s="47" t="str">
        <f>IF(A1794="","",'DATA PENDIENTES'!L1794)</f>
        <v/>
      </c>
      <c r="D1794" s="47" t="str">
        <f>IF(A1794="","",'DATA PENDIENTES'!J1794)</f>
        <v/>
      </c>
      <c r="E1794" s="47" t="str">
        <f>IF(A1794="","",'DATA PENDIENTES'!D1794)</f>
        <v/>
      </c>
      <c r="F1794" s="47" t="str">
        <f>IF(A1794="","",'DATA PENDIENTES'!E1794)</f>
        <v/>
      </c>
      <c r="G1794" s="47" t="str">
        <f>IF(A1794="","",'DATA PENDIENTES'!F1794)</f>
        <v/>
      </c>
      <c r="H1794" s="47" t="str">
        <f>IF(A1794="","",'DATA PENDIENTES'!G1794)</f>
        <v/>
      </c>
      <c r="I1794" s="48" t="str">
        <f>IF(A1794="","",'DATA PENDIENTES'!H1794)</f>
        <v/>
      </c>
      <c r="J1794" s="48" t="str">
        <f t="shared" si="1"/>
        <v/>
      </c>
      <c r="K1794" s="47" t="str">
        <f>IF(A1794="","",'DATA PENDIENTES'!I1794)</f>
        <v/>
      </c>
      <c r="L1794" s="47" t="str">
        <f>IF(A1794="","",'DATA PENDIENTES'!K1794)</f>
        <v/>
      </c>
      <c r="M1794" s="47" t="str">
        <f>IF(A1794="","",'DATA PENDIENTES'!M1794)</f>
        <v/>
      </c>
      <c r="N1794" s="47" t="str">
        <f>IF(A1794="","",'DATA PENDIENTES'!N1794)</f>
        <v/>
      </c>
      <c r="O1794" s="47" t="str">
        <f t="shared" si="2"/>
        <v/>
      </c>
      <c r="P1794" s="47" t="str">
        <f t="shared" si="3"/>
        <v/>
      </c>
      <c r="Q1794" s="77" t="str">
        <f t="shared" si="4"/>
        <v/>
      </c>
      <c r="R1794" s="47" t="str">
        <f t="shared" si="5"/>
        <v/>
      </c>
      <c r="S1794" s="47" t="str">
        <f t="shared" si="6"/>
        <v/>
      </c>
      <c r="T1794" s="48" t="str">
        <f>IF(A1794="","",'DATA PENDIENTES'!O1794)</f>
        <v/>
      </c>
    </row>
    <row r="1795" ht="15.75" customHeight="1">
      <c r="A1795" s="52" t="str">
        <f>IF('DATA PENDIENTES'!B1795="","",'DATA PENDIENTES'!B1795)</f>
        <v/>
      </c>
      <c r="B1795" s="52" t="str">
        <f>IF(A1795="","",'DATA PENDIENTES'!C1795)</f>
        <v/>
      </c>
      <c r="C1795" s="52" t="str">
        <f>IF(A1795="","",'DATA PENDIENTES'!L1795)</f>
        <v/>
      </c>
      <c r="D1795" s="52" t="str">
        <f>IF(A1795="","",'DATA PENDIENTES'!J1795)</f>
        <v/>
      </c>
      <c r="E1795" s="52" t="str">
        <f>IF(A1795="","",'DATA PENDIENTES'!D1795)</f>
        <v/>
      </c>
      <c r="F1795" s="52" t="str">
        <f>IF(A1795="","",'DATA PENDIENTES'!E1795)</f>
        <v/>
      </c>
      <c r="G1795" s="52" t="str">
        <f>IF(A1795="","",'DATA PENDIENTES'!F1795)</f>
        <v/>
      </c>
      <c r="H1795" s="52" t="str">
        <f>IF(A1795="","",'DATA PENDIENTES'!G1795)</f>
        <v/>
      </c>
      <c r="I1795" s="53" t="str">
        <f>IF(A1795="","",'DATA PENDIENTES'!H1795)</f>
        <v/>
      </c>
      <c r="J1795" s="53" t="str">
        <f t="shared" si="1"/>
        <v/>
      </c>
      <c r="K1795" s="52" t="str">
        <f>IF(A1795="","",'DATA PENDIENTES'!I1795)</f>
        <v/>
      </c>
      <c r="L1795" s="52" t="str">
        <f>IF(A1795="","",'DATA PENDIENTES'!K1795)</f>
        <v/>
      </c>
      <c r="M1795" s="52" t="str">
        <f>IF(A1795="","",'DATA PENDIENTES'!M1795)</f>
        <v/>
      </c>
      <c r="N1795" s="52" t="str">
        <f>IF(A1795="","",'DATA PENDIENTES'!N1795)</f>
        <v/>
      </c>
      <c r="O1795" s="52" t="str">
        <f t="shared" si="2"/>
        <v/>
      </c>
      <c r="P1795" s="52" t="str">
        <f t="shared" si="3"/>
        <v/>
      </c>
      <c r="Q1795" s="80" t="str">
        <f t="shared" si="4"/>
        <v/>
      </c>
      <c r="R1795" s="52" t="str">
        <f t="shared" si="5"/>
        <v/>
      </c>
      <c r="S1795" s="52" t="str">
        <f t="shared" si="6"/>
        <v/>
      </c>
      <c r="T1795" s="53" t="str">
        <f>IF(A1795="","",'DATA PENDIENTES'!O1795)</f>
        <v/>
      </c>
    </row>
    <row r="1796" ht="15.75" customHeight="1">
      <c r="A1796" s="47" t="str">
        <f>IF('DATA PENDIENTES'!B1796="","",'DATA PENDIENTES'!B1796)</f>
        <v/>
      </c>
      <c r="B1796" s="47" t="str">
        <f>IF(A1796="","",'DATA PENDIENTES'!C1796)</f>
        <v/>
      </c>
      <c r="C1796" s="47" t="str">
        <f>IF(A1796="","",'DATA PENDIENTES'!L1796)</f>
        <v/>
      </c>
      <c r="D1796" s="47" t="str">
        <f>IF(A1796="","",'DATA PENDIENTES'!J1796)</f>
        <v/>
      </c>
      <c r="E1796" s="47" t="str">
        <f>IF(A1796="","",'DATA PENDIENTES'!D1796)</f>
        <v/>
      </c>
      <c r="F1796" s="47" t="str">
        <f>IF(A1796="","",'DATA PENDIENTES'!E1796)</f>
        <v/>
      </c>
      <c r="G1796" s="47" t="str">
        <f>IF(A1796="","",'DATA PENDIENTES'!F1796)</f>
        <v/>
      </c>
      <c r="H1796" s="47" t="str">
        <f>IF(A1796="","",'DATA PENDIENTES'!G1796)</f>
        <v/>
      </c>
      <c r="I1796" s="48" t="str">
        <f>IF(A1796="","",'DATA PENDIENTES'!H1796)</f>
        <v/>
      </c>
      <c r="J1796" s="48" t="str">
        <f t="shared" si="1"/>
        <v/>
      </c>
      <c r="K1796" s="47" t="str">
        <f>IF(A1796="","",'DATA PENDIENTES'!I1796)</f>
        <v/>
      </c>
      <c r="L1796" s="47" t="str">
        <f>IF(A1796="","",'DATA PENDIENTES'!K1796)</f>
        <v/>
      </c>
      <c r="M1796" s="47" t="str">
        <f>IF(A1796="","",'DATA PENDIENTES'!M1796)</f>
        <v/>
      </c>
      <c r="N1796" s="47" t="str">
        <f>IF(A1796="","",'DATA PENDIENTES'!N1796)</f>
        <v/>
      </c>
      <c r="O1796" s="47" t="str">
        <f t="shared" si="2"/>
        <v/>
      </c>
      <c r="P1796" s="47" t="str">
        <f t="shared" si="3"/>
        <v/>
      </c>
      <c r="Q1796" s="77" t="str">
        <f t="shared" si="4"/>
        <v/>
      </c>
      <c r="R1796" s="47" t="str">
        <f t="shared" si="5"/>
        <v/>
      </c>
      <c r="S1796" s="47" t="str">
        <f t="shared" si="6"/>
        <v/>
      </c>
      <c r="T1796" s="48" t="str">
        <f>IF(A1796="","",'DATA PENDIENTES'!O1796)</f>
        <v/>
      </c>
    </row>
    <row r="1797" ht="15.75" customHeight="1">
      <c r="A1797" s="52" t="str">
        <f>IF('DATA PENDIENTES'!B1797="","",'DATA PENDIENTES'!B1797)</f>
        <v/>
      </c>
      <c r="B1797" s="52" t="str">
        <f>IF(A1797="","",'DATA PENDIENTES'!C1797)</f>
        <v/>
      </c>
      <c r="C1797" s="52" t="str">
        <f>IF(A1797="","",'DATA PENDIENTES'!L1797)</f>
        <v/>
      </c>
      <c r="D1797" s="52" t="str">
        <f>IF(A1797="","",'DATA PENDIENTES'!J1797)</f>
        <v/>
      </c>
      <c r="E1797" s="52" t="str">
        <f>IF(A1797="","",'DATA PENDIENTES'!D1797)</f>
        <v/>
      </c>
      <c r="F1797" s="52" t="str">
        <f>IF(A1797="","",'DATA PENDIENTES'!E1797)</f>
        <v/>
      </c>
      <c r="G1797" s="52" t="str">
        <f>IF(A1797="","",'DATA PENDIENTES'!F1797)</f>
        <v/>
      </c>
      <c r="H1797" s="52" t="str">
        <f>IF(A1797="","",'DATA PENDIENTES'!G1797)</f>
        <v/>
      </c>
      <c r="I1797" s="53" t="str">
        <f>IF(A1797="","",'DATA PENDIENTES'!H1797)</f>
        <v/>
      </c>
      <c r="J1797" s="53" t="str">
        <f t="shared" si="1"/>
        <v/>
      </c>
      <c r="K1797" s="52" t="str">
        <f>IF(A1797="","",'DATA PENDIENTES'!I1797)</f>
        <v/>
      </c>
      <c r="L1797" s="52" t="str">
        <f>IF(A1797="","",'DATA PENDIENTES'!K1797)</f>
        <v/>
      </c>
      <c r="M1797" s="52" t="str">
        <f>IF(A1797="","",'DATA PENDIENTES'!M1797)</f>
        <v/>
      </c>
      <c r="N1797" s="52" t="str">
        <f>IF(A1797="","",'DATA PENDIENTES'!N1797)</f>
        <v/>
      </c>
      <c r="O1797" s="52" t="str">
        <f t="shared" si="2"/>
        <v/>
      </c>
      <c r="P1797" s="52" t="str">
        <f t="shared" si="3"/>
        <v/>
      </c>
      <c r="Q1797" s="80" t="str">
        <f t="shared" si="4"/>
        <v/>
      </c>
      <c r="R1797" s="52" t="str">
        <f t="shared" si="5"/>
        <v/>
      </c>
      <c r="S1797" s="52" t="str">
        <f t="shared" si="6"/>
        <v/>
      </c>
      <c r="T1797" s="53" t="str">
        <f>IF(A1797="","",'DATA PENDIENTES'!O1797)</f>
        <v/>
      </c>
    </row>
    <row r="1798" ht="15.75" customHeight="1">
      <c r="A1798" s="47" t="str">
        <f>IF('DATA PENDIENTES'!B1798="","",'DATA PENDIENTES'!B1798)</f>
        <v/>
      </c>
      <c r="B1798" s="47" t="str">
        <f>IF(A1798="","",'DATA PENDIENTES'!C1798)</f>
        <v/>
      </c>
      <c r="C1798" s="47" t="str">
        <f>IF(A1798="","",'DATA PENDIENTES'!L1798)</f>
        <v/>
      </c>
      <c r="D1798" s="47" t="str">
        <f>IF(A1798="","",'DATA PENDIENTES'!J1798)</f>
        <v/>
      </c>
      <c r="E1798" s="47" t="str">
        <f>IF(A1798="","",'DATA PENDIENTES'!D1798)</f>
        <v/>
      </c>
      <c r="F1798" s="47" t="str">
        <f>IF(A1798="","",'DATA PENDIENTES'!E1798)</f>
        <v/>
      </c>
      <c r="G1798" s="47" t="str">
        <f>IF(A1798="","",'DATA PENDIENTES'!F1798)</f>
        <v/>
      </c>
      <c r="H1798" s="47" t="str">
        <f>IF(A1798="","",'DATA PENDIENTES'!G1798)</f>
        <v/>
      </c>
      <c r="I1798" s="48" t="str">
        <f>IF(A1798="","",'DATA PENDIENTES'!H1798)</f>
        <v/>
      </c>
      <c r="J1798" s="48" t="str">
        <f t="shared" si="1"/>
        <v/>
      </c>
      <c r="K1798" s="47" t="str">
        <f>IF(A1798="","",'DATA PENDIENTES'!I1798)</f>
        <v/>
      </c>
      <c r="L1798" s="47" t="str">
        <f>IF(A1798="","",'DATA PENDIENTES'!K1798)</f>
        <v/>
      </c>
      <c r="M1798" s="47" t="str">
        <f>IF(A1798="","",'DATA PENDIENTES'!M1798)</f>
        <v/>
      </c>
      <c r="N1798" s="47" t="str">
        <f>IF(A1798="","",'DATA PENDIENTES'!N1798)</f>
        <v/>
      </c>
      <c r="O1798" s="47" t="str">
        <f t="shared" si="2"/>
        <v/>
      </c>
      <c r="P1798" s="47" t="str">
        <f t="shared" si="3"/>
        <v/>
      </c>
      <c r="Q1798" s="77" t="str">
        <f t="shared" si="4"/>
        <v/>
      </c>
      <c r="R1798" s="47" t="str">
        <f t="shared" si="5"/>
        <v/>
      </c>
      <c r="S1798" s="47" t="str">
        <f t="shared" si="6"/>
        <v/>
      </c>
      <c r="T1798" s="48" t="str">
        <f>IF(A1798="","",'DATA PENDIENTES'!O1798)</f>
        <v/>
      </c>
    </row>
    <row r="1799" ht="15.75" customHeight="1">
      <c r="A1799" s="52" t="str">
        <f>IF('DATA PENDIENTES'!B1799="","",'DATA PENDIENTES'!B1799)</f>
        <v/>
      </c>
      <c r="B1799" s="52" t="str">
        <f>IF(A1799="","",'DATA PENDIENTES'!C1799)</f>
        <v/>
      </c>
      <c r="C1799" s="52" t="str">
        <f>IF(A1799="","",'DATA PENDIENTES'!L1799)</f>
        <v/>
      </c>
      <c r="D1799" s="52" t="str">
        <f>IF(A1799="","",'DATA PENDIENTES'!J1799)</f>
        <v/>
      </c>
      <c r="E1799" s="52" t="str">
        <f>IF(A1799="","",'DATA PENDIENTES'!D1799)</f>
        <v/>
      </c>
      <c r="F1799" s="52" t="str">
        <f>IF(A1799="","",'DATA PENDIENTES'!E1799)</f>
        <v/>
      </c>
      <c r="G1799" s="52" t="str">
        <f>IF(A1799="","",'DATA PENDIENTES'!F1799)</f>
        <v/>
      </c>
      <c r="H1799" s="52" t="str">
        <f>IF(A1799="","",'DATA PENDIENTES'!G1799)</f>
        <v/>
      </c>
      <c r="I1799" s="53" t="str">
        <f>IF(A1799="","",'DATA PENDIENTES'!H1799)</f>
        <v/>
      </c>
      <c r="J1799" s="53" t="str">
        <f t="shared" si="1"/>
        <v/>
      </c>
      <c r="K1799" s="52" t="str">
        <f>IF(A1799="","",'DATA PENDIENTES'!I1799)</f>
        <v/>
      </c>
      <c r="L1799" s="52" t="str">
        <f>IF(A1799="","",'DATA PENDIENTES'!K1799)</f>
        <v/>
      </c>
      <c r="M1799" s="52" t="str">
        <f>IF(A1799="","",'DATA PENDIENTES'!M1799)</f>
        <v/>
      </c>
      <c r="N1799" s="52" t="str">
        <f>IF(A1799="","",'DATA PENDIENTES'!N1799)</f>
        <v/>
      </c>
      <c r="O1799" s="52" t="str">
        <f t="shared" si="2"/>
        <v/>
      </c>
      <c r="P1799" s="52" t="str">
        <f t="shared" si="3"/>
        <v/>
      </c>
      <c r="Q1799" s="80" t="str">
        <f t="shared" si="4"/>
        <v/>
      </c>
      <c r="R1799" s="52" t="str">
        <f t="shared" si="5"/>
        <v/>
      </c>
      <c r="S1799" s="52" t="str">
        <f t="shared" si="6"/>
        <v/>
      </c>
      <c r="T1799" s="53" t="str">
        <f>IF(A1799="","",'DATA PENDIENTES'!O1799)</f>
        <v/>
      </c>
    </row>
    <row r="1800" ht="15.75" customHeight="1">
      <c r="A1800" s="47" t="str">
        <f>IF('DATA PENDIENTES'!B1800="","",'DATA PENDIENTES'!B1800)</f>
        <v/>
      </c>
      <c r="B1800" s="47" t="str">
        <f>IF(A1800="","",'DATA PENDIENTES'!C1800)</f>
        <v/>
      </c>
      <c r="C1800" s="47" t="str">
        <f>IF(A1800="","",'DATA PENDIENTES'!L1800)</f>
        <v/>
      </c>
      <c r="D1800" s="47" t="str">
        <f>IF(A1800="","",'DATA PENDIENTES'!J1800)</f>
        <v/>
      </c>
      <c r="E1800" s="47" t="str">
        <f>IF(A1800="","",'DATA PENDIENTES'!D1800)</f>
        <v/>
      </c>
      <c r="F1800" s="47" t="str">
        <f>IF(A1800="","",'DATA PENDIENTES'!E1800)</f>
        <v/>
      </c>
      <c r="G1800" s="47" t="str">
        <f>IF(A1800="","",'DATA PENDIENTES'!F1800)</f>
        <v/>
      </c>
      <c r="H1800" s="47" t="str">
        <f>IF(A1800="","",'DATA PENDIENTES'!G1800)</f>
        <v/>
      </c>
      <c r="I1800" s="48" t="str">
        <f>IF(A1800="","",'DATA PENDIENTES'!H1800)</f>
        <v/>
      </c>
      <c r="J1800" s="48" t="str">
        <f t="shared" si="1"/>
        <v/>
      </c>
      <c r="K1800" s="47" t="str">
        <f>IF(A1800="","",'DATA PENDIENTES'!I1800)</f>
        <v/>
      </c>
      <c r="L1800" s="47" t="str">
        <f>IF(A1800="","",'DATA PENDIENTES'!K1800)</f>
        <v/>
      </c>
      <c r="M1800" s="47" t="str">
        <f>IF(A1800="","",'DATA PENDIENTES'!M1800)</f>
        <v/>
      </c>
      <c r="N1800" s="47" t="str">
        <f>IF(A1800="","",'DATA PENDIENTES'!N1800)</f>
        <v/>
      </c>
      <c r="O1800" s="47" t="str">
        <f t="shared" si="2"/>
        <v/>
      </c>
      <c r="P1800" s="47" t="str">
        <f t="shared" si="3"/>
        <v/>
      </c>
      <c r="Q1800" s="77" t="str">
        <f t="shared" si="4"/>
        <v/>
      </c>
      <c r="R1800" s="47" t="str">
        <f t="shared" si="5"/>
        <v/>
      </c>
      <c r="S1800" s="47" t="str">
        <f t="shared" si="6"/>
        <v/>
      </c>
      <c r="T1800" s="48" t="str">
        <f>IF(A1800="","",'DATA PENDIENTES'!O1800)</f>
        <v/>
      </c>
    </row>
    <row r="1801" ht="15.75" customHeight="1">
      <c r="A1801" s="52" t="str">
        <f>IF('DATA PENDIENTES'!B1801="","",'DATA PENDIENTES'!B1801)</f>
        <v/>
      </c>
      <c r="B1801" s="52" t="str">
        <f>IF(A1801="","",'DATA PENDIENTES'!C1801)</f>
        <v/>
      </c>
      <c r="C1801" s="52" t="str">
        <f>IF(A1801="","",'DATA PENDIENTES'!L1801)</f>
        <v/>
      </c>
      <c r="D1801" s="52" t="str">
        <f>IF(A1801="","",'DATA PENDIENTES'!J1801)</f>
        <v/>
      </c>
      <c r="E1801" s="52" t="str">
        <f>IF(A1801="","",'DATA PENDIENTES'!D1801)</f>
        <v/>
      </c>
      <c r="F1801" s="52" t="str">
        <f>IF(A1801="","",'DATA PENDIENTES'!E1801)</f>
        <v/>
      </c>
      <c r="G1801" s="52" t="str">
        <f>IF(A1801="","",'DATA PENDIENTES'!F1801)</f>
        <v/>
      </c>
      <c r="H1801" s="52" t="str">
        <f>IF(A1801="","",'DATA PENDIENTES'!G1801)</f>
        <v/>
      </c>
      <c r="I1801" s="53" t="str">
        <f>IF(A1801="","",'DATA PENDIENTES'!H1801)</f>
        <v/>
      </c>
      <c r="J1801" s="53" t="str">
        <f t="shared" si="1"/>
        <v/>
      </c>
      <c r="K1801" s="52" t="str">
        <f>IF(A1801="","",'DATA PENDIENTES'!I1801)</f>
        <v/>
      </c>
      <c r="L1801" s="52" t="str">
        <f>IF(A1801="","",'DATA PENDIENTES'!K1801)</f>
        <v/>
      </c>
      <c r="M1801" s="52" t="str">
        <f>IF(A1801="","",'DATA PENDIENTES'!M1801)</f>
        <v/>
      </c>
      <c r="N1801" s="52" t="str">
        <f>IF(A1801="","",'DATA PENDIENTES'!N1801)</f>
        <v/>
      </c>
      <c r="O1801" s="52" t="str">
        <f t="shared" si="2"/>
        <v/>
      </c>
      <c r="P1801" s="52" t="str">
        <f t="shared" si="3"/>
        <v/>
      </c>
      <c r="Q1801" s="80" t="str">
        <f t="shared" si="4"/>
        <v/>
      </c>
      <c r="R1801" s="52" t="str">
        <f t="shared" si="5"/>
        <v/>
      </c>
      <c r="S1801" s="52" t="str">
        <f t="shared" si="6"/>
        <v/>
      </c>
      <c r="T1801" s="53" t="str">
        <f>IF(A1801="","",'DATA PENDIENTES'!O1801)</f>
        <v/>
      </c>
    </row>
    <row r="1802" ht="15.75" customHeight="1">
      <c r="A1802" s="47" t="str">
        <f>IF('DATA PENDIENTES'!B1802="","",'DATA PENDIENTES'!B1802)</f>
        <v/>
      </c>
      <c r="B1802" s="47" t="str">
        <f>IF(A1802="","",'DATA PENDIENTES'!C1802)</f>
        <v/>
      </c>
      <c r="C1802" s="47" t="str">
        <f>IF(A1802="","",'DATA PENDIENTES'!L1802)</f>
        <v/>
      </c>
      <c r="D1802" s="47" t="str">
        <f>IF(A1802="","",'DATA PENDIENTES'!J1802)</f>
        <v/>
      </c>
      <c r="E1802" s="47" t="str">
        <f>IF(A1802="","",'DATA PENDIENTES'!D1802)</f>
        <v/>
      </c>
      <c r="F1802" s="47" t="str">
        <f>IF(A1802="","",'DATA PENDIENTES'!E1802)</f>
        <v/>
      </c>
      <c r="G1802" s="47" t="str">
        <f>IF(A1802="","",'DATA PENDIENTES'!F1802)</f>
        <v/>
      </c>
      <c r="H1802" s="47" t="str">
        <f>IF(A1802="","",'DATA PENDIENTES'!G1802)</f>
        <v/>
      </c>
      <c r="I1802" s="48" t="str">
        <f>IF(A1802="","",'DATA PENDIENTES'!H1802)</f>
        <v/>
      </c>
      <c r="J1802" s="48" t="str">
        <f t="shared" si="1"/>
        <v/>
      </c>
      <c r="K1802" s="47" t="str">
        <f>IF(A1802="","",'DATA PENDIENTES'!I1802)</f>
        <v/>
      </c>
      <c r="L1802" s="47" t="str">
        <f>IF(A1802="","",'DATA PENDIENTES'!K1802)</f>
        <v/>
      </c>
      <c r="M1802" s="47" t="str">
        <f>IF(A1802="","",'DATA PENDIENTES'!M1802)</f>
        <v/>
      </c>
      <c r="N1802" s="47" t="str">
        <f>IF(A1802="","",'DATA PENDIENTES'!N1802)</f>
        <v/>
      </c>
      <c r="O1802" s="47" t="str">
        <f t="shared" si="2"/>
        <v/>
      </c>
      <c r="P1802" s="47" t="str">
        <f t="shared" si="3"/>
        <v/>
      </c>
      <c r="Q1802" s="77" t="str">
        <f t="shared" si="4"/>
        <v/>
      </c>
      <c r="R1802" s="47" t="str">
        <f t="shared" si="5"/>
        <v/>
      </c>
      <c r="S1802" s="47" t="str">
        <f t="shared" si="6"/>
        <v/>
      </c>
      <c r="T1802" s="48" t="str">
        <f>IF(A1802="","",'DATA PENDIENTES'!O1802)</f>
        <v/>
      </c>
    </row>
    <row r="1803" ht="15.75" customHeight="1">
      <c r="A1803" s="52" t="str">
        <f>IF('DATA PENDIENTES'!B1803="","",'DATA PENDIENTES'!B1803)</f>
        <v/>
      </c>
      <c r="B1803" s="52" t="str">
        <f>IF(A1803="","",'DATA PENDIENTES'!C1803)</f>
        <v/>
      </c>
      <c r="C1803" s="52" t="str">
        <f>IF(A1803="","",'DATA PENDIENTES'!L1803)</f>
        <v/>
      </c>
      <c r="D1803" s="52" t="str">
        <f>IF(A1803="","",'DATA PENDIENTES'!J1803)</f>
        <v/>
      </c>
      <c r="E1803" s="52" t="str">
        <f>IF(A1803="","",'DATA PENDIENTES'!D1803)</f>
        <v/>
      </c>
      <c r="F1803" s="52" t="str">
        <f>IF(A1803="","",'DATA PENDIENTES'!E1803)</f>
        <v/>
      </c>
      <c r="G1803" s="52" t="str">
        <f>IF(A1803="","",'DATA PENDIENTES'!F1803)</f>
        <v/>
      </c>
      <c r="H1803" s="52" t="str">
        <f>IF(A1803="","",'DATA PENDIENTES'!G1803)</f>
        <v/>
      </c>
      <c r="I1803" s="53" t="str">
        <f>IF(A1803="","",'DATA PENDIENTES'!H1803)</f>
        <v/>
      </c>
      <c r="J1803" s="53" t="str">
        <f t="shared" si="1"/>
        <v/>
      </c>
      <c r="K1803" s="52" t="str">
        <f>IF(A1803="","",'DATA PENDIENTES'!I1803)</f>
        <v/>
      </c>
      <c r="L1803" s="52" t="str">
        <f>IF(A1803="","",'DATA PENDIENTES'!K1803)</f>
        <v/>
      </c>
      <c r="M1803" s="52" t="str">
        <f>IF(A1803="","",'DATA PENDIENTES'!M1803)</f>
        <v/>
      </c>
      <c r="N1803" s="52" t="str">
        <f>IF(A1803="","",'DATA PENDIENTES'!N1803)</f>
        <v/>
      </c>
      <c r="O1803" s="52" t="str">
        <f t="shared" si="2"/>
        <v/>
      </c>
      <c r="P1803" s="52" t="str">
        <f t="shared" si="3"/>
        <v/>
      </c>
      <c r="Q1803" s="80" t="str">
        <f t="shared" si="4"/>
        <v/>
      </c>
      <c r="R1803" s="52" t="str">
        <f t="shared" si="5"/>
        <v/>
      </c>
      <c r="S1803" s="52" t="str">
        <f t="shared" si="6"/>
        <v/>
      </c>
      <c r="T1803" s="53" t="str">
        <f>IF(A1803="","",'DATA PENDIENTES'!O1803)</f>
        <v/>
      </c>
    </row>
    <row r="1804" ht="15.75" customHeight="1">
      <c r="A1804" s="47" t="str">
        <f>IF('DATA PENDIENTES'!B1804="","",'DATA PENDIENTES'!B1804)</f>
        <v/>
      </c>
      <c r="B1804" s="47" t="str">
        <f>IF(A1804="","",'DATA PENDIENTES'!C1804)</f>
        <v/>
      </c>
      <c r="C1804" s="47" t="str">
        <f>IF(A1804="","",'DATA PENDIENTES'!L1804)</f>
        <v/>
      </c>
      <c r="D1804" s="47" t="str">
        <f>IF(A1804="","",'DATA PENDIENTES'!J1804)</f>
        <v/>
      </c>
      <c r="E1804" s="47" t="str">
        <f>IF(A1804="","",'DATA PENDIENTES'!D1804)</f>
        <v/>
      </c>
      <c r="F1804" s="47" t="str">
        <f>IF(A1804="","",'DATA PENDIENTES'!E1804)</f>
        <v/>
      </c>
      <c r="G1804" s="47" t="str">
        <f>IF(A1804="","",'DATA PENDIENTES'!F1804)</f>
        <v/>
      </c>
      <c r="H1804" s="47" t="str">
        <f>IF(A1804="","",'DATA PENDIENTES'!G1804)</f>
        <v/>
      </c>
      <c r="I1804" s="48" t="str">
        <f>IF(A1804="","",'DATA PENDIENTES'!H1804)</f>
        <v/>
      </c>
      <c r="J1804" s="48" t="str">
        <f t="shared" si="1"/>
        <v/>
      </c>
      <c r="K1804" s="47" t="str">
        <f>IF(A1804="","",'DATA PENDIENTES'!I1804)</f>
        <v/>
      </c>
      <c r="L1804" s="47" t="str">
        <f>IF(A1804="","",'DATA PENDIENTES'!K1804)</f>
        <v/>
      </c>
      <c r="M1804" s="47" t="str">
        <f>IF(A1804="","",'DATA PENDIENTES'!M1804)</f>
        <v/>
      </c>
      <c r="N1804" s="47" t="str">
        <f>IF(A1804="","",'DATA PENDIENTES'!N1804)</f>
        <v/>
      </c>
      <c r="O1804" s="47" t="str">
        <f t="shared" si="2"/>
        <v/>
      </c>
      <c r="P1804" s="47" t="str">
        <f t="shared" si="3"/>
        <v/>
      </c>
      <c r="Q1804" s="77" t="str">
        <f t="shared" si="4"/>
        <v/>
      </c>
      <c r="R1804" s="47" t="str">
        <f t="shared" si="5"/>
        <v/>
      </c>
      <c r="S1804" s="47" t="str">
        <f t="shared" si="6"/>
        <v/>
      </c>
      <c r="T1804" s="48" t="str">
        <f>IF(A1804="","",'DATA PENDIENTES'!O1804)</f>
        <v/>
      </c>
    </row>
    <row r="1805" ht="15.75" customHeight="1">
      <c r="A1805" s="52" t="str">
        <f>IF('DATA PENDIENTES'!B1805="","",'DATA PENDIENTES'!B1805)</f>
        <v/>
      </c>
      <c r="B1805" s="52" t="str">
        <f>IF(A1805="","",'DATA PENDIENTES'!C1805)</f>
        <v/>
      </c>
      <c r="C1805" s="52" t="str">
        <f>IF(A1805="","",'DATA PENDIENTES'!L1805)</f>
        <v/>
      </c>
      <c r="D1805" s="52" t="str">
        <f>IF(A1805="","",'DATA PENDIENTES'!J1805)</f>
        <v/>
      </c>
      <c r="E1805" s="52" t="str">
        <f>IF(A1805="","",'DATA PENDIENTES'!D1805)</f>
        <v/>
      </c>
      <c r="F1805" s="52" t="str">
        <f>IF(A1805="","",'DATA PENDIENTES'!E1805)</f>
        <v/>
      </c>
      <c r="G1805" s="52" t="str">
        <f>IF(A1805="","",'DATA PENDIENTES'!F1805)</f>
        <v/>
      </c>
      <c r="H1805" s="52" t="str">
        <f>IF(A1805="","",'DATA PENDIENTES'!G1805)</f>
        <v/>
      </c>
      <c r="I1805" s="53" t="str">
        <f>IF(A1805="","",'DATA PENDIENTES'!H1805)</f>
        <v/>
      </c>
      <c r="J1805" s="53" t="str">
        <f t="shared" si="1"/>
        <v/>
      </c>
      <c r="K1805" s="52" t="str">
        <f>IF(A1805="","",'DATA PENDIENTES'!I1805)</f>
        <v/>
      </c>
      <c r="L1805" s="52" t="str">
        <f>IF(A1805="","",'DATA PENDIENTES'!K1805)</f>
        <v/>
      </c>
      <c r="M1805" s="52" t="str">
        <f>IF(A1805="","",'DATA PENDIENTES'!M1805)</f>
        <v/>
      </c>
      <c r="N1805" s="52" t="str">
        <f>IF(A1805="","",'DATA PENDIENTES'!N1805)</f>
        <v/>
      </c>
      <c r="O1805" s="52" t="str">
        <f t="shared" si="2"/>
        <v/>
      </c>
      <c r="P1805" s="52" t="str">
        <f t="shared" si="3"/>
        <v/>
      </c>
      <c r="Q1805" s="80" t="str">
        <f t="shared" si="4"/>
        <v/>
      </c>
      <c r="R1805" s="52" t="str">
        <f t="shared" si="5"/>
        <v/>
      </c>
      <c r="S1805" s="52" t="str">
        <f t="shared" si="6"/>
        <v/>
      </c>
      <c r="T1805" s="53" t="str">
        <f>IF(A1805="","",'DATA PENDIENTES'!O1805)</f>
        <v/>
      </c>
    </row>
    <row r="1806" ht="15.75" customHeight="1">
      <c r="A1806" s="47" t="str">
        <f>IF('DATA PENDIENTES'!B1806="","",'DATA PENDIENTES'!B1806)</f>
        <v/>
      </c>
      <c r="B1806" s="47" t="str">
        <f>IF(A1806="","",'DATA PENDIENTES'!C1806)</f>
        <v/>
      </c>
      <c r="C1806" s="47" t="str">
        <f>IF(A1806="","",'DATA PENDIENTES'!L1806)</f>
        <v/>
      </c>
      <c r="D1806" s="47" t="str">
        <f>IF(A1806="","",'DATA PENDIENTES'!J1806)</f>
        <v/>
      </c>
      <c r="E1806" s="47" t="str">
        <f>IF(A1806="","",'DATA PENDIENTES'!D1806)</f>
        <v/>
      </c>
      <c r="F1806" s="47" t="str">
        <f>IF(A1806="","",'DATA PENDIENTES'!E1806)</f>
        <v/>
      </c>
      <c r="G1806" s="47" t="str">
        <f>IF(A1806="","",'DATA PENDIENTES'!F1806)</f>
        <v/>
      </c>
      <c r="H1806" s="47" t="str">
        <f>IF(A1806="","",'DATA PENDIENTES'!G1806)</f>
        <v/>
      </c>
      <c r="I1806" s="48" t="str">
        <f>IF(A1806="","",'DATA PENDIENTES'!H1806)</f>
        <v/>
      </c>
      <c r="J1806" s="48" t="str">
        <f t="shared" si="1"/>
        <v/>
      </c>
      <c r="K1806" s="47" t="str">
        <f>IF(A1806="","",'DATA PENDIENTES'!I1806)</f>
        <v/>
      </c>
      <c r="L1806" s="47" t="str">
        <f>IF(A1806="","",'DATA PENDIENTES'!K1806)</f>
        <v/>
      </c>
      <c r="M1806" s="47" t="str">
        <f>IF(A1806="","",'DATA PENDIENTES'!M1806)</f>
        <v/>
      </c>
      <c r="N1806" s="47" t="str">
        <f>IF(A1806="","",'DATA PENDIENTES'!N1806)</f>
        <v/>
      </c>
      <c r="O1806" s="47" t="str">
        <f t="shared" si="2"/>
        <v/>
      </c>
      <c r="P1806" s="47" t="str">
        <f t="shared" si="3"/>
        <v/>
      </c>
      <c r="Q1806" s="77" t="str">
        <f t="shared" si="4"/>
        <v/>
      </c>
      <c r="R1806" s="47" t="str">
        <f t="shared" si="5"/>
        <v/>
      </c>
      <c r="S1806" s="47" t="str">
        <f t="shared" si="6"/>
        <v/>
      </c>
      <c r="T1806" s="48" t="str">
        <f>IF(A1806="","",'DATA PENDIENTES'!O1806)</f>
        <v/>
      </c>
    </row>
    <row r="1807" ht="15.75" customHeight="1">
      <c r="A1807" s="52" t="str">
        <f>IF('DATA PENDIENTES'!B1807="","",'DATA PENDIENTES'!B1807)</f>
        <v/>
      </c>
      <c r="B1807" s="52" t="str">
        <f>IF(A1807="","",'DATA PENDIENTES'!C1807)</f>
        <v/>
      </c>
      <c r="C1807" s="52" t="str">
        <f>IF(A1807="","",'DATA PENDIENTES'!L1807)</f>
        <v/>
      </c>
      <c r="D1807" s="52" t="str">
        <f>IF(A1807="","",'DATA PENDIENTES'!J1807)</f>
        <v/>
      </c>
      <c r="E1807" s="52" t="str">
        <f>IF(A1807="","",'DATA PENDIENTES'!D1807)</f>
        <v/>
      </c>
      <c r="F1807" s="52" t="str">
        <f>IF(A1807="","",'DATA PENDIENTES'!E1807)</f>
        <v/>
      </c>
      <c r="G1807" s="52" t="str">
        <f>IF(A1807="","",'DATA PENDIENTES'!F1807)</f>
        <v/>
      </c>
      <c r="H1807" s="52" t="str">
        <f>IF(A1807="","",'DATA PENDIENTES'!G1807)</f>
        <v/>
      </c>
      <c r="I1807" s="53" t="str">
        <f>IF(A1807="","",'DATA PENDIENTES'!H1807)</f>
        <v/>
      </c>
      <c r="J1807" s="53" t="str">
        <f t="shared" si="1"/>
        <v/>
      </c>
      <c r="K1807" s="52" t="str">
        <f>IF(A1807="","",'DATA PENDIENTES'!I1807)</f>
        <v/>
      </c>
      <c r="L1807" s="52" t="str">
        <f>IF(A1807="","",'DATA PENDIENTES'!K1807)</f>
        <v/>
      </c>
      <c r="M1807" s="52" t="str">
        <f>IF(A1807="","",'DATA PENDIENTES'!M1807)</f>
        <v/>
      </c>
      <c r="N1807" s="52" t="str">
        <f>IF(A1807="","",'DATA PENDIENTES'!N1807)</f>
        <v/>
      </c>
      <c r="O1807" s="52" t="str">
        <f t="shared" si="2"/>
        <v/>
      </c>
      <c r="P1807" s="52" t="str">
        <f t="shared" si="3"/>
        <v/>
      </c>
      <c r="Q1807" s="80" t="str">
        <f t="shared" si="4"/>
        <v/>
      </c>
      <c r="R1807" s="52" t="str">
        <f t="shared" si="5"/>
        <v/>
      </c>
      <c r="S1807" s="52" t="str">
        <f t="shared" si="6"/>
        <v/>
      </c>
      <c r="T1807" s="53" t="str">
        <f>IF(A1807="","",'DATA PENDIENTES'!O1807)</f>
        <v/>
      </c>
    </row>
    <row r="1808" ht="15.75" customHeight="1">
      <c r="A1808" s="47" t="str">
        <f>IF('DATA PENDIENTES'!B1808="","",'DATA PENDIENTES'!B1808)</f>
        <v/>
      </c>
      <c r="B1808" s="47" t="str">
        <f>IF(A1808="","",'DATA PENDIENTES'!C1808)</f>
        <v/>
      </c>
      <c r="C1808" s="47" t="str">
        <f>IF(A1808="","",'DATA PENDIENTES'!L1808)</f>
        <v/>
      </c>
      <c r="D1808" s="47" t="str">
        <f>IF(A1808="","",'DATA PENDIENTES'!J1808)</f>
        <v/>
      </c>
      <c r="E1808" s="47" t="str">
        <f>IF(A1808="","",'DATA PENDIENTES'!D1808)</f>
        <v/>
      </c>
      <c r="F1808" s="47" t="str">
        <f>IF(A1808="","",'DATA PENDIENTES'!E1808)</f>
        <v/>
      </c>
      <c r="G1808" s="47" t="str">
        <f>IF(A1808="","",'DATA PENDIENTES'!F1808)</f>
        <v/>
      </c>
      <c r="H1808" s="47" t="str">
        <f>IF(A1808="","",'DATA PENDIENTES'!G1808)</f>
        <v/>
      </c>
      <c r="I1808" s="48" t="str">
        <f>IF(A1808="","",'DATA PENDIENTES'!H1808)</f>
        <v/>
      </c>
      <c r="J1808" s="48" t="str">
        <f t="shared" si="1"/>
        <v/>
      </c>
      <c r="K1808" s="47" t="str">
        <f>IF(A1808="","",'DATA PENDIENTES'!I1808)</f>
        <v/>
      </c>
      <c r="L1808" s="47" t="str">
        <f>IF(A1808="","",'DATA PENDIENTES'!K1808)</f>
        <v/>
      </c>
      <c r="M1808" s="47" t="str">
        <f>IF(A1808="","",'DATA PENDIENTES'!M1808)</f>
        <v/>
      </c>
      <c r="N1808" s="47" t="str">
        <f>IF(A1808="","",'DATA PENDIENTES'!N1808)</f>
        <v/>
      </c>
      <c r="O1808" s="47" t="str">
        <f t="shared" si="2"/>
        <v/>
      </c>
      <c r="P1808" s="47" t="str">
        <f t="shared" si="3"/>
        <v/>
      </c>
      <c r="Q1808" s="77" t="str">
        <f t="shared" si="4"/>
        <v/>
      </c>
      <c r="R1808" s="47" t="str">
        <f t="shared" si="5"/>
        <v/>
      </c>
      <c r="S1808" s="47" t="str">
        <f t="shared" si="6"/>
        <v/>
      </c>
      <c r="T1808" s="48" t="str">
        <f>IF(A1808="","",'DATA PENDIENTES'!O1808)</f>
        <v/>
      </c>
    </row>
    <row r="1809" ht="15.75" customHeight="1">
      <c r="A1809" s="52" t="str">
        <f>IF('DATA PENDIENTES'!B1809="","",'DATA PENDIENTES'!B1809)</f>
        <v/>
      </c>
      <c r="B1809" s="52" t="str">
        <f>IF(A1809="","",'DATA PENDIENTES'!C1809)</f>
        <v/>
      </c>
      <c r="C1809" s="52" t="str">
        <f>IF(A1809="","",'DATA PENDIENTES'!L1809)</f>
        <v/>
      </c>
      <c r="D1809" s="52" t="str">
        <f>IF(A1809="","",'DATA PENDIENTES'!J1809)</f>
        <v/>
      </c>
      <c r="E1809" s="52" t="str">
        <f>IF(A1809="","",'DATA PENDIENTES'!D1809)</f>
        <v/>
      </c>
      <c r="F1809" s="52" t="str">
        <f>IF(A1809="","",'DATA PENDIENTES'!E1809)</f>
        <v/>
      </c>
      <c r="G1809" s="52" t="str">
        <f>IF(A1809="","",'DATA PENDIENTES'!F1809)</f>
        <v/>
      </c>
      <c r="H1809" s="52" t="str">
        <f>IF(A1809="","",'DATA PENDIENTES'!G1809)</f>
        <v/>
      </c>
      <c r="I1809" s="53" t="str">
        <f>IF(A1809="","",'DATA PENDIENTES'!H1809)</f>
        <v/>
      </c>
      <c r="J1809" s="53" t="str">
        <f t="shared" si="1"/>
        <v/>
      </c>
      <c r="K1809" s="52" t="str">
        <f>IF(A1809="","",'DATA PENDIENTES'!I1809)</f>
        <v/>
      </c>
      <c r="L1809" s="52" t="str">
        <f>IF(A1809="","",'DATA PENDIENTES'!K1809)</f>
        <v/>
      </c>
      <c r="M1809" s="52" t="str">
        <f>IF(A1809="","",'DATA PENDIENTES'!M1809)</f>
        <v/>
      </c>
      <c r="N1809" s="52" t="str">
        <f>IF(A1809="","",'DATA PENDIENTES'!N1809)</f>
        <v/>
      </c>
      <c r="O1809" s="52" t="str">
        <f t="shared" si="2"/>
        <v/>
      </c>
      <c r="P1809" s="52" t="str">
        <f t="shared" si="3"/>
        <v/>
      </c>
      <c r="Q1809" s="80" t="str">
        <f t="shared" si="4"/>
        <v/>
      </c>
      <c r="R1809" s="52" t="str">
        <f t="shared" si="5"/>
        <v/>
      </c>
      <c r="S1809" s="52" t="str">
        <f t="shared" si="6"/>
        <v/>
      </c>
      <c r="T1809" s="53" t="str">
        <f>IF(A1809="","",'DATA PENDIENTES'!O1809)</f>
        <v/>
      </c>
    </row>
    <row r="1810" ht="15.75" customHeight="1">
      <c r="A1810" s="47" t="str">
        <f>IF('DATA PENDIENTES'!B1810="","",'DATA PENDIENTES'!B1810)</f>
        <v/>
      </c>
      <c r="B1810" s="47" t="str">
        <f>IF(A1810="","",'DATA PENDIENTES'!C1810)</f>
        <v/>
      </c>
      <c r="C1810" s="47" t="str">
        <f>IF(A1810="","",'DATA PENDIENTES'!L1810)</f>
        <v/>
      </c>
      <c r="D1810" s="47" t="str">
        <f>IF(A1810="","",'DATA PENDIENTES'!J1810)</f>
        <v/>
      </c>
      <c r="E1810" s="47" t="str">
        <f>IF(A1810="","",'DATA PENDIENTES'!D1810)</f>
        <v/>
      </c>
      <c r="F1810" s="47" t="str">
        <f>IF(A1810="","",'DATA PENDIENTES'!E1810)</f>
        <v/>
      </c>
      <c r="G1810" s="47" t="str">
        <f>IF(A1810="","",'DATA PENDIENTES'!F1810)</f>
        <v/>
      </c>
      <c r="H1810" s="47" t="str">
        <f>IF(A1810="","",'DATA PENDIENTES'!G1810)</f>
        <v/>
      </c>
      <c r="I1810" s="48" t="str">
        <f>IF(A1810="","",'DATA PENDIENTES'!H1810)</f>
        <v/>
      </c>
      <c r="J1810" s="48" t="str">
        <f t="shared" si="1"/>
        <v/>
      </c>
      <c r="K1810" s="47" t="str">
        <f>IF(A1810="","",'DATA PENDIENTES'!I1810)</f>
        <v/>
      </c>
      <c r="L1810" s="47" t="str">
        <f>IF(A1810="","",'DATA PENDIENTES'!K1810)</f>
        <v/>
      </c>
      <c r="M1810" s="47" t="str">
        <f>IF(A1810="","",'DATA PENDIENTES'!M1810)</f>
        <v/>
      </c>
      <c r="N1810" s="47" t="str">
        <f>IF(A1810="","",'DATA PENDIENTES'!N1810)</f>
        <v/>
      </c>
      <c r="O1810" s="47" t="str">
        <f t="shared" si="2"/>
        <v/>
      </c>
      <c r="P1810" s="47" t="str">
        <f t="shared" si="3"/>
        <v/>
      </c>
      <c r="Q1810" s="77" t="str">
        <f t="shared" si="4"/>
        <v/>
      </c>
      <c r="R1810" s="47" t="str">
        <f t="shared" si="5"/>
        <v/>
      </c>
      <c r="S1810" s="47" t="str">
        <f t="shared" si="6"/>
        <v/>
      </c>
      <c r="T1810" s="48" t="str">
        <f>IF(A1810="","",'DATA PENDIENTES'!O1810)</f>
        <v/>
      </c>
    </row>
    <row r="1811" ht="15.75" customHeight="1">
      <c r="A1811" s="52" t="str">
        <f>IF('DATA PENDIENTES'!B1811="","",'DATA PENDIENTES'!B1811)</f>
        <v/>
      </c>
      <c r="B1811" s="52" t="str">
        <f>IF(A1811="","",'DATA PENDIENTES'!C1811)</f>
        <v/>
      </c>
      <c r="C1811" s="52" t="str">
        <f>IF(A1811="","",'DATA PENDIENTES'!L1811)</f>
        <v/>
      </c>
      <c r="D1811" s="52" t="str">
        <f>IF(A1811="","",'DATA PENDIENTES'!J1811)</f>
        <v/>
      </c>
      <c r="E1811" s="52" t="str">
        <f>IF(A1811="","",'DATA PENDIENTES'!D1811)</f>
        <v/>
      </c>
      <c r="F1811" s="52" t="str">
        <f>IF(A1811="","",'DATA PENDIENTES'!E1811)</f>
        <v/>
      </c>
      <c r="G1811" s="52" t="str">
        <f>IF(A1811="","",'DATA PENDIENTES'!F1811)</f>
        <v/>
      </c>
      <c r="H1811" s="52" t="str">
        <f>IF(A1811="","",'DATA PENDIENTES'!G1811)</f>
        <v/>
      </c>
      <c r="I1811" s="53" t="str">
        <f>IF(A1811="","",'DATA PENDIENTES'!H1811)</f>
        <v/>
      </c>
      <c r="J1811" s="53" t="str">
        <f t="shared" si="1"/>
        <v/>
      </c>
      <c r="K1811" s="52" t="str">
        <f>IF(A1811="","",'DATA PENDIENTES'!I1811)</f>
        <v/>
      </c>
      <c r="L1811" s="52" t="str">
        <f>IF(A1811="","",'DATA PENDIENTES'!K1811)</f>
        <v/>
      </c>
      <c r="M1811" s="52" t="str">
        <f>IF(A1811="","",'DATA PENDIENTES'!M1811)</f>
        <v/>
      </c>
      <c r="N1811" s="52" t="str">
        <f>IF(A1811="","",'DATA PENDIENTES'!N1811)</f>
        <v/>
      </c>
      <c r="O1811" s="52" t="str">
        <f t="shared" si="2"/>
        <v/>
      </c>
      <c r="P1811" s="52" t="str">
        <f t="shared" si="3"/>
        <v/>
      </c>
      <c r="Q1811" s="80" t="str">
        <f t="shared" si="4"/>
        <v/>
      </c>
      <c r="R1811" s="52" t="str">
        <f t="shared" si="5"/>
        <v/>
      </c>
      <c r="S1811" s="52" t="str">
        <f t="shared" si="6"/>
        <v/>
      </c>
      <c r="T1811" s="53" t="str">
        <f>IF(A1811="","",'DATA PENDIENTES'!O1811)</f>
        <v/>
      </c>
    </row>
    <row r="1812" ht="15.75" customHeight="1">
      <c r="A1812" s="47" t="str">
        <f>IF('DATA PENDIENTES'!B1812="","",'DATA PENDIENTES'!B1812)</f>
        <v/>
      </c>
      <c r="B1812" s="47" t="str">
        <f>IF(A1812="","",'DATA PENDIENTES'!C1812)</f>
        <v/>
      </c>
      <c r="C1812" s="47" t="str">
        <f>IF(A1812="","",'DATA PENDIENTES'!L1812)</f>
        <v/>
      </c>
      <c r="D1812" s="47" t="str">
        <f>IF(A1812="","",'DATA PENDIENTES'!J1812)</f>
        <v/>
      </c>
      <c r="E1812" s="47" t="str">
        <f>IF(A1812="","",'DATA PENDIENTES'!D1812)</f>
        <v/>
      </c>
      <c r="F1812" s="47" t="str">
        <f>IF(A1812="","",'DATA PENDIENTES'!E1812)</f>
        <v/>
      </c>
      <c r="G1812" s="47" t="str">
        <f>IF(A1812="","",'DATA PENDIENTES'!F1812)</f>
        <v/>
      </c>
      <c r="H1812" s="47" t="str">
        <f>IF(A1812="","",'DATA PENDIENTES'!G1812)</f>
        <v/>
      </c>
      <c r="I1812" s="48" t="str">
        <f>IF(A1812="","",'DATA PENDIENTES'!H1812)</f>
        <v/>
      </c>
      <c r="J1812" s="48" t="str">
        <f t="shared" si="1"/>
        <v/>
      </c>
      <c r="K1812" s="47" t="str">
        <f>IF(A1812="","",'DATA PENDIENTES'!I1812)</f>
        <v/>
      </c>
      <c r="L1812" s="47" t="str">
        <f>IF(A1812="","",'DATA PENDIENTES'!K1812)</f>
        <v/>
      </c>
      <c r="M1812" s="47" t="str">
        <f>IF(A1812="","",'DATA PENDIENTES'!M1812)</f>
        <v/>
      </c>
      <c r="N1812" s="47" t="str">
        <f>IF(A1812="","",'DATA PENDIENTES'!N1812)</f>
        <v/>
      </c>
      <c r="O1812" s="47" t="str">
        <f t="shared" si="2"/>
        <v/>
      </c>
      <c r="P1812" s="47" t="str">
        <f t="shared" si="3"/>
        <v/>
      </c>
      <c r="Q1812" s="77" t="str">
        <f t="shared" si="4"/>
        <v/>
      </c>
      <c r="R1812" s="47" t="str">
        <f t="shared" si="5"/>
        <v/>
      </c>
      <c r="S1812" s="47" t="str">
        <f t="shared" si="6"/>
        <v/>
      </c>
      <c r="T1812" s="48" t="str">
        <f>IF(A1812="","",'DATA PENDIENTES'!O1812)</f>
        <v/>
      </c>
    </row>
    <row r="1813" ht="15.75" customHeight="1">
      <c r="A1813" s="52" t="str">
        <f>IF('DATA PENDIENTES'!B1813="","",'DATA PENDIENTES'!B1813)</f>
        <v/>
      </c>
      <c r="B1813" s="52" t="str">
        <f>IF(A1813="","",'DATA PENDIENTES'!C1813)</f>
        <v/>
      </c>
      <c r="C1813" s="52" t="str">
        <f>IF(A1813="","",'DATA PENDIENTES'!L1813)</f>
        <v/>
      </c>
      <c r="D1813" s="52" t="str">
        <f>IF(A1813="","",'DATA PENDIENTES'!J1813)</f>
        <v/>
      </c>
      <c r="E1813" s="52" t="str">
        <f>IF(A1813="","",'DATA PENDIENTES'!D1813)</f>
        <v/>
      </c>
      <c r="F1813" s="52" t="str">
        <f>IF(A1813="","",'DATA PENDIENTES'!E1813)</f>
        <v/>
      </c>
      <c r="G1813" s="52" t="str">
        <f>IF(A1813="","",'DATA PENDIENTES'!F1813)</f>
        <v/>
      </c>
      <c r="H1813" s="52" t="str">
        <f>IF(A1813="","",'DATA PENDIENTES'!G1813)</f>
        <v/>
      </c>
      <c r="I1813" s="53" t="str">
        <f>IF(A1813="","",'DATA PENDIENTES'!H1813)</f>
        <v/>
      </c>
      <c r="J1813" s="53" t="str">
        <f t="shared" si="1"/>
        <v/>
      </c>
      <c r="K1813" s="52" t="str">
        <f>IF(A1813="","",'DATA PENDIENTES'!I1813)</f>
        <v/>
      </c>
      <c r="L1813" s="52" t="str">
        <f>IF(A1813="","",'DATA PENDIENTES'!K1813)</f>
        <v/>
      </c>
      <c r="M1813" s="52" t="str">
        <f>IF(A1813="","",'DATA PENDIENTES'!M1813)</f>
        <v/>
      </c>
      <c r="N1813" s="52" t="str">
        <f>IF(A1813="","",'DATA PENDIENTES'!N1813)</f>
        <v/>
      </c>
      <c r="O1813" s="52" t="str">
        <f t="shared" si="2"/>
        <v/>
      </c>
      <c r="P1813" s="52" t="str">
        <f t="shared" si="3"/>
        <v/>
      </c>
      <c r="Q1813" s="80" t="str">
        <f t="shared" si="4"/>
        <v/>
      </c>
      <c r="R1813" s="52" t="str">
        <f t="shared" si="5"/>
        <v/>
      </c>
      <c r="S1813" s="52" t="str">
        <f t="shared" si="6"/>
        <v/>
      </c>
      <c r="T1813" s="53" t="str">
        <f>IF(A1813="","",'DATA PENDIENTES'!O1813)</f>
        <v/>
      </c>
    </row>
    <row r="1814" ht="15.75" customHeight="1">
      <c r="A1814" s="47" t="str">
        <f>IF('DATA PENDIENTES'!B1814="","",'DATA PENDIENTES'!B1814)</f>
        <v/>
      </c>
      <c r="B1814" s="47" t="str">
        <f>IF(A1814="","",'DATA PENDIENTES'!C1814)</f>
        <v/>
      </c>
      <c r="C1814" s="47" t="str">
        <f>IF(A1814="","",'DATA PENDIENTES'!L1814)</f>
        <v/>
      </c>
      <c r="D1814" s="47" t="str">
        <f>IF(A1814="","",'DATA PENDIENTES'!J1814)</f>
        <v/>
      </c>
      <c r="E1814" s="47" t="str">
        <f>IF(A1814="","",'DATA PENDIENTES'!D1814)</f>
        <v/>
      </c>
      <c r="F1814" s="47" t="str">
        <f>IF(A1814="","",'DATA PENDIENTES'!E1814)</f>
        <v/>
      </c>
      <c r="G1814" s="47" t="str">
        <f>IF(A1814="","",'DATA PENDIENTES'!F1814)</f>
        <v/>
      </c>
      <c r="H1814" s="47" t="str">
        <f>IF(A1814="","",'DATA PENDIENTES'!G1814)</f>
        <v/>
      </c>
      <c r="I1814" s="48" t="str">
        <f>IF(A1814="","",'DATA PENDIENTES'!H1814)</f>
        <v/>
      </c>
      <c r="J1814" s="48" t="str">
        <f t="shared" si="1"/>
        <v/>
      </c>
      <c r="K1814" s="47" t="str">
        <f>IF(A1814="","",'DATA PENDIENTES'!I1814)</f>
        <v/>
      </c>
      <c r="L1814" s="47" t="str">
        <f>IF(A1814="","",'DATA PENDIENTES'!K1814)</f>
        <v/>
      </c>
      <c r="M1814" s="47" t="str">
        <f>IF(A1814="","",'DATA PENDIENTES'!M1814)</f>
        <v/>
      </c>
      <c r="N1814" s="47" t="str">
        <f>IF(A1814="","",'DATA PENDIENTES'!N1814)</f>
        <v/>
      </c>
      <c r="O1814" s="47" t="str">
        <f t="shared" si="2"/>
        <v/>
      </c>
      <c r="P1814" s="47" t="str">
        <f t="shared" si="3"/>
        <v/>
      </c>
      <c r="Q1814" s="77" t="str">
        <f t="shared" si="4"/>
        <v/>
      </c>
      <c r="R1814" s="47" t="str">
        <f t="shared" si="5"/>
        <v/>
      </c>
      <c r="S1814" s="47" t="str">
        <f t="shared" si="6"/>
        <v/>
      </c>
      <c r="T1814" s="48" t="str">
        <f>IF(A1814="","",'DATA PENDIENTES'!O1814)</f>
        <v/>
      </c>
    </row>
    <row r="1815" ht="15.75" customHeight="1">
      <c r="A1815" s="52" t="str">
        <f>IF('DATA PENDIENTES'!B1815="","",'DATA PENDIENTES'!B1815)</f>
        <v/>
      </c>
      <c r="B1815" s="52" t="str">
        <f>IF(A1815="","",'DATA PENDIENTES'!C1815)</f>
        <v/>
      </c>
      <c r="C1815" s="52" t="str">
        <f>IF(A1815="","",'DATA PENDIENTES'!L1815)</f>
        <v/>
      </c>
      <c r="D1815" s="52" t="str">
        <f>IF(A1815="","",'DATA PENDIENTES'!J1815)</f>
        <v/>
      </c>
      <c r="E1815" s="52" t="str">
        <f>IF(A1815="","",'DATA PENDIENTES'!D1815)</f>
        <v/>
      </c>
      <c r="F1815" s="52" t="str">
        <f>IF(A1815="","",'DATA PENDIENTES'!E1815)</f>
        <v/>
      </c>
      <c r="G1815" s="52" t="str">
        <f>IF(A1815="","",'DATA PENDIENTES'!F1815)</f>
        <v/>
      </c>
      <c r="H1815" s="52" t="str">
        <f>IF(A1815="","",'DATA PENDIENTES'!G1815)</f>
        <v/>
      </c>
      <c r="I1815" s="53" t="str">
        <f>IF(A1815="","",'DATA PENDIENTES'!H1815)</f>
        <v/>
      </c>
      <c r="J1815" s="53" t="str">
        <f t="shared" si="1"/>
        <v/>
      </c>
      <c r="K1815" s="52" t="str">
        <f>IF(A1815="","",'DATA PENDIENTES'!I1815)</f>
        <v/>
      </c>
      <c r="L1815" s="52" t="str">
        <f>IF(A1815="","",'DATA PENDIENTES'!K1815)</f>
        <v/>
      </c>
      <c r="M1815" s="52" t="str">
        <f>IF(A1815="","",'DATA PENDIENTES'!M1815)</f>
        <v/>
      </c>
      <c r="N1815" s="52" t="str">
        <f>IF(A1815="","",'DATA PENDIENTES'!N1815)</f>
        <v/>
      </c>
      <c r="O1815" s="52" t="str">
        <f t="shared" si="2"/>
        <v/>
      </c>
      <c r="P1815" s="52" t="str">
        <f t="shared" si="3"/>
        <v/>
      </c>
      <c r="Q1815" s="80" t="str">
        <f t="shared" si="4"/>
        <v/>
      </c>
      <c r="R1815" s="52" t="str">
        <f t="shared" si="5"/>
        <v/>
      </c>
      <c r="S1815" s="52" t="str">
        <f t="shared" si="6"/>
        <v/>
      </c>
      <c r="T1815" s="53" t="str">
        <f>IF(A1815="","",'DATA PENDIENTES'!O1815)</f>
        <v/>
      </c>
    </row>
    <row r="1816" ht="15.75" customHeight="1">
      <c r="A1816" s="47" t="str">
        <f>IF('DATA PENDIENTES'!B1816="","",'DATA PENDIENTES'!B1816)</f>
        <v/>
      </c>
      <c r="B1816" s="47" t="str">
        <f>IF(A1816="","",'DATA PENDIENTES'!C1816)</f>
        <v/>
      </c>
      <c r="C1816" s="47" t="str">
        <f>IF(A1816="","",'DATA PENDIENTES'!L1816)</f>
        <v/>
      </c>
      <c r="D1816" s="47" t="str">
        <f>IF(A1816="","",'DATA PENDIENTES'!J1816)</f>
        <v/>
      </c>
      <c r="E1816" s="47" t="str">
        <f>IF(A1816="","",'DATA PENDIENTES'!D1816)</f>
        <v/>
      </c>
      <c r="F1816" s="47" t="str">
        <f>IF(A1816="","",'DATA PENDIENTES'!E1816)</f>
        <v/>
      </c>
      <c r="G1816" s="47" t="str">
        <f>IF(A1816="","",'DATA PENDIENTES'!F1816)</f>
        <v/>
      </c>
      <c r="H1816" s="47" t="str">
        <f>IF(A1816="","",'DATA PENDIENTES'!G1816)</f>
        <v/>
      </c>
      <c r="I1816" s="48" t="str">
        <f>IF(A1816="","",'DATA PENDIENTES'!H1816)</f>
        <v/>
      </c>
      <c r="J1816" s="48" t="str">
        <f t="shared" si="1"/>
        <v/>
      </c>
      <c r="K1816" s="47" t="str">
        <f>IF(A1816="","",'DATA PENDIENTES'!I1816)</f>
        <v/>
      </c>
      <c r="L1816" s="47" t="str">
        <f>IF(A1816="","",'DATA PENDIENTES'!K1816)</f>
        <v/>
      </c>
      <c r="M1816" s="47" t="str">
        <f>IF(A1816="","",'DATA PENDIENTES'!M1816)</f>
        <v/>
      </c>
      <c r="N1816" s="47" t="str">
        <f>IF(A1816="","",'DATA PENDIENTES'!N1816)</f>
        <v/>
      </c>
      <c r="O1816" s="47" t="str">
        <f t="shared" si="2"/>
        <v/>
      </c>
      <c r="P1816" s="47" t="str">
        <f t="shared" si="3"/>
        <v/>
      </c>
      <c r="Q1816" s="77" t="str">
        <f t="shared" si="4"/>
        <v/>
      </c>
      <c r="R1816" s="47" t="str">
        <f t="shared" si="5"/>
        <v/>
      </c>
      <c r="S1816" s="47" t="str">
        <f t="shared" si="6"/>
        <v/>
      </c>
      <c r="T1816" s="48" t="str">
        <f>IF(A1816="","",'DATA PENDIENTES'!O1816)</f>
        <v/>
      </c>
    </row>
    <row r="1817" ht="15.75" customHeight="1">
      <c r="A1817" s="52" t="str">
        <f>IF('DATA PENDIENTES'!B1817="","",'DATA PENDIENTES'!B1817)</f>
        <v/>
      </c>
      <c r="B1817" s="52" t="str">
        <f>IF(A1817="","",'DATA PENDIENTES'!C1817)</f>
        <v/>
      </c>
      <c r="C1817" s="52" t="str">
        <f>IF(A1817="","",'DATA PENDIENTES'!L1817)</f>
        <v/>
      </c>
      <c r="D1817" s="52" t="str">
        <f>IF(A1817="","",'DATA PENDIENTES'!J1817)</f>
        <v/>
      </c>
      <c r="E1817" s="52" t="str">
        <f>IF(A1817="","",'DATA PENDIENTES'!D1817)</f>
        <v/>
      </c>
      <c r="F1817" s="52" t="str">
        <f>IF(A1817="","",'DATA PENDIENTES'!E1817)</f>
        <v/>
      </c>
      <c r="G1817" s="52" t="str">
        <f>IF(A1817="","",'DATA PENDIENTES'!F1817)</f>
        <v/>
      </c>
      <c r="H1817" s="52" t="str">
        <f>IF(A1817="","",'DATA PENDIENTES'!G1817)</f>
        <v/>
      </c>
      <c r="I1817" s="53" t="str">
        <f>IF(A1817="","",'DATA PENDIENTES'!H1817)</f>
        <v/>
      </c>
      <c r="J1817" s="53" t="str">
        <f t="shared" si="1"/>
        <v/>
      </c>
      <c r="K1817" s="52" t="str">
        <f>IF(A1817="","",'DATA PENDIENTES'!I1817)</f>
        <v/>
      </c>
      <c r="L1817" s="52" t="str">
        <f>IF(A1817="","",'DATA PENDIENTES'!K1817)</f>
        <v/>
      </c>
      <c r="M1817" s="52" t="str">
        <f>IF(A1817="","",'DATA PENDIENTES'!M1817)</f>
        <v/>
      </c>
      <c r="N1817" s="52" t="str">
        <f>IF(A1817="","",'DATA PENDIENTES'!N1817)</f>
        <v/>
      </c>
      <c r="O1817" s="52" t="str">
        <f t="shared" si="2"/>
        <v/>
      </c>
      <c r="P1817" s="52" t="str">
        <f t="shared" si="3"/>
        <v/>
      </c>
      <c r="Q1817" s="80" t="str">
        <f t="shared" si="4"/>
        <v/>
      </c>
      <c r="R1817" s="52" t="str">
        <f t="shared" si="5"/>
        <v/>
      </c>
      <c r="S1817" s="52" t="str">
        <f t="shared" si="6"/>
        <v/>
      </c>
      <c r="T1817" s="53" t="str">
        <f>IF(A1817="","",'DATA PENDIENTES'!O1817)</f>
        <v/>
      </c>
    </row>
    <row r="1818" ht="15.75" customHeight="1">
      <c r="A1818" s="47" t="str">
        <f>IF('DATA PENDIENTES'!B1818="","",'DATA PENDIENTES'!B1818)</f>
        <v/>
      </c>
      <c r="B1818" s="47" t="str">
        <f>IF(A1818="","",'DATA PENDIENTES'!C1818)</f>
        <v/>
      </c>
      <c r="C1818" s="47" t="str">
        <f>IF(A1818="","",'DATA PENDIENTES'!L1818)</f>
        <v/>
      </c>
      <c r="D1818" s="47" t="str">
        <f>IF(A1818="","",'DATA PENDIENTES'!J1818)</f>
        <v/>
      </c>
      <c r="E1818" s="47" t="str">
        <f>IF(A1818="","",'DATA PENDIENTES'!D1818)</f>
        <v/>
      </c>
      <c r="F1818" s="47" t="str">
        <f>IF(A1818="","",'DATA PENDIENTES'!E1818)</f>
        <v/>
      </c>
      <c r="G1818" s="47" t="str">
        <f>IF(A1818="","",'DATA PENDIENTES'!F1818)</f>
        <v/>
      </c>
      <c r="H1818" s="47" t="str">
        <f>IF(A1818="","",'DATA PENDIENTES'!G1818)</f>
        <v/>
      </c>
      <c r="I1818" s="48" t="str">
        <f>IF(A1818="","",'DATA PENDIENTES'!H1818)</f>
        <v/>
      </c>
      <c r="J1818" s="48" t="str">
        <f t="shared" si="1"/>
        <v/>
      </c>
      <c r="K1818" s="47" t="str">
        <f>IF(A1818="","",'DATA PENDIENTES'!I1818)</f>
        <v/>
      </c>
      <c r="L1818" s="47" t="str">
        <f>IF(A1818="","",'DATA PENDIENTES'!K1818)</f>
        <v/>
      </c>
      <c r="M1818" s="47" t="str">
        <f>IF(A1818="","",'DATA PENDIENTES'!M1818)</f>
        <v/>
      </c>
      <c r="N1818" s="47" t="str">
        <f>IF(A1818="","",'DATA PENDIENTES'!N1818)</f>
        <v/>
      </c>
      <c r="O1818" s="47" t="str">
        <f t="shared" si="2"/>
        <v/>
      </c>
      <c r="P1818" s="47" t="str">
        <f t="shared" si="3"/>
        <v/>
      </c>
      <c r="Q1818" s="77" t="str">
        <f t="shared" si="4"/>
        <v/>
      </c>
      <c r="R1818" s="47" t="str">
        <f t="shared" si="5"/>
        <v/>
      </c>
      <c r="S1818" s="47" t="str">
        <f t="shared" si="6"/>
        <v/>
      </c>
      <c r="T1818" s="48" t="str">
        <f>IF(A1818="","",'DATA PENDIENTES'!O1818)</f>
        <v/>
      </c>
    </row>
    <row r="1819" ht="15.75" customHeight="1">
      <c r="A1819" s="52" t="str">
        <f>IF('DATA PENDIENTES'!B1819="","",'DATA PENDIENTES'!B1819)</f>
        <v/>
      </c>
      <c r="B1819" s="52" t="str">
        <f>IF(A1819="","",'DATA PENDIENTES'!C1819)</f>
        <v/>
      </c>
      <c r="C1819" s="52" t="str">
        <f>IF(A1819="","",'DATA PENDIENTES'!L1819)</f>
        <v/>
      </c>
      <c r="D1819" s="52" t="str">
        <f>IF(A1819="","",'DATA PENDIENTES'!J1819)</f>
        <v/>
      </c>
      <c r="E1819" s="52" t="str">
        <f>IF(A1819="","",'DATA PENDIENTES'!D1819)</f>
        <v/>
      </c>
      <c r="F1819" s="52" t="str">
        <f>IF(A1819="","",'DATA PENDIENTES'!E1819)</f>
        <v/>
      </c>
      <c r="G1819" s="52" t="str">
        <f>IF(A1819="","",'DATA PENDIENTES'!F1819)</f>
        <v/>
      </c>
      <c r="H1819" s="52" t="str">
        <f>IF(A1819="","",'DATA PENDIENTES'!G1819)</f>
        <v/>
      </c>
      <c r="I1819" s="53" t="str">
        <f>IF(A1819="","",'DATA PENDIENTES'!H1819)</f>
        <v/>
      </c>
      <c r="J1819" s="53" t="str">
        <f t="shared" si="1"/>
        <v/>
      </c>
      <c r="K1819" s="52" t="str">
        <f>IF(A1819="","",'DATA PENDIENTES'!I1819)</f>
        <v/>
      </c>
      <c r="L1819" s="52" t="str">
        <f>IF(A1819="","",'DATA PENDIENTES'!K1819)</f>
        <v/>
      </c>
      <c r="M1819" s="52" t="str">
        <f>IF(A1819="","",'DATA PENDIENTES'!M1819)</f>
        <v/>
      </c>
      <c r="N1819" s="52" t="str">
        <f>IF(A1819="","",'DATA PENDIENTES'!N1819)</f>
        <v/>
      </c>
      <c r="O1819" s="52" t="str">
        <f t="shared" si="2"/>
        <v/>
      </c>
      <c r="P1819" s="52" t="str">
        <f t="shared" si="3"/>
        <v/>
      </c>
      <c r="Q1819" s="80" t="str">
        <f t="shared" si="4"/>
        <v/>
      </c>
      <c r="R1819" s="52" t="str">
        <f t="shared" si="5"/>
        <v/>
      </c>
      <c r="S1819" s="52" t="str">
        <f t="shared" si="6"/>
        <v/>
      </c>
      <c r="T1819" s="53" t="str">
        <f>IF(A1819="","",'DATA PENDIENTES'!O1819)</f>
        <v/>
      </c>
    </row>
    <row r="1820" ht="15.75" customHeight="1">
      <c r="A1820" s="47" t="str">
        <f>IF('DATA PENDIENTES'!B1820="","",'DATA PENDIENTES'!B1820)</f>
        <v/>
      </c>
      <c r="B1820" s="47" t="str">
        <f>IF(A1820="","",'DATA PENDIENTES'!C1820)</f>
        <v/>
      </c>
      <c r="C1820" s="47" t="str">
        <f>IF(A1820="","",'DATA PENDIENTES'!L1820)</f>
        <v/>
      </c>
      <c r="D1820" s="47" t="str">
        <f>IF(A1820="","",'DATA PENDIENTES'!J1820)</f>
        <v/>
      </c>
      <c r="E1820" s="47" t="str">
        <f>IF(A1820="","",'DATA PENDIENTES'!D1820)</f>
        <v/>
      </c>
      <c r="F1820" s="47" t="str">
        <f>IF(A1820="","",'DATA PENDIENTES'!E1820)</f>
        <v/>
      </c>
      <c r="G1820" s="47" t="str">
        <f>IF(A1820="","",'DATA PENDIENTES'!F1820)</f>
        <v/>
      </c>
      <c r="H1820" s="47" t="str">
        <f>IF(A1820="","",'DATA PENDIENTES'!G1820)</f>
        <v/>
      </c>
      <c r="I1820" s="48" t="str">
        <f>IF(A1820="","",'DATA PENDIENTES'!H1820)</f>
        <v/>
      </c>
      <c r="J1820" s="48" t="str">
        <f t="shared" si="1"/>
        <v/>
      </c>
      <c r="K1820" s="47" t="str">
        <f>IF(A1820="","",'DATA PENDIENTES'!I1820)</f>
        <v/>
      </c>
      <c r="L1820" s="47" t="str">
        <f>IF(A1820="","",'DATA PENDIENTES'!K1820)</f>
        <v/>
      </c>
      <c r="M1820" s="47" t="str">
        <f>IF(A1820="","",'DATA PENDIENTES'!M1820)</f>
        <v/>
      </c>
      <c r="N1820" s="47" t="str">
        <f>IF(A1820="","",'DATA PENDIENTES'!N1820)</f>
        <v/>
      </c>
      <c r="O1820" s="47" t="str">
        <f t="shared" si="2"/>
        <v/>
      </c>
      <c r="P1820" s="47" t="str">
        <f t="shared" si="3"/>
        <v/>
      </c>
      <c r="Q1820" s="77" t="str">
        <f t="shared" si="4"/>
        <v/>
      </c>
      <c r="R1820" s="47" t="str">
        <f t="shared" si="5"/>
        <v/>
      </c>
      <c r="S1820" s="47" t="str">
        <f t="shared" si="6"/>
        <v/>
      </c>
      <c r="T1820" s="48" t="str">
        <f>IF(A1820="","",'DATA PENDIENTES'!O1820)</f>
        <v/>
      </c>
    </row>
    <row r="1821" ht="15.75" customHeight="1">
      <c r="A1821" s="52" t="str">
        <f>IF('DATA PENDIENTES'!B1821="","",'DATA PENDIENTES'!B1821)</f>
        <v/>
      </c>
      <c r="B1821" s="52" t="str">
        <f>IF(A1821="","",'DATA PENDIENTES'!C1821)</f>
        <v/>
      </c>
      <c r="C1821" s="52" t="str">
        <f>IF(A1821="","",'DATA PENDIENTES'!L1821)</f>
        <v/>
      </c>
      <c r="D1821" s="52" t="str">
        <f>IF(A1821="","",'DATA PENDIENTES'!J1821)</f>
        <v/>
      </c>
      <c r="E1821" s="52" t="str">
        <f>IF(A1821="","",'DATA PENDIENTES'!D1821)</f>
        <v/>
      </c>
      <c r="F1821" s="52" t="str">
        <f>IF(A1821="","",'DATA PENDIENTES'!E1821)</f>
        <v/>
      </c>
      <c r="G1821" s="52" t="str">
        <f>IF(A1821="","",'DATA PENDIENTES'!F1821)</f>
        <v/>
      </c>
      <c r="H1821" s="52" t="str">
        <f>IF(A1821="","",'DATA PENDIENTES'!G1821)</f>
        <v/>
      </c>
      <c r="I1821" s="53" t="str">
        <f>IF(A1821="","",'DATA PENDIENTES'!H1821)</f>
        <v/>
      </c>
      <c r="J1821" s="53" t="str">
        <f t="shared" si="1"/>
        <v/>
      </c>
      <c r="K1821" s="52" t="str">
        <f>IF(A1821="","",'DATA PENDIENTES'!I1821)</f>
        <v/>
      </c>
      <c r="L1821" s="52" t="str">
        <f>IF(A1821="","",'DATA PENDIENTES'!K1821)</f>
        <v/>
      </c>
      <c r="M1821" s="52" t="str">
        <f>IF(A1821="","",'DATA PENDIENTES'!M1821)</f>
        <v/>
      </c>
      <c r="N1821" s="52" t="str">
        <f>IF(A1821="","",'DATA PENDIENTES'!N1821)</f>
        <v/>
      </c>
      <c r="O1821" s="52" t="str">
        <f t="shared" si="2"/>
        <v/>
      </c>
      <c r="P1821" s="52" t="str">
        <f t="shared" si="3"/>
        <v/>
      </c>
      <c r="Q1821" s="80" t="str">
        <f t="shared" si="4"/>
        <v/>
      </c>
      <c r="R1821" s="52" t="str">
        <f t="shared" si="5"/>
        <v/>
      </c>
      <c r="S1821" s="52" t="str">
        <f t="shared" si="6"/>
        <v/>
      </c>
      <c r="T1821" s="53" t="str">
        <f>IF(A1821="","",'DATA PENDIENTES'!O1821)</f>
        <v/>
      </c>
    </row>
    <row r="1822" ht="15.75" customHeight="1">
      <c r="A1822" s="47" t="str">
        <f>IF('DATA PENDIENTES'!B1822="","",'DATA PENDIENTES'!B1822)</f>
        <v/>
      </c>
      <c r="B1822" s="47" t="str">
        <f>IF(A1822="","",'DATA PENDIENTES'!C1822)</f>
        <v/>
      </c>
      <c r="C1822" s="47" t="str">
        <f>IF(A1822="","",'DATA PENDIENTES'!L1822)</f>
        <v/>
      </c>
      <c r="D1822" s="47" t="str">
        <f>IF(A1822="","",'DATA PENDIENTES'!J1822)</f>
        <v/>
      </c>
      <c r="E1822" s="47" t="str">
        <f>IF(A1822="","",'DATA PENDIENTES'!D1822)</f>
        <v/>
      </c>
      <c r="F1822" s="47" t="str">
        <f>IF(A1822="","",'DATA PENDIENTES'!E1822)</f>
        <v/>
      </c>
      <c r="G1822" s="47" t="str">
        <f>IF(A1822="","",'DATA PENDIENTES'!F1822)</f>
        <v/>
      </c>
      <c r="H1822" s="47" t="str">
        <f>IF(A1822="","",'DATA PENDIENTES'!G1822)</f>
        <v/>
      </c>
      <c r="I1822" s="48" t="str">
        <f>IF(A1822="","",'DATA PENDIENTES'!H1822)</f>
        <v/>
      </c>
      <c r="J1822" s="48" t="str">
        <f t="shared" si="1"/>
        <v/>
      </c>
      <c r="K1822" s="47" t="str">
        <f>IF(A1822="","",'DATA PENDIENTES'!I1822)</f>
        <v/>
      </c>
      <c r="L1822" s="47" t="str">
        <f>IF(A1822="","",'DATA PENDIENTES'!K1822)</f>
        <v/>
      </c>
      <c r="M1822" s="47" t="str">
        <f>IF(A1822="","",'DATA PENDIENTES'!M1822)</f>
        <v/>
      </c>
      <c r="N1822" s="47" t="str">
        <f>IF(A1822="","",'DATA PENDIENTES'!N1822)</f>
        <v/>
      </c>
      <c r="O1822" s="47" t="str">
        <f t="shared" si="2"/>
        <v/>
      </c>
      <c r="P1822" s="47" t="str">
        <f t="shared" si="3"/>
        <v/>
      </c>
      <c r="Q1822" s="77" t="str">
        <f t="shared" si="4"/>
        <v/>
      </c>
      <c r="R1822" s="47" t="str">
        <f t="shared" si="5"/>
        <v/>
      </c>
      <c r="S1822" s="47" t="str">
        <f t="shared" si="6"/>
        <v/>
      </c>
      <c r="T1822" s="48" t="str">
        <f>IF(A1822="","",'DATA PENDIENTES'!O1822)</f>
        <v/>
      </c>
    </row>
    <row r="1823" ht="15.75" customHeight="1">
      <c r="A1823" s="52" t="str">
        <f>IF('DATA PENDIENTES'!B1823="","",'DATA PENDIENTES'!B1823)</f>
        <v/>
      </c>
      <c r="B1823" s="52" t="str">
        <f>IF(A1823="","",'DATA PENDIENTES'!C1823)</f>
        <v/>
      </c>
      <c r="C1823" s="52" t="str">
        <f>IF(A1823="","",'DATA PENDIENTES'!L1823)</f>
        <v/>
      </c>
      <c r="D1823" s="52" t="str">
        <f>IF(A1823="","",'DATA PENDIENTES'!J1823)</f>
        <v/>
      </c>
      <c r="E1823" s="52" t="str">
        <f>IF(A1823="","",'DATA PENDIENTES'!D1823)</f>
        <v/>
      </c>
      <c r="F1823" s="52" t="str">
        <f>IF(A1823="","",'DATA PENDIENTES'!E1823)</f>
        <v/>
      </c>
      <c r="G1823" s="52" t="str">
        <f>IF(A1823="","",'DATA PENDIENTES'!F1823)</f>
        <v/>
      </c>
      <c r="H1823" s="52" t="str">
        <f>IF(A1823="","",'DATA PENDIENTES'!G1823)</f>
        <v/>
      </c>
      <c r="I1823" s="53" t="str">
        <f>IF(A1823="","",'DATA PENDIENTES'!H1823)</f>
        <v/>
      </c>
      <c r="J1823" s="53" t="str">
        <f t="shared" si="1"/>
        <v/>
      </c>
      <c r="K1823" s="52" t="str">
        <f>IF(A1823="","",'DATA PENDIENTES'!I1823)</f>
        <v/>
      </c>
      <c r="L1823" s="52" t="str">
        <f>IF(A1823="","",'DATA PENDIENTES'!K1823)</f>
        <v/>
      </c>
      <c r="M1823" s="52" t="str">
        <f>IF(A1823="","",'DATA PENDIENTES'!M1823)</f>
        <v/>
      </c>
      <c r="N1823" s="52" t="str">
        <f>IF(A1823="","",'DATA PENDIENTES'!N1823)</f>
        <v/>
      </c>
      <c r="O1823" s="52" t="str">
        <f t="shared" si="2"/>
        <v/>
      </c>
      <c r="P1823" s="52" t="str">
        <f t="shared" si="3"/>
        <v/>
      </c>
      <c r="Q1823" s="80" t="str">
        <f t="shared" si="4"/>
        <v/>
      </c>
      <c r="R1823" s="52" t="str">
        <f t="shared" si="5"/>
        <v/>
      </c>
      <c r="S1823" s="52" t="str">
        <f t="shared" si="6"/>
        <v/>
      </c>
      <c r="T1823" s="53" t="str">
        <f>IF(A1823="","",'DATA PENDIENTES'!O1823)</f>
        <v/>
      </c>
    </row>
    <row r="1824" ht="15.75" customHeight="1">
      <c r="A1824" s="47" t="str">
        <f>IF('DATA PENDIENTES'!B1824="","",'DATA PENDIENTES'!B1824)</f>
        <v/>
      </c>
      <c r="B1824" s="47" t="str">
        <f>IF(A1824="","",'DATA PENDIENTES'!C1824)</f>
        <v/>
      </c>
      <c r="C1824" s="47" t="str">
        <f>IF(A1824="","",'DATA PENDIENTES'!L1824)</f>
        <v/>
      </c>
      <c r="D1824" s="47" t="str">
        <f>IF(A1824="","",'DATA PENDIENTES'!J1824)</f>
        <v/>
      </c>
      <c r="E1824" s="47" t="str">
        <f>IF(A1824="","",'DATA PENDIENTES'!D1824)</f>
        <v/>
      </c>
      <c r="F1824" s="47" t="str">
        <f>IF(A1824="","",'DATA PENDIENTES'!E1824)</f>
        <v/>
      </c>
      <c r="G1824" s="47" t="str">
        <f>IF(A1824="","",'DATA PENDIENTES'!F1824)</f>
        <v/>
      </c>
      <c r="H1824" s="47" t="str">
        <f>IF(A1824="","",'DATA PENDIENTES'!G1824)</f>
        <v/>
      </c>
      <c r="I1824" s="48" t="str">
        <f>IF(A1824="","",'DATA PENDIENTES'!H1824)</f>
        <v/>
      </c>
      <c r="J1824" s="48" t="str">
        <f t="shared" si="1"/>
        <v/>
      </c>
      <c r="K1824" s="47" t="str">
        <f>IF(A1824="","",'DATA PENDIENTES'!I1824)</f>
        <v/>
      </c>
      <c r="L1824" s="47" t="str">
        <f>IF(A1824="","",'DATA PENDIENTES'!K1824)</f>
        <v/>
      </c>
      <c r="M1824" s="47" t="str">
        <f>IF(A1824="","",'DATA PENDIENTES'!M1824)</f>
        <v/>
      </c>
      <c r="N1824" s="47" t="str">
        <f>IF(A1824="","",'DATA PENDIENTES'!N1824)</f>
        <v/>
      </c>
      <c r="O1824" s="47" t="str">
        <f t="shared" si="2"/>
        <v/>
      </c>
      <c r="P1824" s="47" t="str">
        <f t="shared" si="3"/>
        <v/>
      </c>
      <c r="Q1824" s="77" t="str">
        <f t="shared" si="4"/>
        <v/>
      </c>
      <c r="R1824" s="47" t="str">
        <f t="shared" si="5"/>
        <v/>
      </c>
      <c r="S1824" s="47" t="str">
        <f t="shared" si="6"/>
        <v/>
      </c>
      <c r="T1824" s="48" t="str">
        <f>IF(A1824="","",'DATA PENDIENTES'!O1824)</f>
        <v/>
      </c>
    </row>
    <row r="1825" ht="15.75" customHeight="1">
      <c r="A1825" s="52" t="str">
        <f>IF('DATA PENDIENTES'!B1825="","",'DATA PENDIENTES'!B1825)</f>
        <v/>
      </c>
      <c r="B1825" s="52" t="str">
        <f>IF(A1825="","",'DATA PENDIENTES'!C1825)</f>
        <v/>
      </c>
      <c r="C1825" s="52" t="str">
        <f>IF(A1825="","",'DATA PENDIENTES'!L1825)</f>
        <v/>
      </c>
      <c r="D1825" s="52" t="str">
        <f>IF(A1825="","",'DATA PENDIENTES'!J1825)</f>
        <v/>
      </c>
      <c r="E1825" s="52" t="str">
        <f>IF(A1825="","",'DATA PENDIENTES'!D1825)</f>
        <v/>
      </c>
      <c r="F1825" s="52" t="str">
        <f>IF(A1825="","",'DATA PENDIENTES'!E1825)</f>
        <v/>
      </c>
      <c r="G1825" s="52" t="str">
        <f>IF(A1825="","",'DATA PENDIENTES'!F1825)</f>
        <v/>
      </c>
      <c r="H1825" s="52" t="str">
        <f>IF(A1825="","",'DATA PENDIENTES'!G1825)</f>
        <v/>
      </c>
      <c r="I1825" s="53" t="str">
        <f>IF(A1825="","",'DATA PENDIENTES'!H1825)</f>
        <v/>
      </c>
      <c r="J1825" s="53" t="str">
        <f t="shared" si="1"/>
        <v/>
      </c>
      <c r="K1825" s="52" t="str">
        <f>IF(A1825="","",'DATA PENDIENTES'!I1825)</f>
        <v/>
      </c>
      <c r="L1825" s="52" t="str">
        <f>IF(A1825="","",'DATA PENDIENTES'!K1825)</f>
        <v/>
      </c>
      <c r="M1825" s="52" t="str">
        <f>IF(A1825="","",'DATA PENDIENTES'!M1825)</f>
        <v/>
      </c>
      <c r="N1825" s="52" t="str">
        <f>IF(A1825="","",'DATA PENDIENTES'!N1825)</f>
        <v/>
      </c>
      <c r="O1825" s="52" t="str">
        <f t="shared" si="2"/>
        <v/>
      </c>
      <c r="P1825" s="52" t="str">
        <f t="shared" si="3"/>
        <v/>
      </c>
      <c r="Q1825" s="80" t="str">
        <f t="shared" si="4"/>
        <v/>
      </c>
      <c r="R1825" s="52" t="str">
        <f t="shared" si="5"/>
        <v/>
      </c>
      <c r="S1825" s="52" t="str">
        <f t="shared" si="6"/>
        <v/>
      </c>
      <c r="T1825" s="53" t="str">
        <f>IF(A1825="","",'DATA PENDIENTES'!O1825)</f>
        <v/>
      </c>
    </row>
    <row r="1826" ht="15.75" customHeight="1">
      <c r="A1826" s="47" t="str">
        <f>IF('DATA PENDIENTES'!B1826="","",'DATA PENDIENTES'!B1826)</f>
        <v/>
      </c>
      <c r="B1826" s="47" t="str">
        <f>IF(A1826="","",'DATA PENDIENTES'!C1826)</f>
        <v/>
      </c>
      <c r="C1826" s="47" t="str">
        <f>IF(A1826="","",'DATA PENDIENTES'!L1826)</f>
        <v/>
      </c>
      <c r="D1826" s="47" t="str">
        <f>IF(A1826="","",'DATA PENDIENTES'!J1826)</f>
        <v/>
      </c>
      <c r="E1826" s="47" t="str">
        <f>IF(A1826="","",'DATA PENDIENTES'!D1826)</f>
        <v/>
      </c>
      <c r="F1826" s="47" t="str">
        <f>IF(A1826="","",'DATA PENDIENTES'!E1826)</f>
        <v/>
      </c>
      <c r="G1826" s="47" t="str">
        <f>IF(A1826="","",'DATA PENDIENTES'!F1826)</f>
        <v/>
      </c>
      <c r="H1826" s="47" t="str">
        <f>IF(A1826="","",'DATA PENDIENTES'!G1826)</f>
        <v/>
      </c>
      <c r="I1826" s="48" t="str">
        <f>IF(A1826="","",'DATA PENDIENTES'!H1826)</f>
        <v/>
      </c>
      <c r="J1826" s="48" t="str">
        <f t="shared" si="1"/>
        <v/>
      </c>
      <c r="K1826" s="47" t="str">
        <f>IF(A1826="","",'DATA PENDIENTES'!I1826)</f>
        <v/>
      </c>
      <c r="L1826" s="47" t="str">
        <f>IF(A1826="","",'DATA PENDIENTES'!K1826)</f>
        <v/>
      </c>
      <c r="M1826" s="47" t="str">
        <f>IF(A1826="","",'DATA PENDIENTES'!M1826)</f>
        <v/>
      </c>
      <c r="N1826" s="47" t="str">
        <f>IF(A1826="","",'DATA PENDIENTES'!N1826)</f>
        <v/>
      </c>
      <c r="O1826" s="47" t="str">
        <f t="shared" si="2"/>
        <v/>
      </c>
      <c r="P1826" s="47" t="str">
        <f t="shared" si="3"/>
        <v/>
      </c>
      <c r="Q1826" s="77" t="str">
        <f t="shared" si="4"/>
        <v/>
      </c>
      <c r="R1826" s="47" t="str">
        <f t="shared" si="5"/>
        <v/>
      </c>
      <c r="S1826" s="47" t="str">
        <f t="shared" si="6"/>
        <v/>
      </c>
      <c r="T1826" s="48" t="str">
        <f>IF(A1826="","",'DATA PENDIENTES'!O1826)</f>
        <v/>
      </c>
    </row>
    <row r="1827" ht="15.75" customHeight="1">
      <c r="A1827" s="52" t="str">
        <f>IF('DATA PENDIENTES'!B1827="","",'DATA PENDIENTES'!B1827)</f>
        <v/>
      </c>
      <c r="B1827" s="52" t="str">
        <f>IF(A1827="","",'DATA PENDIENTES'!C1827)</f>
        <v/>
      </c>
      <c r="C1827" s="52" t="str">
        <f>IF(A1827="","",'DATA PENDIENTES'!L1827)</f>
        <v/>
      </c>
      <c r="D1827" s="52" t="str">
        <f>IF(A1827="","",'DATA PENDIENTES'!J1827)</f>
        <v/>
      </c>
      <c r="E1827" s="52" t="str">
        <f>IF(A1827="","",'DATA PENDIENTES'!D1827)</f>
        <v/>
      </c>
      <c r="F1827" s="52" t="str">
        <f>IF(A1827="","",'DATA PENDIENTES'!E1827)</f>
        <v/>
      </c>
      <c r="G1827" s="52" t="str">
        <f>IF(A1827="","",'DATA PENDIENTES'!F1827)</f>
        <v/>
      </c>
      <c r="H1827" s="52" t="str">
        <f>IF(A1827="","",'DATA PENDIENTES'!G1827)</f>
        <v/>
      </c>
      <c r="I1827" s="53" t="str">
        <f>IF(A1827="","",'DATA PENDIENTES'!H1827)</f>
        <v/>
      </c>
      <c r="J1827" s="53" t="str">
        <f t="shared" si="1"/>
        <v/>
      </c>
      <c r="K1827" s="52" t="str">
        <f>IF(A1827="","",'DATA PENDIENTES'!I1827)</f>
        <v/>
      </c>
      <c r="L1827" s="52" t="str">
        <f>IF(A1827="","",'DATA PENDIENTES'!K1827)</f>
        <v/>
      </c>
      <c r="M1827" s="52" t="str">
        <f>IF(A1827="","",'DATA PENDIENTES'!M1827)</f>
        <v/>
      </c>
      <c r="N1827" s="52" t="str">
        <f>IF(A1827="","",'DATA PENDIENTES'!N1827)</f>
        <v/>
      </c>
      <c r="O1827" s="52" t="str">
        <f t="shared" si="2"/>
        <v/>
      </c>
      <c r="P1827" s="52" t="str">
        <f t="shared" si="3"/>
        <v/>
      </c>
      <c r="Q1827" s="80" t="str">
        <f t="shared" si="4"/>
        <v/>
      </c>
      <c r="R1827" s="52" t="str">
        <f t="shared" si="5"/>
        <v/>
      </c>
      <c r="S1827" s="52" t="str">
        <f t="shared" si="6"/>
        <v/>
      </c>
      <c r="T1827" s="53" t="str">
        <f>IF(A1827="","",'DATA PENDIENTES'!O1827)</f>
        <v/>
      </c>
    </row>
    <row r="1828" ht="15.75" customHeight="1">
      <c r="A1828" s="47" t="str">
        <f>IF('DATA PENDIENTES'!B1828="","",'DATA PENDIENTES'!B1828)</f>
        <v/>
      </c>
      <c r="B1828" s="47" t="str">
        <f>IF(A1828="","",'DATA PENDIENTES'!C1828)</f>
        <v/>
      </c>
      <c r="C1828" s="47" t="str">
        <f>IF(A1828="","",'DATA PENDIENTES'!L1828)</f>
        <v/>
      </c>
      <c r="D1828" s="47" t="str">
        <f>IF(A1828="","",'DATA PENDIENTES'!J1828)</f>
        <v/>
      </c>
      <c r="E1828" s="47" t="str">
        <f>IF(A1828="","",'DATA PENDIENTES'!D1828)</f>
        <v/>
      </c>
      <c r="F1828" s="47" t="str">
        <f>IF(A1828="","",'DATA PENDIENTES'!E1828)</f>
        <v/>
      </c>
      <c r="G1828" s="47" t="str">
        <f>IF(A1828="","",'DATA PENDIENTES'!F1828)</f>
        <v/>
      </c>
      <c r="H1828" s="47" t="str">
        <f>IF(A1828="","",'DATA PENDIENTES'!G1828)</f>
        <v/>
      </c>
      <c r="I1828" s="48" t="str">
        <f>IF(A1828="","",'DATA PENDIENTES'!H1828)</f>
        <v/>
      </c>
      <c r="J1828" s="48" t="str">
        <f t="shared" si="1"/>
        <v/>
      </c>
      <c r="K1828" s="47" t="str">
        <f>IF(A1828="","",'DATA PENDIENTES'!I1828)</f>
        <v/>
      </c>
      <c r="L1828" s="47" t="str">
        <f>IF(A1828="","",'DATA PENDIENTES'!K1828)</f>
        <v/>
      </c>
      <c r="M1828" s="47" t="str">
        <f>IF(A1828="","",'DATA PENDIENTES'!M1828)</f>
        <v/>
      </c>
      <c r="N1828" s="47" t="str">
        <f>IF(A1828="","",'DATA PENDIENTES'!N1828)</f>
        <v/>
      </c>
      <c r="O1828" s="47" t="str">
        <f t="shared" si="2"/>
        <v/>
      </c>
      <c r="P1828" s="47" t="str">
        <f t="shared" si="3"/>
        <v/>
      </c>
      <c r="Q1828" s="77" t="str">
        <f t="shared" si="4"/>
        <v/>
      </c>
      <c r="R1828" s="47" t="str">
        <f t="shared" si="5"/>
        <v/>
      </c>
      <c r="S1828" s="47" t="str">
        <f t="shared" si="6"/>
        <v/>
      </c>
      <c r="T1828" s="48" t="str">
        <f>IF(A1828="","",'DATA PENDIENTES'!O1828)</f>
        <v/>
      </c>
    </row>
    <row r="1829" ht="15.75" customHeight="1">
      <c r="A1829" s="52" t="str">
        <f>IF('DATA PENDIENTES'!B1829="","",'DATA PENDIENTES'!B1829)</f>
        <v/>
      </c>
      <c r="B1829" s="52" t="str">
        <f>IF(A1829="","",'DATA PENDIENTES'!C1829)</f>
        <v/>
      </c>
      <c r="C1829" s="52" t="str">
        <f>IF(A1829="","",'DATA PENDIENTES'!L1829)</f>
        <v/>
      </c>
      <c r="D1829" s="52" t="str">
        <f>IF(A1829="","",'DATA PENDIENTES'!J1829)</f>
        <v/>
      </c>
      <c r="E1829" s="52" t="str">
        <f>IF(A1829="","",'DATA PENDIENTES'!D1829)</f>
        <v/>
      </c>
      <c r="F1829" s="52" t="str">
        <f>IF(A1829="","",'DATA PENDIENTES'!E1829)</f>
        <v/>
      </c>
      <c r="G1829" s="52" t="str">
        <f>IF(A1829="","",'DATA PENDIENTES'!F1829)</f>
        <v/>
      </c>
      <c r="H1829" s="52" t="str">
        <f>IF(A1829="","",'DATA PENDIENTES'!G1829)</f>
        <v/>
      </c>
      <c r="I1829" s="53" t="str">
        <f>IF(A1829="","",'DATA PENDIENTES'!H1829)</f>
        <v/>
      </c>
      <c r="J1829" s="53" t="str">
        <f t="shared" si="1"/>
        <v/>
      </c>
      <c r="K1829" s="52" t="str">
        <f>IF(A1829="","",'DATA PENDIENTES'!I1829)</f>
        <v/>
      </c>
      <c r="L1829" s="52" t="str">
        <f>IF(A1829="","",'DATA PENDIENTES'!K1829)</f>
        <v/>
      </c>
      <c r="M1829" s="52" t="str">
        <f>IF(A1829="","",'DATA PENDIENTES'!M1829)</f>
        <v/>
      </c>
      <c r="N1829" s="52" t="str">
        <f>IF(A1829="","",'DATA PENDIENTES'!N1829)</f>
        <v/>
      </c>
      <c r="O1829" s="52" t="str">
        <f t="shared" si="2"/>
        <v/>
      </c>
      <c r="P1829" s="52" t="str">
        <f t="shared" si="3"/>
        <v/>
      </c>
      <c r="Q1829" s="80" t="str">
        <f t="shared" si="4"/>
        <v/>
      </c>
      <c r="R1829" s="52" t="str">
        <f t="shared" si="5"/>
        <v/>
      </c>
      <c r="S1829" s="52" t="str">
        <f t="shared" si="6"/>
        <v/>
      </c>
      <c r="T1829" s="53" t="str">
        <f>IF(A1829="","",'DATA PENDIENTES'!O1829)</f>
        <v/>
      </c>
    </row>
    <row r="1830" ht="15.75" customHeight="1">
      <c r="A1830" s="47" t="str">
        <f>IF('DATA PENDIENTES'!B1830="","",'DATA PENDIENTES'!B1830)</f>
        <v/>
      </c>
      <c r="B1830" s="47" t="str">
        <f>IF(A1830="","",'DATA PENDIENTES'!C1830)</f>
        <v/>
      </c>
      <c r="C1830" s="47" t="str">
        <f>IF(A1830="","",'DATA PENDIENTES'!L1830)</f>
        <v/>
      </c>
      <c r="D1830" s="47" t="str">
        <f>IF(A1830="","",'DATA PENDIENTES'!J1830)</f>
        <v/>
      </c>
      <c r="E1830" s="47" t="str">
        <f>IF(A1830="","",'DATA PENDIENTES'!D1830)</f>
        <v/>
      </c>
      <c r="F1830" s="47" t="str">
        <f>IF(A1830="","",'DATA PENDIENTES'!E1830)</f>
        <v/>
      </c>
      <c r="G1830" s="47" t="str">
        <f>IF(A1830="","",'DATA PENDIENTES'!F1830)</f>
        <v/>
      </c>
      <c r="H1830" s="47" t="str">
        <f>IF(A1830="","",'DATA PENDIENTES'!G1830)</f>
        <v/>
      </c>
      <c r="I1830" s="48" t="str">
        <f>IF(A1830="","",'DATA PENDIENTES'!H1830)</f>
        <v/>
      </c>
      <c r="J1830" s="48" t="str">
        <f t="shared" si="1"/>
        <v/>
      </c>
      <c r="K1830" s="47" t="str">
        <f>IF(A1830="","",'DATA PENDIENTES'!I1830)</f>
        <v/>
      </c>
      <c r="L1830" s="47" t="str">
        <f>IF(A1830="","",'DATA PENDIENTES'!K1830)</f>
        <v/>
      </c>
      <c r="M1830" s="47" t="str">
        <f>IF(A1830="","",'DATA PENDIENTES'!M1830)</f>
        <v/>
      </c>
      <c r="N1830" s="47" t="str">
        <f>IF(A1830="","",'DATA PENDIENTES'!N1830)</f>
        <v/>
      </c>
      <c r="O1830" s="47" t="str">
        <f t="shared" si="2"/>
        <v/>
      </c>
      <c r="P1830" s="47" t="str">
        <f t="shared" si="3"/>
        <v/>
      </c>
      <c r="Q1830" s="77" t="str">
        <f t="shared" si="4"/>
        <v/>
      </c>
      <c r="R1830" s="47" t="str">
        <f t="shared" si="5"/>
        <v/>
      </c>
      <c r="S1830" s="47" t="str">
        <f t="shared" si="6"/>
        <v/>
      </c>
      <c r="T1830" s="48" t="str">
        <f>IF(A1830="","",'DATA PENDIENTES'!O1830)</f>
        <v/>
      </c>
    </row>
    <row r="1831" ht="15.75" customHeight="1">
      <c r="A1831" s="52" t="str">
        <f>IF('DATA PENDIENTES'!B1831="","",'DATA PENDIENTES'!B1831)</f>
        <v/>
      </c>
      <c r="B1831" s="52" t="str">
        <f>IF(A1831="","",'DATA PENDIENTES'!C1831)</f>
        <v/>
      </c>
      <c r="C1831" s="52" t="str">
        <f>IF(A1831="","",'DATA PENDIENTES'!L1831)</f>
        <v/>
      </c>
      <c r="D1831" s="52" t="str">
        <f>IF(A1831="","",'DATA PENDIENTES'!J1831)</f>
        <v/>
      </c>
      <c r="E1831" s="52" t="str">
        <f>IF(A1831="","",'DATA PENDIENTES'!D1831)</f>
        <v/>
      </c>
      <c r="F1831" s="52" t="str">
        <f>IF(A1831="","",'DATA PENDIENTES'!E1831)</f>
        <v/>
      </c>
      <c r="G1831" s="52" t="str">
        <f>IF(A1831="","",'DATA PENDIENTES'!F1831)</f>
        <v/>
      </c>
      <c r="H1831" s="52" t="str">
        <f>IF(A1831="","",'DATA PENDIENTES'!G1831)</f>
        <v/>
      </c>
      <c r="I1831" s="53" t="str">
        <f>IF(A1831="","",'DATA PENDIENTES'!H1831)</f>
        <v/>
      </c>
      <c r="J1831" s="53" t="str">
        <f t="shared" si="1"/>
        <v/>
      </c>
      <c r="K1831" s="52" t="str">
        <f>IF(A1831="","",'DATA PENDIENTES'!I1831)</f>
        <v/>
      </c>
      <c r="L1831" s="52" t="str">
        <f>IF(A1831="","",'DATA PENDIENTES'!K1831)</f>
        <v/>
      </c>
      <c r="M1831" s="52" t="str">
        <f>IF(A1831="","",'DATA PENDIENTES'!M1831)</f>
        <v/>
      </c>
      <c r="N1831" s="52" t="str">
        <f>IF(A1831="","",'DATA PENDIENTES'!N1831)</f>
        <v/>
      </c>
      <c r="O1831" s="52" t="str">
        <f t="shared" si="2"/>
        <v/>
      </c>
      <c r="P1831" s="52" t="str">
        <f t="shared" si="3"/>
        <v/>
      </c>
      <c r="Q1831" s="80" t="str">
        <f t="shared" si="4"/>
        <v/>
      </c>
      <c r="R1831" s="52" t="str">
        <f t="shared" si="5"/>
        <v/>
      </c>
      <c r="S1831" s="52" t="str">
        <f t="shared" si="6"/>
        <v/>
      </c>
      <c r="T1831" s="53" t="str">
        <f>IF(A1831="","",'DATA PENDIENTES'!O1831)</f>
        <v/>
      </c>
    </row>
    <row r="1832" ht="15.75" customHeight="1">
      <c r="A1832" s="47" t="str">
        <f>IF('DATA PENDIENTES'!B1832="","",'DATA PENDIENTES'!B1832)</f>
        <v/>
      </c>
      <c r="B1832" s="47" t="str">
        <f>IF(A1832="","",'DATA PENDIENTES'!C1832)</f>
        <v/>
      </c>
      <c r="C1832" s="47" t="str">
        <f>IF(A1832="","",'DATA PENDIENTES'!L1832)</f>
        <v/>
      </c>
      <c r="D1832" s="47" t="str">
        <f>IF(A1832="","",'DATA PENDIENTES'!J1832)</f>
        <v/>
      </c>
      <c r="E1832" s="47" t="str">
        <f>IF(A1832="","",'DATA PENDIENTES'!D1832)</f>
        <v/>
      </c>
      <c r="F1832" s="47" t="str">
        <f>IF(A1832="","",'DATA PENDIENTES'!E1832)</f>
        <v/>
      </c>
      <c r="G1832" s="47" t="str">
        <f>IF(A1832="","",'DATA PENDIENTES'!F1832)</f>
        <v/>
      </c>
      <c r="H1832" s="47" t="str">
        <f>IF(A1832="","",'DATA PENDIENTES'!G1832)</f>
        <v/>
      </c>
      <c r="I1832" s="48" t="str">
        <f>IF(A1832="","",'DATA PENDIENTES'!H1832)</f>
        <v/>
      </c>
      <c r="J1832" s="48" t="str">
        <f t="shared" si="1"/>
        <v/>
      </c>
      <c r="K1832" s="47" t="str">
        <f>IF(A1832="","",'DATA PENDIENTES'!I1832)</f>
        <v/>
      </c>
      <c r="L1832" s="47" t="str">
        <f>IF(A1832="","",'DATA PENDIENTES'!K1832)</f>
        <v/>
      </c>
      <c r="M1832" s="47" t="str">
        <f>IF(A1832="","",'DATA PENDIENTES'!M1832)</f>
        <v/>
      </c>
      <c r="N1832" s="47" t="str">
        <f>IF(A1832="","",'DATA PENDIENTES'!N1832)</f>
        <v/>
      </c>
      <c r="O1832" s="47" t="str">
        <f t="shared" si="2"/>
        <v/>
      </c>
      <c r="P1832" s="47" t="str">
        <f t="shared" si="3"/>
        <v/>
      </c>
      <c r="Q1832" s="77" t="str">
        <f t="shared" si="4"/>
        <v/>
      </c>
      <c r="R1832" s="47" t="str">
        <f t="shared" si="5"/>
        <v/>
      </c>
      <c r="S1832" s="47" t="str">
        <f t="shared" si="6"/>
        <v/>
      </c>
      <c r="T1832" s="48" t="str">
        <f>IF(A1832="","",'DATA PENDIENTES'!O1832)</f>
        <v/>
      </c>
    </row>
    <row r="1833" ht="15.75" customHeight="1">
      <c r="A1833" s="52" t="str">
        <f>IF('DATA PENDIENTES'!B1833="","",'DATA PENDIENTES'!B1833)</f>
        <v/>
      </c>
      <c r="B1833" s="52" t="str">
        <f>IF(A1833="","",'DATA PENDIENTES'!C1833)</f>
        <v/>
      </c>
      <c r="C1833" s="52" t="str">
        <f>IF(A1833="","",'DATA PENDIENTES'!L1833)</f>
        <v/>
      </c>
      <c r="D1833" s="52" t="str">
        <f>IF(A1833="","",'DATA PENDIENTES'!J1833)</f>
        <v/>
      </c>
      <c r="E1833" s="52" t="str">
        <f>IF(A1833="","",'DATA PENDIENTES'!D1833)</f>
        <v/>
      </c>
      <c r="F1833" s="52" t="str">
        <f>IF(A1833="","",'DATA PENDIENTES'!E1833)</f>
        <v/>
      </c>
      <c r="G1833" s="52" t="str">
        <f>IF(A1833="","",'DATA PENDIENTES'!F1833)</f>
        <v/>
      </c>
      <c r="H1833" s="52" t="str">
        <f>IF(A1833="","",'DATA PENDIENTES'!G1833)</f>
        <v/>
      </c>
      <c r="I1833" s="53" t="str">
        <f>IF(A1833="","",'DATA PENDIENTES'!H1833)</f>
        <v/>
      </c>
      <c r="J1833" s="53" t="str">
        <f t="shared" si="1"/>
        <v/>
      </c>
      <c r="K1833" s="52" t="str">
        <f>IF(A1833="","",'DATA PENDIENTES'!I1833)</f>
        <v/>
      </c>
      <c r="L1833" s="52" t="str">
        <f>IF(A1833="","",'DATA PENDIENTES'!K1833)</f>
        <v/>
      </c>
      <c r="M1833" s="52" t="str">
        <f>IF(A1833="","",'DATA PENDIENTES'!M1833)</f>
        <v/>
      </c>
      <c r="N1833" s="52" t="str">
        <f>IF(A1833="","",'DATA PENDIENTES'!N1833)</f>
        <v/>
      </c>
      <c r="O1833" s="52" t="str">
        <f t="shared" si="2"/>
        <v/>
      </c>
      <c r="P1833" s="52" t="str">
        <f t="shared" si="3"/>
        <v/>
      </c>
      <c r="Q1833" s="80" t="str">
        <f t="shared" si="4"/>
        <v/>
      </c>
      <c r="R1833" s="52" t="str">
        <f t="shared" si="5"/>
        <v/>
      </c>
      <c r="S1833" s="52" t="str">
        <f t="shared" si="6"/>
        <v/>
      </c>
      <c r="T1833" s="53" t="str">
        <f>IF(A1833="","",'DATA PENDIENTES'!O1833)</f>
        <v/>
      </c>
    </row>
    <row r="1834" ht="15.75" customHeight="1">
      <c r="A1834" s="47" t="str">
        <f>IF('DATA PENDIENTES'!B1834="","",'DATA PENDIENTES'!B1834)</f>
        <v/>
      </c>
      <c r="B1834" s="47" t="str">
        <f>IF(A1834="","",'DATA PENDIENTES'!C1834)</f>
        <v/>
      </c>
      <c r="C1834" s="47" t="str">
        <f>IF(A1834="","",'DATA PENDIENTES'!L1834)</f>
        <v/>
      </c>
      <c r="D1834" s="47" t="str">
        <f>IF(A1834="","",'DATA PENDIENTES'!J1834)</f>
        <v/>
      </c>
      <c r="E1834" s="47" t="str">
        <f>IF(A1834="","",'DATA PENDIENTES'!D1834)</f>
        <v/>
      </c>
      <c r="F1834" s="47" t="str">
        <f>IF(A1834="","",'DATA PENDIENTES'!E1834)</f>
        <v/>
      </c>
      <c r="G1834" s="47" t="str">
        <f>IF(A1834="","",'DATA PENDIENTES'!F1834)</f>
        <v/>
      </c>
      <c r="H1834" s="47" t="str">
        <f>IF(A1834="","",'DATA PENDIENTES'!G1834)</f>
        <v/>
      </c>
      <c r="I1834" s="48" t="str">
        <f>IF(A1834="","",'DATA PENDIENTES'!H1834)</f>
        <v/>
      </c>
      <c r="J1834" s="48" t="str">
        <f t="shared" si="1"/>
        <v/>
      </c>
      <c r="K1834" s="47" t="str">
        <f>IF(A1834="","",'DATA PENDIENTES'!I1834)</f>
        <v/>
      </c>
      <c r="L1834" s="47" t="str">
        <f>IF(A1834="","",'DATA PENDIENTES'!K1834)</f>
        <v/>
      </c>
      <c r="M1834" s="47" t="str">
        <f>IF(A1834="","",'DATA PENDIENTES'!M1834)</f>
        <v/>
      </c>
      <c r="N1834" s="47" t="str">
        <f>IF(A1834="","",'DATA PENDIENTES'!N1834)</f>
        <v/>
      </c>
      <c r="O1834" s="47" t="str">
        <f t="shared" si="2"/>
        <v/>
      </c>
      <c r="P1834" s="47" t="str">
        <f t="shared" si="3"/>
        <v/>
      </c>
      <c r="Q1834" s="77" t="str">
        <f t="shared" si="4"/>
        <v/>
      </c>
      <c r="R1834" s="47" t="str">
        <f t="shared" si="5"/>
        <v/>
      </c>
      <c r="S1834" s="47" t="str">
        <f t="shared" si="6"/>
        <v/>
      </c>
      <c r="T1834" s="48" t="str">
        <f>IF(A1834="","",'DATA PENDIENTES'!O1834)</f>
        <v/>
      </c>
    </row>
    <row r="1835" ht="15.75" customHeight="1">
      <c r="A1835" s="52" t="str">
        <f>IF('DATA PENDIENTES'!B1835="","",'DATA PENDIENTES'!B1835)</f>
        <v/>
      </c>
      <c r="B1835" s="52" t="str">
        <f>IF(A1835="","",'DATA PENDIENTES'!C1835)</f>
        <v/>
      </c>
      <c r="C1835" s="52" t="str">
        <f>IF(A1835="","",'DATA PENDIENTES'!L1835)</f>
        <v/>
      </c>
      <c r="D1835" s="52" t="str">
        <f>IF(A1835="","",'DATA PENDIENTES'!J1835)</f>
        <v/>
      </c>
      <c r="E1835" s="52" t="str">
        <f>IF(A1835="","",'DATA PENDIENTES'!D1835)</f>
        <v/>
      </c>
      <c r="F1835" s="52" t="str">
        <f>IF(A1835="","",'DATA PENDIENTES'!E1835)</f>
        <v/>
      </c>
      <c r="G1835" s="52" t="str">
        <f>IF(A1835="","",'DATA PENDIENTES'!F1835)</f>
        <v/>
      </c>
      <c r="H1835" s="52" t="str">
        <f>IF(A1835="","",'DATA PENDIENTES'!G1835)</f>
        <v/>
      </c>
      <c r="I1835" s="53" t="str">
        <f>IF(A1835="","",'DATA PENDIENTES'!H1835)</f>
        <v/>
      </c>
      <c r="J1835" s="53" t="str">
        <f t="shared" si="1"/>
        <v/>
      </c>
      <c r="K1835" s="52" t="str">
        <f>IF(A1835="","",'DATA PENDIENTES'!I1835)</f>
        <v/>
      </c>
      <c r="L1835" s="52" t="str">
        <f>IF(A1835="","",'DATA PENDIENTES'!K1835)</f>
        <v/>
      </c>
      <c r="M1835" s="52" t="str">
        <f>IF(A1835="","",'DATA PENDIENTES'!M1835)</f>
        <v/>
      </c>
      <c r="N1835" s="52" t="str">
        <f>IF(A1835="","",'DATA PENDIENTES'!N1835)</f>
        <v/>
      </c>
      <c r="O1835" s="52" t="str">
        <f t="shared" si="2"/>
        <v/>
      </c>
      <c r="P1835" s="52" t="str">
        <f t="shared" si="3"/>
        <v/>
      </c>
      <c r="Q1835" s="80" t="str">
        <f t="shared" si="4"/>
        <v/>
      </c>
      <c r="R1835" s="52" t="str">
        <f t="shared" si="5"/>
        <v/>
      </c>
      <c r="S1835" s="52" t="str">
        <f t="shared" si="6"/>
        <v/>
      </c>
      <c r="T1835" s="53" t="str">
        <f>IF(A1835="","",'DATA PENDIENTES'!O1835)</f>
        <v/>
      </c>
    </row>
    <row r="1836" ht="15.75" customHeight="1">
      <c r="A1836" s="47" t="str">
        <f>IF('DATA PENDIENTES'!B1836="","",'DATA PENDIENTES'!B1836)</f>
        <v/>
      </c>
      <c r="B1836" s="47" t="str">
        <f>IF(A1836="","",'DATA PENDIENTES'!C1836)</f>
        <v/>
      </c>
      <c r="C1836" s="47" t="str">
        <f>IF(A1836="","",'DATA PENDIENTES'!L1836)</f>
        <v/>
      </c>
      <c r="D1836" s="47" t="str">
        <f>IF(A1836="","",'DATA PENDIENTES'!J1836)</f>
        <v/>
      </c>
      <c r="E1836" s="47" t="str">
        <f>IF(A1836="","",'DATA PENDIENTES'!D1836)</f>
        <v/>
      </c>
      <c r="F1836" s="47" t="str">
        <f>IF(A1836="","",'DATA PENDIENTES'!E1836)</f>
        <v/>
      </c>
      <c r="G1836" s="47" t="str">
        <f>IF(A1836="","",'DATA PENDIENTES'!F1836)</f>
        <v/>
      </c>
      <c r="H1836" s="47" t="str">
        <f>IF(A1836="","",'DATA PENDIENTES'!G1836)</f>
        <v/>
      </c>
      <c r="I1836" s="48" t="str">
        <f>IF(A1836="","",'DATA PENDIENTES'!H1836)</f>
        <v/>
      </c>
      <c r="J1836" s="48" t="str">
        <f t="shared" si="1"/>
        <v/>
      </c>
      <c r="K1836" s="47" t="str">
        <f>IF(A1836="","",'DATA PENDIENTES'!I1836)</f>
        <v/>
      </c>
      <c r="L1836" s="47" t="str">
        <f>IF(A1836="","",'DATA PENDIENTES'!K1836)</f>
        <v/>
      </c>
      <c r="M1836" s="47" t="str">
        <f>IF(A1836="","",'DATA PENDIENTES'!M1836)</f>
        <v/>
      </c>
      <c r="N1836" s="47" t="str">
        <f>IF(A1836="","",'DATA PENDIENTES'!N1836)</f>
        <v/>
      </c>
      <c r="O1836" s="47" t="str">
        <f t="shared" si="2"/>
        <v/>
      </c>
      <c r="P1836" s="47" t="str">
        <f t="shared" si="3"/>
        <v/>
      </c>
      <c r="Q1836" s="77" t="str">
        <f t="shared" si="4"/>
        <v/>
      </c>
      <c r="R1836" s="47" t="str">
        <f t="shared" si="5"/>
        <v/>
      </c>
      <c r="S1836" s="47" t="str">
        <f t="shared" si="6"/>
        <v/>
      </c>
      <c r="T1836" s="48" t="str">
        <f>IF(A1836="","",'DATA PENDIENTES'!O1836)</f>
        <v/>
      </c>
    </row>
    <row r="1837" ht="15.75" customHeight="1">
      <c r="A1837" s="52" t="str">
        <f>IF('DATA PENDIENTES'!B1837="","",'DATA PENDIENTES'!B1837)</f>
        <v/>
      </c>
      <c r="B1837" s="52" t="str">
        <f>IF(A1837="","",'DATA PENDIENTES'!C1837)</f>
        <v/>
      </c>
      <c r="C1837" s="52" t="str">
        <f>IF(A1837="","",'DATA PENDIENTES'!L1837)</f>
        <v/>
      </c>
      <c r="D1837" s="52" t="str">
        <f>IF(A1837="","",'DATA PENDIENTES'!J1837)</f>
        <v/>
      </c>
      <c r="E1837" s="52" t="str">
        <f>IF(A1837="","",'DATA PENDIENTES'!D1837)</f>
        <v/>
      </c>
      <c r="F1837" s="52" t="str">
        <f>IF(A1837="","",'DATA PENDIENTES'!E1837)</f>
        <v/>
      </c>
      <c r="G1837" s="52" t="str">
        <f>IF(A1837="","",'DATA PENDIENTES'!F1837)</f>
        <v/>
      </c>
      <c r="H1837" s="52" t="str">
        <f>IF(A1837="","",'DATA PENDIENTES'!G1837)</f>
        <v/>
      </c>
      <c r="I1837" s="53" t="str">
        <f>IF(A1837="","",'DATA PENDIENTES'!H1837)</f>
        <v/>
      </c>
      <c r="J1837" s="53" t="str">
        <f t="shared" si="1"/>
        <v/>
      </c>
      <c r="K1837" s="52" t="str">
        <f>IF(A1837="","",'DATA PENDIENTES'!I1837)</f>
        <v/>
      </c>
      <c r="L1837" s="52" t="str">
        <f>IF(A1837="","",'DATA PENDIENTES'!K1837)</f>
        <v/>
      </c>
      <c r="M1837" s="52" t="str">
        <f>IF(A1837="","",'DATA PENDIENTES'!M1837)</f>
        <v/>
      </c>
      <c r="N1837" s="52" t="str">
        <f>IF(A1837="","",'DATA PENDIENTES'!N1837)</f>
        <v/>
      </c>
      <c r="O1837" s="52" t="str">
        <f t="shared" si="2"/>
        <v/>
      </c>
      <c r="P1837" s="52" t="str">
        <f t="shared" si="3"/>
        <v/>
      </c>
      <c r="Q1837" s="80" t="str">
        <f t="shared" si="4"/>
        <v/>
      </c>
      <c r="R1837" s="52" t="str">
        <f t="shared" si="5"/>
        <v/>
      </c>
      <c r="S1837" s="52" t="str">
        <f t="shared" si="6"/>
        <v/>
      </c>
      <c r="T1837" s="53" t="str">
        <f>IF(A1837="","",'DATA PENDIENTES'!O1837)</f>
        <v/>
      </c>
    </row>
    <row r="1838" ht="15.75" customHeight="1">
      <c r="A1838" s="47" t="str">
        <f>IF('DATA PENDIENTES'!B1838="","",'DATA PENDIENTES'!B1838)</f>
        <v/>
      </c>
      <c r="B1838" s="47" t="str">
        <f>IF(A1838="","",'DATA PENDIENTES'!C1838)</f>
        <v/>
      </c>
      <c r="C1838" s="47" t="str">
        <f>IF(A1838="","",'DATA PENDIENTES'!L1838)</f>
        <v/>
      </c>
      <c r="D1838" s="47" t="str">
        <f>IF(A1838="","",'DATA PENDIENTES'!J1838)</f>
        <v/>
      </c>
      <c r="E1838" s="47" t="str">
        <f>IF(A1838="","",'DATA PENDIENTES'!D1838)</f>
        <v/>
      </c>
      <c r="F1838" s="47" t="str">
        <f>IF(A1838="","",'DATA PENDIENTES'!E1838)</f>
        <v/>
      </c>
      <c r="G1838" s="47" t="str">
        <f>IF(A1838="","",'DATA PENDIENTES'!F1838)</f>
        <v/>
      </c>
      <c r="H1838" s="47" t="str">
        <f>IF(A1838="","",'DATA PENDIENTES'!G1838)</f>
        <v/>
      </c>
      <c r="I1838" s="48" t="str">
        <f>IF(A1838="","",'DATA PENDIENTES'!H1838)</f>
        <v/>
      </c>
      <c r="J1838" s="48" t="str">
        <f t="shared" si="1"/>
        <v/>
      </c>
      <c r="K1838" s="47" t="str">
        <f>IF(A1838="","",'DATA PENDIENTES'!I1838)</f>
        <v/>
      </c>
      <c r="L1838" s="47" t="str">
        <f>IF(A1838="","",'DATA PENDIENTES'!K1838)</f>
        <v/>
      </c>
      <c r="M1838" s="47" t="str">
        <f>IF(A1838="","",'DATA PENDIENTES'!M1838)</f>
        <v/>
      </c>
      <c r="N1838" s="47" t="str">
        <f>IF(A1838="","",'DATA PENDIENTES'!N1838)</f>
        <v/>
      </c>
      <c r="O1838" s="47" t="str">
        <f t="shared" si="2"/>
        <v/>
      </c>
      <c r="P1838" s="47" t="str">
        <f t="shared" si="3"/>
        <v/>
      </c>
      <c r="Q1838" s="77" t="str">
        <f t="shared" si="4"/>
        <v/>
      </c>
      <c r="R1838" s="47" t="str">
        <f t="shared" si="5"/>
        <v/>
      </c>
      <c r="S1838" s="47" t="str">
        <f t="shared" si="6"/>
        <v/>
      </c>
      <c r="T1838" s="48" t="str">
        <f>IF(A1838="","",'DATA PENDIENTES'!O1838)</f>
        <v/>
      </c>
    </row>
    <row r="1839" ht="15.75" customHeight="1">
      <c r="A1839" s="52" t="str">
        <f>IF('DATA PENDIENTES'!B1839="","",'DATA PENDIENTES'!B1839)</f>
        <v/>
      </c>
      <c r="B1839" s="52" t="str">
        <f>IF(A1839="","",'DATA PENDIENTES'!C1839)</f>
        <v/>
      </c>
      <c r="C1839" s="52" t="str">
        <f>IF(A1839="","",'DATA PENDIENTES'!L1839)</f>
        <v/>
      </c>
      <c r="D1839" s="52" t="str">
        <f>IF(A1839="","",'DATA PENDIENTES'!J1839)</f>
        <v/>
      </c>
      <c r="E1839" s="52" t="str">
        <f>IF(A1839="","",'DATA PENDIENTES'!D1839)</f>
        <v/>
      </c>
      <c r="F1839" s="52" t="str">
        <f>IF(A1839="","",'DATA PENDIENTES'!E1839)</f>
        <v/>
      </c>
      <c r="G1839" s="52" t="str">
        <f>IF(A1839="","",'DATA PENDIENTES'!F1839)</f>
        <v/>
      </c>
      <c r="H1839" s="52" t="str">
        <f>IF(A1839="","",'DATA PENDIENTES'!G1839)</f>
        <v/>
      </c>
      <c r="I1839" s="53" t="str">
        <f>IF(A1839="","",'DATA PENDIENTES'!H1839)</f>
        <v/>
      </c>
      <c r="J1839" s="53" t="str">
        <f t="shared" si="1"/>
        <v/>
      </c>
      <c r="K1839" s="52" t="str">
        <f>IF(A1839="","",'DATA PENDIENTES'!I1839)</f>
        <v/>
      </c>
      <c r="L1839" s="52" t="str">
        <f>IF(A1839="","",'DATA PENDIENTES'!K1839)</f>
        <v/>
      </c>
      <c r="M1839" s="52" t="str">
        <f>IF(A1839="","",'DATA PENDIENTES'!M1839)</f>
        <v/>
      </c>
      <c r="N1839" s="52" t="str">
        <f>IF(A1839="","",'DATA PENDIENTES'!N1839)</f>
        <v/>
      </c>
      <c r="O1839" s="52" t="str">
        <f t="shared" si="2"/>
        <v/>
      </c>
      <c r="P1839" s="52" t="str">
        <f t="shared" si="3"/>
        <v/>
      </c>
      <c r="Q1839" s="80" t="str">
        <f t="shared" si="4"/>
        <v/>
      </c>
      <c r="R1839" s="52" t="str">
        <f t="shared" si="5"/>
        <v/>
      </c>
      <c r="S1839" s="52" t="str">
        <f t="shared" si="6"/>
        <v/>
      </c>
      <c r="T1839" s="53" t="str">
        <f>IF(A1839="","",'DATA PENDIENTES'!O1839)</f>
        <v/>
      </c>
    </row>
    <row r="1840" ht="15.75" customHeight="1">
      <c r="A1840" s="47" t="str">
        <f>IF('DATA PENDIENTES'!B1840="","",'DATA PENDIENTES'!B1840)</f>
        <v/>
      </c>
      <c r="B1840" s="47" t="str">
        <f>IF(A1840="","",'DATA PENDIENTES'!C1840)</f>
        <v/>
      </c>
      <c r="C1840" s="47" t="str">
        <f>IF(A1840="","",'DATA PENDIENTES'!L1840)</f>
        <v/>
      </c>
      <c r="D1840" s="47" t="str">
        <f>IF(A1840="","",'DATA PENDIENTES'!J1840)</f>
        <v/>
      </c>
      <c r="E1840" s="47" t="str">
        <f>IF(A1840="","",'DATA PENDIENTES'!D1840)</f>
        <v/>
      </c>
      <c r="F1840" s="47" t="str">
        <f>IF(A1840="","",'DATA PENDIENTES'!E1840)</f>
        <v/>
      </c>
      <c r="G1840" s="47" t="str">
        <f>IF(A1840="","",'DATA PENDIENTES'!F1840)</f>
        <v/>
      </c>
      <c r="H1840" s="47" t="str">
        <f>IF(A1840="","",'DATA PENDIENTES'!G1840)</f>
        <v/>
      </c>
      <c r="I1840" s="48" t="str">
        <f>IF(A1840="","",'DATA PENDIENTES'!H1840)</f>
        <v/>
      </c>
      <c r="J1840" s="48" t="str">
        <f t="shared" si="1"/>
        <v/>
      </c>
      <c r="K1840" s="47" t="str">
        <f>IF(A1840="","",'DATA PENDIENTES'!I1840)</f>
        <v/>
      </c>
      <c r="L1840" s="47" t="str">
        <f>IF(A1840="","",'DATA PENDIENTES'!K1840)</f>
        <v/>
      </c>
      <c r="M1840" s="47" t="str">
        <f>IF(A1840="","",'DATA PENDIENTES'!M1840)</f>
        <v/>
      </c>
      <c r="N1840" s="47" t="str">
        <f>IF(A1840="","",'DATA PENDIENTES'!N1840)</f>
        <v/>
      </c>
      <c r="O1840" s="47" t="str">
        <f t="shared" si="2"/>
        <v/>
      </c>
      <c r="P1840" s="47" t="str">
        <f t="shared" si="3"/>
        <v/>
      </c>
      <c r="Q1840" s="77" t="str">
        <f t="shared" si="4"/>
        <v/>
      </c>
      <c r="R1840" s="47" t="str">
        <f t="shared" si="5"/>
        <v/>
      </c>
      <c r="S1840" s="47" t="str">
        <f t="shared" si="6"/>
        <v/>
      </c>
      <c r="T1840" s="48" t="str">
        <f>IF(A1840="","",'DATA PENDIENTES'!O1840)</f>
        <v/>
      </c>
    </row>
    <row r="1841" ht="15.75" customHeight="1">
      <c r="A1841" s="52" t="str">
        <f>IF('DATA PENDIENTES'!B1841="","",'DATA PENDIENTES'!B1841)</f>
        <v/>
      </c>
      <c r="B1841" s="52" t="str">
        <f>IF(A1841="","",'DATA PENDIENTES'!C1841)</f>
        <v/>
      </c>
      <c r="C1841" s="52" t="str">
        <f>IF(A1841="","",'DATA PENDIENTES'!L1841)</f>
        <v/>
      </c>
      <c r="D1841" s="52" t="str">
        <f>IF(A1841="","",'DATA PENDIENTES'!J1841)</f>
        <v/>
      </c>
      <c r="E1841" s="52" t="str">
        <f>IF(A1841="","",'DATA PENDIENTES'!D1841)</f>
        <v/>
      </c>
      <c r="F1841" s="52" t="str">
        <f>IF(A1841="","",'DATA PENDIENTES'!E1841)</f>
        <v/>
      </c>
      <c r="G1841" s="52" t="str">
        <f>IF(A1841="","",'DATA PENDIENTES'!F1841)</f>
        <v/>
      </c>
      <c r="H1841" s="52" t="str">
        <f>IF(A1841="","",'DATA PENDIENTES'!G1841)</f>
        <v/>
      </c>
      <c r="I1841" s="53" t="str">
        <f>IF(A1841="","",'DATA PENDIENTES'!H1841)</f>
        <v/>
      </c>
      <c r="J1841" s="53" t="str">
        <f t="shared" si="1"/>
        <v/>
      </c>
      <c r="K1841" s="52" t="str">
        <f>IF(A1841="","",'DATA PENDIENTES'!I1841)</f>
        <v/>
      </c>
      <c r="L1841" s="52" t="str">
        <f>IF(A1841="","",'DATA PENDIENTES'!K1841)</f>
        <v/>
      </c>
      <c r="M1841" s="52" t="str">
        <f>IF(A1841="","",'DATA PENDIENTES'!M1841)</f>
        <v/>
      </c>
      <c r="N1841" s="52" t="str">
        <f>IF(A1841="","",'DATA PENDIENTES'!N1841)</f>
        <v/>
      </c>
      <c r="O1841" s="52" t="str">
        <f t="shared" si="2"/>
        <v/>
      </c>
      <c r="P1841" s="52" t="str">
        <f t="shared" si="3"/>
        <v/>
      </c>
      <c r="Q1841" s="80" t="str">
        <f t="shared" si="4"/>
        <v/>
      </c>
      <c r="R1841" s="52" t="str">
        <f t="shared" si="5"/>
        <v/>
      </c>
      <c r="S1841" s="52" t="str">
        <f t="shared" si="6"/>
        <v/>
      </c>
      <c r="T1841" s="53" t="str">
        <f>IF(A1841="","",'DATA PENDIENTES'!O1841)</f>
        <v/>
      </c>
    </row>
    <row r="1842" ht="15.75" customHeight="1">
      <c r="A1842" s="47" t="str">
        <f>IF('DATA PENDIENTES'!B1842="","",'DATA PENDIENTES'!B1842)</f>
        <v/>
      </c>
      <c r="B1842" s="47" t="str">
        <f>IF(A1842="","",'DATA PENDIENTES'!C1842)</f>
        <v/>
      </c>
      <c r="C1842" s="47" t="str">
        <f>IF(A1842="","",'DATA PENDIENTES'!L1842)</f>
        <v/>
      </c>
      <c r="D1842" s="47" t="str">
        <f>IF(A1842="","",'DATA PENDIENTES'!J1842)</f>
        <v/>
      </c>
      <c r="E1842" s="47" t="str">
        <f>IF(A1842="","",'DATA PENDIENTES'!D1842)</f>
        <v/>
      </c>
      <c r="F1842" s="47" t="str">
        <f>IF(A1842="","",'DATA PENDIENTES'!E1842)</f>
        <v/>
      </c>
      <c r="G1842" s="47" t="str">
        <f>IF(A1842="","",'DATA PENDIENTES'!F1842)</f>
        <v/>
      </c>
      <c r="H1842" s="47" t="str">
        <f>IF(A1842="","",'DATA PENDIENTES'!G1842)</f>
        <v/>
      </c>
      <c r="I1842" s="48" t="str">
        <f>IF(A1842="","",'DATA PENDIENTES'!H1842)</f>
        <v/>
      </c>
      <c r="J1842" s="48" t="str">
        <f t="shared" si="1"/>
        <v/>
      </c>
      <c r="K1842" s="47" t="str">
        <f>IF(A1842="","",'DATA PENDIENTES'!I1842)</f>
        <v/>
      </c>
      <c r="L1842" s="47" t="str">
        <f>IF(A1842="","",'DATA PENDIENTES'!K1842)</f>
        <v/>
      </c>
      <c r="M1842" s="47" t="str">
        <f>IF(A1842="","",'DATA PENDIENTES'!M1842)</f>
        <v/>
      </c>
      <c r="N1842" s="47" t="str">
        <f>IF(A1842="","",'DATA PENDIENTES'!N1842)</f>
        <v/>
      </c>
      <c r="O1842" s="47" t="str">
        <f t="shared" si="2"/>
        <v/>
      </c>
      <c r="P1842" s="47" t="str">
        <f t="shared" si="3"/>
        <v/>
      </c>
      <c r="Q1842" s="77" t="str">
        <f t="shared" si="4"/>
        <v/>
      </c>
      <c r="R1842" s="47" t="str">
        <f t="shared" si="5"/>
        <v/>
      </c>
      <c r="S1842" s="47" t="str">
        <f t="shared" si="6"/>
        <v/>
      </c>
      <c r="T1842" s="48" t="str">
        <f>IF(A1842="","",'DATA PENDIENTES'!O1842)</f>
        <v/>
      </c>
    </row>
    <row r="1843" ht="15.75" customHeight="1">
      <c r="A1843" s="52" t="str">
        <f>IF('DATA PENDIENTES'!B1843="","",'DATA PENDIENTES'!B1843)</f>
        <v/>
      </c>
      <c r="B1843" s="52" t="str">
        <f>IF(A1843="","",'DATA PENDIENTES'!C1843)</f>
        <v/>
      </c>
      <c r="C1843" s="52" t="str">
        <f>IF(A1843="","",'DATA PENDIENTES'!L1843)</f>
        <v/>
      </c>
      <c r="D1843" s="52" t="str">
        <f>IF(A1843="","",'DATA PENDIENTES'!J1843)</f>
        <v/>
      </c>
      <c r="E1843" s="52" t="str">
        <f>IF(A1843="","",'DATA PENDIENTES'!D1843)</f>
        <v/>
      </c>
      <c r="F1843" s="52" t="str">
        <f>IF(A1843="","",'DATA PENDIENTES'!E1843)</f>
        <v/>
      </c>
      <c r="G1843" s="52" t="str">
        <f>IF(A1843="","",'DATA PENDIENTES'!F1843)</f>
        <v/>
      </c>
      <c r="H1843" s="52" t="str">
        <f>IF(A1843="","",'DATA PENDIENTES'!G1843)</f>
        <v/>
      </c>
      <c r="I1843" s="53" t="str">
        <f>IF(A1843="","",'DATA PENDIENTES'!H1843)</f>
        <v/>
      </c>
      <c r="J1843" s="53" t="str">
        <f t="shared" si="1"/>
        <v/>
      </c>
      <c r="K1843" s="52" t="str">
        <f>IF(A1843="","",'DATA PENDIENTES'!I1843)</f>
        <v/>
      </c>
      <c r="L1843" s="52" t="str">
        <f>IF(A1843="","",'DATA PENDIENTES'!K1843)</f>
        <v/>
      </c>
      <c r="M1843" s="52" t="str">
        <f>IF(A1843="","",'DATA PENDIENTES'!M1843)</f>
        <v/>
      </c>
      <c r="N1843" s="52" t="str">
        <f>IF(A1843="","",'DATA PENDIENTES'!N1843)</f>
        <v/>
      </c>
      <c r="O1843" s="52" t="str">
        <f t="shared" si="2"/>
        <v/>
      </c>
      <c r="P1843" s="52" t="str">
        <f t="shared" si="3"/>
        <v/>
      </c>
      <c r="Q1843" s="80" t="str">
        <f t="shared" si="4"/>
        <v/>
      </c>
      <c r="R1843" s="52" t="str">
        <f t="shared" si="5"/>
        <v/>
      </c>
      <c r="S1843" s="52" t="str">
        <f t="shared" si="6"/>
        <v/>
      </c>
      <c r="T1843" s="53" t="str">
        <f>IF(A1843="","",'DATA PENDIENTES'!O1843)</f>
        <v/>
      </c>
    </row>
    <row r="1844" ht="15.75" customHeight="1">
      <c r="A1844" s="47" t="str">
        <f>IF('DATA PENDIENTES'!B1844="","",'DATA PENDIENTES'!B1844)</f>
        <v/>
      </c>
      <c r="B1844" s="47" t="str">
        <f>IF(A1844="","",'DATA PENDIENTES'!C1844)</f>
        <v/>
      </c>
      <c r="C1844" s="47" t="str">
        <f>IF(A1844="","",'DATA PENDIENTES'!L1844)</f>
        <v/>
      </c>
      <c r="D1844" s="47" t="str">
        <f>IF(A1844="","",'DATA PENDIENTES'!J1844)</f>
        <v/>
      </c>
      <c r="E1844" s="47" t="str">
        <f>IF(A1844="","",'DATA PENDIENTES'!D1844)</f>
        <v/>
      </c>
      <c r="F1844" s="47" t="str">
        <f>IF(A1844="","",'DATA PENDIENTES'!E1844)</f>
        <v/>
      </c>
      <c r="G1844" s="47" t="str">
        <f>IF(A1844="","",'DATA PENDIENTES'!F1844)</f>
        <v/>
      </c>
      <c r="H1844" s="47" t="str">
        <f>IF(A1844="","",'DATA PENDIENTES'!G1844)</f>
        <v/>
      </c>
      <c r="I1844" s="48" t="str">
        <f>IF(A1844="","",'DATA PENDIENTES'!H1844)</f>
        <v/>
      </c>
      <c r="J1844" s="48" t="str">
        <f t="shared" si="1"/>
        <v/>
      </c>
      <c r="K1844" s="47" t="str">
        <f>IF(A1844="","",'DATA PENDIENTES'!I1844)</f>
        <v/>
      </c>
      <c r="L1844" s="47" t="str">
        <f>IF(A1844="","",'DATA PENDIENTES'!K1844)</f>
        <v/>
      </c>
      <c r="M1844" s="47" t="str">
        <f>IF(A1844="","",'DATA PENDIENTES'!M1844)</f>
        <v/>
      </c>
      <c r="N1844" s="47" t="str">
        <f>IF(A1844="","",'DATA PENDIENTES'!N1844)</f>
        <v/>
      </c>
      <c r="O1844" s="47" t="str">
        <f t="shared" si="2"/>
        <v/>
      </c>
      <c r="P1844" s="47" t="str">
        <f t="shared" si="3"/>
        <v/>
      </c>
      <c r="Q1844" s="77" t="str">
        <f t="shared" si="4"/>
        <v/>
      </c>
      <c r="R1844" s="47" t="str">
        <f t="shared" si="5"/>
        <v/>
      </c>
      <c r="S1844" s="47" t="str">
        <f t="shared" si="6"/>
        <v/>
      </c>
      <c r="T1844" s="48" t="str">
        <f>IF(A1844="","",'DATA PENDIENTES'!O1844)</f>
        <v/>
      </c>
    </row>
    <row r="1845" ht="15.75" customHeight="1">
      <c r="A1845" s="52" t="str">
        <f>IF('DATA PENDIENTES'!B1845="","",'DATA PENDIENTES'!B1845)</f>
        <v/>
      </c>
      <c r="B1845" s="52" t="str">
        <f>IF(A1845="","",'DATA PENDIENTES'!C1845)</f>
        <v/>
      </c>
      <c r="C1845" s="52" t="str">
        <f>IF(A1845="","",'DATA PENDIENTES'!L1845)</f>
        <v/>
      </c>
      <c r="D1845" s="52" t="str">
        <f>IF(A1845="","",'DATA PENDIENTES'!J1845)</f>
        <v/>
      </c>
      <c r="E1845" s="52" t="str">
        <f>IF(A1845="","",'DATA PENDIENTES'!D1845)</f>
        <v/>
      </c>
      <c r="F1845" s="52" t="str">
        <f>IF(A1845="","",'DATA PENDIENTES'!E1845)</f>
        <v/>
      </c>
      <c r="G1845" s="52" t="str">
        <f>IF(A1845="","",'DATA PENDIENTES'!F1845)</f>
        <v/>
      </c>
      <c r="H1845" s="52" t="str">
        <f>IF(A1845="","",'DATA PENDIENTES'!G1845)</f>
        <v/>
      </c>
      <c r="I1845" s="53" t="str">
        <f>IF(A1845="","",'DATA PENDIENTES'!H1845)</f>
        <v/>
      </c>
      <c r="J1845" s="53" t="str">
        <f t="shared" si="1"/>
        <v/>
      </c>
      <c r="K1845" s="52" t="str">
        <f>IF(A1845="","",'DATA PENDIENTES'!I1845)</f>
        <v/>
      </c>
      <c r="L1845" s="52" t="str">
        <f>IF(A1845="","",'DATA PENDIENTES'!K1845)</f>
        <v/>
      </c>
      <c r="M1845" s="52" t="str">
        <f>IF(A1845="","",'DATA PENDIENTES'!M1845)</f>
        <v/>
      </c>
      <c r="N1845" s="52" t="str">
        <f>IF(A1845="","",'DATA PENDIENTES'!N1845)</f>
        <v/>
      </c>
      <c r="O1845" s="52" t="str">
        <f t="shared" si="2"/>
        <v/>
      </c>
      <c r="P1845" s="52" t="str">
        <f t="shared" si="3"/>
        <v/>
      </c>
      <c r="Q1845" s="80" t="str">
        <f t="shared" si="4"/>
        <v/>
      </c>
      <c r="R1845" s="52" t="str">
        <f t="shared" si="5"/>
        <v/>
      </c>
      <c r="S1845" s="52" t="str">
        <f t="shared" si="6"/>
        <v/>
      </c>
      <c r="T1845" s="53" t="str">
        <f>IF(A1845="","",'DATA PENDIENTES'!O1845)</f>
        <v/>
      </c>
    </row>
    <row r="1846" ht="15.75" customHeight="1">
      <c r="A1846" s="47" t="str">
        <f>IF('DATA PENDIENTES'!B1846="","",'DATA PENDIENTES'!B1846)</f>
        <v/>
      </c>
      <c r="B1846" s="47" t="str">
        <f>IF(A1846="","",'DATA PENDIENTES'!C1846)</f>
        <v/>
      </c>
      <c r="C1846" s="47" t="str">
        <f>IF(A1846="","",'DATA PENDIENTES'!L1846)</f>
        <v/>
      </c>
      <c r="D1846" s="47" t="str">
        <f>IF(A1846="","",'DATA PENDIENTES'!J1846)</f>
        <v/>
      </c>
      <c r="E1846" s="47" t="str">
        <f>IF(A1846="","",'DATA PENDIENTES'!D1846)</f>
        <v/>
      </c>
      <c r="F1846" s="47" t="str">
        <f>IF(A1846="","",'DATA PENDIENTES'!E1846)</f>
        <v/>
      </c>
      <c r="G1846" s="47" t="str">
        <f>IF(A1846="","",'DATA PENDIENTES'!F1846)</f>
        <v/>
      </c>
      <c r="H1846" s="47" t="str">
        <f>IF(A1846="","",'DATA PENDIENTES'!G1846)</f>
        <v/>
      </c>
      <c r="I1846" s="48" t="str">
        <f>IF(A1846="","",'DATA PENDIENTES'!H1846)</f>
        <v/>
      </c>
      <c r="J1846" s="48" t="str">
        <f t="shared" si="1"/>
        <v/>
      </c>
      <c r="K1846" s="47" t="str">
        <f>IF(A1846="","",'DATA PENDIENTES'!I1846)</f>
        <v/>
      </c>
      <c r="L1846" s="47" t="str">
        <f>IF(A1846="","",'DATA PENDIENTES'!K1846)</f>
        <v/>
      </c>
      <c r="M1846" s="47" t="str">
        <f>IF(A1846="","",'DATA PENDIENTES'!M1846)</f>
        <v/>
      </c>
      <c r="N1846" s="47" t="str">
        <f>IF(A1846="","",'DATA PENDIENTES'!N1846)</f>
        <v/>
      </c>
      <c r="O1846" s="47" t="str">
        <f t="shared" si="2"/>
        <v/>
      </c>
      <c r="P1846" s="47" t="str">
        <f t="shared" si="3"/>
        <v/>
      </c>
      <c r="Q1846" s="77" t="str">
        <f t="shared" si="4"/>
        <v/>
      </c>
      <c r="R1846" s="47" t="str">
        <f t="shared" si="5"/>
        <v/>
      </c>
      <c r="S1846" s="47" t="str">
        <f t="shared" si="6"/>
        <v/>
      </c>
      <c r="T1846" s="48" t="str">
        <f>IF(A1846="","",'DATA PENDIENTES'!O1846)</f>
        <v/>
      </c>
    </row>
    <row r="1847" ht="15.75" customHeight="1">
      <c r="A1847" s="52" t="str">
        <f>IF('DATA PENDIENTES'!B1847="","",'DATA PENDIENTES'!B1847)</f>
        <v/>
      </c>
      <c r="B1847" s="52" t="str">
        <f>IF(A1847="","",'DATA PENDIENTES'!C1847)</f>
        <v/>
      </c>
      <c r="C1847" s="52" t="str">
        <f>IF(A1847="","",'DATA PENDIENTES'!L1847)</f>
        <v/>
      </c>
      <c r="D1847" s="52" t="str">
        <f>IF(A1847="","",'DATA PENDIENTES'!J1847)</f>
        <v/>
      </c>
      <c r="E1847" s="52" t="str">
        <f>IF(A1847="","",'DATA PENDIENTES'!D1847)</f>
        <v/>
      </c>
      <c r="F1847" s="52" t="str">
        <f>IF(A1847="","",'DATA PENDIENTES'!E1847)</f>
        <v/>
      </c>
      <c r="G1847" s="52" t="str">
        <f>IF(A1847="","",'DATA PENDIENTES'!F1847)</f>
        <v/>
      </c>
      <c r="H1847" s="52" t="str">
        <f>IF(A1847="","",'DATA PENDIENTES'!G1847)</f>
        <v/>
      </c>
      <c r="I1847" s="53" t="str">
        <f>IF(A1847="","",'DATA PENDIENTES'!H1847)</f>
        <v/>
      </c>
      <c r="J1847" s="53" t="str">
        <f t="shared" si="1"/>
        <v/>
      </c>
      <c r="K1847" s="52" t="str">
        <f>IF(A1847="","",'DATA PENDIENTES'!I1847)</f>
        <v/>
      </c>
      <c r="L1847" s="52" t="str">
        <f>IF(A1847="","",'DATA PENDIENTES'!K1847)</f>
        <v/>
      </c>
      <c r="M1847" s="52" t="str">
        <f>IF(A1847="","",'DATA PENDIENTES'!M1847)</f>
        <v/>
      </c>
      <c r="N1847" s="52" t="str">
        <f>IF(A1847="","",'DATA PENDIENTES'!N1847)</f>
        <v/>
      </c>
      <c r="O1847" s="52" t="str">
        <f t="shared" si="2"/>
        <v/>
      </c>
      <c r="P1847" s="52" t="str">
        <f t="shared" si="3"/>
        <v/>
      </c>
      <c r="Q1847" s="80" t="str">
        <f t="shared" si="4"/>
        <v/>
      </c>
      <c r="R1847" s="52" t="str">
        <f t="shared" si="5"/>
        <v/>
      </c>
      <c r="S1847" s="52" t="str">
        <f t="shared" si="6"/>
        <v/>
      </c>
      <c r="T1847" s="53" t="str">
        <f>IF(A1847="","",'DATA PENDIENTES'!O1847)</f>
        <v/>
      </c>
    </row>
    <row r="1848" ht="15.75" customHeight="1">
      <c r="A1848" s="47" t="str">
        <f>IF('DATA PENDIENTES'!B1848="","",'DATA PENDIENTES'!B1848)</f>
        <v/>
      </c>
      <c r="B1848" s="47" t="str">
        <f>IF(A1848="","",'DATA PENDIENTES'!C1848)</f>
        <v/>
      </c>
      <c r="C1848" s="47" t="str">
        <f>IF(A1848="","",'DATA PENDIENTES'!L1848)</f>
        <v/>
      </c>
      <c r="D1848" s="47" t="str">
        <f>IF(A1848="","",'DATA PENDIENTES'!J1848)</f>
        <v/>
      </c>
      <c r="E1848" s="47" t="str">
        <f>IF(A1848="","",'DATA PENDIENTES'!D1848)</f>
        <v/>
      </c>
      <c r="F1848" s="47" t="str">
        <f>IF(A1848="","",'DATA PENDIENTES'!E1848)</f>
        <v/>
      </c>
      <c r="G1848" s="47" t="str">
        <f>IF(A1848="","",'DATA PENDIENTES'!F1848)</f>
        <v/>
      </c>
      <c r="H1848" s="47" t="str">
        <f>IF(A1848="","",'DATA PENDIENTES'!G1848)</f>
        <v/>
      </c>
      <c r="I1848" s="48" t="str">
        <f>IF(A1848="","",'DATA PENDIENTES'!H1848)</f>
        <v/>
      </c>
      <c r="J1848" s="48" t="str">
        <f t="shared" si="1"/>
        <v/>
      </c>
      <c r="K1848" s="47" t="str">
        <f>IF(A1848="","",'DATA PENDIENTES'!I1848)</f>
        <v/>
      </c>
      <c r="L1848" s="47" t="str">
        <f>IF(A1848="","",'DATA PENDIENTES'!K1848)</f>
        <v/>
      </c>
      <c r="M1848" s="47" t="str">
        <f>IF(A1848="","",'DATA PENDIENTES'!M1848)</f>
        <v/>
      </c>
      <c r="N1848" s="47" t="str">
        <f>IF(A1848="","",'DATA PENDIENTES'!N1848)</f>
        <v/>
      </c>
      <c r="O1848" s="47" t="str">
        <f t="shared" si="2"/>
        <v/>
      </c>
      <c r="P1848" s="47" t="str">
        <f t="shared" si="3"/>
        <v/>
      </c>
      <c r="Q1848" s="77" t="str">
        <f t="shared" si="4"/>
        <v/>
      </c>
      <c r="R1848" s="47" t="str">
        <f t="shared" si="5"/>
        <v/>
      </c>
      <c r="S1848" s="47" t="str">
        <f t="shared" si="6"/>
        <v/>
      </c>
      <c r="T1848" s="48" t="str">
        <f>IF(A1848="","",'DATA PENDIENTES'!O1848)</f>
        <v/>
      </c>
    </row>
    <row r="1849" ht="15.75" customHeight="1">
      <c r="A1849" s="52" t="str">
        <f>IF('DATA PENDIENTES'!B1849="","",'DATA PENDIENTES'!B1849)</f>
        <v/>
      </c>
      <c r="B1849" s="52" t="str">
        <f>IF(A1849="","",'DATA PENDIENTES'!C1849)</f>
        <v/>
      </c>
      <c r="C1849" s="52" t="str">
        <f>IF(A1849="","",'DATA PENDIENTES'!L1849)</f>
        <v/>
      </c>
      <c r="D1849" s="52" t="str">
        <f>IF(A1849="","",'DATA PENDIENTES'!J1849)</f>
        <v/>
      </c>
      <c r="E1849" s="52" t="str">
        <f>IF(A1849="","",'DATA PENDIENTES'!D1849)</f>
        <v/>
      </c>
      <c r="F1849" s="52" t="str">
        <f>IF(A1849="","",'DATA PENDIENTES'!E1849)</f>
        <v/>
      </c>
      <c r="G1849" s="52" t="str">
        <f>IF(A1849="","",'DATA PENDIENTES'!F1849)</f>
        <v/>
      </c>
      <c r="H1849" s="52" t="str">
        <f>IF(A1849="","",'DATA PENDIENTES'!G1849)</f>
        <v/>
      </c>
      <c r="I1849" s="53" t="str">
        <f>IF(A1849="","",'DATA PENDIENTES'!H1849)</f>
        <v/>
      </c>
      <c r="J1849" s="53" t="str">
        <f t="shared" si="1"/>
        <v/>
      </c>
      <c r="K1849" s="52" t="str">
        <f>IF(A1849="","",'DATA PENDIENTES'!I1849)</f>
        <v/>
      </c>
      <c r="L1849" s="52" t="str">
        <f>IF(A1849="","",'DATA PENDIENTES'!K1849)</f>
        <v/>
      </c>
      <c r="M1849" s="52" t="str">
        <f>IF(A1849="","",'DATA PENDIENTES'!M1849)</f>
        <v/>
      </c>
      <c r="N1849" s="52" t="str">
        <f>IF(A1849="","",'DATA PENDIENTES'!N1849)</f>
        <v/>
      </c>
      <c r="O1849" s="52" t="str">
        <f t="shared" si="2"/>
        <v/>
      </c>
      <c r="P1849" s="52" t="str">
        <f t="shared" si="3"/>
        <v/>
      </c>
      <c r="Q1849" s="80" t="str">
        <f t="shared" si="4"/>
        <v/>
      </c>
      <c r="R1849" s="52" t="str">
        <f t="shared" si="5"/>
        <v/>
      </c>
      <c r="S1849" s="52" t="str">
        <f t="shared" si="6"/>
        <v/>
      </c>
      <c r="T1849" s="53" t="str">
        <f>IF(A1849="","",'DATA PENDIENTES'!O1849)</f>
        <v/>
      </c>
    </row>
    <row r="1850" ht="15.75" customHeight="1">
      <c r="A1850" s="47" t="str">
        <f>IF('DATA PENDIENTES'!B1850="","",'DATA PENDIENTES'!B1850)</f>
        <v/>
      </c>
      <c r="B1850" s="47" t="str">
        <f>IF(A1850="","",'DATA PENDIENTES'!C1850)</f>
        <v/>
      </c>
      <c r="C1850" s="47" t="str">
        <f>IF(A1850="","",'DATA PENDIENTES'!L1850)</f>
        <v/>
      </c>
      <c r="D1850" s="47" t="str">
        <f>IF(A1850="","",'DATA PENDIENTES'!J1850)</f>
        <v/>
      </c>
      <c r="E1850" s="47" t="str">
        <f>IF(A1850="","",'DATA PENDIENTES'!D1850)</f>
        <v/>
      </c>
      <c r="F1850" s="47" t="str">
        <f>IF(A1850="","",'DATA PENDIENTES'!E1850)</f>
        <v/>
      </c>
      <c r="G1850" s="47" t="str">
        <f>IF(A1850="","",'DATA PENDIENTES'!F1850)</f>
        <v/>
      </c>
      <c r="H1850" s="47" t="str">
        <f>IF(A1850="","",'DATA PENDIENTES'!G1850)</f>
        <v/>
      </c>
      <c r="I1850" s="48" t="str">
        <f>IF(A1850="","",'DATA PENDIENTES'!H1850)</f>
        <v/>
      </c>
      <c r="J1850" s="48" t="str">
        <f t="shared" si="1"/>
        <v/>
      </c>
      <c r="K1850" s="47" t="str">
        <f>IF(A1850="","",'DATA PENDIENTES'!I1850)</f>
        <v/>
      </c>
      <c r="L1850" s="47" t="str">
        <f>IF(A1850="","",'DATA PENDIENTES'!K1850)</f>
        <v/>
      </c>
      <c r="M1850" s="47" t="str">
        <f>IF(A1850="","",'DATA PENDIENTES'!M1850)</f>
        <v/>
      </c>
      <c r="N1850" s="47" t="str">
        <f>IF(A1850="","",'DATA PENDIENTES'!N1850)</f>
        <v/>
      </c>
      <c r="O1850" s="47" t="str">
        <f t="shared" si="2"/>
        <v/>
      </c>
      <c r="P1850" s="47" t="str">
        <f t="shared" si="3"/>
        <v/>
      </c>
      <c r="Q1850" s="77" t="str">
        <f t="shared" si="4"/>
        <v/>
      </c>
      <c r="R1850" s="47" t="str">
        <f t="shared" si="5"/>
        <v/>
      </c>
      <c r="S1850" s="47" t="str">
        <f t="shared" si="6"/>
        <v/>
      </c>
      <c r="T1850" s="48" t="str">
        <f>IF(A1850="","",'DATA PENDIENTES'!O1850)</f>
        <v/>
      </c>
    </row>
    <row r="1851" ht="15.75" customHeight="1">
      <c r="A1851" s="52" t="str">
        <f>IF('DATA PENDIENTES'!B1851="","",'DATA PENDIENTES'!B1851)</f>
        <v/>
      </c>
      <c r="B1851" s="52" t="str">
        <f>IF(A1851="","",'DATA PENDIENTES'!C1851)</f>
        <v/>
      </c>
      <c r="C1851" s="52" t="str">
        <f>IF(A1851="","",'DATA PENDIENTES'!L1851)</f>
        <v/>
      </c>
      <c r="D1851" s="52" t="str">
        <f>IF(A1851="","",'DATA PENDIENTES'!J1851)</f>
        <v/>
      </c>
      <c r="E1851" s="52" t="str">
        <f>IF(A1851="","",'DATA PENDIENTES'!D1851)</f>
        <v/>
      </c>
      <c r="F1851" s="52" t="str">
        <f>IF(A1851="","",'DATA PENDIENTES'!E1851)</f>
        <v/>
      </c>
      <c r="G1851" s="52" t="str">
        <f>IF(A1851="","",'DATA PENDIENTES'!F1851)</f>
        <v/>
      </c>
      <c r="H1851" s="52" t="str">
        <f>IF(A1851="","",'DATA PENDIENTES'!G1851)</f>
        <v/>
      </c>
      <c r="I1851" s="53" t="str">
        <f>IF(A1851="","",'DATA PENDIENTES'!H1851)</f>
        <v/>
      </c>
      <c r="J1851" s="53" t="str">
        <f t="shared" si="1"/>
        <v/>
      </c>
      <c r="K1851" s="52" t="str">
        <f>IF(A1851="","",'DATA PENDIENTES'!I1851)</f>
        <v/>
      </c>
      <c r="L1851" s="52" t="str">
        <f>IF(A1851="","",'DATA PENDIENTES'!K1851)</f>
        <v/>
      </c>
      <c r="M1851" s="52" t="str">
        <f>IF(A1851="","",'DATA PENDIENTES'!M1851)</f>
        <v/>
      </c>
      <c r="N1851" s="52" t="str">
        <f>IF(A1851="","",'DATA PENDIENTES'!N1851)</f>
        <v/>
      </c>
      <c r="O1851" s="52" t="str">
        <f t="shared" si="2"/>
        <v/>
      </c>
      <c r="P1851" s="52" t="str">
        <f t="shared" si="3"/>
        <v/>
      </c>
      <c r="Q1851" s="80" t="str">
        <f t="shared" si="4"/>
        <v/>
      </c>
      <c r="R1851" s="52" t="str">
        <f t="shared" si="5"/>
        <v/>
      </c>
      <c r="S1851" s="52" t="str">
        <f t="shared" si="6"/>
        <v/>
      </c>
      <c r="T1851" s="53" t="str">
        <f>IF(A1851="","",'DATA PENDIENTES'!O1851)</f>
        <v/>
      </c>
    </row>
    <row r="1852" ht="15.75" customHeight="1">
      <c r="A1852" s="47" t="str">
        <f>IF('DATA PENDIENTES'!B1852="","",'DATA PENDIENTES'!B1852)</f>
        <v/>
      </c>
      <c r="B1852" s="47" t="str">
        <f>IF(A1852="","",'DATA PENDIENTES'!C1852)</f>
        <v/>
      </c>
      <c r="C1852" s="47" t="str">
        <f>IF(A1852="","",'DATA PENDIENTES'!L1852)</f>
        <v/>
      </c>
      <c r="D1852" s="47" t="str">
        <f>IF(A1852="","",'DATA PENDIENTES'!J1852)</f>
        <v/>
      </c>
      <c r="E1852" s="47" t="str">
        <f>IF(A1852="","",'DATA PENDIENTES'!D1852)</f>
        <v/>
      </c>
      <c r="F1852" s="47" t="str">
        <f>IF(A1852="","",'DATA PENDIENTES'!E1852)</f>
        <v/>
      </c>
      <c r="G1852" s="47" t="str">
        <f>IF(A1852="","",'DATA PENDIENTES'!F1852)</f>
        <v/>
      </c>
      <c r="H1852" s="47" t="str">
        <f>IF(A1852="","",'DATA PENDIENTES'!G1852)</f>
        <v/>
      </c>
      <c r="I1852" s="48" t="str">
        <f>IF(A1852="","",'DATA PENDIENTES'!H1852)</f>
        <v/>
      </c>
      <c r="J1852" s="48" t="str">
        <f t="shared" si="1"/>
        <v/>
      </c>
      <c r="K1852" s="47" t="str">
        <f>IF(A1852="","",'DATA PENDIENTES'!I1852)</f>
        <v/>
      </c>
      <c r="L1852" s="47" t="str">
        <f>IF(A1852="","",'DATA PENDIENTES'!K1852)</f>
        <v/>
      </c>
      <c r="M1852" s="47" t="str">
        <f>IF(A1852="","",'DATA PENDIENTES'!M1852)</f>
        <v/>
      </c>
      <c r="N1852" s="47" t="str">
        <f>IF(A1852="","",'DATA PENDIENTES'!N1852)</f>
        <v/>
      </c>
      <c r="O1852" s="47" t="str">
        <f t="shared" si="2"/>
        <v/>
      </c>
      <c r="P1852" s="47" t="str">
        <f t="shared" si="3"/>
        <v/>
      </c>
      <c r="Q1852" s="77" t="str">
        <f t="shared" si="4"/>
        <v/>
      </c>
      <c r="R1852" s="47" t="str">
        <f t="shared" si="5"/>
        <v/>
      </c>
      <c r="S1852" s="47" t="str">
        <f t="shared" si="6"/>
        <v/>
      </c>
      <c r="T1852" s="48" t="str">
        <f>IF(A1852="","",'DATA PENDIENTES'!O1852)</f>
        <v/>
      </c>
    </row>
    <row r="1853" ht="15.75" customHeight="1">
      <c r="A1853" s="52" t="str">
        <f>IF('DATA PENDIENTES'!B1853="","",'DATA PENDIENTES'!B1853)</f>
        <v/>
      </c>
      <c r="B1853" s="52" t="str">
        <f>IF(A1853="","",'DATA PENDIENTES'!C1853)</f>
        <v/>
      </c>
      <c r="C1853" s="52" t="str">
        <f>IF(A1853="","",'DATA PENDIENTES'!L1853)</f>
        <v/>
      </c>
      <c r="D1853" s="52" t="str">
        <f>IF(A1853="","",'DATA PENDIENTES'!J1853)</f>
        <v/>
      </c>
      <c r="E1853" s="52" t="str">
        <f>IF(A1853="","",'DATA PENDIENTES'!D1853)</f>
        <v/>
      </c>
      <c r="F1853" s="52" t="str">
        <f>IF(A1853="","",'DATA PENDIENTES'!E1853)</f>
        <v/>
      </c>
      <c r="G1853" s="52" t="str">
        <f>IF(A1853="","",'DATA PENDIENTES'!F1853)</f>
        <v/>
      </c>
      <c r="H1853" s="52" t="str">
        <f>IF(A1853="","",'DATA PENDIENTES'!G1853)</f>
        <v/>
      </c>
      <c r="I1853" s="53" t="str">
        <f>IF(A1853="","",'DATA PENDIENTES'!H1853)</f>
        <v/>
      </c>
      <c r="J1853" s="53" t="str">
        <f t="shared" si="1"/>
        <v/>
      </c>
      <c r="K1853" s="52" t="str">
        <f>IF(A1853="","",'DATA PENDIENTES'!I1853)</f>
        <v/>
      </c>
      <c r="L1853" s="52" t="str">
        <f>IF(A1853="","",'DATA PENDIENTES'!K1853)</f>
        <v/>
      </c>
      <c r="M1853" s="52" t="str">
        <f>IF(A1853="","",'DATA PENDIENTES'!M1853)</f>
        <v/>
      </c>
      <c r="N1853" s="52" t="str">
        <f>IF(A1853="","",'DATA PENDIENTES'!N1853)</f>
        <v/>
      </c>
      <c r="O1853" s="52" t="str">
        <f t="shared" si="2"/>
        <v/>
      </c>
      <c r="P1853" s="52" t="str">
        <f t="shared" si="3"/>
        <v/>
      </c>
      <c r="Q1853" s="80" t="str">
        <f t="shared" si="4"/>
        <v/>
      </c>
      <c r="R1853" s="52" t="str">
        <f t="shared" si="5"/>
        <v/>
      </c>
      <c r="S1853" s="52" t="str">
        <f t="shared" si="6"/>
        <v/>
      </c>
      <c r="T1853" s="53" t="str">
        <f>IF(A1853="","",'DATA PENDIENTES'!O1853)</f>
        <v/>
      </c>
    </row>
    <row r="1854" ht="15.75" customHeight="1">
      <c r="A1854" s="47" t="str">
        <f>IF('DATA PENDIENTES'!B1854="","",'DATA PENDIENTES'!B1854)</f>
        <v/>
      </c>
      <c r="B1854" s="47" t="str">
        <f>IF(A1854="","",'DATA PENDIENTES'!C1854)</f>
        <v/>
      </c>
      <c r="C1854" s="47" t="str">
        <f>IF(A1854="","",'DATA PENDIENTES'!L1854)</f>
        <v/>
      </c>
      <c r="D1854" s="47" t="str">
        <f>IF(A1854="","",'DATA PENDIENTES'!J1854)</f>
        <v/>
      </c>
      <c r="E1854" s="47" t="str">
        <f>IF(A1854="","",'DATA PENDIENTES'!D1854)</f>
        <v/>
      </c>
      <c r="F1854" s="47" t="str">
        <f>IF(A1854="","",'DATA PENDIENTES'!E1854)</f>
        <v/>
      </c>
      <c r="G1854" s="47" t="str">
        <f>IF(A1854="","",'DATA PENDIENTES'!F1854)</f>
        <v/>
      </c>
      <c r="H1854" s="47" t="str">
        <f>IF(A1854="","",'DATA PENDIENTES'!G1854)</f>
        <v/>
      </c>
      <c r="I1854" s="48" t="str">
        <f>IF(A1854="","",'DATA PENDIENTES'!H1854)</f>
        <v/>
      </c>
      <c r="J1854" s="48" t="str">
        <f t="shared" si="1"/>
        <v/>
      </c>
      <c r="K1854" s="47" t="str">
        <f>IF(A1854="","",'DATA PENDIENTES'!I1854)</f>
        <v/>
      </c>
      <c r="L1854" s="47" t="str">
        <f>IF(A1854="","",'DATA PENDIENTES'!K1854)</f>
        <v/>
      </c>
      <c r="M1854" s="47" t="str">
        <f>IF(A1854="","",'DATA PENDIENTES'!M1854)</f>
        <v/>
      </c>
      <c r="N1854" s="47" t="str">
        <f>IF(A1854="","",'DATA PENDIENTES'!N1854)</f>
        <v/>
      </c>
      <c r="O1854" s="47" t="str">
        <f t="shared" si="2"/>
        <v/>
      </c>
      <c r="P1854" s="47" t="str">
        <f t="shared" si="3"/>
        <v/>
      </c>
      <c r="Q1854" s="77" t="str">
        <f t="shared" si="4"/>
        <v/>
      </c>
      <c r="R1854" s="47" t="str">
        <f t="shared" si="5"/>
        <v/>
      </c>
      <c r="S1854" s="47" t="str">
        <f t="shared" si="6"/>
        <v/>
      </c>
      <c r="T1854" s="48" t="str">
        <f>IF(A1854="","",'DATA PENDIENTES'!O1854)</f>
        <v/>
      </c>
    </row>
    <row r="1855" ht="15.75" customHeight="1">
      <c r="A1855" s="52" t="str">
        <f>IF('DATA PENDIENTES'!B1855="","",'DATA PENDIENTES'!B1855)</f>
        <v/>
      </c>
      <c r="B1855" s="52" t="str">
        <f>IF(A1855="","",'DATA PENDIENTES'!C1855)</f>
        <v/>
      </c>
      <c r="C1855" s="52" t="str">
        <f>IF(A1855="","",'DATA PENDIENTES'!L1855)</f>
        <v/>
      </c>
      <c r="D1855" s="52" t="str">
        <f>IF(A1855="","",'DATA PENDIENTES'!J1855)</f>
        <v/>
      </c>
      <c r="E1855" s="52" t="str">
        <f>IF(A1855="","",'DATA PENDIENTES'!D1855)</f>
        <v/>
      </c>
      <c r="F1855" s="52" t="str">
        <f>IF(A1855="","",'DATA PENDIENTES'!E1855)</f>
        <v/>
      </c>
      <c r="G1855" s="52" t="str">
        <f>IF(A1855="","",'DATA PENDIENTES'!F1855)</f>
        <v/>
      </c>
      <c r="H1855" s="52" t="str">
        <f>IF(A1855="","",'DATA PENDIENTES'!G1855)</f>
        <v/>
      </c>
      <c r="I1855" s="53" t="str">
        <f>IF(A1855="","",'DATA PENDIENTES'!H1855)</f>
        <v/>
      </c>
      <c r="J1855" s="53" t="str">
        <f t="shared" si="1"/>
        <v/>
      </c>
      <c r="K1855" s="52" t="str">
        <f>IF(A1855="","",'DATA PENDIENTES'!I1855)</f>
        <v/>
      </c>
      <c r="L1855" s="52" t="str">
        <f>IF(A1855="","",'DATA PENDIENTES'!K1855)</f>
        <v/>
      </c>
      <c r="M1855" s="52" t="str">
        <f>IF(A1855="","",'DATA PENDIENTES'!M1855)</f>
        <v/>
      </c>
      <c r="N1855" s="52" t="str">
        <f>IF(A1855="","",'DATA PENDIENTES'!N1855)</f>
        <v/>
      </c>
      <c r="O1855" s="52" t="str">
        <f t="shared" si="2"/>
        <v/>
      </c>
      <c r="P1855" s="52" t="str">
        <f t="shared" si="3"/>
        <v/>
      </c>
      <c r="Q1855" s="80" t="str">
        <f t="shared" si="4"/>
        <v/>
      </c>
      <c r="R1855" s="52" t="str">
        <f t="shared" si="5"/>
        <v/>
      </c>
      <c r="S1855" s="52" t="str">
        <f t="shared" si="6"/>
        <v/>
      </c>
      <c r="T1855" s="53" t="str">
        <f>IF(A1855="","",'DATA PENDIENTES'!O1855)</f>
        <v/>
      </c>
    </row>
    <row r="1856" ht="15.75" customHeight="1">
      <c r="A1856" s="47" t="str">
        <f>IF('DATA PENDIENTES'!B1856="","",'DATA PENDIENTES'!B1856)</f>
        <v/>
      </c>
      <c r="B1856" s="47" t="str">
        <f>IF(A1856="","",'DATA PENDIENTES'!C1856)</f>
        <v/>
      </c>
      <c r="C1856" s="47" t="str">
        <f>IF(A1856="","",'DATA PENDIENTES'!L1856)</f>
        <v/>
      </c>
      <c r="D1856" s="47" t="str">
        <f>IF(A1856="","",'DATA PENDIENTES'!J1856)</f>
        <v/>
      </c>
      <c r="E1856" s="47" t="str">
        <f>IF(A1856="","",'DATA PENDIENTES'!D1856)</f>
        <v/>
      </c>
      <c r="F1856" s="47" t="str">
        <f>IF(A1856="","",'DATA PENDIENTES'!E1856)</f>
        <v/>
      </c>
      <c r="G1856" s="47" t="str">
        <f>IF(A1856="","",'DATA PENDIENTES'!F1856)</f>
        <v/>
      </c>
      <c r="H1856" s="47" t="str">
        <f>IF(A1856="","",'DATA PENDIENTES'!G1856)</f>
        <v/>
      </c>
      <c r="I1856" s="48" t="str">
        <f>IF(A1856="","",'DATA PENDIENTES'!H1856)</f>
        <v/>
      </c>
      <c r="J1856" s="48" t="str">
        <f t="shared" si="1"/>
        <v/>
      </c>
      <c r="K1856" s="47" t="str">
        <f>IF(A1856="","",'DATA PENDIENTES'!I1856)</f>
        <v/>
      </c>
      <c r="L1856" s="47" t="str">
        <f>IF(A1856="","",'DATA PENDIENTES'!K1856)</f>
        <v/>
      </c>
      <c r="M1856" s="47" t="str">
        <f>IF(A1856="","",'DATA PENDIENTES'!M1856)</f>
        <v/>
      </c>
      <c r="N1856" s="47" t="str">
        <f>IF(A1856="","",'DATA PENDIENTES'!N1856)</f>
        <v/>
      </c>
      <c r="O1856" s="47" t="str">
        <f t="shared" si="2"/>
        <v/>
      </c>
      <c r="P1856" s="47" t="str">
        <f t="shared" si="3"/>
        <v/>
      </c>
      <c r="Q1856" s="77" t="str">
        <f t="shared" si="4"/>
        <v/>
      </c>
      <c r="R1856" s="47" t="str">
        <f t="shared" si="5"/>
        <v/>
      </c>
      <c r="S1856" s="47" t="str">
        <f t="shared" si="6"/>
        <v/>
      </c>
      <c r="T1856" s="48" t="str">
        <f>IF(A1856="","",'DATA PENDIENTES'!O1856)</f>
        <v/>
      </c>
    </row>
    <row r="1857" ht="15.75" customHeight="1">
      <c r="A1857" s="52" t="str">
        <f>IF('DATA PENDIENTES'!B1857="","",'DATA PENDIENTES'!B1857)</f>
        <v/>
      </c>
      <c r="B1857" s="52" t="str">
        <f>IF(A1857="","",'DATA PENDIENTES'!C1857)</f>
        <v/>
      </c>
      <c r="C1857" s="52" t="str">
        <f>IF(A1857="","",'DATA PENDIENTES'!L1857)</f>
        <v/>
      </c>
      <c r="D1857" s="52" t="str">
        <f>IF(A1857="","",'DATA PENDIENTES'!J1857)</f>
        <v/>
      </c>
      <c r="E1857" s="52" t="str">
        <f>IF(A1857="","",'DATA PENDIENTES'!D1857)</f>
        <v/>
      </c>
      <c r="F1857" s="52" t="str">
        <f>IF(A1857="","",'DATA PENDIENTES'!E1857)</f>
        <v/>
      </c>
      <c r="G1857" s="52" t="str">
        <f>IF(A1857="","",'DATA PENDIENTES'!F1857)</f>
        <v/>
      </c>
      <c r="H1857" s="52" t="str">
        <f>IF(A1857="","",'DATA PENDIENTES'!G1857)</f>
        <v/>
      </c>
      <c r="I1857" s="53" t="str">
        <f>IF(A1857="","",'DATA PENDIENTES'!H1857)</f>
        <v/>
      </c>
      <c r="J1857" s="53" t="str">
        <f t="shared" si="1"/>
        <v/>
      </c>
      <c r="K1857" s="52" t="str">
        <f>IF(A1857="","",'DATA PENDIENTES'!I1857)</f>
        <v/>
      </c>
      <c r="L1857" s="52" t="str">
        <f>IF(A1857="","",'DATA PENDIENTES'!K1857)</f>
        <v/>
      </c>
      <c r="M1857" s="52" t="str">
        <f>IF(A1857="","",'DATA PENDIENTES'!M1857)</f>
        <v/>
      </c>
      <c r="N1857" s="52" t="str">
        <f>IF(A1857="","",'DATA PENDIENTES'!N1857)</f>
        <v/>
      </c>
      <c r="O1857" s="52" t="str">
        <f t="shared" si="2"/>
        <v/>
      </c>
      <c r="P1857" s="52" t="str">
        <f t="shared" si="3"/>
        <v/>
      </c>
      <c r="Q1857" s="80" t="str">
        <f t="shared" si="4"/>
        <v/>
      </c>
      <c r="R1857" s="52" t="str">
        <f t="shared" si="5"/>
        <v/>
      </c>
      <c r="S1857" s="52" t="str">
        <f t="shared" si="6"/>
        <v/>
      </c>
      <c r="T1857" s="53" t="str">
        <f>IF(A1857="","",'DATA PENDIENTES'!O1857)</f>
        <v/>
      </c>
    </row>
    <row r="1858" ht="15.75" customHeight="1">
      <c r="A1858" s="47" t="str">
        <f>IF('DATA PENDIENTES'!B1858="","",'DATA PENDIENTES'!B1858)</f>
        <v/>
      </c>
      <c r="B1858" s="47" t="str">
        <f>IF(A1858="","",'DATA PENDIENTES'!C1858)</f>
        <v/>
      </c>
      <c r="C1858" s="47" t="str">
        <f>IF(A1858="","",'DATA PENDIENTES'!L1858)</f>
        <v/>
      </c>
      <c r="D1858" s="47" t="str">
        <f>IF(A1858="","",'DATA PENDIENTES'!J1858)</f>
        <v/>
      </c>
      <c r="E1858" s="47" t="str">
        <f>IF(A1858="","",'DATA PENDIENTES'!D1858)</f>
        <v/>
      </c>
      <c r="F1858" s="47" t="str">
        <f>IF(A1858="","",'DATA PENDIENTES'!E1858)</f>
        <v/>
      </c>
      <c r="G1858" s="47" t="str">
        <f>IF(A1858="","",'DATA PENDIENTES'!F1858)</f>
        <v/>
      </c>
      <c r="H1858" s="47" t="str">
        <f>IF(A1858="","",'DATA PENDIENTES'!G1858)</f>
        <v/>
      </c>
      <c r="I1858" s="48" t="str">
        <f>IF(A1858="","",'DATA PENDIENTES'!H1858)</f>
        <v/>
      </c>
      <c r="J1858" s="48" t="str">
        <f t="shared" si="1"/>
        <v/>
      </c>
      <c r="K1858" s="47" t="str">
        <f>IF(A1858="","",'DATA PENDIENTES'!I1858)</f>
        <v/>
      </c>
      <c r="L1858" s="47" t="str">
        <f>IF(A1858="","",'DATA PENDIENTES'!K1858)</f>
        <v/>
      </c>
      <c r="M1858" s="47" t="str">
        <f>IF(A1858="","",'DATA PENDIENTES'!M1858)</f>
        <v/>
      </c>
      <c r="N1858" s="47" t="str">
        <f>IF(A1858="","",'DATA PENDIENTES'!N1858)</f>
        <v/>
      </c>
      <c r="O1858" s="47" t="str">
        <f t="shared" si="2"/>
        <v/>
      </c>
      <c r="P1858" s="47" t="str">
        <f t="shared" si="3"/>
        <v/>
      </c>
      <c r="Q1858" s="77" t="str">
        <f t="shared" si="4"/>
        <v/>
      </c>
      <c r="R1858" s="47" t="str">
        <f t="shared" si="5"/>
        <v/>
      </c>
      <c r="S1858" s="47" t="str">
        <f t="shared" si="6"/>
        <v/>
      </c>
      <c r="T1858" s="48" t="str">
        <f>IF(A1858="","",'DATA PENDIENTES'!O1858)</f>
        <v/>
      </c>
    </row>
    <row r="1859" ht="15.75" customHeight="1">
      <c r="A1859" s="52" t="str">
        <f>IF('DATA PENDIENTES'!B1859="","",'DATA PENDIENTES'!B1859)</f>
        <v/>
      </c>
      <c r="B1859" s="52" t="str">
        <f>IF(A1859="","",'DATA PENDIENTES'!C1859)</f>
        <v/>
      </c>
      <c r="C1859" s="52" t="str">
        <f>IF(A1859="","",'DATA PENDIENTES'!L1859)</f>
        <v/>
      </c>
      <c r="D1859" s="52" t="str">
        <f>IF(A1859="","",'DATA PENDIENTES'!J1859)</f>
        <v/>
      </c>
      <c r="E1859" s="52" t="str">
        <f>IF(A1859="","",'DATA PENDIENTES'!D1859)</f>
        <v/>
      </c>
      <c r="F1859" s="52" t="str">
        <f>IF(A1859="","",'DATA PENDIENTES'!E1859)</f>
        <v/>
      </c>
      <c r="G1859" s="52" t="str">
        <f>IF(A1859="","",'DATA PENDIENTES'!F1859)</f>
        <v/>
      </c>
      <c r="H1859" s="52" t="str">
        <f>IF(A1859="","",'DATA PENDIENTES'!G1859)</f>
        <v/>
      </c>
      <c r="I1859" s="53" t="str">
        <f>IF(A1859="","",'DATA PENDIENTES'!H1859)</f>
        <v/>
      </c>
      <c r="J1859" s="53" t="str">
        <f t="shared" si="1"/>
        <v/>
      </c>
      <c r="K1859" s="52" t="str">
        <f>IF(A1859="","",'DATA PENDIENTES'!I1859)</f>
        <v/>
      </c>
      <c r="L1859" s="52" t="str">
        <f>IF(A1859="","",'DATA PENDIENTES'!K1859)</f>
        <v/>
      </c>
      <c r="M1859" s="52" t="str">
        <f>IF(A1859="","",'DATA PENDIENTES'!M1859)</f>
        <v/>
      </c>
      <c r="N1859" s="52" t="str">
        <f>IF(A1859="","",'DATA PENDIENTES'!N1859)</f>
        <v/>
      </c>
      <c r="O1859" s="52" t="str">
        <f t="shared" si="2"/>
        <v/>
      </c>
      <c r="P1859" s="52" t="str">
        <f t="shared" si="3"/>
        <v/>
      </c>
      <c r="Q1859" s="80" t="str">
        <f t="shared" si="4"/>
        <v/>
      </c>
      <c r="R1859" s="52" t="str">
        <f t="shared" si="5"/>
        <v/>
      </c>
      <c r="S1859" s="52" t="str">
        <f t="shared" si="6"/>
        <v/>
      </c>
      <c r="T1859" s="53" t="str">
        <f>IF(A1859="","",'DATA PENDIENTES'!O1859)</f>
        <v/>
      </c>
    </row>
    <row r="1860" ht="15.75" customHeight="1">
      <c r="A1860" s="47" t="str">
        <f>IF('DATA PENDIENTES'!B1860="","",'DATA PENDIENTES'!B1860)</f>
        <v/>
      </c>
      <c r="B1860" s="47" t="str">
        <f>IF(A1860="","",'DATA PENDIENTES'!C1860)</f>
        <v/>
      </c>
      <c r="C1860" s="47" t="str">
        <f>IF(A1860="","",'DATA PENDIENTES'!L1860)</f>
        <v/>
      </c>
      <c r="D1860" s="47" t="str">
        <f>IF(A1860="","",'DATA PENDIENTES'!J1860)</f>
        <v/>
      </c>
      <c r="E1860" s="47" t="str">
        <f>IF(A1860="","",'DATA PENDIENTES'!D1860)</f>
        <v/>
      </c>
      <c r="F1860" s="47" t="str">
        <f>IF(A1860="","",'DATA PENDIENTES'!E1860)</f>
        <v/>
      </c>
      <c r="G1860" s="47" t="str">
        <f>IF(A1860="","",'DATA PENDIENTES'!F1860)</f>
        <v/>
      </c>
      <c r="H1860" s="47" t="str">
        <f>IF(A1860="","",'DATA PENDIENTES'!G1860)</f>
        <v/>
      </c>
      <c r="I1860" s="48" t="str">
        <f>IF(A1860="","",'DATA PENDIENTES'!H1860)</f>
        <v/>
      </c>
      <c r="J1860" s="48" t="str">
        <f t="shared" si="1"/>
        <v/>
      </c>
      <c r="K1860" s="47" t="str">
        <f>IF(A1860="","",'DATA PENDIENTES'!I1860)</f>
        <v/>
      </c>
      <c r="L1860" s="47" t="str">
        <f>IF(A1860="","",'DATA PENDIENTES'!K1860)</f>
        <v/>
      </c>
      <c r="M1860" s="47" t="str">
        <f>IF(A1860="","",'DATA PENDIENTES'!M1860)</f>
        <v/>
      </c>
      <c r="N1860" s="47" t="str">
        <f>IF(A1860="","",'DATA PENDIENTES'!N1860)</f>
        <v/>
      </c>
      <c r="O1860" s="47" t="str">
        <f t="shared" si="2"/>
        <v/>
      </c>
      <c r="P1860" s="47" t="str">
        <f t="shared" si="3"/>
        <v/>
      </c>
      <c r="Q1860" s="77" t="str">
        <f t="shared" si="4"/>
        <v/>
      </c>
      <c r="R1860" s="47" t="str">
        <f t="shared" si="5"/>
        <v/>
      </c>
      <c r="S1860" s="47" t="str">
        <f t="shared" si="6"/>
        <v/>
      </c>
      <c r="T1860" s="48" t="str">
        <f>IF(A1860="","",'DATA PENDIENTES'!O1860)</f>
        <v/>
      </c>
    </row>
    <row r="1861" ht="15.75" customHeight="1">
      <c r="A1861" s="52" t="str">
        <f>IF('DATA PENDIENTES'!B1861="","",'DATA PENDIENTES'!B1861)</f>
        <v/>
      </c>
      <c r="B1861" s="52" t="str">
        <f>IF(A1861="","",'DATA PENDIENTES'!C1861)</f>
        <v/>
      </c>
      <c r="C1861" s="52" t="str">
        <f>IF(A1861="","",'DATA PENDIENTES'!L1861)</f>
        <v/>
      </c>
      <c r="D1861" s="52" t="str">
        <f>IF(A1861="","",'DATA PENDIENTES'!J1861)</f>
        <v/>
      </c>
      <c r="E1861" s="52" t="str">
        <f>IF(A1861="","",'DATA PENDIENTES'!D1861)</f>
        <v/>
      </c>
      <c r="F1861" s="52" t="str">
        <f>IF(A1861="","",'DATA PENDIENTES'!E1861)</f>
        <v/>
      </c>
      <c r="G1861" s="52" t="str">
        <f>IF(A1861="","",'DATA PENDIENTES'!F1861)</f>
        <v/>
      </c>
      <c r="H1861" s="52" t="str">
        <f>IF(A1861="","",'DATA PENDIENTES'!G1861)</f>
        <v/>
      </c>
      <c r="I1861" s="53" t="str">
        <f>IF(A1861="","",'DATA PENDIENTES'!H1861)</f>
        <v/>
      </c>
      <c r="J1861" s="53" t="str">
        <f t="shared" si="1"/>
        <v/>
      </c>
      <c r="K1861" s="52" t="str">
        <f>IF(A1861="","",'DATA PENDIENTES'!I1861)</f>
        <v/>
      </c>
      <c r="L1861" s="52" t="str">
        <f>IF(A1861="","",'DATA PENDIENTES'!K1861)</f>
        <v/>
      </c>
      <c r="M1861" s="52" t="str">
        <f>IF(A1861="","",'DATA PENDIENTES'!M1861)</f>
        <v/>
      </c>
      <c r="N1861" s="52" t="str">
        <f>IF(A1861="","",'DATA PENDIENTES'!N1861)</f>
        <v/>
      </c>
      <c r="O1861" s="52" t="str">
        <f t="shared" si="2"/>
        <v/>
      </c>
      <c r="P1861" s="52" t="str">
        <f t="shared" si="3"/>
        <v/>
      </c>
      <c r="Q1861" s="80" t="str">
        <f t="shared" si="4"/>
        <v/>
      </c>
      <c r="R1861" s="52" t="str">
        <f t="shared" si="5"/>
        <v/>
      </c>
      <c r="S1861" s="52" t="str">
        <f t="shared" si="6"/>
        <v/>
      </c>
      <c r="T1861" s="53" t="str">
        <f>IF(A1861="","",'DATA PENDIENTES'!O1861)</f>
        <v/>
      </c>
    </row>
    <row r="1862" ht="15.75" customHeight="1">
      <c r="A1862" s="47" t="str">
        <f>IF('DATA PENDIENTES'!B1862="","",'DATA PENDIENTES'!B1862)</f>
        <v/>
      </c>
      <c r="B1862" s="47" t="str">
        <f>IF(A1862="","",'DATA PENDIENTES'!C1862)</f>
        <v/>
      </c>
      <c r="C1862" s="47" t="str">
        <f>IF(A1862="","",'DATA PENDIENTES'!L1862)</f>
        <v/>
      </c>
      <c r="D1862" s="47" t="str">
        <f>IF(A1862="","",'DATA PENDIENTES'!J1862)</f>
        <v/>
      </c>
      <c r="E1862" s="47" t="str">
        <f>IF(A1862="","",'DATA PENDIENTES'!D1862)</f>
        <v/>
      </c>
      <c r="F1862" s="47" t="str">
        <f>IF(A1862="","",'DATA PENDIENTES'!E1862)</f>
        <v/>
      </c>
      <c r="G1862" s="47" t="str">
        <f>IF(A1862="","",'DATA PENDIENTES'!F1862)</f>
        <v/>
      </c>
      <c r="H1862" s="47" t="str">
        <f>IF(A1862="","",'DATA PENDIENTES'!G1862)</f>
        <v/>
      </c>
      <c r="I1862" s="48" t="str">
        <f>IF(A1862="","",'DATA PENDIENTES'!H1862)</f>
        <v/>
      </c>
      <c r="J1862" s="48" t="str">
        <f t="shared" si="1"/>
        <v/>
      </c>
      <c r="K1862" s="47" t="str">
        <f>IF(A1862="","",'DATA PENDIENTES'!I1862)</f>
        <v/>
      </c>
      <c r="L1862" s="47" t="str">
        <f>IF(A1862="","",'DATA PENDIENTES'!K1862)</f>
        <v/>
      </c>
      <c r="M1862" s="47" t="str">
        <f>IF(A1862="","",'DATA PENDIENTES'!M1862)</f>
        <v/>
      </c>
      <c r="N1862" s="47" t="str">
        <f>IF(A1862="","",'DATA PENDIENTES'!N1862)</f>
        <v/>
      </c>
      <c r="O1862" s="47" t="str">
        <f t="shared" si="2"/>
        <v/>
      </c>
      <c r="P1862" s="47" t="str">
        <f t="shared" si="3"/>
        <v/>
      </c>
      <c r="Q1862" s="77" t="str">
        <f t="shared" si="4"/>
        <v/>
      </c>
      <c r="R1862" s="47" t="str">
        <f t="shared" si="5"/>
        <v/>
      </c>
      <c r="S1862" s="47" t="str">
        <f t="shared" si="6"/>
        <v/>
      </c>
      <c r="T1862" s="48" t="str">
        <f>IF(A1862="","",'DATA PENDIENTES'!O1862)</f>
        <v/>
      </c>
    </row>
    <row r="1863" ht="15.75" customHeight="1">
      <c r="A1863" s="52" t="str">
        <f>IF('DATA PENDIENTES'!B1863="","",'DATA PENDIENTES'!B1863)</f>
        <v/>
      </c>
      <c r="B1863" s="52" t="str">
        <f>IF(A1863="","",'DATA PENDIENTES'!C1863)</f>
        <v/>
      </c>
      <c r="C1863" s="52" t="str">
        <f>IF(A1863="","",'DATA PENDIENTES'!L1863)</f>
        <v/>
      </c>
      <c r="D1863" s="52" t="str">
        <f>IF(A1863="","",'DATA PENDIENTES'!J1863)</f>
        <v/>
      </c>
      <c r="E1863" s="52" t="str">
        <f>IF(A1863="","",'DATA PENDIENTES'!D1863)</f>
        <v/>
      </c>
      <c r="F1863" s="52" t="str">
        <f>IF(A1863="","",'DATA PENDIENTES'!E1863)</f>
        <v/>
      </c>
      <c r="G1863" s="52" t="str">
        <f>IF(A1863="","",'DATA PENDIENTES'!F1863)</f>
        <v/>
      </c>
      <c r="H1863" s="52" t="str">
        <f>IF(A1863="","",'DATA PENDIENTES'!G1863)</f>
        <v/>
      </c>
      <c r="I1863" s="53" t="str">
        <f>IF(A1863="","",'DATA PENDIENTES'!H1863)</f>
        <v/>
      </c>
      <c r="J1863" s="53" t="str">
        <f t="shared" si="1"/>
        <v/>
      </c>
      <c r="K1863" s="52" t="str">
        <f>IF(A1863="","",'DATA PENDIENTES'!I1863)</f>
        <v/>
      </c>
      <c r="L1863" s="52" t="str">
        <f>IF(A1863="","",'DATA PENDIENTES'!K1863)</f>
        <v/>
      </c>
      <c r="M1863" s="52" t="str">
        <f>IF(A1863="","",'DATA PENDIENTES'!M1863)</f>
        <v/>
      </c>
      <c r="N1863" s="52" t="str">
        <f>IF(A1863="","",'DATA PENDIENTES'!N1863)</f>
        <v/>
      </c>
      <c r="O1863" s="52" t="str">
        <f t="shared" si="2"/>
        <v/>
      </c>
      <c r="P1863" s="52" t="str">
        <f t="shared" si="3"/>
        <v/>
      </c>
      <c r="Q1863" s="80" t="str">
        <f t="shared" si="4"/>
        <v/>
      </c>
      <c r="R1863" s="52" t="str">
        <f t="shared" si="5"/>
        <v/>
      </c>
      <c r="S1863" s="52" t="str">
        <f t="shared" si="6"/>
        <v/>
      </c>
      <c r="T1863" s="53" t="str">
        <f>IF(A1863="","",'DATA PENDIENTES'!O1863)</f>
        <v/>
      </c>
    </row>
    <row r="1864" ht="15.75" customHeight="1">
      <c r="A1864" s="47" t="str">
        <f>IF('DATA PENDIENTES'!B1864="","",'DATA PENDIENTES'!B1864)</f>
        <v/>
      </c>
      <c r="B1864" s="47" t="str">
        <f>IF(A1864="","",'DATA PENDIENTES'!C1864)</f>
        <v/>
      </c>
      <c r="C1864" s="47" t="str">
        <f>IF(A1864="","",'DATA PENDIENTES'!L1864)</f>
        <v/>
      </c>
      <c r="D1864" s="47" t="str">
        <f>IF(A1864="","",'DATA PENDIENTES'!J1864)</f>
        <v/>
      </c>
      <c r="E1864" s="47" t="str">
        <f>IF(A1864="","",'DATA PENDIENTES'!D1864)</f>
        <v/>
      </c>
      <c r="F1864" s="47" t="str">
        <f>IF(A1864="","",'DATA PENDIENTES'!E1864)</f>
        <v/>
      </c>
      <c r="G1864" s="47" t="str">
        <f>IF(A1864="","",'DATA PENDIENTES'!F1864)</f>
        <v/>
      </c>
      <c r="H1864" s="47" t="str">
        <f>IF(A1864="","",'DATA PENDIENTES'!G1864)</f>
        <v/>
      </c>
      <c r="I1864" s="48" t="str">
        <f>IF(A1864="","",'DATA PENDIENTES'!H1864)</f>
        <v/>
      </c>
      <c r="J1864" s="48" t="str">
        <f t="shared" si="1"/>
        <v/>
      </c>
      <c r="K1864" s="47" t="str">
        <f>IF(A1864="","",'DATA PENDIENTES'!I1864)</f>
        <v/>
      </c>
      <c r="L1864" s="47" t="str">
        <f>IF(A1864="","",'DATA PENDIENTES'!K1864)</f>
        <v/>
      </c>
      <c r="M1864" s="47" t="str">
        <f>IF(A1864="","",'DATA PENDIENTES'!M1864)</f>
        <v/>
      </c>
      <c r="N1864" s="47" t="str">
        <f>IF(A1864="","",'DATA PENDIENTES'!N1864)</f>
        <v/>
      </c>
      <c r="O1864" s="47" t="str">
        <f t="shared" si="2"/>
        <v/>
      </c>
      <c r="P1864" s="47" t="str">
        <f t="shared" si="3"/>
        <v/>
      </c>
      <c r="Q1864" s="77" t="str">
        <f t="shared" si="4"/>
        <v/>
      </c>
      <c r="R1864" s="47" t="str">
        <f t="shared" si="5"/>
        <v/>
      </c>
      <c r="S1864" s="47" t="str">
        <f t="shared" si="6"/>
        <v/>
      </c>
      <c r="T1864" s="48" t="str">
        <f>IF(A1864="","",'DATA PENDIENTES'!O1864)</f>
        <v/>
      </c>
    </row>
    <row r="1865" ht="15.75" customHeight="1">
      <c r="A1865" s="52" t="str">
        <f>IF('DATA PENDIENTES'!B1865="","",'DATA PENDIENTES'!B1865)</f>
        <v/>
      </c>
      <c r="B1865" s="52" t="str">
        <f>IF(A1865="","",'DATA PENDIENTES'!C1865)</f>
        <v/>
      </c>
      <c r="C1865" s="52" t="str">
        <f>IF(A1865="","",'DATA PENDIENTES'!L1865)</f>
        <v/>
      </c>
      <c r="D1865" s="52" t="str">
        <f>IF(A1865="","",'DATA PENDIENTES'!J1865)</f>
        <v/>
      </c>
      <c r="E1865" s="52" t="str">
        <f>IF(A1865="","",'DATA PENDIENTES'!D1865)</f>
        <v/>
      </c>
      <c r="F1865" s="52" t="str">
        <f>IF(A1865="","",'DATA PENDIENTES'!E1865)</f>
        <v/>
      </c>
      <c r="G1865" s="52" t="str">
        <f>IF(A1865="","",'DATA PENDIENTES'!F1865)</f>
        <v/>
      </c>
      <c r="H1865" s="52" t="str">
        <f>IF(A1865="","",'DATA PENDIENTES'!G1865)</f>
        <v/>
      </c>
      <c r="I1865" s="53" t="str">
        <f>IF(A1865="","",'DATA PENDIENTES'!H1865)</f>
        <v/>
      </c>
      <c r="J1865" s="53" t="str">
        <f t="shared" si="1"/>
        <v/>
      </c>
      <c r="K1865" s="52" t="str">
        <f>IF(A1865="","",'DATA PENDIENTES'!I1865)</f>
        <v/>
      </c>
      <c r="L1865" s="52" t="str">
        <f>IF(A1865="","",'DATA PENDIENTES'!K1865)</f>
        <v/>
      </c>
      <c r="M1865" s="52" t="str">
        <f>IF(A1865="","",'DATA PENDIENTES'!M1865)</f>
        <v/>
      </c>
      <c r="N1865" s="52" t="str">
        <f>IF(A1865="","",'DATA PENDIENTES'!N1865)</f>
        <v/>
      </c>
      <c r="O1865" s="52" t="str">
        <f t="shared" si="2"/>
        <v/>
      </c>
      <c r="P1865" s="52" t="str">
        <f t="shared" si="3"/>
        <v/>
      </c>
      <c r="Q1865" s="80" t="str">
        <f t="shared" si="4"/>
        <v/>
      </c>
      <c r="R1865" s="52" t="str">
        <f t="shared" si="5"/>
        <v/>
      </c>
      <c r="S1865" s="52" t="str">
        <f t="shared" si="6"/>
        <v/>
      </c>
      <c r="T1865" s="53" t="str">
        <f>IF(A1865="","",'DATA PENDIENTES'!O1865)</f>
        <v/>
      </c>
    </row>
    <row r="1866" ht="15.75" customHeight="1">
      <c r="A1866" s="47" t="str">
        <f>IF('DATA PENDIENTES'!B1866="","",'DATA PENDIENTES'!B1866)</f>
        <v/>
      </c>
      <c r="B1866" s="47" t="str">
        <f>IF(A1866="","",'DATA PENDIENTES'!C1866)</f>
        <v/>
      </c>
      <c r="C1866" s="47" t="str">
        <f>IF(A1866="","",'DATA PENDIENTES'!L1866)</f>
        <v/>
      </c>
      <c r="D1866" s="47" t="str">
        <f>IF(A1866="","",'DATA PENDIENTES'!J1866)</f>
        <v/>
      </c>
      <c r="E1866" s="47" t="str">
        <f>IF(A1866="","",'DATA PENDIENTES'!D1866)</f>
        <v/>
      </c>
      <c r="F1866" s="47" t="str">
        <f>IF(A1866="","",'DATA PENDIENTES'!E1866)</f>
        <v/>
      </c>
      <c r="G1866" s="47" t="str">
        <f>IF(A1866="","",'DATA PENDIENTES'!F1866)</f>
        <v/>
      </c>
      <c r="H1866" s="47" t="str">
        <f>IF(A1866="","",'DATA PENDIENTES'!G1866)</f>
        <v/>
      </c>
      <c r="I1866" s="48" t="str">
        <f>IF(A1866="","",'DATA PENDIENTES'!H1866)</f>
        <v/>
      </c>
      <c r="J1866" s="48" t="str">
        <f t="shared" si="1"/>
        <v/>
      </c>
      <c r="K1866" s="47" t="str">
        <f>IF(A1866="","",'DATA PENDIENTES'!I1866)</f>
        <v/>
      </c>
      <c r="L1866" s="47" t="str">
        <f>IF(A1866="","",'DATA PENDIENTES'!K1866)</f>
        <v/>
      </c>
      <c r="M1866" s="47" t="str">
        <f>IF(A1866="","",'DATA PENDIENTES'!M1866)</f>
        <v/>
      </c>
      <c r="N1866" s="47" t="str">
        <f>IF(A1866="","",'DATA PENDIENTES'!N1866)</f>
        <v/>
      </c>
      <c r="O1866" s="47" t="str">
        <f t="shared" si="2"/>
        <v/>
      </c>
      <c r="P1866" s="47" t="str">
        <f t="shared" si="3"/>
        <v/>
      </c>
      <c r="Q1866" s="77" t="str">
        <f t="shared" si="4"/>
        <v/>
      </c>
      <c r="R1866" s="47" t="str">
        <f t="shared" si="5"/>
        <v/>
      </c>
      <c r="S1866" s="47" t="str">
        <f t="shared" si="6"/>
        <v/>
      </c>
      <c r="T1866" s="48" t="str">
        <f>IF(A1866="","",'DATA PENDIENTES'!O1866)</f>
        <v/>
      </c>
    </row>
    <row r="1867" ht="15.75" customHeight="1">
      <c r="A1867" s="52" t="str">
        <f>IF('DATA PENDIENTES'!B1867="","",'DATA PENDIENTES'!B1867)</f>
        <v/>
      </c>
      <c r="B1867" s="52" t="str">
        <f>IF(A1867="","",'DATA PENDIENTES'!C1867)</f>
        <v/>
      </c>
      <c r="C1867" s="52" t="str">
        <f>IF(A1867="","",'DATA PENDIENTES'!L1867)</f>
        <v/>
      </c>
      <c r="D1867" s="52" t="str">
        <f>IF(A1867="","",'DATA PENDIENTES'!J1867)</f>
        <v/>
      </c>
      <c r="E1867" s="52" t="str">
        <f>IF(A1867="","",'DATA PENDIENTES'!D1867)</f>
        <v/>
      </c>
      <c r="F1867" s="52" t="str">
        <f>IF(A1867="","",'DATA PENDIENTES'!E1867)</f>
        <v/>
      </c>
      <c r="G1867" s="52" t="str">
        <f>IF(A1867="","",'DATA PENDIENTES'!F1867)</f>
        <v/>
      </c>
      <c r="H1867" s="52" t="str">
        <f>IF(A1867="","",'DATA PENDIENTES'!G1867)</f>
        <v/>
      </c>
      <c r="I1867" s="53" t="str">
        <f>IF(A1867="","",'DATA PENDIENTES'!H1867)</f>
        <v/>
      </c>
      <c r="J1867" s="53" t="str">
        <f t="shared" si="1"/>
        <v/>
      </c>
      <c r="K1867" s="52" t="str">
        <f>IF(A1867="","",'DATA PENDIENTES'!I1867)</f>
        <v/>
      </c>
      <c r="L1867" s="52" t="str">
        <f>IF(A1867="","",'DATA PENDIENTES'!K1867)</f>
        <v/>
      </c>
      <c r="M1867" s="52" t="str">
        <f>IF(A1867="","",'DATA PENDIENTES'!M1867)</f>
        <v/>
      </c>
      <c r="N1867" s="52" t="str">
        <f>IF(A1867="","",'DATA PENDIENTES'!N1867)</f>
        <v/>
      </c>
      <c r="O1867" s="52" t="str">
        <f t="shared" si="2"/>
        <v/>
      </c>
      <c r="P1867" s="52" t="str">
        <f t="shared" si="3"/>
        <v/>
      </c>
      <c r="Q1867" s="80" t="str">
        <f t="shared" si="4"/>
        <v/>
      </c>
      <c r="R1867" s="52" t="str">
        <f t="shared" si="5"/>
        <v/>
      </c>
      <c r="S1867" s="52" t="str">
        <f t="shared" si="6"/>
        <v/>
      </c>
      <c r="T1867" s="53" t="str">
        <f>IF(A1867="","",'DATA PENDIENTES'!O1867)</f>
        <v/>
      </c>
    </row>
    <row r="1868" ht="15.75" customHeight="1">
      <c r="A1868" s="47" t="str">
        <f>IF('DATA PENDIENTES'!B1868="","",'DATA PENDIENTES'!B1868)</f>
        <v/>
      </c>
      <c r="B1868" s="47" t="str">
        <f>IF(A1868="","",'DATA PENDIENTES'!C1868)</f>
        <v/>
      </c>
      <c r="C1868" s="47" t="str">
        <f>IF(A1868="","",'DATA PENDIENTES'!L1868)</f>
        <v/>
      </c>
      <c r="D1868" s="47" t="str">
        <f>IF(A1868="","",'DATA PENDIENTES'!J1868)</f>
        <v/>
      </c>
      <c r="E1868" s="47" t="str">
        <f>IF(A1868="","",'DATA PENDIENTES'!D1868)</f>
        <v/>
      </c>
      <c r="F1868" s="47" t="str">
        <f>IF(A1868="","",'DATA PENDIENTES'!E1868)</f>
        <v/>
      </c>
      <c r="G1868" s="47" t="str">
        <f>IF(A1868="","",'DATA PENDIENTES'!F1868)</f>
        <v/>
      </c>
      <c r="H1868" s="47" t="str">
        <f>IF(A1868="","",'DATA PENDIENTES'!G1868)</f>
        <v/>
      </c>
      <c r="I1868" s="48" t="str">
        <f>IF(A1868="","",'DATA PENDIENTES'!H1868)</f>
        <v/>
      </c>
      <c r="J1868" s="48" t="str">
        <f t="shared" si="1"/>
        <v/>
      </c>
      <c r="K1868" s="47" t="str">
        <f>IF(A1868="","",'DATA PENDIENTES'!I1868)</f>
        <v/>
      </c>
      <c r="L1868" s="47" t="str">
        <f>IF(A1868="","",'DATA PENDIENTES'!K1868)</f>
        <v/>
      </c>
      <c r="M1868" s="47" t="str">
        <f>IF(A1868="","",'DATA PENDIENTES'!M1868)</f>
        <v/>
      </c>
      <c r="N1868" s="47" t="str">
        <f>IF(A1868="","",'DATA PENDIENTES'!N1868)</f>
        <v/>
      </c>
      <c r="O1868" s="47" t="str">
        <f t="shared" si="2"/>
        <v/>
      </c>
      <c r="P1868" s="47" t="str">
        <f t="shared" si="3"/>
        <v/>
      </c>
      <c r="Q1868" s="77" t="str">
        <f t="shared" si="4"/>
        <v/>
      </c>
      <c r="R1868" s="47" t="str">
        <f t="shared" si="5"/>
        <v/>
      </c>
      <c r="S1868" s="47" t="str">
        <f t="shared" si="6"/>
        <v/>
      </c>
      <c r="T1868" s="48" t="str">
        <f>IF(A1868="","",'DATA PENDIENTES'!O1868)</f>
        <v/>
      </c>
    </row>
    <row r="1869" ht="15.75" customHeight="1">
      <c r="A1869" s="52" t="str">
        <f>IF('DATA PENDIENTES'!B1869="","",'DATA PENDIENTES'!B1869)</f>
        <v/>
      </c>
      <c r="B1869" s="52" t="str">
        <f>IF(A1869="","",'DATA PENDIENTES'!C1869)</f>
        <v/>
      </c>
      <c r="C1869" s="52" t="str">
        <f>IF(A1869="","",'DATA PENDIENTES'!L1869)</f>
        <v/>
      </c>
      <c r="D1869" s="52" t="str">
        <f>IF(A1869="","",'DATA PENDIENTES'!J1869)</f>
        <v/>
      </c>
      <c r="E1869" s="52" t="str">
        <f>IF(A1869="","",'DATA PENDIENTES'!D1869)</f>
        <v/>
      </c>
      <c r="F1869" s="52" t="str">
        <f>IF(A1869="","",'DATA PENDIENTES'!E1869)</f>
        <v/>
      </c>
      <c r="G1869" s="52" t="str">
        <f>IF(A1869="","",'DATA PENDIENTES'!F1869)</f>
        <v/>
      </c>
      <c r="H1869" s="52" t="str">
        <f>IF(A1869="","",'DATA PENDIENTES'!G1869)</f>
        <v/>
      </c>
      <c r="I1869" s="53" t="str">
        <f>IF(A1869="","",'DATA PENDIENTES'!H1869)</f>
        <v/>
      </c>
      <c r="J1869" s="53" t="str">
        <f t="shared" si="1"/>
        <v/>
      </c>
      <c r="K1869" s="52" t="str">
        <f>IF(A1869="","",'DATA PENDIENTES'!I1869)</f>
        <v/>
      </c>
      <c r="L1869" s="52" t="str">
        <f>IF(A1869="","",'DATA PENDIENTES'!K1869)</f>
        <v/>
      </c>
      <c r="M1869" s="52" t="str">
        <f>IF(A1869="","",'DATA PENDIENTES'!M1869)</f>
        <v/>
      </c>
      <c r="N1869" s="52" t="str">
        <f>IF(A1869="","",'DATA PENDIENTES'!N1869)</f>
        <v/>
      </c>
      <c r="O1869" s="52" t="str">
        <f t="shared" si="2"/>
        <v/>
      </c>
      <c r="P1869" s="52" t="str">
        <f t="shared" si="3"/>
        <v/>
      </c>
      <c r="Q1869" s="80" t="str">
        <f t="shared" si="4"/>
        <v/>
      </c>
      <c r="R1869" s="52" t="str">
        <f t="shared" si="5"/>
        <v/>
      </c>
      <c r="S1869" s="52" t="str">
        <f t="shared" si="6"/>
        <v/>
      </c>
      <c r="T1869" s="53" t="str">
        <f>IF(A1869="","",'DATA PENDIENTES'!O1869)</f>
        <v/>
      </c>
    </row>
    <row r="1870" ht="15.75" customHeight="1">
      <c r="A1870" s="47" t="str">
        <f>IF('DATA PENDIENTES'!B1870="","",'DATA PENDIENTES'!B1870)</f>
        <v/>
      </c>
      <c r="B1870" s="47" t="str">
        <f>IF(A1870="","",'DATA PENDIENTES'!C1870)</f>
        <v/>
      </c>
      <c r="C1870" s="47" t="str">
        <f>IF(A1870="","",'DATA PENDIENTES'!L1870)</f>
        <v/>
      </c>
      <c r="D1870" s="47" t="str">
        <f>IF(A1870="","",'DATA PENDIENTES'!J1870)</f>
        <v/>
      </c>
      <c r="E1870" s="47" t="str">
        <f>IF(A1870="","",'DATA PENDIENTES'!D1870)</f>
        <v/>
      </c>
      <c r="F1870" s="47" t="str">
        <f>IF(A1870="","",'DATA PENDIENTES'!E1870)</f>
        <v/>
      </c>
      <c r="G1870" s="47" t="str">
        <f>IF(A1870="","",'DATA PENDIENTES'!F1870)</f>
        <v/>
      </c>
      <c r="H1870" s="47" t="str">
        <f>IF(A1870="","",'DATA PENDIENTES'!G1870)</f>
        <v/>
      </c>
      <c r="I1870" s="48" t="str">
        <f>IF(A1870="","",'DATA PENDIENTES'!H1870)</f>
        <v/>
      </c>
      <c r="J1870" s="48" t="str">
        <f t="shared" si="1"/>
        <v/>
      </c>
      <c r="K1870" s="47" t="str">
        <f>IF(A1870="","",'DATA PENDIENTES'!I1870)</f>
        <v/>
      </c>
      <c r="L1870" s="47" t="str">
        <f>IF(A1870="","",'DATA PENDIENTES'!K1870)</f>
        <v/>
      </c>
      <c r="M1870" s="47" t="str">
        <f>IF(A1870="","",'DATA PENDIENTES'!M1870)</f>
        <v/>
      </c>
      <c r="N1870" s="47" t="str">
        <f>IF(A1870="","",'DATA PENDIENTES'!N1870)</f>
        <v/>
      </c>
      <c r="O1870" s="47" t="str">
        <f t="shared" si="2"/>
        <v/>
      </c>
      <c r="P1870" s="47" t="str">
        <f t="shared" si="3"/>
        <v/>
      </c>
      <c r="Q1870" s="77" t="str">
        <f t="shared" si="4"/>
        <v/>
      </c>
      <c r="R1870" s="47" t="str">
        <f t="shared" si="5"/>
        <v/>
      </c>
      <c r="S1870" s="47" t="str">
        <f t="shared" si="6"/>
        <v/>
      </c>
      <c r="T1870" s="48" t="str">
        <f>IF(A1870="","",'DATA PENDIENTES'!O1870)</f>
        <v/>
      </c>
    </row>
    <row r="1871" ht="15.75" customHeight="1">
      <c r="A1871" s="52" t="str">
        <f>IF('DATA PENDIENTES'!B1871="","",'DATA PENDIENTES'!B1871)</f>
        <v/>
      </c>
      <c r="B1871" s="52" t="str">
        <f>IF(A1871="","",'DATA PENDIENTES'!C1871)</f>
        <v/>
      </c>
      <c r="C1871" s="52" t="str">
        <f>IF(A1871="","",'DATA PENDIENTES'!L1871)</f>
        <v/>
      </c>
      <c r="D1871" s="52" t="str">
        <f>IF(A1871="","",'DATA PENDIENTES'!J1871)</f>
        <v/>
      </c>
      <c r="E1871" s="52" t="str">
        <f>IF(A1871="","",'DATA PENDIENTES'!D1871)</f>
        <v/>
      </c>
      <c r="F1871" s="52" t="str">
        <f>IF(A1871="","",'DATA PENDIENTES'!E1871)</f>
        <v/>
      </c>
      <c r="G1871" s="52" t="str">
        <f>IF(A1871="","",'DATA PENDIENTES'!F1871)</f>
        <v/>
      </c>
      <c r="H1871" s="52" t="str">
        <f>IF(A1871="","",'DATA PENDIENTES'!G1871)</f>
        <v/>
      </c>
      <c r="I1871" s="53" t="str">
        <f>IF(A1871="","",'DATA PENDIENTES'!H1871)</f>
        <v/>
      </c>
      <c r="J1871" s="53" t="str">
        <f t="shared" si="1"/>
        <v/>
      </c>
      <c r="K1871" s="52" t="str">
        <f>IF(A1871="","",'DATA PENDIENTES'!I1871)</f>
        <v/>
      </c>
      <c r="L1871" s="52" t="str">
        <f>IF(A1871="","",'DATA PENDIENTES'!K1871)</f>
        <v/>
      </c>
      <c r="M1871" s="52" t="str">
        <f>IF(A1871="","",'DATA PENDIENTES'!M1871)</f>
        <v/>
      </c>
      <c r="N1871" s="52" t="str">
        <f>IF(A1871="","",'DATA PENDIENTES'!N1871)</f>
        <v/>
      </c>
      <c r="O1871" s="52" t="str">
        <f t="shared" si="2"/>
        <v/>
      </c>
      <c r="P1871" s="52" t="str">
        <f t="shared" si="3"/>
        <v/>
      </c>
      <c r="Q1871" s="80" t="str">
        <f t="shared" si="4"/>
        <v/>
      </c>
      <c r="R1871" s="52" t="str">
        <f t="shared" si="5"/>
        <v/>
      </c>
      <c r="S1871" s="52" t="str">
        <f t="shared" si="6"/>
        <v/>
      </c>
      <c r="T1871" s="53" t="str">
        <f>IF(A1871="","",'DATA PENDIENTES'!O1871)</f>
        <v/>
      </c>
    </row>
    <row r="1872" ht="15.75" customHeight="1">
      <c r="A1872" s="47" t="str">
        <f>IF('DATA PENDIENTES'!B1872="","",'DATA PENDIENTES'!B1872)</f>
        <v/>
      </c>
      <c r="B1872" s="47" t="str">
        <f>IF(A1872="","",'DATA PENDIENTES'!C1872)</f>
        <v/>
      </c>
      <c r="C1872" s="47" t="str">
        <f>IF(A1872="","",'DATA PENDIENTES'!L1872)</f>
        <v/>
      </c>
      <c r="D1872" s="47" t="str">
        <f>IF(A1872="","",'DATA PENDIENTES'!J1872)</f>
        <v/>
      </c>
      <c r="E1872" s="47" t="str">
        <f>IF(A1872="","",'DATA PENDIENTES'!D1872)</f>
        <v/>
      </c>
      <c r="F1872" s="47" t="str">
        <f>IF(A1872="","",'DATA PENDIENTES'!E1872)</f>
        <v/>
      </c>
      <c r="G1872" s="47" t="str">
        <f>IF(A1872="","",'DATA PENDIENTES'!F1872)</f>
        <v/>
      </c>
      <c r="H1872" s="47" t="str">
        <f>IF(A1872="","",'DATA PENDIENTES'!G1872)</f>
        <v/>
      </c>
      <c r="I1872" s="48" t="str">
        <f>IF(A1872="","",'DATA PENDIENTES'!H1872)</f>
        <v/>
      </c>
      <c r="J1872" s="48" t="str">
        <f t="shared" si="1"/>
        <v/>
      </c>
      <c r="K1872" s="47" t="str">
        <f>IF(A1872="","",'DATA PENDIENTES'!I1872)</f>
        <v/>
      </c>
      <c r="L1872" s="47" t="str">
        <f>IF(A1872="","",'DATA PENDIENTES'!K1872)</f>
        <v/>
      </c>
      <c r="M1872" s="47" t="str">
        <f>IF(A1872="","",'DATA PENDIENTES'!M1872)</f>
        <v/>
      </c>
      <c r="N1872" s="47" t="str">
        <f>IF(A1872="","",'DATA PENDIENTES'!N1872)</f>
        <v/>
      </c>
      <c r="O1872" s="47" t="str">
        <f t="shared" si="2"/>
        <v/>
      </c>
      <c r="P1872" s="47" t="str">
        <f t="shared" si="3"/>
        <v/>
      </c>
      <c r="Q1872" s="77" t="str">
        <f t="shared" si="4"/>
        <v/>
      </c>
      <c r="R1872" s="47" t="str">
        <f t="shared" si="5"/>
        <v/>
      </c>
      <c r="S1872" s="47" t="str">
        <f t="shared" si="6"/>
        <v/>
      </c>
      <c r="T1872" s="48" t="str">
        <f>IF(A1872="","",'DATA PENDIENTES'!O1872)</f>
        <v/>
      </c>
    </row>
    <row r="1873" ht="15.75" customHeight="1">
      <c r="A1873" s="52" t="str">
        <f>IF('DATA PENDIENTES'!B1873="","",'DATA PENDIENTES'!B1873)</f>
        <v/>
      </c>
      <c r="B1873" s="52" t="str">
        <f>IF(A1873="","",'DATA PENDIENTES'!C1873)</f>
        <v/>
      </c>
      <c r="C1873" s="52" t="str">
        <f>IF(A1873="","",'DATA PENDIENTES'!L1873)</f>
        <v/>
      </c>
      <c r="D1873" s="52" t="str">
        <f>IF(A1873="","",'DATA PENDIENTES'!J1873)</f>
        <v/>
      </c>
      <c r="E1873" s="52" t="str">
        <f>IF(A1873="","",'DATA PENDIENTES'!D1873)</f>
        <v/>
      </c>
      <c r="F1873" s="52" t="str">
        <f>IF(A1873="","",'DATA PENDIENTES'!E1873)</f>
        <v/>
      </c>
      <c r="G1873" s="52" t="str">
        <f>IF(A1873="","",'DATA PENDIENTES'!F1873)</f>
        <v/>
      </c>
      <c r="H1873" s="52" t="str">
        <f>IF(A1873="","",'DATA PENDIENTES'!G1873)</f>
        <v/>
      </c>
      <c r="I1873" s="53" t="str">
        <f>IF(A1873="","",'DATA PENDIENTES'!H1873)</f>
        <v/>
      </c>
      <c r="J1873" s="53" t="str">
        <f t="shared" si="1"/>
        <v/>
      </c>
      <c r="K1873" s="52" t="str">
        <f>IF(A1873="","",'DATA PENDIENTES'!I1873)</f>
        <v/>
      </c>
      <c r="L1873" s="52" t="str">
        <f>IF(A1873="","",'DATA PENDIENTES'!K1873)</f>
        <v/>
      </c>
      <c r="M1873" s="52" t="str">
        <f>IF(A1873="","",'DATA PENDIENTES'!M1873)</f>
        <v/>
      </c>
      <c r="N1873" s="52" t="str">
        <f>IF(A1873="","",'DATA PENDIENTES'!N1873)</f>
        <v/>
      </c>
      <c r="O1873" s="52" t="str">
        <f t="shared" si="2"/>
        <v/>
      </c>
      <c r="P1873" s="52" t="str">
        <f t="shared" si="3"/>
        <v/>
      </c>
      <c r="Q1873" s="80" t="str">
        <f t="shared" si="4"/>
        <v/>
      </c>
      <c r="R1873" s="52" t="str">
        <f t="shared" si="5"/>
        <v/>
      </c>
      <c r="S1873" s="52" t="str">
        <f t="shared" si="6"/>
        <v/>
      </c>
      <c r="T1873" s="53" t="str">
        <f>IF(A1873="","",'DATA PENDIENTES'!O1873)</f>
        <v/>
      </c>
    </row>
    <row r="1874" ht="15.75" customHeight="1">
      <c r="A1874" s="47" t="str">
        <f>IF('DATA PENDIENTES'!B1874="","",'DATA PENDIENTES'!B1874)</f>
        <v/>
      </c>
      <c r="B1874" s="47" t="str">
        <f>IF(A1874="","",'DATA PENDIENTES'!C1874)</f>
        <v/>
      </c>
      <c r="C1874" s="47" t="str">
        <f>IF(A1874="","",'DATA PENDIENTES'!L1874)</f>
        <v/>
      </c>
      <c r="D1874" s="47" t="str">
        <f>IF(A1874="","",'DATA PENDIENTES'!J1874)</f>
        <v/>
      </c>
      <c r="E1874" s="47" t="str">
        <f>IF(A1874="","",'DATA PENDIENTES'!D1874)</f>
        <v/>
      </c>
      <c r="F1874" s="47" t="str">
        <f>IF(A1874="","",'DATA PENDIENTES'!E1874)</f>
        <v/>
      </c>
      <c r="G1874" s="47" t="str">
        <f>IF(A1874="","",'DATA PENDIENTES'!F1874)</f>
        <v/>
      </c>
      <c r="H1874" s="47" t="str">
        <f>IF(A1874="","",'DATA PENDIENTES'!G1874)</f>
        <v/>
      </c>
      <c r="I1874" s="48" t="str">
        <f>IF(A1874="","",'DATA PENDIENTES'!H1874)</f>
        <v/>
      </c>
      <c r="J1874" s="48" t="str">
        <f t="shared" si="1"/>
        <v/>
      </c>
      <c r="K1874" s="47" t="str">
        <f>IF(A1874="","",'DATA PENDIENTES'!I1874)</f>
        <v/>
      </c>
      <c r="L1874" s="47" t="str">
        <f>IF(A1874="","",'DATA PENDIENTES'!K1874)</f>
        <v/>
      </c>
      <c r="M1874" s="47" t="str">
        <f>IF(A1874="","",'DATA PENDIENTES'!M1874)</f>
        <v/>
      </c>
      <c r="N1874" s="47" t="str">
        <f>IF(A1874="","",'DATA PENDIENTES'!N1874)</f>
        <v/>
      </c>
      <c r="O1874" s="47" t="str">
        <f t="shared" si="2"/>
        <v/>
      </c>
      <c r="P1874" s="47" t="str">
        <f t="shared" si="3"/>
        <v/>
      </c>
      <c r="Q1874" s="77" t="str">
        <f t="shared" si="4"/>
        <v/>
      </c>
      <c r="R1874" s="47" t="str">
        <f t="shared" si="5"/>
        <v/>
      </c>
      <c r="S1874" s="47" t="str">
        <f t="shared" si="6"/>
        <v/>
      </c>
      <c r="T1874" s="48" t="str">
        <f>IF(A1874="","",'DATA PENDIENTES'!O1874)</f>
        <v/>
      </c>
    </row>
    <row r="1875" ht="15.75" customHeight="1">
      <c r="A1875" s="52" t="str">
        <f>IF('DATA PENDIENTES'!B1875="","",'DATA PENDIENTES'!B1875)</f>
        <v/>
      </c>
      <c r="B1875" s="52" t="str">
        <f>IF(A1875="","",'DATA PENDIENTES'!C1875)</f>
        <v/>
      </c>
      <c r="C1875" s="52" t="str">
        <f>IF(A1875="","",'DATA PENDIENTES'!L1875)</f>
        <v/>
      </c>
      <c r="D1875" s="52" t="str">
        <f>IF(A1875="","",'DATA PENDIENTES'!J1875)</f>
        <v/>
      </c>
      <c r="E1875" s="52" t="str">
        <f>IF(A1875="","",'DATA PENDIENTES'!D1875)</f>
        <v/>
      </c>
      <c r="F1875" s="52" t="str">
        <f>IF(A1875="","",'DATA PENDIENTES'!E1875)</f>
        <v/>
      </c>
      <c r="G1875" s="52" t="str">
        <f>IF(A1875="","",'DATA PENDIENTES'!F1875)</f>
        <v/>
      </c>
      <c r="H1875" s="52" t="str">
        <f>IF(A1875="","",'DATA PENDIENTES'!G1875)</f>
        <v/>
      </c>
      <c r="I1875" s="53" t="str">
        <f>IF(A1875="","",'DATA PENDIENTES'!H1875)</f>
        <v/>
      </c>
      <c r="J1875" s="53" t="str">
        <f t="shared" si="1"/>
        <v/>
      </c>
      <c r="K1875" s="52" t="str">
        <f>IF(A1875="","",'DATA PENDIENTES'!I1875)</f>
        <v/>
      </c>
      <c r="L1875" s="52" t="str">
        <f>IF(A1875="","",'DATA PENDIENTES'!K1875)</f>
        <v/>
      </c>
      <c r="M1875" s="52" t="str">
        <f>IF(A1875="","",'DATA PENDIENTES'!M1875)</f>
        <v/>
      </c>
      <c r="N1875" s="52" t="str">
        <f>IF(A1875="","",'DATA PENDIENTES'!N1875)</f>
        <v/>
      </c>
      <c r="O1875" s="52" t="str">
        <f t="shared" si="2"/>
        <v/>
      </c>
      <c r="P1875" s="52" t="str">
        <f t="shared" si="3"/>
        <v/>
      </c>
      <c r="Q1875" s="80" t="str">
        <f t="shared" si="4"/>
        <v/>
      </c>
      <c r="R1875" s="52" t="str">
        <f t="shared" si="5"/>
        <v/>
      </c>
      <c r="S1875" s="52" t="str">
        <f t="shared" si="6"/>
        <v/>
      </c>
      <c r="T1875" s="53" t="str">
        <f>IF(A1875="","",'DATA PENDIENTES'!O1875)</f>
        <v/>
      </c>
    </row>
    <row r="1876" ht="15.75" customHeight="1">
      <c r="A1876" s="47" t="str">
        <f>IF('DATA PENDIENTES'!B1876="","",'DATA PENDIENTES'!B1876)</f>
        <v/>
      </c>
      <c r="B1876" s="47" t="str">
        <f>IF(A1876="","",'DATA PENDIENTES'!C1876)</f>
        <v/>
      </c>
      <c r="C1876" s="47" t="str">
        <f>IF(A1876="","",'DATA PENDIENTES'!L1876)</f>
        <v/>
      </c>
      <c r="D1876" s="47" t="str">
        <f>IF(A1876="","",'DATA PENDIENTES'!J1876)</f>
        <v/>
      </c>
      <c r="E1876" s="47" t="str">
        <f>IF(A1876="","",'DATA PENDIENTES'!D1876)</f>
        <v/>
      </c>
      <c r="F1876" s="47" t="str">
        <f>IF(A1876="","",'DATA PENDIENTES'!E1876)</f>
        <v/>
      </c>
      <c r="G1876" s="47" t="str">
        <f>IF(A1876="","",'DATA PENDIENTES'!F1876)</f>
        <v/>
      </c>
      <c r="H1876" s="47" t="str">
        <f>IF(A1876="","",'DATA PENDIENTES'!G1876)</f>
        <v/>
      </c>
      <c r="I1876" s="48" t="str">
        <f>IF(A1876="","",'DATA PENDIENTES'!H1876)</f>
        <v/>
      </c>
      <c r="J1876" s="48" t="str">
        <f t="shared" si="1"/>
        <v/>
      </c>
      <c r="K1876" s="47" t="str">
        <f>IF(A1876="","",'DATA PENDIENTES'!I1876)</f>
        <v/>
      </c>
      <c r="L1876" s="47" t="str">
        <f>IF(A1876="","",'DATA PENDIENTES'!K1876)</f>
        <v/>
      </c>
      <c r="M1876" s="47" t="str">
        <f>IF(A1876="","",'DATA PENDIENTES'!M1876)</f>
        <v/>
      </c>
      <c r="N1876" s="47" t="str">
        <f>IF(A1876="","",'DATA PENDIENTES'!N1876)</f>
        <v/>
      </c>
      <c r="O1876" s="47" t="str">
        <f t="shared" si="2"/>
        <v/>
      </c>
      <c r="P1876" s="47" t="str">
        <f t="shared" si="3"/>
        <v/>
      </c>
      <c r="Q1876" s="77" t="str">
        <f t="shared" si="4"/>
        <v/>
      </c>
      <c r="R1876" s="47" t="str">
        <f t="shared" si="5"/>
        <v/>
      </c>
      <c r="S1876" s="47" t="str">
        <f t="shared" si="6"/>
        <v/>
      </c>
      <c r="T1876" s="48" t="str">
        <f>IF(A1876="","",'DATA PENDIENTES'!O1876)</f>
        <v/>
      </c>
    </row>
    <row r="1877" ht="15.75" customHeight="1">
      <c r="A1877" s="52" t="str">
        <f>IF('DATA PENDIENTES'!B1877="","",'DATA PENDIENTES'!B1877)</f>
        <v/>
      </c>
      <c r="B1877" s="52" t="str">
        <f>IF(A1877="","",'DATA PENDIENTES'!C1877)</f>
        <v/>
      </c>
      <c r="C1877" s="52" t="str">
        <f>IF(A1877="","",'DATA PENDIENTES'!L1877)</f>
        <v/>
      </c>
      <c r="D1877" s="52" t="str">
        <f>IF(A1877="","",'DATA PENDIENTES'!J1877)</f>
        <v/>
      </c>
      <c r="E1877" s="52" t="str">
        <f>IF(A1877="","",'DATA PENDIENTES'!D1877)</f>
        <v/>
      </c>
      <c r="F1877" s="52" t="str">
        <f>IF(A1877="","",'DATA PENDIENTES'!E1877)</f>
        <v/>
      </c>
      <c r="G1877" s="52" t="str">
        <f>IF(A1877="","",'DATA PENDIENTES'!F1877)</f>
        <v/>
      </c>
      <c r="H1877" s="52" t="str">
        <f>IF(A1877="","",'DATA PENDIENTES'!G1877)</f>
        <v/>
      </c>
      <c r="I1877" s="53" t="str">
        <f>IF(A1877="","",'DATA PENDIENTES'!H1877)</f>
        <v/>
      </c>
      <c r="J1877" s="53" t="str">
        <f t="shared" si="1"/>
        <v/>
      </c>
      <c r="K1877" s="52" t="str">
        <f>IF(A1877="","",'DATA PENDIENTES'!I1877)</f>
        <v/>
      </c>
      <c r="L1877" s="52" t="str">
        <f>IF(A1877="","",'DATA PENDIENTES'!K1877)</f>
        <v/>
      </c>
      <c r="M1877" s="52" t="str">
        <f>IF(A1877="","",'DATA PENDIENTES'!M1877)</f>
        <v/>
      </c>
      <c r="N1877" s="52" t="str">
        <f>IF(A1877="","",'DATA PENDIENTES'!N1877)</f>
        <v/>
      </c>
      <c r="O1877" s="52" t="str">
        <f t="shared" si="2"/>
        <v/>
      </c>
      <c r="P1877" s="52" t="str">
        <f t="shared" si="3"/>
        <v/>
      </c>
      <c r="Q1877" s="80" t="str">
        <f t="shared" si="4"/>
        <v/>
      </c>
      <c r="R1877" s="52" t="str">
        <f t="shared" si="5"/>
        <v/>
      </c>
      <c r="S1877" s="52" t="str">
        <f t="shared" si="6"/>
        <v/>
      </c>
      <c r="T1877" s="53" t="str">
        <f>IF(A1877="","",'DATA PENDIENTES'!O1877)</f>
        <v/>
      </c>
    </row>
    <row r="1878" ht="15.75" customHeight="1">
      <c r="A1878" s="47" t="str">
        <f>IF('DATA PENDIENTES'!B1878="","",'DATA PENDIENTES'!B1878)</f>
        <v/>
      </c>
      <c r="B1878" s="47" t="str">
        <f>IF(A1878="","",'DATA PENDIENTES'!C1878)</f>
        <v/>
      </c>
      <c r="C1878" s="47" t="str">
        <f>IF(A1878="","",'DATA PENDIENTES'!L1878)</f>
        <v/>
      </c>
      <c r="D1878" s="47" t="str">
        <f>IF(A1878="","",'DATA PENDIENTES'!J1878)</f>
        <v/>
      </c>
      <c r="E1878" s="47" t="str">
        <f>IF(A1878="","",'DATA PENDIENTES'!D1878)</f>
        <v/>
      </c>
      <c r="F1878" s="47" t="str">
        <f>IF(A1878="","",'DATA PENDIENTES'!E1878)</f>
        <v/>
      </c>
      <c r="G1878" s="47" t="str">
        <f>IF(A1878="","",'DATA PENDIENTES'!F1878)</f>
        <v/>
      </c>
      <c r="H1878" s="47" t="str">
        <f>IF(A1878="","",'DATA PENDIENTES'!G1878)</f>
        <v/>
      </c>
      <c r="I1878" s="48" t="str">
        <f>IF(A1878="","",'DATA PENDIENTES'!H1878)</f>
        <v/>
      </c>
      <c r="J1878" s="48" t="str">
        <f t="shared" si="1"/>
        <v/>
      </c>
      <c r="K1878" s="47" t="str">
        <f>IF(A1878="","",'DATA PENDIENTES'!I1878)</f>
        <v/>
      </c>
      <c r="L1878" s="47" t="str">
        <f>IF(A1878="","",'DATA PENDIENTES'!K1878)</f>
        <v/>
      </c>
      <c r="M1878" s="47" t="str">
        <f>IF(A1878="","",'DATA PENDIENTES'!M1878)</f>
        <v/>
      </c>
      <c r="N1878" s="47" t="str">
        <f>IF(A1878="","",'DATA PENDIENTES'!N1878)</f>
        <v/>
      </c>
      <c r="O1878" s="47" t="str">
        <f t="shared" si="2"/>
        <v/>
      </c>
      <c r="P1878" s="47" t="str">
        <f t="shared" si="3"/>
        <v/>
      </c>
      <c r="Q1878" s="77" t="str">
        <f t="shared" si="4"/>
        <v/>
      </c>
      <c r="R1878" s="47" t="str">
        <f t="shared" si="5"/>
        <v/>
      </c>
      <c r="S1878" s="47" t="str">
        <f t="shared" si="6"/>
        <v/>
      </c>
      <c r="T1878" s="48" t="str">
        <f>IF(A1878="","",'DATA PENDIENTES'!O1878)</f>
        <v/>
      </c>
    </row>
    <row r="1879" ht="15.75" customHeight="1">
      <c r="A1879" s="52" t="str">
        <f>IF('DATA PENDIENTES'!B1879="","",'DATA PENDIENTES'!B1879)</f>
        <v/>
      </c>
      <c r="B1879" s="52" t="str">
        <f>IF(A1879="","",'DATA PENDIENTES'!C1879)</f>
        <v/>
      </c>
      <c r="C1879" s="52" t="str">
        <f>IF(A1879="","",'DATA PENDIENTES'!L1879)</f>
        <v/>
      </c>
      <c r="D1879" s="52" t="str">
        <f>IF(A1879="","",'DATA PENDIENTES'!J1879)</f>
        <v/>
      </c>
      <c r="E1879" s="52" t="str">
        <f>IF(A1879="","",'DATA PENDIENTES'!D1879)</f>
        <v/>
      </c>
      <c r="F1879" s="52" t="str">
        <f>IF(A1879="","",'DATA PENDIENTES'!E1879)</f>
        <v/>
      </c>
      <c r="G1879" s="52" t="str">
        <f>IF(A1879="","",'DATA PENDIENTES'!F1879)</f>
        <v/>
      </c>
      <c r="H1879" s="52" t="str">
        <f>IF(A1879="","",'DATA PENDIENTES'!G1879)</f>
        <v/>
      </c>
      <c r="I1879" s="53" t="str">
        <f>IF(A1879="","",'DATA PENDIENTES'!H1879)</f>
        <v/>
      </c>
      <c r="J1879" s="53" t="str">
        <f t="shared" si="1"/>
        <v/>
      </c>
      <c r="K1879" s="52" t="str">
        <f>IF(A1879="","",'DATA PENDIENTES'!I1879)</f>
        <v/>
      </c>
      <c r="L1879" s="52" t="str">
        <f>IF(A1879="","",'DATA PENDIENTES'!K1879)</f>
        <v/>
      </c>
      <c r="M1879" s="52" t="str">
        <f>IF(A1879="","",'DATA PENDIENTES'!M1879)</f>
        <v/>
      </c>
      <c r="N1879" s="52" t="str">
        <f>IF(A1879="","",'DATA PENDIENTES'!N1879)</f>
        <v/>
      </c>
      <c r="O1879" s="52" t="str">
        <f t="shared" si="2"/>
        <v/>
      </c>
      <c r="P1879" s="52" t="str">
        <f t="shared" si="3"/>
        <v/>
      </c>
      <c r="Q1879" s="80" t="str">
        <f t="shared" si="4"/>
        <v/>
      </c>
      <c r="R1879" s="52" t="str">
        <f t="shared" si="5"/>
        <v/>
      </c>
      <c r="S1879" s="52" t="str">
        <f t="shared" si="6"/>
        <v/>
      </c>
      <c r="T1879" s="53" t="str">
        <f>IF(A1879="","",'DATA PENDIENTES'!O1879)</f>
        <v/>
      </c>
    </row>
    <row r="1880" ht="15.75" customHeight="1">
      <c r="A1880" s="47" t="str">
        <f>IF('DATA PENDIENTES'!B1880="","",'DATA PENDIENTES'!B1880)</f>
        <v/>
      </c>
      <c r="B1880" s="47" t="str">
        <f>IF(A1880="","",'DATA PENDIENTES'!C1880)</f>
        <v/>
      </c>
      <c r="C1880" s="47" t="str">
        <f>IF(A1880="","",'DATA PENDIENTES'!L1880)</f>
        <v/>
      </c>
      <c r="D1880" s="47" t="str">
        <f>IF(A1880="","",'DATA PENDIENTES'!J1880)</f>
        <v/>
      </c>
      <c r="E1880" s="47" t="str">
        <f>IF(A1880="","",'DATA PENDIENTES'!D1880)</f>
        <v/>
      </c>
      <c r="F1880" s="47" t="str">
        <f>IF(A1880="","",'DATA PENDIENTES'!E1880)</f>
        <v/>
      </c>
      <c r="G1880" s="47" t="str">
        <f>IF(A1880="","",'DATA PENDIENTES'!F1880)</f>
        <v/>
      </c>
      <c r="H1880" s="47" t="str">
        <f>IF(A1880="","",'DATA PENDIENTES'!G1880)</f>
        <v/>
      </c>
      <c r="I1880" s="48" t="str">
        <f>IF(A1880="","",'DATA PENDIENTES'!H1880)</f>
        <v/>
      </c>
      <c r="J1880" s="48" t="str">
        <f t="shared" si="1"/>
        <v/>
      </c>
      <c r="K1880" s="47" t="str">
        <f>IF(A1880="","",'DATA PENDIENTES'!I1880)</f>
        <v/>
      </c>
      <c r="L1880" s="47" t="str">
        <f>IF(A1880="","",'DATA PENDIENTES'!K1880)</f>
        <v/>
      </c>
      <c r="M1880" s="47" t="str">
        <f>IF(A1880="","",'DATA PENDIENTES'!M1880)</f>
        <v/>
      </c>
      <c r="N1880" s="47" t="str">
        <f>IF(A1880="","",'DATA PENDIENTES'!N1880)</f>
        <v/>
      </c>
      <c r="O1880" s="47" t="str">
        <f t="shared" si="2"/>
        <v/>
      </c>
      <c r="P1880" s="47" t="str">
        <f t="shared" si="3"/>
        <v/>
      </c>
      <c r="Q1880" s="77" t="str">
        <f t="shared" si="4"/>
        <v/>
      </c>
      <c r="R1880" s="47" t="str">
        <f t="shared" si="5"/>
        <v/>
      </c>
      <c r="S1880" s="47" t="str">
        <f t="shared" si="6"/>
        <v/>
      </c>
      <c r="T1880" s="48" t="str">
        <f>IF(A1880="","",'DATA PENDIENTES'!O1880)</f>
        <v/>
      </c>
    </row>
    <row r="1881" ht="15.75" customHeight="1">
      <c r="A1881" s="52" t="str">
        <f>IF('DATA PENDIENTES'!B1881="","",'DATA PENDIENTES'!B1881)</f>
        <v/>
      </c>
      <c r="B1881" s="52" t="str">
        <f>IF(A1881="","",'DATA PENDIENTES'!C1881)</f>
        <v/>
      </c>
      <c r="C1881" s="52" t="str">
        <f>IF(A1881="","",'DATA PENDIENTES'!L1881)</f>
        <v/>
      </c>
      <c r="D1881" s="52" t="str">
        <f>IF(A1881="","",'DATA PENDIENTES'!J1881)</f>
        <v/>
      </c>
      <c r="E1881" s="52" t="str">
        <f>IF(A1881="","",'DATA PENDIENTES'!D1881)</f>
        <v/>
      </c>
      <c r="F1881" s="52" t="str">
        <f>IF(A1881="","",'DATA PENDIENTES'!E1881)</f>
        <v/>
      </c>
      <c r="G1881" s="52" t="str">
        <f>IF(A1881="","",'DATA PENDIENTES'!F1881)</f>
        <v/>
      </c>
      <c r="H1881" s="52" t="str">
        <f>IF(A1881="","",'DATA PENDIENTES'!G1881)</f>
        <v/>
      </c>
      <c r="I1881" s="53" t="str">
        <f>IF(A1881="","",'DATA PENDIENTES'!H1881)</f>
        <v/>
      </c>
      <c r="J1881" s="53" t="str">
        <f t="shared" si="1"/>
        <v/>
      </c>
      <c r="K1881" s="52" t="str">
        <f>IF(A1881="","",'DATA PENDIENTES'!I1881)</f>
        <v/>
      </c>
      <c r="L1881" s="52" t="str">
        <f>IF(A1881="","",'DATA PENDIENTES'!K1881)</f>
        <v/>
      </c>
      <c r="M1881" s="52" t="str">
        <f>IF(A1881="","",'DATA PENDIENTES'!M1881)</f>
        <v/>
      </c>
      <c r="N1881" s="52" t="str">
        <f>IF(A1881="","",'DATA PENDIENTES'!N1881)</f>
        <v/>
      </c>
      <c r="O1881" s="52" t="str">
        <f t="shared" si="2"/>
        <v/>
      </c>
      <c r="P1881" s="52" t="str">
        <f t="shared" si="3"/>
        <v/>
      </c>
      <c r="Q1881" s="80" t="str">
        <f t="shared" si="4"/>
        <v/>
      </c>
      <c r="R1881" s="52" t="str">
        <f t="shared" si="5"/>
        <v/>
      </c>
      <c r="S1881" s="52" t="str">
        <f t="shared" si="6"/>
        <v/>
      </c>
      <c r="T1881" s="53" t="str">
        <f>IF(A1881="","",'DATA PENDIENTES'!O1881)</f>
        <v/>
      </c>
    </row>
    <row r="1882" ht="15.75" customHeight="1">
      <c r="A1882" s="47" t="str">
        <f>IF('DATA PENDIENTES'!B1882="","",'DATA PENDIENTES'!B1882)</f>
        <v/>
      </c>
      <c r="B1882" s="47" t="str">
        <f>IF(A1882="","",'DATA PENDIENTES'!C1882)</f>
        <v/>
      </c>
      <c r="C1882" s="47" t="str">
        <f>IF(A1882="","",'DATA PENDIENTES'!L1882)</f>
        <v/>
      </c>
      <c r="D1882" s="47" t="str">
        <f>IF(A1882="","",'DATA PENDIENTES'!J1882)</f>
        <v/>
      </c>
      <c r="E1882" s="47" t="str">
        <f>IF(A1882="","",'DATA PENDIENTES'!D1882)</f>
        <v/>
      </c>
      <c r="F1882" s="47" t="str">
        <f>IF(A1882="","",'DATA PENDIENTES'!E1882)</f>
        <v/>
      </c>
      <c r="G1882" s="47" t="str">
        <f>IF(A1882="","",'DATA PENDIENTES'!F1882)</f>
        <v/>
      </c>
      <c r="H1882" s="47" t="str">
        <f>IF(A1882="","",'DATA PENDIENTES'!G1882)</f>
        <v/>
      </c>
      <c r="I1882" s="48" t="str">
        <f>IF(A1882="","",'DATA PENDIENTES'!H1882)</f>
        <v/>
      </c>
      <c r="J1882" s="48" t="str">
        <f t="shared" si="1"/>
        <v/>
      </c>
      <c r="K1882" s="47" t="str">
        <f>IF(A1882="","",'DATA PENDIENTES'!I1882)</f>
        <v/>
      </c>
      <c r="L1882" s="47" t="str">
        <f>IF(A1882="","",'DATA PENDIENTES'!K1882)</f>
        <v/>
      </c>
      <c r="M1882" s="47" t="str">
        <f>IF(A1882="","",'DATA PENDIENTES'!M1882)</f>
        <v/>
      </c>
      <c r="N1882" s="47" t="str">
        <f>IF(A1882="","",'DATA PENDIENTES'!N1882)</f>
        <v/>
      </c>
      <c r="O1882" s="47" t="str">
        <f t="shared" si="2"/>
        <v/>
      </c>
      <c r="P1882" s="47" t="str">
        <f t="shared" si="3"/>
        <v/>
      </c>
      <c r="Q1882" s="77" t="str">
        <f t="shared" si="4"/>
        <v/>
      </c>
      <c r="R1882" s="47" t="str">
        <f t="shared" si="5"/>
        <v/>
      </c>
      <c r="S1882" s="47" t="str">
        <f t="shared" si="6"/>
        <v/>
      </c>
      <c r="T1882" s="48" t="str">
        <f>IF(A1882="","",'DATA PENDIENTES'!O1882)</f>
        <v/>
      </c>
    </row>
    <row r="1883" ht="15.75" customHeight="1">
      <c r="A1883" s="52" t="str">
        <f>IF('DATA PENDIENTES'!B1883="","",'DATA PENDIENTES'!B1883)</f>
        <v/>
      </c>
      <c r="B1883" s="52" t="str">
        <f>IF(A1883="","",'DATA PENDIENTES'!C1883)</f>
        <v/>
      </c>
      <c r="C1883" s="52" t="str">
        <f>IF(A1883="","",'DATA PENDIENTES'!L1883)</f>
        <v/>
      </c>
      <c r="D1883" s="52" t="str">
        <f>IF(A1883="","",'DATA PENDIENTES'!J1883)</f>
        <v/>
      </c>
      <c r="E1883" s="52" t="str">
        <f>IF(A1883="","",'DATA PENDIENTES'!D1883)</f>
        <v/>
      </c>
      <c r="F1883" s="52" t="str">
        <f>IF(A1883="","",'DATA PENDIENTES'!E1883)</f>
        <v/>
      </c>
      <c r="G1883" s="52" t="str">
        <f>IF(A1883="","",'DATA PENDIENTES'!F1883)</f>
        <v/>
      </c>
      <c r="H1883" s="52" t="str">
        <f>IF(A1883="","",'DATA PENDIENTES'!G1883)</f>
        <v/>
      </c>
      <c r="I1883" s="53" t="str">
        <f>IF(A1883="","",'DATA PENDIENTES'!H1883)</f>
        <v/>
      </c>
      <c r="J1883" s="53" t="str">
        <f t="shared" si="1"/>
        <v/>
      </c>
      <c r="K1883" s="52" t="str">
        <f>IF(A1883="","",'DATA PENDIENTES'!I1883)</f>
        <v/>
      </c>
      <c r="L1883" s="52" t="str">
        <f>IF(A1883="","",'DATA PENDIENTES'!K1883)</f>
        <v/>
      </c>
      <c r="M1883" s="52" t="str">
        <f>IF(A1883="","",'DATA PENDIENTES'!M1883)</f>
        <v/>
      </c>
      <c r="N1883" s="52" t="str">
        <f>IF(A1883="","",'DATA PENDIENTES'!N1883)</f>
        <v/>
      </c>
      <c r="O1883" s="52" t="str">
        <f t="shared" si="2"/>
        <v/>
      </c>
      <c r="P1883" s="52" t="str">
        <f t="shared" si="3"/>
        <v/>
      </c>
      <c r="Q1883" s="80" t="str">
        <f t="shared" si="4"/>
        <v/>
      </c>
      <c r="R1883" s="52" t="str">
        <f t="shared" si="5"/>
        <v/>
      </c>
      <c r="S1883" s="52" t="str">
        <f t="shared" si="6"/>
        <v/>
      </c>
      <c r="T1883" s="53" t="str">
        <f>IF(A1883="","",'DATA PENDIENTES'!O1883)</f>
        <v/>
      </c>
    </row>
    <row r="1884" ht="15.75" customHeight="1">
      <c r="A1884" s="47" t="str">
        <f>IF('DATA PENDIENTES'!B1884="","",'DATA PENDIENTES'!B1884)</f>
        <v/>
      </c>
      <c r="B1884" s="47" t="str">
        <f>IF(A1884="","",'DATA PENDIENTES'!C1884)</f>
        <v/>
      </c>
      <c r="C1884" s="47" t="str">
        <f>IF(A1884="","",'DATA PENDIENTES'!L1884)</f>
        <v/>
      </c>
      <c r="D1884" s="47" t="str">
        <f>IF(A1884="","",'DATA PENDIENTES'!J1884)</f>
        <v/>
      </c>
      <c r="E1884" s="47" t="str">
        <f>IF(A1884="","",'DATA PENDIENTES'!D1884)</f>
        <v/>
      </c>
      <c r="F1884" s="47" t="str">
        <f>IF(A1884="","",'DATA PENDIENTES'!E1884)</f>
        <v/>
      </c>
      <c r="G1884" s="47" t="str">
        <f>IF(A1884="","",'DATA PENDIENTES'!F1884)</f>
        <v/>
      </c>
      <c r="H1884" s="47" t="str">
        <f>IF(A1884="","",'DATA PENDIENTES'!G1884)</f>
        <v/>
      </c>
      <c r="I1884" s="48" t="str">
        <f>IF(A1884="","",'DATA PENDIENTES'!H1884)</f>
        <v/>
      </c>
      <c r="J1884" s="48" t="str">
        <f t="shared" si="1"/>
        <v/>
      </c>
      <c r="K1884" s="47" t="str">
        <f>IF(A1884="","",'DATA PENDIENTES'!I1884)</f>
        <v/>
      </c>
      <c r="L1884" s="47" t="str">
        <f>IF(A1884="","",'DATA PENDIENTES'!K1884)</f>
        <v/>
      </c>
      <c r="M1884" s="47" t="str">
        <f>IF(A1884="","",'DATA PENDIENTES'!M1884)</f>
        <v/>
      </c>
      <c r="N1884" s="47" t="str">
        <f>IF(A1884="","",'DATA PENDIENTES'!N1884)</f>
        <v/>
      </c>
      <c r="O1884" s="47" t="str">
        <f t="shared" si="2"/>
        <v/>
      </c>
      <c r="P1884" s="47" t="str">
        <f t="shared" si="3"/>
        <v/>
      </c>
      <c r="Q1884" s="77" t="str">
        <f t="shared" si="4"/>
        <v/>
      </c>
      <c r="R1884" s="47" t="str">
        <f t="shared" si="5"/>
        <v/>
      </c>
      <c r="S1884" s="47" t="str">
        <f t="shared" si="6"/>
        <v/>
      </c>
      <c r="T1884" s="48" t="str">
        <f>IF(A1884="","",'DATA PENDIENTES'!O1884)</f>
        <v/>
      </c>
    </row>
    <row r="1885" ht="15.75" customHeight="1">
      <c r="A1885" s="52" t="str">
        <f>IF('DATA PENDIENTES'!B1885="","",'DATA PENDIENTES'!B1885)</f>
        <v/>
      </c>
      <c r="B1885" s="52" t="str">
        <f>IF(A1885="","",'DATA PENDIENTES'!C1885)</f>
        <v/>
      </c>
      <c r="C1885" s="52" t="str">
        <f>IF(A1885="","",'DATA PENDIENTES'!L1885)</f>
        <v/>
      </c>
      <c r="D1885" s="52" t="str">
        <f>IF(A1885="","",'DATA PENDIENTES'!J1885)</f>
        <v/>
      </c>
      <c r="E1885" s="52" t="str">
        <f>IF(A1885="","",'DATA PENDIENTES'!D1885)</f>
        <v/>
      </c>
      <c r="F1885" s="52" t="str">
        <f>IF(A1885="","",'DATA PENDIENTES'!E1885)</f>
        <v/>
      </c>
      <c r="G1885" s="52" t="str">
        <f>IF(A1885="","",'DATA PENDIENTES'!F1885)</f>
        <v/>
      </c>
      <c r="H1885" s="52" t="str">
        <f>IF(A1885="","",'DATA PENDIENTES'!G1885)</f>
        <v/>
      </c>
      <c r="I1885" s="53" t="str">
        <f>IF(A1885="","",'DATA PENDIENTES'!H1885)</f>
        <v/>
      </c>
      <c r="J1885" s="53" t="str">
        <f t="shared" si="1"/>
        <v/>
      </c>
      <c r="K1885" s="52" t="str">
        <f>IF(A1885="","",'DATA PENDIENTES'!I1885)</f>
        <v/>
      </c>
      <c r="L1885" s="52" t="str">
        <f>IF(A1885="","",'DATA PENDIENTES'!K1885)</f>
        <v/>
      </c>
      <c r="M1885" s="52" t="str">
        <f>IF(A1885="","",'DATA PENDIENTES'!M1885)</f>
        <v/>
      </c>
      <c r="N1885" s="52" t="str">
        <f>IF(A1885="","",'DATA PENDIENTES'!N1885)</f>
        <v/>
      </c>
      <c r="O1885" s="52" t="str">
        <f t="shared" si="2"/>
        <v/>
      </c>
      <c r="P1885" s="52" t="str">
        <f t="shared" si="3"/>
        <v/>
      </c>
      <c r="Q1885" s="80" t="str">
        <f t="shared" si="4"/>
        <v/>
      </c>
      <c r="R1885" s="52" t="str">
        <f t="shared" si="5"/>
        <v/>
      </c>
      <c r="S1885" s="52" t="str">
        <f t="shared" si="6"/>
        <v/>
      </c>
      <c r="T1885" s="53" t="str">
        <f>IF(A1885="","",'DATA PENDIENTES'!O1885)</f>
        <v/>
      </c>
    </row>
    <row r="1886" ht="15.75" customHeight="1">
      <c r="A1886" s="47" t="str">
        <f>IF('DATA PENDIENTES'!B1886="","",'DATA PENDIENTES'!B1886)</f>
        <v/>
      </c>
      <c r="B1886" s="47" t="str">
        <f>IF(A1886="","",'DATA PENDIENTES'!C1886)</f>
        <v/>
      </c>
      <c r="C1886" s="47" t="str">
        <f>IF(A1886="","",'DATA PENDIENTES'!L1886)</f>
        <v/>
      </c>
      <c r="D1886" s="47" t="str">
        <f>IF(A1886="","",'DATA PENDIENTES'!J1886)</f>
        <v/>
      </c>
      <c r="E1886" s="47" t="str">
        <f>IF(A1886="","",'DATA PENDIENTES'!D1886)</f>
        <v/>
      </c>
      <c r="F1886" s="47" t="str">
        <f>IF(A1886="","",'DATA PENDIENTES'!E1886)</f>
        <v/>
      </c>
      <c r="G1886" s="47" t="str">
        <f>IF(A1886="","",'DATA PENDIENTES'!F1886)</f>
        <v/>
      </c>
      <c r="H1886" s="47" t="str">
        <f>IF(A1886="","",'DATA PENDIENTES'!G1886)</f>
        <v/>
      </c>
      <c r="I1886" s="48" t="str">
        <f>IF(A1886="","",'DATA PENDIENTES'!H1886)</f>
        <v/>
      </c>
      <c r="J1886" s="48" t="str">
        <f t="shared" si="1"/>
        <v/>
      </c>
      <c r="K1886" s="47" t="str">
        <f>IF(A1886="","",'DATA PENDIENTES'!I1886)</f>
        <v/>
      </c>
      <c r="L1886" s="47" t="str">
        <f>IF(A1886="","",'DATA PENDIENTES'!K1886)</f>
        <v/>
      </c>
      <c r="M1886" s="47" t="str">
        <f>IF(A1886="","",'DATA PENDIENTES'!M1886)</f>
        <v/>
      </c>
      <c r="N1886" s="47" t="str">
        <f>IF(A1886="","",'DATA PENDIENTES'!N1886)</f>
        <v/>
      </c>
      <c r="O1886" s="47" t="str">
        <f t="shared" si="2"/>
        <v/>
      </c>
      <c r="P1886" s="47" t="str">
        <f t="shared" si="3"/>
        <v/>
      </c>
      <c r="Q1886" s="77" t="str">
        <f t="shared" si="4"/>
        <v/>
      </c>
      <c r="R1886" s="47" t="str">
        <f t="shared" si="5"/>
        <v/>
      </c>
      <c r="S1886" s="47" t="str">
        <f t="shared" si="6"/>
        <v/>
      </c>
      <c r="T1886" s="48" t="str">
        <f>IF(A1886="","",'DATA PENDIENTES'!O1886)</f>
        <v/>
      </c>
    </row>
    <row r="1887" ht="15.75" customHeight="1">
      <c r="A1887" s="52" t="str">
        <f>IF('DATA PENDIENTES'!B1887="","",'DATA PENDIENTES'!B1887)</f>
        <v/>
      </c>
      <c r="B1887" s="52" t="str">
        <f>IF(A1887="","",'DATA PENDIENTES'!C1887)</f>
        <v/>
      </c>
      <c r="C1887" s="52" t="str">
        <f>IF(A1887="","",'DATA PENDIENTES'!L1887)</f>
        <v/>
      </c>
      <c r="D1887" s="52" t="str">
        <f>IF(A1887="","",'DATA PENDIENTES'!J1887)</f>
        <v/>
      </c>
      <c r="E1887" s="52" t="str">
        <f>IF(A1887="","",'DATA PENDIENTES'!D1887)</f>
        <v/>
      </c>
      <c r="F1887" s="52" t="str">
        <f>IF(A1887="","",'DATA PENDIENTES'!E1887)</f>
        <v/>
      </c>
      <c r="G1887" s="52" t="str">
        <f>IF(A1887="","",'DATA PENDIENTES'!F1887)</f>
        <v/>
      </c>
      <c r="H1887" s="52" t="str">
        <f>IF(A1887="","",'DATA PENDIENTES'!G1887)</f>
        <v/>
      </c>
      <c r="I1887" s="53" t="str">
        <f>IF(A1887="","",'DATA PENDIENTES'!H1887)</f>
        <v/>
      </c>
      <c r="J1887" s="53" t="str">
        <f t="shared" si="1"/>
        <v/>
      </c>
      <c r="K1887" s="52" t="str">
        <f>IF(A1887="","",'DATA PENDIENTES'!I1887)</f>
        <v/>
      </c>
      <c r="L1887" s="52" t="str">
        <f>IF(A1887="","",'DATA PENDIENTES'!K1887)</f>
        <v/>
      </c>
      <c r="M1887" s="52" t="str">
        <f>IF(A1887="","",'DATA PENDIENTES'!M1887)</f>
        <v/>
      </c>
      <c r="N1887" s="52" t="str">
        <f>IF(A1887="","",'DATA PENDIENTES'!N1887)</f>
        <v/>
      </c>
      <c r="O1887" s="52" t="str">
        <f t="shared" si="2"/>
        <v/>
      </c>
      <c r="P1887" s="52" t="str">
        <f t="shared" si="3"/>
        <v/>
      </c>
      <c r="Q1887" s="80" t="str">
        <f t="shared" si="4"/>
        <v/>
      </c>
      <c r="R1887" s="52" t="str">
        <f t="shared" si="5"/>
        <v/>
      </c>
      <c r="S1887" s="52" t="str">
        <f t="shared" si="6"/>
        <v/>
      </c>
      <c r="T1887" s="53" t="str">
        <f>IF(A1887="","",'DATA PENDIENTES'!O1887)</f>
        <v/>
      </c>
    </row>
    <row r="1888" ht="15.75" customHeight="1">
      <c r="A1888" s="47" t="str">
        <f>IF('DATA PENDIENTES'!B1888="","",'DATA PENDIENTES'!B1888)</f>
        <v/>
      </c>
      <c r="B1888" s="47" t="str">
        <f>IF(A1888="","",'DATA PENDIENTES'!C1888)</f>
        <v/>
      </c>
      <c r="C1888" s="47" t="str">
        <f>IF(A1888="","",'DATA PENDIENTES'!L1888)</f>
        <v/>
      </c>
      <c r="D1888" s="47" t="str">
        <f>IF(A1888="","",'DATA PENDIENTES'!J1888)</f>
        <v/>
      </c>
      <c r="E1888" s="47" t="str">
        <f>IF(A1888="","",'DATA PENDIENTES'!D1888)</f>
        <v/>
      </c>
      <c r="F1888" s="47" t="str">
        <f>IF(A1888="","",'DATA PENDIENTES'!E1888)</f>
        <v/>
      </c>
      <c r="G1888" s="47" t="str">
        <f>IF(A1888="","",'DATA PENDIENTES'!F1888)</f>
        <v/>
      </c>
      <c r="H1888" s="47" t="str">
        <f>IF(A1888="","",'DATA PENDIENTES'!G1888)</f>
        <v/>
      </c>
      <c r="I1888" s="48" t="str">
        <f>IF(A1888="","",'DATA PENDIENTES'!H1888)</f>
        <v/>
      </c>
      <c r="J1888" s="48" t="str">
        <f t="shared" si="1"/>
        <v/>
      </c>
      <c r="K1888" s="47" t="str">
        <f>IF(A1888="","",'DATA PENDIENTES'!I1888)</f>
        <v/>
      </c>
      <c r="L1888" s="47" t="str">
        <f>IF(A1888="","",'DATA PENDIENTES'!K1888)</f>
        <v/>
      </c>
      <c r="M1888" s="47" t="str">
        <f>IF(A1888="","",'DATA PENDIENTES'!M1888)</f>
        <v/>
      </c>
      <c r="N1888" s="47" t="str">
        <f>IF(A1888="","",'DATA PENDIENTES'!N1888)</f>
        <v/>
      </c>
      <c r="O1888" s="47" t="str">
        <f t="shared" si="2"/>
        <v/>
      </c>
      <c r="P1888" s="47" t="str">
        <f t="shared" si="3"/>
        <v/>
      </c>
      <c r="Q1888" s="77" t="str">
        <f t="shared" si="4"/>
        <v/>
      </c>
      <c r="R1888" s="47" t="str">
        <f t="shared" si="5"/>
        <v/>
      </c>
      <c r="S1888" s="47" t="str">
        <f t="shared" si="6"/>
        <v/>
      </c>
      <c r="T1888" s="48" t="str">
        <f>IF(A1888="","",'DATA PENDIENTES'!O1888)</f>
        <v/>
      </c>
    </row>
    <row r="1889" ht="15.75" customHeight="1">
      <c r="A1889" s="52" t="str">
        <f>IF('DATA PENDIENTES'!B1889="","",'DATA PENDIENTES'!B1889)</f>
        <v/>
      </c>
      <c r="B1889" s="52" t="str">
        <f>IF(A1889="","",'DATA PENDIENTES'!C1889)</f>
        <v/>
      </c>
      <c r="C1889" s="52" t="str">
        <f>IF(A1889="","",'DATA PENDIENTES'!L1889)</f>
        <v/>
      </c>
      <c r="D1889" s="52" t="str">
        <f>IF(A1889="","",'DATA PENDIENTES'!J1889)</f>
        <v/>
      </c>
      <c r="E1889" s="52" t="str">
        <f>IF(A1889="","",'DATA PENDIENTES'!D1889)</f>
        <v/>
      </c>
      <c r="F1889" s="52" t="str">
        <f>IF(A1889="","",'DATA PENDIENTES'!E1889)</f>
        <v/>
      </c>
      <c r="G1889" s="52" t="str">
        <f>IF(A1889="","",'DATA PENDIENTES'!F1889)</f>
        <v/>
      </c>
      <c r="H1889" s="52" t="str">
        <f>IF(A1889="","",'DATA PENDIENTES'!G1889)</f>
        <v/>
      </c>
      <c r="I1889" s="53" t="str">
        <f>IF(A1889="","",'DATA PENDIENTES'!H1889)</f>
        <v/>
      </c>
      <c r="J1889" s="53" t="str">
        <f t="shared" si="1"/>
        <v/>
      </c>
      <c r="K1889" s="52" t="str">
        <f>IF(A1889="","",'DATA PENDIENTES'!I1889)</f>
        <v/>
      </c>
      <c r="L1889" s="52" t="str">
        <f>IF(A1889="","",'DATA PENDIENTES'!K1889)</f>
        <v/>
      </c>
      <c r="M1889" s="52" t="str">
        <f>IF(A1889="","",'DATA PENDIENTES'!M1889)</f>
        <v/>
      </c>
      <c r="N1889" s="52" t="str">
        <f>IF(A1889="","",'DATA PENDIENTES'!N1889)</f>
        <v/>
      </c>
      <c r="O1889" s="52" t="str">
        <f t="shared" si="2"/>
        <v/>
      </c>
      <c r="P1889" s="52" t="str">
        <f t="shared" si="3"/>
        <v/>
      </c>
      <c r="Q1889" s="80" t="str">
        <f t="shared" si="4"/>
        <v/>
      </c>
      <c r="R1889" s="52" t="str">
        <f t="shared" si="5"/>
        <v/>
      </c>
      <c r="S1889" s="52" t="str">
        <f t="shared" si="6"/>
        <v/>
      </c>
      <c r="T1889" s="53" t="str">
        <f>IF(A1889="","",'DATA PENDIENTES'!O1889)</f>
        <v/>
      </c>
    </row>
    <row r="1890" ht="15.75" customHeight="1">
      <c r="A1890" s="47" t="str">
        <f>IF('DATA PENDIENTES'!B1890="","",'DATA PENDIENTES'!B1890)</f>
        <v/>
      </c>
      <c r="B1890" s="47" t="str">
        <f>IF(A1890="","",'DATA PENDIENTES'!C1890)</f>
        <v/>
      </c>
      <c r="C1890" s="47" t="str">
        <f>IF(A1890="","",'DATA PENDIENTES'!L1890)</f>
        <v/>
      </c>
      <c r="D1890" s="47" t="str">
        <f>IF(A1890="","",'DATA PENDIENTES'!J1890)</f>
        <v/>
      </c>
      <c r="E1890" s="47" t="str">
        <f>IF(A1890="","",'DATA PENDIENTES'!D1890)</f>
        <v/>
      </c>
      <c r="F1890" s="47" t="str">
        <f>IF(A1890="","",'DATA PENDIENTES'!E1890)</f>
        <v/>
      </c>
      <c r="G1890" s="47" t="str">
        <f>IF(A1890="","",'DATA PENDIENTES'!F1890)</f>
        <v/>
      </c>
      <c r="H1890" s="47" t="str">
        <f>IF(A1890="","",'DATA PENDIENTES'!G1890)</f>
        <v/>
      </c>
      <c r="I1890" s="48" t="str">
        <f>IF(A1890="","",'DATA PENDIENTES'!H1890)</f>
        <v/>
      </c>
      <c r="J1890" s="48" t="str">
        <f t="shared" si="1"/>
        <v/>
      </c>
      <c r="K1890" s="47" t="str">
        <f>IF(A1890="","",'DATA PENDIENTES'!I1890)</f>
        <v/>
      </c>
      <c r="L1890" s="47" t="str">
        <f>IF(A1890="","",'DATA PENDIENTES'!K1890)</f>
        <v/>
      </c>
      <c r="M1890" s="47" t="str">
        <f>IF(A1890="","",'DATA PENDIENTES'!M1890)</f>
        <v/>
      </c>
      <c r="N1890" s="47" t="str">
        <f>IF(A1890="","",'DATA PENDIENTES'!N1890)</f>
        <v/>
      </c>
      <c r="O1890" s="47" t="str">
        <f t="shared" si="2"/>
        <v/>
      </c>
      <c r="P1890" s="47" t="str">
        <f t="shared" si="3"/>
        <v/>
      </c>
      <c r="Q1890" s="77" t="str">
        <f t="shared" si="4"/>
        <v/>
      </c>
      <c r="R1890" s="47" t="str">
        <f t="shared" si="5"/>
        <v/>
      </c>
      <c r="S1890" s="47" t="str">
        <f t="shared" si="6"/>
        <v/>
      </c>
      <c r="T1890" s="48" t="str">
        <f>IF(A1890="","",'DATA PENDIENTES'!O1890)</f>
        <v/>
      </c>
    </row>
    <row r="1891" ht="15.75" customHeight="1">
      <c r="A1891" s="52" t="str">
        <f>IF('DATA PENDIENTES'!B1891="","",'DATA PENDIENTES'!B1891)</f>
        <v/>
      </c>
      <c r="B1891" s="52" t="str">
        <f>IF(A1891="","",'DATA PENDIENTES'!C1891)</f>
        <v/>
      </c>
      <c r="C1891" s="52" t="str">
        <f>IF(A1891="","",'DATA PENDIENTES'!L1891)</f>
        <v/>
      </c>
      <c r="D1891" s="52" t="str">
        <f>IF(A1891="","",'DATA PENDIENTES'!J1891)</f>
        <v/>
      </c>
      <c r="E1891" s="52" t="str">
        <f>IF(A1891="","",'DATA PENDIENTES'!D1891)</f>
        <v/>
      </c>
      <c r="F1891" s="52" t="str">
        <f>IF(A1891="","",'DATA PENDIENTES'!E1891)</f>
        <v/>
      </c>
      <c r="G1891" s="52" t="str">
        <f>IF(A1891="","",'DATA PENDIENTES'!F1891)</f>
        <v/>
      </c>
      <c r="H1891" s="52" t="str">
        <f>IF(A1891="","",'DATA PENDIENTES'!G1891)</f>
        <v/>
      </c>
      <c r="I1891" s="53" t="str">
        <f>IF(A1891="","",'DATA PENDIENTES'!H1891)</f>
        <v/>
      </c>
      <c r="J1891" s="53" t="str">
        <f t="shared" si="1"/>
        <v/>
      </c>
      <c r="K1891" s="52" t="str">
        <f>IF(A1891="","",'DATA PENDIENTES'!I1891)</f>
        <v/>
      </c>
      <c r="L1891" s="52" t="str">
        <f>IF(A1891="","",'DATA PENDIENTES'!K1891)</f>
        <v/>
      </c>
      <c r="M1891" s="52" t="str">
        <f>IF(A1891="","",'DATA PENDIENTES'!M1891)</f>
        <v/>
      </c>
      <c r="N1891" s="52" t="str">
        <f>IF(A1891="","",'DATA PENDIENTES'!N1891)</f>
        <v/>
      </c>
      <c r="O1891" s="52" t="str">
        <f t="shared" si="2"/>
        <v/>
      </c>
      <c r="P1891" s="52" t="str">
        <f t="shared" si="3"/>
        <v/>
      </c>
      <c r="Q1891" s="80" t="str">
        <f t="shared" si="4"/>
        <v/>
      </c>
      <c r="R1891" s="52" t="str">
        <f t="shared" si="5"/>
        <v/>
      </c>
      <c r="S1891" s="52" t="str">
        <f t="shared" si="6"/>
        <v/>
      </c>
      <c r="T1891" s="53" t="str">
        <f>IF(A1891="","",'DATA PENDIENTES'!O1891)</f>
        <v/>
      </c>
    </row>
    <row r="1892" ht="15.75" customHeight="1">
      <c r="A1892" s="47" t="str">
        <f>IF('DATA PENDIENTES'!B1892="","",'DATA PENDIENTES'!B1892)</f>
        <v/>
      </c>
      <c r="B1892" s="47" t="str">
        <f>IF(A1892="","",'DATA PENDIENTES'!C1892)</f>
        <v/>
      </c>
      <c r="C1892" s="47" t="str">
        <f>IF(A1892="","",'DATA PENDIENTES'!L1892)</f>
        <v/>
      </c>
      <c r="D1892" s="47" t="str">
        <f>IF(A1892="","",'DATA PENDIENTES'!J1892)</f>
        <v/>
      </c>
      <c r="E1892" s="47" t="str">
        <f>IF(A1892="","",'DATA PENDIENTES'!D1892)</f>
        <v/>
      </c>
      <c r="F1892" s="47" t="str">
        <f>IF(A1892="","",'DATA PENDIENTES'!E1892)</f>
        <v/>
      </c>
      <c r="G1892" s="47" t="str">
        <f>IF(A1892="","",'DATA PENDIENTES'!F1892)</f>
        <v/>
      </c>
      <c r="H1892" s="47" t="str">
        <f>IF(A1892="","",'DATA PENDIENTES'!G1892)</f>
        <v/>
      </c>
      <c r="I1892" s="48" t="str">
        <f>IF(A1892="","",'DATA PENDIENTES'!H1892)</f>
        <v/>
      </c>
      <c r="J1892" s="48" t="str">
        <f t="shared" si="1"/>
        <v/>
      </c>
      <c r="K1892" s="47" t="str">
        <f>IF(A1892="","",'DATA PENDIENTES'!I1892)</f>
        <v/>
      </c>
      <c r="L1892" s="47" t="str">
        <f>IF(A1892="","",'DATA PENDIENTES'!K1892)</f>
        <v/>
      </c>
      <c r="M1892" s="47" t="str">
        <f>IF(A1892="","",'DATA PENDIENTES'!M1892)</f>
        <v/>
      </c>
      <c r="N1892" s="47" t="str">
        <f>IF(A1892="","",'DATA PENDIENTES'!N1892)</f>
        <v/>
      </c>
      <c r="O1892" s="47" t="str">
        <f t="shared" si="2"/>
        <v/>
      </c>
      <c r="P1892" s="47" t="str">
        <f t="shared" si="3"/>
        <v/>
      </c>
      <c r="Q1892" s="77" t="str">
        <f t="shared" si="4"/>
        <v/>
      </c>
      <c r="R1892" s="47" t="str">
        <f t="shared" si="5"/>
        <v/>
      </c>
      <c r="S1892" s="47" t="str">
        <f t="shared" si="6"/>
        <v/>
      </c>
      <c r="T1892" s="48" t="str">
        <f>IF(A1892="","",'DATA PENDIENTES'!O1892)</f>
        <v/>
      </c>
    </row>
    <row r="1893" ht="15.75" customHeight="1">
      <c r="A1893" s="52" t="str">
        <f>IF('DATA PENDIENTES'!B1893="","",'DATA PENDIENTES'!B1893)</f>
        <v/>
      </c>
      <c r="B1893" s="52" t="str">
        <f>IF(A1893="","",'DATA PENDIENTES'!C1893)</f>
        <v/>
      </c>
      <c r="C1893" s="52" t="str">
        <f>IF(A1893="","",'DATA PENDIENTES'!L1893)</f>
        <v/>
      </c>
      <c r="D1893" s="52" t="str">
        <f>IF(A1893="","",'DATA PENDIENTES'!J1893)</f>
        <v/>
      </c>
      <c r="E1893" s="52" t="str">
        <f>IF(A1893="","",'DATA PENDIENTES'!D1893)</f>
        <v/>
      </c>
      <c r="F1893" s="52" t="str">
        <f>IF(A1893="","",'DATA PENDIENTES'!E1893)</f>
        <v/>
      </c>
      <c r="G1893" s="52" t="str">
        <f>IF(A1893="","",'DATA PENDIENTES'!F1893)</f>
        <v/>
      </c>
      <c r="H1893" s="52" t="str">
        <f>IF(A1893="","",'DATA PENDIENTES'!G1893)</f>
        <v/>
      </c>
      <c r="I1893" s="53" t="str">
        <f>IF(A1893="","",'DATA PENDIENTES'!H1893)</f>
        <v/>
      </c>
      <c r="J1893" s="53" t="str">
        <f t="shared" si="1"/>
        <v/>
      </c>
      <c r="K1893" s="52" t="str">
        <f>IF(A1893="","",'DATA PENDIENTES'!I1893)</f>
        <v/>
      </c>
      <c r="L1893" s="52" t="str">
        <f>IF(A1893="","",'DATA PENDIENTES'!K1893)</f>
        <v/>
      </c>
      <c r="M1893" s="52" t="str">
        <f>IF(A1893="","",'DATA PENDIENTES'!M1893)</f>
        <v/>
      </c>
      <c r="N1893" s="52" t="str">
        <f>IF(A1893="","",'DATA PENDIENTES'!N1893)</f>
        <v/>
      </c>
      <c r="O1893" s="52" t="str">
        <f t="shared" si="2"/>
        <v/>
      </c>
      <c r="P1893" s="52" t="str">
        <f t="shared" si="3"/>
        <v/>
      </c>
      <c r="Q1893" s="80" t="str">
        <f t="shared" si="4"/>
        <v/>
      </c>
      <c r="R1893" s="52" t="str">
        <f t="shared" si="5"/>
        <v/>
      </c>
      <c r="S1893" s="52" t="str">
        <f t="shared" si="6"/>
        <v/>
      </c>
      <c r="T1893" s="53" t="str">
        <f>IF(A1893="","",'DATA PENDIENTES'!O1893)</f>
        <v/>
      </c>
    </row>
    <row r="1894" ht="15.75" customHeight="1">
      <c r="A1894" s="47" t="str">
        <f>IF('DATA PENDIENTES'!B1894="","",'DATA PENDIENTES'!B1894)</f>
        <v/>
      </c>
      <c r="B1894" s="47" t="str">
        <f>IF(A1894="","",'DATA PENDIENTES'!C1894)</f>
        <v/>
      </c>
      <c r="C1894" s="47" t="str">
        <f>IF(A1894="","",'DATA PENDIENTES'!L1894)</f>
        <v/>
      </c>
      <c r="D1894" s="47" t="str">
        <f>IF(A1894="","",'DATA PENDIENTES'!J1894)</f>
        <v/>
      </c>
      <c r="E1894" s="47" t="str">
        <f>IF(A1894="","",'DATA PENDIENTES'!D1894)</f>
        <v/>
      </c>
      <c r="F1894" s="47" t="str">
        <f>IF(A1894="","",'DATA PENDIENTES'!E1894)</f>
        <v/>
      </c>
      <c r="G1894" s="47" t="str">
        <f>IF(A1894="","",'DATA PENDIENTES'!F1894)</f>
        <v/>
      </c>
      <c r="H1894" s="47" t="str">
        <f>IF(A1894="","",'DATA PENDIENTES'!G1894)</f>
        <v/>
      </c>
      <c r="I1894" s="48" t="str">
        <f>IF(A1894="","",'DATA PENDIENTES'!H1894)</f>
        <v/>
      </c>
      <c r="J1894" s="48" t="str">
        <f t="shared" si="1"/>
        <v/>
      </c>
      <c r="K1894" s="47" t="str">
        <f>IF(A1894="","",'DATA PENDIENTES'!I1894)</f>
        <v/>
      </c>
      <c r="L1894" s="47" t="str">
        <f>IF(A1894="","",'DATA PENDIENTES'!K1894)</f>
        <v/>
      </c>
      <c r="M1894" s="47" t="str">
        <f>IF(A1894="","",'DATA PENDIENTES'!M1894)</f>
        <v/>
      </c>
      <c r="N1894" s="47" t="str">
        <f>IF(A1894="","",'DATA PENDIENTES'!N1894)</f>
        <v/>
      </c>
      <c r="O1894" s="47" t="str">
        <f t="shared" si="2"/>
        <v/>
      </c>
      <c r="P1894" s="47" t="str">
        <f t="shared" si="3"/>
        <v/>
      </c>
      <c r="Q1894" s="77" t="str">
        <f t="shared" si="4"/>
        <v/>
      </c>
      <c r="R1894" s="47" t="str">
        <f t="shared" si="5"/>
        <v/>
      </c>
      <c r="S1894" s="47" t="str">
        <f t="shared" si="6"/>
        <v/>
      </c>
      <c r="T1894" s="48" t="str">
        <f>IF(A1894="","",'DATA PENDIENTES'!O1894)</f>
        <v/>
      </c>
    </row>
    <row r="1895" ht="15.75" customHeight="1">
      <c r="A1895" s="52" t="str">
        <f>IF('DATA PENDIENTES'!B1895="","",'DATA PENDIENTES'!B1895)</f>
        <v/>
      </c>
      <c r="B1895" s="52" t="str">
        <f>IF(A1895="","",'DATA PENDIENTES'!C1895)</f>
        <v/>
      </c>
      <c r="C1895" s="52" t="str">
        <f>IF(A1895="","",'DATA PENDIENTES'!L1895)</f>
        <v/>
      </c>
      <c r="D1895" s="52" t="str">
        <f>IF(A1895="","",'DATA PENDIENTES'!J1895)</f>
        <v/>
      </c>
      <c r="E1895" s="52" t="str">
        <f>IF(A1895="","",'DATA PENDIENTES'!D1895)</f>
        <v/>
      </c>
      <c r="F1895" s="52" t="str">
        <f>IF(A1895="","",'DATA PENDIENTES'!E1895)</f>
        <v/>
      </c>
      <c r="G1895" s="52" t="str">
        <f>IF(A1895="","",'DATA PENDIENTES'!F1895)</f>
        <v/>
      </c>
      <c r="H1895" s="52" t="str">
        <f>IF(A1895="","",'DATA PENDIENTES'!G1895)</f>
        <v/>
      </c>
      <c r="I1895" s="53" t="str">
        <f>IF(A1895="","",'DATA PENDIENTES'!H1895)</f>
        <v/>
      </c>
      <c r="J1895" s="53" t="str">
        <f t="shared" si="1"/>
        <v/>
      </c>
      <c r="K1895" s="52" t="str">
        <f>IF(A1895="","",'DATA PENDIENTES'!I1895)</f>
        <v/>
      </c>
      <c r="L1895" s="52" t="str">
        <f>IF(A1895="","",'DATA PENDIENTES'!K1895)</f>
        <v/>
      </c>
      <c r="M1895" s="52" t="str">
        <f>IF(A1895="","",'DATA PENDIENTES'!M1895)</f>
        <v/>
      </c>
      <c r="N1895" s="52" t="str">
        <f>IF(A1895="","",'DATA PENDIENTES'!N1895)</f>
        <v/>
      </c>
      <c r="O1895" s="52" t="str">
        <f t="shared" si="2"/>
        <v/>
      </c>
      <c r="P1895" s="52" t="str">
        <f t="shared" si="3"/>
        <v/>
      </c>
      <c r="Q1895" s="80" t="str">
        <f t="shared" si="4"/>
        <v/>
      </c>
      <c r="R1895" s="52" t="str">
        <f t="shared" si="5"/>
        <v/>
      </c>
      <c r="S1895" s="52" t="str">
        <f t="shared" si="6"/>
        <v/>
      </c>
      <c r="T1895" s="53" t="str">
        <f>IF(A1895="","",'DATA PENDIENTES'!O1895)</f>
        <v/>
      </c>
    </row>
    <row r="1896" ht="15.75" customHeight="1">
      <c r="A1896" s="47" t="str">
        <f>IF('DATA PENDIENTES'!B1896="","",'DATA PENDIENTES'!B1896)</f>
        <v/>
      </c>
      <c r="B1896" s="47" t="str">
        <f>IF(A1896="","",'DATA PENDIENTES'!C1896)</f>
        <v/>
      </c>
      <c r="C1896" s="47" t="str">
        <f>IF(A1896="","",'DATA PENDIENTES'!L1896)</f>
        <v/>
      </c>
      <c r="D1896" s="47" t="str">
        <f>IF(A1896="","",'DATA PENDIENTES'!J1896)</f>
        <v/>
      </c>
      <c r="E1896" s="47" t="str">
        <f>IF(A1896="","",'DATA PENDIENTES'!D1896)</f>
        <v/>
      </c>
      <c r="F1896" s="47" t="str">
        <f>IF(A1896="","",'DATA PENDIENTES'!E1896)</f>
        <v/>
      </c>
      <c r="G1896" s="47" t="str">
        <f>IF(A1896="","",'DATA PENDIENTES'!F1896)</f>
        <v/>
      </c>
      <c r="H1896" s="47" t="str">
        <f>IF(A1896="","",'DATA PENDIENTES'!G1896)</f>
        <v/>
      </c>
      <c r="I1896" s="48" t="str">
        <f>IF(A1896="","",'DATA PENDIENTES'!H1896)</f>
        <v/>
      </c>
      <c r="J1896" s="48" t="str">
        <f t="shared" si="1"/>
        <v/>
      </c>
      <c r="K1896" s="47" t="str">
        <f>IF(A1896="","",'DATA PENDIENTES'!I1896)</f>
        <v/>
      </c>
      <c r="L1896" s="47" t="str">
        <f>IF(A1896="","",'DATA PENDIENTES'!K1896)</f>
        <v/>
      </c>
      <c r="M1896" s="47" t="str">
        <f>IF(A1896="","",'DATA PENDIENTES'!M1896)</f>
        <v/>
      </c>
      <c r="N1896" s="47" t="str">
        <f>IF(A1896="","",'DATA PENDIENTES'!N1896)</f>
        <v/>
      </c>
      <c r="O1896" s="47" t="str">
        <f t="shared" si="2"/>
        <v/>
      </c>
      <c r="P1896" s="47" t="str">
        <f t="shared" si="3"/>
        <v/>
      </c>
      <c r="Q1896" s="77" t="str">
        <f t="shared" si="4"/>
        <v/>
      </c>
      <c r="R1896" s="47" t="str">
        <f t="shared" si="5"/>
        <v/>
      </c>
      <c r="S1896" s="47" t="str">
        <f t="shared" si="6"/>
        <v/>
      </c>
      <c r="T1896" s="48" t="str">
        <f>IF(A1896="","",'DATA PENDIENTES'!O1896)</f>
        <v/>
      </c>
    </row>
    <row r="1897" ht="15.75" customHeight="1">
      <c r="A1897" s="52" t="str">
        <f>IF('DATA PENDIENTES'!B1897="","",'DATA PENDIENTES'!B1897)</f>
        <v/>
      </c>
      <c r="B1897" s="52" t="str">
        <f>IF(A1897="","",'DATA PENDIENTES'!C1897)</f>
        <v/>
      </c>
      <c r="C1897" s="52" t="str">
        <f>IF(A1897="","",'DATA PENDIENTES'!L1897)</f>
        <v/>
      </c>
      <c r="D1897" s="52" t="str">
        <f>IF(A1897="","",'DATA PENDIENTES'!J1897)</f>
        <v/>
      </c>
      <c r="E1897" s="52" t="str">
        <f>IF(A1897="","",'DATA PENDIENTES'!D1897)</f>
        <v/>
      </c>
      <c r="F1897" s="52" t="str">
        <f>IF(A1897="","",'DATA PENDIENTES'!E1897)</f>
        <v/>
      </c>
      <c r="G1897" s="52" t="str">
        <f>IF(A1897="","",'DATA PENDIENTES'!F1897)</f>
        <v/>
      </c>
      <c r="H1897" s="52" t="str">
        <f>IF(A1897="","",'DATA PENDIENTES'!G1897)</f>
        <v/>
      </c>
      <c r="I1897" s="53" t="str">
        <f>IF(A1897="","",'DATA PENDIENTES'!H1897)</f>
        <v/>
      </c>
      <c r="J1897" s="53" t="str">
        <f t="shared" si="1"/>
        <v/>
      </c>
      <c r="K1897" s="52" t="str">
        <f>IF(A1897="","",'DATA PENDIENTES'!I1897)</f>
        <v/>
      </c>
      <c r="L1897" s="52" t="str">
        <f>IF(A1897="","",'DATA PENDIENTES'!K1897)</f>
        <v/>
      </c>
      <c r="M1897" s="52" t="str">
        <f>IF(A1897="","",'DATA PENDIENTES'!M1897)</f>
        <v/>
      </c>
      <c r="N1897" s="52" t="str">
        <f>IF(A1897="","",'DATA PENDIENTES'!N1897)</f>
        <v/>
      </c>
      <c r="O1897" s="52" t="str">
        <f t="shared" si="2"/>
        <v/>
      </c>
      <c r="P1897" s="52" t="str">
        <f t="shared" si="3"/>
        <v/>
      </c>
      <c r="Q1897" s="80" t="str">
        <f t="shared" si="4"/>
        <v/>
      </c>
      <c r="R1897" s="52" t="str">
        <f t="shared" si="5"/>
        <v/>
      </c>
      <c r="S1897" s="52" t="str">
        <f t="shared" si="6"/>
        <v/>
      </c>
      <c r="T1897" s="53" t="str">
        <f>IF(A1897="","",'DATA PENDIENTES'!O1897)</f>
        <v/>
      </c>
    </row>
    <row r="1898" ht="15.75" customHeight="1">
      <c r="A1898" s="47" t="str">
        <f>IF('DATA PENDIENTES'!B1898="","",'DATA PENDIENTES'!B1898)</f>
        <v/>
      </c>
      <c r="B1898" s="47" t="str">
        <f>IF(A1898="","",'DATA PENDIENTES'!C1898)</f>
        <v/>
      </c>
      <c r="C1898" s="47" t="str">
        <f>IF(A1898="","",'DATA PENDIENTES'!L1898)</f>
        <v/>
      </c>
      <c r="D1898" s="47" t="str">
        <f>IF(A1898="","",'DATA PENDIENTES'!J1898)</f>
        <v/>
      </c>
      <c r="E1898" s="47" t="str">
        <f>IF(A1898="","",'DATA PENDIENTES'!D1898)</f>
        <v/>
      </c>
      <c r="F1898" s="47" t="str">
        <f>IF(A1898="","",'DATA PENDIENTES'!E1898)</f>
        <v/>
      </c>
      <c r="G1898" s="47" t="str">
        <f>IF(A1898="","",'DATA PENDIENTES'!F1898)</f>
        <v/>
      </c>
      <c r="H1898" s="47" t="str">
        <f>IF(A1898="","",'DATA PENDIENTES'!G1898)</f>
        <v/>
      </c>
      <c r="I1898" s="48" t="str">
        <f>IF(A1898="","",'DATA PENDIENTES'!H1898)</f>
        <v/>
      </c>
      <c r="J1898" s="48" t="str">
        <f t="shared" si="1"/>
        <v/>
      </c>
      <c r="K1898" s="47" t="str">
        <f>IF(A1898="","",'DATA PENDIENTES'!I1898)</f>
        <v/>
      </c>
      <c r="L1898" s="47" t="str">
        <f>IF(A1898="","",'DATA PENDIENTES'!K1898)</f>
        <v/>
      </c>
      <c r="M1898" s="47" t="str">
        <f>IF(A1898="","",'DATA PENDIENTES'!M1898)</f>
        <v/>
      </c>
      <c r="N1898" s="47" t="str">
        <f>IF(A1898="","",'DATA PENDIENTES'!N1898)</f>
        <v/>
      </c>
      <c r="O1898" s="47" t="str">
        <f t="shared" si="2"/>
        <v/>
      </c>
      <c r="P1898" s="47" t="str">
        <f t="shared" si="3"/>
        <v/>
      </c>
      <c r="Q1898" s="77" t="str">
        <f t="shared" si="4"/>
        <v/>
      </c>
      <c r="R1898" s="47" t="str">
        <f t="shared" si="5"/>
        <v/>
      </c>
      <c r="S1898" s="47" t="str">
        <f t="shared" si="6"/>
        <v/>
      </c>
      <c r="T1898" s="48" t="str">
        <f>IF(A1898="","",'DATA PENDIENTES'!O1898)</f>
        <v/>
      </c>
    </row>
    <row r="1899" ht="15.75" customHeight="1">
      <c r="A1899" s="52" t="str">
        <f>IF('DATA PENDIENTES'!B1899="","",'DATA PENDIENTES'!B1899)</f>
        <v/>
      </c>
      <c r="B1899" s="52" t="str">
        <f>IF(A1899="","",'DATA PENDIENTES'!C1899)</f>
        <v/>
      </c>
      <c r="C1899" s="52" t="str">
        <f>IF(A1899="","",'DATA PENDIENTES'!L1899)</f>
        <v/>
      </c>
      <c r="D1899" s="52" t="str">
        <f>IF(A1899="","",'DATA PENDIENTES'!J1899)</f>
        <v/>
      </c>
      <c r="E1899" s="52" t="str">
        <f>IF(A1899="","",'DATA PENDIENTES'!D1899)</f>
        <v/>
      </c>
      <c r="F1899" s="52" t="str">
        <f>IF(A1899="","",'DATA PENDIENTES'!E1899)</f>
        <v/>
      </c>
      <c r="G1899" s="52" t="str">
        <f>IF(A1899="","",'DATA PENDIENTES'!F1899)</f>
        <v/>
      </c>
      <c r="H1899" s="52" t="str">
        <f>IF(A1899="","",'DATA PENDIENTES'!G1899)</f>
        <v/>
      </c>
      <c r="I1899" s="53" t="str">
        <f>IF(A1899="","",'DATA PENDIENTES'!H1899)</f>
        <v/>
      </c>
      <c r="J1899" s="53" t="str">
        <f t="shared" si="1"/>
        <v/>
      </c>
      <c r="K1899" s="52" t="str">
        <f>IF(A1899="","",'DATA PENDIENTES'!I1899)</f>
        <v/>
      </c>
      <c r="L1899" s="52" t="str">
        <f>IF(A1899="","",'DATA PENDIENTES'!K1899)</f>
        <v/>
      </c>
      <c r="M1899" s="52" t="str">
        <f>IF(A1899="","",'DATA PENDIENTES'!M1899)</f>
        <v/>
      </c>
      <c r="N1899" s="52" t="str">
        <f>IF(A1899="","",'DATA PENDIENTES'!N1899)</f>
        <v/>
      </c>
      <c r="O1899" s="52" t="str">
        <f t="shared" si="2"/>
        <v/>
      </c>
      <c r="P1899" s="52" t="str">
        <f t="shared" si="3"/>
        <v/>
      </c>
      <c r="Q1899" s="80" t="str">
        <f t="shared" si="4"/>
        <v/>
      </c>
      <c r="R1899" s="52" t="str">
        <f t="shared" si="5"/>
        <v/>
      </c>
      <c r="S1899" s="52" t="str">
        <f t="shared" si="6"/>
        <v/>
      </c>
      <c r="T1899" s="53" t="str">
        <f>IF(A1899="","",'DATA PENDIENTES'!O1899)</f>
        <v/>
      </c>
    </row>
    <row r="1900" ht="15.75" customHeight="1">
      <c r="A1900" s="47" t="str">
        <f>IF('DATA PENDIENTES'!B1900="","",'DATA PENDIENTES'!B1900)</f>
        <v/>
      </c>
      <c r="B1900" s="47" t="str">
        <f>IF(A1900="","",'DATA PENDIENTES'!C1900)</f>
        <v/>
      </c>
      <c r="C1900" s="47" t="str">
        <f>IF(A1900="","",'DATA PENDIENTES'!L1900)</f>
        <v/>
      </c>
      <c r="D1900" s="47" t="str">
        <f>IF(A1900="","",'DATA PENDIENTES'!J1900)</f>
        <v/>
      </c>
      <c r="E1900" s="47" t="str">
        <f>IF(A1900="","",'DATA PENDIENTES'!D1900)</f>
        <v/>
      </c>
      <c r="F1900" s="47" t="str">
        <f>IF(A1900="","",'DATA PENDIENTES'!E1900)</f>
        <v/>
      </c>
      <c r="G1900" s="47" t="str">
        <f>IF(A1900="","",'DATA PENDIENTES'!F1900)</f>
        <v/>
      </c>
      <c r="H1900" s="47" t="str">
        <f>IF(A1900="","",'DATA PENDIENTES'!G1900)</f>
        <v/>
      </c>
      <c r="I1900" s="48" t="str">
        <f>IF(A1900="","",'DATA PENDIENTES'!H1900)</f>
        <v/>
      </c>
      <c r="J1900" s="48" t="str">
        <f t="shared" si="1"/>
        <v/>
      </c>
      <c r="K1900" s="47" t="str">
        <f>IF(A1900="","",'DATA PENDIENTES'!I1900)</f>
        <v/>
      </c>
      <c r="L1900" s="47" t="str">
        <f>IF(A1900="","",'DATA PENDIENTES'!K1900)</f>
        <v/>
      </c>
      <c r="M1900" s="47" t="str">
        <f>IF(A1900="","",'DATA PENDIENTES'!M1900)</f>
        <v/>
      </c>
      <c r="N1900" s="47" t="str">
        <f>IF(A1900="","",'DATA PENDIENTES'!N1900)</f>
        <v/>
      </c>
      <c r="O1900" s="47" t="str">
        <f t="shared" si="2"/>
        <v/>
      </c>
      <c r="P1900" s="47" t="str">
        <f t="shared" si="3"/>
        <v/>
      </c>
      <c r="Q1900" s="77" t="str">
        <f t="shared" si="4"/>
        <v/>
      </c>
      <c r="R1900" s="47" t="str">
        <f t="shared" si="5"/>
        <v/>
      </c>
      <c r="S1900" s="47" t="str">
        <f t="shared" si="6"/>
        <v/>
      </c>
      <c r="T1900" s="48" t="str">
        <f>IF(A1900="","",'DATA PENDIENTES'!O1900)</f>
        <v/>
      </c>
    </row>
    <row r="1901" ht="15.75" customHeight="1">
      <c r="A1901" s="52" t="str">
        <f>IF('DATA PENDIENTES'!B1901="","",'DATA PENDIENTES'!B1901)</f>
        <v/>
      </c>
      <c r="B1901" s="52" t="str">
        <f>IF(A1901="","",'DATA PENDIENTES'!C1901)</f>
        <v/>
      </c>
      <c r="C1901" s="52" t="str">
        <f>IF(A1901="","",'DATA PENDIENTES'!L1901)</f>
        <v/>
      </c>
      <c r="D1901" s="52" t="str">
        <f>IF(A1901="","",'DATA PENDIENTES'!J1901)</f>
        <v/>
      </c>
      <c r="E1901" s="52" t="str">
        <f>IF(A1901="","",'DATA PENDIENTES'!D1901)</f>
        <v/>
      </c>
      <c r="F1901" s="52" t="str">
        <f>IF(A1901="","",'DATA PENDIENTES'!E1901)</f>
        <v/>
      </c>
      <c r="G1901" s="52" t="str">
        <f>IF(A1901="","",'DATA PENDIENTES'!F1901)</f>
        <v/>
      </c>
      <c r="H1901" s="52" t="str">
        <f>IF(A1901="","",'DATA PENDIENTES'!G1901)</f>
        <v/>
      </c>
      <c r="I1901" s="53" t="str">
        <f>IF(A1901="","",'DATA PENDIENTES'!H1901)</f>
        <v/>
      </c>
      <c r="J1901" s="53" t="str">
        <f t="shared" si="1"/>
        <v/>
      </c>
      <c r="K1901" s="52" t="str">
        <f>IF(A1901="","",'DATA PENDIENTES'!I1901)</f>
        <v/>
      </c>
      <c r="L1901" s="52" t="str">
        <f>IF(A1901="","",'DATA PENDIENTES'!K1901)</f>
        <v/>
      </c>
      <c r="M1901" s="52" t="str">
        <f>IF(A1901="","",'DATA PENDIENTES'!M1901)</f>
        <v/>
      </c>
      <c r="N1901" s="52" t="str">
        <f>IF(A1901="","",'DATA PENDIENTES'!N1901)</f>
        <v/>
      </c>
      <c r="O1901" s="52" t="str">
        <f t="shared" si="2"/>
        <v/>
      </c>
      <c r="P1901" s="52" t="str">
        <f t="shared" si="3"/>
        <v/>
      </c>
      <c r="Q1901" s="80" t="str">
        <f t="shared" si="4"/>
        <v/>
      </c>
      <c r="R1901" s="52" t="str">
        <f t="shared" si="5"/>
        <v/>
      </c>
      <c r="S1901" s="52" t="str">
        <f t="shared" si="6"/>
        <v/>
      </c>
      <c r="T1901" s="53" t="str">
        <f>IF(A1901="","",'DATA PENDIENTES'!O1901)</f>
        <v/>
      </c>
    </row>
    <row r="1902" ht="15.75" customHeight="1">
      <c r="A1902" s="47" t="str">
        <f>IF('DATA PENDIENTES'!B1902="","",'DATA PENDIENTES'!B1902)</f>
        <v/>
      </c>
      <c r="B1902" s="47" t="str">
        <f>IF(A1902="","",'DATA PENDIENTES'!C1902)</f>
        <v/>
      </c>
      <c r="C1902" s="47" t="str">
        <f>IF(A1902="","",'DATA PENDIENTES'!L1902)</f>
        <v/>
      </c>
      <c r="D1902" s="47" t="str">
        <f>IF(A1902="","",'DATA PENDIENTES'!J1902)</f>
        <v/>
      </c>
      <c r="E1902" s="47" t="str">
        <f>IF(A1902="","",'DATA PENDIENTES'!D1902)</f>
        <v/>
      </c>
      <c r="F1902" s="47" t="str">
        <f>IF(A1902="","",'DATA PENDIENTES'!E1902)</f>
        <v/>
      </c>
      <c r="G1902" s="47" t="str">
        <f>IF(A1902="","",'DATA PENDIENTES'!F1902)</f>
        <v/>
      </c>
      <c r="H1902" s="47" t="str">
        <f>IF(A1902="","",'DATA PENDIENTES'!G1902)</f>
        <v/>
      </c>
      <c r="I1902" s="48" t="str">
        <f>IF(A1902="","",'DATA PENDIENTES'!H1902)</f>
        <v/>
      </c>
      <c r="J1902" s="48" t="str">
        <f t="shared" si="1"/>
        <v/>
      </c>
      <c r="K1902" s="47" t="str">
        <f>IF(A1902="","",'DATA PENDIENTES'!I1902)</f>
        <v/>
      </c>
      <c r="L1902" s="47" t="str">
        <f>IF(A1902="","",'DATA PENDIENTES'!K1902)</f>
        <v/>
      </c>
      <c r="M1902" s="47" t="str">
        <f>IF(A1902="","",'DATA PENDIENTES'!M1902)</f>
        <v/>
      </c>
      <c r="N1902" s="47" t="str">
        <f>IF(A1902="","",'DATA PENDIENTES'!N1902)</f>
        <v/>
      </c>
      <c r="O1902" s="47" t="str">
        <f t="shared" si="2"/>
        <v/>
      </c>
      <c r="P1902" s="47" t="str">
        <f t="shared" si="3"/>
        <v/>
      </c>
      <c r="Q1902" s="77" t="str">
        <f t="shared" si="4"/>
        <v/>
      </c>
      <c r="R1902" s="47" t="str">
        <f t="shared" si="5"/>
        <v/>
      </c>
      <c r="S1902" s="47" t="str">
        <f t="shared" si="6"/>
        <v/>
      </c>
      <c r="T1902" s="48" t="str">
        <f>IF(A1902="","",'DATA PENDIENTES'!O1902)</f>
        <v/>
      </c>
    </row>
    <row r="1903" ht="15.75" customHeight="1">
      <c r="A1903" s="52" t="str">
        <f>IF('DATA PENDIENTES'!B1903="","",'DATA PENDIENTES'!B1903)</f>
        <v/>
      </c>
      <c r="B1903" s="52" t="str">
        <f>IF(A1903="","",'DATA PENDIENTES'!C1903)</f>
        <v/>
      </c>
      <c r="C1903" s="52" t="str">
        <f>IF(A1903="","",'DATA PENDIENTES'!L1903)</f>
        <v/>
      </c>
      <c r="D1903" s="52" t="str">
        <f>IF(A1903="","",'DATA PENDIENTES'!J1903)</f>
        <v/>
      </c>
      <c r="E1903" s="52" t="str">
        <f>IF(A1903="","",'DATA PENDIENTES'!D1903)</f>
        <v/>
      </c>
      <c r="F1903" s="52" t="str">
        <f>IF(A1903="","",'DATA PENDIENTES'!E1903)</f>
        <v/>
      </c>
      <c r="G1903" s="52" t="str">
        <f>IF(A1903="","",'DATA PENDIENTES'!F1903)</f>
        <v/>
      </c>
      <c r="H1903" s="52" t="str">
        <f>IF(A1903="","",'DATA PENDIENTES'!G1903)</f>
        <v/>
      </c>
      <c r="I1903" s="53" t="str">
        <f>IF(A1903="","",'DATA PENDIENTES'!H1903)</f>
        <v/>
      </c>
      <c r="J1903" s="53" t="str">
        <f t="shared" si="1"/>
        <v/>
      </c>
      <c r="K1903" s="52" t="str">
        <f>IF(A1903="","",'DATA PENDIENTES'!I1903)</f>
        <v/>
      </c>
      <c r="L1903" s="52" t="str">
        <f>IF(A1903="","",'DATA PENDIENTES'!K1903)</f>
        <v/>
      </c>
      <c r="M1903" s="52" t="str">
        <f>IF(A1903="","",'DATA PENDIENTES'!M1903)</f>
        <v/>
      </c>
      <c r="N1903" s="52" t="str">
        <f>IF(A1903="","",'DATA PENDIENTES'!N1903)</f>
        <v/>
      </c>
      <c r="O1903" s="52" t="str">
        <f t="shared" si="2"/>
        <v/>
      </c>
      <c r="P1903" s="52" t="str">
        <f t="shared" si="3"/>
        <v/>
      </c>
      <c r="Q1903" s="80" t="str">
        <f t="shared" si="4"/>
        <v/>
      </c>
      <c r="R1903" s="52" t="str">
        <f t="shared" si="5"/>
        <v/>
      </c>
      <c r="S1903" s="52" t="str">
        <f t="shared" si="6"/>
        <v/>
      </c>
      <c r="T1903" s="53" t="str">
        <f>IF(A1903="","",'DATA PENDIENTES'!O1903)</f>
        <v/>
      </c>
    </row>
    <row r="1904" ht="15.75" customHeight="1">
      <c r="A1904" s="47" t="str">
        <f>IF('DATA PENDIENTES'!B1904="","",'DATA PENDIENTES'!B1904)</f>
        <v/>
      </c>
      <c r="B1904" s="47" t="str">
        <f>IF(A1904="","",'DATA PENDIENTES'!C1904)</f>
        <v/>
      </c>
      <c r="C1904" s="47" t="str">
        <f>IF(A1904="","",'DATA PENDIENTES'!L1904)</f>
        <v/>
      </c>
      <c r="D1904" s="47" t="str">
        <f>IF(A1904="","",'DATA PENDIENTES'!J1904)</f>
        <v/>
      </c>
      <c r="E1904" s="47" t="str">
        <f>IF(A1904="","",'DATA PENDIENTES'!D1904)</f>
        <v/>
      </c>
      <c r="F1904" s="47" t="str">
        <f>IF(A1904="","",'DATA PENDIENTES'!E1904)</f>
        <v/>
      </c>
      <c r="G1904" s="47" t="str">
        <f>IF(A1904="","",'DATA PENDIENTES'!F1904)</f>
        <v/>
      </c>
      <c r="H1904" s="47" t="str">
        <f>IF(A1904="","",'DATA PENDIENTES'!G1904)</f>
        <v/>
      </c>
      <c r="I1904" s="48" t="str">
        <f>IF(A1904="","",'DATA PENDIENTES'!H1904)</f>
        <v/>
      </c>
      <c r="J1904" s="48" t="str">
        <f t="shared" si="1"/>
        <v/>
      </c>
      <c r="K1904" s="47" t="str">
        <f>IF(A1904="","",'DATA PENDIENTES'!I1904)</f>
        <v/>
      </c>
      <c r="L1904" s="47" t="str">
        <f>IF(A1904="","",'DATA PENDIENTES'!K1904)</f>
        <v/>
      </c>
      <c r="M1904" s="47" t="str">
        <f>IF(A1904="","",'DATA PENDIENTES'!M1904)</f>
        <v/>
      </c>
      <c r="N1904" s="47" t="str">
        <f>IF(A1904="","",'DATA PENDIENTES'!N1904)</f>
        <v/>
      </c>
      <c r="O1904" s="47" t="str">
        <f t="shared" si="2"/>
        <v/>
      </c>
      <c r="P1904" s="47" t="str">
        <f t="shared" si="3"/>
        <v/>
      </c>
      <c r="Q1904" s="77" t="str">
        <f t="shared" si="4"/>
        <v/>
      </c>
      <c r="R1904" s="47" t="str">
        <f t="shared" si="5"/>
        <v/>
      </c>
      <c r="S1904" s="47" t="str">
        <f t="shared" si="6"/>
        <v/>
      </c>
      <c r="T1904" s="48" t="str">
        <f>IF(A1904="","",'DATA PENDIENTES'!O1904)</f>
        <v/>
      </c>
    </row>
    <row r="1905" ht="15.75" customHeight="1">
      <c r="A1905" s="52" t="str">
        <f>IF('DATA PENDIENTES'!B1905="","",'DATA PENDIENTES'!B1905)</f>
        <v/>
      </c>
      <c r="B1905" s="52" t="str">
        <f>IF(A1905="","",'DATA PENDIENTES'!C1905)</f>
        <v/>
      </c>
      <c r="C1905" s="52" t="str">
        <f>IF(A1905="","",'DATA PENDIENTES'!L1905)</f>
        <v/>
      </c>
      <c r="D1905" s="52" t="str">
        <f>IF(A1905="","",'DATA PENDIENTES'!J1905)</f>
        <v/>
      </c>
      <c r="E1905" s="52" t="str">
        <f>IF(A1905="","",'DATA PENDIENTES'!D1905)</f>
        <v/>
      </c>
      <c r="F1905" s="52" t="str">
        <f>IF(A1905="","",'DATA PENDIENTES'!E1905)</f>
        <v/>
      </c>
      <c r="G1905" s="52" t="str">
        <f>IF(A1905="","",'DATA PENDIENTES'!F1905)</f>
        <v/>
      </c>
      <c r="H1905" s="52" t="str">
        <f>IF(A1905="","",'DATA PENDIENTES'!G1905)</f>
        <v/>
      </c>
      <c r="I1905" s="53" t="str">
        <f>IF(A1905="","",'DATA PENDIENTES'!H1905)</f>
        <v/>
      </c>
      <c r="J1905" s="53" t="str">
        <f t="shared" si="1"/>
        <v/>
      </c>
      <c r="K1905" s="52" t="str">
        <f>IF(A1905="","",'DATA PENDIENTES'!I1905)</f>
        <v/>
      </c>
      <c r="L1905" s="52" t="str">
        <f>IF(A1905="","",'DATA PENDIENTES'!K1905)</f>
        <v/>
      </c>
      <c r="M1905" s="52" t="str">
        <f>IF(A1905="","",'DATA PENDIENTES'!M1905)</f>
        <v/>
      </c>
      <c r="N1905" s="52" t="str">
        <f>IF(A1905="","",'DATA PENDIENTES'!N1905)</f>
        <v/>
      </c>
      <c r="O1905" s="52" t="str">
        <f t="shared" si="2"/>
        <v/>
      </c>
      <c r="P1905" s="52" t="str">
        <f t="shared" si="3"/>
        <v/>
      </c>
      <c r="Q1905" s="80" t="str">
        <f t="shared" si="4"/>
        <v/>
      </c>
      <c r="R1905" s="52" t="str">
        <f t="shared" si="5"/>
        <v/>
      </c>
      <c r="S1905" s="52" t="str">
        <f t="shared" si="6"/>
        <v/>
      </c>
      <c r="T1905" s="53" t="str">
        <f>IF(A1905="","",'DATA PENDIENTES'!O1905)</f>
        <v/>
      </c>
    </row>
    <row r="1906" ht="15.75" customHeight="1">
      <c r="A1906" s="47" t="str">
        <f>IF('DATA PENDIENTES'!B1906="","",'DATA PENDIENTES'!B1906)</f>
        <v/>
      </c>
      <c r="B1906" s="47" t="str">
        <f>IF(A1906="","",'DATA PENDIENTES'!C1906)</f>
        <v/>
      </c>
      <c r="C1906" s="47" t="str">
        <f>IF(A1906="","",'DATA PENDIENTES'!L1906)</f>
        <v/>
      </c>
      <c r="D1906" s="47" t="str">
        <f>IF(A1906="","",'DATA PENDIENTES'!J1906)</f>
        <v/>
      </c>
      <c r="E1906" s="47" t="str">
        <f>IF(A1906="","",'DATA PENDIENTES'!D1906)</f>
        <v/>
      </c>
      <c r="F1906" s="47" t="str">
        <f>IF(A1906="","",'DATA PENDIENTES'!E1906)</f>
        <v/>
      </c>
      <c r="G1906" s="47" t="str">
        <f>IF(A1906="","",'DATA PENDIENTES'!F1906)</f>
        <v/>
      </c>
      <c r="H1906" s="47" t="str">
        <f>IF(A1906="","",'DATA PENDIENTES'!G1906)</f>
        <v/>
      </c>
      <c r="I1906" s="48" t="str">
        <f>IF(A1906="","",'DATA PENDIENTES'!H1906)</f>
        <v/>
      </c>
      <c r="J1906" s="48" t="str">
        <f t="shared" si="1"/>
        <v/>
      </c>
      <c r="K1906" s="47" t="str">
        <f>IF(A1906="","",'DATA PENDIENTES'!I1906)</f>
        <v/>
      </c>
      <c r="L1906" s="47" t="str">
        <f>IF(A1906="","",'DATA PENDIENTES'!K1906)</f>
        <v/>
      </c>
      <c r="M1906" s="47" t="str">
        <f>IF(A1906="","",'DATA PENDIENTES'!M1906)</f>
        <v/>
      </c>
      <c r="N1906" s="47" t="str">
        <f>IF(A1906="","",'DATA PENDIENTES'!N1906)</f>
        <v/>
      </c>
      <c r="O1906" s="47" t="str">
        <f t="shared" si="2"/>
        <v/>
      </c>
      <c r="P1906" s="47" t="str">
        <f t="shared" si="3"/>
        <v/>
      </c>
      <c r="Q1906" s="77" t="str">
        <f t="shared" si="4"/>
        <v/>
      </c>
      <c r="R1906" s="47" t="str">
        <f t="shared" si="5"/>
        <v/>
      </c>
      <c r="S1906" s="47" t="str">
        <f t="shared" si="6"/>
        <v/>
      </c>
      <c r="T1906" s="48" t="str">
        <f>IF(A1906="","",'DATA PENDIENTES'!O1906)</f>
        <v/>
      </c>
    </row>
    <row r="1907" ht="15.75" customHeight="1">
      <c r="A1907" s="52" t="str">
        <f>IF('DATA PENDIENTES'!B1907="","",'DATA PENDIENTES'!B1907)</f>
        <v/>
      </c>
      <c r="B1907" s="52" t="str">
        <f>IF(A1907="","",'DATA PENDIENTES'!C1907)</f>
        <v/>
      </c>
      <c r="C1907" s="52" t="str">
        <f>IF(A1907="","",'DATA PENDIENTES'!L1907)</f>
        <v/>
      </c>
      <c r="D1907" s="52" t="str">
        <f>IF(A1907="","",'DATA PENDIENTES'!J1907)</f>
        <v/>
      </c>
      <c r="E1907" s="52" t="str">
        <f>IF(A1907="","",'DATA PENDIENTES'!D1907)</f>
        <v/>
      </c>
      <c r="F1907" s="52" t="str">
        <f>IF(A1907="","",'DATA PENDIENTES'!E1907)</f>
        <v/>
      </c>
      <c r="G1907" s="52" t="str">
        <f>IF(A1907="","",'DATA PENDIENTES'!F1907)</f>
        <v/>
      </c>
      <c r="H1907" s="52" t="str">
        <f>IF(A1907="","",'DATA PENDIENTES'!G1907)</f>
        <v/>
      </c>
      <c r="I1907" s="53" t="str">
        <f>IF(A1907="","",'DATA PENDIENTES'!H1907)</f>
        <v/>
      </c>
      <c r="J1907" s="53" t="str">
        <f t="shared" si="1"/>
        <v/>
      </c>
      <c r="K1907" s="52" t="str">
        <f>IF(A1907="","",'DATA PENDIENTES'!I1907)</f>
        <v/>
      </c>
      <c r="L1907" s="52" t="str">
        <f>IF(A1907="","",'DATA PENDIENTES'!K1907)</f>
        <v/>
      </c>
      <c r="M1907" s="52" t="str">
        <f>IF(A1907="","",'DATA PENDIENTES'!M1907)</f>
        <v/>
      </c>
      <c r="N1907" s="52" t="str">
        <f>IF(A1907="","",'DATA PENDIENTES'!N1907)</f>
        <v/>
      </c>
      <c r="O1907" s="52" t="str">
        <f t="shared" si="2"/>
        <v/>
      </c>
      <c r="P1907" s="52" t="str">
        <f t="shared" si="3"/>
        <v/>
      </c>
      <c r="Q1907" s="80" t="str">
        <f t="shared" si="4"/>
        <v/>
      </c>
      <c r="R1907" s="52" t="str">
        <f t="shared" si="5"/>
        <v/>
      </c>
      <c r="S1907" s="52" t="str">
        <f t="shared" si="6"/>
        <v/>
      </c>
      <c r="T1907" s="53" t="str">
        <f>IF(A1907="","",'DATA PENDIENTES'!O1907)</f>
        <v/>
      </c>
    </row>
    <row r="1908" ht="15.75" customHeight="1">
      <c r="A1908" s="47" t="str">
        <f>IF('DATA PENDIENTES'!B1908="","",'DATA PENDIENTES'!B1908)</f>
        <v/>
      </c>
      <c r="B1908" s="47" t="str">
        <f>IF(A1908="","",'DATA PENDIENTES'!C1908)</f>
        <v/>
      </c>
      <c r="C1908" s="47" t="str">
        <f>IF(A1908="","",'DATA PENDIENTES'!L1908)</f>
        <v/>
      </c>
      <c r="D1908" s="47" t="str">
        <f>IF(A1908="","",'DATA PENDIENTES'!J1908)</f>
        <v/>
      </c>
      <c r="E1908" s="47" t="str">
        <f>IF(A1908="","",'DATA PENDIENTES'!D1908)</f>
        <v/>
      </c>
      <c r="F1908" s="47" t="str">
        <f>IF(A1908="","",'DATA PENDIENTES'!E1908)</f>
        <v/>
      </c>
      <c r="G1908" s="47" t="str">
        <f>IF(A1908="","",'DATA PENDIENTES'!F1908)</f>
        <v/>
      </c>
      <c r="H1908" s="47" t="str">
        <f>IF(A1908="","",'DATA PENDIENTES'!G1908)</f>
        <v/>
      </c>
      <c r="I1908" s="48" t="str">
        <f>IF(A1908="","",'DATA PENDIENTES'!H1908)</f>
        <v/>
      </c>
      <c r="J1908" s="48" t="str">
        <f t="shared" si="1"/>
        <v/>
      </c>
      <c r="K1908" s="47" t="str">
        <f>IF(A1908="","",'DATA PENDIENTES'!I1908)</f>
        <v/>
      </c>
      <c r="L1908" s="47" t="str">
        <f>IF(A1908="","",'DATA PENDIENTES'!K1908)</f>
        <v/>
      </c>
      <c r="M1908" s="47" t="str">
        <f>IF(A1908="","",'DATA PENDIENTES'!M1908)</f>
        <v/>
      </c>
      <c r="N1908" s="47" t="str">
        <f>IF(A1908="","",'DATA PENDIENTES'!N1908)</f>
        <v/>
      </c>
      <c r="O1908" s="47" t="str">
        <f t="shared" si="2"/>
        <v/>
      </c>
      <c r="P1908" s="47" t="str">
        <f t="shared" si="3"/>
        <v/>
      </c>
      <c r="Q1908" s="77" t="str">
        <f t="shared" si="4"/>
        <v/>
      </c>
      <c r="R1908" s="47" t="str">
        <f t="shared" si="5"/>
        <v/>
      </c>
      <c r="S1908" s="47" t="str">
        <f t="shared" si="6"/>
        <v/>
      </c>
      <c r="T1908" s="48" t="str">
        <f>IF(A1908="","",'DATA PENDIENTES'!O1908)</f>
        <v/>
      </c>
    </row>
    <row r="1909" ht="15.75" customHeight="1">
      <c r="A1909" s="52" t="str">
        <f>IF('DATA PENDIENTES'!B1909="","",'DATA PENDIENTES'!B1909)</f>
        <v/>
      </c>
      <c r="B1909" s="52" t="str">
        <f>IF(A1909="","",'DATA PENDIENTES'!C1909)</f>
        <v/>
      </c>
      <c r="C1909" s="52" t="str">
        <f>IF(A1909="","",'DATA PENDIENTES'!L1909)</f>
        <v/>
      </c>
      <c r="D1909" s="52" t="str">
        <f>IF(A1909="","",'DATA PENDIENTES'!J1909)</f>
        <v/>
      </c>
      <c r="E1909" s="52" t="str">
        <f>IF(A1909="","",'DATA PENDIENTES'!D1909)</f>
        <v/>
      </c>
      <c r="F1909" s="52" t="str">
        <f>IF(A1909="","",'DATA PENDIENTES'!E1909)</f>
        <v/>
      </c>
      <c r="G1909" s="52" t="str">
        <f>IF(A1909="","",'DATA PENDIENTES'!F1909)</f>
        <v/>
      </c>
      <c r="H1909" s="52" t="str">
        <f>IF(A1909="","",'DATA PENDIENTES'!G1909)</f>
        <v/>
      </c>
      <c r="I1909" s="53" t="str">
        <f>IF(A1909="","",'DATA PENDIENTES'!H1909)</f>
        <v/>
      </c>
      <c r="J1909" s="53" t="str">
        <f t="shared" si="1"/>
        <v/>
      </c>
      <c r="K1909" s="52" t="str">
        <f>IF(A1909="","",'DATA PENDIENTES'!I1909)</f>
        <v/>
      </c>
      <c r="L1909" s="52" t="str">
        <f>IF(A1909="","",'DATA PENDIENTES'!K1909)</f>
        <v/>
      </c>
      <c r="M1909" s="52" t="str">
        <f>IF(A1909="","",'DATA PENDIENTES'!M1909)</f>
        <v/>
      </c>
      <c r="N1909" s="52" t="str">
        <f>IF(A1909="","",'DATA PENDIENTES'!N1909)</f>
        <v/>
      </c>
      <c r="O1909" s="52" t="str">
        <f t="shared" si="2"/>
        <v/>
      </c>
      <c r="P1909" s="52" t="str">
        <f t="shared" si="3"/>
        <v/>
      </c>
      <c r="Q1909" s="80" t="str">
        <f t="shared" si="4"/>
        <v/>
      </c>
      <c r="R1909" s="52" t="str">
        <f t="shared" si="5"/>
        <v/>
      </c>
      <c r="S1909" s="52" t="str">
        <f t="shared" si="6"/>
        <v/>
      </c>
      <c r="T1909" s="53" t="str">
        <f>IF(A1909="","",'DATA PENDIENTES'!O1909)</f>
        <v/>
      </c>
    </row>
    <row r="1910" ht="15.75" customHeight="1">
      <c r="A1910" s="47" t="str">
        <f>IF('DATA PENDIENTES'!B1910="","",'DATA PENDIENTES'!B1910)</f>
        <v/>
      </c>
      <c r="B1910" s="47" t="str">
        <f>IF(A1910="","",'DATA PENDIENTES'!C1910)</f>
        <v/>
      </c>
      <c r="C1910" s="47" t="str">
        <f>IF(A1910="","",'DATA PENDIENTES'!L1910)</f>
        <v/>
      </c>
      <c r="D1910" s="47" t="str">
        <f>IF(A1910="","",'DATA PENDIENTES'!J1910)</f>
        <v/>
      </c>
      <c r="E1910" s="47" t="str">
        <f>IF(A1910="","",'DATA PENDIENTES'!D1910)</f>
        <v/>
      </c>
      <c r="F1910" s="47" t="str">
        <f>IF(A1910="","",'DATA PENDIENTES'!E1910)</f>
        <v/>
      </c>
      <c r="G1910" s="47" t="str">
        <f>IF(A1910="","",'DATA PENDIENTES'!F1910)</f>
        <v/>
      </c>
      <c r="H1910" s="47" t="str">
        <f>IF(A1910="","",'DATA PENDIENTES'!G1910)</f>
        <v/>
      </c>
      <c r="I1910" s="48" t="str">
        <f>IF(A1910="","",'DATA PENDIENTES'!H1910)</f>
        <v/>
      </c>
      <c r="J1910" s="48" t="str">
        <f t="shared" si="1"/>
        <v/>
      </c>
      <c r="K1910" s="47" t="str">
        <f>IF(A1910="","",'DATA PENDIENTES'!I1910)</f>
        <v/>
      </c>
      <c r="L1910" s="47" t="str">
        <f>IF(A1910="","",'DATA PENDIENTES'!K1910)</f>
        <v/>
      </c>
      <c r="M1910" s="47" t="str">
        <f>IF(A1910="","",'DATA PENDIENTES'!M1910)</f>
        <v/>
      </c>
      <c r="N1910" s="47" t="str">
        <f>IF(A1910="","",'DATA PENDIENTES'!N1910)</f>
        <v/>
      </c>
      <c r="O1910" s="47" t="str">
        <f t="shared" si="2"/>
        <v/>
      </c>
      <c r="P1910" s="47" t="str">
        <f t="shared" si="3"/>
        <v/>
      </c>
      <c r="Q1910" s="77" t="str">
        <f t="shared" si="4"/>
        <v/>
      </c>
      <c r="R1910" s="47" t="str">
        <f t="shared" si="5"/>
        <v/>
      </c>
      <c r="S1910" s="47" t="str">
        <f t="shared" si="6"/>
        <v/>
      </c>
      <c r="T1910" s="48" t="str">
        <f>IF(A1910="","",'DATA PENDIENTES'!O1910)</f>
        <v/>
      </c>
    </row>
    <row r="1911" ht="15.75" customHeight="1">
      <c r="A1911" s="52" t="str">
        <f>IF('DATA PENDIENTES'!B1911="","",'DATA PENDIENTES'!B1911)</f>
        <v/>
      </c>
      <c r="B1911" s="52" t="str">
        <f>IF(A1911="","",'DATA PENDIENTES'!C1911)</f>
        <v/>
      </c>
      <c r="C1911" s="52" t="str">
        <f>IF(A1911="","",'DATA PENDIENTES'!L1911)</f>
        <v/>
      </c>
      <c r="D1911" s="52" t="str">
        <f>IF(A1911="","",'DATA PENDIENTES'!J1911)</f>
        <v/>
      </c>
      <c r="E1911" s="52" t="str">
        <f>IF(A1911="","",'DATA PENDIENTES'!D1911)</f>
        <v/>
      </c>
      <c r="F1911" s="52" t="str">
        <f>IF(A1911="","",'DATA PENDIENTES'!E1911)</f>
        <v/>
      </c>
      <c r="G1911" s="52" t="str">
        <f>IF(A1911="","",'DATA PENDIENTES'!F1911)</f>
        <v/>
      </c>
      <c r="H1911" s="52" t="str">
        <f>IF(A1911="","",'DATA PENDIENTES'!G1911)</f>
        <v/>
      </c>
      <c r="I1911" s="53" t="str">
        <f>IF(A1911="","",'DATA PENDIENTES'!H1911)</f>
        <v/>
      </c>
      <c r="J1911" s="53" t="str">
        <f t="shared" si="1"/>
        <v/>
      </c>
      <c r="K1911" s="52" t="str">
        <f>IF(A1911="","",'DATA PENDIENTES'!I1911)</f>
        <v/>
      </c>
      <c r="L1911" s="52" t="str">
        <f>IF(A1911="","",'DATA PENDIENTES'!K1911)</f>
        <v/>
      </c>
      <c r="M1911" s="52" t="str">
        <f>IF(A1911="","",'DATA PENDIENTES'!M1911)</f>
        <v/>
      </c>
      <c r="N1911" s="52" t="str">
        <f>IF(A1911="","",'DATA PENDIENTES'!N1911)</f>
        <v/>
      </c>
      <c r="O1911" s="52" t="str">
        <f t="shared" si="2"/>
        <v/>
      </c>
      <c r="P1911" s="52" t="str">
        <f t="shared" si="3"/>
        <v/>
      </c>
      <c r="Q1911" s="80" t="str">
        <f t="shared" si="4"/>
        <v/>
      </c>
      <c r="R1911" s="52" t="str">
        <f t="shared" si="5"/>
        <v/>
      </c>
      <c r="S1911" s="52" t="str">
        <f t="shared" si="6"/>
        <v/>
      </c>
      <c r="T1911" s="53" t="str">
        <f>IF(A1911="","",'DATA PENDIENTES'!O1911)</f>
        <v/>
      </c>
    </row>
    <row r="1912" ht="15.75" customHeight="1">
      <c r="A1912" s="47" t="str">
        <f>IF('DATA PENDIENTES'!B1912="","",'DATA PENDIENTES'!B1912)</f>
        <v/>
      </c>
      <c r="B1912" s="47" t="str">
        <f>IF(A1912="","",'DATA PENDIENTES'!C1912)</f>
        <v/>
      </c>
      <c r="C1912" s="47" t="str">
        <f>IF(A1912="","",'DATA PENDIENTES'!L1912)</f>
        <v/>
      </c>
      <c r="D1912" s="47" t="str">
        <f>IF(A1912="","",'DATA PENDIENTES'!J1912)</f>
        <v/>
      </c>
      <c r="E1912" s="47" t="str">
        <f>IF(A1912="","",'DATA PENDIENTES'!D1912)</f>
        <v/>
      </c>
      <c r="F1912" s="47" t="str">
        <f>IF(A1912="","",'DATA PENDIENTES'!E1912)</f>
        <v/>
      </c>
      <c r="G1912" s="47" t="str">
        <f>IF(A1912="","",'DATA PENDIENTES'!F1912)</f>
        <v/>
      </c>
      <c r="H1912" s="47" t="str">
        <f>IF(A1912="","",'DATA PENDIENTES'!G1912)</f>
        <v/>
      </c>
      <c r="I1912" s="48" t="str">
        <f>IF(A1912="","",'DATA PENDIENTES'!H1912)</f>
        <v/>
      </c>
      <c r="J1912" s="48" t="str">
        <f t="shared" si="1"/>
        <v/>
      </c>
      <c r="K1912" s="47" t="str">
        <f>IF(A1912="","",'DATA PENDIENTES'!I1912)</f>
        <v/>
      </c>
      <c r="L1912" s="47" t="str">
        <f>IF(A1912="","",'DATA PENDIENTES'!K1912)</f>
        <v/>
      </c>
      <c r="M1912" s="47" t="str">
        <f>IF(A1912="","",'DATA PENDIENTES'!M1912)</f>
        <v/>
      </c>
      <c r="N1912" s="47" t="str">
        <f>IF(A1912="","",'DATA PENDIENTES'!N1912)</f>
        <v/>
      </c>
      <c r="O1912" s="47" t="str">
        <f t="shared" si="2"/>
        <v/>
      </c>
      <c r="P1912" s="47" t="str">
        <f t="shared" si="3"/>
        <v/>
      </c>
      <c r="Q1912" s="77" t="str">
        <f t="shared" si="4"/>
        <v/>
      </c>
      <c r="R1912" s="47" t="str">
        <f t="shared" si="5"/>
        <v/>
      </c>
      <c r="S1912" s="47" t="str">
        <f t="shared" si="6"/>
        <v/>
      </c>
      <c r="T1912" s="48" t="str">
        <f>IF(A1912="","",'DATA PENDIENTES'!O1912)</f>
        <v/>
      </c>
    </row>
    <row r="1913" ht="15.75" customHeight="1">
      <c r="A1913" s="52" t="str">
        <f>IF('DATA PENDIENTES'!B1913="","",'DATA PENDIENTES'!B1913)</f>
        <v/>
      </c>
      <c r="B1913" s="52" t="str">
        <f>IF(A1913="","",'DATA PENDIENTES'!C1913)</f>
        <v/>
      </c>
      <c r="C1913" s="52" t="str">
        <f>IF(A1913="","",'DATA PENDIENTES'!L1913)</f>
        <v/>
      </c>
      <c r="D1913" s="52" t="str">
        <f>IF(A1913="","",'DATA PENDIENTES'!J1913)</f>
        <v/>
      </c>
      <c r="E1913" s="52" t="str">
        <f>IF(A1913="","",'DATA PENDIENTES'!D1913)</f>
        <v/>
      </c>
      <c r="F1913" s="52" t="str">
        <f>IF(A1913="","",'DATA PENDIENTES'!E1913)</f>
        <v/>
      </c>
      <c r="G1913" s="52" t="str">
        <f>IF(A1913="","",'DATA PENDIENTES'!F1913)</f>
        <v/>
      </c>
      <c r="H1913" s="52" t="str">
        <f>IF(A1913="","",'DATA PENDIENTES'!G1913)</f>
        <v/>
      </c>
      <c r="I1913" s="53" t="str">
        <f>IF(A1913="","",'DATA PENDIENTES'!H1913)</f>
        <v/>
      </c>
      <c r="J1913" s="53" t="str">
        <f t="shared" si="1"/>
        <v/>
      </c>
      <c r="K1913" s="52" t="str">
        <f>IF(A1913="","",'DATA PENDIENTES'!I1913)</f>
        <v/>
      </c>
      <c r="L1913" s="52" t="str">
        <f>IF(A1913="","",'DATA PENDIENTES'!K1913)</f>
        <v/>
      </c>
      <c r="M1913" s="52" t="str">
        <f>IF(A1913="","",'DATA PENDIENTES'!M1913)</f>
        <v/>
      </c>
      <c r="N1913" s="52" t="str">
        <f>IF(A1913="","",'DATA PENDIENTES'!N1913)</f>
        <v/>
      </c>
      <c r="O1913" s="52" t="str">
        <f t="shared" si="2"/>
        <v/>
      </c>
      <c r="P1913" s="52" t="str">
        <f t="shared" si="3"/>
        <v/>
      </c>
      <c r="Q1913" s="80" t="str">
        <f t="shared" si="4"/>
        <v/>
      </c>
      <c r="R1913" s="52" t="str">
        <f t="shared" si="5"/>
        <v/>
      </c>
      <c r="S1913" s="52" t="str">
        <f t="shared" si="6"/>
        <v/>
      </c>
      <c r="T1913" s="53" t="str">
        <f>IF(A1913="","",'DATA PENDIENTES'!O1913)</f>
        <v/>
      </c>
    </row>
    <row r="1914" ht="15.75" customHeight="1">
      <c r="A1914" s="47" t="str">
        <f>IF('DATA PENDIENTES'!B1914="","",'DATA PENDIENTES'!B1914)</f>
        <v/>
      </c>
      <c r="B1914" s="47" t="str">
        <f>IF(A1914="","",'DATA PENDIENTES'!C1914)</f>
        <v/>
      </c>
      <c r="C1914" s="47" t="str">
        <f>IF(A1914="","",'DATA PENDIENTES'!L1914)</f>
        <v/>
      </c>
      <c r="D1914" s="47" t="str">
        <f>IF(A1914="","",'DATA PENDIENTES'!J1914)</f>
        <v/>
      </c>
      <c r="E1914" s="47" t="str">
        <f>IF(A1914="","",'DATA PENDIENTES'!D1914)</f>
        <v/>
      </c>
      <c r="F1914" s="47" t="str">
        <f>IF(A1914="","",'DATA PENDIENTES'!E1914)</f>
        <v/>
      </c>
      <c r="G1914" s="47" t="str">
        <f>IF(A1914="","",'DATA PENDIENTES'!F1914)</f>
        <v/>
      </c>
      <c r="H1914" s="47" t="str">
        <f>IF(A1914="","",'DATA PENDIENTES'!G1914)</f>
        <v/>
      </c>
      <c r="I1914" s="48" t="str">
        <f>IF(A1914="","",'DATA PENDIENTES'!H1914)</f>
        <v/>
      </c>
      <c r="J1914" s="48" t="str">
        <f t="shared" si="1"/>
        <v/>
      </c>
      <c r="K1914" s="47" t="str">
        <f>IF(A1914="","",'DATA PENDIENTES'!I1914)</f>
        <v/>
      </c>
      <c r="L1914" s="47" t="str">
        <f>IF(A1914="","",'DATA PENDIENTES'!K1914)</f>
        <v/>
      </c>
      <c r="M1914" s="47" t="str">
        <f>IF(A1914="","",'DATA PENDIENTES'!M1914)</f>
        <v/>
      </c>
      <c r="N1914" s="47" t="str">
        <f>IF(A1914="","",'DATA PENDIENTES'!N1914)</f>
        <v/>
      </c>
      <c r="O1914" s="47" t="str">
        <f t="shared" si="2"/>
        <v/>
      </c>
      <c r="P1914" s="47" t="str">
        <f t="shared" si="3"/>
        <v/>
      </c>
      <c r="Q1914" s="77" t="str">
        <f t="shared" si="4"/>
        <v/>
      </c>
      <c r="R1914" s="47" t="str">
        <f t="shared" si="5"/>
        <v/>
      </c>
      <c r="S1914" s="47" t="str">
        <f t="shared" si="6"/>
        <v/>
      </c>
      <c r="T1914" s="48" t="str">
        <f>IF(A1914="","",'DATA PENDIENTES'!O1914)</f>
        <v/>
      </c>
    </row>
    <row r="1915" ht="15.75" customHeight="1">
      <c r="A1915" s="52" t="str">
        <f>IF('DATA PENDIENTES'!B1915="","",'DATA PENDIENTES'!B1915)</f>
        <v/>
      </c>
      <c r="B1915" s="52" t="str">
        <f>IF(A1915="","",'DATA PENDIENTES'!C1915)</f>
        <v/>
      </c>
      <c r="C1915" s="52" t="str">
        <f>IF(A1915="","",'DATA PENDIENTES'!L1915)</f>
        <v/>
      </c>
      <c r="D1915" s="52" t="str">
        <f>IF(A1915="","",'DATA PENDIENTES'!J1915)</f>
        <v/>
      </c>
      <c r="E1915" s="52" t="str">
        <f>IF(A1915="","",'DATA PENDIENTES'!D1915)</f>
        <v/>
      </c>
      <c r="F1915" s="52" t="str">
        <f>IF(A1915="","",'DATA PENDIENTES'!E1915)</f>
        <v/>
      </c>
      <c r="G1915" s="52" t="str">
        <f>IF(A1915="","",'DATA PENDIENTES'!F1915)</f>
        <v/>
      </c>
      <c r="H1915" s="52" t="str">
        <f>IF(A1915="","",'DATA PENDIENTES'!G1915)</f>
        <v/>
      </c>
      <c r="I1915" s="53" t="str">
        <f>IF(A1915="","",'DATA PENDIENTES'!H1915)</f>
        <v/>
      </c>
      <c r="J1915" s="53" t="str">
        <f t="shared" si="1"/>
        <v/>
      </c>
      <c r="K1915" s="52" t="str">
        <f>IF(A1915="","",'DATA PENDIENTES'!I1915)</f>
        <v/>
      </c>
      <c r="L1915" s="52" t="str">
        <f>IF(A1915="","",'DATA PENDIENTES'!K1915)</f>
        <v/>
      </c>
      <c r="M1915" s="52" t="str">
        <f>IF(A1915="","",'DATA PENDIENTES'!M1915)</f>
        <v/>
      </c>
      <c r="N1915" s="52" t="str">
        <f>IF(A1915="","",'DATA PENDIENTES'!N1915)</f>
        <v/>
      </c>
      <c r="O1915" s="52" t="str">
        <f t="shared" si="2"/>
        <v/>
      </c>
      <c r="P1915" s="52" t="str">
        <f t="shared" si="3"/>
        <v/>
      </c>
      <c r="Q1915" s="80" t="str">
        <f t="shared" si="4"/>
        <v/>
      </c>
      <c r="R1915" s="52" t="str">
        <f t="shared" si="5"/>
        <v/>
      </c>
      <c r="S1915" s="52" t="str">
        <f t="shared" si="6"/>
        <v/>
      </c>
      <c r="T1915" s="53" t="str">
        <f>IF(A1915="","",'DATA PENDIENTES'!O1915)</f>
        <v/>
      </c>
    </row>
    <row r="1916" ht="15.75" customHeight="1">
      <c r="A1916" s="47" t="str">
        <f>IF('DATA PENDIENTES'!B1916="","",'DATA PENDIENTES'!B1916)</f>
        <v/>
      </c>
      <c r="B1916" s="47" t="str">
        <f>IF(A1916="","",'DATA PENDIENTES'!C1916)</f>
        <v/>
      </c>
      <c r="C1916" s="47" t="str">
        <f>IF(A1916="","",'DATA PENDIENTES'!L1916)</f>
        <v/>
      </c>
      <c r="D1916" s="47" t="str">
        <f>IF(A1916="","",'DATA PENDIENTES'!J1916)</f>
        <v/>
      </c>
      <c r="E1916" s="47" t="str">
        <f>IF(A1916="","",'DATA PENDIENTES'!D1916)</f>
        <v/>
      </c>
      <c r="F1916" s="47" t="str">
        <f>IF(A1916="","",'DATA PENDIENTES'!E1916)</f>
        <v/>
      </c>
      <c r="G1916" s="47" t="str">
        <f>IF(A1916="","",'DATA PENDIENTES'!F1916)</f>
        <v/>
      </c>
      <c r="H1916" s="47" t="str">
        <f>IF(A1916="","",'DATA PENDIENTES'!G1916)</f>
        <v/>
      </c>
      <c r="I1916" s="48" t="str">
        <f>IF(A1916="","",'DATA PENDIENTES'!H1916)</f>
        <v/>
      </c>
      <c r="J1916" s="48" t="str">
        <f t="shared" si="1"/>
        <v/>
      </c>
      <c r="K1916" s="47" t="str">
        <f>IF(A1916="","",'DATA PENDIENTES'!I1916)</f>
        <v/>
      </c>
      <c r="L1916" s="47" t="str">
        <f>IF(A1916="","",'DATA PENDIENTES'!K1916)</f>
        <v/>
      </c>
      <c r="M1916" s="47" t="str">
        <f>IF(A1916="","",'DATA PENDIENTES'!M1916)</f>
        <v/>
      </c>
      <c r="N1916" s="47" t="str">
        <f>IF(A1916="","",'DATA PENDIENTES'!N1916)</f>
        <v/>
      </c>
      <c r="O1916" s="47" t="str">
        <f t="shared" si="2"/>
        <v/>
      </c>
      <c r="P1916" s="47" t="str">
        <f t="shared" si="3"/>
        <v/>
      </c>
      <c r="Q1916" s="77" t="str">
        <f t="shared" si="4"/>
        <v/>
      </c>
      <c r="R1916" s="47" t="str">
        <f t="shared" si="5"/>
        <v/>
      </c>
      <c r="S1916" s="47" t="str">
        <f t="shared" si="6"/>
        <v/>
      </c>
      <c r="T1916" s="48" t="str">
        <f>IF(A1916="","",'DATA PENDIENTES'!O1916)</f>
        <v/>
      </c>
    </row>
    <row r="1917" ht="15.75" customHeight="1">
      <c r="A1917" s="52" t="str">
        <f>IF('DATA PENDIENTES'!B1917="","",'DATA PENDIENTES'!B1917)</f>
        <v/>
      </c>
      <c r="B1917" s="52" t="str">
        <f>IF(A1917="","",'DATA PENDIENTES'!C1917)</f>
        <v/>
      </c>
      <c r="C1917" s="52" t="str">
        <f>IF(A1917="","",'DATA PENDIENTES'!L1917)</f>
        <v/>
      </c>
      <c r="D1917" s="52" t="str">
        <f>IF(A1917="","",'DATA PENDIENTES'!J1917)</f>
        <v/>
      </c>
      <c r="E1917" s="52" t="str">
        <f>IF(A1917="","",'DATA PENDIENTES'!D1917)</f>
        <v/>
      </c>
      <c r="F1917" s="52" t="str">
        <f>IF(A1917="","",'DATA PENDIENTES'!E1917)</f>
        <v/>
      </c>
      <c r="G1917" s="52" t="str">
        <f>IF(A1917="","",'DATA PENDIENTES'!F1917)</f>
        <v/>
      </c>
      <c r="H1917" s="52" t="str">
        <f>IF(A1917="","",'DATA PENDIENTES'!G1917)</f>
        <v/>
      </c>
      <c r="I1917" s="53" t="str">
        <f>IF(A1917="","",'DATA PENDIENTES'!H1917)</f>
        <v/>
      </c>
      <c r="J1917" s="53" t="str">
        <f t="shared" si="1"/>
        <v/>
      </c>
      <c r="K1917" s="52" t="str">
        <f>IF(A1917="","",'DATA PENDIENTES'!I1917)</f>
        <v/>
      </c>
      <c r="L1917" s="52" t="str">
        <f>IF(A1917="","",'DATA PENDIENTES'!K1917)</f>
        <v/>
      </c>
      <c r="M1917" s="52" t="str">
        <f>IF(A1917="","",'DATA PENDIENTES'!M1917)</f>
        <v/>
      </c>
      <c r="N1917" s="52" t="str">
        <f>IF(A1917="","",'DATA PENDIENTES'!N1917)</f>
        <v/>
      </c>
      <c r="O1917" s="52" t="str">
        <f t="shared" si="2"/>
        <v/>
      </c>
      <c r="P1917" s="52" t="str">
        <f t="shared" si="3"/>
        <v/>
      </c>
      <c r="Q1917" s="80" t="str">
        <f t="shared" si="4"/>
        <v/>
      </c>
      <c r="R1917" s="52" t="str">
        <f t="shared" si="5"/>
        <v/>
      </c>
      <c r="S1917" s="52" t="str">
        <f t="shared" si="6"/>
        <v/>
      </c>
      <c r="T1917" s="53" t="str">
        <f>IF(A1917="","",'DATA PENDIENTES'!O1917)</f>
        <v/>
      </c>
    </row>
    <row r="1918" ht="15.75" customHeight="1">
      <c r="A1918" s="47" t="str">
        <f>IF('DATA PENDIENTES'!B1918="","",'DATA PENDIENTES'!B1918)</f>
        <v/>
      </c>
      <c r="B1918" s="47" t="str">
        <f>IF(A1918="","",'DATA PENDIENTES'!C1918)</f>
        <v/>
      </c>
      <c r="C1918" s="47" t="str">
        <f>IF(A1918="","",'DATA PENDIENTES'!L1918)</f>
        <v/>
      </c>
      <c r="D1918" s="47" t="str">
        <f>IF(A1918="","",'DATA PENDIENTES'!J1918)</f>
        <v/>
      </c>
      <c r="E1918" s="47" t="str">
        <f>IF(A1918="","",'DATA PENDIENTES'!D1918)</f>
        <v/>
      </c>
      <c r="F1918" s="47" t="str">
        <f>IF(A1918="","",'DATA PENDIENTES'!E1918)</f>
        <v/>
      </c>
      <c r="G1918" s="47" t="str">
        <f>IF(A1918="","",'DATA PENDIENTES'!F1918)</f>
        <v/>
      </c>
      <c r="H1918" s="47" t="str">
        <f>IF(A1918="","",'DATA PENDIENTES'!G1918)</f>
        <v/>
      </c>
      <c r="I1918" s="48" t="str">
        <f>IF(A1918="","",'DATA PENDIENTES'!H1918)</f>
        <v/>
      </c>
      <c r="J1918" s="48" t="str">
        <f t="shared" si="1"/>
        <v/>
      </c>
      <c r="K1918" s="47" t="str">
        <f>IF(A1918="","",'DATA PENDIENTES'!I1918)</f>
        <v/>
      </c>
      <c r="L1918" s="47" t="str">
        <f>IF(A1918="","",'DATA PENDIENTES'!K1918)</f>
        <v/>
      </c>
      <c r="M1918" s="47" t="str">
        <f>IF(A1918="","",'DATA PENDIENTES'!M1918)</f>
        <v/>
      </c>
      <c r="N1918" s="47" t="str">
        <f>IF(A1918="","",'DATA PENDIENTES'!N1918)</f>
        <v/>
      </c>
      <c r="O1918" s="47" t="str">
        <f t="shared" si="2"/>
        <v/>
      </c>
      <c r="P1918" s="47" t="str">
        <f t="shared" si="3"/>
        <v/>
      </c>
      <c r="Q1918" s="77" t="str">
        <f t="shared" si="4"/>
        <v/>
      </c>
      <c r="R1918" s="47" t="str">
        <f t="shared" si="5"/>
        <v/>
      </c>
      <c r="S1918" s="47" t="str">
        <f t="shared" si="6"/>
        <v/>
      </c>
      <c r="T1918" s="48" t="str">
        <f>IF(A1918="","",'DATA PENDIENTES'!O1918)</f>
        <v/>
      </c>
    </row>
    <row r="1919" ht="15.75" customHeight="1">
      <c r="A1919" s="52" t="str">
        <f>IF('DATA PENDIENTES'!B1919="","",'DATA PENDIENTES'!B1919)</f>
        <v/>
      </c>
      <c r="B1919" s="52" t="str">
        <f>IF(A1919="","",'DATA PENDIENTES'!C1919)</f>
        <v/>
      </c>
      <c r="C1919" s="52" t="str">
        <f>IF(A1919="","",'DATA PENDIENTES'!L1919)</f>
        <v/>
      </c>
      <c r="D1919" s="52" t="str">
        <f>IF(A1919="","",'DATA PENDIENTES'!J1919)</f>
        <v/>
      </c>
      <c r="E1919" s="52" t="str">
        <f>IF(A1919="","",'DATA PENDIENTES'!D1919)</f>
        <v/>
      </c>
      <c r="F1919" s="52" t="str">
        <f>IF(A1919="","",'DATA PENDIENTES'!E1919)</f>
        <v/>
      </c>
      <c r="G1919" s="52" t="str">
        <f>IF(A1919="","",'DATA PENDIENTES'!F1919)</f>
        <v/>
      </c>
      <c r="H1919" s="52" t="str">
        <f>IF(A1919="","",'DATA PENDIENTES'!G1919)</f>
        <v/>
      </c>
      <c r="I1919" s="53" t="str">
        <f>IF(A1919="","",'DATA PENDIENTES'!H1919)</f>
        <v/>
      </c>
      <c r="J1919" s="53" t="str">
        <f t="shared" si="1"/>
        <v/>
      </c>
      <c r="K1919" s="52" t="str">
        <f>IF(A1919="","",'DATA PENDIENTES'!I1919)</f>
        <v/>
      </c>
      <c r="L1919" s="52" t="str">
        <f>IF(A1919="","",'DATA PENDIENTES'!K1919)</f>
        <v/>
      </c>
      <c r="M1919" s="52" t="str">
        <f>IF(A1919="","",'DATA PENDIENTES'!M1919)</f>
        <v/>
      </c>
      <c r="N1919" s="52" t="str">
        <f>IF(A1919="","",'DATA PENDIENTES'!N1919)</f>
        <v/>
      </c>
      <c r="O1919" s="52" t="str">
        <f t="shared" si="2"/>
        <v/>
      </c>
      <c r="P1919" s="52" t="str">
        <f t="shared" si="3"/>
        <v/>
      </c>
      <c r="Q1919" s="80" t="str">
        <f t="shared" si="4"/>
        <v/>
      </c>
      <c r="R1919" s="52" t="str">
        <f t="shared" si="5"/>
        <v/>
      </c>
      <c r="S1919" s="52" t="str">
        <f t="shared" si="6"/>
        <v/>
      </c>
      <c r="T1919" s="53" t="str">
        <f>IF(A1919="","",'DATA PENDIENTES'!O1919)</f>
        <v/>
      </c>
    </row>
    <row r="1920" ht="15.75" customHeight="1">
      <c r="A1920" s="47" t="str">
        <f>IF('DATA PENDIENTES'!B1920="","",'DATA PENDIENTES'!B1920)</f>
        <v/>
      </c>
      <c r="B1920" s="47" t="str">
        <f>IF(A1920="","",'DATA PENDIENTES'!C1920)</f>
        <v/>
      </c>
      <c r="C1920" s="47" t="str">
        <f>IF(A1920="","",'DATA PENDIENTES'!L1920)</f>
        <v/>
      </c>
      <c r="D1920" s="47" t="str">
        <f>IF(A1920="","",'DATA PENDIENTES'!J1920)</f>
        <v/>
      </c>
      <c r="E1920" s="47" t="str">
        <f>IF(A1920="","",'DATA PENDIENTES'!D1920)</f>
        <v/>
      </c>
      <c r="F1920" s="47" t="str">
        <f>IF(A1920="","",'DATA PENDIENTES'!E1920)</f>
        <v/>
      </c>
      <c r="G1920" s="47" t="str">
        <f>IF(A1920="","",'DATA PENDIENTES'!F1920)</f>
        <v/>
      </c>
      <c r="H1920" s="47" t="str">
        <f>IF(A1920="","",'DATA PENDIENTES'!G1920)</f>
        <v/>
      </c>
      <c r="I1920" s="48" t="str">
        <f>IF(A1920="","",'DATA PENDIENTES'!H1920)</f>
        <v/>
      </c>
      <c r="J1920" s="48" t="str">
        <f t="shared" si="1"/>
        <v/>
      </c>
      <c r="K1920" s="47" t="str">
        <f>IF(A1920="","",'DATA PENDIENTES'!I1920)</f>
        <v/>
      </c>
      <c r="L1920" s="47" t="str">
        <f>IF(A1920="","",'DATA PENDIENTES'!K1920)</f>
        <v/>
      </c>
      <c r="M1920" s="47" t="str">
        <f>IF(A1920="","",'DATA PENDIENTES'!M1920)</f>
        <v/>
      </c>
      <c r="N1920" s="47" t="str">
        <f>IF(A1920="","",'DATA PENDIENTES'!N1920)</f>
        <v/>
      </c>
      <c r="O1920" s="47" t="str">
        <f t="shared" si="2"/>
        <v/>
      </c>
      <c r="P1920" s="47" t="str">
        <f t="shared" si="3"/>
        <v/>
      </c>
      <c r="Q1920" s="77" t="str">
        <f t="shared" si="4"/>
        <v/>
      </c>
      <c r="R1920" s="47" t="str">
        <f t="shared" si="5"/>
        <v/>
      </c>
      <c r="S1920" s="47" t="str">
        <f t="shared" si="6"/>
        <v/>
      </c>
      <c r="T1920" s="48" t="str">
        <f>IF(A1920="","",'DATA PENDIENTES'!O1920)</f>
        <v/>
      </c>
    </row>
    <row r="1921" ht="15.75" customHeight="1">
      <c r="A1921" s="52" t="str">
        <f>IF('DATA PENDIENTES'!B1921="","",'DATA PENDIENTES'!B1921)</f>
        <v/>
      </c>
      <c r="B1921" s="52" t="str">
        <f>IF(A1921="","",'DATA PENDIENTES'!C1921)</f>
        <v/>
      </c>
      <c r="C1921" s="52" t="str">
        <f>IF(A1921="","",'DATA PENDIENTES'!L1921)</f>
        <v/>
      </c>
      <c r="D1921" s="52" t="str">
        <f>IF(A1921="","",'DATA PENDIENTES'!J1921)</f>
        <v/>
      </c>
      <c r="E1921" s="52" t="str">
        <f>IF(A1921="","",'DATA PENDIENTES'!D1921)</f>
        <v/>
      </c>
      <c r="F1921" s="52" t="str">
        <f>IF(A1921="","",'DATA PENDIENTES'!E1921)</f>
        <v/>
      </c>
      <c r="G1921" s="52" t="str">
        <f>IF(A1921="","",'DATA PENDIENTES'!F1921)</f>
        <v/>
      </c>
      <c r="H1921" s="52" t="str">
        <f>IF(A1921="","",'DATA PENDIENTES'!G1921)</f>
        <v/>
      </c>
      <c r="I1921" s="53" t="str">
        <f>IF(A1921="","",'DATA PENDIENTES'!H1921)</f>
        <v/>
      </c>
      <c r="J1921" s="53" t="str">
        <f t="shared" si="1"/>
        <v/>
      </c>
      <c r="K1921" s="52" t="str">
        <f>IF(A1921="","",'DATA PENDIENTES'!I1921)</f>
        <v/>
      </c>
      <c r="L1921" s="52" t="str">
        <f>IF(A1921="","",'DATA PENDIENTES'!K1921)</f>
        <v/>
      </c>
      <c r="M1921" s="52" t="str">
        <f>IF(A1921="","",'DATA PENDIENTES'!M1921)</f>
        <v/>
      </c>
      <c r="N1921" s="52" t="str">
        <f>IF(A1921="","",'DATA PENDIENTES'!N1921)</f>
        <v/>
      </c>
      <c r="O1921" s="52" t="str">
        <f t="shared" si="2"/>
        <v/>
      </c>
      <c r="P1921" s="52" t="str">
        <f t="shared" si="3"/>
        <v/>
      </c>
      <c r="Q1921" s="80" t="str">
        <f t="shared" si="4"/>
        <v/>
      </c>
      <c r="R1921" s="52" t="str">
        <f t="shared" si="5"/>
        <v/>
      </c>
      <c r="S1921" s="52" t="str">
        <f t="shared" si="6"/>
        <v/>
      </c>
      <c r="T1921" s="53" t="str">
        <f>IF(A1921="","",'DATA PENDIENTES'!O1921)</f>
        <v/>
      </c>
    </row>
    <row r="1922" ht="15.75" customHeight="1">
      <c r="A1922" s="47" t="str">
        <f>IF('DATA PENDIENTES'!B1922="","",'DATA PENDIENTES'!B1922)</f>
        <v/>
      </c>
      <c r="B1922" s="47" t="str">
        <f>IF(A1922="","",'DATA PENDIENTES'!C1922)</f>
        <v/>
      </c>
      <c r="C1922" s="47" t="str">
        <f>IF(A1922="","",'DATA PENDIENTES'!L1922)</f>
        <v/>
      </c>
      <c r="D1922" s="47" t="str">
        <f>IF(A1922="","",'DATA PENDIENTES'!J1922)</f>
        <v/>
      </c>
      <c r="E1922" s="47" t="str">
        <f>IF(A1922="","",'DATA PENDIENTES'!D1922)</f>
        <v/>
      </c>
      <c r="F1922" s="47" t="str">
        <f>IF(A1922="","",'DATA PENDIENTES'!E1922)</f>
        <v/>
      </c>
      <c r="G1922" s="47" t="str">
        <f>IF(A1922="","",'DATA PENDIENTES'!F1922)</f>
        <v/>
      </c>
      <c r="H1922" s="47" t="str">
        <f>IF(A1922="","",'DATA PENDIENTES'!G1922)</f>
        <v/>
      </c>
      <c r="I1922" s="48" t="str">
        <f>IF(A1922="","",'DATA PENDIENTES'!H1922)</f>
        <v/>
      </c>
      <c r="J1922" s="48" t="str">
        <f t="shared" si="1"/>
        <v/>
      </c>
      <c r="K1922" s="47" t="str">
        <f>IF(A1922="","",'DATA PENDIENTES'!I1922)</f>
        <v/>
      </c>
      <c r="L1922" s="47" t="str">
        <f>IF(A1922="","",'DATA PENDIENTES'!K1922)</f>
        <v/>
      </c>
      <c r="M1922" s="47" t="str">
        <f>IF(A1922="","",'DATA PENDIENTES'!M1922)</f>
        <v/>
      </c>
      <c r="N1922" s="47" t="str">
        <f>IF(A1922="","",'DATA PENDIENTES'!N1922)</f>
        <v/>
      </c>
      <c r="O1922" s="47" t="str">
        <f t="shared" si="2"/>
        <v/>
      </c>
      <c r="P1922" s="47" t="str">
        <f t="shared" si="3"/>
        <v/>
      </c>
      <c r="Q1922" s="77" t="str">
        <f t="shared" si="4"/>
        <v/>
      </c>
      <c r="R1922" s="47" t="str">
        <f t="shared" si="5"/>
        <v/>
      </c>
      <c r="S1922" s="47" t="str">
        <f t="shared" si="6"/>
        <v/>
      </c>
      <c r="T1922" s="48" t="str">
        <f>IF(A1922="","",'DATA PENDIENTES'!O1922)</f>
        <v/>
      </c>
    </row>
    <row r="1923" ht="15.75" customHeight="1">
      <c r="A1923" s="52" t="str">
        <f>IF('DATA PENDIENTES'!B1923="","",'DATA PENDIENTES'!B1923)</f>
        <v/>
      </c>
      <c r="B1923" s="52" t="str">
        <f>IF(A1923="","",'DATA PENDIENTES'!C1923)</f>
        <v/>
      </c>
      <c r="C1923" s="52" t="str">
        <f>IF(A1923="","",'DATA PENDIENTES'!L1923)</f>
        <v/>
      </c>
      <c r="D1923" s="52" t="str">
        <f>IF(A1923="","",'DATA PENDIENTES'!J1923)</f>
        <v/>
      </c>
      <c r="E1923" s="52" t="str">
        <f>IF(A1923="","",'DATA PENDIENTES'!D1923)</f>
        <v/>
      </c>
      <c r="F1923" s="52" t="str">
        <f>IF(A1923="","",'DATA PENDIENTES'!E1923)</f>
        <v/>
      </c>
      <c r="G1923" s="52" t="str">
        <f>IF(A1923="","",'DATA PENDIENTES'!F1923)</f>
        <v/>
      </c>
      <c r="H1923" s="52" t="str">
        <f>IF(A1923="","",'DATA PENDIENTES'!G1923)</f>
        <v/>
      </c>
      <c r="I1923" s="53" t="str">
        <f>IF(A1923="","",'DATA PENDIENTES'!H1923)</f>
        <v/>
      </c>
      <c r="J1923" s="53" t="str">
        <f t="shared" si="1"/>
        <v/>
      </c>
      <c r="K1923" s="52" t="str">
        <f>IF(A1923="","",'DATA PENDIENTES'!I1923)</f>
        <v/>
      </c>
      <c r="L1923" s="52" t="str">
        <f>IF(A1923="","",'DATA PENDIENTES'!K1923)</f>
        <v/>
      </c>
      <c r="M1923" s="52" t="str">
        <f>IF(A1923="","",'DATA PENDIENTES'!M1923)</f>
        <v/>
      </c>
      <c r="N1923" s="52" t="str">
        <f>IF(A1923="","",'DATA PENDIENTES'!N1923)</f>
        <v/>
      </c>
      <c r="O1923" s="52" t="str">
        <f t="shared" si="2"/>
        <v/>
      </c>
      <c r="P1923" s="52" t="str">
        <f t="shared" si="3"/>
        <v/>
      </c>
      <c r="Q1923" s="80" t="str">
        <f t="shared" si="4"/>
        <v/>
      </c>
      <c r="R1923" s="52" t="str">
        <f t="shared" si="5"/>
        <v/>
      </c>
      <c r="S1923" s="52" t="str">
        <f t="shared" si="6"/>
        <v/>
      </c>
      <c r="T1923" s="53" t="str">
        <f>IF(A1923="","",'DATA PENDIENTES'!O1923)</f>
        <v/>
      </c>
    </row>
    <row r="1924" ht="15.75" customHeight="1">
      <c r="A1924" s="47" t="str">
        <f>IF('DATA PENDIENTES'!B1924="","",'DATA PENDIENTES'!B1924)</f>
        <v/>
      </c>
      <c r="B1924" s="47" t="str">
        <f>IF(A1924="","",'DATA PENDIENTES'!C1924)</f>
        <v/>
      </c>
      <c r="C1924" s="47" t="str">
        <f>IF(A1924="","",'DATA PENDIENTES'!L1924)</f>
        <v/>
      </c>
      <c r="D1924" s="47" t="str">
        <f>IF(A1924="","",'DATA PENDIENTES'!J1924)</f>
        <v/>
      </c>
      <c r="E1924" s="47" t="str">
        <f>IF(A1924="","",'DATA PENDIENTES'!D1924)</f>
        <v/>
      </c>
      <c r="F1924" s="47" t="str">
        <f>IF(A1924="","",'DATA PENDIENTES'!E1924)</f>
        <v/>
      </c>
      <c r="G1924" s="47" t="str">
        <f>IF(A1924="","",'DATA PENDIENTES'!F1924)</f>
        <v/>
      </c>
      <c r="H1924" s="47" t="str">
        <f>IF(A1924="","",'DATA PENDIENTES'!G1924)</f>
        <v/>
      </c>
      <c r="I1924" s="48" t="str">
        <f>IF(A1924="","",'DATA PENDIENTES'!H1924)</f>
        <v/>
      </c>
      <c r="J1924" s="48" t="str">
        <f t="shared" si="1"/>
        <v/>
      </c>
      <c r="K1924" s="47" t="str">
        <f>IF(A1924="","",'DATA PENDIENTES'!I1924)</f>
        <v/>
      </c>
      <c r="L1924" s="47" t="str">
        <f>IF(A1924="","",'DATA PENDIENTES'!K1924)</f>
        <v/>
      </c>
      <c r="M1924" s="47" t="str">
        <f>IF(A1924="","",'DATA PENDIENTES'!M1924)</f>
        <v/>
      </c>
      <c r="N1924" s="47" t="str">
        <f>IF(A1924="","",'DATA PENDIENTES'!N1924)</f>
        <v/>
      </c>
      <c r="O1924" s="47" t="str">
        <f t="shared" si="2"/>
        <v/>
      </c>
      <c r="P1924" s="47" t="str">
        <f t="shared" si="3"/>
        <v/>
      </c>
      <c r="Q1924" s="77" t="str">
        <f t="shared" si="4"/>
        <v/>
      </c>
      <c r="R1924" s="47" t="str">
        <f t="shared" si="5"/>
        <v/>
      </c>
      <c r="S1924" s="47" t="str">
        <f t="shared" si="6"/>
        <v/>
      </c>
      <c r="T1924" s="48" t="str">
        <f>IF(A1924="","",'DATA PENDIENTES'!O1924)</f>
        <v/>
      </c>
    </row>
    <row r="1925" ht="15.75" customHeight="1">
      <c r="A1925" s="52" t="str">
        <f>IF('DATA PENDIENTES'!B1925="","",'DATA PENDIENTES'!B1925)</f>
        <v/>
      </c>
      <c r="B1925" s="52" t="str">
        <f>IF(A1925="","",'DATA PENDIENTES'!C1925)</f>
        <v/>
      </c>
      <c r="C1925" s="52" t="str">
        <f>IF(A1925="","",'DATA PENDIENTES'!L1925)</f>
        <v/>
      </c>
      <c r="D1925" s="52" t="str">
        <f>IF(A1925="","",'DATA PENDIENTES'!J1925)</f>
        <v/>
      </c>
      <c r="E1925" s="52" t="str">
        <f>IF(A1925="","",'DATA PENDIENTES'!D1925)</f>
        <v/>
      </c>
      <c r="F1925" s="52" t="str">
        <f>IF(A1925="","",'DATA PENDIENTES'!E1925)</f>
        <v/>
      </c>
      <c r="G1925" s="52" t="str">
        <f>IF(A1925="","",'DATA PENDIENTES'!F1925)</f>
        <v/>
      </c>
      <c r="H1925" s="52" t="str">
        <f>IF(A1925="","",'DATA PENDIENTES'!G1925)</f>
        <v/>
      </c>
      <c r="I1925" s="53" t="str">
        <f>IF(A1925="","",'DATA PENDIENTES'!H1925)</f>
        <v/>
      </c>
      <c r="J1925" s="53" t="str">
        <f t="shared" si="1"/>
        <v/>
      </c>
      <c r="K1925" s="52" t="str">
        <f>IF(A1925="","",'DATA PENDIENTES'!I1925)</f>
        <v/>
      </c>
      <c r="L1925" s="52" t="str">
        <f>IF(A1925="","",'DATA PENDIENTES'!K1925)</f>
        <v/>
      </c>
      <c r="M1925" s="52" t="str">
        <f>IF(A1925="","",'DATA PENDIENTES'!M1925)</f>
        <v/>
      </c>
      <c r="N1925" s="52" t="str">
        <f>IF(A1925="","",'DATA PENDIENTES'!N1925)</f>
        <v/>
      </c>
      <c r="O1925" s="52" t="str">
        <f t="shared" si="2"/>
        <v/>
      </c>
      <c r="P1925" s="52" t="str">
        <f t="shared" si="3"/>
        <v/>
      </c>
      <c r="Q1925" s="80" t="str">
        <f t="shared" si="4"/>
        <v/>
      </c>
      <c r="R1925" s="52" t="str">
        <f t="shared" si="5"/>
        <v/>
      </c>
      <c r="S1925" s="52" t="str">
        <f t="shared" si="6"/>
        <v/>
      </c>
      <c r="T1925" s="53" t="str">
        <f>IF(A1925="","",'DATA PENDIENTES'!O1925)</f>
        <v/>
      </c>
    </row>
    <row r="1926" ht="15.75" customHeight="1">
      <c r="A1926" s="47" t="str">
        <f>IF('DATA PENDIENTES'!B1926="","",'DATA PENDIENTES'!B1926)</f>
        <v/>
      </c>
      <c r="B1926" s="47" t="str">
        <f>IF(A1926="","",'DATA PENDIENTES'!C1926)</f>
        <v/>
      </c>
      <c r="C1926" s="47" t="str">
        <f>IF(A1926="","",'DATA PENDIENTES'!L1926)</f>
        <v/>
      </c>
      <c r="D1926" s="47" t="str">
        <f>IF(A1926="","",'DATA PENDIENTES'!J1926)</f>
        <v/>
      </c>
      <c r="E1926" s="47" t="str">
        <f>IF(A1926="","",'DATA PENDIENTES'!D1926)</f>
        <v/>
      </c>
      <c r="F1926" s="47" t="str">
        <f>IF(A1926="","",'DATA PENDIENTES'!E1926)</f>
        <v/>
      </c>
      <c r="G1926" s="47" t="str">
        <f>IF(A1926="","",'DATA PENDIENTES'!F1926)</f>
        <v/>
      </c>
      <c r="H1926" s="47" t="str">
        <f>IF(A1926="","",'DATA PENDIENTES'!G1926)</f>
        <v/>
      </c>
      <c r="I1926" s="48" t="str">
        <f>IF(A1926="","",'DATA PENDIENTES'!H1926)</f>
        <v/>
      </c>
      <c r="J1926" s="48" t="str">
        <f t="shared" si="1"/>
        <v/>
      </c>
      <c r="K1926" s="47" t="str">
        <f>IF(A1926="","",'DATA PENDIENTES'!I1926)</f>
        <v/>
      </c>
      <c r="L1926" s="47" t="str">
        <f>IF(A1926="","",'DATA PENDIENTES'!K1926)</f>
        <v/>
      </c>
      <c r="M1926" s="47" t="str">
        <f>IF(A1926="","",'DATA PENDIENTES'!M1926)</f>
        <v/>
      </c>
      <c r="N1926" s="47" t="str">
        <f>IF(A1926="","",'DATA PENDIENTES'!N1926)</f>
        <v/>
      </c>
      <c r="O1926" s="47" t="str">
        <f t="shared" si="2"/>
        <v/>
      </c>
      <c r="P1926" s="47" t="str">
        <f t="shared" si="3"/>
        <v/>
      </c>
      <c r="Q1926" s="77" t="str">
        <f t="shared" si="4"/>
        <v/>
      </c>
      <c r="R1926" s="47" t="str">
        <f t="shared" si="5"/>
        <v/>
      </c>
      <c r="S1926" s="47" t="str">
        <f t="shared" si="6"/>
        <v/>
      </c>
      <c r="T1926" s="48" t="str">
        <f>IF(A1926="","",'DATA PENDIENTES'!O1926)</f>
        <v/>
      </c>
    </row>
    <row r="1927" ht="15.75" customHeight="1">
      <c r="A1927" s="52" t="str">
        <f>IF('DATA PENDIENTES'!B1927="","",'DATA PENDIENTES'!B1927)</f>
        <v/>
      </c>
      <c r="B1927" s="52" t="str">
        <f>IF(A1927="","",'DATA PENDIENTES'!C1927)</f>
        <v/>
      </c>
      <c r="C1927" s="52" t="str">
        <f>IF(A1927="","",'DATA PENDIENTES'!L1927)</f>
        <v/>
      </c>
      <c r="D1927" s="52" t="str">
        <f>IF(A1927="","",'DATA PENDIENTES'!J1927)</f>
        <v/>
      </c>
      <c r="E1927" s="52" t="str">
        <f>IF(A1927="","",'DATA PENDIENTES'!D1927)</f>
        <v/>
      </c>
      <c r="F1927" s="52" t="str">
        <f>IF(A1927="","",'DATA PENDIENTES'!E1927)</f>
        <v/>
      </c>
      <c r="G1927" s="52" t="str">
        <f>IF(A1927="","",'DATA PENDIENTES'!F1927)</f>
        <v/>
      </c>
      <c r="H1927" s="52" t="str">
        <f>IF(A1927="","",'DATA PENDIENTES'!G1927)</f>
        <v/>
      </c>
      <c r="I1927" s="53" t="str">
        <f>IF(A1927="","",'DATA PENDIENTES'!H1927)</f>
        <v/>
      </c>
      <c r="J1927" s="53" t="str">
        <f t="shared" si="1"/>
        <v/>
      </c>
      <c r="K1927" s="52" t="str">
        <f>IF(A1927="","",'DATA PENDIENTES'!I1927)</f>
        <v/>
      </c>
      <c r="L1927" s="52" t="str">
        <f>IF(A1927="","",'DATA PENDIENTES'!K1927)</f>
        <v/>
      </c>
      <c r="M1927" s="52" t="str">
        <f>IF(A1927="","",'DATA PENDIENTES'!M1927)</f>
        <v/>
      </c>
      <c r="N1927" s="52" t="str">
        <f>IF(A1927="","",'DATA PENDIENTES'!N1927)</f>
        <v/>
      </c>
      <c r="O1927" s="52" t="str">
        <f t="shared" si="2"/>
        <v/>
      </c>
      <c r="P1927" s="52" t="str">
        <f t="shared" si="3"/>
        <v/>
      </c>
      <c r="Q1927" s="80" t="str">
        <f t="shared" si="4"/>
        <v/>
      </c>
      <c r="R1927" s="52" t="str">
        <f t="shared" si="5"/>
        <v/>
      </c>
      <c r="S1927" s="52" t="str">
        <f t="shared" si="6"/>
        <v/>
      </c>
      <c r="T1927" s="53" t="str">
        <f>IF(A1927="","",'DATA PENDIENTES'!O1927)</f>
        <v/>
      </c>
    </row>
    <row r="1928" ht="15.75" customHeight="1">
      <c r="A1928" s="47" t="str">
        <f>IF('DATA PENDIENTES'!B1928="","",'DATA PENDIENTES'!B1928)</f>
        <v/>
      </c>
      <c r="B1928" s="47" t="str">
        <f>IF(A1928="","",'DATA PENDIENTES'!C1928)</f>
        <v/>
      </c>
      <c r="C1928" s="47" t="str">
        <f>IF(A1928="","",'DATA PENDIENTES'!L1928)</f>
        <v/>
      </c>
      <c r="D1928" s="47" t="str">
        <f>IF(A1928="","",'DATA PENDIENTES'!J1928)</f>
        <v/>
      </c>
      <c r="E1928" s="47" t="str">
        <f>IF(A1928="","",'DATA PENDIENTES'!D1928)</f>
        <v/>
      </c>
      <c r="F1928" s="47" t="str">
        <f>IF(A1928="","",'DATA PENDIENTES'!E1928)</f>
        <v/>
      </c>
      <c r="G1928" s="47" t="str">
        <f>IF(A1928="","",'DATA PENDIENTES'!F1928)</f>
        <v/>
      </c>
      <c r="H1928" s="47" t="str">
        <f>IF(A1928="","",'DATA PENDIENTES'!G1928)</f>
        <v/>
      </c>
      <c r="I1928" s="48" t="str">
        <f>IF(A1928="","",'DATA PENDIENTES'!H1928)</f>
        <v/>
      </c>
      <c r="J1928" s="48" t="str">
        <f t="shared" si="1"/>
        <v/>
      </c>
      <c r="K1928" s="47" t="str">
        <f>IF(A1928="","",'DATA PENDIENTES'!I1928)</f>
        <v/>
      </c>
      <c r="L1928" s="47" t="str">
        <f>IF(A1928="","",'DATA PENDIENTES'!K1928)</f>
        <v/>
      </c>
      <c r="M1928" s="47" t="str">
        <f>IF(A1928="","",'DATA PENDIENTES'!M1928)</f>
        <v/>
      </c>
      <c r="N1928" s="47" t="str">
        <f>IF(A1928="","",'DATA PENDIENTES'!N1928)</f>
        <v/>
      </c>
      <c r="O1928" s="47" t="str">
        <f t="shared" si="2"/>
        <v/>
      </c>
      <c r="P1928" s="47" t="str">
        <f t="shared" si="3"/>
        <v/>
      </c>
      <c r="Q1928" s="77" t="str">
        <f t="shared" si="4"/>
        <v/>
      </c>
      <c r="R1928" s="47" t="str">
        <f t="shared" si="5"/>
        <v/>
      </c>
      <c r="S1928" s="47" t="str">
        <f t="shared" si="6"/>
        <v/>
      </c>
      <c r="T1928" s="48" t="str">
        <f>IF(A1928="","",'DATA PENDIENTES'!O1928)</f>
        <v/>
      </c>
    </row>
    <row r="1929" ht="15.75" customHeight="1">
      <c r="A1929" s="52" t="str">
        <f>IF('DATA PENDIENTES'!B1929="","",'DATA PENDIENTES'!B1929)</f>
        <v/>
      </c>
      <c r="B1929" s="52" t="str">
        <f>IF(A1929="","",'DATA PENDIENTES'!C1929)</f>
        <v/>
      </c>
      <c r="C1929" s="52" t="str">
        <f>IF(A1929="","",'DATA PENDIENTES'!L1929)</f>
        <v/>
      </c>
      <c r="D1929" s="52" t="str">
        <f>IF(A1929="","",'DATA PENDIENTES'!J1929)</f>
        <v/>
      </c>
      <c r="E1929" s="52" t="str">
        <f>IF(A1929="","",'DATA PENDIENTES'!D1929)</f>
        <v/>
      </c>
      <c r="F1929" s="52" t="str">
        <f>IF(A1929="","",'DATA PENDIENTES'!E1929)</f>
        <v/>
      </c>
      <c r="G1929" s="52" t="str">
        <f>IF(A1929="","",'DATA PENDIENTES'!F1929)</f>
        <v/>
      </c>
      <c r="H1929" s="52" t="str">
        <f>IF(A1929="","",'DATA PENDIENTES'!G1929)</f>
        <v/>
      </c>
      <c r="I1929" s="53" t="str">
        <f>IF(A1929="","",'DATA PENDIENTES'!H1929)</f>
        <v/>
      </c>
      <c r="J1929" s="53" t="str">
        <f t="shared" si="1"/>
        <v/>
      </c>
      <c r="K1929" s="52" t="str">
        <f>IF(A1929="","",'DATA PENDIENTES'!I1929)</f>
        <v/>
      </c>
      <c r="L1929" s="52" t="str">
        <f>IF(A1929="","",'DATA PENDIENTES'!K1929)</f>
        <v/>
      </c>
      <c r="M1929" s="52" t="str">
        <f>IF(A1929="","",'DATA PENDIENTES'!M1929)</f>
        <v/>
      </c>
      <c r="N1929" s="52" t="str">
        <f>IF(A1929="","",'DATA PENDIENTES'!N1929)</f>
        <v/>
      </c>
      <c r="O1929" s="52" t="str">
        <f t="shared" si="2"/>
        <v/>
      </c>
      <c r="P1929" s="52" t="str">
        <f t="shared" si="3"/>
        <v/>
      </c>
      <c r="Q1929" s="80" t="str">
        <f t="shared" si="4"/>
        <v/>
      </c>
      <c r="R1929" s="52" t="str">
        <f t="shared" si="5"/>
        <v/>
      </c>
      <c r="S1929" s="52" t="str">
        <f t="shared" si="6"/>
        <v/>
      </c>
      <c r="T1929" s="53" t="str">
        <f>IF(A1929="","",'DATA PENDIENTES'!O1929)</f>
        <v/>
      </c>
    </row>
    <row r="1930" ht="15.75" customHeight="1">
      <c r="A1930" s="47" t="str">
        <f>IF('DATA PENDIENTES'!B1930="","",'DATA PENDIENTES'!B1930)</f>
        <v/>
      </c>
      <c r="B1930" s="47" t="str">
        <f>IF(A1930="","",'DATA PENDIENTES'!C1930)</f>
        <v/>
      </c>
      <c r="C1930" s="47" t="str">
        <f>IF(A1930="","",'DATA PENDIENTES'!L1930)</f>
        <v/>
      </c>
      <c r="D1930" s="47" t="str">
        <f>IF(A1930="","",'DATA PENDIENTES'!J1930)</f>
        <v/>
      </c>
      <c r="E1930" s="47" t="str">
        <f>IF(A1930="","",'DATA PENDIENTES'!D1930)</f>
        <v/>
      </c>
      <c r="F1930" s="47" t="str">
        <f>IF(A1930="","",'DATA PENDIENTES'!E1930)</f>
        <v/>
      </c>
      <c r="G1930" s="47" t="str">
        <f>IF(A1930="","",'DATA PENDIENTES'!F1930)</f>
        <v/>
      </c>
      <c r="H1930" s="47" t="str">
        <f>IF(A1930="","",'DATA PENDIENTES'!G1930)</f>
        <v/>
      </c>
      <c r="I1930" s="48" t="str">
        <f>IF(A1930="","",'DATA PENDIENTES'!H1930)</f>
        <v/>
      </c>
      <c r="J1930" s="48" t="str">
        <f t="shared" si="1"/>
        <v/>
      </c>
      <c r="K1930" s="47" t="str">
        <f>IF(A1930="","",'DATA PENDIENTES'!I1930)</f>
        <v/>
      </c>
      <c r="L1930" s="47" t="str">
        <f>IF(A1930="","",'DATA PENDIENTES'!K1930)</f>
        <v/>
      </c>
      <c r="M1930" s="47" t="str">
        <f>IF(A1930="","",'DATA PENDIENTES'!M1930)</f>
        <v/>
      </c>
      <c r="N1930" s="47" t="str">
        <f>IF(A1930="","",'DATA PENDIENTES'!N1930)</f>
        <v/>
      </c>
      <c r="O1930" s="47" t="str">
        <f t="shared" si="2"/>
        <v/>
      </c>
      <c r="P1930" s="47" t="str">
        <f t="shared" si="3"/>
        <v/>
      </c>
      <c r="Q1930" s="77" t="str">
        <f t="shared" si="4"/>
        <v/>
      </c>
      <c r="R1930" s="47" t="str">
        <f t="shared" si="5"/>
        <v/>
      </c>
      <c r="S1930" s="47" t="str">
        <f t="shared" si="6"/>
        <v/>
      </c>
      <c r="T1930" s="48" t="str">
        <f>IF(A1930="","",'DATA PENDIENTES'!O1930)</f>
        <v/>
      </c>
    </row>
    <row r="1931" ht="15.75" customHeight="1">
      <c r="A1931" s="52" t="str">
        <f>IF('DATA PENDIENTES'!B1931="","",'DATA PENDIENTES'!B1931)</f>
        <v/>
      </c>
      <c r="B1931" s="52" t="str">
        <f>IF(A1931="","",'DATA PENDIENTES'!C1931)</f>
        <v/>
      </c>
      <c r="C1931" s="52" t="str">
        <f>IF(A1931="","",'DATA PENDIENTES'!L1931)</f>
        <v/>
      </c>
      <c r="D1931" s="52" t="str">
        <f>IF(A1931="","",'DATA PENDIENTES'!J1931)</f>
        <v/>
      </c>
      <c r="E1931" s="52" t="str">
        <f>IF(A1931="","",'DATA PENDIENTES'!D1931)</f>
        <v/>
      </c>
      <c r="F1931" s="52" t="str">
        <f>IF(A1931="","",'DATA PENDIENTES'!E1931)</f>
        <v/>
      </c>
      <c r="G1931" s="52" t="str">
        <f>IF(A1931="","",'DATA PENDIENTES'!F1931)</f>
        <v/>
      </c>
      <c r="H1931" s="52" t="str">
        <f>IF(A1931="","",'DATA PENDIENTES'!G1931)</f>
        <v/>
      </c>
      <c r="I1931" s="53" t="str">
        <f>IF(A1931="","",'DATA PENDIENTES'!H1931)</f>
        <v/>
      </c>
      <c r="J1931" s="53" t="str">
        <f t="shared" si="1"/>
        <v/>
      </c>
      <c r="K1931" s="52" t="str">
        <f>IF(A1931="","",'DATA PENDIENTES'!I1931)</f>
        <v/>
      </c>
      <c r="L1931" s="52" t="str">
        <f>IF(A1931="","",'DATA PENDIENTES'!K1931)</f>
        <v/>
      </c>
      <c r="M1931" s="52" t="str">
        <f>IF(A1931="","",'DATA PENDIENTES'!M1931)</f>
        <v/>
      </c>
      <c r="N1931" s="52" t="str">
        <f>IF(A1931="","",'DATA PENDIENTES'!N1931)</f>
        <v/>
      </c>
      <c r="O1931" s="52" t="str">
        <f t="shared" si="2"/>
        <v/>
      </c>
      <c r="P1931" s="52" t="str">
        <f t="shared" si="3"/>
        <v/>
      </c>
      <c r="Q1931" s="80" t="str">
        <f t="shared" si="4"/>
        <v/>
      </c>
      <c r="R1931" s="52" t="str">
        <f t="shared" si="5"/>
        <v/>
      </c>
      <c r="S1931" s="52" t="str">
        <f t="shared" si="6"/>
        <v/>
      </c>
      <c r="T1931" s="53" t="str">
        <f>IF(A1931="","",'DATA PENDIENTES'!O1931)</f>
        <v/>
      </c>
    </row>
    <row r="1932" ht="15.75" customHeight="1">
      <c r="A1932" s="47" t="str">
        <f>IF('DATA PENDIENTES'!B1932="","",'DATA PENDIENTES'!B1932)</f>
        <v/>
      </c>
      <c r="B1932" s="47" t="str">
        <f>IF(A1932="","",'DATA PENDIENTES'!C1932)</f>
        <v/>
      </c>
      <c r="C1932" s="47" t="str">
        <f>IF(A1932="","",'DATA PENDIENTES'!L1932)</f>
        <v/>
      </c>
      <c r="D1932" s="47" t="str">
        <f>IF(A1932="","",'DATA PENDIENTES'!J1932)</f>
        <v/>
      </c>
      <c r="E1932" s="47" t="str">
        <f>IF(A1932="","",'DATA PENDIENTES'!D1932)</f>
        <v/>
      </c>
      <c r="F1932" s="47" t="str">
        <f>IF(A1932="","",'DATA PENDIENTES'!E1932)</f>
        <v/>
      </c>
      <c r="G1932" s="47" t="str">
        <f>IF(A1932="","",'DATA PENDIENTES'!F1932)</f>
        <v/>
      </c>
      <c r="H1932" s="47" t="str">
        <f>IF(A1932="","",'DATA PENDIENTES'!G1932)</f>
        <v/>
      </c>
      <c r="I1932" s="48" t="str">
        <f>IF(A1932="","",'DATA PENDIENTES'!H1932)</f>
        <v/>
      </c>
      <c r="J1932" s="48" t="str">
        <f t="shared" si="1"/>
        <v/>
      </c>
      <c r="K1932" s="47" t="str">
        <f>IF(A1932="","",'DATA PENDIENTES'!I1932)</f>
        <v/>
      </c>
      <c r="L1932" s="47" t="str">
        <f>IF(A1932="","",'DATA PENDIENTES'!K1932)</f>
        <v/>
      </c>
      <c r="M1932" s="47" t="str">
        <f>IF(A1932="","",'DATA PENDIENTES'!M1932)</f>
        <v/>
      </c>
      <c r="N1932" s="47" t="str">
        <f>IF(A1932="","",'DATA PENDIENTES'!N1932)</f>
        <v/>
      </c>
      <c r="O1932" s="47" t="str">
        <f t="shared" si="2"/>
        <v/>
      </c>
      <c r="P1932" s="47" t="str">
        <f t="shared" si="3"/>
        <v/>
      </c>
      <c r="Q1932" s="77" t="str">
        <f t="shared" si="4"/>
        <v/>
      </c>
      <c r="R1932" s="47" t="str">
        <f t="shared" si="5"/>
        <v/>
      </c>
      <c r="S1932" s="47" t="str">
        <f t="shared" si="6"/>
        <v/>
      </c>
      <c r="T1932" s="48" t="str">
        <f>IF(A1932="","",'DATA PENDIENTES'!O1932)</f>
        <v/>
      </c>
    </row>
    <row r="1933" ht="15.75" customHeight="1">
      <c r="A1933" s="52" t="str">
        <f>IF('DATA PENDIENTES'!B1933="","",'DATA PENDIENTES'!B1933)</f>
        <v/>
      </c>
      <c r="B1933" s="52" t="str">
        <f>IF(A1933="","",'DATA PENDIENTES'!C1933)</f>
        <v/>
      </c>
      <c r="C1933" s="52" t="str">
        <f>IF(A1933="","",'DATA PENDIENTES'!L1933)</f>
        <v/>
      </c>
      <c r="D1933" s="52" t="str">
        <f>IF(A1933="","",'DATA PENDIENTES'!J1933)</f>
        <v/>
      </c>
      <c r="E1933" s="52" t="str">
        <f>IF(A1933="","",'DATA PENDIENTES'!D1933)</f>
        <v/>
      </c>
      <c r="F1933" s="52" t="str">
        <f>IF(A1933="","",'DATA PENDIENTES'!E1933)</f>
        <v/>
      </c>
      <c r="G1933" s="52" t="str">
        <f>IF(A1933="","",'DATA PENDIENTES'!F1933)</f>
        <v/>
      </c>
      <c r="H1933" s="52" t="str">
        <f>IF(A1933="","",'DATA PENDIENTES'!G1933)</f>
        <v/>
      </c>
      <c r="I1933" s="53" t="str">
        <f>IF(A1933="","",'DATA PENDIENTES'!H1933)</f>
        <v/>
      </c>
      <c r="J1933" s="53" t="str">
        <f t="shared" si="1"/>
        <v/>
      </c>
      <c r="K1933" s="52" t="str">
        <f>IF(A1933="","",'DATA PENDIENTES'!I1933)</f>
        <v/>
      </c>
      <c r="L1933" s="52" t="str">
        <f>IF(A1933="","",'DATA PENDIENTES'!K1933)</f>
        <v/>
      </c>
      <c r="M1933" s="52" t="str">
        <f>IF(A1933="","",'DATA PENDIENTES'!M1933)</f>
        <v/>
      </c>
      <c r="N1933" s="52" t="str">
        <f>IF(A1933="","",'DATA PENDIENTES'!N1933)</f>
        <v/>
      </c>
      <c r="O1933" s="52" t="str">
        <f t="shared" si="2"/>
        <v/>
      </c>
      <c r="P1933" s="52" t="str">
        <f t="shared" si="3"/>
        <v/>
      </c>
      <c r="Q1933" s="80" t="str">
        <f t="shared" si="4"/>
        <v/>
      </c>
      <c r="R1933" s="52" t="str">
        <f t="shared" si="5"/>
        <v/>
      </c>
      <c r="S1933" s="52" t="str">
        <f t="shared" si="6"/>
        <v/>
      </c>
      <c r="T1933" s="53" t="str">
        <f>IF(A1933="","",'DATA PENDIENTES'!O1933)</f>
        <v/>
      </c>
    </row>
    <row r="1934" ht="15.75" customHeight="1">
      <c r="A1934" s="47" t="str">
        <f>IF('DATA PENDIENTES'!B1934="","",'DATA PENDIENTES'!B1934)</f>
        <v/>
      </c>
      <c r="B1934" s="47" t="str">
        <f>IF(A1934="","",'DATA PENDIENTES'!C1934)</f>
        <v/>
      </c>
      <c r="C1934" s="47" t="str">
        <f>IF(A1934="","",'DATA PENDIENTES'!L1934)</f>
        <v/>
      </c>
      <c r="D1934" s="47" t="str">
        <f>IF(A1934="","",'DATA PENDIENTES'!J1934)</f>
        <v/>
      </c>
      <c r="E1934" s="47" t="str">
        <f>IF(A1934="","",'DATA PENDIENTES'!D1934)</f>
        <v/>
      </c>
      <c r="F1934" s="47" t="str">
        <f>IF(A1934="","",'DATA PENDIENTES'!E1934)</f>
        <v/>
      </c>
      <c r="G1934" s="47" t="str">
        <f>IF(A1934="","",'DATA PENDIENTES'!F1934)</f>
        <v/>
      </c>
      <c r="H1934" s="47" t="str">
        <f>IF(A1934="","",'DATA PENDIENTES'!G1934)</f>
        <v/>
      </c>
      <c r="I1934" s="48" t="str">
        <f>IF(A1934="","",'DATA PENDIENTES'!H1934)</f>
        <v/>
      </c>
      <c r="J1934" s="48" t="str">
        <f t="shared" si="1"/>
        <v/>
      </c>
      <c r="K1934" s="47" t="str">
        <f>IF(A1934="","",'DATA PENDIENTES'!I1934)</f>
        <v/>
      </c>
      <c r="L1934" s="47" t="str">
        <f>IF(A1934="","",'DATA PENDIENTES'!K1934)</f>
        <v/>
      </c>
      <c r="M1934" s="47" t="str">
        <f>IF(A1934="","",'DATA PENDIENTES'!M1934)</f>
        <v/>
      </c>
      <c r="N1934" s="47" t="str">
        <f>IF(A1934="","",'DATA PENDIENTES'!N1934)</f>
        <v/>
      </c>
      <c r="O1934" s="47" t="str">
        <f t="shared" si="2"/>
        <v/>
      </c>
      <c r="P1934" s="47" t="str">
        <f t="shared" si="3"/>
        <v/>
      </c>
      <c r="Q1934" s="77" t="str">
        <f t="shared" si="4"/>
        <v/>
      </c>
      <c r="R1934" s="47" t="str">
        <f t="shared" si="5"/>
        <v/>
      </c>
      <c r="S1934" s="47" t="str">
        <f t="shared" si="6"/>
        <v/>
      </c>
      <c r="T1934" s="48" t="str">
        <f>IF(A1934="","",'DATA PENDIENTES'!O1934)</f>
        <v/>
      </c>
    </row>
    <row r="1935" ht="15.75" customHeight="1">
      <c r="A1935" s="52" t="str">
        <f>IF('DATA PENDIENTES'!B1935="","",'DATA PENDIENTES'!B1935)</f>
        <v/>
      </c>
      <c r="B1935" s="52" t="str">
        <f>IF(A1935="","",'DATA PENDIENTES'!C1935)</f>
        <v/>
      </c>
      <c r="C1935" s="52" t="str">
        <f>IF(A1935="","",'DATA PENDIENTES'!L1935)</f>
        <v/>
      </c>
      <c r="D1935" s="52" t="str">
        <f>IF(A1935="","",'DATA PENDIENTES'!J1935)</f>
        <v/>
      </c>
      <c r="E1935" s="52" t="str">
        <f>IF(A1935="","",'DATA PENDIENTES'!D1935)</f>
        <v/>
      </c>
      <c r="F1935" s="52" t="str">
        <f>IF(A1935="","",'DATA PENDIENTES'!E1935)</f>
        <v/>
      </c>
      <c r="G1935" s="52" t="str">
        <f>IF(A1935="","",'DATA PENDIENTES'!F1935)</f>
        <v/>
      </c>
      <c r="H1935" s="52" t="str">
        <f>IF(A1935="","",'DATA PENDIENTES'!G1935)</f>
        <v/>
      </c>
      <c r="I1935" s="53" t="str">
        <f>IF(A1935="","",'DATA PENDIENTES'!H1935)</f>
        <v/>
      </c>
      <c r="J1935" s="53" t="str">
        <f t="shared" si="1"/>
        <v/>
      </c>
      <c r="K1935" s="52" t="str">
        <f>IF(A1935="","",'DATA PENDIENTES'!I1935)</f>
        <v/>
      </c>
      <c r="L1935" s="52" t="str">
        <f>IF(A1935="","",'DATA PENDIENTES'!K1935)</f>
        <v/>
      </c>
      <c r="M1935" s="52" t="str">
        <f>IF(A1935="","",'DATA PENDIENTES'!M1935)</f>
        <v/>
      </c>
      <c r="N1935" s="52" t="str">
        <f>IF(A1935="","",'DATA PENDIENTES'!N1935)</f>
        <v/>
      </c>
      <c r="O1935" s="52" t="str">
        <f t="shared" si="2"/>
        <v/>
      </c>
      <c r="P1935" s="52" t="str">
        <f t="shared" si="3"/>
        <v/>
      </c>
      <c r="Q1935" s="80" t="str">
        <f t="shared" si="4"/>
        <v/>
      </c>
      <c r="R1935" s="52" t="str">
        <f t="shared" si="5"/>
        <v/>
      </c>
      <c r="S1935" s="52" t="str">
        <f t="shared" si="6"/>
        <v/>
      </c>
      <c r="T1935" s="53" t="str">
        <f>IF(A1935="","",'DATA PENDIENTES'!O1935)</f>
        <v/>
      </c>
    </row>
    <row r="1936" ht="15.75" customHeight="1">
      <c r="A1936" s="47" t="str">
        <f>IF('DATA PENDIENTES'!B1936="","",'DATA PENDIENTES'!B1936)</f>
        <v/>
      </c>
      <c r="B1936" s="47" t="str">
        <f>IF(A1936="","",'DATA PENDIENTES'!C1936)</f>
        <v/>
      </c>
      <c r="C1936" s="47" t="str">
        <f>IF(A1936="","",'DATA PENDIENTES'!L1936)</f>
        <v/>
      </c>
      <c r="D1936" s="47" t="str">
        <f>IF(A1936="","",'DATA PENDIENTES'!J1936)</f>
        <v/>
      </c>
      <c r="E1936" s="47" t="str">
        <f>IF(A1936="","",'DATA PENDIENTES'!D1936)</f>
        <v/>
      </c>
      <c r="F1936" s="47" t="str">
        <f>IF(A1936="","",'DATA PENDIENTES'!E1936)</f>
        <v/>
      </c>
      <c r="G1936" s="47" t="str">
        <f>IF(A1936="","",'DATA PENDIENTES'!F1936)</f>
        <v/>
      </c>
      <c r="H1936" s="47" t="str">
        <f>IF(A1936="","",'DATA PENDIENTES'!G1936)</f>
        <v/>
      </c>
      <c r="I1936" s="48" t="str">
        <f>IF(A1936="","",'DATA PENDIENTES'!H1936)</f>
        <v/>
      </c>
      <c r="J1936" s="48" t="str">
        <f t="shared" si="1"/>
        <v/>
      </c>
      <c r="K1936" s="47" t="str">
        <f>IF(A1936="","",'DATA PENDIENTES'!I1936)</f>
        <v/>
      </c>
      <c r="L1936" s="47" t="str">
        <f>IF(A1936="","",'DATA PENDIENTES'!K1936)</f>
        <v/>
      </c>
      <c r="M1936" s="47" t="str">
        <f>IF(A1936="","",'DATA PENDIENTES'!M1936)</f>
        <v/>
      </c>
      <c r="N1936" s="47" t="str">
        <f>IF(A1936="","",'DATA PENDIENTES'!N1936)</f>
        <v/>
      </c>
      <c r="O1936" s="47" t="str">
        <f t="shared" si="2"/>
        <v/>
      </c>
      <c r="P1936" s="47" t="str">
        <f t="shared" si="3"/>
        <v/>
      </c>
      <c r="Q1936" s="77" t="str">
        <f t="shared" si="4"/>
        <v/>
      </c>
      <c r="R1936" s="47" t="str">
        <f t="shared" si="5"/>
        <v/>
      </c>
      <c r="S1936" s="47" t="str">
        <f t="shared" si="6"/>
        <v/>
      </c>
      <c r="T1936" s="48" t="str">
        <f>IF(A1936="","",'DATA PENDIENTES'!O1936)</f>
        <v/>
      </c>
    </row>
    <row r="1937" ht="15.75" customHeight="1">
      <c r="A1937" s="52" t="str">
        <f>IF('DATA PENDIENTES'!B1937="","",'DATA PENDIENTES'!B1937)</f>
        <v/>
      </c>
      <c r="B1937" s="52" t="str">
        <f>IF(A1937="","",'DATA PENDIENTES'!C1937)</f>
        <v/>
      </c>
      <c r="C1937" s="52" t="str">
        <f>IF(A1937="","",'DATA PENDIENTES'!L1937)</f>
        <v/>
      </c>
      <c r="D1937" s="52" t="str">
        <f>IF(A1937="","",'DATA PENDIENTES'!J1937)</f>
        <v/>
      </c>
      <c r="E1937" s="52" t="str">
        <f>IF(A1937="","",'DATA PENDIENTES'!D1937)</f>
        <v/>
      </c>
      <c r="F1937" s="52" t="str">
        <f>IF(A1937="","",'DATA PENDIENTES'!E1937)</f>
        <v/>
      </c>
      <c r="G1937" s="52" t="str">
        <f>IF(A1937="","",'DATA PENDIENTES'!F1937)</f>
        <v/>
      </c>
      <c r="H1937" s="52" t="str">
        <f>IF(A1937="","",'DATA PENDIENTES'!G1937)</f>
        <v/>
      </c>
      <c r="I1937" s="53" t="str">
        <f>IF(A1937="","",'DATA PENDIENTES'!H1937)</f>
        <v/>
      </c>
      <c r="J1937" s="53" t="str">
        <f t="shared" si="1"/>
        <v/>
      </c>
      <c r="K1937" s="52" t="str">
        <f>IF(A1937="","",'DATA PENDIENTES'!I1937)</f>
        <v/>
      </c>
      <c r="L1937" s="52" t="str">
        <f>IF(A1937="","",'DATA PENDIENTES'!K1937)</f>
        <v/>
      </c>
      <c r="M1937" s="52" t="str">
        <f>IF(A1937="","",'DATA PENDIENTES'!M1937)</f>
        <v/>
      </c>
      <c r="N1937" s="52" t="str">
        <f>IF(A1937="","",'DATA PENDIENTES'!N1937)</f>
        <v/>
      </c>
      <c r="O1937" s="52" t="str">
        <f t="shared" si="2"/>
        <v/>
      </c>
      <c r="P1937" s="52" t="str">
        <f t="shared" si="3"/>
        <v/>
      </c>
      <c r="Q1937" s="80" t="str">
        <f t="shared" si="4"/>
        <v/>
      </c>
      <c r="R1937" s="52" t="str">
        <f t="shared" si="5"/>
        <v/>
      </c>
      <c r="S1937" s="52" t="str">
        <f t="shared" si="6"/>
        <v/>
      </c>
      <c r="T1937" s="53" t="str">
        <f>IF(A1937="","",'DATA PENDIENTES'!O1937)</f>
        <v/>
      </c>
    </row>
    <row r="1938" ht="15.75" customHeight="1">
      <c r="A1938" s="47" t="str">
        <f>IF('DATA PENDIENTES'!B1938="","",'DATA PENDIENTES'!B1938)</f>
        <v/>
      </c>
      <c r="B1938" s="47" t="str">
        <f>IF(A1938="","",'DATA PENDIENTES'!C1938)</f>
        <v/>
      </c>
      <c r="C1938" s="47" t="str">
        <f>IF(A1938="","",'DATA PENDIENTES'!L1938)</f>
        <v/>
      </c>
      <c r="D1938" s="47" t="str">
        <f>IF(A1938="","",'DATA PENDIENTES'!J1938)</f>
        <v/>
      </c>
      <c r="E1938" s="47" t="str">
        <f>IF(A1938="","",'DATA PENDIENTES'!D1938)</f>
        <v/>
      </c>
      <c r="F1938" s="47" t="str">
        <f>IF(A1938="","",'DATA PENDIENTES'!E1938)</f>
        <v/>
      </c>
      <c r="G1938" s="47" t="str">
        <f>IF(A1938="","",'DATA PENDIENTES'!F1938)</f>
        <v/>
      </c>
      <c r="H1938" s="47" t="str">
        <f>IF(A1938="","",'DATA PENDIENTES'!G1938)</f>
        <v/>
      </c>
      <c r="I1938" s="48" t="str">
        <f>IF(A1938="","",'DATA PENDIENTES'!H1938)</f>
        <v/>
      </c>
      <c r="J1938" s="48" t="str">
        <f t="shared" si="1"/>
        <v/>
      </c>
      <c r="K1938" s="47" t="str">
        <f>IF(A1938="","",'DATA PENDIENTES'!I1938)</f>
        <v/>
      </c>
      <c r="L1938" s="47" t="str">
        <f>IF(A1938="","",'DATA PENDIENTES'!K1938)</f>
        <v/>
      </c>
      <c r="M1938" s="47" t="str">
        <f>IF(A1938="","",'DATA PENDIENTES'!M1938)</f>
        <v/>
      </c>
      <c r="N1938" s="47" t="str">
        <f>IF(A1938="","",'DATA PENDIENTES'!N1938)</f>
        <v/>
      </c>
      <c r="O1938" s="47" t="str">
        <f t="shared" si="2"/>
        <v/>
      </c>
      <c r="P1938" s="47" t="str">
        <f t="shared" si="3"/>
        <v/>
      </c>
      <c r="Q1938" s="77" t="str">
        <f t="shared" si="4"/>
        <v/>
      </c>
      <c r="R1938" s="47" t="str">
        <f t="shared" si="5"/>
        <v/>
      </c>
      <c r="S1938" s="47" t="str">
        <f t="shared" si="6"/>
        <v/>
      </c>
      <c r="T1938" s="48" t="str">
        <f>IF(A1938="","",'DATA PENDIENTES'!O1938)</f>
        <v/>
      </c>
    </row>
    <row r="1939" ht="15.75" customHeight="1">
      <c r="A1939" s="52" t="str">
        <f>IF('DATA PENDIENTES'!B1939="","",'DATA PENDIENTES'!B1939)</f>
        <v/>
      </c>
      <c r="B1939" s="52" t="str">
        <f>IF(A1939="","",'DATA PENDIENTES'!C1939)</f>
        <v/>
      </c>
      <c r="C1939" s="52" t="str">
        <f>IF(A1939="","",'DATA PENDIENTES'!L1939)</f>
        <v/>
      </c>
      <c r="D1939" s="52" t="str">
        <f>IF(A1939="","",'DATA PENDIENTES'!J1939)</f>
        <v/>
      </c>
      <c r="E1939" s="52" t="str">
        <f>IF(A1939="","",'DATA PENDIENTES'!D1939)</f>
        <v/>
      </c>
      <c r="F1939" s="52" t="str">
        <f>IF(A1939="","",'DATA PENDIENTES'!E1939)</f>
        <v/>
      </c>
      <c r="G1939" s="52" t="str">
        <f>IF(A1939="","",'DATA PENDIENTES'!F1939)</f>
        <v/>
      </c>
      <c r="H1939" s="52" t="str">
        <f>IF(A1939="","",'DATA PENDIENTES'!G1939)</f>
        <v/>
      </c>
      <c r="I1939" s="53" t="str">
        <f>IF(A1939="","",'DATA PENDIENTES'!H1939)</f>
        <v/>
      </c>
      <c r="J1939" s="53" t="str">
        <f t="shared" si="1"/>
        <v/>
      </c>
      <c r="K1939" s="52" t="str">
        <f>IF(A1939="","",'DATA PENDIENTES'!I1939)</f>
        <v/>
      </c>
      <c r="L1939" s="52" t="str">
        <f>IF(A1939="","",'DATA PENDIENTES'!K1939)</f>
        <v/>
      </c>
      <c r="M1939" s="52" t="str">
        <f>IF(A1939="","",'DATA PENDIENTES'!M1939)</f>
        <v/>
      </c>
      <c r="N1939" s="52" t="str">
        <f>IF(A1939="","",'DATA PENDIENTES'!N1939)</f>
        <v/>
      </c>
      <c r="O1939" s="52" t="str">
        <f t="shared" si="2"/>
        <v/>
      </c>
      <c r="P1939" s="52" t="str">
        <f t="shared" si="3"/>
        <v/>
      </c>
      <c r="Q1939" s="80" t="str">
        <f t="shared" si="4"/>
        <v/>
      </c>
      <c r="R1939" s="52" t="str">
        <f t="shared" si="5"/>
        <v/>
      </c>
      <c r="S1939" s="52" t="str">
        <f t="shared" si="6"/>
        <v/>
      </c>
      <c r="T1939" s="53" t="str">
        <f>IF(A1939="","",'DATA PENDIENTES'!O1939)</f>
        <v/>
      </c>
    </row>
    <row r="1940" ht="15.75" customHeight="1">
      <c r="A1940" s="47" t="str">
        <f>IF('DATA PENDIENTES'!B1940="","",'DATA PENDIENTES'!B1940)</f>
        <v/>
      </c>
      <c r="B1940" s="47" t="str">
        <f>IF(A1940="","",'DATA PENDIENTES'!C1940)</f>
        <v/>
      </c>
      <c r="C1940" s="47" t="str">
        <f>IF(A1940="","",'DATA PENDIENTES'!L1940)</f>
        <v/>
      </c>
      <c r="D1940" s="47" t="str">
        <f>IF(A1940="","",'DATA PENDIENTES'!J1940)</f>
        <v/>
      </c>
      <c r="E1940" s="47" t="str">
        <f>IF(A1940="","",'DATA PENDIENTES'!D1940)</f>
        <v/>
      </c>
      <c r="F1940" s="47" t="str">
        <f>IF(A1940="","",'DATA PENDIENTES'!E1940)</f>
        <v/>
      </c>
      <c r="G1940" s="47" t="str">
        <f>IF(A1940="","",'DATA PENDIENTES'!F1940)</f>
        <v/>
      </c>
      <c r="H1940" s="47" t="str">
        <f>IF(A1940="","",'DATA PENDIENTES'!G1940)</f>
        <v/>
      </c>
      <c r="I1940" s="48" t="str">
        <f>IF(A1940="","",'DATA PENDIENTES'!H1940)</f>
        <v/>
      </c>
      <c r="J1940" s="48" t="str">
        <f t="shared" si="1"/>
        <v/>
      </c>
      <c r="K1940" s="47" t="str">
        <f>IF(A1940="","",'DATA PENDIENTES'!I1940)</f>
        <v/>
      </c>
      <c r="L1940" s="47" t="str">
        <f>IF(A1940="","",'DATA PENDIENTES'!K1940)</f>
        <v/>
      </c>
      <c r="M1940" s="47" t="str">
        <f>IF(A1940="","",'DATA PENDIENTES'!M1940)</f>
        <v/>
      </c>
      <c r="N1940" s="47" t="str">
        <f>IF(A1940="","",'DATA PENDIENTES'!N1940)</f>
        <v/>
      </c>
      <c r="O1940" s="47" t="str">
        <f t="shared" si="2"/>
        <v/>
      </c>
      <c r="P1940" s="47" t="str">
        <f t="shared" si="3"/>
        <v/>
      </c>
      <c r="Q1940" s="77" t="str">
        <f t="shared" si="4"/>
        <v/>
      </c>
      <c r="R1940" s="47" t="str">
        <f t="shared" si="5"/>
        <v/>
      </c>
      <c r="S1940" s="47" t="str">
        <f t="shared" si="6"/>
        <v/>
      </c>
      <c r="T1940" s="48" t="str">
        <f>IF(A1940="","",'DATA PENDIENTES'!O1940)</f>
        <v/>
      </c>
    </row>
    <row r="1941" ht="15.75" customHeight="1">
      <c r="A1941" s="52" t="str">
        <f>IF('DATA PENDIENTES'!B1941="","",'DATA PENDIENTES'!B1941)</f>
        <v/>
      </c>
      <c r="B1941" s="52" t="str">
        <f>IF(A1941="","",'DATA PENDIENTES'!C1941)</f>
        <v/>
      </c>
      <c r="C1941" s="52" t="str">
        <f>IF(A1941="","",'DATA PENDIENTES'!L1941)</f>
        <v/>
      </c>
      <c r="D1941" s="52" t="str">
        <f>IF(A1941="","",'DATA PENDIENTES'!J1941)</f>
        <v/>
      </c>
      <c r="E1941" s="52" t="str">
        <f>IF(A1941="","",'DATA PENDIENTES'!D1941)</f>
        <v/>
      </c>
      <c r="F1941" s="52" t="str">
        <f>IF(A1941="","",'DATA PENDIENTES'!E1941)</f>
        <v/>
      </c>
      <c r="G1941" s="52" t="str">
        <f>IF(A1941="","",'DATA PENDIENTES'!F1941)</f>
        <v/>
      </c>
      <c r="H1941" s="52" t="str">
        <f>IF(A1941="","",'DATA PENDIENTES'!G1941)</f>
        <v/>
      </c>
      <c r="I1941" s="53" t="str">
        <f>IF(A1941="","",'DATA PENDIENTES'!H1941)</f>
        <v/>
      </c>
      <c r="J1941" s="53" t="str">
        <f t="shared" si="1"/>
        <v/>
      </c>
      <c r="K1941" s="52" t="str">
        <f>IF(A1941="","",'DATA PENDIENTES'!I1941)</f>
        <v/>
      </c>
      <c r="L1941" s="52" t="str">
        <f>IF(A1941="","",'DATA PENDIENTES'!K1941)</f>
        <v/>
      </c>
      <c r="M1941" s="52" t="str">
        <f>IF(A1941="","",'DATA PENDIENTES'!M1941)</f>
        <v/>
      </c>
      <c r="N1941" s="52" t="str">
        <f>IF(A1941="","",'DATA PENDIENTES'!N1941)</f>
        <v/>
      </c>
      <c r="O1941" s="52" t="str">
        <f t="shared" si="2"/>
        <v/>
      </c>
      <c r="P1941" s="52" t="str">
        <f t="shared" si="3"/>
        <v/>
      </c>
      <c r="Q1941" s="80" t="str">
        <f t="shared" si="4"/>
        <v/>
      </c>
      <c r="R1941" s="52" t="str">
        <f t="shared" si="5"/>
        <v/>
      </c>
      <c r="S1941" s="52" t="str">
        <f t="shared" si="6"/>
        <v/>
      </c>
      <c r="T1941" s="53" t="str">
        <f>IF(A1941="","",'DATA PENDIENTES'!O1941)</f>
        <v/>
      </c>
    </row>
    <row r="1942" ht="15.75" customHeight="1">
      <c r="A1942" s="47" t="str">
        <f>IF('DATA PENDIENTES'!B1942="","",'DATA PENDIENTES'!B1942)</f>
        <v/>
      </c>
      <c r="B1942" s="47" t="str">
        <f>IF(A1942="","",'DATA PENDIENTES'!C1942)</f>
        <v/>
      </c>
      <c r="C1942" s="47" t="str">
        <f>IF(A1942="","",'DATA PENDIENTES'!L1942)</f>
        <v/>
      </c>
      <c r="D1942" s="47" t="str">
        <f>IF(A1942="","",'DATA PENDIENTES'!J1942)</f>
        <v/>
      </c>
      <c r="E1942" s="47" t="str">
        <f>IF(A1942="","",'DATA PENDIENTES'!D1942)</f>
        <v/>
      </c>
      <c r="F1942" s="47" t="str">
        <f>IF(A1942="","",'DATA PENDIENTES'!E1942)</f>
        <v/>
      </c>
      <c r="G1942" s="47" t="str">
        <f>IF(A1942="","",'DATA PENDIENTES'!F1942)</f>
        <v/>
      </c>
      <c r="H1942" s="47" t="str">
        <f>IF(A1942="","",'DATA PENDIENTES'!G1942)</f>
        <v/>
      </c>
      <c r="I1942" s="48" t="str">
        <f>IF(A1942="","",'DATA PENDIENTES'!H1942)</f>
        <v/>
      </c>
      <c r="J1942" s="48" t="str">
        <f t="shared" si="1"/>
        <v/>
      </c>
      <c r="K1942" s="47" t="str">
        <f>IF(A1942="","",'DATA PENDIENTES'!I1942)</f>
        <v/>
      </c>
      <c r="L1942" s="47" t="str">
        <f>IF(A1942="","",'DATA PENDIENTES'!K1942)</f>
        <v/>
      </c>
      <c r="M1942" s="47" t="str">
        <f>IF(A1942="","",'DATA PENDIENTES'!M1942)</f>
        <v/>
      </c>
      <c r="N1942" s="47" t="str">
        <f>IF(A1942="","",'DATA PENDIENTES'!N1942)</f>
        <v/>
      </c>
      <c r="O1942" s="47" t="str">
        <f t="shared" si="2"/>
        <v/>
      </c>
      <c r="P1942" s="47" t="str">
        <f t="shared" si="3"/>
        <v/>
      </c>
      <c r="Q1942" s="77" t="str">
        <f t="shared" si="4"/>
        <v/>
      </c>
      <c r="R1942" s="47" t="str">
        <f t="shared" si="5"/>
        <v/>
      </c>
      <c r="S1942" s="47" t="str">
        <f t="shared" si="6"/>
        <v/>
      </c>
      <c r="T1942" s="48" t="str">
        <f>IF(A1942="","",'DATA PENDIENTES'!O1942)</f>
        <v/>
      </c>
    </row>
    <row r="1943" ht="15.75" customHeight="1">
      <c r="A1943" s="52" t="str">
        <f>IF('DATA PENDIENTES'!B1943="","",'DATA PENDIENTES'!B1943)</f>
        <v/>
      </c>
      <c r="B1943" s="52" t="str">
        <f>IF(A1943="","",'DATA PENDIENTES'!C1943)</f>
        <v/>
      </c>
      <c r="C1943" s="52" t="str">
        <f>IF(A1943="","",'DATA PENDIENTES'!L1943)</f>
        <v/>
      </c>
      <c r="D1943" s="52" t="str">
        <f>IF(A1943="","",'DATA PENDIENTES'!J1943)</f>
        <v/>
      </c>
      <c r="E1943" s="52" t="str">
        <f>IF(A1943="","",'DATA PENDIENTES'!D1943)</f>
        <v/>
      </c>
      <c r="F1943" s="52" t="str">
        <f>IF(A1943="","",'DATA PENDIENTES'!E1943)</f>
        <v/>
      </c>
      <c r="G1943" s="52" t="str">
        <f>IF(A1943="","",'DATA PENDIENTES'!F1943)</f>
        <v/>
      </c>
      <c r="H1943" s="52" t="str">
        <f>IF(A1943="","",'DATA PENDIENTES'!G1943)</f>
        <v/>
      </c>
      <c r="I1943" s="53" t="str">
        <f>IF(A1943="","",'DATA PENDIENTES'!H1943)</f>
        <v/>
      </c>
      <c r="J1943" s="53" t="str">
        <f t="shared" si="1"/>
        <v/>
      </c>
      <c r="K1943" s="52" t="str">
        <f>IF(A1943="","",'DATA PENDIENTES'!I1943)</f>
        <v/>
      </c>
      <c r="L1943" s="52" t="str">
        <f>IF(A1943="","",'DATA PENDIENTES'!K1943)</f>
        <v/>
      </c>
      <c r="M1943" s="52" t="str">
        <f>IF(A1943="","",'DATA PENDIENTES'!M1943)</f>
        <v/>
      </c>
      <c r="N1943" s="52" t="str">
        <f>IF(A1943="","",'DATA PENDIENTES'!N1943)</f>
        <v/>
      </c>
      <c r="O1943" s="52" t="str">
        <f t="shared" si="2"/>
        <v/>
      </c>
      <c r="P1943" s="52" t="str">
        <f t="shared" si="3"/>
        <v/>
      </c>
      <c r="Q1943" s="80" t="str">
        <f t="shared" si="4"/>
        <v/>
      </c>
      <c r="R1943" s="52" t="str">
        <f t="shared" si="5"/>
        <v/>
      </c>
      <c r="S1943" s="52" t="str">
        <f t="shared" si="6"/>
        <v/>
      </c>
      <c r="T1943" s="53" t="str">
        <f>IF(A1943="","",'DATA PENDIENTES'!O1943)</f>
        <v/>
      </c>
    </row>
    <row r="1944" ht="15.75" customHeight="1">
      <c r="A1944" s="47" t="str">
        <f>IF('DATA PENDIENTES'!B1944="","",'DATA PENDIENTES'!B1944)</f>
        <v/>
      </c>
      <c r="B1944" s="47" t="str">
        <f>IF(A1944="","",'DATA PENDIENTES'!C1944)</f>
        <v/>
      </c>
      <c r="C1944" s="47" t="str">
        <f>IF(A1944="","",'DATA PENDIENTES'!L1944)</f>
        <v/>
      </c>
      <c r="D1944" s="47" t="str">
        <f>IF(A1944="","",'DATA PENDIENTES'!J1944)</f>
        <v/>
      </c>
      <c r="E1944" s="47" t="str">
        <f>IF(A1944="","",'DATA PENDIENTES'!D1944)</f>
        <v/>
      </c>
      <c r="F1944" s="47" t="str">
        <f>IF(A1944="","",'DATA PENDIENTES'!E1944)</f>
        <v/>
      </c>
      <c r="G1944" s="47" t="str">
        <f>IF(A1944="","",'DATA PENDIENTES'!F1944)</f>
        <v/>
      </c>
      <c r="H1944" s="47" t="str">
        <f>IF(A1944="","",'DATA PENDIENTES'!G1944)</f>
        <v/>
      </c>
      <c r="I1944" s="48" t="str">
        <f>IF(A1944="","",'DATA PENDIENTES'!H1944)</f>
        <v/>
      </c>
      <c r="J1944" s="48" t="str">
        <f t="shared" si="1"/>
        <v/>
      </c>
      <c r="K1944" s="47" t="str">
        <f>IF(A1944="","",'DATA PENDIENTES'!I1944)</f>
        <v/>
      </c>
      <c r="L1944" s="47" t="str">
        <f>IF(A1944="","",'DATA PENDIENTES'!K1944)</f>
        <v/>
      </c>
      <c r="M1944" s="47" t="str">
        <f>IF(A1944="","",'DATA PENDIENTES'!M1944)</f>
        <v/>
      </c>
      <c r="N1944" s="47" t="str">
        <f>IF(A1944="","",'DATA PENDIENTES'!N1944)</f>
        <v/>
      </c>
      <c r="O1944" s="47" t="str">
        <f t="shared" si="2"/>
        <v/>
      </c>
      <c r="P1944" s="47" t="str">
        <f t="shared" si="3"/>
        <v/>
      </c>
      <c r="Q1944" s="77" t="str">
        <f t="shared" si="4"/>
        <v/>
      </c>
      <c r="R1944" s="47" t="str">
        <f t="shared" si="5"/>
        <v/>
      </c>
      <c r="S1944" s="47" t="str">
        <f t="shared" si="6"/>
        <v/>
      </c>
      <c r="T1944" s="48" t="str">
        <f>IF(A1944="","",'DATA PENDIENTES'!O1944)</f>
        <v/>
      </c>
    </row>
    <row r="1945" ht="15.75" customHeight="1">
      <c r="A1945" s="52" t="str">
        <f>IF('DATA PENDIENTES'!B1945="","",'DATA PENDIENTES'!B1945)</f>
        <v/>
      </c>
      <c r="B1945" s="52" t="str">
        <f>IF(A1945="","",'DATA PENDIENTES'!C1945)</f>
        <v/>
      </c>
      <c r="C1945" s="52" t="str">
        <f>IF(A1945="","",'DATA PENDIENTES'!L1945)</f>
        <v/>
      </c>
      <c r="D1945" s="52" t="str">
        <f>IF(A1945="","",'DATA PENDIENTES'!J1945)</f>
        <v/>
      </c>
      <c r="E1945" s="52" t="str">
        <f>IF(A1945="","",'DATA PENDIENTES'!D1945)</f>
        <v/>
      </c>
      <c r="F1945" s="52" t="str">
        <f>IF(A1945="","",'DATA PENDIENTES'!E1945)</f>
        <v/>
      </c>
      <c r="G1945" s="52" t="str">
        <f>IF(A1945="","",'DATA PENDIENTES'!F1945)</f>
        <v/>
      </c>
      <c r="H1945" s="52" t="str">
        <f>IF(A1945="","",'DATA PENDIENTES'!G1945)</f>
        <v/>
      </c>
      <c r="I1945" s="53" t="str">
        <f>IF(A1945="","",'DATA PENDIENTES'!H1945)</f>
        <v/>
      </c>
      <c r="J1945" s="53" t="str">
        <f t="shared" si="1"/>
        <v/>
      </c>
      <c r="K1945" s="52" t="str">
        <f>IF(A1945="","",'DATA PENDIENTES'!I1945)</f>
        <v/>
      </c>
      <c r="L1945" s="52" t="str">
        <f>IF(A1945="","",'DATA PENDIENTES'!K1945)</f>
        <v/>
      </c>
      <c r="M1945" s="52" t="str">
        <f>IF(A1945="","",'DATA PENDIENTES'!M1945)</f>
        <v/>
      </c>
      <c r="N1945" s="52" t="str">
        <f>IF(A1945="","",'DATA PENDIENTES'!N1945)</f>
        <v/>
      </c>
      <c r="O1945" s="52" t="str">
        <f t="shared" si="2"/>
        <v/>
      </c>
      <c r="P1945" s="52" t="str">
        <f t="shared" si="3"/>
        <v/>
      </c>
      <c r="Q1945" s="80" t="str">
        <f t="shared" si="4"/>
        <v/>
      </c>
      <c r="R1945" s="52" t="str">
        <f t="shared" si="5"/>
        <v/>
      </c>
      <c r="S1945" s="52" t="str">
        <f t="shared" si="6"/>
        <v/>
      </c>
      <c r="T1945" s="53" t="str">
        <f>IF(A1945="","",'DATA PENDIENTES'!O1945)</f>
        <v/>
      </c>
    </row>
    <row r="1946" ht="15.75" customHeight="1">
      <c r="A1946" s="47" t="str">
        <f>IF('DATA PENDIENTES'!B1946="","",'DATA PENDIENTES'!B1946)</f>
        <v/>
      </c>
      <c r="B1946" s="47" t="str">
        <f>IF(A1946="","",'DATA PENDIENTES'!C1946)</f>
        <v/>
      </c>
      <c r="C1946" s="47" t="str">
        <f>IF(A1946="","",'DATA PENDIENTES'!L1946)</f>
        <v/>
      </c>
      <c r="D1946" s="47" t="str">
        <f>IF(A1946="","",'DATA PENDIENTES'!J1946)</f>
        <v/>
      </c>
      <c r="E1946" s="47" t="str">
        <f>IF(A1946="","",'DATA PENDIENTES'!D1946)</f>
        <v/>
      </c>
      <c r="F1946" s="47" t="str">
        <f>IF(A1946="","",'DATA PENDIENTES'!E1946)</f>
        <v/>
      </c>
      <c r="G1946" s="47" t="str">
        <f>IF(A1946="","",'DATA PENDIENTES'!F1946)</f>
        <v/>
      </c>
      <c r="H1946" s="47" t="str">
        <f>IF(A1946="","",'DATA PENDIENTES'!G1946)</f>
        <v/>
      </c>
      <c r="I1946" s="48" t="str">
        <f>IF(A1946="","",'DATA PENDIENTES'!H1946)</f>
        <v/>
      </c>
      <c r="J1946" s="48" t="str">
        <f t="shared" si="1"/>
        <v/>
      </c>
      <c r="K1946" s="47" t="str">
        <f>IF(A1946="","",'DATA PENDIENTES'!I1946)</f>
        <v/>
      </c>
      <c r="L1946" s="47" t="str">
        <f>IF(A1946="","",'DATA PENDIENTES'!K1946)</f>
        <v/>
      </c>
      <c r="M1946" s="47" t="str">
        <f>IF(A1946="","",'DATA PENDIENTES'!M1946)</f>
        <v/>
      </c>
      <c r="N1946" s="47" t="str">
        <f>IF(A1946="","",'DATA PENDIENTES'!N1946)</f>
        <v/>
      </c>
      <c r="O1946" s="47" t="str">
        <f t="shared" si="2"/>
        <v/>
      </c>
      <c r="P1946" s="47" t="str">
        <f t="shared" si="3"/>
        <v/>
      </c>
      <c r="Q1946" s="77" t="str">
        <f t="shared" si="4"/>
        <v/>
      </c>
      <c r="R1946" s="47" t="str">
        <f t="shared" si="5"/>
        <v/>
      </c>
      <c r="S1946" s="47" t="str">
        <f t="shared" si="6"/>
        <v/>
      </c>
      <c r="T1946" s="48" t="str">
        <f>IF(A1946="","",'DATA PENDIENTES'!O1946)</f>
        <v/>
      </c>
    </row>
    <row r="1947" ht="15.75" customHeight="1">
      <c r="A1947" s="52" t="str">
        <f>IF('DATA PENDIENTES'!B1947="","",'DATA PENDIENTES'!B1947)</f>
        <v/>
      </c>
      <c r="B1947" s="52" t="str">
        <f>IF(A1947="","",'DATA PENDIENTES'!C1947)</f>
        <v/>
      </c>
      <c r="C1947" s="52" t="str">
        <f>IF(A1947="","",'DATA PENDIENTES'!L1947)</f>
        <v/>
      </c>
      <c r="D1947" s="52" t="str">
        <f>IF(A1947="","",'DATA PENDIENTES'!J1947)</f>
        <v/>
      </c>
      <c r="E1947" s="52" t="str">
        <f>IF(A1947="","",'DATA PENDIENTES'!D1947)</f>
        <v/>
      </c>
      <c r="F1947" s="52" t="str">
        <f>IF(A1947="","",'DATA PENDIENTES'!E1947)</f>
        <v/>
      </c>
      <c r="G1947" s="52" t="str">
        <f>IF(A1947="","",'DATA PENDIENTES'!F1947)</f>
        <v/>
      </c>
      <c r="H1947" s="52" t="str">
        <f>IF(A1947="","",'DATA PENDIENTES'!G1947)</f>
        <v/>
      </c>
      <c r="I1947" s="53" t="str">
        <f>IF(A1947="","",'DATA PENDIENTES'!H1947)</f>
        <v/>
      </c>
      <c r="J1947" s="53" t="str">
        <f t="shared" si="1"/>
        <v/>
      </c>
      <c r="K1947" s="52" t="str">
        <f>IF(A1947="","",'DATA PENDIENTES'!I1947)</f>
        <v/>
      </c>
      <c r="L1947" s="52" t="str">
        <f>IF(A1947="","",'DATA PENDIENTES'!K1947)</f>
        <v/>
      </c>
      <c r="M1947" s="52" t="str">
        <f>IF(A1947="","",'DATA PENDIENTES'!M1947)</f>
        <v/>
      </c>
      <c r="N1947" s="52" t="str">
        <f>IF(A1947="","",'DATA PENDIENTES'!N1947)</f>
        <v/>
      </c>
      <c r="O1947" s="52" t="str">
        <f t="shared" si="2"/>
        <v/>
      </c>
      <c r="P1947" s="52" t="str">
        <f t="shared" si="3"/>
        <v/>
      </c>
      <c r="Q1947" s="80" t="str">
        <f t="shared" si="4"/>
        <v/>
      </c>
      <c r="R1947" s="52" t="str">
        <f t="shared" si="5"/>
        <v/>
      </c>
      <c r="S1947" s="52" t="str">
        <f t="shared" si="6"/>
        <v/>
      </c>
      <c r="T1947" s="53" t="str">
        <f>IF(A1947="","",'DATA PENDIENTES'!O1947)</f>
        <v/>
      </c>
    </row>
    <row r="1948" ht="15.75" customHeight="1">
      <c r="A1948" s="47" t="str">
        <f>IF('DATA PENDIENTES'!B1948="","",'DATA PENDIENTES'!B1948)</f>
        <v/>
      </c>
      <c r="B1948" s="47" t="str">
        <f>IF(A1948="","",'DATA PENDIENTES'!C1948)</f>
        <v/>
      </c>
      <c r="C1948" s="47" t="str">
        <f>IF(A1948="","",'DATA PENDIENTES'!L1948)</f>
        <v/>
      </c>
      <c r="D1948" s="47" t="str">
        <f>IF(A1948="","",'DATA PENDIENTES'!J1948)</f>
        <v/>
      </c>
      <c r="E1948" s="47" t="str">
        <f>IF(A1948="","",'DATA PENDIENTES'!D1948)</f>
        <v/>
      </c>
      <c r="F1948" s="47" t="str">
        <f>IF(A1948="","",'DATA PENDIENTES'!E1948)</f>
        <v/>
      </c>
      <c r="G1948" s="47" t="str">
        <f>IF(A1948="","",'DATA PENDIENTES'!F1948)</f>
        <v/>
      </c>
      <c r="H1948" s="47" t="str">
        <f>IF(A1948="","",'DATA PENDIENTES'!G1948)</f>
        <v/>
      </c>
      <c r="I1948" s="48" t="str">
        <f>IF(A1948="","",'DATA PENDIENTES'!H1948)</f>
        <v/>
      </c>
      <c r="J1948" s="48" t="str">
        <f t="shared" si="1"/>
        <v/>
      </c>
      <c r="K1948" s="47" t="str">
        <f>IF(A1948="","",'DATA PENDIENTES'!I1948)</f>
        <v/>
      </c>
      <c r="L1948" s="47" t="str">
        <f>IF(A1948="","",'DATA PENDIENTES'!K1948)</f>
        <v/>
      </c>
      <c r="M1948" s="47" t="str">
        <f>IF(A1948="","",'DATA PENDIENTES'!M1948)</f>
        <v/>
      </c>
      <c r="N1948" s="47" t="str">
        <f>IF(A1948="","",'DATA PENDIENTES'!N1948)</f>
        <v/>
      </c>
      <c r="O1948" s="47" t="str">
        <f t="shared" si="2"/>
        <v/>
      </c>
      <c r="P1948" s="47" t="str">
        <f t="shared" si="3"/>
        <v/>
      </c>
      <c r="Q1948" s="77" t="str">
        <f t="shared" si="4"/>
        <v/>
      </c>
      <c r="R1948" s="47" t="str">
        <f t="shared" si="5"/>
        <v/>
      </c>
      <c r="S1948" s="47" t="str">
        <f t="shared" si="6"/>
        <v/>
      </c>
      <c r="T1948" s="48" t="str">
        <f>IF(A1948="","",'DATA PENDIENTES'!O1948)</f>
        <v/>
      </c>
    </row>
    <row r="1949" ht="15.75" customHeight="1">
      <c r="A1949" s="52" t="str">
        <f>IF('DATA PENDIENTES'!B1949="","",'DATA PENDIENTES'!B1949)</f>
        <v/>
      </c>
      <c r="B1949" s="52" t="str">
        <f>IF(A1949="","",'DATA PENDIENTES'!C1949)</f>
        <v/>
      </c>
      <c r="C1949" s="52" t="str">
        <f>IF(A1949="","",'DATA PENDIENTES'!L1949)</f>
        <v/>
      </c>
      <c r="D1949" s="52" t="str">
        <f>IF(A1949="","",'DATA PENDIENTES'!J1949)</f>
        <v/>
      </c>
      <c r="E1949" s="52" t="str">
        <f>IF(A1949="","",'DATA PENDIENTES'!D1949)</f>
        <v/>
      </c>
      <c r="F1949" s="52" t="str">
        <f>IF(A1949="","",'DATA PENDIENTES'!E1949)</f>
        <v/>
      </c>
      <c r="G1949" s="52" t="str">
        <f>IF(A1949="","",'DATA PENDIENTES'!F1949)</f>
        <v/>
      </c>
      <c r="H1949" s="52" t="str">
        <f>IF(A1949="","",'DATA PENDIENTES'!G1949)</f>
        <v/>
      </c>
      <c r="I1949" s="53" t="str">
        <f>IF(A1949="","",'DATA PENDIENTES'!H1949)</f>
        <v/>
      </c>
      <c r="J1949" s="53" t="str">
        <f t="shared" si="1"/>
        <v/>
      </c>
      <c r="K1949" s="52" t="str">
        <f>IF(A1949="","",'DATA PENDIENTES'!I1949)</f>
        <v/>
      </c>
      <c r="L1949" s="52" t="str">
        <f>IF(A1949="","",'DATA PENDIENTES'!K1949)</f>
        <v/>
      </c>
      <c r="M1949" s="52" t="str">
        <f>IF(A1949="","",'DATA PENDIENTES'!M1949)</f>
        <v/>
      </c>
      <c r="N1949" s="52" t="str">
        <f>IF(A1949="","",'DATA PENDIENTES'!N1949)</f>
        <v/>
      </c>
      <c r="O1949" s="52" t="str">
        <f t="shared" si="2"/>
        <v/>
      </c>
      <c r="P1949" s="52" t="str">
        <f t="shared" si="3"/>
        <v/>
      </c>
      <c r="Q1949" s="80" t="str">
        <f t="shared" si="4"/>
        <v/>
      </c>
      <c r="R1949" s="52" t="str">
        <f t="shared" si="5"/>
        <v/>
      </c>
      <c r="S1949" s="52" t="str">
        <f t="shared" si="6"/>
        <v/>
      </c>
      <c r="T1949" s="53" t="str">
        <f>IF(A1949="","",'DATA PENDIENTES'!O1949)</f>
        <v/>
      </c>
    </row>
    <row r="1950" ht="15.75" customHeight="1">
      <c r="A1950" s="47" t="str">
        <f>IF('DATA PENDIENTES'!B1950="","",'DATA PENDIENTES'!B1950)</f>
        <v/>
      </c>
      <c r="B1950" s="47" t="str">
        <f>IF(A1950="","",'DATA PENDIENTES'!C1950)</f>
        <v/>
      </c>
      <c r="C1950" s="47" t="str">
        <f>IF(A1950="","",'DATA PENDIENTES'!L1950)</f>
        <v/>
      </c>
      <c r="D1950" s="47" t="str">
        <f>IF(A1950="","",'DATA PENDIENTES'!J1950)</f>
        <v/>
      </c>
      <c r="E1950" s="47" t="str">
        <f>IF(A1950="","",'DATA PENDIENTES'!D1950)</f>
        <v/>
      </c>
      <c r="F1950" s="47" t="str">
        <f>IF(A1950="","",'DATA PENDIENTES'!E1950)</f>
        <v/>
      </c>
      <c r="G1950" s="47" t="str">
        <f>IF(A1950="","",'DATA PENDIENTES'!F1950)</f>
        <v/>
      </c>
      <c r="H1950" s="47" t="str">
        <f>IF(A1950="","",'DATA PENDIENTES'!G1950)</f>
        <v/>
      </c>
      <c r="I1950" s="48" t="str">
        <f>IF(A1950="","",'DATA PENDIENTES'!H1950)</f>
        <v/>
      </c>
      <c r="J1950" s="48" t="str">
        <f t="shared" si="1"/>
        <v/>
      </c>
      <c r="K1950" s="47" t="str">
        <f>IF(A1950="","",'DATA PENDIENTES'!I1950)</f>
        <v/>
      </c>
      <c r="L1950" s="47" t="str">
        <f>IF(A1950="","",'DATA PENDIENTES'!K1950)</f>
        <v/>
      </c>
      <c r="M1950" s="47" t="str">
        <f>IF(A1950="","",'DATA PENDIENTES'!M1950)</f>
        <v/>
      </c>
      <c r="N1950" s="47" t="str">
        <f>IF(A1950="","",'DATA PENDIENTES'!N1950)</f>
        <v/>
      </c>
      <c r="O1950" s="47" t="str">
        <f t="shared" si="2"/>
        <v/>
      </c>
      <c r="P1950" s="47" t="str">
        <f t="shared" si="3"/>
        <v/>
      </c>
      <c r="Q1950" s="77" t="str">
        <f t="shared" si="4"/>
        <v/>
      </c>
      <c r="R1950" s="47" t="str">
        <f t="shared" si="5"/>
        <v/>
      </c>
      <c r="S1950" s="47" t="str">
        <f t="shared" si="6"/>
        <v/>
      </c>
      <c r="T1950" s="48" t="str">
        <f>IF(A1950="","",'DATA PENDIENTES'!O1950)</f>
        <v/>
      </c>
    </row>
    <row r="1951" ht="15.75" customHeight="1">
      <c r="A1951" s="52" t="str">
        <f>IF('DATA PENDIENTES'!B1951="","",'DATA PENDIENTES'!B1951)</f>
        <v/>
      </c>
      <c r="B1951" s="52" t="str">
        <f>IF(A1951="","",'DATA PENDIENTES'!C1951)</f>
        <v/>
      </c>
      <c r="C1951" s="52" t="str">
        <f>IF(A1951="","",'DATA PENDIENTES'!L1951)</f>
        <v/>
      </c>
      <c r="D1951" s="52" t="str">
        <f>IF(A1951="","",'DATA PENDIENTES'!J1951)</f>
        <v/>
      </c>
      <c r="E1951" s="52" t="str">
        <f>IF(A1951="","",'DATA PENDIENTES'!D1951)</f>
        <v/>
      </c>
      <c r="F1951" s="52" t="str">
        <f>IF(A1951="","",'DATA PENDIENTES'!E1951)</f>
        <v/>
      </c>
      <c r="G1951" s="52" t="str">
        <f>IF(A1951="","",'DATA PENDIENTES'!F1951)</f>
        <v/>
      </c>
      <c r="H1951" s="52" t="str">
        <f>IF(A1951="","",'DATA PENDIENTES'!G1951)</f>
        <v/>
      </c>
      <c r="I1951" s="53" t="str">
        <f>IF(A1951="","",'DATA PENDIENTES'!H1951)</f>
        <v/>
      </c>
      <c r="J1951" s="53" t="str">
        <f t="shared" si="1"/>
        <v/>
      </c>
      <c r="K1951" s="52" t="str">
        <f>IF(A1951="","",'DATA PENDIENTES'!I1951)</f>
        <v/>
      </c>
      <c r="L1951" s="52" t="str">
        <f>IF(A1951="","",'DATA PENDIENTES'!K1951)</f>
        <v/>
      </c>
      <c r="M1951" s="52" t="str">
        <f>IF(A1951="","",'DATA PENDIENTES'!M1951)</f>
        <v/>
      </c>
      <c r="N1951" s="52" t="str">
        <f>IF(A1951="","",'DATA PENDIENTES'!N1951)</f>
        <v/>
      </c>
      <c r="O1951" s="52" t="str">
        <f t="shared" si="2"/>
        <v/>
      </c>
      <c r="P1951" s="52" t="str">
        <f t="shared" si="3"/>
        <v/>
      </c>
      <c r="Q1951" s="80" t="str">
        <f t="shared" si="4"/>
        <v/>
      </c>
      <c r="R1951" s="52" t="str">
        <f t="shared" si="5"/>
        <v/>
      </c>
      <c r="S1951" s="52" t="str">
        <f t="shared" si="6"/>
        <v/>
      </c>
      <c r="T1951" s="53" t="str">
        <f>IF(A1951="","",'DATA PENDIENTES'!O1951)</f>
        <v/>
      </c>
    </row>
    <row r="1952" ht="15.75" customHeight="1">
      <c r="A1952" s="47" t="str">
        <f>IF('DATA PENDIENTES'!B1952="","",'DATA PENDIENTES'!B1952)</f>
        <v/>
      </c>
      <c r="B1952" s="47" t="str">
        <f>IF(A1952="","",'DATA PENDIENTES'!C1952)</f>
        <v/>
      </c>
      <c r="C1952" s="47" t="str">
        <f>IF(A1952="","",'DATA PENDIENTES'!L1952)</f>
        <v/>
      </c>
      <c r="D1952" s="47" t="str">
        <f>IF(A1952="","",'DATA PENDIENTES'!J1952)</f>
        <v/>
      </c>
      <c r="E1952" s="47" t="str">
        <f>IF(A1952="","",'DATA PENDIENTES'!D1952)</f>
        <v/>
      </c>
      <c r="F1952" s="47" t="str">
        <f>IF(A1952="","",'DATA PENDIENTES'!E1952)</f>
        <v/>
      </c>
      <c r="G1952" s="47" t="str">
        <f>IF(A1952="","",'DATA PENDIENTES'!F1952)</f>
        <v/>
      </c>
      <c r="H1952" s="47" t="str">
        <f>IF(A1952="","",'DATA PENDIENTES'!G1952)</f>
        <v/>
      </c>
      <c r="I1952" s="48" t="str">
        <f>IF(A1952="","",'DATA PENDIENTES'!H1952)</f>
        <v/>
      </c>
      <c r="J1952" s="48" t="str">
        <f t="shared" si="1"/>
        <v/>
      </c>
      <c r="K1952" s="47" t="str">
        <f>IF(A1952="","",'DATA PENDIENTES'!I1952)</f>
        <v/>
      </c>
      <c r="L1952" s="47" t="str">
        <f>IF(A1952="","",'DATA PENDIENTES'!K1952)</f>
        <v/>
      </c>
      <c r="M1952" s="47" t="str">
        <f>IF(A1952="","",'DATA PENDIENTES'!M1952)</f>
        <v/>
      </c>
      <c r="N1952" s="47" t="str">
        <f>IF(A1952="","",'DATA PENDIENTES'!N1952)</f>
        <v/>
      </c>
      <c r="O1952" s="47" t="str">
        <f t="shared" si="2"/>
        <v/>
      </c>
      <c r="P1952" s="47" t="str">
        <f t="shared" si="3"/>
        <v/>
      </c>
      <c r="Q1952" s="77" t="str">
        <f t="shared" si="4"/>
        <v/>
      </c>
      <c r="R1952" s="47" t="str">
        <f t="shared" si="5"/>
        <v/>
      </c>
      <c r="S1952" s="47" t="str">
        <f t="shared" si="6"/>
        <v/>
      </c>
      <c r="T1952" s="48" t="str">
        <f>IF(A1952="","",'DATA PENDIENTES'!O1952)</f>
        <v/>
      </c>
    </row>
    <row r="1953" ht="15.75" customHeight="1">
      <c r="A1953" s="52" t="str">
        <f>IF('DATA PENDIENTES'!B1953="","",'DATA PENDIENTES'!B1953)</f>
        <v/>
      </c>
      <c r="B1953" s="52" t="str">
        <f>IF(A1953="","",'DATA PENDIENTES'!C1953)</f>
        <v/>
      </c>
      <c r="C1953" s="52" t="str">
        <f>IF(A1953="","",'DATA PENDIENTES'!L1953)</f>
        <v/>
      </c>
      <c r="D1953" s="52" t="str">
        <f>IF(A1953="","",'DATA PENDIENTES'!J1953)</f>
        <v/>
      </c>
      <c r="E1953" s="52" t="str">
        <f>IF(A1953="","",'DATA PENDIENTES'!D1953)</f>
        <v/>
      </c>
      <c r="F1953" s="52" t="str">
        <f>IF(A1953="","",'DATA PENDIENTES'!E1953)</f>
        <v/>
      </c>
      <c r="G1953" s="52" t="str">
        <f>IF(A1953="","",'DATA PENDIENTES'!F1953)</f>
        <v/>
      </c>
      <c r="H1953" s="52" t="str">
        <f>IF(A1953="","",'DATA PENDIENTES'!G1953)</f>
        <v/>
      </c>
      <c r="I1953" s="53" t="str">
        <f>IF(A1953="","",'DATA PENDIENTES'!H1953)</f>
        <v/>
      </c>
      <c r="J1953" s="53" t="str">
        <f t="shared" si="1"/>
        <v/>
      </c>
      <c r="K1953" s="52" t="str">
        <f>IF(A1953="","",'DATA PENDIENTES'!I1953)</f>
        <v/>
      </c>
      <c r="L1953" s="52" t="str">
        <f>IF(A1953="","",'DATA PENDIENTES'!K1953)</f>
        <v/>
      </c>
      <c r="M1953" s="52" t="str">
        <f>IF(A1953="","",'DATA PENDIENTES'!M1953)</f>
        <v/>
      </c>
      <c r="N1953" s="52" t="str">
        <f>IF(A1953="","",'DATA PENDIENTES'!N1953)</f>
        <v/>
      </c>
      <c r="O1953" s="52" t="str">
        <f t="shared" si="2"/>
        <v/>
      </c>
      <c r="P1953" s="52" t="str">
        <f t="shared" si="3"/>
        <v/>
      </c>
      <c r="Q1953" s="80" t="str">
        <f t="shared" si="4"/>
        <v/>
      </c>
      <c r="R1953" s="52" t="str">
        <f t="shared" si="5"/>
        <v/>
      </c>
      <c r="S1953" s="52" t="str">
        <f t="shared" si="6"/>
        <v/>
      </c>
      <c r="T1953" s="53" t="str">
        <f>IF(A1953="","",'DATA PENDIENTES'!O1953)</f>
        <v/>
      </c>
    </row>
    <row r="1954" ht="15.75" customHeight="1">
      <c r="A1954" s="47" t="str">
        <f>IF('DATA PENDIENTES'!B1954="","",'DATA PENDIENTES'!B1954)</f>
        <v/>
      </c>
      <c r="B1954" s="47" t="str">
        <f>IF(A1954="","",'DATA PENDIENTES'!C1954)</f>
        <v/>
      </c>
      <c r="C1954" s="47" t="str">
        <f>IF(A1954="","",'DATA PENDIENTES'!L1954)</f>
        <v/>
      </c>
      <c r="D1954" s="47" t="str">
        <f>IF(A1954="","",'DATA PENDIENTES'!J1954)</f>
        <v/>
      </c>
      <c r="E1954" s="47" t="str">
        <f>IF(A1954="","",'DATA PENDIENTES'!D1954)</f>
        <v/>
      </c>
      <c r="F1954" s="47" t="str">
        <f>IF(A1954="","",'DATA PENDIENTES'!E1954)</f>
        <v/>
      </c>
      <c r="G1954" s="47" t="str">
        <f>IF(A1954="","",'DATA PENDIENTES'!F1954)</f>
        <v/>
      </c>
      <c r="H1954" s="47" t="str">
        <f>IF(A1954="","",'DATA PENDIENTES'!G1954)</f>
        <v/>
      </c>
      <c r="I1954" s="48" t="str">
        <f>IF(A1954="","",'DATA PENDIENTES'!H1954)</f>
        <v/>
      </c>
      <c r="J1954" s="48" t="str">
        <f t="shared" si="1"/>
        <v/>
      </c>
      <c r="K1954" s="47" t="str">
        <f>IF(A1954="","",'DATA PENDIENTES'!I1954)</f>
        <v/>
      </c>
      <c r="L1954" s="47" t="str">
        <f>IF(A1954="","",'DATA PENDIENTES'!K1954)</f>
        <v/>
      </c>
      <c r="M1954" s="47" t="str">
        <f>IF(A1954="","",'DATA PENDIENTES'!M1954)</f>
        <v/>
      </c>
      <c r="N1954" s="47" t="str">
        <f>IF(A1954="","",'DATA PENDIENTES'!N1954)</f>
        <v/>
      </c>
      <c r="O1954" s="47" t="str">
        <f t="shared" si="2"/>
        <v/>
      </c>
      <c r="P1954" s="47" t="str">
        <f t="shared" si="3"/>
        <v/>
      </c>
      <c r="Q1954" s="77" t="str">
        <f t="shared" si="4"/>
        <v/>
      </c>
      <c r="R1954" s="47" t="str">
        <f t="shared" si="5"/>
        <v/>
      </c>
      <c r="S1954" s="47" t="str">
        <f t="shared" si="6"/>
        <v/>
      </c>
      <c r="T1954" s="48" t="str">
        <f>IF(A1954="","",'DATA PENDIENTES'!O1954)</f>
        <v/>
      </c>
    </row>
    <row r="1955" ht="15.75" customHeight="1">
      <c r="A1955" s="52" t="str">
        <f>IF('DATA PENDIENTES'!B1955="","",'DATA PENDIENTES'!B1955)</f>
        <v/>
      </c>
      <c r="B1955" s="52" t="str">
        <f>IF(A1955="","",'DATA PENDIENTES'!C1955)</f>
        <v/>
      </c>
      <c r="C1955" s="52" t="str">
        <f>IF(A1955="","",'DATA PENDIENTES'!L1955)</f>
        <v/>
      </c>
      <c r="D1955" s="52" t="str">
        <f>IF(A1955="","",'DATA PENDIENTES'!J1955)</f>
        <v/>
      </c>
      <c r="E1955" s="52" t="str">
        <f>IF(A1955="","",'DATA PENDIENTES'!D1955)</f>
        <v/>
      </c>
      <c r="F1955" s="52" t="str">
        <f>IF(A1955="","",'DATA PENDIENTES'!E1955)</f>
        <v/>
      </c>
      <c r="G1955" s="52" t="str">
        <f>IF(A1955="","",'DATA PENDIENTES'!F1955)</f>
        <v/>
      </c>
      <c r="H1955" s="52" t="str">
        <f>IF(A1955="","",'DATA PENDIENTES'!G1955)</f>
        <v/>
      </c>
      <c r="I1955" s="53" t="str">
        <f>IF(A1955="","",'DATA PENDIENTES'!H1955)</f>
        <v/>
      </c>
      <c r="J1955" s="53" t="str">
        <f t="shared" si="1"/>
        <v/>
      </c>
      <c r="K1955" s="52" t="str">
        <f>IF(A1955="","",'DATA PENDIENTES'!I1955)</f>
        <v/>
      </c>
      <c r="L1955" s="52" t="str">
        <f>IF(A1955="","",'DATA PENDIENTES'!K1955)</f>
        <v/>
      </c>
      <c r="M1955" s="52" t="str">
        <f>IF(A1955="","",'DATA PENDIENTES'!M1955)</f>
        <v/>
      </c>
      <c r="N1955" s="52" t="str">
        <f>IF(A1955="","",'DATA PENDIENTES'!N1955)</f>
        <v/>
      </c>
      <c r="O1955" s="52" t="str">
        <f t="shared" si="2"/>
        <v/>
      </c>
      <c r="P1955" s="52" t="str">
        <f t="shared" si="3"/>
        <v/>
      </c>
      <c r="Q1955" s="80" t="str">
        <f t="shared" si="4"/>
        <v/>
      </c>
      <c r="R1955" s="52" t="str">
        <f t="shared" si="5"/>
        <v/>
      </c>
      <c r="S1955" s="52" t="str">
        <f t="shared" si="6"/>
        <v/>
      </c>
      <c r="T1955" s="53" t="str">
        <f>IF(A1955="","",'DATA PENDIENTES'!O1955)</f>
        <v/>
      </c>
    </row>
    <row r="1956" ht="15.75" customHeight="1">
      <c r="A1956" s="47" t="str">
        <f>IF('DATA PENDIENTES'!B1956="","",'DATA PENDIENTES'!B1956)</f>
        <v/>
      </c>
      <c r="B1956" s="47" t="str">
        <f>IF(A1956="","",'DATA PENDIENTES'!C1956)</f>
        <v/>
      </c>
      <c r="C1956" s="47" t="str">
        <f>IF(A1956="","",'DATA PENDIENTES'!L1956)</f>
        <v/>
      </c>
      <c r="D1956" s="47" t="str">
        <f>IF(A1956="","",'DATA PENDIENTES'!J1956)</f>
        <v/>
      </c>
      <c r="E1956" s="47" t="str">
        <f>IF(A1956="","",'DATA PENDIENTES'!D1956)</f>
        <v/>
      </c>
      <c r="F1956" s="47" t="str">
        <f>IF(A1956="","",'DATA PENDIENTES'!E1956)</f>
        <v/>
      </c>
      <c r="G1956" s="47" t="str">
        <f>IF(A1956="","",'DATA PENDIENTES'!F1956)</f>
        <v/>
      </c>
      <c r="H1956" s="47" t="str">
        <f>IF(A1956="","",'DATA PENDIENTES'!G1956)</f>
        <v/>
      </c>
      <c r="I1956" s="48" t="str">
        <f>IF(A1956="","",'DATA PENDIENTES'!H1956)</f>
        <v/>
      </c>
      <c r="J1956" s="48" t="str">
        <f t="shared" si="1"/>
        <v/>
      </c>
      <c r="K1956" s="47" t="str">
        <f>IF(A1956="","",'DATA PENDIENTES'!I1956)</f>
        <v/>
      </c>
      <c r="L1956" s="47" t="str">
        <f>IF(A1956="","",'DATA PENDIENTES'!K1956)</f>
        <v/>
      </c>
      <c r="M1956" s="47" t="str">
        <f>IF(A1956="","",'DATA PENDIENTES'!M1956)</f>
        <v/>
      </c>
      <c r="N1956" s="47" t="str">
        <f>IF(A1956="","",'DATA PENDIENTES'!N1956)</f>
        <v/>
      </c>
      <c r="O1956" s="47" t="str">
        <f t="shared" si="2"/>
        <v/>
      </c>
      <c r="P1956" s="47" t="str">
        <f t="shared" si="3"/>
        <v/>
      </c>
      <c r="Q1956" s="77" t="str">
        <f t="shared" si="4"/>
        <v/>
      </c>
      <c r="R1956" s="47" t="str">
        <f t="shared" si="5"/>
        <v/>
      </c>
      <c r="S1956" s="47" t="str">
        <f t="shared" si="6"/>
        <v/>
      </c>
      <c r="T1956" s="48" t="str">
        <f>IF(A1956="","",'DATA PENDIENTES'!O1956)</f>
        <v/>
      </c>
    </row>
    <row r="1957" ht="15.75" customHeight="1">
      <c r="A1957" s="52" t="str">
        <f>IF('DATA PENDIENTES'!B1957="","",'DATA PENDIENTES'!B1957)</f>
        <v/>
      </c>
      <c r="B1957" s="52" t="str">
        <f>IF(A1957="","",'DATA PENDIENTES'!C1957)</f>
        <v/>
      </c>
      <c r="C1957" s="52" t="str">
        <f>IF(A1957="","",'DATA PENDIENTES'!L1957)</f>
        <v/>
      </c>
      <c r="D1957" s="52" t="str">
        <f>IF(A1957="","",'DATA PENDIENTES'!J1957)</f>
        <v/>
      </c>
      <c r="E1957" s="52" t="str">
        <f>IF(A1957="","",'DATA PENDIENTES'!D1957)</f>
        <v/>
      </c>
      <c r="F1957" s="52" t="str">
        <f>IF(A1957="","",'DATA PENDIENTES'!E1957)</f>
        <v/>
      </c>
      <c r="G1957" s="52" t="str">
        <f>IF(A1957="","",'DATA PENDIENTES'!F1957)</f>
        <v/>
      </c>
      <c r="H1957" s="52" t="str">
        <f>IF(A1957="","",'DATA PENDIENTES'!G1957)</f>
        <v/>
      </c>
      <c r="I1957" s="53" t="str">
        <f>IF(A1957="","",'DATA PENDIENTES'!H1957)</f>
        <v/>
      </c>
      <c r="J1957" s="53" t="str">
        <f t="shared" si="1"/>
        <v/>
      </c>
      <c r="K1957" s="52" t="str">
        <f>IF(A1957="","",'DATA PENDIENTES'!I1957)</f>
        <v/>
      </c>
      <c r="L1957" s="52" t="str">
        <f>IF(A1957="","",'DATA PENDIENTES'!K1957)</f>
        <v/>
      </c>
      <c r="M1957" s="52" t="str">
        <f>IF(A1957="","",'DATA PENDIENTES'!M1957)</f>
        <v/>
      </c>
      <c r="N1957" s="52" t="str">
        <f>IF(A1957="","",'DATA PENDIENTES'!N1957)</f>
        <v/>
      </c>
      <c r="O1957" s="52" t="str">
        <f t="shared" si="2"/>
        <v/>
      </c>
      <c r="P1957" s="52" t="str">
        <f t="shared" si="3"/>
        <v/>
      </c>
      <c r="Q1957" s="80" t="str">
        <f t="shared" si="4"/>
        <v/>
      </c>
      <c r="R1957" s="52" t="str">
        <f t="shared" si="5"/>
        <v/>
      </c>
      <c r="S1957" s="52" t="str">
        <f t="shared" si="6"/>
        <v/>
      </c>
      <c r="T1957" s="53" t="str">
        <f>IF(A1957="","",'DATA PENDIENTES'!O1957)</f>
        <v/>
      </c>
    </row>
    <row r="1958" ht="15.75" customHeight="1">
      <c r="A1958" s="47" t="str">
        <f>IF('DATA PENDIENTES'!B1958="","",'DATA PENDIENTES'!B1958)</f>
        <v/>
      </c>
      <c r="B1958" s="47" t="str">
        <f>IF(A1958="","",'DATA PENDIENTES'!C1958)</f>
        <v/>
      </c>
      <c r="C1958" s="47" t="str">
        <f>IF(A1958="","",'DATA PENDIENTES'!L1958)</f>
        <v/>
      </c>
      <c r="D1958" s="47" t="str">
        <f>IF(A1958="","",'DATA PENDIENTES'!J1958)</f>
        <v/>
      </c>
      <c r="E1958" s="47" t="str">
        <f>IF(A1958="","",'DATA PENDIENTES'!D1958)</f>
        <v/>
      </c>
      <c r="F1958" s="47" t="str">
        <f>IF(A1958="","",'DATA PENDIENTES'!E1958)</f>
        <v/>
      </c>
      <c r="G1958" s="47" t="str">
        <f>IF(A1958="","",'DATA PENDIENTES'!F1958)</f>
        <v/>
      </c>
      <c r="H1958" s="47" t="str">
        <f>IF(A1958="","",'DATA PENDIENTES'!G1958)</f>
        <v/>
      </c>
      <c r="I1958" s="48" t="str">
        <f>IF(A1958="","",'DATA PENDIENTES'!H1958)</f>
        <v/>
      </c>
      <c r="J1958" s="48" t="str">
        <f t="shared" si="1"/>
        <v/>
      </c>
      <c r="K1958" s="47" t="str">
        <f>IF(A1958="","",'DATA PENDIENTES'!I1958)</f>
        <v/>
      </c>
      <c r="L1958" s="47" t="str">
        <f>IF(A1958="","",'DATA PENDIENTES'!K1958)</f>
        <v/>
      </c>
      <c r="M1958" s="47" t="str">
        <f>IF(A1958="","",'DATA PENDIENTES'!M1958)</f>
        <v/>
      </c>
      <c r="N1958" s="47" t="str">
        <f>IF(A1958="","",'DATA PENDIENTES'!N1958)</f>
        <v/>
      </c>
      <c r="O1958" s="47" t="str">
        <f t="shared" si="2"/>
        <v/>
      </c>
      <c r="P1958" s="47" t="str">
        <f t="shared" si="3"/>
        <v/>
      </c>
      <c r="Q1958" s="77" t="str">
        <f t="shared" si="4"/>
        <v/>
      </c>
      <c r="R1958" s="47" t="str">
        <f t="shared" si="5"/>
        <v/>
      </c>
      <c r="S1958" s="47" t="str">
        <f t="shared" si="6"/>
        <v/>
      </c>
      <c r="T1958" s="48" t="str">
        <f>IF(A1958="","",'DATA PENDIENTES'!O1958)</f>
        <v/>
      </c>
    </row>
    <row r="1959" ht="15.75" customHeight="1">
      <c r="A1959" s="52" t="str">
        <f>IF('DATA PENDIENTES'!B1959="","",'DATA PENDIENTES'!B1959)</f>
        <v/>
      </c>
      <c r="B1959" s="52" t="str">
        <f>IF(A1959="","",'DATA PENDIENTES'!C1959)</f>
        <v/>
      </c>
      <c r="C1959" s="52" t="str">
        <f>IF(A1959="","",'DATA PENDIENTES'!L1959)</f>
        <v/>
      </c>
      <c r="D1959" s="52" t="str">
        <f>IF(A1959="","",'DATA PENDIENTES'!J1959)</f>
        <v/>
      </c>
      <c r="E1959" s="52" t="str">
        <f>IF(A1959="","",'DATA PENDIENTES'!D1959)</f>
        <v/>
      </c>
      <c r="F1959" s="52" t="str">
        <f>IF(A1959="","",'DATA PENDIENTES'!E1959)</f>
        <v/>
      </c>
      <c r="G1959" s="52" t="str">
        <f>IF(A1959="","",'DATA PENDIENTES'!F1959)</f>
        <v/>
      </c>
      <c r="H1959" s="52" t="str">
        <f>IF(A1959="","",'DATA PENDIENTES'!G1959)</f>
        <v/>
      </c>
      <c r="I1959" s="53" t="str">
        <f>IF(A1959="","",'DATA PENDIENTES'!H1959)</f>
        <v/>
      </c>
      <c r="J1959" s="53" t="str">
        <f t="shared" si="1"/>
        <v/>
      </c>
      <c r="K1959" s="52" t="str">
        <f>IF(A1959="","",'DATA PENDIENTES'!I1959)</f>
        <v/>
      </c>
      <c r="L1959" s="52" t="str">
        <f>IF(A1959="","",'DATA PENDIENTES'!K1959)</f>
        <v/>
      </c>
      <c r="M1959" s="52" t="str">
        <f>IF(A1959="","",'DATA PENDIENTES'!M1959)</f>
        <v/>
      </c>
      <c r="N1959" s="52" t="str">
        <f>IF(A1959="","",'DATA PENDIENTES'!N1959)</f>
        <v/>
      </c>
      <c r="O1959" s="52" t="str">
        <f t="shared" si="2"/>
        <v/>
      </c>
      <c r="P1959" s="52" t="str">
        <f t="shared" si="3"/>
        <v/>
      </c>
      <c r="Q1959" s="80" t="str">
        <f t="shared" si="4"/>
        <v/>
      </c>
      <c r="R1959" s="52" t="str">
        <f t="shared" si="5"/>
        <v/>
      </c>
      <c r="S1959" s="52" t="str">
        <f t="shared" si="6"/>
        <v/>
      </c>
      <c r="T1959" s="53" t="str">
        <f>IF(A1959="","",'DATA PENDIENTES'!O1959)</f>
        <v/>
      </c>
    </row>
    <row r="1960" ht="15.75" customHeight="1">
      <c r="A1960" s="47" t="str">
        <f>IF('DATA PENDIENTES'!B1960="","",'DATA PENDIENTES'!B1960)</f>
        <v/>
      </c>
      <c r="B1960" s="47" t="str">
        <f>IF(A1960="","",'DATA PENDIENTES'!C1960)</f>
        <v/>
      </c>
      <c r="C1960" s="47" t="str">
        <f>IF(A1960="","",'DATA PENDIENTES'!L1960)</f>
        <v/>
      </c>
      <c r="D1960" s="47" t="str">
        <f>IF(A1960="","",'DATA PENDIENTES'!J1960)</f>
        <v/>
      </c>
      <c r="E1960" s="47" t="str">
        <f>IF(A1960="","",'DATA PENDIENTES'!D1960)</f>
        <v/>
      </c>
      <c r="F1960" s="47" t="str">
        <f>IF(A1960="","",'DATA PENDIENTES'!E1960)</f>
        <v/>
      </c>
      <c r="G1960" s="47" t="str">
        <f>IF(A1960="","",'DATA PENDIENTES'!F1960)</f>
        <v/>
      </c>
      <c r="H1960" s="47" t="str">
        <f>IF(A1960="","",'DATA PENDIENTES'!G1960)</f>
        <v/>
      </c>
      <c r="I1960" s="48" t="str">
        <f>IF(A1960="","",'DATA PENDIENTES'!H1960)</f>
        <v/>
      </c>
      <c r="J1960" s="48" t="str">
        <f t="shared" si="1"/>
        <v/>
      </c>
      <c r="K1960" s="47" t="str">
        <f>IF(A1960="","",'DATA PENDIENTES'!I1960)</f>
        <v/>
      </c>
      <c r="L1960" s="47" t="str">
        <f>IF(A1960="","",'DATA PENDIENTES'!K1960)</f>
        <v/>
      </c>
      <c r="M1960" s="47" t="str">
        <f>IF(A1960="","",'DATA PENDIENTES'!M1960)</f>
        <v/>
      </c>
      <c r="N1960" s="47" t="str">
        <f>IF(A1960="","",'DATA PENDIENTES'!N1960)</f>
        <v/>
      </c>
      <c r="O1960" s="47" t="str">
        <f t="shared" si="2"/>
        <v/>
      </c>
      <c r="P1960" s="47" t="str">
        <f t="shared" si="3"/>
        <v/>
      </c>
      <c r="Q1960" s="77" t="str">
        <f t="shared" si="4"/>
        <v/>
      </c>
      <c r="R1960" s="47" t="str">
        <f t="shared" si="5"/>
        <v/>
      </c>
      <c r="S1960" s="47" t="str">
        <f t="shared" si="6"/>
        <v/>
      </c>
      <c r="T1960" s="48" t="str">
        <f>IF(A1960="","",'DATA PENDIENTES'!O1960)</f>
        <v/>
      </c>
    </row>
    <row r="1961" ht="15.75" customHeight="1">
      <c r="A1961" s="52" t="str">
        <f>IF('DATA PENDIENTES'!B1961="","",'DATA PENDIENTES'!B1961)</f>
        <v/>
      </c>
      <c r="B1961" s="52" t="str">
        <f>IF(A1961="","",'DATA PENDIENTES'!C1961)</f>
        <v/>
      </c>
      <c r="C1961" s="52" t="str">
        <f>IF(A1961="","",'DATA PENDIENTES'!L1961)</f>
        <v/>
      </c>
      <c r="D1961" s="52" t="str">
        <f>IF(A1961="","",'DATA PENDIENTES'!J1961)</f>
        <v/>
      </c>
      <c r="E1961" s="52" t="str">
        <f>IF(A1961="","",'DATA PENDIENTES'!D1961)</f>
        <v/>
      </c>
      <c r="F1961" s="52" t="str">
        <f>IF(A1961="","",'DATA PENDIENTES'!E1961)</f>
        <v/>
      </c>
      <c r="G1961" s="52" t="str">
        <f>IF(A1961="","",'DATA PENDIENTES'!F1961)</f>
        <v/>
      </c>
      <c r="H1961" s="52" t="str">
        <f>IF(A1961="","",'DATA PENDIENTES'!G1961)</f>
        <v/>
      </c>
      <c r="I1961" s="53" t="str">
        <f>IF(A1961="","",'DATA PENDIENTES'!H1961)</f>
        <v/>
      </c>
      <c r="J1961" s="53" t="str">
        <f t="shared" si="1"/>
        <v/>
      </c>
      <c r="K1961" s="52" t="str">
        <f>IF(A1961="","",'DATA PENDIENTES'!I1961)</f>
        <v/>
      </c>
      <c r="L1961" s="52" t="str">
        <f>IF(A1961="","",'DATA PENDIENTES'!K1961)</f>
        <v/>
      </c>
      <c r="M1961" s="52" t="str">
        <f>IF(A1961="","",'DATA PENDIENTES'!M1961)</f>
        <v/>
      </c>
      <c r="N1961" s="52" t="str">
        <f>IF(A1961="","",'DATA PENDIENTES'!N1961)</f>
        <v/>
      </c>
      <c r="O1961" s="52" t="str">
        <f t="shared" si="2"/>
        <v/>
      </c>
      <c r="P1961" s="52" t="str">
        <f t="shared" si="3"/>
        <v/>
      </c>
      <c r="Q1961" s="80" t="str">
        <f t="shared" si="4"/>
        <v/>
      </c>
      <c r="R1961" s="52" t="str">
        <f t="shared" si="5"/>
        <v/>
      </c>
      <c r="S1961" s="52" t="str">
        <f t="shared" si="6"/>
        <v/>
      </c>
      <c r="T1961" s="53" t="str">
        <f>IF(A1961="","",'DATA PENDIENTES'!O1961)</f>
        <v/>
      </c>
    </row>
    <row r="1962" ht="15.75" customHeight="1">
      <c r="A1962" s="47" t="str">
        <f>IF('DATA PENDIENTES'!B1962="","",'DATA PENDIENTES'!B1962)</f>
        <v/>
      </c>
      <c r="B1962" s="47" t="str">
        <f>IF(A1962="","",'DATA PENDIENTES'!C1962)</f>
        <v/>
      </c>
      <c r="C1962" s="47" t="str">
        <f>IF(A1962="","",'DATA PENDIENTES'!L1962)</f>
        <v/>
      </c>
      <c r="D1962" s="47" t="str">
        <f>IF(A1962="","",'DATA PENDIENTES'!J1962)</f>
        <v/>
      </c>
      <c r="E1962" s="47" t="str">
        <f>IF(A1962="","",'DATA PENDIENTES'!D1962)</f>
        <v/>
      </c>
      <c r="F1962" s="47" t="str">
        <f>IF(A1962="","",'DATA PENDIENTES'!E1962)</f>
        <v/>
      </c>
      <c r="G1962" s="47" t="str">
        <f>IF(A1962="","",'DATA PENDIENTES'!F1962)</f>
        <v/>
      </c>
      <c r="H1962" s="47" t="str">
        <f>IF(A1962="","",'DATA PENDIENTES'!G1962)</f>
        <v/>
      </c>
      <c r="I1962" s="48" t="str">
        <f>IF(A1962="","",'DATA PENDIENTES'!H1962)</f>
        <v/>
      </c>
      <c r="J1962" s="48" t="str">
        <f t="shared" si="1"/>
        <v/>
      </c>
      <c r="K1962" s="47" t="str">
        <f>IF(A1962="","",'DATA PENDIENTES'!I1962)</f>
        <v/>
      </c>
      <c r="L1962" s="47" t="str">
        <f>IF(A1962="","",'DATA PENDIENTES'!K1962)</f>
        <v/>
      </c>
      <c r="M1962" s="47" t="str">
        <f>IF(A1962="","",'DATA PENDIENTES'!M1962)</f>
        <v/>
      </c>
      <c r="N1962" s="47" t="str">
        <f>IF(A1962="","",'DATA PENDIENTES'!N1962)</f>
        <v/>
      </c>
      <c r="O1962" s="47" t="str">
        <f t="shared" si="2"/>
        <v/>
      </c>
      <c r="P1962" s="47" t="str">
        <f t="shared" si="3"/>
        <v/>
      </c>
      <c r="Q1962" s="77" t="str">
        <f t="shared" si="4"/>
        <v/>
      </c>
      <c r="R1962" s="47" t="str">
        <f t="shared" si="5"/>
        <v/>
      </c>
      <c r="S1962" s="47" t="str">
        <f t="shared" si="6"/>
        <v/>
      </c>
      <c r="T1962" s="48" t="str">
        <f>IF(A1962="","",'DATA PENDIENTES'!O1962)</f>
        <v/>
      </c>
    </row>
    <row r="1963" ht="15.75" customHeight="1">
      <c r="A1963" s="52" t="str">
        <f>IF('DATA PENDIENTES'!B1963="","",'DATA PENDIENTES'!B1963)</f>
        <v/>
      </c>
      <c r="B1963" s="52" t="str">
        <f>IF(A1963="","",'DATA PENDIENTES'!C1963)</f>
        <v/>
      </c>
      <c r="C1963" s="52" t="str">
        <f>IF(A1963="","",'DATA PENDIENTES'!L1963)</f>
        <v/>
      </c>
      <c r="D1963" s="52" t="str">
        <f>IF(A1963="","",'DATA PENDIENTES'!J1963)</f>
        <v/>
      </c>
      <c r="E1963" s="52" t="str">
        <f>IF(A1963="","",'DATA PENDIENTES'!D1963)</f>
        <v/>
      </c>
      <c r="F1963" s="52" t="str">
        <f>IF(A1963="","",'DATA PENDIENTES'!E1963)</f>
        <v/>
      </c>
      <c r="G1963" s="52" t="str">
        <f>IF(A1963="","",'DATA PENDIENTES'!F1963)</f>
        <v/>
      </c>
      <c r="H1963" s="52" t="str">
        <f>IF(A1963="","",'DATA PENDIENTES'!G1963)</f>
        <v/>
      </c>
      <c r="I1963" s="53" t="str">
        <f>IF(A1963="","",'DATA PENDIENTES'!H1963)</f>
        <v/>
      </c>
      <c r="J1963" s="53" t="str">
        <f t="shared" si="1"/>
        <v/>
      </c>
      <c r="K1963" s="52" t="str">
        <f>IF(A1963="","",'DATA PENDIENTES'!I1963)</f>
        <v/>
      </c>
      <c r="L1963" s="52" t="str">
        <f>IF(A1963="","",'DATA PENDIENTES'!K1963)</f>
        <v/>
      </c>
      <c r="M1963" s="52" t="str">
        <f>IF(A1963="","",'DATA PENDIENTES'!M1963)</f>
        <v/>
      </c>
      <c r="N1963" s="52" t="str">
        <f>IF(A1963="","",'DATA PENDIENTES'!N1963)</f>
        <v/>
      </c>
      <c r="O1963" s="52" t="str">
        <f t="shared" si="2"/>
        <v/>
      </c>
      <c r="P1963" s="52" t="str">
        <f t="shared" si="3"/>
        <v/>
      </c>
      <c r="Q1963" s="80" t="str">
        <f t="shared" si="4"/>
        <v/>
      </c>
      <c r="R1963" s="52" t="str">
        <f t="shared" si="5"/>
        <v/>
      </c>
      <c r="S1963" s="52" t="str">
        <f t="shared" si="6"/>
        <v/>
      </c>
      <c r="T1963" s="53" t="str">
        <f>IF(A1963="","",'DATA PENDIENTES'!O1963)</f>
        <v/>
      </c>
    </row>
    <row r="1964" ht="15.75" customHeight="1">
      <c r="A1964" s="47" t="str">
        <f>IF('DATA PENDIENTES'!B1964="","",'DATA PENDIENTES'!B1964)</f>
        <v/>
      </c>
      <c r="B1964" s="47" t="str">
        <f>IF(A1964="","",'DATA PENDIENTES'!C1964)</f>
        <v/>
      </c>
      <c r="C1964" s="47" t="str">
        <f>IF(A1964="","",'DATA PENDIENTES'!L1964)</f>
        <v/>
      </c>
      <c r="D1964" s="47" t="str">
        <f>IF(A1964="","",'DATA PENDIENTES'!J1964)</f>
        <v/>
      </c>
      <c r="E1964" s="47" t="str">
        <f>IF(A1964="","",'DATA PENDIENTES'!D1964)</f>
        <v/>
      </c>
      <c r="F1964" s="47" t="str">
        <f>IF(A1964="","",'DATA PENDIENTES'!E1964)</f>
        <v/>
      </c>
      <c r="G1964" s="47" t="str">
        <f>IF(A1964="","",'DATA PENDIENTES'!F1964)</f>
        <v/>
      </c>
      <c r="H1964" s="47" t="str">
        <f>IF(A1964="","",'DATA PENDIENTES'!G1964)</f>
        <v/>
      </c>
      <c r="I1964" s="48" t="str">
        <f>IF(A1964="","",'DATA PENDIENTES'!H1964)</f>
        <v/>
      </c>
      <c r="J1964" s="48" t="str">
        <f t="shared" si="1"/>
        <v/>
      </c>
      <c r="K1964" s="47" t="str">
        <f>IF(A1964="","",'DATA PENDIENTES'!I1964)</f>
        <v/>
      </c>
      <c r="L1964" s="47" t="str">
        <f>IF(A1964="","",'DATA PENDIENTES'!K1964)</f>
        <v/>
      </c>
      <c r="M1964" s="47" t="str">
        <f>IF(A1964="","",'DATA PENDIENTES'!M1964)</f>
        <v/>
      </c>
      <c r="N1964" s="47" t="str">
        <f>IF(A1964="","",'DATA PENDIENTES'!N1964)</f>
        <v/>
      </c>
      <c r="O1964" s="47" t="str">
        <f t="shared" si="2"/>
        <v/>
      </c>
      <c r="P1964" s="47" t="str">
        <f t="shared" si="3"/>
        <v/>
      </c>
      <c r="Q1964" s="77" t="str">
        <f t="shared" si="4"/>
        <v/>
      </c>
      <c r="R1964" s="47" t="str">
        <f t="shared" si="5"/>
        <v/>
      </c>
      <c r="S1964" s="47" t="str">
        <f t="shared" si="6"/>
        <v/>
      </c>
      <c r="T1964" s="48" t="str">
        <f>IF(A1964="","",'DATA PENDIENTES'!O1964)</f>
        <v/>
      </c>
    </row>
    <row r="1965" ht="15.75" customHeight="1">
      <c r="A1965" s="52" t="str">
        <f>IF('DATA PENDIENTES'!B1965="","",'DATA PENDIENTES'!B1965)</f>
        <v/>
      </c>
      <c r="B1965" s="52" t="str">
        <f>IF(A1965="","",'DATA PENDIENTES'!C1965)</f>
        <v/>
      </c>
      <c r="C1965" s="52" t="str">
        <f>IF(A1965="","",'DATA PENDIENTES'!L1965)</f>
        <v/>
      </c>
      <c r="D1965" s="52" t="str">
        <f>IF(A1965="","",'DATA PENDIENTES'!J1965)</f>
        <v/>
      </c>
      <c r="E1965" s="52" t="str">
        <f>IF(A1965="","",'DATA PENDIENTES'!D1965)</f>
        <v/>
      </c>
      <c r="F1965" s="52" t="str">
        <f>IF(A1965="","",'DATA PENDIENTES'!E1965)</f>
        <v/>
      </c>
      <c r="G1965" s="52" t="str">
        <f>IF(A1965="","",'DATA PENDIENTES'!F1965)</f>
        <v/>
      </c>
      <c r="H1965" s="52" t="str">
        <f>IF(A1965="","",'DATA PENDIENTES'!G1965)</f>
        <v/>
      </c>
      <c r="I1965" s="53" t="str">
        <f>IF(A1965="","",'DATA PENDIENTES'!H1965)</f>
        <v/>
      </c>
      <c r="J1965" s="53" t="str">
        <f t="shared" si="1"/>
        <v/>
      </c>
      <c r="K1965" s="52" t="str">
        <f>IF(A1965="","",'DATA PENDIENTES'!I1965)</f>
        <v/>
      </c>
      <c r="L1965" s="52" t="str">
        <f>IF(A1965="","",'DATA PENDIENTES'!K1965)</f>
        <v/>
      </c>
      <c r="M1965" s="52" t="str">
        <f>IF(A1965="","",'DATA PENDIENTES'!M1965)</f>
        <v/>
      </c>
      <c r="N1965" s="52" t="str">
        <f>IF(A1965="","",'DATA PENDIENTES'!N1965)</f>
        <v/>
      </c>
      <c r="O1965" s="52" t="str">
        <f t="shared" si="2"/>
        <v/>
      </c>
      <c r="P1965" s="52" t="str">
        <f t="shared" si="3"/>
        <v/>
      </c>
      <c r="Q1965" s="80" t="str">
        <f t="shared" si="4"/>
        <v/>
      </c>
      <c r="R1965" s="52" t="str">
        <f t="shared" si="5"/>
        <v/>
      </c>
      <c r="S1965" s="52" t="str">
        <f t="shared" si="6"/>
        <v/>
      </c>
      <c r="T1965" s="53" t="str">
        <f>IF(A1965="","",'DATA PENDIENTES'!O1965)</f>
        <v/>
      </c>
    </row>
    <row r="1966" ht="15.75" customHeight="1">
      <c r="A1966" s="47" t="str">
        <f>IF('DATA PENDIENTES'!B1966="","",'DATA PENDIENTES'!B1966)</f>
        <v/>
      </c>
      <c r="B1966" s="47" t="str">
        <f>IF(A1966="","",'DATA PENDIENTES'!C1966)</f>
        <v/>
      </c>
      <c r="C1966" s="47" t="str">
        <f>IF(A1966="","",'DATA PENDIENTES'!L1966)</f>
        <v/>
      </c>
      <c r="D1966" s="47" t="str">
        <f>IF(A1966="","",'DATA PENDIENTES'!J1966)</f>
        <v/>
      </c>
      <c r="E1966" s="47" t="str">
        <f>IF(A1966="","",'DATA PENDIENTES'!D1966)</f>
        <v/>
      </c>
      <c r="F1966" s="47" t="str">
        <f>IF(A1966="","",'DATA PENDIENTES'!E1966)</f>
        <v/>
      </c>
      <c r="G1966" s="47" t="str">
        <f>IF(A1966="","",'DATA PENDIENTES'!F1966)</f>
        <v/>
      </c>
      <c r="H1966" s="47" t="str">
        <f>IF(A1966="","",'DATA PENDIENTES'!G1966)</f>
        <v/>
      </c>
      <c r="I1966" s="48" t="str">
        <f>IF(A1966="","",'DATA PENDIENTES'!H1966)</f>
        <v/>
      </c>
      <c r="J1966" s="48" t="str">
        <f t="shared" si="1"/>
        <v/>
      </c>
      <c r="K1966" s="47" t="str">
        <f>IF(A1966="","",'DATA PENDIENTES'!I1966)</f>
        <v/>
      </c>
      <c r="L1966" s="47" t="str">
        <f>IF(A1966="","",'DATA PENDIENTES'!K1966)</f>
        <v/>
      </c>
      <c r="M1966" s="47" t="str">
        <f>IF(A1966="","",'DATA PENDIENTES'!M1966)</f>
        <v/>
      </c>
      <c r="N1966" s="47" t="str">
        <f>IF(A1966="","",'DATA PENDIENTES'!N1966)</f>
        <v/>
      </c>
      <c r="O1966" s="47" t="str">
        <f t="shared" si="2"/>
        <v/>
      </c>
      <c r="P1966" s="47" t="str">
        <f t="shared" si="3"/>
        <v/>
      </c>
      <c r="Q1966" s="77" t="str">
        <f t="shared" si="4"/>
        <v/>
      </c>
      <c r="R1966" s="47" t="str">
        <f t="shared" si="5"/>
        <v/>
      </c>
      <c r="S1966" s="47" t="str">
        <f t="shared" si="6"/>
        <v/>
      </c>
      <c r="T1966" s="48" t="str">
        <f>IF(A1966="","",'DATA PENDIENTES'!O1966)</f>
        <v/>
      </c>
    </row>
    <row r="1967" ht="15.75" customHeight="1">
      <c r="A1967" s="52" t="str">
        <f>IF('DATA PENDIENTES'!B1967="","",'DATA PENDIENTES'!B1967)</f>
        <v/>
      </c>
      <c r="B1967" s="52" t="str">
        <f>IF(A1967="","",'DATA PENDIENTES'!C1967)</f>
        <v/>
      </c>
      <c r="C1967" s="52" t="str">
        <f>IF(A1967="","",'DATA PENDIENTES'!L1967)</f>
        <v/>
      </c>
      <c r="D1967" s="52" t="str">
        <f>IF(A1967="","",'DATA PENDIENTES'!J1967)</f>
        <v/>
      </c>
      <c r="E1967" s="52" t="str">
        <f>IF(A1967="","",'DATA PENDIENTES'!D1967)</f>
        <v/>
      </c>
      <c r="F1967" s="52" t="str">
        <f>IF(A1967="","",'DATA PENDIENTES'!E1967)</f>
        <v/>
      </c>
      <c r="G1967" s="52" t="str">
        <f>IF(A1967="","",'DATA PENDIENTES'!F1967)</f>
        <v/>
      </c>
      <c r="H1967" s="52" t="str">
        <f>IF(A1967="","",'DATA PENDIENTES'!G1967)</f>
        <v/>
      </c>
      <c r="I1967" s="53" t="str">
        <f>IF(A1967="","",'DATA PENDIENTES'!H1967)</f>
        <v/>
      </c>
      <c r="J1967" s="53" t="str">
        <f t="shared" si="1"/>
        <v/>
      </c>
      <c r="K1967" s="52" t="str">
        <f>IF(A1967="","",'DATA PENDIENTES'!I1967)</f>
        <v/>
      </c>
      <c r="L1967" s="52" t="str">
        <f>IF(A1967="","",'DATA PENDIENTES'!K1967)</f>
        <v/>
      </c>
      <c r="M1967" s="52" t="str">
        <f>IF(A1967="","",'DATA PENDIENTES'!M1967)</f>
        <v/>
      </c>
      <c r="N1967" s="52" t="str">
        <f>IF(A1967="","",'DATA PENDIENTES'!N1967)</f>
        <v/>
      </c>
      <c r="O1967" s="52" t="str">
        <f t="shared" si="2"/>
        <v/>
      </c>
      <c r="P1967" s="52" t="str">
        <f t="shared" si="3"/>
        <v/>
      </c>
      <c r="Q1967" s="80" t="str">
        <f t="shared" si="4"/>
        <v/>
      </c>
      <c r="R1967" s="52" t="str">
        <f t="shared" si="5"/>
        <v/>
      </c>
      <c r="S1967" s="52" t="str">
        <f t="shared" si="6"/>
        <v/>
      </c>
      <c r="T1967" s="53" t="str">
        <f>IF(A1967="","",'DATA PENDIENTES'!O1967)</f>
        <v/>
      </c>
    </row>
    <row r="1968" ht="15.75" customHeight="1">
      <c r="A1968" s="47" t="str">
        <f>IF('DATA PENDIENTES'!B1968="","",'DATA PENDIENTES'!B1968)</f>
        <v/>
      </c>
      <c r="B1968" s="47" t="str">
        <f>IF(A1968="","",'DATA PENDIENTES'!C1968)</f>
        <v/>
      </c>
      <c r="C1968" s="47" t="str">
        <f>IF(A1968="","",'DATA PENDIENTES'!L1968)</f>
        <v/>
      </c>
      <c r="D1968" s="47" t="str">
        <f>IF(A1968="","",'DATA PENDIENTES'!J1968)</f>
        <v/>
      </c>
      <c r="E1968" s="47" t="str">
        <f>IF(A1968="","",'DATA PENDIENTES'!D1968)</f>
        <v/>
      </c>
      <c r="F1968" s="47" t="str">
        <f>IF(A1968="","",'DATA PENDIENTES'!E1968)</f>
        <v/>
      </c>
      <c r="G1968" s="47" t="str">
        <f>IF(A1968="","",'DATA PENDIENTES'!F1968)</f>
        <v/>
      </c>
      <c r="H1968" s="47" t="str">
        <f>IF(A1968="","",'DATA PENDIENTES'!G1968)</f>
        <v/>
      </c>
      <c r="I1968" s="48" t="str">
        <f>IF(A1968="","",'DATA PENDIENTES'!H1968)</f>
        <v/>
      </c>
      <c r="J1968" s="48" t="str">
        <f t="shared" si="1"/>
        <v/>
      </c>
      <c r="K1968" s="47" t="str">
        <f>IF(A1968="","",'DATA PENDIENTES'!I1968)</f>
        <v/>
      </c>
      <c r="L1968" s="47" t="str">
        <f>IF(A1968="","",'DATA PENDIENTES'!K1968)</f>
        <v/>
      </c>
      <c r="M1968" s="47" t="str">
        <f>IF(A1968="","",'DATA PENDIENTES'!M1968)</f>
        <v/>
      </c>
      <c r="N1968" s="47" t="str">
        <f>IF(A1968="","",'DATA PENDIENTES'!N1968)</f>
        <v/>
      </c>
      <c r="O1968" s="47" t="str">
        <f t="shared" si="2"/>
        <v/>
      </c>
      <c r="P1968" s="47" t="str">
        <f t="shared" si="3"/>
        <v/>
      </c>
      <c r="Q1968" s="77" t="str">
        <f t="shared" si="4"/>
        <v/>
      </c>
      <c r="R1968" s="47" t="str">
        <f t="shared" si="5"/>
        <v/>
      </c>
      <c r="S1968" s="47" t="str">
        <f t="shared" si="6"/>
        <v/>
      </c>
      <c r="T1968" s="48" t="str">
        <f>IF(A1968="","",'DATA PENDIENTES'!O1968)</f>
        <v/>
      </c>
    </row>
    <row r="1969" ht="15.75" customHeight="1">
      <c r="A1969" s="52" t="str">
        <f>IF('DATA PENDIENTES'!B1969="","",'DATA PENDIENTES'!B1969)</f>
        <v/>
      </c>
      <c r="B1969" s="52" t="str">
        <f>IF(A1969="","",'DATA PENDIENTES'!C1969)</f>
        <v/>
      </c>
      <c r="C1969" s="52" t="str">
        <f>IF(A1969="","",'DATA PENDIENTES'!L1969)</f>
        <v/>
      </c>
      <c r="D1969" s="52" t="str">
        <f>IF(A1969="","",'DATA PENDIENTES'!J1969)</f>
        <v/>
      </c>
      <c r="E1969" s="52" t="str">
        <f>IF(A1969="","",'DATA PENDIENTES'!D1969)</f>
        <v/>
      </c>
      <c r="F1969" s="52" t="str">
        <f>IF(A1969="","",'DATA PENDIENTES'!E1969)</f>
        <v/>
      </c>
      <c r="G1969" s="52" t="str">
        <f>IF(A1969="","",'DATA PENDIENTES'!F1969)</f>
        <v/>
      </c>
      <c r="H1969" s="52" t="str">
        <f>IF(A1969="","",'DATA PENDIENTES'!G1969)</f>
        <v/>
      </c>
      <c r="I1969" s="53" t="str">
        <f>IF(A1969="","",'DATA PENDIENTES'!H1969)</f>
        <v/>
      </c>
      <c r="J1969" s="53" t="str">
        <f t="shared" si="1"/>
        <v/>
      </c>
      <c r="K1969" s="52" t="str">
        <f>IF(A1969="","",'DATA PENDIENTES'!I1969)</f>
        <v/>
      </c>
      <c r="L1969" s="52" t="str">
        <f>IF(A1969="","",'DATA PENDIENTES'!K1969)</f>
        <v/>
      </c>
      <c r="M1969" s="52" t="str">
        <f>IF(A1969="","",'DATA PENDIENTES'!M1969)</f>
        <v/>
      </c>
      <c r="N1969" s="52" t="str">
        <f>IF(A1969="","",'DATA PENDIENTES'!N1969)</f>
        <v/>
      </c>
      <c r="O1969" s="52" t="str">
        <f t="shared" si="2"/>
        <v/>
      </c>
      <c r="P1969" s="52" t="str">
        <f t="shared" si="3"/>
        <v/>
      </c>
      <c r="Q1969" s="80" t="str">
        <f t="shared" si="4"/>
        <v/>
      </c>
      <c r="R1969" s="52" t="str">
        <f t="shared" si="5"/>
        <v/>
      </c>
      <c r="S1969" s="52" t="str">
        <f t="shared" si="6"/>
        <v/>
      </c>
      <c r="T1969" s="53" t="str">
        <f>IF(A1969="","",'DATA PENDIENTES'!O1969)</f>
        <v/>
      </c>
    </row>
    <row r="1970" ht="15.75" customHeight="1">
      <c r="A1970" s="47" t="str">
        <f>IF('DATA PENDIENTES'!B1970="","",'DATA PENDIENTES'!B1970)</f>
        <v/>
      </c>
      <c r="B1970" s="47" t="str">
        <f>IF(A1970="","",'DATA PENDIENTES'!C1970)</f>
        <v/>
      </c>
      <c r="C1970" s="47" t="str">
        <f>IF(A1970="","",'DATA PENDIENTES'!L1970)</f>
        <v/>
      </c>
      <c r="D1970" s="47" t="str">
        <f>IF(A1970="","",'DATA PENDIENTES'!J1970)</f>
        <v/>
      </c>
      <c r="E1970" s="47" t="str">
        <f>IF(A1970="","",'DATA PENDIENTES'!D1970)</f>
        <v/>
      </c>
      <c r="F1970" s="47" t="str">
        <f>IF(A1970="","",'DATA PENDIENTES'!E1970)</f>
        <v/>
      </c>
      <c r="G1970" s="47" t="str">
        <f>IF(A1970="","",'DATA PENDIENTES'!F1970)</f>
        <v/>
      </c>
      <c r="H1970" s="47" t="str">
        <f>IF(A1970="","",'DATA PENDIENTES'!G1970)</f>
        <v/>
      </c>
      <c r="I1970" s="48" t="str">
        <f>IF(A1970="","",'DATA PENDIENTES'!H1970)</f>
        <v/>
      </c>
      <c r="J1970" s="48" t="str">
        <f t="shared" si="1"/>
        <v/>
      </c>
      <c r="K1970" s="47" t="str">
        <f>IF(A1970="","",'DATA PENDIENTES'!I1970)</f>
        <v/>
      </c>
      <c r="L1970" s="47" t="str">
        <f>IF(A1970="","",'DATA PENDIENTES'!K1970)</f>
        <v/>
      </c>
      <c r="M1970" s="47" t="str">
        <f>IF(A1970="","",'DATA PENDIENTES'!M1970)</f>
        <v/>
      </c>
      <c r="N1970" s="47" t="str">
        <f>IF(A1970="","",'DATA PENDIENTES'!N1970)</f>
        <v/>
      </c>
      <c r="O1970" s="47" t="str">
        <f t="shared" si="2"/>
        <v/>
      </c>
      <c r="P1970" s="47" t="str">
        <f t="shared" si="3"/>
        <v/>
      </c>
      <c r="Q1970" s="77" t="str">
        <f t="shared" si="4"/>
        <v/>
      </c>
      <c r="R1970" s="47" t="str">
        <f t="shared" si="5"/>
        <v/>
      </c>
      <c r="S1970" s="47" t="str">
        <f t="shared" si="6"/>
        <v/>
      </c>
      <c r="T1970" s="48" t="str">
        <f>IF(A1970="","",'DATA PENDIENTES'!O1970)</f>
        <v/>
      </c>
    </row>
    <row r="1971" ht="15.75" customHeight="1">
      <c r="A1971" s="52" t="str">
        <f>IF('DATA PENDIENTES'!B1971="","",'DATA PENDIENTES'!B1971)</f>
        <v/>
      </c>
      <c r="B1971" s="52" t="str">
        <f>IF(A1971="","",'DATA PENDIENTES'!C1971)</f>
        <v/>
      </c>
      <c r="C1971" s="52" t="str">
        <f>IF(A1971="","",'DATA PENDIENTES'!L1971)</f>
        <v/>
      </c>
      <c r="D1971" s="52" t="str">
        <f>IF(A1971="","",'DATA PENDIENTES'!J1971)</f>
        <v/>
      </c>
      <c r="E1971" s="52" t="str">
        <f>IF(A1971="","",'DATA PENDIENTES'!D1971)</f>
        <v/>
      </c>
      <c r="F1971" s="52" t="str">
        <f>IF(A1971="","",'DATA PENDIENTES'!E1971)</f>
        <v/>
      </c>
      <c r="G1971" s="52" t="str">
        <f>IF(A1971="","",'DATA PENDIENTES'!F1971)</f>
        <v/>
      </c>
      <c r="H1971" s="52" t="str">
        <f>IF(A1971="","",'DATA PENDIENTES'!G1971)</f>
        <v/>
      </c>
      <c r="I1971" s="53" t="str">
        <f>IF(A1971="","",'DATA PENDIENTES'!H1971)</f>
        <v/>
      </c>
      <c r="J1971" s="53" t="str">
        <f t="shared" si="1"/>
        <v/>
      </c>
      <c r="K1971" s="52" t="str">
        <f>IF(A1971="","",'DATA PENDIENTES'!I1971)</f>
        <v/>
      </c>
      <c r="L1971" s="52" t="str">
        <f>IF(A1971="","",'DATA PENDIENTES'!K1971)</f>
        <v/>
      </c>
      <c r="M1971" s="52" t="str">
        <f>IF(A1971="","",'DATA PENDIENTES'!M1971)</f>
        <v/>
      </c>
      <c r="N1971" s="52" t="str">
        <f>IF(A1971="","",'DATA PENDIENTES'!N1971)</f>
        <v/>
      </c>
      <c r="O1971" s="52" t="str">
        <f t="shared" si="2"/>
        <v/>
      </c>
      <c r="P1971" s="52" t="str">
        <f t="shared" si="3"/>
        <v/>
      </c>
      <c r="Q1971" s="80" t="str">
        <f t="shared" si="4"/>
        <v/>
      </c>
      <c r="R1971" s="52" t="str">
        <f t="shared" si="5"/>
        <v/>
      </c>
      <c r="S1971" s="52" t="str">
        <f t="shared" si="6"/>
        <v/>
      </c>
      <c r="T1971" s="53" t="str">
        <f>IF(A1971="","",'DATA PENDIENTES'!O1971)</f>
        <v/>
      </c>
    </row>
    <row r="1972" ht="15.75" customHeight="1">
      <c r="A1972" s="47" t="str">
        <f>IF('DATA PENDIENTES'!B1972="","",'DATA PENDIENTES'!B1972)</f>
        <v/>
      </c>
      <c r="B1972" s="47" t="str">
        <f>IF(A1972="","",'DATA PENDIENTES'!C1972)</f>
        <v/>
      </c>
      <c r="C1972" s="47" t="str">
        <f>IF(A1972="","",'DATA PENDIENTES'!L1972)</f>
        <v/>
      </c>
      <c r="D1972" s="47" t="str">
        <f>IF(A1972="","",'DATA PENDIENTES'!J1972)</f>
        <v/>
      </c>
      <c r="E1972" s="47" t="str">
        <f>IF(A1972="","",'DATA PENDIENTES'!D1972)</f>
        <v/>
      </c>
      <c r="F1972" s="47" t="str">
        <f>IF(A1972="","",'DATA PENDIENTES'!E1972)</f>
        <v/>
      </c>
      <c r="G1972" s="47" t="str">
        <f>IF(A1972="","",'DATA PENDIENTES'!F1972)</f>
        <v/>
      </c>
      <c r="H1972" s="47" t="str">
        <f>IF(A1972="","",'DATA PENDIENTES'!G1972)</f>
        <v/>
      </c>
      <c r="I1972" s="48" t="str">
        <f>IF(A1972="","",'DATA PENDIENTES'!H1972)</f>
        <v/>
      </c>
      <c r="J1972" s="48" t="str">
        <f t="shared" si="1"/>
        <v/>
      </c>
      <c r="K1972" s="47" t="str">
        <f>IF(A1972="","",'DATA PENDIENTES'!I1972)</f>
        <v/>
      </c>
      <c r="L1972" s="47" t="str">
        <f>IF(A1972="","",'DATA PENDIENTES'!K1972)</f>
        <v/>
      </c>
      <c r="M1972" s="47" t="str">
        <f>IF(A1972="","",'DATA PENDIENTES'!M1972)</f>
        <v/>
      </c>
      <c r="N1972" s="47" t="str">
        <f>IF(A1972="","",'DATA PENDIENTES'!N1972)</f>
        <v/>
      </c>
      <c r="O1972" s="47" t="str">
        <f t="shared" si="2"/>
        <v/>
      </c>
      <c r="P1972" s="47" t="str">
        <f t="shared" si="3"/>
        <v/>
      </c>
      <c r="Q1972" s="77" t="str">
        <f t="shared" si="4"/>
        <v/>
      </c>
      <c r="R1972" s="47" t="str">
        <f t="shared" si="5"/>
        <v/>
      </c>
      <c r="S1972" s="47" t="str">
        <f t="shared" si="6"/>
        <v/>
      </c>
      <c r="T1972" s="48" t="str">
        <f>IF(A1972="","",'DATA PENDIENTES'!O1972)</f>
        <v/>
      </c>
    </row>
    <row r="1973" ht="15.75" customHeight="1">
      <c r="A1973" s="52" t="str">
        <f>IF('DATA PENDIENTES'!B1973="","",'DATA PENDIENTES'!B1973)</f>
        <v/>
      </c>
      <c r="B1973" s="52" t="str">
        <f>IF(A1973="","",'DATA PENDIENTES'!C1973)</f>
        <v/>
      </c>
      <c r="C1973" s="52" t="str">
        <f>IF(A1973="","",'DATA PENDIENTES'!L1973)</f>
        <v/>
      </c>
      <c r="D1973" s="52" t="str">
        <f>IF(A1973="","",'DATA PENDIENTES'!J1973)</f>
        <v/>
      </c>
      <c r="E1973" s="52" t="str">
        <f>IF(A1973="","",'DATA PENDIENTES'!D1973)</f>
        <v/>
      </c>
      <c r="F1973" s="52" t="str">
        <f>IF(A1973="","",'DATA PENDIENTES'!E1973)</f>
        <v/>
      </c>
      <c r="G1973" s="52" t="str">
        <f>IF(A1973="","",'DATA PENDIENTES'!F1973)</f>
        <v/>
      </c>
      <c r="H1973" s="52" t="str">
        <f>IF(A1973="","",'DATA PENDIENTES'!G1973)</f>
        <v/>
      </c>
      <c r="I1973" s="53" t="str">
        <f>IF(A1973="","",'DATA PENDIENTES'!H1973)</f>
        <v/>
      </c>
      <c r="J1973" s="53" t="str">
        <f t="shared" si="1"/>
        <v/>
      </c>
      <c r="K1973" s="52" t="str">
        <f>IF(A1973="","",'DATA PENDIENTES'!I1973)</f>
        <v/>
      </c>
      <c r="L1973" s="52" t="str">
        <f>IF(A1973="","",'DATA PENDIENTES'!K1973)</f>
        <v/>
      </c>
      <c r="M1973" s="52" t="str">
        <f>IF(A1973="","",'DATA PENDIENTES'!M1973)</f>
        <v/>
      </c>
      <c r="N1973" s="52" t="str">
        <f>IF(A1973="","",'DATA PENDIENTES'!N1973)</f>
        <v/>
      </c>
      <c r="O1973" s="52" t="str">
        <f t="shared" si="2"/>
        <v/>
      </c>
      <c r="P1973" s="52" t="str">
        <f t="shared" si="3"/>
        <v/>
      </c>
      <c r="Q1973" s="80" t="str">
        <f t="shared" si="4"/>
        <v/>
      </c>
      <c r="R1973" s="52" t="str">
        <f t="shared" si="5"/>
        <v/>
      </c>
      <c r="S1973" s="52" t="str">
        <f t="shared" si="6"/>
        <v/>
      </c>
      <c r="T1973" s="53" t="str">
        <f>IF(A1973="","",'DATA PENDIENTES'!O1973)</f>
        <v/>
      </c>
    </row>
    <row r="1974" ht="15.75" customHeight="1">
      <c r="A1974" s="47" t="str">
        <f>IF('DATA PENDIENTES'!B1974="","",'DATA PENDIENTES'!B1974)</f>
        <v/>
      </c>
      <c r="B1974" s="47" t="str">
        <f>IF(A1974="","",'DATA PENDIENTES'!C1974)</f>
        <v/>
      </c>
      <c r="C1974" s="47" t="str">
        <f>IF(A1974="","",'DATA PENDIENTES'!L1974)</f>
        <v/>
      </c>
      <c r="D1974" s="47" t="str">
        <f>IF(A1974="","",'DATA PENDIENTES'!J1974)</f>
        <v/>
      </c>
      <c r="E1974" s="47" t="str">
        <f>IF(A1974="","",'DATA PENDIENTES'!D1974)</f>
        <v/>
      </c>
      <c r="F1974" s="47" t="str">
        <f>IF(A1974="","",'DATA PENDIENTES'!E1974)</f>
        <v/>
      </c>
      <c r="G1974" s="47" t="str">
        <f>IF(A1974="","",'DATA PENDIENTES'!F1974)</f>
        <v/>
      </c>
      <c r="H1974" s="47" t="str">
        <f>IF(A1974="","",'DATA PENDIENTES'!G1974)</f>
        <v/>
      </c>
      <c r="I1974" s="48" t="str">
        <f>IF(A1974="","",'DATA PENDIENTES'!H1974)</f>
        <v/>
      </c>
      <c r="J1974" s="48" t="str">
        <f t="shared" si="1"/>
        <v/>
      </c>
      <c r="K1974" s="47" t="str">
        <f>IF(A1974="","",'DATA PENDIENTES'!I1974)</f>
        <v/>
      </c>
      <c r="L1974" s="47" t="str">
        <f>IF(A1974="","",'DATA PENDIENTES'!K1974)</f>
        <v/>
      </c>
      <c r="M1974" s="47" t="str">
        <f>IF(A1974="","",'DATA PENDIENTES'!M1974)</f>
        <v/>
      </c>
      <c r="N1974" s="47" t="str">
        <f>IF(A1974="","",'DATA PENDIENTES'!N1974)</f>
        <v/>
      </c>
      <c r="O1974" s="47" t="str">
        <f t="shared" si="2"/>
        <v/>
      </c>
      <c r="P1974" s="47" t="str">
        <f t="shared" si="3"/>
        <v/>
      </c>
      <c r="Q1974" s="77" t="str">
        <f t="shared" si="4"/>
        <v/>
      </c>
      <c r="R1974" s="47" t="str">
        <f t="shared" si="5"/>
        <v/>
      </c>
      <c r="S1974" s="47" t="str">
        <f t="shared" si="6"/>
        <v/>
      </c>
      <c r="T1974" s="48" t="str">
        <f>IF(A1974="","",'DATA PENDIENTES'!O1974)</f>
        <v/>
      </c>
    </row>
    <row r="1975" ht="15.75" customHeight="1">
      <c r="A1975" s="52" t="str">
        <f>IF('DATA PENDIENTES'!B1975="","",'DATA PENDIENTES'!B1975)</f>
        <v/>
      </c>
      <c r="B1975" s="52" t="str">
        <f>IF(A1975="","",'DATA PENDIENTES'!C1975)</f>
        <v/>
      </c>
      <c r="C1975" s="52" t="str">
        <f>IF(A1975="","",'DATA PENDIENTES'!L1975)</f>
        <v/>
      </c>
      <c r="D1975" s="52" t="str">
        <f>IF(A1975="","",'DATA PENDIENTES'!J1975)</f>
        <v/>
      </c>
      <c r="E1975" s="52" t="str">
        <f>IF(A1975="","",'DATA PENDIENTES'!D1975)</f>
        <v/>
      </c>
      <c r="F1975" s="52" t="str">
        <f>IF(A1975="","",'DATA PENDIENTES'!E1975)</f>
        <v/>
      </c>
      <c r="G1975" s="52" t="str">
        <f>IF(A1975="","",'DATA PENDIENTES'!F1975)</f>
        <v/>
      </c>
      <c r="H1975" s="52" t="str">
        <f>IF(A1975="","",'DATA PENDIENTES'!G1975)</f>
        <v/>
      </c>
      <c r="I1975" s="53" t="str">
        <f>IF(A1975="","",'DATA PENDIENTES'!H1975)</f>
        <v/>
      </c>
      <c r="J1975" s="53" t="str">
        <f t="shared" si="1"/>
        <v/>
      </c>
      <c r="K1975" s="52" t="str">
        <f>IF(A1975="","",'DATA PENDIENTES'!I1975)</f>
        <v/>
      </c>
      <c r="L1975" s="52" t="str">
        <f>IF(A1975="","",'DATA PENDIENTES'!K1975)</f>
        <v/>
      </c>
      <c r="M1975" s="52" t="str">
        <f>IF(A1975="","",'DATA PENDIENTES'!M1975)</f>
        <v/>
      </c>
      <c r="N1975" s="52" t="str">
        <f>IF(A1975="","",'DATA PENDIENTES'!N1975)</f>
        <v/>
      </c>
      <c r="O1975" s="52" t="str">
        <f t="shared" si="2"/>
        <v/>
      </c>
      <c r="P1975" s="52" t="str">
        <f t="shared" si="3"/>
        <v/>
      </c>
      <c r="Q1975" s="80" t="str">
        <f t="shared" si="4"/>
        <v/>
      </c>
      <c r="R1975" s="52" t="str">
        <f t="shared" si="5"/>
        <v/>
      </c>
      <c r="S1975" s="52" t="str">
        <f t="shared" si="6"/>
        <v/>
      </c>
      <c r="T1975" s="53" t="str">
        <f>IF(A1975="","",'DATA PENDIENTES'!O1975)</f>
        <v/>
      </c>
    </row>
    <row r="1976" ht="15.75" customHeight="1">
      <c r="A1976" s="47" t="str">
        <f>IF('DATA PENDIENTES'!B1976="","",'DATA PENDIENTES'!B1976)</f>
        <v/>
      </c>
      <c r="B1976" s="47" t="str">
        <f>IF(A1976="","",'DATA PENDIENTES'!C1976)</f>
        <v/>
      </c>
      <c r="C1976" s="47" t="str">
        <f>IF(A1976="","",'DATA PENDIENTES'!L1976)</f>
        <v/>
      </c>
      <c r="D1976" s="47" t="str">
        <f>IF(A1976="","",'DATA PENDIENTES'!J1976)</f>
        <v/>
      </c>
      <c r="E1976" s="47" t="str">
        <f>IF(A1976="","",'DATA PENDIENTES'!D1976)</f>
        <v/>
      </c>
      <c r="F1976" s="47" t="str">
        <f>IF(A1976="","",'DATA PENDIENTES'!E1976)</f>
        <v/>
      </c>
      <c r="G1976" s="47" t="str">
        <f>IF(A1976="","",'DATA PENDIENTES'!F1976)</f>
        <v/>
      </c>
      <c r="H1976" s="47" t="str">
        <f>IF(A1976="","",'DATA PENDIENTES'!G1976)</f>
        <v/>
      </c>
      <c r="I1976" s="48" t="str">
        <f>IF(A1976="","",'DATA PENDIENTES'!H1976)</f>
        <v/>
      </c>
      <c r="J1976" s="48" t="str">
        <f t="shared" si="1"/>
        <v/>
      </c>
      <c r="K1976" s="47" t="str">
        <f>IF(A1976="","",'DATA PENDIENTES'!I1976)</f>
        <v/>
      </c>
      <c r="L1976" s="47" t="str">
        <f>IF(A1976="","",'DATA PENDIENTES'!K1976)</f>
        <v/>
      </c>
      <c r="M1976" s="47" t="str">
        <f>IF(A1976="","",'DATA PENDIENTES'!M1976)</f>
        <v/>
      </c>
      <c r="N1976" s="47" t="str">
        <f>IF(A1976="","",'DATA PENDIENTES'!N1976)</f>
        <v/>
      </c>
      <c r="O1976" s="47" t="str">
        <f t="shared" si="2"/>
        <v/>
      </c>
      <c r="P1976" s="47" t="str">
        <f t="shared" si="3"/>
        <v/>
      </c>
      <c r="Q1976" s="77" t="str">
        <f t="shared" si="4"/>
        <v/>
      </c>
      <c r="R1976" s="47" t="str">
        <f t="shared" si="5"/>
        <v/>
      </c>
      <c r="S1976" s="47" t="str">
        <f t="shared" si="6"/>
        <v/>
      </c>
      <c r="T1976" s="48" t="str">
        <f>IF(A1976="","",'DATA PENDIENTES'!O1976)</f>
        <v/>
      </c>
    </row>
    <row r="1977" ht="15.75" customHeight="1">
      <c r="A1977" s="52" t="str">
        <f>IF('DATA PENDIENTES'!B1977="","",'DATA PENDIENTES'!B1977)</f>
        <v/>
      </c>
      <c r="B1977" s="52" t="str">
        <f>IF(A1977="","",'DATA PENDIENTES'!C1977)</f>
        <v/>
      </c>
      <c r="C1977" s="52" t="str">
        <f>IF(A1977="","",'DATA PENDIENTES'!L1977)</f>
        <v/>
      </c>
      <c r="D1977" s="52" t="str">
        <f>IF(A1977="","",'DATA PENDIENTES'!J1977)</f>
        <v/>
      </c>
      <c r="E1977" s="52" t="str">
        <f>IF(A1977="","",'DATA PENDIENTES'!D1977)</f>
        <v/>
      </c>
      <c r="F1977" s="52" t="str">
        <f>IF(A1977="","",'DATA PENDIENTES'!E1977)</f>
        <v/>
      </c>
      <c r="G1977" s="52" t="str">
        <f>IF(A1977="","",'DATA PENDIENTES'!F1977)</f>
        <v/>
      </c>
      <c r="H1977" s="52" t="str">
        <f>IF(A1977="","",'DATA PENDIENTES'!G1977)</f>
        <v/>
      </c>
      <c r="I1977" s="53" t="str">
        <f>IF(A1977="","",'DATA PENDIENTES'!H1977)</f>
        <v/>
      </c>
      <c r="J1977" s="53" t="str">
        <f t="shared" si="1"/>
        <v/>
      </c>
      <c r="K1977" s="52" t="str">
        <f>IF(A1977="","",'DATA PENDIENTES'!I1977)</f>
        <v/>
      </c>
      <c r="L1977" s="52" t="str">
        <f>IF(A1977="","",'DATA PENDIENTES'!K1977)</f>
        <v/>
      </c>
      <c r="M1977" s="52" t="str">
        <f>IF(A1977="","",'DATA PENDIENTES'!M1977)</f>
        <v/>
      </c>
      <c r="N1977" s="52" t="str">
        <f>IF(A1977="","",'DATA PENDIENTES'!N1977)</f>
        <v/>
      </c>
      <c r="O1977" s="52" t="str">
        <f t="shared" si="2"/>
        <v/>
      </c>
      <c r="P1977" s="52" t="str">
        <f t="shared" si="3"/>
        <v/>
      </c>
      <c r="Q1977" s="80" t="str">
        <f t="shared" si="4"/>
        <v/>
      </c>
      <c r="R1977" s="52" t="str">
        <f t="shared" si="5"/>
        <v/>
      </c>
      <c r="S1977" s="52" t="str">
        <f t="shared" si="6"/>
        <v/>
      </c>
      <c r="T1977" s="53" t="str">
        <f>IF(A1977="","",'DATA PENDIENTES'!O1977)</f>
        <v/>
      </c>
    </row>
    <row r="1978" ht="15.75" customHeight="1">
      <c r="A1978" s="47" t="str">
        <f>IF('DATA PENDIENTES'!B1978="","",'DATA PENDIENTES'!B1978)</f>
        <v/>
      </c>
      <c r="B1978" s="47" t="str">
        <f>IF(A1978="","",'DATA PENDIENTES'!C1978)</f>
        <v/>
      </c>
      <c r="C1978" s="47" t="str">
        <f>IF(A1978="","",'DATA PENDIENTES'!L1978)</f>
        <v/>
      </c>
      <c r="D1978" s="47" t="str">
        <f>IF(A1978="","",'DATA PENDIENTES'!J1978)</f>
        <v/>
      </c>
      <c r="E1978" s="47" t="str">
        <f>IF(A1978="","",'DATA PENDIENTES'!D1978)</f>
        <v/>
      </c>
      <c r="F1978" s="47" t="str">
        <f>IF(A1978="","",'DATA PENDIENTES'!E1978)</f>
        <v/>
      </c>
      <c r="G1978" s="47" t="str">
        <f>IF(A1978="","",'DATA PENDIENTES'!F1978)</f>
        <v/>
      </c>
      <c r="H1978" s="47" t="str">
        <f>IF(A1978="","",'DATA PENDIENTES'!G1978)</f>
        <v/>
      </c>
      <c r="I1978" s="48" t="str">
        <f>IF(A1978="","",'DATA PENDIENTES'!H1978)</f>
        <v/>
      </c>
      <c r="J1978" s="48" t="str">
        <f t="shared" si="1"/>
        <v/>
      </c>
      <c r="K1978" s="47" t="str">
        <f>IF(A1978="","",'DATA PENDIENTES'!I1978)</f>
        <v/>
      </c>
      <c r="L1978" s="47" t="str">
        <f>IF(A1978="","",'DATA PENDIENTES'!K1978)</f>
        <v/>
      </c>
      <c r="M1978" s="47" t="str">
        <f>IF(A1978="","",'DATA PENDIENTES'!M1978)</f>
        <v/>
      </c>
      <c r="N1978" s="47" t="str">
        <f>IF(A1978="","",'DATA PENDIENTES'!N1978)</f>
        <v/>
      </c>
      <c r="O1978" s="47" t="str">
        <f t="shared" si="2"/>
        <v/>
      </c>
      <c r="P1978" s="47" t="str">
        <f t="shared" si="3"/>
        <v/>
      </c>
      <c r="Q1978" s="77" t="str">
        <f t="shared" si="4"/>
        <v/>
      </c>
      <c r="R1978" s="47" t="str">
        <f t="shared" si="5"/>
        <v/>
      </c>
      <c r="S1978" s="47" t="str">
        <f t="shared" si="6"/>
        <v/>
      </c>
      <c r="T1978" s="48" t="str">
        <f>IF(A1978="","",'DATA PENDIENTES'!O1978)</f>
        <v/>
      </c>
    </row>
    <row r="1979" ht="15.75" customHeight="1">
      <c r="A1979" s="52" t="str">
        <f>IF('DATA PENDIENTES'!B1979="","",'DATA PENDIENTES'!B1979)</f>
        <v/>
      </c>
      <c r="B1979" s="52" t="str">
        <f>IF(A1979="","",'DATA PENDIENTES'!C1979)</f>
        <v/>
      </c>
      <c r="C1979" s="52" t="str">
        <f>IF(A1979="","",'DATA PENDIENTES'!L1979)</f>
        <v/>
      </c>
      <c r="D1979" s="52" t="str">
        <f>IF(A1979="","",'DATA PENDIENTES'!J1979)</f>
        <v/>
      </c>
      <c r="E1979" s="52" t="str">
        <f>IF(A1979="","",'DATA PENDIENTES'!D1979)</f>
        <v/>
      </c>
      <c r="F1979" s="52" t="str">
        <f>IF(A1979="","",'DATA PENDIENTES'!E1979)</f>
        <v/>
      </c>
      <c r="G1979" s="52" t="str">
        <f>IF(A1979="","",'DATA PENDIENTES'!F1979)</f>
        <v/>
      </c>
      <c r="H1979" s="52" t="str">
        <f>IF(A1979="","",'DATA PENDIENTES'!G1979)</f>
        <v/>
      </c>
      <c r="I1979" s="53" t="str">
        <f>IF(A1979="","",'DATA PENDIENTES'!H1979)</f>
        <v/>
      </c>
      <c r="J1979" s="53" t="str">
        <f t="shared" si="1"/>
        <v/>
      </c>
      <c r="K1979" s="52" t="str">
        <f>IF(A1979="","",'DATA PENDIENTES'!I1979)</f>
        <v/>
      </c>
      <c r="L1979" s="52" t="str">
        <f>IF(A1979="","",'DATA PENDIENTES'!K1979)</f>
        <v/>
      </c>
      <c r="M1979" s="52" t="str">
        <f>IF(A1979="","",'DATA PENDIENTES'!M1979)</f>
        <v/>
      </c>
      <c r="N1979" s="52" t="str">
        <f>IF(A1979="","",'DATA PENDIENTES'!N1979)</f>
        <v/>
      </c>
      <c r="O1979" s="52" t="str">
        <f t="shared" si="2"/>
        <v/>
      </c>
      <c r="P1979" s="52" t="str">
        <f t="shared" si="3"/>
        <v/>
      </c>
      <c r="Q1979" s="80" t="str">
        <f t="shared" si="4"/>
        <v/>
      </c>
      <c r="R1979" s="52" t="str">
        <f t="shared" si="5"/>
        <v/>
      </c>
      <c r="S1979" s="52" t="str">
        <f t="shared" si="6"/>
        <v/>
      </c>
      <c r="T1979" s="53" t="str">
        <f>IF(A1979="","",'DATA PENDIENTES'!O1979)</f>
        <v/>
      </c>
    </row>
    <row r="1980" ht="15.75" customHeight="1">
      <c r="A1980" s="47" t="str">
        <f>IF('DATA PENDIENTES'!B1980="","",'DATA PENDIENTES'!B1980)</f>
        <v/>
      </c>
      <c r="B1980" s="47" t="str">
        <f>IF(A1980="","",'DATA PENDIENTES'!C1980)</f>
        <v/>
      </c>
      <c r="C1980" s="47" t="str">
        <f>IF(A1980="","",'DATA PENDIENTES'!L1980)</f>
        <v/>
      </c>
      <c r="D1980" s="47" t="str">
        <f>IF(A1980="","",'DATA PENDIENTES'!J1980)</f>
        <v/>
      </c>
      <c r="E1980" s="47" t="str">
        <f>IF(A1980="","",'DATA PENDIENTES'!D1980)</f>
        <v/>
      </c>
      <c r="F1980" s="47" t="str">
        <f>IF(A1980="","",'DATA PENDIENTES'!E1980)</f>
        <v/>
      </c>
      <c r="G1980" s="47" t="str">
        <f>IF(A1980="","",'DATA PENDIENTES'!F1980)</f>
        <v/>
      </c>
      <c r="H1980" s="47" t="str">
        <f>IF(A1980="","",'DATA PENDIENTES'!G1980)</f>
        <v/>
      </c>
      <c r="I1980" s="48" t="str">
        <f>IF(A1980="","",'DATA PENDIENTES'!H1980)</f>
        <v/>
      </c>
      <c r="J1980" s="48" t="str">
        <f t="shared" si="1"/>
        <v/>
      </c>
      <c r="K1980" s="47" t="str">
        <f>IF(A1980="","",'DATA PENDIENTES'!I1980)</f>
        <v/>
      </c>
      <c r="L1980" s="47" t="str">
        <f>IF(A1980="","",'DATA PENDIENTES'!K1980)</f>
        <v/>
      </c>
      <c r="M1980" s="47" t="str">
        <f>IF(A1980="","",'DATA PENDIENTES'!M1980)</f>
        <v/>
      </c>
      <c r="N1980" s="47" t="str">
        <f>IF(A1980="","",'DATA PENDIENTES'!N1980)</f>
        <v/>
      </c>
      <c r="O1980" s="47" t="str">
        <f t="shared" si="2"/>
        <v/>
      </c>
      <c r="P1980" s="47" t="str">
        <f t="shared" si="3"/>
        <v/>
      </c>
      <c r="Q1980" s="77" t="str">
        <f t="shared" si="4"/>
        <v/>
      </c>
      <c r="R1980" s="47" t="str">
        <f t="shared" si="5"/>
        <v/>
      </c>
      <c r="S1980" s="47" t="str">
        <f t="shared" si="6"/>
        <v/>
      </c>
      <c r="T1980" s="48" t="str">
        <f>IF(A1980="","",'DATA PENDIENTES'!O1980)</f>
        <v/>
      </c>
    </row>
    <row r="1981" ht="15.75" customHeight="1">
      <c r="A1981" s="52" t="str">
        <f>IF('DATA PENDIENTES'!B1981="","",'DATA PENDIENTES'!B1981)</f>
        <v/>
      </c>
      <c r="B1981" s="52" t="str">
        <f>IF(A1981="","",'DATA PENDIENTES'!C1981)</f>
        <v/>
      </c>
      <c r="C1981" s="52" t="str">
        <f>IF(A1981="","",'DATA PENDIENTES'!L1981)</f>
        <v/>
      </c>
      <c r="D1981" s="52" t="str">
        <f>IF(A1981="","",'DATA PENDIENTES'!J1981)</f>
        <v/>
      </c>
      <c r="E1981" s="52" t="str">
        <f>IF(A1981="","",'DATA PENDIENTES'!D1981)</f>
        <v/>
      </c>
      <c r="F1981" s="52" t="str">
        <f>IF(A1981="","",'DATA PENDIENTES'!E1981)</f>
        <v/>
      </c>
      <c r="G1981" s="52" t="str">
        <f>IF(A1981="","",'DATA PENDIENTES'!F1981)</f>
        <v/>
      </c>
      <c r="H1981" s="52" t="str">
        <f>IF(A1981="","",'DATA PENDIENTES'!G1981)</f>
        <v/>
      </c>
      <c r="I1981" s="53" t="str">
        <f>IF(A1981="","",'DATA PENDIENTES'!H1981)</f>
        <v/>
      </c>
      <c r="J1981" s="53" t="str">
        <f t="shared" si="1"/>
        <v/>
      </c>
      <c r="K1981" s="52" t="str">
        <f>IF(A1981="","",'DATA PENDIENTES'!I1981)</f>
        <v/>
      </c>
      <c r="L1981" s="52" t="str">
        <f>IF(A1981="","",'DATA PENDIENTES'!K1981)</f>
        <v/>
      </c>
      <c r="M1981" s="52" t="str">
        <f>IF(A1981="","",'DATA PENDIENTES'!M1981)</f>
        <v/>
      </c>
      <c r="N1981" s="52" t="str">
        <f>IF(A1981="","",'DATA PENDIENTES'!N1981)</f>
        <v/>
      </c>
      <c r="O1981" s="52" t="str">
        <f t="shared" si="2"/>
        <v/>
      </c>
      <c r="P1981" s="52" t="str">
        <f t="shared" si="3"/>
        <v/>
      </c>
      <c r="Q1981" s="80" t="str">
        <f t="shared" si="4"/>
        <v/>
      </c>
      <c r="R1981" s="52" t="str">
        <f t="shared" si="5"/>
        <v/>
      </c>
      <c r="S1981" s="52" t="str">
        <f t="shared" si="6"/>
        <v/>
      </c>
      <c r="T1981" s="53" t="str">
        <f>IF(A1981="","",'DATA PENDIENTES'!O1981)</f>
        <v/>
      </c>
    </row>
    <row r="1982" ht="15.75" customHeight="1">
      <c r="A1982" s="47" t="str">
        <f>IF('DATA PENDIENTES'!B1982="","",'DATA PENDIENTES'!B1982)</f>
        <v/>
      </c>
      <c r="B1982" s="47" t="str">
        <f>IF(A1982="","",'DATA PENDIENTES'!C1982)</f>
        <v/>
      </c>
      <c r="C1982" s="47" t="str">
        <f>IF(A1982="","",'DATA PENDIENTES'!L1982)</f>
        <v/>
      </c>
      <c r="D1982" s="47" t="str">
        <f>IF(A1982="","",'DATA PENDIENTES'!J1982)</f>
        <v/>
      </c>
      <c r="E1982" s="47" t="str">
        <f>IF(A1982="","",'DATA PENDIENTES'!D1982)</f>
        <v/>
      </c>
      <c r="F1982" s="47" t="str">
        <f>IF(A1982="","",'DATA PENDIENTES'!E1982)</f>
        <v/>
      </c>
      <c r="G1982" s="47" t="str">
        <f>IF(A1982="","",'DATA PENDIENTES'!F1982)</f>
        <v/>
      </c>
      <c r="H1982" s="47" t="str">
        <f>IF(A1982="","",'DATA PENDIENTES'!G1982)</f>
        <v/>
      </c>
      <c r="I1982" s="48" t="str">
        <f>IF(A1982="","",'DATA PENDIENTES'!H1982)</f>
        <v/>
      </c>
      <c r="J1982" s="48" t="str">
        <f t="shared" si="1"/>
        <v/>
      </c>
      <c r="K1982" s="47" t="str">
        <f>IF(A1982="","",'DATA PENDIENTES'!I1982)</f>
        <v/>
      </c>
      <c r="L1982" s="47" t="str">
        <f>IF(A1982="","",'DATA PENDIENTES'!K1982)</f>
        <v/>
      </c>
      <c r="M1982" s="47" t="str">
        <f>IF(A1982="","",'DATA PENDIENTES'!M1982)</f>
        <v/>
      </c>
      <c r="N1982" s="47" t="str">
        <f>IF(A1982="","",'DATA PENDIENTES'!N1982)</f>
        <v/>
      </c>
      <c r="O1982" s="47" t="str">
        <f t="shared" si="2"/>
        <v/>
      </c>
      <c r="P1982" s="47" t="str">
        <f t="shared" si="3"/>
        <v/>
      </c>
      <c r="Q1982" s="77" t="str">
        <f t="shared" si="4"/>
        <v/>
      </c>
      <c r="R1982" s="47" t="str">
        <f t="shared" si="5"/>
        <v/>
      </c>
      <c r="S1982" s="47" t="str">
        <f t="shared" si="6"/>
        <v/>
      </c>
      <c r="T1982" s="48" t="str">
        <f>IF(A1982="","",'DATA PENDIENTES'!O1982)</f>
        <v/>
      </c>
    </row>
    <row r="1983" ht="15.75" customHeight="1">
      <c r="A1983" s="52" t="str">
        <f>IF('DATA PENDIENTES'!B1983="","",'DATA PENDIENTES'!B1983)</f>
        <v/>
      </c>
      <c r="B1983" s="52" t="str">
        <f>IF(A1983="","",'DATA PENDIENTES'!C1983)</f>
        <v/>
      </c>
      <c r="C1983" s="52" t="str">
        <f>IF(A1983="","",'DATA PENDIENTES'!L1983)</f>
        <v/>
      </c>
      <c r="D1983" s="52" t="str">
        <f>IF(A1983="","",'DATA PENDIENTES'!J1983)</f>
        <v/>
      </c>
      <c r="E1983" s="52" t="str">
        <f>IF(A1983="","",'DATA PENDIENTES'!D1983)</f>
        <v/>
      </c>
      <c r="F1983" s="52" t="str">
        <f>IF(A1983="","",'DATA PENDIENTES'!E1983)</f>
        <v/>
      </c>
      <c r="G1983" s="52" t="str">
        <f>IF(A1983="","",'DATA PENDIENTES'!F1983)</f>
        <v/>
      </c>
      <c r="H1983" s="52" t="str">
        <f>IF(A1983="","",'DATA PENDIENTES'!G1983)</f>
        <v/>
      </c>
      <c r="I1983" s="53" t="str">
        <f>IF(A1983="","",'DATA PENDIENTES'!H1983)</f>
        <v/>
      </c>
      <c r="J1983" s="53" t="str">
        <f t="shared" si="1"/>
        <v/>
      </c>
      <c r="K1983" s="52" t="str">
        <f>IF(A1983="","",'DATA PENDIENTES'!I1983)</f>
        <v/>
      </c>
      <c r="L1983" s="52" t="str">
        <f>IF(A1983="","",'DATA PENDIENTES'!K1983)</f>
        <v/>
      </c>
      <c r="M1983" s="52" t="str">
        <f>IF(A1983="","",'DATA PENDIENTES'!M1983)</f>
        <v/>
      </c>
      <c r="N1983" s="52" t="str">
        <f>IF(A1983="","",'DATA PENDIENTES'!N1983)</f>
        <v/>
      </c>
      <c r="O1983" s="52" t="str">
        <f t="shared" si="2"/>
        <v/>
      </c>
      <c r="P1983" s="52" t="str">
        <f t="shared" si="3"/>
        <v/>
      </c>
      <c r="Q1983" s="80" t="str">
        <f t="shared" si="4"/>
        <v/>
      </c>
      <c r="R1983" s="52" t="str">
        <f t="shared" si="5"/>
        <v/>
      </c>
      <c r="S1983" s="52" t="str">
        <f t="shared" si="6"/>
        <v/>
      </c>
      <c r="T1983" s="53" t="str">
        <f>IF(A1983="","",'DATA PENDIENTES'!O1983)</f>
        <v/>
      </c>
    </row>
    <row r="1984" ht="15.75" customHeight="1">
      <c r="A1984" s="47" t="str">
        <f>IF('DATA PENDIENTES'!B1984="","",'DATA PENDIENTES'!B1984)</f>
        <v/>
      </c>
      <c r="B1984" s="47" t="str">
        <f>IF(A1984="","",'DATA PENDIENTES'!C1984)</f>
        <v/>
      </c>
      <c r="C1984" s="47" t="str">
        <f>IF(A1984="","",'DATA PENDIENTES'!L1984)</f>
        <v/>
      </c>
      <c r="D1984" s="47" t="str">
        <f>IF(A1984="","",'DATA PENDIENTES'!J1984)</f>
        <v/>
      </c>
      <c r="E1984" s="47" t="str">
        <f>IF(A1984="","",'DATA PENDIENTES'!D1984)</f>
        <v/>
      </c>
      <c r="F1984" s="47" t="str">
        <f>IF(A1984="","",'DATA PENDIENTES'!E1984)</f>
        <v/>
      </c>
      <c r="G1984" s="47" t="str">
        <f>IF(A1984="","",'DATA PENDIENTES'!F1984)</f>
        <v/>
      </c>
      <c r="H1984" s="47" t="str">
        <f>IF(A1984="","",'DATA PENDIENTES'!G1984)</f>
        <v/>
      </c>
      <c r="I1984" s="48" t="str">
        <f>IF(A1984="","",'DATA PENDIENTES'!H1984)</f>
        <v/>
      </c>
      <c r="J1984" s="48" t="str">
        <f t="shared" si="1"/>
        <v/>
      </c>
      <c r="K1984" s="47" t="str">
        <f>IF(A1984="","",'DATA PENDIENTES'!I1984)</f>
        <v/>
      </c>
      <c r="L1984" s="47" t="str">
        <f>IF(A1984="","",'DATA PENDIENTES'!K1984)</f>
        <v/>
      </c>
      <c r="M1984" s="47" t="str">
        <f>IF(A1984="","",'DATA PENDIENTES'!M1984)</f>
        <v/>
      </c>
      <c r="N1984" s="47" t="str">
        <f>IF(A1984="","",'DATA PENDIENTES'!N1984)</f>
        <v/>
      </c>
      <c r="O1984" s="47" t="str">
        <f t="shared" si="2"/>
        <v/>
      </c>
      <c r="P1984" s="47" t="str">
        <f t="shared" si="3"/>
        <v/>
      </c>
      <c r="Q1984" s="77" t="str">
        <f t="shared" si="4"/>
        <v/>
      </c>
      <c r="R1984" s="47" t="str">
        <f t="shared" si="5"/>
        <v/>
      </c>
      <c r="S1984" s="47" t="str">
        <f t="shared" si="6"/>
        <v/>
      </c>
      <c r="T1984" s="48" t="str">
        <f>IF(A1984="","",'DATA PENDIENTES'!O1984)</f>
        <v/>
      </c>
    </row>
    <row r="1985" ht="15.75" customHeight="1">
      <c r="A1985" s="52" t="str">
        <f>IF('DATA PENDIENTES'!B1985="","",'DATA PENDIENTES'!B1985)</f>
        <v/>
      </c>
      <c r="B1985" s="52" t="str">
        <f>IF(A1985="","",'DATA PENDIENTES'!C1985)</f>
        <v/>
      </c>
      <c r="C1985" s="52" t="str">
        <f>IF(A1985="","",'DATA PENDIENTES'!L1985)</f>
        <v/>
      </c>
      <c r="D1985" s="52" t="str">
        <f>IF(A1985="","",'DATA PENDIENTES'!J1985)</f>
        <v/>
      </c>
      <c r="E1985" s="52" t="str">
        <f>IF(A1985="","",'DATA PENDIENTES'!D1985)</f>
        <v/>
      </c>
      <c r="F1985" s="52" t="str">
        <f>IF(A1985="","",'DATA PENDIENTES'!E1985)</f>
        <v/>
      </c>
      <c r="G1985" s="52" t="str">
        <f>IF(A1985="","",'DATA PENDIENTES'!F1985)</f>
        <v/>
      </c>
      <c r="H1985" s="52" t="str">
        <f>IF(A1985="","",'DATA PENDIENTES'!G1985)</f>
        <v/>
      </c>
      <c r="I1985" s="53" t="str">
        <f>IF(A1985="","",'DATA PENDIENTES'!H1985)</f>
        <v/>
      </c>
      <c r="J1985" s="53" t="str">
        <f t="shared" si="1"/>
        <v/>
      </c>
      <c r="K1985" s="52" t="str">
        <f>IF(A1985="","",'DATA PENDIENTES'!I1985)</f>
        <v/>
      </c>
      <c r="L1985" s="52" t="str">
        <f>IF(A1985="","",'DATA PENDIENTES'!K1985)</f>
        <v/>
      </c>
      <c r="M1985" s="52" t="str">
        <f>IF(A1985="","",'DATA PENDIENTES'!M1985)</f>
        <v/>
      </c>
      <c r="N1985" s="52" t="str">
        <f>IF(A1985="","",'DATA PENDIENTES'!N1985)</f>
        <v/>
      </c>
      <c r="O1985" s="52" t="str">
        <f t="shared" si="2"/>
        <v/>
      </c>
      <c r="P1985" s="52" t="str">
        <f t="shared" si="3"/>
        <v/>
      </c>
      <c r="Q1985" s="80" t="str">
        <f t="shared" si="4"/>
        <v/>
      </c>
      <c r="R1985" s="52" t="str">
        <f t="shared" si="5"/>
        <v/>
      </c>
      <c r="S1985" s="52" t="str">
        <f t="shared" si="6"/>
        <v/>
      </c>
      <c r="T1985" s="53" t="str">
        <f>IF(A1985="","",'DATA PENDIENTES'!O1985)</f>
        <v/>
      </c>
    </row>
    <row r="1986" ht="15.75" customHeight="1">
      <c r="A1986" s="47" t="str">
        <f>IF('DATA PENDIENTES'!B1986="","",'DATA PENDIENTES'!B1986)</f>
        <v/>
      </c>
      <c r="B1986" s="47" t="str">
        <f>IF(A1986="","",'DATA PENDIENTES'!C1986)</f>
        <v/>
      </c>
      <c r="C1986" s="47" t="str">
        <f>IF(A1986="","",'DATA PENDIENTES'!L1986)</f>
        <v/>
      </c>
      <c r="D1986" s="47" t="str">
        <f>IF(A1986="","",'DATA PENDIENTES'!J1986)</f>
        <v/>
      </c>
      <c r="E1986" s="47" t="str">
        <f>IF(A1986="","",'DATA PENDIENTES'!D1986)</f>
        <v/>
      </c>
      <c r="F1986" s="47" t="str">
        <f>IF(A1986="","",'DATA PENDIENTES'!E1986)</f>
        <v/>
      </c>
      <c r="G1986" s="47" t="str">
        <f>IF(A1986="","",'DATA PENDIENTES'!F1986)</f>
        <v/>
      </c>
      <c r="H1986" s="47" t="str">
        <f>IF(A1986="","",'DATA PENDIENTES'!G1986)</f>
        <v/>
      </c>
      <c r="I1986" s="48" t="str">
        <f>IF(A1986="","",'DATA PENDIENTES'!H1986)</f>
        <v/>
      </c>
      <c r="J1986" s="48" t="str">
        <f t="shared" si="1"/>
        <v/>
      </c>
      <c r="K1986" s="47" t="str">
        <f>IF(A1986="","",'DATA PENDIENTES'!I1986)</f>
        <v/>
      </c>
      <c r="L1986" s="47" t="str">
        <f>IF(A1986="","",'DATA PENDIENTES'!K1986)</f>
        <v/>
      </c>
      <c r="M1986" s="47" t="str">
        <f>IF(A1986="","",'DATA PENDIENTES'!M1986)</f>
        <v/>
      </c>
      <c r="N1986" s="47" t="str">
        <f>IF(A1986="","",'DATA PENDIENTES'!N1986)</f>
        <v/>
      </c>
      <c r="O1986" s="47" t="str">
        <f t="shared" si="2"/>
        <v/>
      </c>
      <c r="P1986" s="47" t="str">
        <f t="shared" si="3"/>
        <v/>
      </c>
      <c r="Q1986" s="77" t="str">
        <f t="shared" si="4"/>
        <v/>
      </c>
      <c r="R1986" s="47" t="str">
        <f t="shared" si="5"/>
        <v/>
      </c>
      <c r="S1986" s="47" t="str">
        <f t="shared" si="6"/>
        <v/>
      </c>
      <c r="T1986" s="48" t="str">
        <f>IF(A1986="","",'DATA PENDIENTES'!O1986)</f>
        <v/>
      </c>
    </row>
    <row r="1987" ht="15.75" customHeight="1">
      <c r="A1987" s="52" t="str">
        <f>IF('DATA PENDIENTES'!B1987="","",'DATA PENDIENTES'!B1987)</f>
        <v/>
      </c>
      <c r="B1987" s="52" t="str">
        <f>IF(A1987="","",'DATA PENDIENTES'!C1987)</f>
        <v/>
      </c>
      <c r="C1987" s="52" t="str">
        <f>IF(A1987="","",'DATA PENDIENTES'!L1987)</f>
        <v/>
      </c>
      <c r="D1987" s="52" t="str">
        <f>IF(A1987="","",'DATA PENDIENTES'!J1987)</f>
        <v/>
      </c>
      <c r="E1987" s="52" t="str">
        <f>IF(A1987="","",'DATA PENDIENTES'!D1987)</f>
        <v/>
      </c>
      <c r="F1987" s="52" t="str">
        <f>IF(A1987="","",'DATA PENDIENTES'!E1987)</f>
        <v/>
      </c>
      <c r="G1987" s="52" t="str">
        <f>IF(A1987="","",'DATA PENDIENTES'!F1987)</f>
        <v/>
      </c>
      <c r="H1987" s="52" t="str">
        <f>IF(A1987="","",'DATA PENDIENTES'!G1987)</f>
        <v/>
      </c>
      <c r="I1987" s="53" t="str">
        <f>IF(A1987="","",'DATA PENDIENTES'!H1987)</f>
        <v/>
      </c>
      <c r="J1987" s="53" t="str">
        <f t="shared" si="1"/>
        <v/>
      </c>
      <c r="K1987" s="52" t="str">
        <f>IF(A1987="","",'DATA PENDIENTES'!I1987)</f>
        <v/>
      </c>
      <c r="L1987" s="52" t="str">
        <f>IF(A1987="","",'DATA PENDIENTES'!K1987)</f>
        <v/>
      </c>
      <c r="M1987" s="52" t="str">
        <f>IF(A1987="","",'DATA PENDIENTES'!M1987)</f>
        <v/>
      </c>
      <c r="N1987" s="52" t="str">
        <f>IF(A1987="","",'DATA PENDIENTES'!N1987)</f>
        <v/>
      </c>
      <c r="O1987" s="52" t="str">
        <f t="shared" si="2"/>
        <v/>
      </c>
      <c r="P1987" s="52" t="str">
        <f t="shared" si="3"/>
        <v/>
      </c>
      <c r="Q1987" s="80" t="str">
        <f t="shared" si="4"/>
        <v/>
      </c>
      <c r="R1987" s="52" t="str">
        <f t="shared" si="5"/>
        <v/>
      </c>
      <c r="S1987" s="52" t="str">
        <f t="shared" si="6"/>
        <v/>
      </c>
      <c r="T1987" s="53" t="str">
        <f>IF(A1987="","",'DATA PENDIENTES'!O1987)</f>
        <v/>
      </c>
    </row>
    <row r="1988" ht="15.75" customHeight="1">
      <c r="A1988" s="47" t="str">
        <f>IF('DATA PENDIENTES'!B1988="","",'DATA PENDIENTES'!B1988)</f>
        <v/>
      </c>
      <c r="B1988" s="47" t="str">
        <f>IF(A1988="","",'DATA PENDIENTES'!C1988)</f>
        <v/>
      </c>
      <c r="C1988" s="47" t="str">
        <f>IF(A1988="","",'DATA PENDIENTES'!L1988)</f>
        <v/>
      </c>
      <c r="D1988" s="47" t="str">
        <f>IF(A1988="","",'DATA PENDIENTES'!J1988)</f>
        <v/>
      </c>
      <c r="E1988" s="47" t="str">
        <f>IF(A1988="","",'DATA PENDIENTES'!D1988)</f>
        <v/>
      </c>
      <c r="F1988" s="47" t="str">
        <f>IF(A1988="","",'DATA PENDIENTES'!E1988)</f>
        <v/>
      </c>
      <c r="G1988" s="47" t="str">
        <f>IF(A1988="","",'DATA PENDIENTES'!F1988)</f>
        <v/>
      </c>
      <c r="H1988" s="47" t="str">
        <f>IF(A1988="","",'DATA PENDIENTES'!G1988)</f>
        <v/>
      </c>
      <c r="I1988" s="48" t="str">
        <f>IF(A1988="","",'DATA PENDIENTES'!H1988)</f>
        <v/>
      </c>
      <c r="J1988" s="48" t="str">
        <f t="shared" si="1"/>
        <v/>
      </c>
      <c r="K1988" s="47" t="str">
        <f>IF(A1988="","",'DATA PENDIENTES'!I1988)</f>
        <v/>
      </c>
      <c r="L1988" s="47" t="str">
        <f>IF(A1988="","",'DATA PENDIENTES'!K1988)</f>
        <v/>
      </c>
      <c r="M1988" s="47" t="str">
        <f>IF(A1988="","",'DATA PENDIENTES'!M1988)</f>
        <v/>
      </c>
      <c r="N1988" s="47" t="str">
        <f>IF(A1988="","",'DATA PENDIENTES'!N1988)</f>
        <v/>
      </c>
      <c r="O1988" s="47" t="str">
        <f t="shared" si="2"/>
        <v/>
      </c>
      <c r="P1988" s="47" t="str">
        <f t="shared" si="3"/>
        <v/>
      </c>
      <c r="Q1988" s="77" t="str">
        <f t="shared" si="4"/>
        <v/>
      </c>
      <c r="R1988" s="47" t="str">
        <f t="shared" si="5"/>
        <v/>
      </c>
      <c r="S1988" s="47" t="str">
        <f t="shared" si="6"/>
        <v/>
      </c>
      <c r="T1988" s="48" t="str">
        <f>IF(A1988="","",'DATA PENDIENTES'!O1988)</f>
        <v/>
      </c>
    </row>
    <row r="1989" ht="15.75" customHeight="1">
      <c r="A1989" s="52" t="str">
        <f>IF('DATA PENDIENTES'!B1989="","",'DATA PENDIENTES'!B1989)</f>
        <v/>
      </c>
      <c r="B1989" s="52" t="str">
        <f>IF(A1989="","",'DATA PENDIENTES'!C1989)</f>
        <v/>
      </c>
      <c r="C1989" s="52" t="str">
        <f>IF(A1989="","",'DATA PENDIENTES'!L1989)</f>
        <v/>
      </c>
      <c r="D1989" s="52" t="str">
        <f>IF(A1989="","",'DATA PENDIENTES'!J1989)</f>
        <v/>
      </c>
      <c r="E1989" s="52" t="str">
        <f>IF(A1989="","",'DATA PENDIENTES'!D1989)</f>
        <v/>
      </c>
      <c r="F1989" s="52" t="str">
        <f>IF(A1989="","",'DATA PENDIENTES'!E1989)</f>
        <v/>
      </c>
      <c r="G1989" s="52" t="str">
        <f>IF(A1989="","",'DATA PENDIENTES'!F1989)</f>
        <v/>
      </c>
      <c r="H1989" s="52" t="str">
        <f>IF(A1989="","",'DATA PENDIENTES'!G1989)</f>
        <v/>
      </c>
      <c r="I1989" s="53" t="str">
        <f>IF(A1989="","",'DATA PENDIENTES'!H1989)</f>
        <v/>
      </c>
      <c r="J1989" s="53" t="str">
        <f t="shared" si="1"/>
        <v/>
      </c>
      <c r="K1989" s="52" t="str">
        <f>IF(A1989="","",'DATA PENDIENTES'!I1989)</f>
        <v/>
      </c>
      <c r="L1989" s="52" t="str">
        <f>IF(A1989="","",'DATA PENDIENTES'!K1989)</f>
        <v/>
      </c>
      <c r="M1989" s="52" t="str">
        <f>IF(A1989="","",'DATA PENDIENTES'!M1989)</f>
        <v/>
      </c>
      <c r="N1989" s="52" t="str">
        <f>IF(A1989="","",'DATA PENDIENTES'!N1989)</f>
        <v/>
      </c>
      <c r="O1989" s="52" t="str">
        <f t="shared" si="2"/>
        <v/>
      </c>
      <c r="P1989" s="52" t="str">
        <f t="shared" si="3"/>
        <v/>
      </c>
      <c r="Q1989" s="80" t="str">
        <f t="shared" si="4"/>
        <v/>
      </c>
      <c r="R1989" s="52" t="str">
        <f t="shared" si="5"/>
        <v/>
      </c>
      <c r="S1989" s="52" t="str">
        <f t="shared" si="6"/>
        <v/>
      </c>
      <c r="T1989" s="53" t="str">
        <f>IF(A1989="","",'DATA PENDIENTES'!O1989)</f>
        <v/>
      </c>
    </row>
    <row r="1990" ht="15.75" customHeight="1">
      <c r="A1990" s="47" t="str">
        <f>IF('DATA PENDIENTES'!B1990="","",'DATA PENDIENTES'!B1990)</f>
        <v/>
      </c>
      <c r="B1990" s="47" t="str">
        <f>IF(A1990="","",'DATA PENDIENTES'!C1990)</f>
        <v/>
      </c>
      <c r="C1990" s="47" t="str">
        <f>IF(A1990="","",'DATA PENDIENTES'!L1990)</f>
        <v/>
      </c>
      <c r="D1990" s="47" t="str">
        <f>IF(A1990="","",'DATA PENDIENTES'!J1990)</f>
        <v/>
      </c>
      <c r="E1990" s="47" t="str">
        <f>IF(A1990="","",'DATA PENDIENTES'!D1990)</f>
        <v/>
      </c>
      <c r="F1990" s="47" t="str">
        <f>IF(A1990="","",'DATA PENDIENTES'!E1990)</f>
        <v/>
      </c>
      <c r="G1990" s="47" t="str">
        <f>IF(A1990="","",'DATA PENDIENTES'!F1990)</f>
        <v/>
      </c>
      <c r="H1990" s="47" t="str">
        <f>IF(A1990="","",'DATA PENDIENTES'!G1990)</f>
        <v/>
      </c>
      <c r="I1990" s="48" t="str">
        <f>IF(A1990="","",'DATA PENDIENTES'!H1990)</f>
        <v/>
      </c>
      <c r="J1990" s="48" t="str">
        <f t="shared" si="1"/>
        <v/>
      </c>
      <c r="K1990" s="47" t="str">
        <f>IF(A1990="","",'DATA PENDIENTES'!I1990)</f>
        <v/>
      </c>
      <c r="L1990" s="47" t="str">
        <f>IF(A1990="","",'DATA PENDIENTES'!K1990)</f>
        <v/>
      </c>
      <c r="M1990" s="47" t="str">
        <f>IF(A1990="","",'DATA PENDIENTES'!M1990)</f>
        <v/>
      </c>
      <c r="N1990" s="47" t="str">
        <f>IF(A1990="","",'DATA PENDIENTES'!N1990)</f>
        <v/>
      </c>
      <c r="O1990" s="47" t="str">
        <f t="shared" si="2"/>
        <v/>
      </c>
      <c r="P1990" s="47" t="str">
        <f t="shared" si="3"/>
        <v/>
      </c>
      <c r="Q1990" s="77" t="str">
        <f t="shared" si="4"/>
        <v/>
      </c>
      <c r="R1990" s="47" t="str">
        <f t="shared" si="5"/>
        <v/>
      </c>
      <c r="S1990" s="47" t="str">
        <f t="shared" si="6"/>
        <v/>
      </c>
      <c r="T1990" s="48" t="str">
        <f>IF(A1990="","",'DATA PENDIENTES'!O1990)</f>
        <v/>
      </c>
    </row>
    <row r="1991" ht="15.75" customHeight="1">
      <c r="A1991" s="52" t="str">
        <f>IF('DATA PENDIENTES'!B1991="","",'DATA PENDIENTES'!B1991)</f>
        <v/>
      </c>
      <c r="B1991" s="52" t="str">
        <f>IF(A1991="","",'DATA PENDIENTES'!C1991)</f>
        <v/>
      </c>
      <c r="C1991" s="52" t="str">
        <f>IF(A1991="","",'DATA PENDIENTES'!L1991)</f>
        <v/>
      </c>
      <c r="D1991" s="52" t="str">
        <f>IF(A1991="","",'DATA PENDIENTES'!J1991)</f>
        <v/>
      </c>
      <c r="E1991" s="52" t="str">
        <f>IF(A1991="","",'DATA PENDIENTES'!D1991)</f>
        <v/>
      </c>
      <c r="F1991" s="52" t="str">
        <f>IF(A1991="","",'DATA PENDIENTES'!E1991)</f>
        <v/>
      </c>
      <c r="G1991" s="52" t="str">
        <f>IF(A1991="","",'DATA PENDIENTES'!F1991)</f>
        <v/>
      </c>
      <c r="H1991" s="52" t="str">
        <f>IF(A1991="","",'DATA PENDIENTES'!G1991)</f>
        <v/>
      </c>
      <c r="I1991" s="53" t="str">
        <f>IF(A1991="","",'DATA PENDIENTES'!H1991)</f>
        <v/>
      </c>
      <c r="J1991" s="53" t="str">
        <f t="shared" si="1"/>
        <v/>
      </c>
      <c r="K1991" s="52" t="str">
        <f>IF(A1991="","",'DATA PENDIENTES'!I1991)</f>
        <v/>
      </c>
      <c r="L1991" s="52" t="str">
        <f>IF(A1991="","",'DATA PENDIENTES'!K1991)</f>
        <v/>
      </c>
      <c r="M1991" s="52" t="str">
        <f>IF(A1991="","",'DATA PENDIENTES'!M1991)</f>
        <v/>
      </c>
      <c r="N1991" s="52" t="str">
        <f>IF(A1991="","",'DATA PENDIENTES'!N1991)</f>
        <v/>
      </c>
      <c r="O1991" s="52" t="str">
        <f t="shared" si="2"/>
        <v/>
      </c>
      <c r="P1991" s="52" t="str">
        <f t="shared" si="3"/>
        <v/>
      </c>
      <c r="Q1991" s="80" t="str">
        <f t="shared" si="4"/>
        <v/>
      </c>
      <c r="R1991" s="52" t="str">
        <f t="shared" si="5"/>
        <v/>
      </c>
      <c r="S1991" s="52" t="str">
        <f t="shared" si="6"/>
        <v/>
      </c>
      <c r="T1991" s="53" t="str">
        <f>IF(A1991="","",'DATA PENDIENTES'!O1991)</f>
        <v/>
      </c>
    </row>
    <row r="1992" ht="15.75" customHeight="1">
      <c r="A1992" s="47" t="str">
        <f>IF('DATA PENDIENTES'!B1992="","",'DATA PENDIENTES'!B1992)</f>
        <v/>
      </c>
      <c r="B1992" s="47" t="str">
        <f>IF(A1992="","",'DATA PENDIENTES'!C1992)</f>
        <v/>
      </c>
      <c r="C1992" s="47" t="str">
        <f>IF(A1992="","",'DATA PENDIENTES'!L1992)</f>
        <v/>
      </c>
      <c r="D1992" s="47" t="str">
        <f>IF(A1992="","",'DATA PENDIENTES'!J1992)</f>
        <v/>
      </c>
      <c r="E1992" s="47" t="str">
        <f>IF(A1992="","",'DATA PENDIENTES'!D1992)</f>
        <v/>
      </c>
      <c r="F1992" s="47" t="str">
        <f>IF(A1992="","",'DATA PENDIENTES'!E1992)</f>
        <v/>
      </c>
      <c r="G1992" s="47" t="str">
        <f>IF(A1992="","",'DATA PENDIENTES'!F1992)</f>
        <v/>
      </c>
      <c r="H1992" s="47" t="str">
        <f>IF(A1992="","",'DATA PENDIENTES'!G1992)</f>
        <v/>
      </c>
      <c r="I1992" s="48" t="str">
        <f>IF(A1992="","",'DATA PENDIENTES'!H1992)</f>
        <v/>
      </c>
      <c r="J1992" s="48" t="str">
        <f t="shared" si="1"/>
        <v/>
      </c>
      <c r="K1992" s="47" t="str">
        <f>IF(A1992="","",'DATA PENDIENTES'!I1992)</f>
        <v/>
      </c>
      <c r="L1992" s="47" t="str">
        <f>IF(A1992="","",'DATA PENDIENTES'!K1992)</f>
        <v/>
      </c>
      <c r="M1992" s="47" t="str">
        <f>IF(A1992="","",'DATA PENDIENTES'!M1992)</f>
        <v/>
      </c>
      <c r="N1992" s="47" t="str">
        <f>IF(A1992="","",'DATA PENDIENTES'!N1992)</f>
        <v/>
      </c>
      <c r="O1992" s="47" t="str">
        <f t="shared" si="2"/>
        <v/>
      </c>
      <c r="P1992" s="47" t="str">
        <f t="shared" si="3"/>
        <v/>
      </c>
      <c r="Q1992" s="77" t="str">
        <f t="shared" si="4"/>
        <v/>
      </c>
      <c r="R1992" s="47" t="str">
        <f t="shared" si="5"/>
        <v/>
      </c>
      <c r="S1992" s="47" t="str">
        <f t="shared" si="6"/>
        <v/>
      </c>
      <c r="T1992" s="48" t="str">
        <f>IF(A1992="","",'DATA PENDIENTES'!O1992)</f>
        <v/>
      </c>
    </row>
    <row r="1993" ht="15.75" customHeight="1">
      <c r="A1993" s="52" t="str">
        <f>IF('DATA PENDIENTES'!B1993="","",'DATA PENDIENTES'!B1993)</f>
        <v/>
      </c>
      <c r="B1993" s="52" t="str">
        <f>IF(A1993="","",'DATA PENDIENTES'!C1993)</f>
        <v/>
      </c>
      <c r="C1993" s="52" t="str">
        <f>IF(A1993="","",'DATA PENDIENTES'!L1993)</f>
        <v/>
      </c>
      <c r="D1993" s="52" t="str">
        <f>IF(A1993="","",'DATA PENDIENTES'!J1993)</f>
        <v/>
      </c>
      <c r="E1993" s="52" t="str">
        <f>IF(A1993="","",'DATA PENDIENTES'!D1993)</f>
        <v/>
      </c>
      <c r="F1993" s="52" t="str">
        <f>IF(A1993="","",'DATA PENDIENTES'!E1993)</f>
        <v/>
      </c>
      <c r="G1993" s="52" t="str">
        <f>IF(A1993="","",'DATA PENDIENTES'!F1993)</f>
        <v/>
      </c>
      <c r="H1993" s="52" t="str">
        <f>IF(A1993="","",'DATA PENDIENTES'!G1993)</f>
        <v/>
      </c>
      <c r="I1993" s="53" t="str">
        <f>IF(A1993="","",'DATA PENDIENTES'!H1993)</f>
        <v/>
      </c>
      <c r="J1993" s="53" t="str">
        <f t="shared" si="1"/>
        <v/>
      </c>
      <c r="K1993" s="52" t="str">
        <f>IF(A1993="","",'DATA PENDIENTES'!I1993)</f>
        <v/>
      </c>
      <c r="L1993" s="52" t="str">
        <f>IF(A1993="","",'DATA PENDIENTES'!K1993)</f>
        <v/>
      </c>
      <c r="M1993" s="52" t="str">
        <f>IF(A1993="","",'DATA PENDIENTES'!M1993)</f>
        <v/>
      </c>
      <c r="N1993" s="52" t="str">
        <f>IF(A1993="","",'DATA PENDIENTES'!N1993)</f>
        <v/>
      </c>
      <c r="O1993" s="52" t="str">
        <f t="shared" si="2"/>
        <v/>
      </c>
      <c r="P1993" s="52" t="str">
        <f t="shared" si="3"/>
        <v/>
      </c>
      <c r="Q1993" s="80" t="str">
        <f t="shared" si="4"/>
        <v/>
      </c>
      <c r="R1993" s="52" t="str">
        <f t="shared" si="5"/>
        <v/>
      </c>
      <c r="S1993" s="52" t="str">
        <f t="shared" si="6"/>
        <v/>
      </c>
      <c r="T1993" s="53" t="str">
        <f>IF(A1993="","",'DATA PENDIENTES'!O1993)</f>
        <v/>
      </c>
    </row>
    <row r="1994" ht="15.75" customHeight="1">
      <c r="A1994" s="47" t="str">
        <f>IF('DATA PENDIENTES'!B1994="","",'DATA PENDIENTES'!B1994)</f>
        <v/>
      </c>
      <c r="B1994" s="47" t="str">
        <f>IF(A1994="","",'DATA PENDIENTES'!C1994)</f>
        <v/>
      </c>
      <c r="C1994" s="47" t="str">
        <f>IF(A1994="","",'DATA PENDIENTES'!L1994)</f>
        <v/>
      </c>
      <c r="D1994" s="47" t="str">
        <f>IF(A1994="","",'DATA PENDIENTES'!J1994)</f>
        <v/>
      </c>
      <c r="E1994" s="47" t="str">
        <f>IF(A1994="","",'DATA PENDIENTES'!D1994)</f>
        <v/>
      </c>
      <c r="F1994" s="47" t="str">
        <f>IF(A1994="","",'DATA PENDIENTES'!E1994)</f>
        <v/>
      </c>
      <c r="G1994" s="47" t="str">
        <f>IF(A1994="","",'DATA PENDIENTES'!F1994)</f>
        <v/>
      </c>
      <c r="H1994" s="47" t="str">
        <f>IF(A1994="","",'DATA PENDIENTES'!G1994)</f>
        <v/>
      </c>
      <c r="I1994" s="48" t="str">
        <f>IF(A1994="","",'DATA PENDIENTES'!H1994)</f>
        <v/>
      </c>
      <c r="J1994" s="48" t="str">
        <f t="shared" si="1"/>
        <v/>
      </c>
      <c r="K1994" s="47" t="str">
        <f>IF(A1994="","",'DATA PENDIENTES'!I1994)</f>
        <v/>
      </c>
      <c r="L1994" s="47" t="str">
        <f>IF(A1994="","",'DATA PENDIENTES'!K1994)</f>
        <v/>
      </c>
      <c r="M1994" s="47" t="str">
        <f>IF(A1994="","",'DATA PENDIENTES'!M1994)</f>
        <v/>
      </c>
      <c r="N1994" s="47" t="str">
        <f>IF(A1994="","",'DATA PENDIENTES'!N1994)</f>
        <v/>
      </c>
      <c r="O1994" s="47" t="str">
        <f t="shared" si="2"/>
        <v/>
      </c>
      <c r="P1994" s="47" t="str">
        <f t="shared" si="3"/>
        <v/>
      </c>
      <c r="Q1994" s="77" t="str">
        <f t="shared" si="4"/>
        <v/>
      </c>
      <c r="R1994" s="47" t="str">
        <f t="shared" si="5"/>
        <v/>
      </c>
      <c r="S1994" s="47" t="str">
        <f t="shared" si="6"/>
        <v/>
      </c>
      <c r="T1994" s="48" t="str">
        <f>IF(A1994="","",'DATA PENDIENTES'!O1994)</f>
        <v/>
      </c>
    </row>
    <row r="1995" ht="15.75" customHeight="1">
      <c r="A1995" s="52" t="str">
        <f>IF('DATA PENDIENTES'!B1995="","",'DATA PENDIENTES'!B1995)</f>
        <v/>
      </c>
      <c r="B1995" s="52" t="str">
        <f>IF(A1995="","",'DATA PENDIENTES'!C1995)</f>
        <v/>
      </c>
      <c r="C1995" s="52" t="str">
        <f>IF(A1995="","",'DATA PENDIENTES'!L1995)</f>
        <v/>
      </c>
      <c r="D1995" s="52" t="str">
        <f>IF(A1995="","",'DATA PENDIENTES'!J1995)</f>
        <v/>
      </c>
      <c r="E1995" s="52" t="str">
        <f>IF(A1995="","",'DATA PENDIENTES'!D1995)</f>
        <v/>
      </c>
      <c r="F1995" s="52" t="str">
        <f>IF(A1995="","",'DATA PENDIENTES'!E1995)</f>
        <v/>
      </c>
      <c r="G1995" s="52" t="str">
        <f>IF(A1995="","",'DATA PENDIENTES'!F1995)</f>
        <v/>
      </c>
      <c r="H1995" s="52" t="str">
        <f>IF(A1995="","",'DATA PENDIENTES'!G1995)</f>
        <v/>
      </c>
      <c r="I1995" s="53" t="str">
        <f>IF(A1995="","",'DATA PENDIENTES'!H1995)</f>
        <v/>
      </c>
      <c r="J1995" s="53" t="str">
        <f t="shared" si="1"/>
        <v/>
      </c>
      <c r="K1995" s="52" t="str">
        <f>IF(A1995="","",'DATA PENDIENTES'!I1995)</f>
        <v/>
      </c>
      <c r="L1995" s="52" t="str">
        <f>IF(A1995="","",'DATA PENDIENTES'!K1995)</f>
        <v/>
      </c>
      <c r="M1995" s="52" t="str">
        <f>IF(A1995="","",'DATA PENDIENTES'!M1995)</f>
        <v/>
      </c>
      <c r="N1995" s="52" t="str">
        <f>IF(A1995="","",'DATA PENDIENTES'!N1995)</f>
        <v/>
      </c>
      <c r="O1995" s="52" t="str">
        <f t="shared" si="2"/>
        <v/>
      </c>
      <c r="P1995" s="52" t="str">
        <f t="shared" si="3"/>
        <v/>
      </c>
      <c r="Q1995" s="80" t="str">
        <f t="shared" si="4"/>
        <v/>
      </c>
      <c r="R1995" s="52" t="str">
        <f t="shared" si="5"/>
        <v/>
      </c>
      <c r="S1995" s="52" t="str">
        <f t="shared" si="6"/>
        <v/>
      </c>
      <c r="T1995" s="53" t="str">
        <f>IF(A1995="","",'DATA PENDIENTES'!O1995)</f>
        <v/>
      </c>
    </row>
    <row r="1996" ht="15.75" customHeight="1">
      <c r="A1996" s="47" t="str">
        <f>IF('DATA PENDIENTES'!B1996="","",'DATA PENDIENTES'!B1996)</f>
        <v/>
      </c>
      <c r="B1996" s="47" t="str">
        <f>IF(A1996="","",'DATA PENDIENTES'!C1996)</f>
        <v/>
      </c>
      <c r="C1996" s="47" t="str">
        <f>IF(A1996="","",'DATA PENDIENTES'!L1996)</f>
        <v/>
      </c>
      <c r="D1996" s="47" t="str">
        <f>IF(A1996="","",'DATA PENDIENTES'!J1996)</f>
        <v/>
      </c>
      <c r="E1996" s="47" t="str">
        <f>IF(A1996="","",'DATA PENDIENTES'!D1996)</f>
        <v/>
      </c>
      <c r="F1996" s="47" t="str">
        <f>IF(A1996="","",'DATA PENDIENTES'!E1996)</f>
        <v/>
      </c>
      <c r="G1996" s="47" t="str">
        <f>IF(A1996="","",'DATA PENDIENTES'!F1996)</f>
        <v/>
      </c>
      <c r="H1996" s="47" t="str">
        <f>IF(A1996="","",'DATA PENDIENTES'!G1996)</f>
        <v/>
      </c>
      <c r="I1996" s="48" t="str">
        <f>IF(A1996="","",'DATA PENDIENTES'!H1996)</f>
        <v/>
      </c>
      <c r="J1996" s="48" t="str">
        <f t="shared" si="1"/>
        <v/>
      </c>
      <c r="K1996" s="47" t="str">
        <f>IF(A1996="","",'DATA PENDIENTES'!I1996)</f>
        <v/>
      </c>
      <c r="L1996" s="47" t="str">
        <f>IF(A1996="","",'DATA PENDIENTES'!K1996)</f>
        <v/>
      </c>
      <c r="M1996" s="47" t="str">
        <f>IF(A1996="","",'DATA PENDIENTES'!M1996)</f>
        <v/>
      </c>
      <c r="N1996" s="47" t="str">
        <f>IF(A1996="","",'DATA PENDIENTES'!N1996)</f>
        <v/>
      </c>
      <c r="O1996" s="47" t="str">
        <f t="shared" si="2"/>
        <v/>
      </c>
      <c r="P1996" s="47" t="str">
        <f t="shared" si="3"/>
        <v/>
      </c>
      <c r="Q1996" s="77" t="str">
        <f t="shared" si="4"/>
        <v/>
      </c>
      <c r="R1996" s="47" t="str">
        <f t="shared" si="5"/>
        <v/>
      </c>
      <c r="S1996" s="47" t="str">
        <f t="shared" si="6"/>
        <v/>
      </c>
      <c r="T1996" s="48" t="str">
        <f>IF(A1996="","",'DATA PENDIENTES'!O1996)</f>
        <v/>
      </c>
    </row>
    <row r="1997" ht="15.75" customHeight="1">
      <c r="A1997" s="52" t="str">
        <f>IF('DATA PENDIENTES'!B1997="","",'DATA PENDIENTES'!B1997)</f>
        <v/>
      </c>
      <c r="B1997" s="52" t="str">
        <f>IF(A1997="","",'DATA PENDIENTES'!C1997)</f>
        <v/>
      </c>
      <c r="C1997" s="52" t="str">
        <f>IF(A1997="","",'DATA PENDIENTES'!L1997)</f>
        <v/>
      </c>
      <c r="D1997" s="52" t="str">
        <f>IF(A1997="","",'DATA PENDIENTES'!J1997)</f>
        <v/>
      </c>
      <c r="E1997" s="52" t="str">
        <f>IF(A1997="","",'DATA PENDIENTES'!D1997)</f>
        <v/>
      </c>
      <c r="F1997" s="52" t="str">
        <f>IF(A1997="","",'DATA PENDIENTES'!E1997)</f>
        <v/>
      </c>
      <c r="G1997" s="52" t="str">
        <f>IF(A1997="","",'DATA PENDIENTES'!F1997)</f>
        <v/>
      </c>
      <c r="H1997" s="52" t="str">
        <f>IF(A1997="","",'DATA PENDIENTES'!G1997)</f>
        <v/>
      </c>
      <c r="I1997" s="53" t="str">
        <f>IF(A1997="","",'DATA PENDIENTES'!H1997)</f>
        <v/>
      </c>
      <c r="J1997" s="53" t="str">
        <f t="shared" si="1"/>
        <v/>
      </c>
      <c r="K1997" s="52" t="str">
        <f>IF(A1997="","",'DATA PENDIENTES'!I1997)</f>
        <v/>
      </c>
      <c r="L1997" s="52" t="str">
        <f>IF(A1997="","",'DATA PENDIENTES'!K1997)</f>
        <v/>
      </c>
      <c r="M1997" s="52" t="str">
        <f>IF(A1997="","",'DATA PENDIENTES'!M1997)</f>
        <v/>
      </c>
      <c r="N1997" s="52" t="str">
        <f>IF(A1997="","",'DATA PENDIENTES'!N1997)</f>
        <v/>
      </c>
      <c r="O1997" s="52" t="str">
        <f t="shared" si="2"/>
        <v/>
      </c>
      <c r="P1997" s="52" t="str">
        <f t="shared" si="3"/>
        <v/>
      </c>
      <c r="Q1997" s="80" t="str">
        <f t="shared" si="4"/>
        <v/>
      </c>
      <c r="R1997" s="52" t="str">
        <f t="shared" si="5"/>
        <v/>
      </c>
      <c r="S1997" s="52" t="str">
        <f t="shared" si="6"/>
        <v/>
      </c>
      <c r="T1997" s="53" t="str">
        <f>IF(A1997="","",'DATA PENDIENTES'!O1997)</f>
        <v/>
      </c>
    </row>
    <row r="1998" ht="15.75" customHeight="1">
      <c r="A1998" s="47" t="str">
        <f>IF('DATA PENDIENTES'!B1998="","",'DATA PENDIENTES'!B1998)</f>
        <v/>
      </c>
      <c r="B1998" s="47" t="str">
        <f>IF(A1998="","",'DATA PENDIENTES'!C1998)</f>
        <v/>
      </c>
      <c r="C1998" s="47" t="str">
        <f>IF(A1998="","",'DATA PENDIENTES'!L1998)</f>
        <v/>
      </c>
      <c r="D1998" s="47" t="str">
        <f>IF(A1998="","",'DATA PENDIENTES'!J1998)</f>
        <v/>
      </c>
      <c r="E1998" s="47" t="str">
        <f>IF(A1998="","",'DATA PENDIENTES'!D1998)</f>
        <v/>
      </c>
      <c r="F1998" s="47" t="str">
        <f>IF(A1998="","",'DATA PENDIENTES'!E1998)</f>
        <v/>
      </c>
      <c r="G1998" s="47" t="str">
        <f>IF(A1998="","",'DATA PENDIENTES'!F1998)</f>
        <v/>
      </c>
      <c r="H1998" s="47" t="str">
        <f>IF(A1998="","",'DATA PENDIENTES'!G1998)</f>
        <v/>
      </c>
      <c r="I1998" s="48" t="str">
        <f>IF(A1998="","",'DATA PENDIENTES'!H1998)</f>
        <v/>
      </c>
      <c r="J1998" s="48" t="str">
        <f t="shared" si="1"/>
        <v/>
      </c>
      <c r="K1998" s="47" t="str">
        <f>IF(A1998="","",'DATA PENDIENTES'!I1998)</f>
        <v/>
      </c>
      <c r="L1998" s="47" t="str">
        <f>IF(A1998="","",'DATA PENDIENTES'!K1998)</f>
        <v/>
      </c>
      <c r="M1998" s="47" t="str">
        <f>IF(A1998="","",'DATA PENDIENTES'!M1998)</f>
        <v/>
      </c>
      <c r="N1998" s="47" t="str">
        <f>IF(A1998="","",'DATA PENDIENTES'!N1998)</f>
        <v/>
      </c>
      <c r="O1998" s="47" t="str">
        <f t="shared" si="2"/>
        <v/>
      </c>
      <c r="P1998" s="47" t="str">
        <f t="shared" si="3"/>
        <v/>
      </c>
      <c r="Q1998" s="77" t="str">
        <f t="shared" si="4"/>
        <v/>
      </c>
      <c r="R1998" s="47" t="str">
        <f t="shared" si="5"/>
        <v/>
      </c>
      <c r="S1998" s="47" t="str">
        <f t="shared" si="6"/>
        <v/>
      </c>
      <c r="T1998" s="48" t="str">
        <f>IF(A1998="","",'DATA PENDIENTES'!O1998)</f>
        <v/>
      </c>
    </row>
    <row r="1999" ht="15.75" customHeight="1">
      <c r="A1999" s="52" t="str">
        <f>IF('DATA PENDIENTES'!B1999="","",'DATA PENDIENTES'!B1999)</f>
        <v/>
      </c>
      <c r="B1999" s="52" t="str">
        <f>IF(A1999="","",'DATA PENDIENTES'!C1999)</f>
        <v/>
      </c>
      <c r="C1999" s="52" t="str">
        <f>IF(A1999="","",'DATA PENDIENTES'!L1999)</f>
        <v/>
      </c>
      <c r="D1999" s="52" t="str">
        <f>IF(A1999="","",'DATA PENDIENTES'!J1999)</f>
        <v/>
      </c>
      <c r="E1999" s="52" t="str">
        <f>IF(A1999="","",'DATA PENDIENTES'!D1999)</f>
        <v/>
      </c>
      <c r="F1999" s="52" t="str">
        <f>IF(A1999="","",'DATA PENDIENTES'!E1999)</f>
        <v/>
      </c>
      <c r="G1999" s="52" t="str">
        <f>IF(A1999="","",'DATA PENDIENTES'!F1999)</f>
        <v/>
      </c>
      <c r="H1999" s="52" t="str">
        <f>IF(A1999="","",'DATA PENDIENTES'!G1999)</f>
        <v/>
      </c>
      <c r="I1999" s="53" t="str">
        <f>IF(A1999="","",'DATA PENDIENTES'!H1999)</f>
        <v/>
      </c>
      <c r="J1999" s="53" t="str">
        <f t="shared" si="1"/>
        <v/>
      </c>
      <c r="K1999" s="52" t="str">
        <f>IF(A1999="","",'DATA PENDIENTES'!I1999)</f>
        <v/>
      </c>
      <c r="L1999" s="52" t="str">
        <f>IF(A1999="","",'DATA PENDIENTES'!K1999)</f>
        <v/>
      </c>
      <c r="M1999" s="52" t="str">
        <f>IF(A1999="","",'DATA PENDIENTES'!M1999)</f>
        <v/>
      </c>
      <c r="N1999" s="52" t="str">
        <f>IF(A1999="","",'DATA PENDIENTES'!N1999)</f>
        <v/>
      </c>
      <c r="O1999" s="52" t="str">
        <f t="shared" si="2"/>
        <v/>
      </c>
      <c r="P1999" s="52" t="str">
        <f t="shared" si="3"/>
        <v/>
      </c>
      <c r="Q1999" s="80" t="str">
        <f t="shared" si="4"/>
        <v/>
      </c>
      <c r="R1999" s="52" t="str">
        <f t="shared" si="5"/>
        <v/>
      </c>
      <c r="S1999" s="52" t="str">
        <f t="shared" si="6"/>
        <v/>
      </c>
      <c r="T1999" s="53" t="str">
        <f>IF(A1999="","",'DATA PENDIENTES'!O1999)</f>
        <v/>
      </c>
    </row>
    <row r="2000" ht="15.75" customHeight="1">
      <c r="A2000" s="47" t="str">
        <f>IF('DATA PENDIENTES'!B2000="","",'DATA PENDIENTES'!B2000)</f>
        <v/>
      </c>
      <c r="B2000" s="47" t="str">
        <f>IF(A2000="","",'DATA PENDIENTES'!C2000)</f>
        <v/>
      </c>
      <c r="C2000" s="47" t="str">
        <f>IF(A2000="","",'DATA PENDIENTES'!L2000)</f>
        <v/>
      </c>
      <c r="D2000" s="47" t="str">
        <f>IF(A2000="","",'DATA PENDIENTES'!J2000)</f>
        <v/>
      </c>
      <c r="E2000" s="47" t="str">
        <f>IF(A2000="","",'DATA PENDIENTES'!D2000)</f>
        <v/>
      </c>
      <c r="F2000" s="47" t="str">
        <f>IF(A2000="","",'DATA PENDIENTES'!E2000)</f>
        <v/>
      </c>
      <c r="G2000" s="47" t="str">
        <f>IF(A2000="","",'DATA PENDIENTES'!F2000)</f>
        <v/>
      </c>
      <c r="H2000" s="47" t="str">
        <f>IF(A2000="","",'DATA PENDIENTES'!G2000)</f>
        <v/>
      </c>
      <c r="I2000" s="48" t="str">
        <f>IF(A2000="","",'DATA PENDIENTES'!H2000)</f>
        <v/>
      </c>
      <c r="J2000" s="48" t="str">
        <f t="shared" si="1"/>
        <v/>
      </c>
      <c r="K2000" s="47" t="str">
        <f>IF(A2000="","",'DATA PENDIENTES'!I2000)</f>
        <v/>
      </c>
      <c r="L2000" s="47" t="str">
        <f>IF(A2000="","",'DATA PENDIENTES'!K2000)</f>
        <v/>
      </c>
      <c r="M2000" s="47" t="str">
        <f>IF(A2000="","",'DATA PENDIENTES'!M2000)</f>
        <v/>
      </c>
      <c r="N2000" s="47" t="str">
        <f>IF(A2000="","",'DATA PENDIENTES'!N2000)</f>
        <v/>
      </c>
      <c r="O2000" s="47" t="str">
        <f t="shared" si="2"/>
        <v/>
      </c>
      <c r="P2000" s="47" t="str">
        <f t="shared" si="3"/>
        <v/>
      </c>
      <c r="Q2000" s="77" t="str">
        <f t="shared" si="4"/>
        <v/>
      </c>
      <c r="R2000" s="47" t="str">
        <f t="shared" si="5"/>
        <v/>
      </c>
      <c r="S2000" s="47" t="str">
        <f t="shared" si="6"/>
        <v/>
      </c>
      <c r="T2000" s="48" t="str">
        <f>IF(A2000="","",'DATA PENDIENTES'!O2000)</f>
        <v/>
      </c>
    </row>
    <row r="2001" ht="15.75" customHeight="1">
      <c r="A2001" s="52" t="str">
        <f>IF('DATA PENDIENTES'!B2001="","",'DATA PENDIENTES'!B2001)</f>
        <v/>
      </c>
      <c r="B2001" s="52" t="str">
        <f>IF(A2001="","",'DATA PENDIENTES'!C2001)</f>
        <v/>
      </c>
      <c r="C2001" s="52" t="str">
        <f>IF(A2001="","",'DATA PENDIENTES'!L2001)</f>
        <v/>
      </c>
      <c r="D2001" s="52" t="str">
        <f>IF(A2001="","",'DATA PENDIENTES'!J2001)</f>
        <v/>
      </c>
      <c r="E2001" s="52" t="str">
        <f>IF(A2001="","",'DATA PENDIENTES'!D2001)</f>
        <v/>
      </c>
      <c r="F2001" s="52" t="str">
        <f>IF(A2001="","",'DATA PENDIENTES'!E2001)</f>
        <v/>
      </c>
      <c r="G2001" s="52" t="str">
        <f>IF(A2001="","",'DATA PENDIENTES'!F2001)</f>
        <v/>
      </c>
      <c r="H2001" s="52" t="str">
        <f>IF(A2001="","",'DATA PENDIENTES'!G2001)</f>
        <v/>
      </c>
      <c r="I2001" s="53" t="str">
        <f>IF(A2001="","",'DATA PENDIENTES'!H2001)</f>
        <v/>
      </c>
      <c r="J2001" s="53" t="str">
        <f t="shared" si="1"/>
        <v/>
      </c>
      <c r="K2001" s="52" t="str">
        <f>IF(A2001="","",'DATA PENDIENTES'!I2001)</f>
        <v/>
      </c>
      <c r="L2001" s="52" t="str">
        <f>IF(A2001="","",'DATA PENDIENTES'!K2001)</f>
        <v/>
      </c>
      <c r="M2001" s="52" t="str">
        <f>IF(A2001="","",'DATA PENDIENTES'!M2001)</f>
        <v/>
      </c>
      <c r="N2001" s="52" t="str">
        <f>IF(A2001="","",'DATA PENDIENTES'!N2001)</f>
        <v/>
      </c>
      <c r="O2001" s="52" t="str">
        <f t="shared" si="2"/>
        <v/>
      </c>
      <c r="P2001" s="52" t="str">
        <f t="shared" si="3"/>
        <v/>
      </c>
      <c r="Q2001" s="80" t="str">
        <f t="shared" si="4"/>
        <v/>
      </c>
      <c r="R2001" s="52" t="str">
        <f t="shared" si="5"/>
        <v/>
      </c>
      <c r="S2001" s="52" t="str">
        <f t="shared" si="6"/>
        <v/>
      </c>
      <c r="T2001" s="53" t="str">
        <f>IF(A2001="","",'DATA PENDIENTES'!O2001)</f>
        <v/>
      </c>
    </row>
    <row r="2002" ht="15.75" customHeight="1">
      <c r="A2002" s="47" t="str">
        <f>IF('DATA PENDIENTES'!B2002="","",'DATA PENDIENTES'!B2002)</f>
        <v/>
      </c>
      <c r="B2002" s="47" t="str">
        <f>IF(A2002="","",'DATA PENDIENTES'!C2002)</f>
        <v/>
      </c>
      <c r="C2002" s="47" t="str">
        <f>IF(A2002="","",'DATA PENDIENTES'!L2002)</f>
        <v/>
      </c>
      <c r="D2002" s="47" t="str">
        <f>IF(A2002="","",'DATA PENDIENTES'!J2002)</f>
        <v/>
      </c>
      <c r="E2002" s="47" t="str">
        <f>IF(A2002="","",'DATA PENDIENTES'!D2002)</f>
        <v/>
      </c>
      <c r="F2002" s="47" t="str">
        <f>IF(A2002="","",'DATA PENDIENTES'!E2002)</f>
        <v/>
      </c>
      <c r="G2002" s="47" t="str">
        <f>IF(A2002="","",'DATA PENDIENTES'!F2002)</f>
        <v/>
      </c>
      <c r="H2002" s="47" t="str">
        <f>IF(A2002="","",'DATA PENDIENTES'!G2002)</f>
        <v/>
      </c>
      <c r="I2002" s="48" t="str">
        <f>IF(A2002="","",'DATA PENDIENTES'!H2002)</f>
        <v/>
      </c>
      <c r="J2002" s="48" t="str">
        <f t="shared" si="1"/>
        <v/>
      </c>
      <c r="K2002" s="47" t="str">
        <f>IF(A2002="","",'DATA PENDIENTES'!I2002)</f>
        <v/>
      </c>
      <c r="L2002" s="47" t="str">
        <f>IF(A2002="","",'DATA PENDIENTES'!K2002)</f>
        <v/>
      </c>
      <c r="M2002" s="47" t="str">
        <f>IF(A2002="","",'DATA PENDIENTES'!M2002)</f>
        <v/>
      </c>
      <c r="N2002" s="47" t="str">
        <f>IF(A2002="","",'DATA PENDIENTES'!N2002)</f>
        <v/>
      </c>
      <c r="O2002" s="47" t="str">
        <f t="shared" si="2"/>
        <v/>
      </c>
      <c r="P2002" s="47" t="str">
        <f t="shared" si="3"/>
        <v/>
      </c>
      <c r="Q2002" s="77" t="str">
        <f t="shared" si="4"/>
        <v/>
      </c>
      <c r="R2002" s="47" t="str">
        <f t="shared" si="5"/>
        <v/>
      </c>
      <c r="S2002" s="47" t="str">
        <f t="shared" si="6"/>
        <v/>
      </c>
      <c r="T2002" s="48" t="str">
        <f>IF(A2002="","",'DATA PENDIENTES'!O2002)</f>
        <v/>
      </c>
    </row>
    <row r="2003" ht="15.75" customHeight="1">
      <c r="A2003" s="52" t="str">
        <f>IF('DATA PENDIENTES'!B2003="","",'DATA PENDIENTES'!B2003)</f>
        <v/>
      </c>
      <c r="B2003" s="52" t="str">
        <f>IF(A2003="","",'DATA PENDIENTES'!C2003)</f>
        <v/>
      </c>
      <c r="C2003" s="52" t="str">
        <f>IF(A2003="","",'DATA PENDIENTES'!L2003)</f>
        <v/>
      </c>
      <c r="D2003" s="52" t="str">
        <f>IF(A2003="","",'DATA PENDIENTES'!J2003)</f>
        <v/>
      </c>
      <c r="E2003" s="52" t="str">
        <f>IF(A2003="","",'DATA PENDIENTES'!D2003)</f>
        <v/>
      </c>
      <c r="F2003" s="52" t="str">
        <f>IF(A2003="","",'DATA PENDIENTES'!E2003)</f>
        <v/>
      </c>
      <c r="G2003" s="52" t="str">
        <f>IF(A2003="","",'DATA PENDIENTES'!F2003)</f>
        <v/>
      </c>
      <c r="H2003" s="52" t="str">
        <f>IF(A2003="","",'DATA PENDIENTES'!G2003)</f>
        <v/>
      </c>
      <c r="I2003" s="53" t="str">
        <f>IF(A2003="","",'DATA PENDIENTES'!H2003)</f>
        <v/>
      </c>
      <c r="J2003" s="53" t="str">
        <f t="shared" si="1"/>
        <v/>
      </c>
      <c r="K2003" s="52" t="str">
        <f>IF(A2003="","",'DATA PENDIENTES'!I2003)</f>
        <v/>
      </c>
      <c r="L2003" s="52" t="str">
        <f>IF(A2003="","",'DATA PENDIENTES'!K2003)</f>
        <v/>
      </c>
      <c r="M2003" s="52" t="str">
        <f>IF(A2003="","",'DATA PENDIENTES'!M2003)</f>
        <v/>
      </c>
      <c r="N2003" s="52" t="str">
        <f>IF(A2003="","",'DATA PENDIENTES'!N2003)</f>
        <v/>
      </c>
      <c r="O2003" s="52" t="str">
        <f t="shared" si="2"/>
        <v/>
      </c>
      <c r="P2003" s="52" t="str">
        <f t="shared" si="3"/>
        <v/>
      </c>
      <c r="Q2003" s="80" t="str">
        <f t="shared" si="4"/>
        <v/>
      </c>
      <c r="R2003" s="52" t="str">
        <f t="shared" si="5"/>
        <v/>
      </c>
      <c r="S2003" s="52" t="str">
        <f t="shared" si="6"/>
        <v/>
      </c>
      <c r="T2003" s="53" t="str">
        <f>IF(A2003="","",'DATA PENDIENTES'!O2003)</f>
        <v/>
      </c>
    </row>
    <row r="2004" ht="15.75" customHeight="1">
      <c r="A2004" s="47" t="str">
        <f>IF('DATA PENDIENTES'!B2004="","",'DATA PENDIENTES'!B2004)</f>
        <v/>
      </c>
      <c r="B2004" s="47" t="str">
        <f>IF(A2004="","",'DATA PENDIENTES'!C2004)</f>
        <v/>
      </c>
      <c r="C2004" s="47" t="str">
        <f>IF(A2004="","",'DATA PENDIENTES'!L2004)</f>
        <v/>
      </c>
      <c r="D2004" s="47" t="str">
        <f>IF(A2004="","",'DATA PENDIENTES'!J2004)</f>
        <v/>
      </c>
      <c r="E2004" s="47" t="str">
        <f>IF(A2004="","",'DATA PENDIENTES'!D2004)</f>
        <v/>
      </c>
      <c r="F2004" s="47" t="str">
        <f>IF(A2004="","",'DATA PENDIENTES'!E2004)</f>
        <v/>
      </c>
      <c r="G2004" s="47" t="str">
        <f>IF(A2004="","",'DATA PENDIENTES'!F2004)</f>
        <v/>
      </c>
      <c r="H2004" s="47" t="str">
        <f>IF(A2004="","",'DATA PENDIENTES'!G2004)</f>
        <v/>
      </c>
      <c r="I2004" s="48" t="str">
        <f>IF(A2004="","",'DATA PENDIENTES'!H2004)</f>
        <v/>
      </c>
      <c r="J2004" s="48" t="str">
        <f t="shared" si="1"/>
        <v/>
      </c>
      <c r="K2004" s="47" t="str">
        <f>IF(A2004="","",'DATA PENDIENTES'!I2004)</f>
        <v/>
      </c>
      <c r="L2004" s="47" t="str">
        <f>IF(A2004="","",'DATA PENDIENTES'!K2004)</f>
        <v/>
      </c>
      <c r="M2004" s="47" t="str">
        <f>IF(A2004="","",'DATA PENDIENTES'!M2004)</f>
        <v/>
      </c>
      <c r="N2004" s="47" t="str">
        <f>IF(A2004="","",'DATA PENDIENTES'!N2004)</f>
        <v/>
      </c>
      <c r="O2004" s="47" t="str">
        <f t="shared" si="2"/>
        <v/>
      </c>
      <c r="P2004" s="47" t="str">
        <f t="shared" si="3"/>
        <v/>
      </c>
      <c r="Q2004" s="77" t="str">
        <f t="shared" si="4"/>
        <v/>
      </c>
      <c r="R2004" s="47" t="str">
        <f t="shared" si="5"/>
        <v/>
      </c>
      <c r="S2004" s="47" t="str">
        <f t="shared" si="6"/>
        <v/>
      </c>
      <c r="T2004" s="48" t="str">
        <f>IF(A2004="","",'DATA PENDIENTES'!O2004)</f>
        <v/>
      </c>
    </row>
    <row r="2005" ht="15.75" customHeight="1">
      <c r="A2005" s="52" t="str">
        <f>IF('DATA PENDIENTES'!B2005="","",'DATA PENDIENTES'!B2005)</f>
        <v/>
      </c>
      <c r="B2005" s="52" t="str">
        <f>IF(A2005="","",'DATA PENDIENTES'!C2005)</f>
        <v/>
      </c>
      <c r="C2005" s="52" t="str">
        <f>IF(A2005="","",'DATA PENDIENTES'!L2005)</f>
        <v/>
      </c>
      <c r="D2005" s="52" t="str">
        <f>IF(A2005="","",'DATA PENDIENTES'!J2005)</f>
        <v/>
      </c>
      <c r="E2005" s="52" t="str">
        <f>IF(A2005="","",'DATA PENDIENTES'!D2005)</f>
        <v/>
      </c>
      <c r="F2005" s="52" t="str">
        <f>IF(A2005="","",'DATA PENDIENTES'!E2005)</f>
        <v/>
      </c>
      <c r="G2005" s="52" t="str">
        <f>IF(A2005="","",'DATA PENDIENTES'!F2005)</f>
        <v/>
      </c>
      <c r="H2005" s="52" t="str">
        <f>IF(A2005="","",'DATA PENDIENTES'!G2005)</f>
        <v/>
      </c>
      <c r="I2005" s="53" t="str">
        <f>IF(A2005="","",'DATA PENDIENTES'!H2005)</f>
        <v/>
      </c>
      <c r="J2005" s="53" t="str">
        <f t="shared" si="1"/>
        <v/>
      </c>
      <c r="K2005" s="52" t="str">
        <f>IF(A2005="","",'DATA PENDIENTES'!I2005)</f>
        <v/>
      </c>
      <c r="L2005" s="52" t="str">
        <f>IF(A2005="","",'DATA PENDIENTES'!K2005)</f>
        <v/>
      </c>
      <c r="M2005" s="52" t="str">
        <f>IF(A2005="","",'DATA PENDIENTES'!M2005)</f>
        <v/>
      </c>
      <c r="N2005" s="52" t="str">
        <f>IF(A2005="","",'DATA PENDIENTES'!N2005)</f>
        <v/>
      </c>
      <c r="O2005" s="52" t="str">
        <f t="shared" si="2"/>
        <v/>
      </c>
      <c r="P2005" s="52" t="str">
        <f t="shared" si="3"/>
        <v/>
      </c>
      <c r="Q2005" s="80" t="str">
        <f t="shared" si="4"/>
        <v/>
      </c>
      <c r="R2005" s="52" t="str">
        <f t="shared" si="5"/>
        <v/>
      </c>
      <c r="S2005" s="52" t="str">
        <f t="shared" si="6"/>
        <v/>
      </c>
      <c r="T2005" s="53" t="str">
        <f>IF(A2005="","",'DATA PENDIENTES'!O2005)</f>
        <v/>
      </c>
    </row>
    <row r="2006" ht="15.75" customHeight="1">
      <c r="A2006" s="47" t="str">
        <f>IF('DATA PENDIENTES'!B2006="","",'DATA PENDIENTES'!B2006)</f>
        <v/>
      </c>
      <c r="B2006" s="47" t="str">
        <f>IF(A2006="","",'DATA PENDIENTES'!C2006)</f>
        <v/>
      </c>
      <c r="C2006" s="47" t="str">
        <f>IF(A2006="","",'DATA PENDIENTES'!L2006)</f>
        <v/>
      </c>
      <c r="D2006" s="47" t="str">
        <f>IF(A2006="","",'DATA PENDIENTES'!J2006)</f>
        <v/>
      </c>
      <c r="E2006" s="47" t="str">
        <f>IF(A2006="","",'DATA PENDIENTES'!D2006)</f>
        <v/>
      </c>
      <c r="F2006" s="47" t="str">
        <f>IF(A2006="","",'DATA PENDIENTES'!E2006)</f>
        <v/>
      </c>
      <c r="G2006" s="47" t="str">
        <f>IF(A2006="","",'DATA PENDIENTES'!F2006)</f>
        <v/>
      </c>
      <c r="H2006" s="47" t="str">
        <f>IF(A2006="","",'DATA PENDIENTES'!G2006)</f>
        <v/>
      </c>
      <c r="I2006" s="48" t="str">
        <f>IF(A2006="","",'DATA PENDIENTES'!H2006)</f>
        <v/>
      </c>
      <c r="J2006" s="48" t="str">
        <f t="shared" si="1"/>
        <v/>
      </c>
      <c r="K2006" s="47" t="str">
        <f>IF(A2006="","",'DATA PENDIENTES'!I2006)</f>
        <v/>
      </c>
      <c r="L2006" s="47" t="str">
        <f>IF(A2006="","",'DATA PENDIENTES'!K2006)</f>
        <v/>
      </c>
      <c r="M2006" s="47" t="str">
        <f>IF(A2006="","",'DATA PENDIENTES'!M2006)</f>
        <v/>
      </c>
      <c r="N2006" s="47" t="str">
        <f>IF(A2006="","",'DATA PENDIENTES'!N2006)</f>
        <v/>
      </c>
      <c r="O2006" s="47" t="str">
        <f t="shared" si="2"/>
        <v/>
      </c>
      <c r="P2006" s="47" t="str">
        <f t="shared" si="3"/>
        <v/>
      </c>
      <c r="Q2006" s="77" t="str">
        <f t="shared" si="4"/>
        <v/>
      </c>
      <c r="R2006" s="47" t="str">
        <f t="shared" si="5"/>
        <v/>
      </c>
      <c r="S2006" s="47" t="str">
        <f t="shared" si="6"/>
        <v/>
      </c>
      <c r="T2006" s="48" t="str">
        <f>IF(A2006="","",'DATA PENDIENTES'!O2006)</f>
        <v/>
      </c>
    </row>
    <row r="2007" ht="15.75" customHeight="1">
      <c r="A2007" s="52" t="str">
        <f>IF('DATA PENDIENTES'!B2007="","",'DATA PENDIENTES'!B2007)</f>
        <v/>
      </c>
      <c r="B2007" s="52" t="str">
        <f>IF(A2007="","",'DATA PENDIENTES'!C2007)</f>
        <v/>
      </c>
      <c r="C2007" s="52" t="str">
        <f>IF(A2007="","",'DATA PENDIENTES'!L2007)</f>
        <v/>
      </c>
      <c r="D2007" s="52" t="str">
        <f>IF(A2007="","",'DATA PENDIENTES'!J2007)</f>
        <v/>
      </c>
      <c r="E2007" s="52" t="str">
        <f>IF(A2007="","",'DATA PENDIENTES'!D2007)</f>
        <v/>
      </c>
      <c r="F2007" s="52" t="str">
        <f>IF(A2007="","",'DATA PENDIENTES'!E2007)</f>
        <v/>
      </c>
      <c r="G2007" s="52" t="str">
        <f>IF(A2007="","",'DATA PENDIENTES'!F2007)</f>
        <v/>
      </c>
      <c r="H2007" s="52" t="str">
        <f>IF(A2007="","",'DATA PENDIENTES'!G2007)</f>
        <v/>
      </c>
      <c r="I2007" s="53" t="str">
        <f>IF(A2007="","",'DATA PENDIENTES'!H2007)</f>
        <v/>
      </c>
      <c r="J2007" s="53" t="str">
        <f t="shared" si="1"/>
        <v/>
      </c>
      <c r="K2007" s="52" t="str">
        <f>IF(A2007="","",'DATA PENDIENTES'!I2007)</f>
        <v/>
      </c>
      <c r="L2007" s="52" t="str">
        <f>IF(A2007="","",'DATA PENDIENTES'!K2007)</f>
        <v/>
      </c>
      <c r="M2007" s="52" t="str">
        <f>IF(A2007="","",'DATA PENDIENTES'!M2007)</f>
        <v/>
      </c>
      <c r="N2007" s="52" t="str">
        <f>IF(A2007="","",'DATA PENDIENTES'!N2007)</f>
        <v/>
      </c>
      <c r="O2007" s="52" t="str">
        <f t="shared" si="2"/>
        <v/>
      </c>
      <c r="P2007" s="52" t="str">
        <f t="shared" si="3"/>
        <v/>
      </c>
      <c r="Q2007" s="80" t="str">
        <f t="shared" si="4"/>
        <v/>
      </c>
      <c r="R2007" s="52" t="str">
        <f t="shared" si="5"/>
        <v/>
      </c>
      <c r="S2007" s="52" t="str">
        <f t="shared" si="6"/>
        <v/>
      </c>
      <c r="T2007" s="53" t="str">
        <f>IF(A2007="","",'DATA PENDIENTES'!O2007)</f>
        <v/>
      </c>
    </row>
    <row r="2008" ht="15.75" customHeight="1">
      <c r="A2008" s="47" t="str">
        <f>IF('DATA PENDIENTES'!B2008="","",'DATA PENDIENTES'!B2008)</f>
        <v/>
      </c>
      <c r="B2008" s="47" t="str">
        <f>IF(A2008="","",'DATA PENDIENTES'!C2008)</f>
        <v/>
      </c>
      <c r="C2008" s="47" t="str">
        <f>IF(A2008="","",'DATA PENDIENTES'!L2008)</f>
        <v/>
      </c>
      <c r="D2008" s="47" t="str">
        <f>IF(A2008="","",'DATA PENDIENTES'!J2008)</f>
        <v/>
      </c>
      <c r="E2008" s="47" t="str">
        <f>IF(A2008="","",'DATA PENDIENTES'!D2008)</f>
        <v/>
      </c>
      <c r="F2008" s="47" t="str">
        <f>IF(A2008="","",'DATA PENDIENTES'!E2008)</f>
        <v/>
      </c>
      <c r="G2008" s="47" t="str">
        <f>IF(A2008="","",'DATA PENDIENTES'!F2008)</f>
        <v/>
      </c>
      <c r="H2008" s="47" t="str">
        <f>IF(A2008="","",'DATA PENDIENTES'!G2008)</f>
        <v/>
      </c>
      <c r="I2008" s="48" t="str">
        <f>IF(A2008="","",'DATA PENDIENTES'!H2008)</f>
        <v/>
      </c>
      <c r="J2008" s="48" t="str">
        <f t="shared" si="1"/>
        <v/>
      </c>
      <c r="K2008" s="47" t="str">
        <f>IF(A2008="","",'DATA PENDIENTES'!I2008)</f>
        <v/>
      </c>
      <c r="L2008" s="47" t="str">
        <f>IF(A2008="","",'DATA PENDIENTES'!K2008)</f>
        <v/>
      </c>
      <c r="M2008" s="47" t="str">
        <f>IF(A2008="","",'DATA PENDIENTES'!M2008)</f>
        <v/>
      </c>
      <c r="N2008" s="47" t="str">
        <f>IF(A2008="","",'DATA PENDIENTES'!N2008)</f>
        <v/>
      </c>
      <c r="O2008" s="47" t="str">
        <f t="shared" si="2"/>
        <v/>
      </c>
      <c r="P2008" s="47" t="str">
        <f t="shared" si="3"/>
        <v/>
      </c>
      <c r="Q2008" s="77" t="str">
        <f t="shared" si="4"/>
        <v/>
      </c>
      <c r="R2008" s="47" t="str">
        <f t="shared" si="5"/>
        <v/>
      </c>
      <c r="S2008" s="47" t="str">
        <f t="shared" si="6"/>
        <v/>
      </c>
      <c r="T2008" s="48" t="str">
        <f>IF(A2008="","",'DATA PENDIENTES'!O2008)</f>
        <v/>
      </c>
    </row>
    <row r="2009" ht="15.75" customHeight="1">
      <c r="A2009" s="52" t="str">
        <f>IF('DATA PENDIENTES'!B2009="","",'DATA PENDIENTES'!B2009)</f>
        <v/>
      </c>
      <c r="B2009" s="52" t="str">
        <f>IF(A2009="","",'DATA PENDIENTES'!C2009)</f>
        <v/>
      </c>
      <c r="C2009" s="52" t="str">
        <f>IF(A2009="","",'DATA PENDIENTES'!L2009)</f>
        <v/>
      </c>
      <c r="D2009" s="52" t="str">
        <f>IF(A2009="","",'DATA PENDIENTES'!J2009)</f>
        <v/>
      </c>
      <c r="E2009" s="52" t="str">
        <f>IF(A2009="","",'DATA PENDIENTES'!D2009)</f>
        <v/>
      </c>
      <c r="F2009" s="52" t="str">
        <f>IF(A2009="","",'DATA PENDIENTES'!E2009)</f>
        <v/>
      </c>
      <c r="G2009" s="52" t="str">
        <f>IF(A2009="","",'DATA PENDIENTES'!F2009)</f>
        <v/>
      </c>
      <c r="H2009" s="52" t="str">
        <f>IF(A2009="","",'DATA PENDIENTES'!G2009)</f>
        <v/>
      </c>
      <c r="I2009" s="53" t="str">
        <f>IF(A2009="","",'DATA PENDIENTES'!H2009)</f>
        <v/>
      </c>
      <c r="J2009" s="53" t="str">
        <f t="shared" si="1"/>
        <v/>
      </c>
      <c r="K2009" s="52" t="str">
        <f>IF(A2009="","",'DATA PENDIENTES'!I2009)</f>
        <v/>
      </c>
      <c r="L2009" s="52" t="str">
        <f>IF(A2009="","",'DATA PENDIENTES'!K2009)</f>
        <v/>
      </c>
      <c r="M2009" s="52" t="str">
        <f>IF(A2009="","",'DATA PENDIENTES'!M2009)</f>
        <v/>
      </c>
      <c r="N2009" s="52" t="str">
        <f>IF(A2009="","",'DATA PENDIENTES'!N2009)</f>
        <v/>
      </c>
      <c r="O2009" s="52" t="str">
        <f t="shared" si="2"/>
        <v/>
      </c>
      <c r="P2009" s="52" t="str">
        <f t="shared" si="3"/>
        <v/>
      </c>
      <c r="Q2009" s="80" t="str">
        <f t="shared" si="4"/>
        <v/>
      </c>
      <c r="R2009" s="52" t="str">
        <f t="shared" si="5"/>
        <v/>
      </c>
      <c r="S2009" s="52" t="str">
        <f t="shared" si="6"/>
        <v/>
      </c>
      <c r="T2009" s="53" t="str">
        <f>IF(A2009="","",'DATA PENDIENTES'!O2009)</f>
        <v/>
      </c>
    </row>
    <row r="2010" ht="15.75" customHeight="1">
      <c r="A2010" s="47" t="str">
        <f>IF('DATA PENDIENTES'!B2010="","",'DATA PENDIENTES'!B2010)</f>
        <v/>
      </c>
      <c r="B2010" s="47" t="str">
        <f>IF(A2010="","",'DATA PENDIENTES'!C2010)</f>
        <v/>
      </c>
      <c r="C2010" s="47" t="str">
        <f>IF(A2010="","",'DATA PENDIENTES'!L2010)</f>
        <v/>
      </c>
      <c r="D2010" s="47" t="str">
        <f>IF(A2010="","",'DATA PENDIENTES'!J2010)</f>
        <v/>
      </c>
      <c r="E2010" s="47" t="str">
        <f>IF(A2010="","",'DATA PENDIENTES'!D2010)</f>
        <v/>
      </c>
      <c r="F2010" s="47" t="str">
        <f>IF(A2010="","",'DATA PENDIENTES'!E2010)</f>
        <v/>
      </c>
      <c r="G2010" s="47" t="str">
        <f>IF(A2010="","",'DATA PENDIENTES'!F2010)</f>
        <v/>
      </c>
      <c r="H2010" s="47" t="str">
        <f>IF(A2010="","",'DATA PENDIENTES'!G2010)</f>
        <v/>
      </c>
      <c r="I2010" s="48" t="str">
        <f>IF(A2010="","",'DATA PENDIENTES'!H2010)</f>
        <v/>
      </c>
      <c r="J2010" s="48" t="str">
        <f t="shared" si="1"/>
        <v/>
      </c>
      <c r="K2010" s="47" t="str">
        <f>IF(A2010="","",'DATA PENDIENTES'!I2010)</f>
        <v/>
      </c>
      <c r="L2010" s="47" t="str">
        <f>IF(A2010="","",'DATA PENDIENTES'!K2010)</f>
        <v/>
      </c>
      <c r="M2010" s="47" t="str">
        <f>IF(A2010="","",'DATA PENDIENTES'!M2010)</f>
        <v/>
      </c>
      <c r="N2010" s="47" t="str">
        <f>IF(A2010="","",'DATA PENDIENTES'!N2010)</f>
        <v/>
      </c>
      <c r="O2010" s="47" t="str">
        <f t="shared" si="2"/>
        <v/>
      </c>
      <c r="P2010" s="47" t="str">
        <f t="shared" si="3"/>
        <v/>
      </c>
      <c r="Q2010" s="77" t="str">
        <f t="shared" si="4"/>
        <v/>
      </c>
      <c r="R2010" s="47" t="str">
        <f t="shared" si="5"/>
        <v/>
      </c>
      <c r="S2010" s="47" t="str">
        <f t="shared" si="6"/>
        <v/>
      </c>
      <c r="T2010" s="48" t="str">
        <f>IF(A2010="","",'DATA PENDIENTES'!O2010)</f>
        <v/>
      </c>
    </row>
    <row r="2011" ht="15.75" customHeight="1">
      <c r="A2011" s="52" t="str">
        <f>IF('DATA PENDIENTES'!B2011="","",'DATA PENDIENTES'!B2011)</f>
        <v/>
      </c>
      <c r="B2011" s="52" t="str">
        <f>IF(A2011="","",'DATA PENDIENTES'!C2011)</f>
        <v/>
      </c>
      <c r="C2011" s="52" t="str">
        <f>IF(A2011="","",'DATA PENDIENTES'!L2011)</f>
        <v/>
      </c>
      <c r="D2011" s="52" t="str">
        <f>IF(A2011="","",'DATA PENDIENTES'!J2011)</f>
        <v/>
      </c>
      <c r="E2011" s="52" t="str">
        <f>IF(A2011="","",'DATA PENDIENTES'!D2011)</f>
        <v/>
      </c>
      <c r="F2011" s="52" t="str">
        <f>IF(A2011="","",'DATA PENDIENTES'!E2011)</f>
        <v/>
      </c>
      <c r="G2011" s="52" t="str">
        <f>IF(A2011="","",'DATA PENDIENTES'!F2011)</f>
        <v/>
      </c>
      <c r="H2011" s="52" t="str">
        <f>IF(A2011="","",'DATA PENDIENTES'!G2011)</f>
        <v/>
      </c>
      <c r="I2011" s="53" t="str">
        <f>IF(A2011="","",'DATA PENDIENTES'!H2011)</f>
        <v/>
      </c>
      <c r="J2011" s="53" t="str">
        <f t="shared" si="1"/>
        <v/>
      </c>
      <c r="K2011" s="52" t="str">
        <f>IF(A2011="","",'DATA PENDIENTES'!I2011)</f>
        <v/>
      </c>
      <c r="L2011" s="52" t="str">
        <f>IF(A2011="","",'DATA PENDIENTES'!K2011)</f>
        <v/>
      </c>
      <c r="M2011" s="52" t="str">
        <f>IF(A2011="","",'DATA PENDIENTES'!M2011)</f>
        <v/>
      </c>
      <c r="N2011" s="52" t="str">
        <f>IF(A2011="","",'DATA PENDIENTES'!N2011)</f>
        <v/>
      </c>
      <c r="O2011" s="52" t="str">
        <f t="shared" si="2"/>
        <v/>
      </c>
      <c r="P2011" s="52" t="str">
        <f t="shared" si="3"/>
        <v/>
      </c>
      <c r="Q2011" s="80" t="str">
        <f t="shared" si="4"/>
        <v/>
      </c>
      <c r="R2011" s="52" t="str">
        <f t="shared" si="5"/>
        <v/>
      </c>
      <c r="S2011" s="52" t="str">
        <f t="shared" si="6"/>
        <v/>
      </c>
      <c r="T2011" s="53" t="str">
        <f>IF(A2011="","",'DATA PENDIENTES'!O2011)</f>
        <v/>
      </c>
    </row>
    <row r="2012" ht="15.75" customHeight="1">
      <c r="A2012" s="47" t="str">
        <f>IF('DATA PENDIENTES'!B2012="","",'DATA PENDIENTES'!B2012)</f>
        <v/>
      </c>
      <c r="B2012" s="47" t="str">
        <f>IF(A2012="","",'DATA PENDIENTES'!C2012)</f>
        <v/>
      </c>
      <c r="C2012" s="47" t="str">
        <f>IF(A2012="","",'DATA PENDIENTES'!L2012)</f>
        <v/>
      </c>
      <c r="D2012" s="47" t="str">
        <f>IF(A2012="","",'DATA PENDIENTES'!J2012)</f>
        <v/>
      </c>
      <c r="E2012" s="47" t="str">
        <f>IF(A2012="","",'DATA PENDIENTES'!D2012)</f>
        <v/>
      </c>
      <c r="F2012" s="47" t="str">
        <f>IF(A2012="","",'DATA PENDIENTES'!E2012)</f>
        <v/>
      </c>
      <c r="G2012" s="47" t="str">
        <f>IF(A2012="","",'DATA PENDIENTES'!F2012)</f>
        <v/>
      </c>
      <c r="H2012" s="47" t="str">
        <f>IF(A2012="","",'DATA PENDIENTES'!G2012)</f>
        <v/>
      </c>
      <c r="I2012" s="48" t="str">
        <f>IF(A2012="","",'DATA PENDIENTES'!H2012)</f>
        <v/>
      </c>
      <c r="J2012" s="48" t="str">
        <f t="shared" si="1"/>
        <v/>
      </c>
      <c r="K2012" s="47" t="str">
        <f>IF(A2012="","",'DATA PENDIENTES'!I2012)</f>
        <v/>
      </c>
      <c r="L2012" s="47" t="str">
        <f>IF(A2012="","",'DATA PENDIENTES'!K2012)</f>
        <v/>
      </c>
      <c r="M2012" s="47" t="str">
        <f>IF(A2012="","",'DATA PENDIENTES'!M2012)</f>
        <v/>
      </c>
      <c r="N2012" s="47" t="str">
        <f>IF(A2012="","",'DATA PENDIENTES'!N2012)</f>
        <v/>
      </c>
      <c r="O2012" s="47" t="str">
        <f t="shared" si="2"/>
        <v/>
      </c>
      <c r="P2012" s="47" t="str">
        <f t="shared" si="3"/>
        <v/>
      </c>
      <c r="Q2012" s="77" t="str">
        <f t="shared" si="4"/>
        <v/>
      </c>
      <c r="R2012" s="47" t="str">
        <f t="shared" si="5"/>
        <v/>
      </c>
      <c r="S2012" s="47" t="str">
        <f t="shared" si="6"/>
        <v/>
      </c>
      <c r="T2012" s="48" t="str">
        <f>IF(A2012="","",'DATA PENDIENTES'!O2012)</f>
        <v/>
      </c>
    </row>
    <row r="2013" ht="15.75" customHeight="1">
      <c r="A2013" s="52" t="str">
        <f>IF('DATA PENDIENTES'!B2013="","",'DATA PENDIENTES'!B2013)</f>
        <v/>
      </c>
      <c r="B2013" s="52" t="str">
        <f>IF(A2013="","",'DATA PENDIENTES'!C2013)</f>
        <v/>
      </c>
      <c r="C2013" s="52" t="str">
        <f>IF(A2013="","",'DATA PENDIENTES'!L2013)</f>
        <v/>
      </c>
      <c r="D2013" s="52" t="str">
        <f>IF(A2013="","",'DATA PENDIENTES'!J2013)</f>
        <v/>
      </c>
      <c r="E2013" s="52" t="str">
        <f>IF(A2013="","",'DATA PENDIENTES'!D2013)</f>
        <v/>
      </c>
      <c r="F2013" s="52" t="str">
        <f>IF(A2013="","",'DATA PENDIENTES'!E2013)</f>
        <v/>
      </c>
      <c r="G2013" s="52" t="str">
        <f>IF(A2013="","",'DATA PENDIENTES'!F2013)</f>
        <v/>
      </c>
      <c r="H2013" s="52" t="str">
        <f>IF(A2013="","",'DATA PENDIENTES'!G2013)</f>
        <v/>
      </c>
      <c r="I2013" s="53" t="str">
        <f>IF(A2013="","",'DATA PENDIENTES'!H2013)</f>
        <v/>
      </c>
      <c r="J2013" s="53" t="str">
        <f t="shared" si="1"/>
        <v/>
      </c>
      <c r="K2013" s="52" t="str">
        <f>IF(A2013="","",'DATA PENDIENTES'!I2013)</f>
        <v/>
      </c>
      <c r="L2013" s="52" t="str">
        <f>IF(A2013="","",'DATA PENDIENTES'!K2013)</f>
        <v/>
      </c>
      <c r="M2013" s="52" t="str">
        <f>IF(A2013="","",'DATA PENDIENTES'!M2013)</f>
        <v/>
      </c>
      <c r="N2013" s="52" t="str">
        <f>IF(A2013="","",'DATA PENDIENTES'!N2013)</f>
        <v/>
      </c>
      <c r="O2013" s="52" t="str">
        <f t="shared" si="2"/>
        <v/>
      </c>
      <c r="P2013" s="52" t="str">
        <f t="shared" si="3"/>
        <v/>
      </c>
      <c r="Q2013" s="80" t="str">
        <f t="shared" si="4"/>
        <v/>
      </c>
      <c r="R2013" s="52" t="str">
        <f t="shared" si="5"/>
        <v/>
      </c>
      <c r="S2013" s="52" t="str">
        <f t="shared" si="6"/>
        <v/>
      </c>
      <c r="T2013" s="53" t="str">
        <f>IF(A2013="","",'DATA PENDIENTES'!O2013)</f>
        <v/>
      </c>
    </row>
    <row r="2014" ht="15.75" customHeight="1">
      <c r="A2014" s="47" t="str">
        <f>IF('DATA PENDIENTES'!B2014="","",'DATA PENDIENTES'!B2014)</f>
        <v/>
      </c>
      <c r="B2014" s="47" t="str">
        <f>IF(A2014="","",'DATA PENDIENTES'!C2014)</f>
        <v/>
      </c>
      <c r="C2014" s="47" t="str">
        <f>IF(A2014="","",'DATA PENDIENTES'!L2014)</f>
        <v/>
      </c>
      <c r="D2014" s="47" t="str">
        <f>IF(A2014="","",'DATA PENDIENTES'!J2014)</f>
        <v/>
      </c>
      <c r="E2014" s="47" t="str">
        <f>IF(A2014="","",'DATA PENDIENTES'!D2014)</f>
        <v/>
      </c>
      <c r="F2014" s="47" t="str">
        <f>IF(A2014="","",'DATA PENDIENTES'!E2014)</f>
        <v/>
      </c>
      <c r="G2014" s="47" t="str">
        <f>IF(A2014="","",'DATA PENDIENTES'!F2014)</f>
        <v/>
      </c>
      <c r="H2014" s="47" t="str">
        <f>IF(A2014="","",'DATA PENDIENTES'!G2014)</f>
        <v/>
      </c>
      <c r="I2014" s="48" t="str">
        <f>IF(A2014="","",'DATA PENDIENTES'!H2014)</f>
        <v/>
      </c>
      <c r="J2014" s="48" t="str">
        <f t="shared" si="1"/>
        <v/>
      </c>
      <c r="K2014" s="47" t="str">
        <f>IF(A2014="","",'DATA PENDIENTES'!I2014)</f>
        <v/>
      </c>
      <c r="L2014" s="47" t="str">
        <f>IF(A2014="","",'DATA PENDIENTES'!K2014)</f>
        <v/>
      </c>
      <c r="M2014" s="47" t="str">
        <f>IF(A2014="","",'DATA PENDIENTES'!M2014)</f>
        <v/>
      </c>
      <c r="N2014" s="47" t="str">
        <f>IF(A2014="","",'DATA PENDIENTES'!N2014)</f>
        <v/>
      </c>
      <c r="O2014" s="47" t="str">
        <f t="shared" si="2"/>
        <v/>
      </c>
      <c r="P2014" s="47" t="str">
        <f t="shared" si="3"/>
        <v/>
      </c>
      <c r="Q2014" s="77" t="str">
        <f t="shared" si="4"/>
        <v/>
      </c>
      <c r="R2014" s="47" t="str">
        <f t="shared" si="5"/>
        <v/>
      </c>
      <c r="S2014" s="47" t="str">
        <f t="shared" si="6"/>
        <v/>
      </c>
      <c r="T2014" s="48" t="str">
        <f>IF(A2014="","",'DATA PENDIENTES'!O2014)</f>
        <v/>
      </c>
    </row>
    <row r="2015" ht="15.75" customHeight="1">
      <c r="A2015" s="52" t="str">
        <f>IF('DATA PENDIENTES'!B2015="","",'DATA PENDIENTES'!B2015)</f>
        <v/>
      </c>
      <c r="B2015" s="52" t="str">
        <f>IF(A2015="","",'DATA PENDIENTES'!C2015)</f>
        <v/>
      </c>
      <c r="C2015" s="52" t="str">
        <f>IF(A2015="","",'DATA PENDIENTES'!L2015)</f>
        <v/>
      </c>
      <c r="D2015" s="52" t="str">
        <f>IF(A2015="","",'DATA PENDIENTES'!J2015)</f>
        <v/>
      </c>
      <c r="E2015" s="52" t="str">
        <f>IF(A2015="","",'DATA PENDIENTES'!D2015)</f>
        <v/>
      </c>
      <c r="F2015" s="52" t="str">
        <f>IF(A2015="","",'DATA PENDIENTES'!E2015)</f>
        <v/>
      </c>
      <c r="G2015" s="52" t="str">
        <f>IF(A2015="","",'DATA PENDIENTES'!F2015)</f>
        <v/>
      </c>
      <c r="H2015" s="52" t="str">
        <f>IF(A2015="","",'DATA PENDIENTES'!G2015)</f>
        <v/>
      </c>
      <c r="I2015" s="53" t="str">
        <f>IF(A2015="","",'DATA PENDIENTES'!H2015)</f>
        <v/>
      </c>
      <c r="J2015" s="53" t="str">
        <f t="shared" si="1"/>
        <v/>
      </c>
      <c r="K2015" s="52" t="str">
        <f>IF(A2015="","",'DATA PENDIENTES'!I2015)</f>
        <v/>
      </c>
      <c r="L2015" s="52" t="str">
        <f>IF(A2015="","",'DATA PENDIENTES'!K2015)</f>
        <v/>
      </c>
      <c r="M2015" s="52" t="str">
        <f>IF(A2015="","",'DATA PENDIENTES'!M2015)</f>
        <v/>
      </c>
      <c r="N2015" s="52" t="str">
        <f>IF(A2015="","",'DATA PENDIENTES'!N2015)</f>
        <v/>
      </c>
      <c r="O2015" s="52" t="str">
        <f t="shared" si="2"/>
        <v/>
      </c>
      <c r="P2015" s="52" t="str">
        <f t="shared" si="3"/>
        <v/>
      </c>
      <c r="Q2015" s="80" t="str">
        <f t="shared" si="4"/>
        <v/>
      </c>
      <c r="R2015" s="52" t="str">
        <f t="shared" si="5"/>
        <v/>
      </c>
      <c r="S2015" s="52" t="str">
        <f t="shared" si="6"/>
        <v/>
      </c>
      <c r="T2015" s="53" t="str">
        <f>IF(A2015="","",'DATA PENDIENTES'!O2015)</f>
        <v/>
      </c>
    </row>
    <row r="2016" ht="15.75" customHeight="1">
      <c r="A2016" s="47" t="str">
        <f>IF('DATA PENDIENTES'!B2016="","",'DATA PENDIENTES'!B2016)</f>
        <v/>
      </c>
      <c r="B2016" s="47" t="str">
        <f>IF(A2016="","",'DATA PENDIENTES'!C2016)</f>
        <v/>
      </c>
      <c r="C2016" s="47" t="str">
        <f>IF(A2016="","",'DATA PENDIENTES'!L2016)</f>
        <v/>
      </c>
      <c r="D2016" s="47" t="str">
        <f>IF(A2016="","",'DATA PENDIENTES'!J2016)</f>
        <v/>
      </c>
      <c r="E2016" s="47" t="str">
        <f>IF(A2016="","",'DATA PENDIENTES'!D2016)</f>
        <v/>
      </c>
      <c r="F2016" s="47" t="str">
        <f>IF(A2016="","",'DATA PENDIENTES'!E2016)</f>
        <v/>
      </c>
      <c r="G2016" s="47" t="str">
        <f>IF(A2016="","",'DATA PENDIENTES'!F2016)</f>
        <v/>
      </c>
      <c r="H2016" s="47" t="str">
        <f>IF(A2016="","",'DATA PENDIENTES'!G2016)</f>
        <v/>
      </c>
      <c r="I2016" s="48" t="str">
        <f>IF(A2016="","",'DATA PENDIENTES'!H2016)</f>
        <v/>
      </c>
      <c r="J2016" s="48" t="str">
        <f t="shared" si="1"/>
        <v/>
      </c>
      <c r="K2016" s="47" t="str">
        <f>IF(A2016="","",'DATA PENDIENTES'!I2016)</f>
        <v/>
      </c>
      <c r="L2016" s="47" t="str">
        <f>IF(A2016="","",'DATA PENDIENTES'!K2016)</f>
        <v/>
      </c>
      <c r="M2016" s="47" t="str">
        <f>IF(A2016="","",'DATA PENDIENTES'!M2016)</f>
        <v/>
      </c>
      <c r="N2016" s="47" t="str">
        <f>IF(A2016="","",'DATA PENDIENTES'!N2016)</f>
        <v/>
      </c>
      <c r="O2016" s="47" t="str">
        <f t="shared" si="2"/>
        <v/>
      </c>
      <c r="P2016" s="47" t="str">
        <f t="shared" si="3"/>
        <v/>
      </c>
      <c r="Q2016" s="77" t="str">
        <f t="shared" si="4"/>
        <v/>
      </c>
      <c r="R2016" s="47" t="str">
        <f t="shared" si="5"/>
        <v/>
      </c>
      <c r="S2016" s="47" t="str">
        <f t="shared" si="6"/>
        <v/>
      </c>
      <c r="T2016" s="48" t="str">
        <f>IF(A2016="","",'DATA PENDIENTES'!O2016)</f>
        <v/>
      </c>
    </row>
    <row r="2017" ht="15.75" customHeight="1">
      <c r="A2017" s="52" t="str">
        <f>IF('DATA PENDIENTES'!B2017="","",'DATA PENDIENTES'!B2017)</f>
        <v/>
      </c>
      <c r="B2017" s="52" t="str">
        <f>IF(A2017="","",'DATA PENDIENTES'!C2017)</f>
        <v/>
      </c>
      <c r="C2017" s="52" t="str">
        <f>IF(A2017="","",'DATA PENDIENTES'!L2017)</f>
        <v/>
      </c>
      <c r="D2017" s="52" t="str">
        <f>IF(A2017="","",'DATA PENDIENTES'!J2017)</f>
        <v/>
      </c>
      <c r="E2017" s="52" t="str">
        <f>IF(A2017="","",'DATA PENDIENTES'!D2017)</f>
        <v/>
      </c>
      <c r="F2017" s="52" t="str">
        <f>IF(A2017="","",'DATA PENDIENTES'!E2017)</f>
        <v/>
      </c>
      <c r="G2017" s="52" t="str">
        <f>IF(A2017="","",'DATA PENDIENTES'!F2017)</f>
        <v/>
      </c>
      <c r="H2017" s="52" t="str">
        <f>IF(A2017="","",'DATA PENDIENTES'!G2017)</f>
        <v/>
      </c>
      <c r="I2017" s="53" t="str">
        <f>IF(A2017="","",'DATA PENDIENTES'!H2017)</f>
        <v/>
      </c>
      <c r="J2017" s="53" t="str">
        <f t="shared" si="1"/>
        <v/>
      </c>
      <c r="K2017" s="52" t="str">
        <f>IF(A2017="","",'DATA PENDIENTES'!I2017)</f>
        <v/>
      </c>
      <c r="L2017" s="52" t="str">
        <f>IF(A2017="","",'DATA PENDIENTES'!K2017)</f>
        <v/>
      </c>
      <c r="M2017" s="52" t="str">
        <f>IF(A2017="","",'DATA PENDIENTES'!M2017)</f>
        <v/>
      </c>
      <c r="N2017" s="52" t="str">
        <f>IF(A2017="","",'DATA PENDIENTES'!N2017)</f>
        <v/>
      </c>
      <c r="O2017" s="52" t="str">
        <f t="shared" si="2"/>
        <v/>
      </c>
      <c r="P2017" s="52" t="str">
        <f t="shared" si="3"/>
        <v/>
      </c>
      <c r="Q2017" s="80" t="str">
        <f t="shared" si="4"/>
        <v/>
      </c>
      <c r="R2017" s="52" t="str">
        <f t="shared" si="5"/>
        <v/>
      </c>
      <c r="S2017" s="52" t="str">
        <f t="shared" si="6"/>
        <v/>
      </c>
      <c r="T2017" s="53" t="str">
        <f>IF(A2017="","",'DATA PENDIENTES'!O2017)</f>
        <v/>
      </c>
    </row>
    <row r="2018" ht="15.75" customHeight="1">
      <c r="A2018" s="47" t="str">
        <f>IF('DATA PENDIENTES'!B2018="","",'DATA PENDIENTES'!B2018)</f>
        <v/>
      </c>
      <c r="B2018" s="47" t="str">
        <f>IF(A2018="","",'DATA PENDIENTES'!C2018)</f>
        <v/>
      </c>
      <c r="C2018" s="47" t="str">
        <f>IF(A2018="","",'DATA PENDIENTES'!L2018)</f>
        <v/>
      </c>
      <c r="D2018" s="47" t="str">
        <f>IF(A2018="","",'DATA PENDIENTES'!J2018)</f>
        <v/>
      </c>
      <c r="E2018" s="47" t="str">
        <f>IF(A2018="","",'DATA PENDIENTES'!D2018)</f>
        <v/>
      </c>
      <c r="F2018" s="47" t="str">
        <f>IF(A2018="","",'DATA PENDIENTES'!E2018)</f>
        <v/>
      </c>
      <c r="G2018" s="47" t="str">
        <f>IF(A2018="","",'DATA PENDIENTES'!F2018)</f>
        <v/>
      </c>
      <c r="H2018" s="47" t="str">
        <f>IF(A2018="","",'DATA PENDIENTES'!G2018)</f>
        <v/>
      </c>
      <c r="I2018" s="48" t="str">
        <f>IF(A2018="","",'DATA PENDIENTES'!H2018)</f>
        <v/>
      </c>
      <c r="J2018" s="48" t="str">
        <f t="shared" si="1"/>
        <v/>
      </c>
      <c r="K2018" s="47" t="str">
        <f>IF(A2018="","",'DATA PENDIENTES'!I2018)</f>
        <v/>
      </c>
      <c r="L2018" s="47" t="str">
        <f>IF(A2018="","",'DATA PENDIENTES'!K2018)</f>
        <v/>
      </c>
      <c r="M2018" s="47" t="str">
        <f>IF(A2018="","",'DATA PENDIENTES'!M2018)</f>
        <v/>
      </c>
      <c r="N2018" s="47" t="str">
        <f>IF(A2018="","",'DATA PENDIENTES'!N2018)</f>
        <v/>
      </c>
      <c r="O2018" s="47" t="str">
        <f t="shared" si="2"/>
        <v/>
      </c>
      <c r="P2018" s="47" t="str">
        <f t="shared" si="3"/>
        <v/>
      </c>
      <c r="Q2018" s="77" t="str">
        <f t="shared" si="4"/>
        <v/>
      </c>
      <c r="R2018" s="47" t="str">
        <f t="shared" si="5"/>
        <v/>
      </c>
      <c r="S2018" s="47" t="str">
        <f t="shared" si="6"/>
        <v/>
      </c>
      <c r="T2018" s="48" t="str">
        <f>IF(A2018="","",'DATA PENDIENTES'!O2018)</f>
        <v/>
      </c>
    </row>
    <row r="2019" ht="15.75" customHeight="1">
      <c r="A2019" s="52" t="str">
        <f>IF('DATA PENDIENTES'!B2019="","",'DATA PENDIENTES'!B2019)</f>
        <v/>
      </c>
      <c r="B2019" s="52" t="str">
        <f>IF(A2019="","",'DATA PENDIENTES'!C2019)</f>
        <v/>
      </c>
      <c r="C2019" s="52" t="str">
        <f>IF(A2019="","",'DATA PENDIENTES'!L2019)</f>
        <v/>
      </c>
      <c r="D2019" s="52" t="str">
        <f>IF(A2019="","",'DATA PENDIENTES'!J2019)</f>
        <v/>
      </c>
      <c r="E2019" s="52" t="str">
        <f>IF(A2019="","",'DATA PENDIENTES'!D2019)</f>
        <v/>
      </c>
      <c r="F2019" s="52" t="str">
        <f>IF(A2019="","",'DATA PENDIENTES'!E2019)</f>
        <v/>
      </c>
      <c r="G2019" s="52" t="str">
        <f>IF(A2019="","",'DATA PENDIENTES'!F2019)</f>
        <v/>
      </c>
      <c r="H2019" s="52" t="str">
        <f>IF(A2019="","",'DATA PENDIENTES'!G2019)</f>
        <v/>
      </c>
      <c r="I2019" s="53" t="str">
        <f>IF(A2019="","",'DATA PENDIENTES'!H2019)</f>
        <v/>
      </c>
      <c r="J2019" s="53" t="str">
        <f t="shared" si="1"/>
        <v/>
      </c>
      <c r="K2019" s="52" t="str">
        <f>IF(A2019="","",'DATA PENDIENTES'!I2019)</f>
        <v/>
      </c>
      <c r="L2019" s="52" t="str">
        <f>IF(A2019="","",'DATA PENDIENTES'!K2019)</f>
        <v/>
      </c>
      <c r="M2019" s="52" t="str">
        <f>IF(A2019="","",'DATA PENDIENTES'!M2019)</f>
        <v/>
      </c>
      <c r="N2019" s="52" t="str">
        <f>IF(A2019="","",'DATA PENDIENTES'!N2019)</f>
        <v/>
      </c>
      <c r="O2019" s="52" t="str">
        <f t="shared" si="2"/>
        <v/>
      </c>
      <c r="P2019" s="52" t="str">
        <f t="shared" si="3"/>
        <v/>
      </c>
      <c r="Q2019" s="80" t="str">
        <f t="shared" si="4"/>
        <v/>
      </c>
      <c r="R2019" s="52" t="str">
        <f t="shared" si="5"/>
        <v/>
      </c>
      <c r="S2019" s="52" t="str">
        <f t="shared" si="6"/>
        <v/>
      </c>
      <c r="T2019" s="53" t="str">
        <f>IF(A2019="","",'DATA PENDIENTES'!O2019)</f>
        <v/>
      </c>
    </row>
    <row r="2020" ht="15.75" customHeight="1">
      <c r="A2020" s="47" t="str">
        <f>IF('DATA PENDIENTES'!B2020="","",'DATA PENDIENTES'!B2020)</f>
        <v/>
      </c>
      <c r="B2020" s="47" t="str">
        <f>IF(A2020="","",'DATA PENDIENTES'!C2020)</f>
        <v/>
      </c>
      <c r="C2020" s="47" t="str">
        <f>IF(A2020="","",'DATA PENDIENTES'!L2020)</f>
        <v/>
      </c>
      <c r="D2020" s="47" t="str">
        <f>IF(A2020="","",'DATA PENDIENTES'!J2020)</f>
        <v/>
      </c>
      <c r="E2020" s="47" t="str">
        <f>IF(A2020="","",'DATA PENDIENTES'!D2020)</f>
        <v/>
      </c>
      <c r="F2020" s="47" t="str">
        <f>IF(A2020="","",'DATA PENDIENTES'!E2020)</f>
        <v/>
      </c>
      <c r="G2020" s="47" t="str">
        <f>IF(A2020="","",'DATA PENDIENTES'!F2020)</f>
        <v/>
      </c>
      <c r="H2020" s="47" t="str">
        <f>IF(A2020="","",'DATA PENDIENTES'!G2020)</f>
        <v/>
      </c>
      <c r="I2020" s="48" t="str">
        <f>IF(A2020="","",'DATA PENDIENTES'!H2020)</f>
        <v/>
      </c>
      <c r="J2020" s="48" t="str">
        <f t="shared" si="1"/>
        <v/>
      </c>
      <c r="K2020" s="47" t="str">
        <f>IF(A2020="","",'DATA PENDIENTES'!I2020)</f>
        <v/>
      </c>
      <c r="L2020" s="47" t="str">
        <f>IF(A2020="","",'DATA PENDIENTES'!K2020)</f>
        <v/>
      </c>
      <c r="M2020" s="47" t="str">
        <f>IF(A2020="","",'DATA PENDIENTES'!M2020)</f>
        <v/>
      </c>
      <c r="N2020" s="47" t="str">
        <f>IF(A2020="","",'DATA PENDIENTES'!N2020)</f>
        <v/>
      </c>
      <c r="O2020" s="47" t="str">
        <f t="shared" si="2"/>
        <v/>
      </c>
      <c r="P2020" s="47" t="str">
        <f t="shared" si="3"/>
        <v/>
      </c>
      <c r="Q2020" s="77" t="str">
        <f t="shared" si="4"/>
        <v/>
      </c>
      <c r="R2020" s="47" t="str">
        <f t="shared" si="5"/>
        <v/>
      </c>
      <c r="S2020" s="47" t="str">
        <f t="shared" si="6"/>
        <v/>
      </c>
      <c r="T2020" s="48" t="str">
        <f>IF(A2020="","",'DATA PENDIENTES'!O2020)</f>
        <v/>
      </c>
    </row>
    <row r="2021" ht="15.75" customHeight="1">
      <c r="A2021" s="52" t="str">
        <f>IF('DATA PENDIENTES'!B2021="","",'DATA PENDIENTES'!B2021)</f>
        <v/>
      </c>
      <c r="B2021" s="52" t="str">
        <f>IF(A2021="","",'DATA PENDIENTES'!C2021)</f>
        <v/>
      </c>
      <c r="C2021" s="52" t="str">
        <f>IF(A2021="","",'DATA PENDIENTES'!L2021)</f>
        <v/>
      </c>
      <c r="D2021" s="52" t="str">
        <f>IF(A2021="","",'DATA PENDIENTES'!J2021)</f>
        <v/>
      </c>
      <c r="E2021" s="52" t="str">
        <f>IF(A2021="","",'DATA PENDIENTES'!D2021)</f>
        <v/>
      </c>
      <c r="F2021" s="52" t="str">
        <f>IF(A2021="","",'DATA PENDIENTES'!E2021)</f>
        <v/>
      </c>
      <c r="G2021" s="52" t="str">
        <f>IF(A2021="","",'DATA PENDIENTES'!F2021)</f>
        <v/>
      </c>
      <c r="H2021" s="52" t="str">
        <f>IF(A2021="","",'DATA PENDIENTES'!G2021)</f>
        <v/>
      </c>
      <c r="I2021" s="53" t="str">
        <f>IF(A2021="","",'DATA PENDIENTES'!H2021)</f>
        <v/>
      </c>
      <c r="J2021" s="53" t="str">
        <f t="shared" si="1"/>
        <v/>
      </c>
      <c r="K2021" s="52" t="str">
        <f>IF(A2021="","",'DATA PENDIENTES'!I2021)</f>
        <v/>
      </c>
      <c r="L2021" s="52" t="str">
        <f>IF(A2021="","",'DATA PENDIENTES'!K2021)</f>
        <v/>
      </c>
      <c r="M2021" s="52" t="str">
        <f>IF(A2021="","",'DATA PENDIENTES'!M2021)</f>
        <v/>
      </c>
      <c r="N2021" s="52" t="str">
        <f>IF(A2021="","",'DATA PENDIENTES'!N2021)</f>
        <v/>
      </c>
      <c r="O2021" s="52" t="str">
        <f t="shared" si="2"/>
        <v/>
      </c>
      <c r="P2021" s="52" t="str">
        <f t="shared" si="3"/>
        <v/>
      </c>
      <c r="Q2021" s="80" t="str">
        <f t="shared" si="4"/>
        <v/>
      </c>
      <c r="R2021" s="52" t="str">
        <f t="shared" si="5"/>
        <v/>
      </c>
      <c r="S2021" s="52" t="str">
        <f t="shared" si="6"/>
        <v/>
      </c>
      <c r="T2021" s="53" t="str">
        <f>IF(A2021="","",'DATA PENDIENTES'!O2021)</f>
        <v/>
      </c>
    </row>
    <row r="2022" ht="15.75" customHeight="1">
      <c r="A2022" s="47" t="str">
        <f>IF('DATA PENDIENTES'!B2022="","",'DATA PENDIENTES'!B2022)</f>
        <v/>
      </c>
      <c r="B2022" s="47" t="str">
        <f>IF(A2022="","",'DATA PENDIENTES'!C2022)</f>
        <v/>
      </c>
      <c r="C2022" s="47" t="str">
        <f>IF(A2022="","",'DATA PENDIENTES'!L2022)</f>
        <v/>
      </c>
      <c r="D2022" s="47" t="str">
        <f>IF(A2022="","",'DATA PENDIENTES'!J2022)</f>
        <v/>
      </c>
      <c r="E2022" s="47" t="str">
        <f>IF(A2022="","",'DATA PENDIENTES'!D2022)</f>
        <v/>
      </c>
      <c r="F2022" s="47" t="str">
        <f>IF(A2022="","",'DATA PENDIENTES'!E2022)</f>
        <v/>
      </c>
      <c r="G2022" s="47" t="str">
        <f>IF(A2022="","",'DATA PENDIENTES'!F2022)</f>
        <v/>
      </c>
      <c r="H2022" s="47" t="str">
        <f>IF(A2022="","",'DATA PENDIENTES'!G2022)</f>
        <v/>
      </c>
      <c r="I2022" s="48" t="str">
        <f>IF(A2022="","",'DATA PENDIENTES'!H2022)</f>
        <v/>
      </c>
      <c r="J2022" s="48" t="str">
        <f t="shared" si="1"/>
        <v/>
      </c>
      <c r="K2022" s="47" t="str">
        <f>IF(A2022="","",'DATA PENDIENTES'!I2022)</f>
        <v/>
      </c>
      <c r="L2022" s="47" t="str">
        <f>IF(A2022="","",'DATA PENDIENTES'!K2022)</f>
        <v/>
      </c>
      <c r="M2022" s="47" t="str">
        <f>IF(A2022="","",'DATA PENDIENTES'!M2022)</f>
        <v/>
      </c>
      <c r="N2022" s="47" t="str">
        <f>IF(A2022="","",'DATA PENDIENTES'!N2022)</f>
        <v/>
      </c>
      <c r="O2022" s="47" t="str">
        <f t="shared" si="2"/>
        <v/>
      </c>
      <c r="P2022" s="47" t="str">
        <f t="shared" si="3"/>
        <v/>
      </c>
      <c r="Q2022" s="77" t="str">
        <f t="shared" si="4"/>
        <v/>
      </c>
      <c r="R2022" s="47" t="str">
        <f t="shared" si="5"/>
        <v/>
      </c>
      <c r="S2022" s="47" t="str">
        <f t="shared" si="6"/>
        <v/>
      </c>
      <c r="T2022" s="48" t="str">
        <f>IF(A2022="","",'DATA PENDIENTES'!O2022)</f>
        <v/>
      </c>
    </row>
    <row r="2023" ht="15.75" customHeight="1">
      <c r="A2023" s="52" t="str">
        <f>IF('DATA PENDIENTES'!B2023="","",'DATA PENDIENTES'!B2023)</f>
        <v/>
      </c>
      <c r="B2023" s="52" t="str">
        <f>IF(A2023="","",'DATA PENDIENTES'!C2023)</f>
        <v/>
      </c>
      <c r="C2023" s="52" t="str">
        <f>IF(A2023="","",'DATA PENDIENTES'!L2023)</f>
        <v/>
      </c>
      <c r="D2023" s="52" t="str">
        <f>IF(A2023="","",'DATA PENDIENTES'!J2023)</f>
        <v/>
      </c>
      <c r="E2023" s="52" t="str">
        <f>IF(A2023="","",'DATA PENDIENTES'!D2023)</f>
        <v/>
      </c>
      <c r="F2023" s="52" t="str">
        <f>IF(A2023="","",'DATA PENDIENTES'!E2023)</f>
        <v/>
      </c>
      <c r="G2023" s="52" t="str">
        <f>IF(A2023="","",'DATA PENDIENTES'!F2023)</f>
        <v/>
      </c>
      <c r="H2023" s="52" t="str">
        <f>IF(A2023="","",'DATA PENDIENTES'!G2023)</f>
        <v/>
      </c>
      <c r="I2023" s="53" t="str">
        <f>IF(A2023="","",'DATA PENDIENTES'!H2023)</f>
        <v/>
      </c>
      <c r="J2023" s="53" t="str">
        <f t="shared" si="1"/>
        <v/>
      </c>
      <c r="K2023" s="52" t="str">
        <f>IF(A2023="","",'DATA PENDIENTES'!I2023)</f>
        <v/>
      </c>
      <c r="L2023" s="52" t="str">
        <f>IF(A2023="","",'DATA PENDIENTES'!K2023)</f>
        <v/>
      </c>
      <c r="M2023" s="52" t="str">
        <f>IF(A2023="","",'DATA PENDIENTES'!M2023)</f>
        <v/>
      </c>
      <c r="N2023" s="52" t="str">
        <f>IF(A2023="","",'DATA PENDIENTES'!N2023)</f>
        <v/>
      </c>
      <c r="O2023" s="52" t="str">
        <f t="shared" si="2"/>
        <v/>
      </c>
      <c r="P2023" s="52" t="str">
        <f t="shared" si="3"/>
        <v/>
      </c>
      <c r="Q2023" s="80" t="str">
        <f t="shared" si="4"/>
        <v/>
      </c>
      <c r="R2023" s="52" t="str">
        <f t="shared" si="5"/>
        <v/>
      </c>
      <c r="S2023" s="52" t="str">
        <f t="shared" si="6"/>
        <v/>
      </c>
      <c r="T2023" s="53" t="str">
        <f>IF(A2023="","",'DATA PENDIENTES'!O2023)</f>
        <v/>
      </c>
    </row>
    <row r="2024" ht="15.75" customHeight="1">
      <c r="A2024" s="47" t="str">
        <f>IF('DATA PENDIENTES'!B2024="","",'DATA PENDIENTES'!B2024)</f>
        <v/>
      </c>
      <c r="B2024" s="47" t="str">
        <f>IF(A2024="","",'DATA PENDIENTES'!C2024)</f>
        <v/>
      </c>
      <c r="C2024" s="47" t="str">
        <f>IF(A2024="","",'DATA PENDIENTES'!L2024)</f>
        <v/>
      </c>
      <c r="D2024" s="47" t="str">
        <f>IF(A2024="","",'DATA PENDIENTES'!J2024)</f>
        <v/>
      </c>
      <c r="E2024" s="47" t="str">
        <f>IF(A2024="","",'DATA PENDIENTES'!D2024)</f>
        <v/>
      </c>
      <c r="F2024" s="47" t="str">
        <f>IF(A2024="","",'DATA PENDIENTES'!E2024)</f>
        <v/>
      </c>
      <c r="G2024" s="47" t="str">
        <f>IF(A2024="","",'DATA PENDIENTES'!F2024)</f>
        <v/>
      </c>
      <c r="H2024" s="47" t="str">
        <f>IF(A2024="","",'DATA PENDIENTES'!G2024)</f>
        <v/>
      </c>
      <c r="I2024" s="48" t="str">
        <f>IF(A2024="","",'DATA PENDIENTES'!H2024)</f>
        <v/>
      </c>
      <c r="J2024" s="48" t="str">
        <f t="shared" si="1"/>
        <v/>
      </c>
      <c r="K2024" s="47" t="str">
        <f>IF(A2024="","",'DATA PENDIENTES'!I2024)</f>
        <v/>
      </c>
      <c r="L2024" s="47" t="str">
        <f>IF(A2024="","",'DATA PENDIENTES'!K2024)</f>
        <v/>
      </c>
      <c r="M2024" s="47" t="str">
        <f>IF(A2024="","",'DATA PENDIENTES'!M2024)</f>
        <v/>
      </c>
      <c r="N2024" s="47" t="str">
        <f>IF(A2024="","",'DATA PENDIENTES'!N2024)</f>
        <v/>
      </c>
      <c r="O2024" s="47" t="str">
        <f t="shared" si="2"/>
        <v/>
      </c>
      <c r="P2024" s="47" t="str">
        <f t="shared" si="3"/>
        <v/>
      </c>
      <c r="Q2024" s="77" t="str">
        <f t="shared" si="4"/>
        <v/>
      </c>
      <c r="R2024" s="47" t="str">
        <f t="shared" si="5"/>
        <v/>
      </c>
      <c r="S2024" s="47" t="str">
        <f t="shared" si="6"/>
        <v/>
      </c>
      <c r="T2024" s="48" t="str">
        <f>IF(A2024="","",'DATA PENDIENTES'!O2024)</f>
        <v/>
      </c>
    </row>
    <row r="2025" ht="15.75" customHeight="1">
      <c r="A2025" s="52" t="str">
        <f>IF('DATA PENDIENTES'!B2025="","",'DATA PENDIENTES'!B2025)</f>
        <v/>
      </c>
      <c r="B2025" s="52" t="str">
        <f>IF(A2025="","",'DATA PENDIENTES'!C2025)</f>
        <v/>
      </c>
      <c r="C2025" s="52" t="str">
        <f>IF(A2025="","",'DATA PENDIENTES'!L2025)</f>
        <v/>
      </c>
      <c r="D2025" s="52" t="str">
        <f>IF(A2025="","",'DATA PENDIENTES'!J2025)</f>
        <v/>
      </c>
      <c r="E2025" s="52" t="str">
        <f>IF(A2025="","",'DATA PENDIENTES'!D2025)</f>
        <v/>
      </c>
      <c r="F2025" s="52" t="str">
        <f>IF(A2025="","",'DATA PENDIENTES'!E2025)</f>
        <v/>
      </c>
      <c r="G2025" s="52" t="str">
        <f>IF(A2025="","",'DATA PENDIENTES'!F2025)</f>
        <v/>
      </c>
      <c r="H2025" s="52" t="str">
        <f>IF(A2025="","",'DATA PENDIENTES'!G2025)</f>
        <v/>
      </c>
      <c r="I2025" s="53" t="str">
        <f>IF(A2025="","",'DATA PENDIENTES'!H2025)</f>
        <v/>
      </c>
      <c r="J2025" s="53" t="str">
        <f t="shared" si="1"/>
        <v/>
      </c>
      <c r="K2025" s="52" t="str">
        <f>IF(A2025="","",'DATA PENDIENTES'!I2025)</f>
        <v/>
      </c>
      <c r="L2025" s="52" t="str">
        <f>IF(A2025="","",'DATA PENDIENTES'!K2025)</f>
        <v/>
      </c>
      <c r="M2025" s="52" t="str">
        <f>IF(A2025="","",'DATA PENDIENTES'!M2025)</f>
        <v/>
      </c>
      <c r="N2025" s="52" t="str">
        <f>IF(A2025="","",'DATA PENDIENTES'!N2025)</f>
        <v/>
      </c>
      <c r="O2025" s="52" t="str">
        <f t="shared" si="2"/>
        <v/>
      </c>
      <c r="P2025" s="52" t="str">
        <f t="shared" si="3"/>
        <v/>
      </c>
      <c r="Q2025" s="80" t="str">
        <f t="shared" si="4"/>
        <v/>
      </c>
      <c r="R2025" s="52" t="str">
        <f t="shared" si="5"/>
        <v/>
      </c>
      <c r="S2025" s="52" t="str">
        <f t="shared" si="6"/>
        <v/>
      </c>
      <c r="T2025" s="53" t="str">
        <f>IF(A2025="","",'DATA PENDIENTES'!O2025)</f>
        <v/>
      </c>
    </row>
    <row r="2026" ht="15.75" customHeight="1">
      <c r="A2026" s="47" t="str">
        <f>IF('DATA PENDIENTES'!B2026="","",'DATA PENDIENTES'!B2026)</f>
        <v/>
      </c>
      <c r="B2026" s="47" t="str">
        <f>IF(A2026="","",'DATA PENDIENTES'!C2026)</f>
        <v/>
      </c>
      <c r="C2026" s="47" t="str">
        <f>IF(A2026="","",'DATA PENDIENTES'!L2026)</f>
        <v/>
      </c>
      <c r="D2026" s="47" t="str">
        <f>IF(A2026="","",'DATA PENDIENTES'!J2026)</f>
        <v/>
      </c>
      <c r="E2026" s="47" t="str">
        <f>IF(A2026="","",'DATA PENDIENTES'!D2026)</f>
        <v/>
      </c>
      <c r="F2026" s="47" t="str">
        <f>IF(A2026="","",'DATA PENDIENTES'!E2026)</f>
        <v/>
      </c>
      <c r="G2026" s="47" t="str">
        <f>IF(A2026="","",'DATA PENDIENTES'!F2026)</f>
        <v/>
      </c>
      <c r="H2026" s="47" t="str">
        <f>IF(A2026="","",'DATA PENDIENTES'!G2026)</f>
        <v/>
      </c>
      <c r="I2026" s="48" t="str">
        <f>IF(A2026="","",'DATA PENDIENTES'!H2026)</f>
        <v/>
      </c>
      <c r="J2026" s="48" t="str">
        <f t="shared" si="1"/>
        <v/>
      </c>
      <c r="K2026" s="47" t="str">
        <f>IF(A2026="","",'DATA PENDIENTES'!I2026)</f>
        <v/>
      </c>
      <c r="L2026" s="47" t="str">
        <f>IF(A2026="","",'DATA PENDIENTES'!K2026)</f>
        <v/>
      </c>
      <c r="M2026" s="47" t="str">
        <f>IF(A2026="","",'DATA PENDIENTES'!M2026)</f>
        <v/>
      </c>
      <c r="N2026" s="47" t="str">
        <f>IF(A2026="","",'DATA PENDIENTES'!N2026)</f>
        <v/>
      </c>
      <c r="O2026" s="47" t="str">
        <f t="shared" si="2"/>
        <v/>
      </c>
      <c r="P2026" s="47" t="str">
        <f t="shared" si="3"/>
        <v/>
      </c>
      <c r="Q2026" s="77" t="str">
        <f t="shared" si="4"/>
        <v/>
      </c>
      <c r="R2026" s="47" t="str">
        <f t="shared" si="5"/>
        <v/>
      </c>
      <c r="S2026" s="47" t="str">
        <f t="shared" si="6"/>
        <v/>
      </c>
      <c r="T2026" s="48" t="str">
        <f>IF(A2026="","",'DATA PENDIENTES'!O2026)</f>
        <v/>
      </c>
    </row>
    <row r="2027" ht="15.75" customHeight="1">
      <c r="A2027" s="52" t="str">
        <f>IF('DATA PENDIENTES'!B2027="","",'DATA PENDIENTES'!B2027)</f>
        <v/>
      </c>
      <c r="B2027" s="52" t="str">
        <f>IF(A2027="","",'DATA PENDIENTES'!C2027)</f>
        <v/>
      </c>
      <c r="C2027" s="52" t="str">
        <f>IF(A2027="","",'DATA PENDIENTES'!L2027)</f>
        <v/>
      </c>
      <c r="D2027" s="52" t="str">
        <f>IF(A2027="","",'DATA PENDIENTES'!J2027)</f>
        <v/>
      </c>
      <c r="E2027" s="52" t="str">
        <f>IF(A2027="","",'DATA PENDIENTES'!D2027)</f>
        <v/>
      </c>
      <c r="F2027" s="52" t="str">
        <f>IF(A2027="","",'DATA PENDIENTES'!E2027)</f>
        <v/>
      </c>
      <c r="G2027" s="52" t="str">
        <f>IF(A2027="","",'DATA PENDIENTES'!F2027)</f>
        <v/>
      </c>
      <c r="H2027" s="52" t="str">
        <f>IF(A2027="","",'DATA PENDIENTES'!G2027)</f>
        <v/>
      </c>
      <c r="I2027" s="53" t="str">
        <f>IF(A2027="","",'DATA PENDIENTES'!H2027)</f>
        <v/>
      </c>
      <c r="J2027" s="53" t="str">
        <f t="shared" si="1"/>
        <v/>
      </c>
      <c r="K2027" s="52" t="str">
        <f>IF(A2027="","",'DATA PENDIENTES'!I2027)</f>
        <v/>
      </c>
      <c r="L2027" s="52" t="str">
        <f>IF(A2027="","",'DATA PENDIENTES'!K2027)</f>
        <v/>
      </c>
      <c r="M2027" s="52" t="str">
        <f>IF(A2027="","",'DATA PENDIENTES'!M2027)</f>
        <v/>
      </c>
      <c r="N2027" s="52" t="str">
        <f>IF(A2027="","",'DATA PENDIENTES'!N2027)</f>
        <v/>
      </c>
      <c r="O2027" s="52" t="str">
        <f t="shared" si="2"/>
        <v/>
      </c>
      <c r="P2027" s="52" t="str">
        <f t="shared" si="3"/>
        <v/>
      </c>
      <c r="Q2027" s="80" t="str">
        <f t="shared" si="4"/>
        <v/>
      </c>
      <c r="R2027" s="52" t="str">
        <f t="shared" si="5"/>
        <v/>
      </c>
      <c r="S2027" s="52" t="str">
        <f t="shared" si="6"/>
        <v/>
      </c>
      <c r="T2027" s="53" t="str">
        <f>IF(A2027="","",'DATA PENDIENTES'!O2027)</f>
        <v/>
      </c>
    </row>
    <row r="2028" ht="15.75" customHeight="1">
      <c r="A2028" s="47" t="str">
        <f>IF('DATA PENDIENTES'!B2028="","",'DATA PENDIENTES'!B2028)</f>
        <v/>
      </c>
      <c r="B2028" s="47" t="str">
        <f>IF(A2028="","",'DATA PENDIENTES'!C2028)</f>
        <v/>
      </c>
      <c r="C2028" s="47" t="str">
        <f>IF(A2028="","",'DATA PENDIENTES'!L2028)</f>
        <v/>
      </c>
      <c r="D2028" s="47" t="str">
        <f>IF(A2028="","",'DATA PENDIENTES'!J2028)</f>
        <v/>
      </c>
      <c r="E2028" s="47" t="str">
        <f>IF(A2028="","",'DATA PENDIENTES'!D2028)</f>
        <v/>
      </c>
      <c r="F2028" s="47" t="str">
        <f>IF(A2028="","",'DATA PENDIENTES'!E2028)</f>
        <v/>
      </c>
      <c r="G2028" s="47" t="str">
        <f>IF(A2028="","",'DATA PENDIENTES'!F2028)</f>
        <v/>
      </c>
      <c r="H2028" s="47" t="str">
        <f>IF(A2028="","",'DATA PENDIENTES'!G2028)</f>
        <v/>
      </c>
      <c r="I2028" s="48" t="str">
        <f>IF(A2028="","",'DATA PENDIENTES'!H2028)</f>
        <v/>
      </c>
      <c r="J2028" s="48" t="str">
        <f t="shared" si="1"/>
        <v/>
      </c>
      <c r="K2028" s="47" t="str">
        <f>IF(A2028="","",'DATA PENDIENTES'!I2028)</f>
        <v/>
      </c>
      <c r="L2028" s="47" t="str">
        <f>IF(A2028="","",'DATA PENDIENTES'!K2028)</f>
        <v/>
      </c>
      <c r="M2028" s="47" t="str">
        <f>IF(A2028="","",'DATA PENDIENTES'!M2028)</f>
        <v/>
      </c>
      <c r="N2028" s="47" t="str">
        <f>IF(A2028="","",'DATA PENDIENTES'!N2028)</f>
        <v/>
      </c>
      <c r="O2028" s="47" t="str">
        <f t="shared" si="2"/>
        <v/>
      </c>
      <c r="P2028" s="47" t="str">
        <f t="shared" si="3"/>
        <v/>
      </c>
      <c r="Q2028" s="77" t="str">
        <f t="shared" si="4"/>
        <v/>
      </c>
      <c r="R2028" s="47" t="str">
        <f t="shared" si="5"/>
        <v/>
      </c>
      <c r="S2028" s="47" t="str">
        <f t="shared" si="6"/>
        <v/>
      </c>
      <c r="T2028" s="48" t="str">
        <f>IF(A2028="","",'DATA PENDIENTES'!O2028)</f>
        <v/>
      </c>
    </row>
    <row r="2029" ht="15.75" customHeight="1">
      <c r="A2029" s="52" t="str">
        <f>IF('DATA PENDIENTES'!B2029="","",'DATA PENDIENTES'!B2029)</f>
        <v/>
      </c>
      <c r="B2029" s="52" t="str">
        <f>IF(A2029="","",'DATA PENDIENTES'!C2029)</f>
        <v/>
      </c>
      <c r="C2029" s="52" t="str">
        <f>IF(A2029="","",'DATA PENDIENTES'!L2029)</f>
        <v/>
      </c>
      <c r="D2029" s="52" t="str">
        <f>IF(A2029="","",'DATA PENDIENTES'!J2029)</f>
        <v/>
      </c>
      <c r="E2029" s="52" t="str">
        <f>IF(A2029="","",'DATA PENDIENTES'!D2029)</f>
        <v/>
      </c>
      <c r="F2029" s="52" t="str">
        <f>IF(A2029="","",'DATA PENDIENTES'!E2029)</f>
        <v/>
      </c>
      <c r="G2029" s="52" t="str">
        <f>IF(A2029="","",'DATA PENDIENTES'!F2029)</f>
        <v/>
      </c>
      <c r="H2029" s="52" t="str">
        <f>IF(A2029="","",'DATA PENDIENTES'!G2029)</f>
        <v/>
      </c>
      <c r="I2029" s="53" t="str">
        <f>IF(A2029="","",'DATA PENDIENTES'!H2029)</f>
        <v/>
      </c>
      <c r="J2029" s="53" t="str">
        <f t="shared" si="1"/>
        <v/>
      </c>
      <c r="K2029" s="52" t="str">
        <f>IF(A2029="","",'DATA PENDIENTES'!I2029)</f>
        <v/>
      </c>
      <c r="L2029" s="52" t="str">
        <f>IF(A2029="","",'DATA PENDIENTES'!K2029)</f>
        <v/>
      </c>
      <c r="M2029" s="52" t="str">
        <f>IF(A2029="","",'DATA PENDIENTES'!M2029)</f>
        <v/>
      </c>
      <c r="N2029" s="52" t="str">
        <f>IF(A2029="","",'DATA PENDIENTES'!N2029)</f>
        <v/>
      </c>
      <c r="O2029" s="52" t="str">
        <f t="shared" si="2"/>
        <v/>
      </c>
      <c r="P2029" s="52" t="str">
        <f t="shared" si="3"/>
        <v/>
      </c>
      <c r="Q2029" s="80" t="str">
        <f t="shared" si="4"/>
        <v/>
      </c>
      <c r="R2029" s="52" t="str">
        <f t="shared" si="5"/>
        <v/>
      </c>
      <c r="S2029" s="52" t="str">
        <f t="shared" si="6"/>
        <v/>
      </c>
      <c r="T2029" s="53" t="str">
        <f>IF(A2029="","",'DATA PENDIENTES'!O2029)</f>
        <v/>
      </c>
    </row>
    <row r="2030" ht="15.75" customHeight="1">
      <c r="A2030" s="47" t="str">
        <f>IF('DATA PENDIENTES'!B2030="","",'DATA PENDIENTES'!B2030)</f>
        <v/>
      </c>
      <c r="B2030" s="47" t="str">
        <f>IF(A2030="","",'DATA PENDIENTES'!C2030)</f>
        <v/>
      </c>
      <c r="C2030" s="47" t="str">
        <f>IF(A2030="","",'DATA PENDIENTES'!L2030)</f>
        <v/>
      </c>
      <c r="D2030" s="47" t="str">
        <f>IF(A2030="","",'DATA PENDIENTES'!J2030)</f>
        <v/>
      </c>
      <c r="E2030" s="47" t="str">
        <f>IF(A2030="","",'DATA PENDIENTES'!D2030)</f>
        <v/>
      </c>
      <c r="F2030" s="47" t="str">
        <f>IF(A2030="","",'DATA PENDIENTES'!E2030)</f>
        <v/>
      </c>
      <c r="G2030" s="47" t="str">
        <f>IF(A2030="","",'DATA PENDIENTES'!F2030)</f>
        <v/>
      </c>
      <c r="H2030" s="47" t="str">
        <f>IF(A2030="","",'DATA PENDIENTES'!G2030)</f>
        <v/>
      </c>
      <c r="I2030" s="48" t="str">
        <f>IF(A2030="","",'DATA PENDIENTES'!H2030)</f>
        <v/>
      </c>
      <c r="J2030" s="48" t="str">
        <f t="shared" si="1"/>
        <v/>
      </c>
      <c r="K2030" s="47" t="str">
        <f>IF(A2030="","",'DATA PENDIENTES'!I2030)</f>
        <v/>
      </c>
      <c r="L2030" s="47" t="str">
        <f>IF(A2030="","",'DATA PENDIENTES'!K2030)</f>
        <v/>
      </c>
      <c r="M2030" s="47" t="str">
        <f>IF(A2030="","",'DATA PENDIENTES'!M2030)</f>
        <v/>
      </c>
      <c r="N2030" s="47" t="str">
        <f>IF(A2030="","",'DATA PENDIENTES'!N2030)</f>
        <v/>
      </c>
      <c r="O2030" s="47" t="str">
        <f t="shared" si="2"/>
        <v/>
      </c>
      <c r="P2030" s="47" t="str">
        <f t="shared" si="3"/>
        <v/>
      </c>
      <c r="Q2030" s="77" t="str">
        <f t="shared" si="4"/>
        <v/>
      </c>
      <c r="R2030" s="47" t="str">
        <f t="shared" si="5"/>
        <v/>
      </c>
      <c r="S2030" s="47" t="str">
        <f t="shared" si="6"/>
        <v/>
      </c>
      <c r="T2030" s="48" t="str">
        <f>IF(A2030="","",'DATA PENDIENTES'!O2030)</f>
        <v/>
      </c>
    </row>
    <row r="2031" ht="15.75" customHeight="1">
      <c r="A2031" s="52" t="str">
        <f>IF('DATA PENDIENTES'!B2031="","",'DATA PENDIENTES'!B2031)</f>
        <v/>
      </c>
      <c r="B2031" s="52" t="str">
        <f>IF(A2031="","",'DATA PENDIENTES'!C2031)</f>
        <v/>
      </c>
      <c r="C2031" s="52" t="str">
        <f>IF(A2031="","",'DATA PENDIENTES'!L2031)</f>
        <v/>
      </c>
      <c r="D2031" s="52" t="str">
        <f>IF(A2031="","",'DATA PENDIENTES'!J2031)</f>
        <v/>
      </c>
      <c r="E2031" s="52" t="str">
        <f>IF(A2031="","",'DATA PENDIENTES'!D2031)</f>
        <v/>
      </c>
      <c r="F2031" s="52" t="str">
        <f>IF(A2031="","",'DATA PENDIENTES'!E2031)</f>
        <v/>
      </c>
      <c r="G2031" s="52" t="str">
        <f>IF(A2031="","",'DATA PENDIENTES'!F2031)</f>
        <v/>
      </c>
      <c r="H2031" s="52" t="str">
        <f>IF(A2031="","",'DATA PENDIENTES'!G2031)</f>
        <v/>
      </c>
      <c r="I2031" s="53" t="str">
        <f>IF(A2031="","",'DATA PENDIENTES'!H2031)</f>
        <v/>
      </c>
      <c r="J2031" s="53" t="str">
        <f t="shared" si="1"/>
        <v/>
      </c>
      <c r="K2031" s="52" t="str">
        <f>IF(A2031="","",'DATA PENDIENTES'!I2031)</f>
        <v/>
      </c>
      <c r="L2031" s="52" t="str">
        <f>IF(A2031="","",'DATA PENDIENTES'!K2031)</f>
        <v/>
      </c>
      <c r="M2031" s="52" t="str">
        <f>IF(A2031="","",'DATA PENDIENTES'!M2031)</f>
        <v/>
      </c>
      <c r="N2031" s="52" t="str">
        <f>IF(A2031="","",'DATA PENDIENTES'!N2031)</f>
        <v/>
      </c>
      <c r="O2031" s="52" t="str">
        <f t="shared" si="2"/>
        <v/>
      </c>
      <c r="P2031" s="52" t="str">
        <f t="shared" si="3"/>
        <v/>
      </c>
      <c r="Q2031" s="80" t="str">
        <f t="shared" si="4"/>
        <v/>
      </c>
      <c r="R2031" s="52" t="str">
        <f t="shared" si="5"/>
        <v/>
      </c>
      <c r="S2031" s="52" t="str">
        <f t="shared" si="6"/>
        <v/>
      </c>
      <c r="T2031" s="53" t="str">
        <f>IF(A2031="","",'DATA PENDIENTES'!O2031)</f>
        <v/>
      </c>
    </row>
    <row r="2032" ht="15.75" customHeight="1">
      <c r="A2032" s="47" t="str">
        <f>IF('DATA PENDIENTES'!B2032="","",'DATA PENDIENTES'!B2032)</f>
        <v/>
      </c>
      <c r="B2032" s="47" t="str">
        <f>IF(A2032="","",'DATA PENDIENTES'!C2032)</f>
        <v/>
      </c>
      <c r="C2032" s="47" t="str">
        <f>IF(A2032="","",'DATA PENDIENTES'!L2032)</f>
        <v/>
      </c>
      <c r="D2032" s="47" t="str">
        <f>IF(A2032="","",'DATA PENDIENTES'!J2032)</f>
        <v/>
      </c>
      <c r="E2032" s="47" t="str">
        <f>IF(A2032="","",'DATA PENDIENTES'!D2032)</f>
        <v/>
      </c>
      <c r="F2032" s="47" t="str">
        <f>IF(A2032="","",'DATA PENDIENTES'!E2032)</f>
        <v/>
      </c>
      <c r="G2032" s="47" t="str">
        <f>IF(A2032="","",'DATA PENDIENTES'!F2032)</f>
        <v/>
      </c>
      <c r="H2032" s="47" t="str">
        <f>IF(A2032="","",'DATA PENDIENTES'!G2032)</f>
        <v/>
      </c>
      <c r="I2032" s="48" t="str">
        <f>IF(A2032="","",'DATA PENDIENTES'!H2032)</f>
        <v/>
      </c>
      <c r="J2032" s="48" t="str">
        <f t="shared" si="1"/>
        <v/>
      </c>
      <c r="K2032" s="47" t="str">
        <f>IF(A2032="","",'DATA PENDIENTES'!I2032)</f>
        <v/>
      </c>
      <c r="L2032" s="47" t="str">
        <f>IF(A2032="","",'DATA PENDIENTES'!K2032)</f>
        <v/>
      </c>
      <c r="M2032" s="47" t="str">
        <f>IF(A2032="","",'DATA PENDIENTES'!M2032)</f>
        <v/>
      </c>
      <c r="N2032" s="47" t="str">
        <f>IF(A2032="","",'DATA PENDIENTES'!N2032)</f>
        <v/>
      </c>
      <c r="O2032" s="47" t="str">
        <f t="shared" si="2"/>
        <v/>
      </c>
      <c r="P2032" s="47" t="str">
        <f t="shared" si="3"/>
        <v/>
      </c>
      <c r="Q2032" s="77" t="str">
        <f t="shared" si="4"/>
        <v/>
      </c>
      <c r="R2032" s="47" t="str">
        <f t="shared" si="5"/>
        <v/>
      </c>
      <c r="S2032" s="47" t="str">
        <f t="shared" si="6"/>
        <v/>
      </c>
      <c r="T2032" s="48" t="str">
        <f>IF(A2032="","",'DATA PENDIENTES'!O2032)</f>
        <v/>
      </c>
    </row>
    <row r="2033" ht="15.75" customHeight="1">
      <c r="A2033" s="52" t="str">
        <f>IF('DATA PENDIENTES'!B2033="","",'DATA PENDIENTES'!B2033)</f>
        <v/>
      </c>
      <c r="B2033" s="52" t="str">
        <f>IF(A2033="","",'DATA PENDIENTES'!C2033)</f>
        <v/>
      </c>
      <c r="C2033" s="52" t="str">
        <f>IF(A2033="","",'DATA PENDIENTES'!L2033)</f>
        <v/>
      </c>
      <c r="D2033" s="52" t="str">
        <f>IF(A2033="","",'DATA PENDIENTES'!J2033)</f>
        <v/>
      </c>
      <c r="E2033" s="52" t="str">
        <f>IF(A2033="","",'DATA PENDIENTES'!D2033)</f>
        <v/>
      </c>
      <c r="F2033" s="52" t="str">
        <f>IF(A2033="","",'DATA PENDIENTES'!E2033)</f>
        <v/>
      </c>
      <c r="G2033" s="52" t="str">
        <f>IF(A2033="","",'DATA PENDIENTES'!F2033)</f>
        <v/>
      </c>
      <c r="H2033" s="52" t="str">
        <f>IF(A2033="","",'DATA PENDIENTES'!G2033)</f>
        <v/>
      </c>
      <c r="I2033" s="53" t="str">
        <f>IF(A2033="","",'DATA PENDIENTES'!H2033)</f>
        <v/>
      </c>
      <c r="J2033" s="53" t="str">
        <f t="shared" si="1"/>
        <v/>
      </c>
      <c r="K2033" s="52" t="str">
        <f>IF(A2033="","",'DATA PENDIENTES'!I2033)</f>
        <v/>
      </c>
      <c r="L2033" s="52" t="str">
        <f>IF(A2033="","",'DATA PENDIENTES'!K2033)</f>
        <v/>
      </c>
      <c r="M2033" s="52" t="str">
        <f>IF(A2033="","",'DATA PENDIENTES'!M2033)</f>
        <v/>
      </c>
      <c r="N2033" s="52" t="str">
        <f>IF(A2033="","",'DATA PENDIENTES'!N2033)</f>
        <v/>
      </c>
      <c r="O2033" s="52" t="str">
        <f t="shared" si="2"/>
        <v/>
      </c>
      <c r="P2033" s="52" t="str">
        <f t="shared" si="3"/>
        <v/>
      </c>
      <c r="Q2033" s="80" t="str">
        <f t="shared" si="4"/>
        <v/>
      </c>
      <c r="R2033" s="52" t="str">
        <f t="shared" si="5"/>
        <v/>
      </c>
      <c r="S2033" s="52" t="str">
        <f t="shared" si="6"/>
        <v/>
      </c>
      <c r="T2033" s="53" t="str">
        <f>IF(A2033="","",'DATA PENDIENTES'!O2033)</f>
        <v/>
      </c>
    </row>
    <row r="2034" ht="15.75" customHeight="1">
      <c r="A2034" s="47" t="str">
        <f>IF('DATA PENDIENTES'!B2034="","",'DATA PENDIENTES'!B2034)</f>
        <v/>
      </c>
      <c r="B2034" s="47" t="str">
        <f>IF(A2034="","",'DATA PENDIENTES'!C2034)</f>
        <v/>
      </c>
      <c r="C2034" s="47" t="str">
        <f>IF(A2034="","",'DATA PENDIENTES'!L2034)</f>
        <v/>
      </c>
      <c r="D2034" s="47" t="str">
        <f>IF(A2034="","",'DATA PENDIENTES'!J2034)</f>
        <v/>
      </c>
      <c r="E2034" s="47" t="str">
        <f>IF(A2034="","",'DATA PENDIENTES'!D2034)</f>
        <v/>
      </c>
      <c r="F2034" s="47" t="str">
        <f>IF(A2034="","",'DATA PENDIENTES'!E2034)</f>
        <v/>
      </c>
      <c r="G2034" s="47" t="str">
        <f>IF(A2034="","",'DATA PENDIENTES'!F2034)</f>
        <v/>
      </c>
      <c r="H2034" s="47" t="str">
        <f>IF(A2034="","",'DATA PENDIENTES'!G2034)</f>
        <v/>
      </c>
      <c r="I2034" s="48" t="str">
        <f>IF(A2034="","",'DATA PENDIENTES'!H2034)</f>
        <v/>
      </c>
      <c r="J2034" s="48" t="str">
        <f t="shared" si="1"/>
        <v/>
      </c>
      <c r="K2034" s="47" t="str">
        <f>IF(A2034="","",'DATA PENDIENTES'!I2034)</f>
        <v/>
      </c>
      <c r="L2034" s="47" t="str">
        <f>IF(A2034="","",'DATA PENDIENTES'!K2034)</f>
        <v/>
      </c>
      <c r="M2034" s="47" t="str">
        <f>IF(A2034="","",'DATA PENDIENTES'!M2034)</f>
        <v/>
      </c>
      <c r="N2034" s="47" t="str">
        <f>IF(A2034="","",'DATA PENDIENTES'!N2034)</f>
        <v/>
      </c>
      <c r="O2034" s="47" t="str">
        <f t="shared" si="2"/>
        <v/>
      </c>
      <c r="P2034" s="47" t="str">
        <f t="shared" si="3"/>
        <v/>
      </c>
      <c r="Q2034" s="77" t="str">
        <f t="shared" si="4"/>
        <v/>
      </c>
      <c r="R2034" s="47" t="str">
        <f t="shared" si="5"/>
        <v/>
      </c>
      <c r="S2034" s="47" t="str">
        <f t="shared" si="6"/>
        <v/>
      </c>
      <c r="T2034" s="48" t="str">
        <f>IF(A2034="","",'DATA PENDIENTES'!O2034)</f>
        <v/>
      </c>
    </row>
    <row r="2035" ht="15.75" customHeight="1">
      <c r="A2035" s="52" t="str">
        <f>IF('DATA PENDIENTES'!B2035="","",'DATA PENDIENTES'!B2035)</f>
        <v/>
      </c>
      <c r="B2035" s="52" t="str">
        <f>IF(A2035="","",'DATA PENDIENTES'!C2035)</f>
        <v/>
      </c>
      <c r="C2035" s="52" t="str">
        <f>IF(A2035="","",'DATA PENDIENTES'!L2035)</f>
        <v/>
      </c>
      <c r="D2035" s="52" t="str">
        <f>IF(A2035="","",'DATA PENDIENTES'!J2035)</f>
        <v/>
      </c>
      <c r="E2035" s="52" t="str">
        <f>IF(A2035="","",'DATA PENDIENTES'!D2035)</f>
        <v/>
      </c>
      <c r="F2035" s="52" t="str">
        <f>IF(A2035="","",'DATA PENDIENTES'!E2035)</f>
        <v/>
      </c>
      <c r="G2035" s="52" t="str">
        <f>IF(A2035="","",'DATA PENDIENTES'!F2035)</f>
        <v/>
      </c>
      <c r="H2035" s="52" t="str">
        <f>IF(A2035="","",'DATA PENDIENTES'!G2035)</f>
        <v/>
      </c>
      <c r="I2035" s="53" t="str">
        <f>IF(A2035="","",'DATA PENDIENTES'!H2035)</f>
        <v/>
      </c>
      <c r="J2035" s="53" t="str">
        <f t="shared" si="1"/>
        <v/>
      </c>
      <c r="K2035" s="52" t="str">
        <f>IF(A2035="","",'DATA PENDIENTES'!I2035)</f>
        <v/>
      </c>
      <c r="L2035" s="52" t="str">
        <f>IF(A2035="","",'DATA PENDIENTES'!K2035)</f>
        <v/>
      </c>
      <c r="M2035" s="52" t="str">
        <f>IF(A2035="","",'DATA PENDIENTES'!M2035)</f>
        <v/>
      </c>
      <c r="N2035" s="52" t="str">
        <f>IF(A2035="","",'DATA PENDIENTES'!N2035)</f>
        <v/>
      </c>
      <c r="O2035" s="52" t="str">
        <f t="shared" si="2"/>
        <v/>
      </c>
      <c r="P2035" s="52" t="str">
        <f t="shared" si="3"/>
        <v/>
      </c>
      <c r="Q2035" s="80" t="str">
        <f t="shared" si="4"/>
        <v/>
      </c>
      <c r="R2035" s="52" t="str">
        <f t="shared" si="5"/>
        <v/>
      </c>
      <c r="S2035" s="52" t="str">
        <f t="shared" si="6"/>
        <v/>
      </c>
      <c r="T2035" s="53" t="str">
        <f>IF(A2035="","",'DATA PENDIENTES'!O2035)</f>
        <v/>
      </c>
    </row>
    <row r="2036" ht="15.75" customHeight="1">
      <c r="A2036" s="47" t="str">
        <f>IF('DATA PENDIENTES'!B2036="","",'DATA PENDIENTES'!B2036)</f>
        <v/>
      </c>
      <c r="B2036" s="47" t="str">
        <f>IF(A2036="","",'DATA PENDIENTES'!C2036)</f>
        <v/>
      </c>
      <c r="C2036" s="47" t="str">
        <f>IF(A2036="","",'DATA PENDIENTES'!L2036)</f>
        <v/>
      </c>
      <c r="D2036" s="47" t="str">
        <f>IF(A2036="","",'DATA PENDIENTES'!J2036)</f>
        <v/>
      </c>
      <c r="E2036" s="47" t="str">
        <f>IF(A2036="","",'DATA PENDIENTES'!D2036)</f>
        <v/>
      </c>
      <c r="F2036" s="47" t="str">
        <f>IF(A2036="","",'DATA PENDIENTES'!E2036)</f>
        <v/>
      </c>
      <c r="G2036" s="47" t="str">
        <f>IF(A2036="","",'DATA PENDIENTES'!F2036)</f>
        <v/>
      </c>
      <c r="H2036" s="47" t="str">
        <f>IF(A2036="","",'DATA PENDIENTES'!G2036)</f>
        <v/>
      </c>
      <c r="I2036" s="48" t="str">
        <f>IF(A2036="","",'DATA PENDIENTES'!H2036)</f>
        <v/>
      </c>
      <c r="J2036" s="48" t="str">
        <f t="shared" si="1"/>
        <v/>
      </c>
      <c r="K2036" s="47" t="str">
        <f>IF(A2036="","",'DATA PENDIENTES'!I2036)</f>
        <v/>
      </c>
      <c r="L2036" s="47" t="str">
        <f>IF(A2036="","",'DATA PENDIENTES'!K2036)</f>
        <v/>
      </c>
      <c r="M2036" s="47" t="str">
        <f>IF(A2036="","",'DATA PENDIENTES'!M2036)</f>
        <v/>
      </c>
      <c r="N2036" s="47" t="str">
        <f>IF(A2036="","",'DATA PENDIENTES'!N2036)</f>
        <v/>
      </c>
      <c r="O2036" s="47" t="str">
        <f t="shared" si="2"/>
        <v/>
      </c>
      <c r="P2036" s="47" t="str">
        <f t="shared" si="3"/>
        <v/>
      </c>
      <c r="Q2036" s="77" t="str">
        <f t="shared" si="4"/>
        <v/>
      </c>
      <c r="R2036" s="47" t="str">
        <f t="shared" si="5"/>
        <v/>
      </c>
      <c r="S2036" s="47" t="str">
        <f t="shared" si="6"/>
        <v/>
      </c>
      <c r="T2036" s="48" t="str">
        <f>IF(A2036="","",'DATA PENDIENTES'!O2036)</f>
        <v/>
      </c>
    </row>
    <row r="2037" ht="15.75" customHeight="1">
      <c r="A2037" s="52" t="str">
        <f>IF('DATA PENDIENTES'!B2037="","",'DATA PENDIENTES'!B2037)</f>
        <v/>
      </c>
      <c r="B2037" s="52" t="str">
        <f>IF(A2037="","",'DATA PENDIENTES'!C2037)</f>
        <v/>
      </c>
      <c r="C2037" s="52" t="str">
        <f>IF(A2037="","",'DATA PENDIENTES'!L2037)</f>
        <v/>
      </c>
      <c r="D2037" s="52" t="str">
        <f>IF(A2037="","",'DATA PENDIENTES'!J2037)</f>
        <v/>
      </c>
      <c r="E2037" s="52" t="str">
        <f>IF(A2037="","",'DATA PENDIENTES'!D2037)</f>
        <v/>
      </c>
      <c r="F2037" s="52" t="str">
        <f>IF(A2037="","",'DATA PENDIENTES'!E2037)</f>
        <v/>
      </c>
      <c r="G2037" s="52" t="str">
        <f>IF(A2037="","",'DATA PENDIENTES'!F2037)</f>
        <v/>
      </c>
      <c r="H2037" s="52" t="str">
        <f>IF(A2037="","",'DATA PENDIENTES'!G2037)</f>
        <v/>
      </c>
      <c r="I2037" s="53" t="str">
        <f>IF(A2037="","",'DATA PENDIENTES'!H2037)</f>
        <v/>
      </c>
      <c r="J2037" s="53" t="str">
        <f t="shared" si="1"/>
        <v/>
      </c>
      <c r="K2037" s="52" t="str">
        <f>IF(A2037="","",'DATA PENDIENTES'!I2037)</f>
        <v/>
      </c>
      <c r="L2037" s="52" t="str">
        <f>IF(A2037="","",'DATA PENDIENTES'!K2037)</f>
        <v/>
      </c>
      <c r="M2037" s="52" t="str">
        <f>IF(A2037="","",'DATA PENDIENTES'!M2037)</f>
        <v/>
      </c>
      <c r="N2037" s="52" t="str">
        <f>IF(A2037="","",'DATA PENDIENTES'!N2037)</f>
        <v/>
      </c>
      <c r="O2037" s="52" t="str">
        <f t="shared" si="2"/>
        <v/>
      </c>
      <c r="P2037" s="52" t="str">
        <f t="shared" si="3"/>
        <v/>
      </c>
      <c r="Q2037" s="80" t="str">
        <f t="shared" si="4"/>
        <v/>
      </c>
      <c r="R2037" s="52" t="str">
        <f t="shared" si="5"/>
        <v/>
      </c>
      <c r="S2037" s="52" t="str">
        <f t="shared" si="6"/>
        <v/>
      </c>
      <c r="T2037" s="53" t="str">
        <f>IF(A2037="","",'DATA PENDIENTES'!O2037)</f>
        <v/>
      </c>
    </row>
    <row r="2038" ht="15.75" customHeight="1">
      <c r="A2038" s="47" t="str">
        <f>IF('DATA PENDIENTES'!B2038="","",'DATA PENDIENTES'!B2038)</f>
        <v/>
      </c>
      <c r="B2038" s="47" t="str">
        <f>IF(A2038="","",'DATA PENDIENTES'!C2038)</f>
        <v/>
      </c>
      <c r="C2038" s="47" t="str">
        <f>IF(A2038="","",'DATA PENDIENTES'!L2038)</f>
        <v/>
      </c>
      <c r="D2038" s="47" t="str">
        <f>IF(A2038="","",'DATA PENDIENTES'!J2038)</f>
        <v/>
      </c>
      <c r="E2038" s="47" t="str">
        <f>IF(A2038="","",'DATA PENDIENTES'!D2038)</f>
        <v/>
      </c>
      <c r="F2038" s="47" t="str">
        <f>IF(A2038="","",'DATA PENDIENTES'!E2038)</f>
        <v/>
      </c>
      <c r="G2038" s="47" t="str">
        <f>IF(A2038="","",'DATA PENDIENTES'!F2038)</f>
        <v/>
      </c>
      <c r="H2038" s="47" t="str">
        <f>IF(A2038="","",'DATA PENDIENTES'!G2038)</f>
        <v/>
      </c>
      <c r="I2038" s="48" t="str">
        <f>IF(A2038="","",'DATA PENDIENTES'!H2038)</f>
        <v/>
      </c>
      <c r="J2038" s="48" t="str">
        <f t="shared" si="1"/>
        <v/>
      </c>
      <c r="K2038" s="47" t="str">
        <f>IF(A2038="","",'DATA PENDIENTES'!I2038)</f>
        <v/>
      </c>
      <c r="L2038" s="47" t="str">
        <f>IF(A2038="","",'DATA PENDIENTES'!K2038)</f>
        <v/>
      </c>
      <c r="M2038" s="47" t="str">
        <f>IF(A2038="","",'DATA PENDIENTES'!M2038)</f>
        <v/>
      </c>
      <c r="N2038" s="47" t="str">
        <f>IF(A2038="","",'DATA PENDIENTES'!N2038)</f>
        <v/>
      </c>
      <c r="O2038" s="47" t="str">
        <f t="shared" si="2"/>
        <v/>
      </c>
      <c r="P2038" s="47" t="str">
        <f t="shared" si="3"/>
        <v/>
      </c>
      <c r="Q2038" s="77" t="str">
        <f t="shared" si="4"/>
        <v/>
      </c>
      <c r="R2038" s="47" t="str">
        <f t="shared" si="5"/>
        <v/>
      </c>
      <c r="S2038" s="47" t="str">
        <f t="shared" si="6"/>
        <v/>
      </c>
      <c r="T2038" s="48" t="str">
        <f>IF(A2038="","",'DATA PENDIENTES'!O2038)</f>
        <v/>
      </c>
    </row>
    <row r="2039" ht="15.75" customHeight="1">
      <c r="A2039" s="52" t="str">
        <f>IF('DATA PENDIENTES'!B2039="","",'DATA PENDIENTES'!B2039)</f>
        <v/>
      </c>
      <c r="B2039" s="52" t="str">
        <f>IF(A2039="","",'DATA PENDIENTES'!C2039)</f>
        <v/>
      </c>
      <c r="C2039" s="52" t="str">
        <f>IF(A2039="","",'DATA PENDIENTES'!L2039)</f>
        <v/>
      </c>
      <c r="D2039" s="52" t="str">
        <f>IF(A2039="","",'DATA PENDIENTES'!J2039)</f>
        <v/>
      </c>
      <c r="E2039" s="52" t="str">
        <f>IF(A2039="","",'DATA PENDIENTES'!D2039)</f>
        <v/>
      </c>
      <c r="F2039" s="52" t="str">
        <f>IF(A2039="","",'DATA PENDIENTES'!E2039)</f>
        <v/>
      </c>
      <c r="G2039" s="52" t="str">
        <f>IF(A2039="","",'DATA PENDIENTES'!F2039)</f>
        <v/>
      </c>
      <c r="H2039" s="52" t="str">
        <f>IF(A2039="","",'DATA PENDIENTES'!G2039)</f>
        <v/>
      </c>
      <c r="I2039" s="53" t="str">
        <f>IF(A2039="","",'DATA PENDIENTES'!H2039)</f>
        <v/>
      </c>
      <c r="J2039" s="53" t="str">
        <f t="shared" si="1"/>
        <v/>
      </c>
      <c r="K2039" s="52" t="str">
        <f>IF(A2039="","",'DATA PENDIENTES'!I2039)</f>
        <v/>
      </c>
      <c r="L2039" s="52" t="str">
        <f>IF(A2039="","",'DATA PENDIENTES'!K2039)</f>
        <v/>
      </c>
      <c r="M2039" s="52" t="str">
        <f>IF(A2039="","",'DATA PENDIENTES'!M2039)</f>
        <v/>
      </c>
      <c r="N2039" s="52" t="str">
        <f>IF(A2039="","",'DATA PENDIENTES'!N2039)</f>
        <v/>
      </c>
      <c r="O2039" s="52" t="str">
        <f t="shared" si="2"/>
        <v/>
      </c>
      <c r="P2039" s="52" t="str">
        <f t="shared" si="3"/>
        <v/>
      </c>
      <c r="Q2039" s="80" t="str">
        <f t="shared" si="4"/>
        <v/>
      </c>
      <c r="R2039" s="52" t="str">
        <f t="shared" si="5"/>
        <v/>
      </c>
      <c r="S2039" s="52" t="str">
        <f t="shared" si="6"/>
        <v/>
      </c>
      <c r="T2039" s="53" t="str">
        <f>IF(A2039="","",'DATA PENDIENTES'!O2039)</f>
        <v/>
      </c>
    </row>
    <row r="2040" ht="15.75" customHeight="1">
      <c r="A2040" s="47" t="str">
        <f>IF('DATA PENDIENTES'!B2040="","",'DATA PENDIENTES'!B2040)</f>
        <v/>
      </c>
      <c r="B2040" s="47" t="str">
        <f>IF(A2040="","",'DATA PENDIENTES'!C2040)</f>
        <v/>
      </c>
      <c r="C2040" s="47" t="str">
        <f>IF(A2040="","",'DATA PENDIENTES'!L2040)</f>
        <v/>
      </c>
      <c r="D2040" s="47" t="str">
        <f>IF(A2040="","",'DATA PENDIENTES'!J2040)</f>
        <v/>
      </c>
      <c r="E2040" s="47" t="str">
        <f>IF(A2040="","",'DATA PENDIENTES'!D2040)</f>
        <v/>
      </c>
      <c r="F2040" s="47" t="str">
        <f>IF(A2040="","",'DATA PENDIENTES'!E2040)</f>
        <v/>
      </c>
      <c r="G2040" s="47" t="str">
        <f>IF(A2040="","",'DATA PENDIENTES'!F2040)</f>
        <v/>
      </c>
      <c r="H2040" s="47" t="str">
        <f>IF(A2040="","",'DATA PENDIENTES'!G2040)</f>
        <v/>
      </c>
      <c r="I2040" s="48" t="str">
        <f>IF(A2040="","",'DATA PENDIENTES'!H2040)</f>
        <v/>
      </c>
      <c r="J2040" s="48" t="str">
        <f t="shared" si="1"/>
        <v/>
      </c>
      <c r="K2040" s="47" t="str">
        <f>IF(A2040="","",'DATA PENDIENTES'!I2040)</f>
        <v/>
      </c>
      <c r="L2040" s="47" t="str">
        <f>IF(A2040="","",'DATA PENDIENTES'!K2040)</f>
        <v/>
      </c>
      <c r="M2040" s="47" t="str">
        <f>IF(A2040="","",'DATA PENDIENTES'!M2040)</f>
        <v/>
      </c>
      <c r="N2040" s="47" t="str">
        <f>IF(A2040="","",'DATA PENDIENTES'!N2040)</f>
        <v/>
      </c>
      <c r="O2040" s="47" t="str">
        <f t="shared" si="2"/>
        <v/>
      </c>
      <c r="P2040" s="47" t="str">
        <f t="shared" si="3"/>
        <v/>
      </c>
      <c r="Q2040" s="77" t="str">
        <f t="shared" si="4"/>
        <v/>
      </c>
      <c r="R2040" s="47" t="str">
        <f t="shared" si="5"/>
        <v/>
      </c>
      <c r="S2040" s="47" t="str">
        <f t="shared" si="6"/>
        <v/>
      </c>
      <c r="T2040" s="48" t="str">
        <f>IF(A2040="","",'DATA PENDIENTES'!O2040)</f>
        <v/>
      </c>
    </row>
    <row r="2041" ht="15.75" customHeight="1">
      <c r="A2041" s="52" t="str">
        <f>IF('DATA PENDIENTES'!B2041="","",'DATA PENDIENTES'!B2041)</f>
        <v/>
      </c>
      <c r="B2041" s="52" t="str">
        <f>IF(A2041="","",'DATA PENDIENTES'!C2041)</f>
        <v/>
      </c>
      <c r="C2041" s="52" t="str">
        <f>IF(A2041="","",'DATA PENDIENTES'!L2041)</f>
        <v/>
      </c>
      <c r="D2041" s="52" t="str">
        <f>IF(A2041="","",'DATA PENDIENTES'!J2041)</f>
        <v/>
      </c>
      <c r="E2041" s="52" t="str">
        <f>IF(A2041="","",'DATA PENDIENTES'!D2041)</f>
        <v/>
      </c>
      <c r="F2041" s="52" t="str">
        <f>IF(A2041="","",'DATA PENDIENTES'!E2041)</f>
        <v/>
      </c>
      <c r="G2041" s="52" t="str">
        <f>IF(A2041="","",'DATA PENDIENTES'!F2041)</f>
        <v/>
      </c>
      <c r="H2041" s="52" t="str">
        <f>IF(A2041="","",'DATA PENDIENTES'!G2041)</f>
        <v/>
      </c>
      <c r="I2041" s="53" t="str">
        <f>IF(A2041="","",'DATA PENDIENTES'!H2041)</f>
        <v/>
      </c>
      <c r="J2041" s="53" t="str">
        <f t="shared" si="1"/>
        <v/>
      </c>
      <c r="K2041" s="52" t="str">
        <f>IF(A2041="","",'DATA PENDIENTES'!I2041)</f>
        <v/>
      </c>
      <c r="L2041" s="52" t="str">
        <f>IF(A2041="","",'DATA PENDIENTES'!K2041)</f>
        <v/>
      </c>
      <c r="M2041" s="52" t="str">
        <f>IF(A2041="","",'DATA PENDIENTES'!M2041)</f>
        <v/>
      </c>
      <c r="N2041" s="52" t="str">
        <f>IF(A2041="","",'DATA PENDIENTES'!N2041)</f>
        <v/>
      </c>
      <c r="O2041" s="52" t="str">
        <f t="shared" si="2"/>
        <v/>
      </c>
      <c r="P2041" s="52" t="str">
        <f t="shared" si="3"/>
        <v/>
      </c>
      <c r="Q2041" s="80" t="str">
        <f t="shared" si="4"/>
        <v/>
      </c>
      <c r="R2041" s="52" t="str">
        <f t="shared" si="5"/>
        <v/>
      </c>
      <c r="S2041" s="52" t="str">
        <f t="shared" si="6"/>
        <v/>
      </c>
      <c r="T2041" s="53" t="str">
        <f>IF(A2041="","",'DATA PENDIENTES'!O2041)</f>
        <v/>
      </c>
    </row>
    <row r="2042" ht="15.75" customHeight="1">
      <c r="A2042" s="47" t="str">
        <f>IF('DATA PENDIENTES'!B2042="","",'DATA PENDIENTES'!B2042)</f>
        <v/>
      </c>
      <c r="B2042" s="47" t="str">
        <f>IF(A2042="","",'DATA PENDIENTES'!C2042)</f>
        <v/>
      </c>
      <c r="C2042" s="47" t="str">
        <f>IF(A2042="","",'DATA PENDIENTES'!L2042)</f>
        <v/>
      </c>
      <c r="D2042" s="47" t="str">
        <f>IF(A2042="","",'DATA PENDIENTES'!J2042)</f>
        <v/>
      </c>
      <c r="E2042" s="47" t="str">
        <f>IF(A2042="","",'DATA PENDIENTES'!D2042)</f>
        <v/>
      </c>
      <c r="F2042" s="47" t="str">
        <f>IF(A2042="","",'DATA PENDIENTES'!E2042)</f>
        <v/>
      </c>
      <c r="G2042" s="47" t="str">
        <f>IF(A2042="","",'DATA PENDIENTES'!F2042)</f>
        <v/>
      </c>
      <c r="H2042" s="47" t="str">
        <f>IF(A2042="","",'DATA PENDIENTES'!G2042)</f>
        <v/>
      </c>
      <c r="I2042" s="48" t="str">
        <f>IF(A2042="","",'DATA PENDIENTES'!H2042)</f>
        <v/>
      </c>
      <c r="J2042" s="48" t="str">
        <f t="shared" si="1"/>
        <v/>
      </c>
      <c r="K2042" s="47" t="str">
        <f>IF(A2042="","",'DATA PENDIENTES'!I2042)</f>
        <v/>
      </c>
      <c r="L2042" s="47" t="str">
        <f>IF(A2042="","",'DATA PENDIENTES'!K2042)</f>
        <v/>
      </c>
      <c r="M2042" s="47" t="str">
        <f>IF(A2042="","",'DATA PENDIENTES'!M2042)</f>
        <v/>
      </c>
      <c r="N2042" s="47" t="str">
        <f>IF(A2042="","",'DATA PENDIENTES'!N2042)</f>
        <v/>
      </c>
      <c r="O2042" s="47" t="str">
        <f t="shared" si="2"/>
        <v/>
      </c>
      <c r="P2042" s="47" t="str">
        <f t="shared" si="3"/>
        <v/>
      </c>
      <c r="Q2042" s="77" t="str">
        <f t="shared" si="4"/>
        <v/>
      </c>
      <c r="R2042" s="47" t="str">
        <f t="shared" si="5"/>
        <v/>
      </c>
      <c r="S2042" s="47" t="str">
        <f t="shared" si="6"/>
        <v/>
      </c>
      <c r="T2042" s="48" t="str">
        <f>IF(A2042="","",'DATA PENDIENTES'!O2042)</f>
        <v/>
      </c>
    </row>
    <row r="2043" ht="15.75" customHeight="1">
      <c r="A2043" s="52" t="str">
        <f>IF('DATA PENDIENTES'!B2043="","",'DATA PENDIENTES'!B2043)</f>
        <v/>
      </c>
      <c r="B2043" s="52" t="str">
        <f>IF(A2043="","",'DATA PENDIENTES'!C2043)</f>
        <v/>
      </c>
      <c r="C2043" s="52" t="str">
        <f>IF(A2043="","",'DATA PENDIENTES'!L2043)</f>
        <v/>
      </c>
      <c r="D2043" s="52" t="str">
        <f>IF(A2043="","",'DATA PENDIENTES'!J2043)</f>
        <v/>
      </c>
      <c r="E2043" s="52" t="str">
        <f>IF(A2043="","",'DATA PENDIENTES'!D2043)</f>
        <v/>
      </c>
      <c r="F2043" s="52" t="str">
        <f>IF(A2043="","",'DATA PENDIENTES'!E2043)</f>
        <v/>
      </c>
      <c r="G2043" s="52" t="str">
        <f>IF(A2043="","",'DATA PENDIENTES'!F2043)</f>
        <v/>
      </c>
      <c r="H2043" s="52" t="str">
        <f>IF(A2043="","",'DATA PENDIENTES'!G2043)</f>
        <v/>
      </c>
      <c r="I2043" s="53" t="str">
        <f>IF(A2043="","",'DATA PENDIENTES'!H2043)</f>
        <v/>
      </c>
      <c r="J2043" s="53" t="str">
        <f t="shared" si="1"/>
        <v/>
      </c>
      <c r="K2043" s="52" t="str">
        <f>IF(A2043="","",'DATA PENDIENTES'!I2043)</f>
        <v/>
      </c>
      <c r="L2043" s="52" t="str">
        <f>IF(A2043="","",'DATA PENDIENTES'!K2043)</f>
        <v/>
      </c>
      <c r="M2043" s="52" t="str">
        <f>IF(A2043="","",'DATA PENDIENTES'!M2043)</f>
        <v/>
      </c>
      <c r="N2043" s="52" t="str">
        <f>IF(A2043="","",'DATA PENDIENTES'!N2043)</f>
        <v/>
      </c>
      <c r="O2043" s="52" t="str">
        <f t="shared" si="2"/>
        <v/>
      </c>
      <c r="P2043" s="52" t="str">
        <f t="shared" si="3"/>
        <v/>
      </c>
      <c r="Q2043" s="80" t="str">
        <f t="shared" si="4"/>
        <v/>
      </c>
      <c r="R2043" s="52" t="str">
        <f t="shared" si="5"/>
        <v/>
      </c>
      <c r="S2043" s="52" t="str">
        <f t="shared" si="6"/>
        <v/>
      </c>
      <c r="T2043" s="53" t="str">
        <f>IF(A2043="","",'DATA PENDIENTES'!O2043)</f>
        <v/>
      </c>
    </row>
    <row r="2044" ht="15.75" customHeight="1">
      <c r="A2044" s="47" t="str">
        <f>IF('DATA PENDIENTES'!B2044="","",'DATA PENDIENTES'!B2044)</f>
        <v/>
      </c>
      <c r="B2044" s="47" t="str">
        <f>IF(A2044="","",'DATA PENDIENTES'!C2044)</f>
        <v/>
      </c>
      <c r="C2044" s="47" t="str">
        <f>IF(A2044="","",'DATA PENDIENTES'!L2044)</f>
        <v/>
      </c>
      <c r="D2044" s="47" t="str">
        <f>IF(A2044="","",'DATA PENDIENTES'!J2044)</f>
        <v/>
      </c>
      <c r="E2044" s="47" t="str">
        <f>IF(A2044="","",'DATA PENDIENTES'!D2044)</f>
        <v/>
      </c>
      <c r="F2044" s="47" t="str">
        <f>IF(A2044="","",'DATA PENDIENTES'!E2044)</f>
        <v/>
      </c>
      <c r="G2044" s="47" t="str">
        <f>IF(A2044="","",'DATA PENDIENTES'!F2044)</f>
        <v/>
      </c>
      <c r="H2044" s="47" t="str">
        <f>IF(A2044="","",'DATA PENDIENTES'!G2044)</f>
        <v/>
      </c>
      <c r="I2044" s="48" t="str">
        <f>IF(A2044="","",'DATA PENDIENTES'!H2044)</f>
        <v/>
      </c>
      <c r="J2044" s="48" t="str">
        <f t="shared" si="1"/>
        <v/>
      </c>
      <c r="K2044" s="47" t="str">
        <f>IF(A2044="","",'DATA PENDIENTES'!I2044)</f>
        <v/>
      </c>
      <c r="L2044" s="47" t="str">
        <f>IF(A2044="","",'DATA PENDIENTES'!K2044)</f>
        <v/>
      </c>
      <c r="M2044" s="47" t="str">
        <f>IF(A2044="","",'DATA PENDIENTES'!M2044)</f>
        <v/>
      </c>
      <c r="N2044" s="47" t="str">
        <f>IF(A2044="","",'DATA PENDIENTES'!N2044)</f>
        <v/>
      </c>
      <c r="O2044" s="47" t="str">
        <f t="shared" si="2"/>
        <v/>
      </c>
      <c r="P2044" s="47" t="str">
        <f t="shared" si="3"/>
        <v/>
      </c>
      <c r="Q2044" s="77" t="str">
        <f t="shared" si="4"/>
        <v/>
      </c>
      <c r="R2044" s="47" t="str">
        <f t="shared" si="5"/>
        <v/>
      </c>
      <c r="S2044" s="47" t="str">
        <f t="shared" si="6"/>
        <v/>
      </c>
      <c r="T2044" s="48" t="str">
        <f>IF(A2044="","",'DATA PENDIENTES'!O2044)</f>
        <v/>
      </c>
    </row>
    <row r="2045" ht="15.75" customHeight="1">
      <c r="A2045" s="52" t="str">
        <f>IF('DATA PENDIENTES'!B2045="","",'DATA PENDIENTES'!B2045)</f>
        <v/>
      </c>
      <c r="B2045" s="52" t="str">
        <f>IF(A2045="","",'DATA PENDIENTES'!C2045)</f>
        <v/>
      </c>
      <c r="C2045" s="52" t="str">
        <f>IF(A2045="","",'DATA PENDIENTES'!L2045)</f>
        <v/>
      </c>
      <c r="D2045" s="52" t="str">
        <f>IF(A2045="","",'DATA PENDIENTES'!J2045)</f>
        <v/>
      </c>
      <c r="E2045" s="52" t="str">
        <f>IF(A2045="","",'DATA PENDIENTES'!D2045)</f>
        <v/>
      </c>
      <c r="F2045" s="52" t="str">
        <f>IF(A2045="","",'DATA PENDIENTES'!E2045)</f>
        <v/>
      </c>
      <c r="G2045" s="52" t="str">
        <f>IF(A2045="","",'DATA PENDIENTES'!F2045)</f>
        <v/>
      </c>
      <c r="H2045" s="52" t="str">
        <f>IF(A2045="","",'DATA PENDIENTES'!G2045)</f>
        <v/>
      </c>
      <c r="I2045" s="53" t="str">
        <f>IF(A2045="","",'DATA PENDIENTES'!H2045)</f>
        <v/>
      </c>
      <c r="J2045" s="53" t="str">
        <f t="shared" si="1"/>
        <v/>
      </c>
      <c r="K2045" s="52" t="str">
        <f>IF(A2045="","",'DATA PENDIENTES'!I2045)</f>
        <v/>
      </c>
      <c r="L2045" s="52" t="str">
        <f>IF(A2045="","",'DATA PENDIENTES'!K2045)</f>
        <v/>
      </c>
      <c r="M2045" s="52" t="str">
        <f>IF(A2045="","",'DATA PENDIENTES'!M2045)</f>
        <v/>
      </c>
      <c r="N2045" s="52" t="str">
        <f>IF(A2045="","",'DATA PENDIENTES'!N2045)</f>
        <v/>
      </c>
      <c r="O2045" s="52" t="str">
        <f t="shared" si="2"/>
        <v/>
      </c>
      <c r="P2045" s="52" t="str">
        <f t="shared" si="3"/>
        <v/>
      </c>
      <c r="Q2045" s="80" t="str">
        <f t="shared" si="4"/>
        <v/>
      </c>
      <c r="R2045" s="52" t="str">
        <f t="shared" si="5"/>
        <v/>
      </c>
      <c r="S2045" s="52" t="str">
        <f t="shared" si="6"/>
        <v/>
      </c>
      <c r="T2045" s="53" t="str">
        <f>IF(A2045="","",'DATA PENDIENTES'!O2045)</f>
        <v/>
      </c>
    </row>
    <row r="2046" ht="15.75" customHeight="1">
      <c r="A2046" s="47" t="str">
        <f>IF('DATA PENDIENTES'!B2046="","",'DATA PENDIENTES'!B2046)</f>
        <v/>
      </c>
      <c r="B2046" s="47" t="str">
        <f>IF(A2046="","",'DATA PENDIENTES'!C2046)</f>
        <v/>
      </c>
      <c r="C2046" s="47" t="str">
        <f>IF(A2046="","",'DATA PENDIENTES'!L2046)</f>
        <v/>
      </c>
      <c r="D2046" s="47" t="str">
        <f>IF(A2046="","",'DATA PENDIENTES'!J2046)</f>
        <v/>
      </c>
      <c r="E2046" s="47" t="str">
        <f>IF(A2046="","",'DATA PENDIENTES'!D2046)</f>
        <v/>
      </c>
      <c r="F2046" s="47" t="str">
        <f>IF(A2046="","",'DATA PENDIENTES'!E2046)</f>
        <v/>
      </c>
      <c r="G2046" s="47" t="str">
        <f>IF(A2046="","",'DATA PENDIENTES'!F2046)</f>
        <v/>
      </c>
      <c r="H2046" s="47" t="str">
        <f>IF(A2046="","",'DATA PENDIENTES'!G2046)</f>
        <v/>
      </c>
      <c r="I2046" s="48" t="str">
        <f>IF(A2046="","",'DATA PENDIENTES'!H2046)</f>
        <v/>
      </c>
      <c r="J2046" s="48" t="str">
        <f t="shared" si="1"/>
        <v/>
      </c>
      <c r="K2046" s="47" t="str">
        <f>IF(A2046="","",'DATA PENDIENTES'!I2046)</f>
        <v/>
      </c>
      <c r="L2046" s="47" t="str">
        <f>IF(A2046="","",'DATA PENDIENTES'!K2046)</f>
        <v/>
      </c>
      <c r="M2046" s="47" t="str">
        <f>IF(A2046="","",'DATA PENDIENTES'!M2046)</f>
        <v/>
      </c>
      <c r="N2046" s="47" t="str">
        <f>IF(A2046="","",'DATA PENDIENTES'!N2046)</f>
        <v/>
      </c>
      <c r="O2046" s="47" t="str">
        <f t="shared" si="2"/>
        <v/>
      </c>
      <c r="P2046" s="47" t="str">
        <f t="shared" si="3"/>
        <v/>
      </c>
      <c r="Q2046" s="77" t="str">
        <f t="shared" si="4"/>
        <v/>
      </c>
      <c r="R2046" s="47" t="str">
        <f t="shared" si="5"/>
        <v/>
      </c>
      <c r="S2046" s="47" t="str">
        <f t="shared" si="6"/>
        <v/>
      </c>
      <c r="T2046" s="48" t="str">
        <f>IF(A2046="","",'DATA PENDIENTES'!O2046)</f>
        <v/>
      </c>
    </row>
    <row r="2047" ht="15.75" customHeight="1">
      <c r="A2047" s="52" t="str">
        <f>IF('DATA PENDIENTES'!B2047="","",'DATA PENDIENTES'!B2047)</f>
        <v/>
      </c>
      <c r="B2047" s="52" t="str">
        <f>IF(A2047="","",'DATA PENDIENTES'!C2047)</f>
        <v/>
      </c>
      <c r="C2047" s="52" t="str">
        <f>IF(A2047="","",'DATA PENDIENTES'!L2047)</f>
        <v/>
      </c>
      <c r="D2047" s="52" t="str">
        <f>IF(A2047="","",'DATA PENDIENTES'!J2047)</f>
        <v/>
      </c>
      <c r="E2047" s="52" t="str">
        <f>IF(A2047="","",'DATA PENDIENTES'!D2047)</f>
        <v/>
      </c>
      <c r="F2047" s="52" t="str">
        <f>IF(A2047="","",'DATA PENDIENTES'!E2047)</f>
        <v/>
      </c>
      <c r="G2047" s="52" t="str">
        <f>IF(A2047="","",'DATA PENDIENTES'!F2047)</f>
        <v/>
      </c>
      <c r="H2047" s="52" t="str">
        <f>IF(A2047="","",'DATA PENDIENTES'!G2047)</f>
        <v/>
      </c>
      <c r="I2047" s="53" t="str">
        <f>IF(A2047="","",'DATA PENDIENTES'!H2047)</f>
        <v/>
      </c>
      <c r="J2047" s="53" t="str">
        <f t="shared" si="1"/>
        <v/>
      </c>
      <c r="K2047" s="52" t="str">
        <f>IF(A2047="","",'DATA PENDIENTES'!I2047)</f>
        <v/>
      </c>
      <c r="L2047" s="52" t="str">
        <f>IF(A2047="","",'DATA PENDIENTES'!K2047)</f>
        <v/>
      </c>
      <c r="M2047" s="52" t="str">
        <f>IF(A2047="","",'DATA PENDIENTES'!M2047)</f>
        <v/>
      </c>
      <c r="N2047" s="52" t="str">
        <f>IF(A2047="","",'DATA PENDIENTES'!N2047)</f>
        <v/>
      </c>
      <c r="O2047" s="52" t="str">
        <f t="shared" si="2"/>
        <v/>
      </c>
      <c r="P2047" s="52" t="str">
        <f t="shared" si="3"/>
        <v/>
      </c>
      <c r="Q2047" s="80" t="str">
        <f t="shared" si="4"/>
        <v/>
      </c>
      <c r="R2047" s="52" t="str">
        <f t="shared" si="5"/>
        <v/>
      </c>
      <c r="S2047" s="52" t="str">
        <f t="shared" si="6"/>
        <v/>
      </c>
      <c r="T2047" s="53" t="str">
        <f>IF(A2047="","",'DATA PENDIENTES'!O2047)</f>
        <v/>
      </c>
    </row>
    <row r="2048" ht="15.75" customHeight="1">
      <c r="A2048" s="47" t="str">
        <f>IF('DATA PENDIENTES'!B2048="","",'DATA PENDIENTES'!B2048)</f>
        <v/>
      </c>
      <c r="B2048" s="47" t="str">
        <f>IF(A2048="","",'DATA PENDIENTES'!C2048)</f>
        <v/>
      </c>
      <c r="C2048" s="47" t="str">
        <f>IF(A2048="","",'DATA PENDIENTES'!L2048)</f>
        <v/>
      </c>
      <c r="D2048" s="47" t="str">
        <f>IF(A2048="","",'DATA PENDIENTES'!J2048)</f>
        <v/>
      </c>
      <c r="E2048" s="47" t="str">
        <f>IF(A2048="","",'DATA PENDIENTES'!D2048)</f>
        <v/>
      </c>
      <c r="F2048" s="47" t="str">
        <f>IF(A2048="","",'DATA PENDIENTES'!E2048)</f>
        <v/>
      </c>
      <c r="G2048" s="47" t="str">
        <f>IF(A2048="","",'DATA PENDIENTES'!F2048)</f>
        <v/>
      </c>
      <c r="H2048" s="47" t="str">
        <f>IF(A2048="","",'DATA PENDIENTES'!G2048)</f>
        <v/>
      </c>
      <c r="I2048" s="48" t="str">
        <f>IF(A2048="","",'DATA PENDIENTES'!H2048)</f>
        <v/>
      </c>
      <c r="J2048" s="48" t="str">
        <f t="shared" si="1"/>
        <v/>
      </c>
      <c r="K2048" s="47" t="str">
        <f>IF(A2048="","",'DATA PENDIENTES'!I2048)</f>
        <v/>
      </c>
      <c r="L2048" s="47" t="str">
        <f>IF(A2048="","",'DATA PENDIENTES'!K2048)</f>
        <v/>
      </c>
      <c r="M2048" s="47" t="str">
        <f>IF(A2048="","",'DATA PENDIENTES'!M2048)</f>
        <v/>
      </c>
      <c r="N2048" s="47" t="str">
        <f>IF(A2048="","",'DATA PENDIENTES'!N2048)</f>
        <v/>
      </c>
      <c r="O2048" s="47" t="str">
        <f t="shared" si="2"/>
        <v/>
      </c>
      <c r="P2048" s="47" t="str">
        <f t="shared" si="3"/>
        <v/>
      </c>
      <c r="Q2048" s="77" t="str">
        <f t="shared" si="4"/>
        <v/>
      </c>
      <c r="R2048" s="47" t="str">
        <f t="shared" si="5"/>
        <v/>
      </c>
      <c r="S2048" s="47" t="str">
        <f t="shared" si="6"/>
        <v/>
      </c>
      <c r="T2048" s="48" t="str">
        <f>IF(A2048="","",'DATA PENDIENTES'!O2048)</f>
        <v/>
      </c>
    </row>
    <row r="2049" ht="15.75" customHeight="1">
      <c r="A2049" s="52" t="str">
        <f>IF('DATA PENDIENTES'!B2049="","",'DATA PENDIENTES'!B2049)</f>
        <v/>
      </c>
      <c r="B2049" s="52" t="str">
        <f>IF(A2049="","",'DATA PENDIENTES'!C2049)</f>
        <v/>
      </c>
      <c r="C2049" s="52" t="str">
        <f>IF(A2049="","",'DATA PENDIENTES'!L2049)</f>
        <v/>
      </c>
      <c r="D2049" s="52" t="str">
        <f>IF(A2049="","",'DATA PENDIENTES'!J2049)</f>
        <v/>
      </c>
      <c r="E2049" s="52" t="str">
        <f>IF(A2049="","",'DATA PENDIENTES'!D2049)</f>
        <v/>
      </c>
      <c r="F2049" s="52" t="str">
        <f>IF(A2049="","",'DATA PENDIENTES'!E2049)</f>
        <v/>
      </c>
      <c r="G2049" s="52" t="str">
        <f>IF(A2049="","",'DATA PENDIENTES'!F2049)</f>
        <v/>
      </c>
      <c r="H2049" s="52" t="str">
        <f>IF(A2049="","",'DATA PENDIENTES'!G2049)</f>
        <v/>
      </c>
      <c r="I2049" s="53" t="str">
        <f>IF(A2049="","",'DATA PENDIENTES'!H2049)</f>
        <v/>
      </c>
      <c r="J2049" s="53" t="str">
        <f t="shared" si="1"/>
        <v/>
      </c>
      <c r="K2049" s="52" t="str">
        <f>IF(A2049="","",'DATA PENDIENTES'!I2049)</f>
        <v/>
      </c>
      <c r="L2049" s="52" t="str">
        <f>IF(A2049="","",'DATA PENDIENTES'!K2049)</f>
        <v/>
      </c>
      <c r="M2049" s="52" t="str">
        <f>IF(A2049="","",'DATA PENDIENTES'!M2049)</f>
        <v/>
      </c>
      <c r="N2049" s="52" t="str">
        <f>IF(A2049="","",'DATA PENDIENTES'!N2049)</f>
        <v/>
      </c>
      <c r="O2049" s="52" t="str">
        <f t="shared" si="2"/>
        <v/>
      </c>
      <c r="P2049" s="52" t="str">
        <f t="shared" si="3"/>
        <v/>
      </c>
      <c r="Q2049" s="80" t="str">
        <f t="shared" si="4"/>
        <v/>
      </c>
      <c r="R2049" s="52" t="str">
        <f t="shared" si="5"/>
        <v/>
      </c>
      <c r="S2049" s="52" t="str">
        <f t="shared" si="6"/>
        <v/>
      </c>
      <c r="T2049" s="53" t="str">
        <f>IF(A2049="","",'DATA PENDIENTES'!O2049)</f>
        <v/>
      </c>
    </row>
    <row r="2050" ht="15.75" customHeight="1">
      <c r="A2050" s="47" t="str">
        <f>IF('DATA PENDIENTES'!B2050="","",'DATA PENDIENTES'!B2050)</f>
        <v/>
      </c>
      <c r="B2050" s="47" t="str">
        <f>IF(A2050="","",'DATA PENDIENTES'!C2050)</f>
        <v/>
      </c>
      <c r="C2050" s="47" t="str">
        <f>IF(A2050="","",'DATA PENDIENTES'!L2050)</f>
        <v/>
      </c>
      <c r="D2050" s="47" t="str">
        <f>IF(A2050="","",'DATA PENDIENTES'!J2050)</f>
        <v/>
      </c>
      <c r="E2050" s="47" t="str">
        <f>IF(A2050="","",'DATA PENDIENTES'!D2050)</f>
        <v/>
      </c>
      <c r="F2050" s="47" t="str">
        <f>IF(A2050="","",'DATA PENDIENTES'!E2050)</f>
        <v/>
      </c>
      <c r="G2050" s="47" t="str">
        <f>IF(A2050="","",'DATA PENDIENTES'!F2050)</f>
        <v/>
      </c>
      <c r="H2050" s="47" t="str">
        <f>IF(A2050="","",'DATA PENDIENTES'!G2050)</f>
        <v/>
      </c>
      <c r="I2050" s="48" t="str">
        <f>IF(A2050="","",'DATA PENDIENTES'!H2050)</f>
        <v/>
      </c>
      <c r="J2050" s="48" t="str">
        <f t="shared" si="1"/>
        <v/>
      </c>
      <c r="K2050" s="47" t="str">
        <f>IF(A2050="","",'DATA PENDIENTES'!I2050)</f>
        <v/>
      </c>
      <c r="L2050" s="47" t="str">
        <f>IF(A2050="","",'DATA PENDIENTES'!K2050)</f>
        <v/>
      </c>
      <c r="M2050" s="47" t="str">
        <f>IF(A2050="","",'DATA PENDIENTES'!M2050)</f>
        <v/>
      </c>
      <c r="N2050" s="47" t="str">
        <f>IF(A2050="","",'DATA PENDIENTES'!N2050)</f>
        <v/>
      </c>
      <c r="O2050" s="47" t="str">
        <f t="shared" si="2"/>
        <v/>
      </c>
      <c r="P2050" s="47" t="str">
        <f t="shared" si="3"/>
        <v/>
      </c>
      <c r="Q2050" s="77" t="str">
        <f t="shared" si="4"/>
        <v/>
      </c>
      <c r="R2050" s="47" t="str">
        <f t="shared" si="5"/>
        <v/>
      </c>
      <c r="S2050" s="47" t="str">
        <f t="shared" si="6"/>
        <v/>
      </c>
      <c r="T2050" s="48" t="str">
        <f>IF(A2050="","",'DATA PENDIENTES'!O2050)</f>
        <v/>
      </c>
    </row>
    <row r="2051" ht="15.75" customHeight="1">
      <c r="A2051" s="52" t="str">
        <f>IF('DATA PENDIENTES'!B2051="","",'DATA PENDIENTES'!B2051)</f>
        <v/>
      </c>
      <c r="B2051" s="52" t="str">
        <f>IF(A2051="","",'DATA PENDIENTES'!C2051)</f>
        <v/>
      </c>
      <c r="C2051" s="52" t="str">
        <f>IF(A2051="","",'DATA PENDIENTES'!L2051)</f>
        <v/>
      </c>
      <c r="D2051" s="52" t="str">
        <f>IF(A2051="","",'DATA PENDIENTES'!J2051)</f>
        <v/>
      </c>
      <c r="E2051" s="52" t="str">
        <f>IF(A2051="","",'DATA PENDIENTES'!D2051)</f>
        <v/>
      </c>
      <c r="F2051" s="52" t="str">
        <f>IF(A2051="","",'DATA PENDIENTES'!E2051)</f>
        <v/>
      </c>
      <c r="G2051" s="52" t="str">
        <f>IF(A2051="","",'DATA PENDIENTES'!F2051)</f>
        <v/>
      </c>
      <c r="H2051" s="52" t="str">
        <f>IF(A2051="","",'DATA PENDIENTES'!G2051)</f>
        <v/>
      </c>
      <c r="I2051" s="53" t="str">
        <f>IF(A2051="","",'DATA PENDIENTES'!H2051)</f>
        <v/>
      </c>
      <c r="J2051" s="53" t="str">
        <f t="shared" si="1"/>
        <v/>
      </c>
      <c r="K2051" s="52" t="str">
        <f>IF(A2051="","",'DATA PENDIENTES'!I2051)</f>
        <v/>
      </c>
      <c r="L2051" s="52" t="str">
        <f>IF(A2051="","",'DATA PENDIENTES'!K2051)</f>
        <v/>
      </c>
      <c r="M2051" s="52" t="str">
        <f>IF(A2051="","",'DATA PENDIENTES'!M2051)</f>
        <v/>
      </c>
      <c r="N2051" s="52" t="str">
        <f>IF(A2051="","",'DATA PENDIENTES'!N2051)</f>
        <v/>
      </c>
      <c r="O2051" s="52" t="str">
        <f t="shared" si="2"/>
        <v/>
      </c>
      <c r="P2051" s="52" t="str">
        <f t="shared" si="3"/>
        <v/>
      </c>
      <c r="Q2051" s="80" t="str">
        <f t="shared" si="4"/>
        <v/>
      </c>
      <c r="R2051" s="52" t="str">
        <f t="shared" si="5"/>
        <v/>
      </c>
      <c r="S2051" s="52" t="str">
        <f t="shared" si="6"/>
        <v/>
      </c>
      <c r="T2051" s="53" t="str">
        <f>IF(A2051="","",'DATA PENDIENTES'!O2051)</f>
        <v/>
      </c>
    </row>
    <row r="2052" ht="15.75" customHeight="1">
      <c r="A2052" s="47" t="str">
        <f>IF('DATA PENDIENTES'!B2052="","",'DATA PENDIENTES'!B2052)</f>
        <v/>
      </c>
      <c r="B2052" s="47" t="str">
        <f>IF(A2052="","",'DATA PENDIENTES'!C2052)</f>
        <v/>
      </c>
      <c r="C2052" s="47" t="str">
        <f>IF(A2052="","",'DATA PENDIENTES'!L2052)</f>
        <v/>
      </c>
      <c r="D2052" s="47" t="str">
        <f>IF(A2052="","",'DATA PENDIENTES'!J2052)</f>
        <v/>
      </c>
      <c r="E2052" s="47" t="str">
        <f>IF(A2052="","",'DATA PENDIENTES'!D2052)</f>
        <v/>
      </c>
      <c r="F2052" s="47" t="str">
        <f>IF(A2052="","",'DATA PENDIENTES'!E2052)</f>
        <v/>
      </c>
      <c r="G2052" s="47" t="str">
        <f>IF(A2052="","",'DATA PENDIENTES'!F2052)</f>
        <v/>
      </c>
      <c r="H2052" s="47" t="str">
        <f>IF(A2052="","",'DATA PENDIENTES'!G2052)</f>
        <v/>
      </c>
      <c r="I2052" s="48" t="str">
        <f>IF(A2052="","",'DATA PENDIENTES'!H2052)</f>
        <v/>
      </c>
      <c r="J2052" s="48" t="str">
        <f t="shared" si="1"/>
        <v/>
      </c>
      <c r="K2052" s="47" t="str">
        <f>IF(A2052="","",'DATA PENDIENTES'!I2052)</f>
        <v/>
      </c>
      <c r="L2052" s="47" t="str">
        <f>IF(A2052="","",'DATA PENDIENTES'!K2052)</f>
        <v/>
      </c>
      <c r="M2052" s="47" t="str">
        <f>IF(A2052="","",'DATA PENDIENTES'!M2052)</f>
        <v/>
      </c>
      <c r="N2052" s="47" t="str">
        <f>IF(A2052="","",'DATA PENDIENTES'!N2052)</f>
        <v/>
      </c>
      <c r="O2052" s="47" t="str">
        <f t="shared" si="2"/>
        <v/>
      </c>
      <c r="P2052" s="47" t="str">
        <f t="shared" si="3"/>
        <v/>
      </c>
      <c r="Q2052" s="77" t="str">
        <f t="shared" si="4"/>
        <v/>
      </c>
      <c r="R2052" s="47" t="str">
        <f t="shared" si="5"/>
        <v/>
      </c>
      <c r="S2052" s="47" t="str">
        <f t="shared" si="6"/>
        <v/>
      </c>
      <c r="T2052" s="48" t="str">
        <f>IF(A2052="","",'DATA PENDIENTES'!O2052)</f>
        <v/>
      </c>
    </row>
    <row r="2053" ht="15.75" customHeight="1">
      <c r="A2053" s="52" t="str">
        <f>IF('DATA PENDIENTES'!B2053="","",'DATA PENDIENTES'!B2053)</f>
        <v/>
      </c>
      <c r="B2053" s="52" t="str">
        <f>IF(A2053="","",'DATA PENDIENTES'!C2053)</f>
        <v/>
      </c>
      <c r="C2053" s="52" t="str">
        <f>IF(A2053="","",'DATA PENDIENTES'!L2053)</f>
        <v/>
      </c>
      <c r="D2053" s="52" t="str">
        <f>IF(A2053="","",'DATA PENDIENTES'!J2053)</f>
        <v/>
      </c>
      <c r="E2053" s="52" t="str">
        <f>IF(A2053="","",'DATA PENDIENTES'!D2053)</f>
        <v/>
      </c>
      <c r="F2053" s="52" t="str">
        <f>IF(A2053="","",'DATA PENDIENTES'!E2053)</f>
        <v/>
      </c>
      <c r="G2053" s="52" t="str">
        <f>IF(A2053="","",'DATA PENDIENTES'!F2053)</f>
        <v/>
      </c>
      <c r="H2053" s="52" t="str">
        <f>IF(A2053="","",'DATA PENDIENTES'!G2053)</f>
        <v/>
      </c>
      <c r="I2053" s="53" t="str">
        <f>IF(A2053="","",'DATA PENDIENTES'!H2053)</f>
        <v/>
      </c>
      <c r="J2053" s="53" t="str">
        <f t="shared" si="1"/>
        <v/>
      </c>
      <c r="K2053" s="52" t="str">
        <f>IF(A2053="","",'DATA PENDIENTES'!I2053)</f>
        <v/>
      </c>
      <c r="L2053" s="52" t="str">
        <f>IF(A2053="","",'DATA PENDIENTES'!K2053)</f>
        <v/>
      </c>
      <c r="M2053" s="52" t="str">
        <f>IF(A2053="","",'DATA PENDIENTES'!M2053)</f>
        <v/>
      </c>
      <c r="N2053" s="52" t="str">
        <f>IF(A2053="","",'DATA PENDIENTES'!N2053)</f>
        <v/>
      </c>
      <c r="O2053" s="52" t="str">
        <f t="shared" si="2"/>
        <v/>
      </c>
      <c r="P2053" s="52" t="str">
        <f t="shared" si="3"/>
        <v/>
      </c>
      <c r="Q2053" s="80" t="str">
        <f t="shared" si="4"/>
        <v/>
      </c>
      <c r="R2053" s="52" t="str">
        <f t="shared" si="5"/>
        <v/>
      </c>
      <c r="S2053" s="52" t="str">
        <f t="shared" si="6"/>
        <v/>
      </c>
      <c r="T2053" s="53" t="str">
        <f>IF(A2053="","",'DATA PENDIENTES'!O2053)</f>
        <v/>
      </c>
    </row>
    <row r="2054" ht="15.75" customHeight="1">
      <c r="A2054" s="47" t="str">
        <f>IF('DATA PENDIENTES'!B2054="","",'DATA PENDIENTES'!B2054)</f>
        <v/>
      </c>
      <c r="B2054" s="47" t="str">
        <f>IF(A2054="","",'DATA PENDIENTES'!C2054)</f>
        <v/>
      </c>
      <c r="C2054" s="47" t="str">
        <f>IF(A2054="","",'DATA PENDIENTES'!L2054)</f>
        <v/>
      </c>
      <c r="D2054" s="47" t="str">
        <f>IF(A2054="","",'DATA PENDIENTES'!J2054)</f>
        <v/>
      </c>
      <c r="E2054" s="47" t="str">
        <f>IF(A2054="","",'DATA PENDIENTES'!D2054)</f>
        <v/>
      </c>
      <c r="F2054" s="47" t="str">
        <f>IF(A2054="","",'DATA PENDIENTES'!E2054)</f>
        <v/>
      </c>
      <c r="G2054" s="47" t="str">
        <f>IF(A2054="","",'DATA PENDIENTES'!F2054)</f>
        <v/>
      </c>
      <c r="H2054" s="47" t="str">
        <f>IF(A2054="","",'DATA PENDIENTES'!G2054)</f>
        <v/>
      </c>
      <c r="I2054" s="48" t="str">
        <f>IF(A2054="","",'DATA PENDIENTES'!H2054)</f>
        <v/>
      </c>
      <c r="J2054" s="48" t="str">
        <f t="shared" si="1"/>
        <v/>
      </c>
      <c r="K2054" s="47" t="str">
        <f>IF(A2054="","",'DATA PENDIENTES'!I2054)</f>
        <v/>
      </c>
      <c r="L2054" s="47" t="str">
        <f>IF(A2054="","",'DATA PENDIENTES'!K2054)</f>
        <v/>
      </c>
      <c r="M2054" s="47" t="str">
        <f>IF(A2054="","",'DATA PENDIENTES'!M2054)</f>
        <v/>
      </c>
      <c r="N2054" s="47" t="str">
        <f>IF(A2054="","",'DATA PENDIENTES'!N2054)</f>
        <v/>
      </c>
      <c r="O2054" s="47" t="str">
        <f t="shared" si="2"/>
        <v/>
      </c>
      <c r="P2054" s="47" t="str">
        <f t="shared" si="3"/>
        <v/>
      </c>
      <c r="Q2054" s="77" t="str">
        <f t="shared" si="4"/>
        <v/>
      </c>
      <c r="R2054" s="47" t="str">
        <f t="shared" si="5"/>
        <v/>
      </c>
      <c r="S2054" s="47" t="str">
        <f t="shared" si="6"/>
        <v/>
      </c>
      <c r="T2054" s="48" t="str">
        <f>IF(A2054="","",'DATA PENDIENTES'!O2054)</f>
        <v/>
      </c>
    </row>
    <row r="2055" ht="15.75" customHeight="1">
      <c r="A2055" s="52" t="str">
        <f>IF('DATA PENDIENTES'!B2055="","",'DATA PENDIENTES'!B2055)</f>
        <v/>
      </c>
      <c r="B2055" s="52" t="str">
        <f>IF(A2055="","",'DATA PENDIENTES'!C2055)</f>
        <v/>
      </c>
      <c r="C2055" s="52" t="str">
        <f>IF(A2055="","",'DATA PENDIENTES'!L2055)</f>
        <v/>
      </c>
      <c r="D2055" s="52" t="str">
        <f>IF(A2055="","",'DATA PENDIENTES'!J2055)</f>
        <v/>
      </c>
      <c r="E2055" s="52" t="str">
        <f>IF(A2055="","",'DATA PENDIENTES'!D2055)</f>
        <v/>
      </c>
      <c r="F2055" s="52" t="str">
        <f>IF(A2055="","",'DATA PENDIENTES'!E2055)</f>
        <v/>
      </c>
      <c r="G2055" s="52" t="str">
        <f>IF(A2055="","",'DATA PENDIENTES'!F2055)</f>
        <v/>
      </c>
      <c r="H2055" s="52" t="str">
        <f>IF(A2055="","",'DATA PENDIENTES'!G2055)</f>
        <v/>
      </c>
      <c r="I2055" s="53" t="str">
        <f>IF(A2055="","",'DATA PENDIENTES'!H2055)</f>
        <v/>
      </c>
      <c r="J2055" s="53" t="str">
        <f t="shared" si="1"/>
        <v/>
      </c>
      <c r="K2055" s="52" t="str">
        <f>IF(A2055="","",'DATA PENDIENTES'!I2055)</f>
        <v/>
      </c>
      <c r="L2055" s="52" t="str">
        <f>IF(A2055="","",'DATA PENDIENTES'!K2055)</f>
        <v/>
      </c>
      <c r="M2055" s="52" t="str">
        <f>IF(A2055="","",'DATA PENDIENTES'!M2055)</f>
        <v/>
      </c>
      <c r="N2055" s="52" t="str">
        <f>IF(A2055="","",'DATA PENDIENTES'!N2055)</f>
        <v/>
      </c>
      <c r="O2055" s="52" t="str">
        <f t="shared" si="2"/>
        <v/>
      </c>
      <c r="P2055" s="52" t="str">
        <f t="shared" si="3"/>
        <v/>
      </c>
      <c r="Q2055" s="80" t="str">
        <f t="shared" si="4"/>
        <v/>
      </c>
      <c r="R2055" s="52" t="str">
        <f t="shared" si="5"/>
        <v/>
      </c>
      <c r="S2055" s="52" t="str">
        <f t="shared" si="6"/>
        <v/>
      </c>
      <c r="T2055" s="53" t="str">
        <f>IF(A2055="","",'DATA PENDIENTES'!O2055)</f>
        <v/>
      </c>
    </row>
    <row r="2056" ht="15.75" customHeight="1">
      <c r="A2056" s="47" t="str">
        <f>IF('DATA PENDIENTES'!B2056="","",'DATA PENDIENTES'!B2056)</f>
        <v/>
      </c>
      <c r="B2056" s="47" t="str">
        <f>IF(A2056="","",'DATA PENDIENTES'!C2056)</f>
        <v/>
      </c>
      <c r="C2056" s="47" t="str">
        <f>IF(A2056="","",'DATA PENDIENTES'!L2056)</f>
        <v/>
      </c>
      <c r="D2056" s="47" t="str">
        <f>IF(A2056="","",'DATA PENDIENTES'!J2056)</f>
        <v/>
      </c>
      <c r="E2056" s="47" t="str">
        <f>IF(A2056="","",'DATA PENDIENTES'!D2056)</f>
        <v/>
      </c>
      <c r="F2056" s="47" t="str">
        <f>IF(A2056="","",'DATA PENDIENTES'!E2056)</f>
        <v/>
      </c>
      <c r="G2056" s="47" t="str">
        <f>IF(A2056="","",'DATA PENDIENTES'!F2056)</f>
        <v/>
      </c>
      <c r="H2056" s="47" t="str">
        <f>IF(A2056="","",'DATA PENDIENTES'!G2056)</f>
        <v/>
      </c>
      <c r="I2056" s="48" t="str">
        <f>IF(A2056="","",'DATA PENDIENTES'!H2056)</f>
        <v/>
      </c>
      <c r="J2056" s="48" t="str">
        <f t="shared" si="1"/>
        <v/>
      </c>
      <c r="K2056" s="47" t="str">
        <f>IF(A2056="","",'DATA PENDIENTES'!I2056)</f>
        <v/>
      </c>
      <c r="L2056" s="47" t="str">
        <f>IF(A2056="","",'DATA PENDIENTES'!K2056)</f>
        <v/>
      </c>
      <c r="M2056" s="47" t="str">
        <f>IF(A2056="","",'DATA PENDIENTES'!M2056)</f>
        <v/>
      </c>
      <c r="N2056" s="47" t="str">
        <f>IF(A2056="","",'DATA PENDIENTES'!N2056)</f>
        <v/>
      </c>
      <c r="O2056" s="47" t="str">
        <f t="shared" si="2"/>
        <v/>
      </c>
      <c r="P2056" s="47" t="str">
        <f t="shared" si="3"/>
        <v/>
      </c>
      <c r="Q2056" s="77" t="str">
        <f t="shared" si="4"/>
        <v/>
      </c>
      <c r="R2056" s="47" t="str">
        <f t="shared" si="5"/>
        <v/>
      </c>
      <c r="S2056" s="47" t="str">
        <f t="shared" si="6"/>
        <v/>
      </c>
      <c r="T2056" s="48" t="str">
        <f>IF(A2056="","",'DATA PENDIENTES'!O2056)</f>
        <v/>
      </c>
    </row>
    <row r="2057" ht="15.75" customHeight="1">
      <c r="A2057" s="52" t="str">
        <f>IF('DATA PENDIENTES'!B2057="","",'DATA PENDIENTES'!B2057)</f>
        <v/>
      </c>
      <c r="B2057" s="52" t="str">
        <f>IF(A2057="","",'DATA PENDIENTES'!C2057)</f>
        <v/>
      </c>
      <c r="C2057" s="52" t="str">
        <f>IF(A2057="","",'DATA PENDIENTES'!L2057)</f>
        <v/>
      </c>
      <c r="D2057" s="52" t="str">
        <f>IF(A2057="","",'DATA PENDIENTES'!J2057)</f>
        <v/>
      </c>
      <c r="E2057" s="52" t="str">
        <f>IF(A2057="","",'DATA PENDIENTES'!D2057)</f>
        <v/>
      </c>
      <c r="F2057" s="52" t="str">
        <f>IF(A2057="","",'DATA PENDIENTES'!E2057)</f>
        <v/>
      </c>
      <c r="G2057" s="52" t="str">
        <f>IF(A2057="","",'DATA PENDIENTES'!F2057)</f>
        <v/>
      </c>
      <c r="H2057" s="52" t="str">
        <f>IF(A2057="","",'DATA PENDIENTES'!G2057)</f>
        <v/>
      </c>
      <c r="I2057" s="53" t="str">
        <f>IF(A2057="","",'DATA PENDIENTES'!H2057)</f>
        <v/>
      </c>
      <c r="J2057" s="53" t="str">
        <f t="shared" si="1"/>
        <v/>
      </c>
      <c r="K2057" s="52" t="str">
        <f>IF(A2057="","",'DATA PENDIENTES'!I2057)</f>
        <v/>
      </c>
      <c r="L2057" s="52" t="str">
        <f>IF(A2057="","",'DATA PENDIENTES'!K2057)</f>
        <v/>
      </c>
      <c r="M2057" s="52" t="str">
        <f>IF(A2057="","",'DATA PENDIENTES'!M2057)</f>
        <v/>
      </c>
      <c r="N2057" s="52" t="str">
        <f>IF(A2057="","",'DATA PENDIENTES'!N2057)</f>
        <v/>
      </c>
      <c r="O2057" s="52" t="str">
        <f t="shared" si="2"/>
        <v/>
      </c>
      <c r="P2057" s="52" t="str">
        <f t="shared" si="3"/>
        <v/>
      </c>
      <c r="Q2057" s="80" t="str">
        <f t="shared" si="4"/>
        <v/>
      </c>
      <c r="R2057" s="52" t="str">
        <f t="shared" si="5"/>
        <v/>
      </c>
      <c r="S2057" s="52" t="str">
        <f t="shared" si="6"/>
        <v/>
      </c>
      <c r="T2057" s="53" t="str">
        <f>IF(A2057="","",'DATA PENDIENTES'!O2057)</f>
        <v/>
      </c>
    </row>
    <row r="2058" ht="15.75" customHeight="1">
      <c r="A2058" s="47" t="str">
        <f>IF('DATA PENDIENTES'!B2058="","",'DATA PENDIENTES'!B2058)</f>
        <v/>
      </c>
      <c r="B2058" s="47" t="str">
        <f>IF(A2058="","",'DATA PENDIENTES'!C2058)</f>
        <v/>
      </c>
      <c r="C2058" s="47" t="str">
        <f>IF(A2058="","",'DATA PENDIENTES'!L2058)</f>
        <v/>
      </c>
      <c r="D2058" s="47" t="str">
        <f>IF(A2058="","",'DATA PENDIENTES'!J2058)</f>
        <v/>
      </c>
      <c r="E2058" s="47" t="str">
        <f>IF(A2058="","",'DATA PENDIENTES'!D2058)</f>
        <v/>
      </c>
      <c r="F2058" s="47" t="str">
        <f>IF(A2058="","",'DATA PENDIENTES'!E2058)</f>
        <v/>
      </c>
      <c r="G2058" s="47" t="str">
        <f>IF(A2058="","",'DATA PENDIENTES'!F2058)</f>
        <v/>
      </c>
      <c r="H2058" s="47" t="str">
        <f>IF(A2058="","",'DATA PENDIENTES'!G2058)</f>
        <v/>
      </c>
      <c r="I2058" s="48" t="str">
        <f>IF(A2058="","",'DATA PENDIENTES'!H2058)</f>
        <v/>
      </c>
      <c r="J2058" s="48" t="str">
        <f t="shared" si="1"/>
        <v/>
      </c>
      <c r="K2058" s="47" t="str">
        <f>IF(A2058="","",'DATA PENDIENTES'!I2058)</f>
        <v/>
      </c>
      <c r="L2058" s="47" t="str">
        <f>IF(A2058="","",'DATA PENDIENTES'!K2058)</f>
        <v/>
      </c>
      <c r="M2058" s="47" t="str">
        <f>IF(A2058="","",'DATA PENDIENTES'!M2058)</f>
        <v/>
      </c>
      <c r="N2058" s="47" t="str">
        <f>IF(A2058="","",'DATA PENDIENTES'!N2058)</f>
        <v/>
      </c>
      <c r="O2058" s="47" t="str">
        <f t="shared" si="2"/>
        <v/>
      </c>
      <c r="P2058" s="47" t="str">
        <f t="shared" si="3"/>
        <v/>
      </c>
      <c r="Q2058" s="77" t="str">
        <f t="shared" si="4"/>
        <v/>
      </c>
      <c r="R2058" s="47" t="str">
        <f t="shared" si="5"/>
        <v/>
      </c>
      <c r="S2058" s="47" t="str">
        <f t="shared" si="6"/>
        <v/>
      </c>
      <c r="T2058" s="48" t="str">
        <f>IF(A2058="","",'DATA PENDIENTES'!O2058)</f>
        <v/>
      </c>
    </row>
    <row r="2059" ht="15.75" customHeight="1">
      <c r="A2059" s="52" t="str">
        <f>IF('DATA PENDIENTES'!B2059="","",'DATA PENDIENTES'!B2059)</f>
        <v/>
      </c>
      <c r="B2059" s="52" t="str">
        <f>IF(A2059="","",'DATA PENDIENTES'!C2059)</f>
        <v/>
      </c>
      <c r="C2059" s="52" t="str">
        <f>IF(A2059="","",'DATA PENDIENTES'!L2059)</f>
        <v/>
      </c>
      <c r="D2059" s="52" t="str">
        <f>IF(A2059="","",'DATA PENDIENTES'!J2059)</f>
        <v/>
      </c>
      <c r="E2059" s="52" t="str">
        <f>IF(A2059="","",'DATA PENDIENTES'!D2059)</f>
        <v/>
      </c>
      <c r="F2059" s="52" t="str">
        <f>IF(A2059="","",'DATA PENDIENTES'!E2059)</f>
        <v/>
      </c>
      <c r="G2059" s="52" t="str">
        <f>IF(A2059="","",'DATA PENDIENTES'!F2059)</f>
        <v/>
      </c>
      <c r="H2059" s="52" t="str">
        <f>IF(A2059="","",'DATA PENDIENTES'!G2059)</f>
        <v/>
      </c>
      <c r="I2059" s="53" t="str">
        <f>IF(A2059="","",'DATA PENDIENTES'!H2059)</f>
        <v/>
      </c>
      <c r="J2059" s="53" t="str">
        <f t="shared" si="1"/>
        <v/>
      </c>
      <c r="K2059" s="52" t="str">
        <f>IF(A2059="","",'DATA PENDIENTES'!I2059)</f>
        <v/>
      </c>
      <c r="L2059" s="52" t="str">
        <f>IF(A2059="","",'DATA PENDIENTES'!K2059)</f>
        <v/>
      </c>
      <c r="M2059" s="52" t="str">
        <f>IF(A2059="","",'DATA PENDIENTES'!M2059)</f>
        <v/>
      </c>
      <c r="N2059" s="52" t="str">
        <f>IF(A2059="","",'DATA PENDIENTES'!N2059)</f>
        <v/>
      </c>
      <c r="O2059" s="52" t="str">
        <f t="shared" si="2"/>
        <v/>
      </c>
      <c r="P2059" s="52" t="str">
        <f t="shared" si="3"/>
        <v/>
      </c>
      <c r="Q2059" s="80" t="str">
        <f t="shared" si="4"/>
        <v/>
      </c>
      <c r="R2059" s="52" t="str">
        <f t="shared" si="5"/>
        <v/>
      </c>
      <c r="S2059" s="52" t="str">
        <f t="shared" si="6"/>
        <v/>
      </c>
      <c r="T2059" s="53" t="str">
        <f>IF(A2059="","",'DATA PENDIENTES'!O2059)</f>
        <v/>
      </c>
    </row>
    <row r="2060" ht="15.75" customHeight="1">
      <c r="A2060" s="47" t="str">
        <f>IF('DATA PENDIENTES'!B2060="","",'DATA PENDIENTES'!B2060)</f>
        <v/>
      </c>
      <c r="B2060" s="47" t="str">
        <f>IF(A2060="","",'DATA PENDIENTES'!C2060)</f>
        <v/>
      </c>
      <c r="C2060" s="47" t="str">
        <f>IF(A2060="","",'DATA PENDIENTES'!L2060)</f>
        <v/>
      </c>
      <c r="D2060" s="47" t="str">
        <f>IF(A2060="","",'DATA PENDIENTES'!J2060)</f>
        <v/>
      </c>
      <c r="E2060" s="47" t="str">
        <f>IF(A2060="","",'DATA PENDIENTES'!D2060)</f>
        <v/>
      </c>
      <c r="F2060" s="47" t="str">
        <f>IF(A2060="","",'DATA PENDIENTES'!E2060)</f>
        <v/>
      </c>
      <c r="G2060" s="47" t="str">
        <f>IF(A2060="","",'DATA PENDIENTES'!F2060)</f>
        <v/>
      </c>
      <c r="H2060" s="47" t="str">
        <f>IF(A2060="","",'DATA PENDIENTES'!G2060)</f>
        <v/>
      </c>
      <c r="I2060" s="48" t="str">
        <f>IF(A2060="","",'DATA PENDIENTES'!H2060)</f>
        <v/>
      </c>
      <c r="J2060" s="48" t="str">
        <f t="shared" si="1"/>
        <v/>
      </c>
      <c r="K2060" s="47" t="str">
        <f>IF(A2060="","",'DATA PENDIENTES'!I2060)</f>
        <v/>
      </c>
      <c r="L2060" s="47" t="str">
        <f>IF(A2060="","",'DATA PENDIENTES'!K2060)</f>
        <v/>
      </c>
      <c r="M2060" s="47" t="str">
        <f>IF(A2060="","",'DATA PENDIENTES'!M2060)</f>
        <v/>
      </c>
      <c r="N2060" s="47" t="str">
        <f>IF(A2060="","",'DATA PENDIENTES'!N2060)</f>
        <v/>
      </c>
      <c r="O2060" s="47" t="str">
        <f t="shared" si="2"/>
        <v/>
      </c>
      <c r="P2060" s="47" t="str">
        <f t="shared" si="3"/>
        <v/>
      </c>
      <c r="Q2060" s="77" t="str">
        <f t="shared" si="4"/>
        <v/>
      </c>
      <c r="R2060" s="47" t="str">
        <f t="shared" si="5"/>
        <v/>
      </c>
      <c r="S2060" s="47" t="str">
        <f t="shared" si="6"/>
        <v/>
      </c>
      <c r="T2060" s="48" t="str">
        <f>IF(A2060="","",'DATA PENDIENTES'!O2060)</f>
        <v/>
      </c>
    </row>
    <row r="2061" ht="15.75" customHeight="1">
      <c r="A2061" s="52" t="str">
        <f>IF('DATA PENDIENTES'!B2061="","",'DATA PENDIENTES'!B2061)</f>
        <v/>
      </c>
      <c r="B2061" s="52" t="str">
        <f>IF(A2061="","",'DATA PENDIENTES'!C2061)</f>
        <v/>
      </c>
      <c r="C2061" s="52" t="str">
        <f>IF(A2061="","",'DATA PENDIENTES'!L2061)</f>
        <v/>
      </c>
      <c r="D2061" s="52" t="str">
        <f>IF(A2061="","",'DATA PENDIENTES'!J2061)</f>
        <v/>
      </c>
      <c r="E2061" s="52" t="str">
        <f>IF(A2061="","",'DATA PENDIENTES'!D2061)</f>
        <v/>
      </c>
      <c r="F2061" s="52" t="str">
        <f>IF(A2061="","",'DATA PENDIENTES'!E2061)</f>
        <v/>
      </c>
      <c r="G2061" s="52" t="str">
        <f>IF(A2061="","",'DATA PENDIENTES'!F2061)</f>
        <v/>
      </c>
      <c r="H2061" s="52" t="str">
        <f>IF(A2061="","",'DATA PENDIENTES'!G2061)</f>
        <v/>
      </c>
      <c r="I2061" s="53" t="str">
        <f>IF(A2061="","",'DATA PENDIENTES'!H2061)</f>
        <v/>
      </c>
      <c r="J2061" s="53" t="str">
        <f t="shared" si="1"/>
        <v/>
      </c>
      <c r="K2061" s="52" t="str">
        <f>IF(A2061="","",'DATA PENDIENTES'!I2061)</f>
        <v/>
      </c>
      <c r="L2061" s="52" t="str">
        <f>IF(A2061="","",'DATA PENDIENTES'!K2061)</f>
        <v/>
      </c>
      <c r="M2061" s="52" t="str">
        <f>IF(A2061="","",'DATA PENDIENTES'!M2061)</f>
        <v/>
      </c>
      <c r="N2061" s="52" t="str">
        <f>IF(A2061="","",'DATA PENDIENTES'!N2061)</f>
        <v/>
      </c>
      <c r="O2061" s="52" t="str">
        <f t="shared" si="2"/>
        <v/>
      </c>
      <c r="P2061" s="52" t="str">
        <f t="shared" si="3"/>
        <v/>
      </c>
      <c r="Q2061" s="80" t="str">
        <f t="shared" si="4"/>
        <v/>
      </c>
      <c r="R2061" s="52" t="str">
        <f t="shared" si="5"/>
        <v/>
      </c>
      <c r="S2061" s="52" t="str">
        <f t="shared" si="6"/>
        <v/>
      </c>
      <c r="T2061" s="53" t="str">
        <f>IF(A2061="","",'DATA PENDIENTES'!O2061)</f>
        <v/>
      </c>
    </row>
    <row r="2062" ht="15.75" customHeight="1">
      <c r="A2062" s="47" t="str">
        <f>IF('DATA PENDIENTES'!B2062="","",'DATA PENDIENTES'!B2062)</f>
        <v/>
      </c>
      <c r="B2062" s="47" t="str">
        <f>IF(A2062="","",'DATA PENDIENTES'!C2062)</f>
        <v/>
      </c>
      <c r="C2062" s="47" t="str">
        <f>IF(A2062="","",'DATA PENDIENTES'!L2062)</f>
        <v/>
      </c>
      <c r="D2062" s="47" t="str">
        <f>IF(A2062="","",'DATA PENDIENTES'!J2062)</f>
        <v/>
      </c>
      <c r="E2062" s="47" t="str">
        <f>IF(A2062="","",'DATA PENDIENTES'!D2062)</f>
        <v/>
      </c>
      <c r="F2062" s="47" t="str">
        <f>IF(A2062="","",'DATA PENDIENTES'!E2062)</f>
        <v/>
      </c>
      <c r="G2062" s="47" t="str">
        <f>IF(A2062="","",'DATA PENDIENTES'!F2062)</f>
        <v/>
      </c>
      <c r="H2062" s="47" t="str">
        <f>IF(A2062="","",'DATA PENDIENTES'!G2062)</f>
        <v/>
      </c>
      <c r="I2062" s="48" t="str">
        <f>IF(A2062="","",'DATA PENDIENTES'!H2062)</f>
        <v/>
      </c>
      <c r="J2062" s="48" t="str">
        <f t="shared" si="1"/>
        <v/>
      </c>
      <c r="K2062" s="47" t="str">
        <f>IF(A2062="","",'DATA PENDIENTES'!I2062)</f>
        <v/>
      </c>
      <c r="L2062" s="47" t="str">
        <f>IF(A2062="","",'DATA PENDIENTES'!K2062)</f>
        <v/>
      </c>
      <c r="M2062" s="47" t="str">
        <f>IF(A2062="","",'DATA PENDIENTES'!M2062)</f>
        <v/>
      </c>
      <c r="N2062" s="47" t="str">
        <f>IF(A2062="","",'DATA PENDIENTES'!N2062)</f>
        <v/>
      </c>
      <c r="O2062" s="47" t="str">
        <f t="shared" si="2"/>
        <v/>
      </c>
      <c r="P2062" s="47" t="str">
        <f t="shared" si="3"/>
        <v/>
      </c>
      <c r="Q2062" s="77" t="str">
        <f t="shared" si="4"/>
        <v/>
      </c>
      <c r="R2062" s="47" t="str">
        <f t="shared" si="5"/>
        <v/>
      </c>
      <c r="S2062" s="47" t="str">
        <f t="shared" si="6"/>
        <v/>
      </c>
      <c r="T2062" s="48" t="str">
        <f>IF(A2062="","",'DATA PENDIENTES'!O2062)</f>
        <v/>
      </c>
    </row>
    <row r="2063" ht="15.75" customHeight="1">
      <c r="A2063" s="52" t="str">
        <f>IF('DATA PENDIENTES'!B2063="","",'DATA PENDIENTES'!B2063)</f>
        <v/>
      </c>
      <c r="B2063" s="52" t="str">
        <f>IF(A2063="","",'DATA PENDIENTES'!C2063)</f>
        <v/>
      </c>
      <c r="C2063" s="52" t="str">
        <f>IF(A2063="","",'DATA PENDIENTES'!L2063)</f>
        <v/>
      </c>
      <c r="D2063" s="52" t="str">
        <f>IF(A2063="","",'DATA PENDIENTES'!J2063)</f>
        <v/>
      </c>
      <c r="E2063" s="52" t="str">
        <f>IF(A2063="","",'DATA PENDIENTES'!D2063)</f>
        <v/>
      </c>
      <c r="F2063" s="52" t="str">
        <f>IF(A2063="","",'DATA PENDIENTES'!E2063)</f>
        <v/>
      </c>
      <c r="G2063" s="52" t="str">
        <f>IF(A2063="","",'DATA PENDIENTES'!F2063)</f>
        <v/>
      </c>
      <c r="H2063" s="52" t="str">
        <f>IF(A2063="","",'DATA PENDIENTES'!G2063)</f>
        <v/>
      </c>
      <c r="I2063" s="53" t="str">
        <f>IF(A2063="","",'DATA PENDIENTES'!H2063)</f>
        <v/>
      </c>
      <c r="J2063" s="53" t="str">
        <f t="shared" si="1"/>
        <v/>
      </c>
      <c r="K2063" s="52" t="str">
        <f>IF(A2063="","",'DATA PENDIENTES'!I2063)</f>
        <v/>
      </c>
      <c r="L2063" s="52" t="str">
        <f>IF(A2063="","",'DATA PENDIENTES'!K2063)</f>
        <v/>
      </c>
      <c r="M2063" s="52" t="str">
        <f>IF(A2063="","",'DATA PENDIENTES'!M2063)</f>
        <v/>
      </c>
      <c r="N2063" s="52" t="str">
        <f>IF(A2063="","",'DATA PENDIENTES'!N2063)</f>
        <v/>
      </c>
      <c r="O2063" s="52" t="str">
        <f t="shared" si="2"/>
        <v/>
      </c>
      <c r="P2063" s="52" t="str">
        <f t="shared" si="3"/>
        <v/>
      </c>
      <c r="Q2063" s="80" t="str">
        <f t="shared" si="4"/>
        <v/>
      </c>
      <c r="R2063" s="52" t="str">
        <f t="shared" si="5"/>
        <v/>
      </c>
      <c r="S2063" s="52" t="str">
        <f t="shared" si="6"/>
        <v/>
      </c>
      <c r="T2063" s="53" t="str">
        <f>IF(A2063="","",'DATA PENDIENTES'!O2063)</f>
        <v/>
      </c>
    </row>
    <row r="2064" ht="15.75" customHeight="1">
      <c r="A2064" s="47" t="str">
        <f>IF('DATA PENDIENTES'!B2064="","",'DATA PENDIENTES'!B2064)</f>
        <v/>
      </c>
      <c r="B2064" s="47" t="str">
        <f>IF(A2064="","",'DATA PENDIENTES'!C2064)</f>
        <v/>
      </c>
      <c r="C2064" s="47" t="str">
        <f>IF(A2064="","",'DATA PENDIENTES'!L2064)</f>
        <v/>
      </c>
      <c r="D2064" s="47" t="str">
        <f>IF(A2064="","",'DATA PENDIENTES'!J2064)</f>
        <v/>
      </c>
      <c r="E2064" s="47" t="str">
        <f>IF(A2064="","",'DATA PENDIENTES'!D2064)</f>
        <v/>
      </c>
      <c r="F2064" s="47" t="str">
        <f>IF(A2064="","",'DATA PENDIENTES'!E2064)</f>
        <v/>
      </c>
      <c r="G2064" s="47" t="str">
        <f>IF(A2064="","",'DATA PENDIENTES'!F2064)</f>
        <v/>
      </c>
      <c r="H2064" s="47" t="str">
        <f>IF(A2064="","",'DATA PENDIENTES'!G2064)</f>
        <v/>
      </c>
      <c r="I2064" s="48" t="str">
        <f>IF(A2064="","",'DATA PENDIENTES'!H2064)</f>
        <v/>
      </c>
      <c r="J2064" s="48" t="str">
        <f t="shared" si="1"/>
        <v/>
      </c>
      <c r="K2064" s="47" t="str">
        <f>IF(A2064="","",'DATA PENDIENTES'!I2064)</f>
        <v/>
      </c>
      <c r="L2064" s="47" t="str">
        <f>IF(A2064="","",'DATA PENDIENTES'!K2064)</f>
        <v/>
      </c>
      <c r="M2064" s="47" t="str">
        <f>IF(A2064="","",'DATA PENDIENTES'!M2064)</f>
        <v/>
      </c>
      <c r="N2064" s="47" t="str">
        <f>IF(A2064="","",'DATA PENDIENTES'!N2064)</f>
        <v/>
      </c>
      <c r="O2064" s="47" t="str">
        <f t="shared" si="2"/>
        <v/>
      </c>
      <c r="P2064" s="47" t="str">
        <f t="shared" si="3"/>
        <v/>
      </c>
      <c r="Q2064" s="77" t="str">
        <f t="shared" si="4"/>
        <v/>
      </c>
      <c r="R2064" s="47" t="str">
        <f t="shared" si="5"/>
        <v/>
      </c>
      <c r="S2064" s="47" t="str">
        <f t="shared" si="6"/>
        <v/>
      </c>
      <c r="T2064" s="48" t="str">
        <f>IF(A2064="","",'DATA PENDIENTES'!O2064)</f>
        <v/>
      </c>
    </row>
    <row r="2065" ht="15.75" customHeight="1">
      <c r="A2065" s="52" t="str">
        <f>IF('DATA PENDIENTES'!B2065="","",'DATA PENDIENTES'!B2065)</f>
        <v/>
      </c>
      <c r="B2065" s="52" t="str">
        <f>IF(A2065="","",'DATA PENDIENTES'!C2065)</f>
        <v/>
      </c>
      <c r="C2065" s="52" t="str">
        <f>IF(A2065="","",'DATA PENDIENTES'!L2065)</f>
        <v/>
      </c>
      <c r="D2065" s="52" t="str">
        <f>IF(A2065="","",'DATA PENDIENTES'!J2065)</f>
        <v/>
      </c>
      <c r="E2065" s="52" t="str">
        <f>IF(A2065="","",'DATA PENDIENTES'!D2065)</f>
        <v/>
      </c>
      <c r="F2065" s="52" t="str">
        <f>IF(A2065="","",'DATA PENDIENTES'!E2065)</f>
        <v/>
      </c>
      <c r="G2065" s="52" t="str">
        <f>IF(A2065="","",'DATA PENDIENTES'!F2065)</f>
        <v/>
      </c>
      <c r="H2065" s="52" t="str">
        <f>IF(A2065="","",'DATA PENDIENTES'!G2065)</f>
        <v/>
      </c>
      <c r="I2065" s="53" t="str">
        <f>IF(A2065="","",'DATA PENDIENTES'!H2065)</f>
        <v/>
      </c>
      <c r="J2065" s="53" t="str">
        <f t="shared" si="1"/>
        <v/>
      </c>
      <c r="K2065" s="52" t="str">
        <f>IF(A2065="","",'DATA PENDIENTES'!I2065)</f>
        <v/>
      </c>
      <c r="L2065" s="52" t="str">
        <f>IF(A2065="","",'DATA PENDIENTES'!K2065)</f>
        <v/>
      </c>
      <c r="M2065" s="52" t="str">
        <f>IF(A2065="","",'DATA PENDIENTES'!M2065)</f>
        <v/>
      </c>
      <c r="N2065" s="52" t="str">
        <f>IF(A2065="","",'DATA PENDIENTES'!N2065)</f>
        <v/>
      </c>
      <c r="O2065" s="52" t="str">
        <f t="shared" si="2"/>
        <v/>
      </c>
      <c r="P2065" s="52" t="str">
        <f t="shared" si="3"/>
        <v/>
      </c>
      <c r="Q2065" s="80" t="str">
        <f t="shared" si="4"/>
        <v/>
      </c>
      <c r="R2065" s="52" t="str">
        <f t="shared" si="5"/>
        <v/>
      </c>
      <c r="S2065" s="52" t="str">
        <f t="shared" si="6"/>
        <v/>
      </c>
      <c r="T2065" s="53" t="str">
        <f>IF(A2065="","",'DATA PENDIENTES'!O2065)</f>
        <v/>
      </c>
    </row>
    <row r="2066" ht="15.75" customHeight="1">
      <c r="A2066" s="47" t="str">
        <f>IF('DATA PENDIENTES'!B2066="","",'DATA PENDIENTES'!B2066)</f>
        <v/>
      </c>
      <c r="B2066" s="47" t="str">
        <f>IF(A2066="","",'DATA PENDIENTES'!C2066)</f>
        <v/>
      </c>
      <c r="C2066" s="47" t="str">
        <f>IF(A2066="","",'DATA PENDIENTES'!L2066)</f>
        <v/>
      </c>
      <c r="D2066" s="47" t="str">
        <f>IF(A2066="","",'DATA PENDIENTES'!J2066)</f>
        <v/>
      </c>
      <c r="E2066" s="47" t="str">
        <f>IF(A2066="","",'DATA PENDIENTES'!D2066)</f>
        <v/>
      </c>
      <c r="F2066" s="47" t="str">
        <f>IF(A2066="","",'DATA PENDIENTES'!E2066)</f>
        <v/>
      </c>
      <c r="G2066" s="47" t="str">
        <f>IF(A2066="","",'DATA PENDIENTES'!F2066)</f>
        <v/>
      </c>
      <c r="H2066" s="47" t="str">
        <f>IF(A2066="","",'DATA PENDIENTES'!G2066)</f>
        <v/>
      </c>
      <c r="I2066" s="48" t="str">
        <f>IF(A2066="","",'DATA PENDIENTES'!H2066)</f>
        <v/>
      </c>
      <c r="J2066" s="48" t="str">
        <f t="shared" si="1"/>
        <v/>
      </c>
      <c r="K2066" s="47" t="str">
        <f>IF(A2066="","",'DATA PENDIENTES'!I2066)</f>
        <v/>
      </c>
      <c r="L2066" s="47" t="str">
        <f>IF(A2066="","",'DATA PENDIENTES'!K2066)</f>
        <v/>
      </c>
      <c r="M2066" s="47" t="str">
        <f>IF(A2066="","",'DATA PENDIENTES'!M2066)</f>
        <v/>
      </c>
      <c r="N2066" s="47" t="str">
        <f>IF(A2066="","",'DATA PENDIENTES'!N2066)</f>
        <v/>
      </c>
      <c r="O2066" s="47" t="str">
        <f t="shared" si="2"/>
        <v/>
      </c>
      <c r="P2066" s="47" t="str">
        <f t="shared" si="3"/>
        <v/>
      </c>
      <c r="Q2066" s="77" t="str">
        <f t="shared" si="4"/>
        <v/>
      </c>
      <c r="R2066" s="47" t="str">
        <f t="shared" si="5"/>
        <v/>
      </c>
      <c r="S2066" s="47" t="str">
        <f t="shared" si="6"/>
        <v/>
      </c>
      <c r="T2066" s="48" t="str">
        <f>IF(A2066="","",'DATA PENDIENTES'!O2066)</f>
        <v/>
      </c>
    </row>
    <row r="2067" ht="15.75" customHeight="1">
      <c r="A2067" s="52" t="str">
        <f>IF('DATA PENDIENTES'!B2067="","",'DATA PENDIENTES'!B2067)</f>
        <v/>
      </c>
      <c r="B2067" s="52" t="str">
        <f>IF(A2067="","",'DATA PENDIENTES'!C2067)</f>
        <v/>
      </c>
      <c r="C2067" s="52" t="str">
        <f>IF(A2067="","",'DATA PENDIENTES'!L2067)</f>
        <v/>
      </c>
      <c r="D2067" s="52" t="str">
        <f>IF(A2067="","",'DATA PENDIENTES'!J2067)</f>
        <v/>
      </c>
      <c r="E2067" s="52" t="str">
        <f>IF(A2067="","",'DATA PENDIENTES'!D2067)</f>
        <v/>
      </c>
      <c r="F2067" s="52" t="str">
        <f>IF(A2067="","",'DATA PENDIENTES'!E2067)</f>
        <v/>
      </c>
      <c r="G2067" s="52" t="str">
        <f>IF(A2067="","",'DATA PENDIENTES'!F2067)</f>
        <v/>
      </c>
      <c r="H2067" s="52" t="str">
        <f>IF(A2067="","",'DATA PENDIENTES'!G2067)</f>
        <v/>
      </c>
      <c r="I2067" s="53" t="str">
        <f>IF(A2067="","",'DATA PENDIENTES'!H2067)</f>
        <v/>
      </c>
      <c r="J2067" s="53" t="str">
        <f t="shared" si="1"/>
        <v/>
      </c>
      <c r="K2067" s="52" t="str">
        <f>IF(A2067="","",'DATA PENDIENTES'!I2067)</f>
        <v/>
      </c>
      <c r="L2067" s="52" t="str">
        <f>IF(A2067="","",'DATA PENDIENTES'!K2067)</f>
        <v/>
      </c>
      <c r="M2067" s="52" t="str">
        <f>IF(A2067="","",'DATA PENDIENTES'!M2067)</f>
        <v/>
      </c>
      <c r="N2067" s="52" t="str">
        <f>IF(A2067="","",'DATA PENDIENTES'!N2067)</f>
        <v/>
      </c>
      <c r="O2067" s="52" t="str">
        <f t="shared" si="2"/>
        <v/>
      </c>
      <c r="P2067" s="52" t="str">
        <f t="shared" si="3"/>
        <v/>
      </c>
      <c r="Q2067" s="80" t="str">
        <f t="shared" si="4"/>
        <v/>
      </c>
      <c r="R2067" s="52" t="str">
        <f t="shared" si="5"/>
        <v/>
      </c>
      <c r="S2067" s="52" t="str">
        <f t="shared" si="6"/>
        <v/>
      </c>
      <c r="T2067" s="53" t="str">
        <f>IF(A2067="","",'DATA PENDIENTES'!O2067)</f>
        <v/>
      </c>
    </row>
    <row r="2068" ht="15.75" customHeight="1">
      <c r="A2068" s="47" t="str">
        <f>IF('DATA PENDIENTES'!B2068="","",'DATA PENDIENTES'!B2068)</f>
        <v/>
      </c>
      <c r="B2068" s="47" t="str">
        <f>IF(A2068="","",'DATA PENDIENTES'!C2068)</f>
        <v/>
      </c>
      <c r="C2068" s="47" t="str">
        <f>IF(A2068="","",'DATA PENDIENTES'!L2068)</f>
        <v/>
      </c>
      <c r="D2068" s="47" t="str">
        <f>IF(A2068="","",'DATA PENDIENTES'!J2068)</f>
        <v/>
      </c>
      <c r="E2068" s="47" t="str">
        <f>IF(A2068="","",'DATA PENDIENTES'!D2068)</f>
        <v/>
      </c>
      <c r="F2068" s="47" t="str">
        <f>IF(A2068="","",'DATA PENDIENTES'!E2068)</f>
        <v/>
      </c>
      <c r="G2068" s="47" t="str">
        <f>IF(A2068="","",'DATA PENDIENTES'!F2068)</f>
        <v/>
      </c>
      <c r="H2068" s="47" t="str">
        <f>IF(A2068="","",'DATA PENDIENTES'!G2068)</f>
        <v/>
      </c>
      <c r="I2068" s="48" t="str">
        <f>IF(A2068="","",'DATA PENDIENTES'!H2068)</f>
        <v/>
      </c>
      <c r="J2068" s="48" t="str">
        <f t="shared" si="1"/>
        <v/>
      </c>
      <c r="K2068" s="47" t="str">
        <f>IF(A2068="","",'DATA PENDIENTES'!I2068)</f>
        <v/>
      </c>
      <c r="L2068" s="47" t="str">
        <f>IF(A2068="","",'DATA PENDIENTES'!K2068)</f>
        <v/>
      </c>
      <c r="M2068" s="47" t="str">
        <f>IF(A2068="","",'DATA PENDIENTES'!M2068)</f>
        <v/>
      </c>
      <c r="N2068" s="47" t="str">
        <f>IF(A2068="","",'DATA PENDIENTES'!N2068)</f>
        <v/>
      </c>
      <c r="O2068" s="47" t="str">
        <f t="shared" si="2"/>
        <v/>
      </c>
      <c r="P2068" s="47" t="str">
        <f t="shared" si="3"/>
        <v/>
      </c>
      <c r="Q2068" s="77" t="str">
        <f t="shared" si="4"/>
        <v/>
      </c>
      <c r="R2068" s="47" t="str">
        <f t="shared" si="5"/>
        <v/>
      </c>
      <c r="S2068" s="47" t="str">
        <f t="shared" si="6"/>
        <v/>
      </c>
      <c r="T2068" s="48" t="str">
        <f>IF(A2068="","",'DATA PENDIENTES'!O2068)</f>
        <v/>
      </c>
    </row>
    <row r="2069" ht="15.75" customHeight="1">
      <c r="A2069" s="52" t="str">
        <f>IF('DATA PENDIENTES'!B2069="","",'DATA PENDIENTES'!B2069)</f>
        <v/>
      </c>
      <c r="B2069" s="52" t="str">
        <f>IF(A2069="","",'DATA PENDIENTES'!C2069)</f>
        <v/>
      </c>
      <c r="C2069" s="52" t="str">
        <f>IF(A2069="","",'DATA PENDIENTES'!L2069)</f>
        <v/>
      </c>
      <c r="D2069" s="52" t="str">
        <f>IF(A2069="","",'DATA PENDIENTES'!J2069)</f>
        <v/>
      </c>
      <c r="E2069" s="52" t="str">
        <f>IF(A2069="","",'DATA PENDIENTES'!D2069)</f>
        <v/>
      </c>
      <c r="F2069" s="52" t="str">
        <f>IF(A2069="","",'DATA PENDIENTES'!E2069)</f>
        <v/>
      </c>
      <c r="G2069" s="52" t="str">
        <f>IF(A2069="","",'DATA PENDIENTES'!F2069)</f>
        <v/>
      </c>
      <c r="H2069" s="52" t="str">
        <f>IF(A2069="","",'DATA PENDIENTES'!G2069)</f>
        <v/>
      </c>
      <c r="I2069" s="53" t="str">
        <f>IF(A2069="","",'DATA PENDIENTES'!H2069)</f>
        <v/>
      </c>
      <c r="J2069" s="53" t="str">
        <f t="shared" si="1"/>
        <v/>
      </c>
      <c r="K2069" s="52" t="str">
        <f>IF(A2069="","",'DATA PENDIENTES'!I2069)</f>
        <v/>
      </c>
      <c r="L2069" s="52" t="str">
        <f>IF(A2069="","",'DATA PENDIENTES'!K2069)</f>
        <v/>
      </c>
      <c r="M2069" s="52" t="str">
        <f>IF(A2069="","",'DATA PENDIENTES'!M2069)</f>
        <v/>
      </c>
      <c r="N2069" s="52" t="str">
        <f>IF(A2069="","",'DATA PENDIENTES'!N2069)</f>
        <v/>
      </c>
      <c r="O2069" s="52" t="str">
        <f t="shared" si="2"/>
        <v/>
      </c>
      <c r="P2069" s="52" t="str">
        <f t="shared" si="3"/>
        <v/>
      </c>
      <c r="Q2069" s="80" t="str">
        <f t="shared" si="4"/>
        <v/>
      </c>
      <c r="R2069" s="52" t="str">
        <f t="shared" si="5"/>
        <v/>
      </c>
      <c r="S2069" s="52" t="str">
        <f t="shared" si="6"/>
        <v/>
      </c>
      <c r="T2069" s="53" t="str">
        <f>IF(A2069="","",'DATA PENDIENTES'!O2069)</f>
        <v/>
      </c>
    </row>
    <row r="2070" ht="15.75" customHeight="1">
      <c r="A2070" s="47" t="str">
        <f>IF('DATA PENDIENTES'!B2070="","",'DATA PENDIENTES'!B2070)</f>
        <v/>
      </c>
      <c r="B2070" s="47" t="str">
        <f>IF(A2070="","",'DATA PENDIENTES'!C2070)</f>
        <v/>
      </c>
      <c r="C2070" s="47" t="str">
        <f>IF(A2070="","",'DATA PENDIENTES'!L2070)</f>
        <v/>
      </c>
      <c r="D2070" s="47" t="str">
        <f>IF(A2070="","",'DATA PENDIENTES'!J2070)</f>
        <v/>
      </c>
      <c r="E2070" s="47" t="str">
        <f>IF(A2070="","",'DATA PENDIENTES'!D2070)</f>
        <v/>
      </c>
      <c r="F2070" s="47" t="str">
        <f>IF(A2070="","",'DATA PENDIENTES'!E2070)</f>
        <v/>
      </c>
      <c r="G2070" s="47" t="str">
        <f>IF(A2070="","",'DATA PENDIENTES'!F2070)</f>
        <v/>
      </c>
      <c r="H2070" s="47" t="str">
        <f>IF(A2070="","",'DATA PENDIENTES'!G2070)</f>
        <v/>
      </c>
      <c r="I2070" s="48" t="str">
        <f>IF(A2070="","",'DATA PENDIENTES'!H2070)</f>
        <v/>
      </c>
      <c r="J2070" s="48" t="str">
        <f t="shared" si="1"/>
        <v/>
      </c>
      <c r="K2070" s="47" t="str">
        <f>IF(A2070="","",'DATA PENDIENTES'!I2070)</f>
        <v/>
      </c>
      <c r="L2070" s="47" t="str">
        <f>IF(A2070="","",'DATA PENDIENTES'!K2070)</f>
        <v/>
      </c>
      <c r="M2070" s="47" t="str">
        <f>IF(A2070="","",'DATA PENDIENTES'!M2070)</f>
        <v/>
      </c>
      <c r="N2070" s="47" t="str">
        <f>IF(A2070="","",'DATA PENDIENTES'!N2070)</f>
        <v/>
      </c>
      <c r="O2070" s="47" t="str">
        <f t="shared" si="2"/>
        <v/>
      </c>
      <c r="P2070" s="47" t="str">
        <f t="shared" si="3"/>
        <v/>
      </c>
      <c r="Q2070" s="77" t="str">
        <f t="shared" si="4"/>
        <v/>
      </c>
      <c r="R2070" s="47" t="str">
        <f t="shared" si="5"/>
        <v/>
      </c>
      <c r="S2070" s="47" t="str">
        <f t="shared" si="6"/>
        <v/>
      </c>
      <c r="T2070" s="48" t="str">
        <f>IF(A2070="","",'DATA PENDIENTES'!O2070)</f>
        <v/>
      </c>
    </row>
    <row r="2071" ht="15.75" customHeight="1">
      <c r="A2071" s="52" t="str">
        <f>IF('DATA PENDIENTES'!B2071="","",'DATA PENDIENTES'!B2071)</f>
        <v/>
      </c>
      <c r="B2071" s="52" t="str">
        <f>IF(A2071="","",'DATA PENDIENTES'!C2071)</f>
        <v/>
      </c>
      <c r="C2071" s="52" t="str">
        <f>IF(A2071="","",'DATA PENDIENTES'!L2071)</f>
        <v/>
      </c>
      <c r="D2071" s="52" t="str">
        <f>IF(A2071="","",'DATA PENDIENTES'!J2071)</f>
        <v/>
      </c>
      <c r="E2071" s="52" t="str">
        <f>IF(A2071="","",'DATA PENDIENTES'!D2071)</f>
        <v/>
      </c>
      <c r="F2071" s="52" t="str">
        <f>IF(A2071="","",'DATA PENDIENTES'!E2071)</f>
        <v/>
      </c>
      <c r="G2071" s="52" t="str">
        <f>IF(A2071="","",'DATA PENDIENTES'!F2071)</f>
        <v/>
      </c>
      <c r="H2071" s="52" t="str">
        <f>IF(A2071="","",'DATA PENDIENTES'!G2071)</f>
        <v/>
      </c>
      <c r="I2071" s="53" t="str">
        <f>IF(A2071="","",'DATA PENDIENTES'!H2071)</f>
        <v/>
      </c>
      <c r="J2071" s="53" t="str">
        <f t="shared" si="1"/>
        <v/>
      </c>
      <c r="K2071" s="52" t="str">
        <f>IF(A2071="","",'DATA PENDIENTES'!I2071)</f>
        <v/>
      </c>
      <c r="L2071" s="52" t="str">
        <f>IF(A2071="","",'DATA PENDIENTES'!K2071)</f>
        <v/>
      </c>
      <c r="M2071" s="52" t="str">
        <f>IF(A2071="","",'DATA PENDIENTES'!M2071)</f>
        <v/>
      </c>
      <c r="N2071" s="52" t="str">
        <f>IF(A2071="","",'DATA PENDIENTES'!N2071)</f>
        <v/>
      </c>
      <c r="O2071" s="52" t="str">
        <f t="shared" si="2"/>
        <v/>
      </c>
      <c r="P2071" s="52" t="str">
        <f t="shared" si="3"/>
        <v/>
      </c>
      <c r="Q2071" s="80" t="str">
        <f t="shared" si="4"/>
        <v/>
      </c>
      <c r="R2071" s="52" t="str">
        <f t="shared" si="5"/>
        <v/>
      </c>
      <c r="S2071" s="52" t="str">
        <f t="shared" si="6"/>
        <v/>
      </c>
      <c r="T2071" s="53" t="str">
        <f>IF(A2071="","",'DATA PENDIENTES'!O2071)</f>
        <v/>
      </c>
    </row>
    <row r="2072" ht="15.75" customHeight="1">
      <c r="A2072" s="47" t="str">
        <f>IF('DATA PENDIENTES'!B2072="","",'DATA PENDIENTES'!B2072)</f>
        <v/>
      </c>
      <c r="B2072" s="47" t="str">
        <f>IF(A2072="","",'DATA PENDIENTES'!C2072)</f>
        <v/>
      </c>
      <c r="C2072" s="47" t="str">
        <f>IF(A2072="","",'DATA PENDIENTES'!L2072)</f>
        <v/>
      </c>
      <c r="D2072" s="47" t="str">
        <f>IF(A2072="","",'DATA PENDIENTES'!J2072)</f>
        <v/>
      </c>
      <c r="E2072" s="47" t="str">
        <f>IF(A2072="","",'DATA PENDIENTES'!D2072)</f>
        <v/>
      </c>
      <c r="F2072" s="47" t="str">
        <f>IF(A2072="","",'DATA PENDIENTES'!E2072)</f>
        <v/>
      </c>
      <c r="G2072" s="47" t="str">
        <f>IF(A2072="","",'DATA PENDIENTES'!F2072)</f>
        <v/>
      </c>
      <c r="H2072" s="47" t="str">
        <f>IF(A2072="","",'DATA PENDIENTES'!G2072)</f>
        <v/>
      </c>
      <c r="I2072" s="48" t="str">
        <f>IF(A2072="","",'DATA PENDIENTES'!H2072)</f>
        <v/>
      </c>
      <c r="J2072" s="48" t="str">
        <f t="shared" si="1"/>
        <v/>
      </c>
      <c r="K2072" s="47" t="str">
        <f>IF(A2072="","",'DATA PENDIENTES'!I2072)</f>
        <v/>
      </c>
      <c r="L2072" s="47" t="str">
        <f>IF(A2072="","",'DATA PENDIENTES'!K2072)</f>
        <v/>
      </c>
      <c r="M2072" s="47" t="str">
        <f>IF(A2072="","",'DATA PENDIENTES'!M2072)</f>
        <v/>
      </c>
      <c r="N2072" s="47" t="str">
        <f>IF(A2072="","",'DATA PENDIENTES'!N2072)</f>
        <v/>
      </c>
      <c r="O2072" s="47" t="str">
        <f t="shared" si="2"/>
        <v/>
      </c>
      <c r="P2072" s="47" t="str">
        <f t="shared" si="3"/>
        <v/>
      </c>
      <c r="Q2072" s="77" t="str">
        <f t="shared" si="4"/>
        <v/>
      </c>
      <c r="R2072" s="47" t="str">
        <f t="shared" si="5"/>
        <v/>
      </c>
      <c r="S2072" s="47" t="str">
        <f t="shared" si="6"/>
        <v/>
      </c>
      <c r="T2072" s="48" t="str">
        <f>IF(A2072="","",'DATA PENDIENTES'!O2072)</f>
        <v/>
      </c>
    </row>
    <row r="2073" ht="15.75" customHeight="1">
      <c r="A2073" s="52" t="str">
        <f>IF('DATA PENDIENTES'!B2073="","",'DATA PENDIENTES'!B2073)</f>
        <v/>
      </c>
      <c r="B2073" s="52" t="str">
        <f>IF(A2073="","",'DATA PENDIENTES'!C2073)</f>
        <v/>
      </c>
      <c r="C2073" s="52" t="str">
        <f>IF(A2073="","",'DATA PENDIENTES'!L2073)</f>
        <v/>
      </c>
      <c r="D2073" s="52" t="str">
        <f>IF(A2073="","",'DATA PENDIENTES'!J2073)</f>
        <v/>
      </c>
      <c r="E2073" s="52" t="str">
        <f>IF(A2073="","",'DATA PENDIENTES'!D2073)</f>
        <v/>
      </c>
      <c r="F2073" s="52" t="str">
        <f>IF(A2073="","",'DATA PENDIENTES'!E2073)</f>
        <v/>
      </c>
      <c r="G2073" s="52" t="str">
        <f>IF(A2073="","",'DATA PENDIENTES'!F2073)</f>
        <v/>
      </c>
      <c r="H2073" s="52" t="str">
        <f>IF(A2073="","",'DATA PENDIENTES'!G2073)</f>
        <v/>
      </c>
      <c r="I2073" s="53" t="str">
        <f>IF(A2073="","",'DATA PENDIENTES'!H2073)</f>
        <v/>
      </c>
      <c r="J2073" s="53" t="str">
        <f t="shared" si="1"/>
        <v/>
      </c>
      <c r="K2073" s="52" t="str">
        <f>IF(A2073="","",'DATA PENDIENTES'!I2073)</f>
        <v/>
      </c>
      <c r="L2073" s="52" t="str">
        <f>IF(A2073="","",'DATA PENDIENTES'!K2073)</f>
        <v/>
      </c>
      <c r="M2073" s="52" t="str">
        <f>IF(A2073="","",'DATA PENDIENTES'!M2073)</f>
        <v/>
      </c>
      <c r="N2073" s="52" t="str">
        <f>IF(A2073="","",'DATA PENDIENTES'!N2073)</f>
        <v/>
      </c>
      <c r="O2073" s="52" t="str">
        <f t="shared" si="2"/>
        <v/>
      </c>
      <c r="P2073" s="52" t="str">
        <f t="shared" si="3"/>
        <v/>
      </c>
      <c r="Q2073" s="80" t="str">
        <f t="shared" si="4"/>
        <v/>
      </c>
      <c r="R2073" s="52" t="str">
        <f t="shared" si="5"/>
        <v/>
      </c>
      <c r="S2073" s="52" t="str">
        <f t="shared" si="6"/>
        <v/>
      </c>
      <c r="T2073" s="53" t="str">
        <f>IF(A2073="","",'DATA PENDIENTES'!O2073)</f>
        <v/>
      </c>
    </row>
    <row r="2074" ht="15.75" customHeight="1">
      <c r="A2074" s="47" t="str">
        <f>IF('DATA PENDIENTES'!B2074="","",'DATA PENDIENTES'!B2074)</f>
        <v/>
      </c>
      <c r="B2074" s="47" t="str">
        <f>IF(A2074="","",'DATA PENDIENTES'!C2074)</f>
        <v/>
      </c>
      <c r="C2074" s="47" t="str">
        <f>IF(A2074="","",'DATA PENDIENTES'!L2074)</f>
        <v/>
      </c>
      <c r="D2074" s="47" t="str">
        <f>IF(A2074="","",'DATA PENDIENTES'!J2074)</f>
        <v/>
      </c>
      <c r="E2074" s="47" t="str">
        <f>IF(A2074="","",'DATA PENDIENTES'!D2074)</f>
        <v/>
      </c>
      <c r="F2074" s="47" t="str">
        <f>IF(A2074="","",'DATA PENDIENTES'!E2074)</f>
        <v/>
      </c>
      <c r="G2074" s="47" t="str">
        <f>IF(A2074="","",'DATA PENDIENTES'!F2074)</f>
        <v/>
      </c>
      <c r="H2074" s="47" t="str">
        <f>IF(A2074="","",'DATA PENDIENTES'!G2074)</f>
        <v/>
      </c>
      <c r="I2074" s="48" t="str">
        <f>IF(A2074="","",'DATA PENDIENTES'!H2074)</f>
        <v/>
      </c>
      <c r="J2074" s="48" t="str">
        <f t="shared" si="1"/>
        <v/>
      </c>
      <c r="K2074" s="47" t="str">
        <f>IF(A2074="","",'DATA PENDIENTES'!I2074)</f>
        <v/>
      </c>
      <c r="L2074" s="47" t="str">
        <f>IF(A2074="","",'DATA PENDIENTES'!K2074)</f>
        <v/>
      </c>
      <c r="M2074" s="47" t="str">
        <f>IF(A2074="","",'DATA PENDIENTES'!M2074)</f>
        <v/>
      </c>
      <c r="N2074" s="47" t="str">
        <f>IF(A2074="","",'DATA PENDIENTES'!N2074)</f>
        <v/>
      </c>
      <c r="O2074" s="47" t="str">
        <f t="shared" si="2"/>
        <v/>
      </c>
      <c r="P2074" s="47" t="str">
        <f t="shared" si="3"/>
        <v/>
      </c>
      <c r="Q2074" s="77" t="str">
        <f t="shared" si="4"/>
        <v/>
      </c>
      <c r="R2074" s="47" t="str">
        <f t="shared" si="5"/>
        <v/>
      </c>
      <c r="S2074" s="47" t="str">
        <f t="shared" si="6"/>
        <v/>
      </c>
      <c r="T2074" s="48" t="str">
        <f>IF(A2074="","",'DATA PENDIENTES'!O2074)</f>
        <v/>
      </c>
    </row>
    <row r="2075" ht="15.75" customHeight="1">
      <c r="A2075" s="52" t="str">
        <f>IF('DATA PENDIENTES'!B2075="","",'DATA PENDIENTES'!B2075)</f>
        <v/>
      </c>
      <c r="B2075" s="52" t="str">
        <f>IF(A2075="","",'DATA PENDIENTES'!C2075)</f>
        <v/>
      </c>
      <c r="C2075" s="52" t="str">
        <f>IF(A2075="","",'DATA PENDIENTES'!L2075)</f>
        <v/>
      </c>
      <c r="D2075" s="52" t="str">
        <f>IF(A2075="","",'DATA PENDIENTES'!J2075)</f>
        <v/>
      </c>
      <c r="E2075" s="52" t="str">
        <f>IF(A2075="","",'DATA PENDIENTES'!D2075)</f>
        <v/>
      </c>
      <c r="F2075" s="52" t="str">
        <f>IF(A2075="","",'DATA PENDIENTES'!E2075)</f>
        <v/>
      </c>
      <c r="G2075" s="52" t="str">
        <f>IF(A2075="","",'DATA PENDIENTES'!F2075)</f>
        <v/>
      </c>
      <c r="H2075" s="52" t="str">
        <f>IF(A2075="","",'DATA PENDIENTES'!G2075)</f>
        <v/>
      </c>
      <c r="I2075" s="53" t="str">
        <f>IF(A2075="","",'DATA PENDIENTES'!H2075)</f>
        <v/>
      </c>
      <c r="J2075" s="53" t="str">
        <f t="shared" si="1"/>
        <v/>
      </c>
      <c r="K2075" s="52" t="str">
        <f>IF(A2075="","",'DATA PENDIENTES'!I2075)</f>
        <v/>
      </c>
      <c r="L2075" s="52" t="str">
        <f>IF(A2075="","",'DATA PENDIENTES'!K2075)</f>
        <v/>
      </c>
      <c r="M2075" s="52" t="str">
        <f>IF(A2075="","",'DATA PENDIENTES'!M2075)</f>
        <v/>
      </c>
      <c r="N2075" s="52" t="str">
        <f>IF(A2075="","",'DATA PENDIENTES'!N2075)</f>
        <v/>
      </c>
      <c r="O2075" s="52" t="str">
        <f t="shared" si="2"/>
        <v/>
      </c>
      <c r="P2075" s="52" t="str">
        <f t="shared" si="3"/>
        <v/>
      </c>
      <c r="Q2075" s="80" t="str">
        <f t="shared" si="4"/>
        <v/>
      </c>
      <c r="R2075" s="52" t="str">
        <f t="shared" si="5"/>
        <v/>
      </c>
      <c r="S2075" s="52" t="str">
        <f t="shared" si="6"/>
        <v/>
      </c>
      <c r="T2075" s="53" t="str">
        <f>IF(A2075="","",'DATA PENDIENTES'!O2075)</f>
        <v/>
      </c>
    </row>
    <row r="2076" ht="15.75" customHeight="1">
      <c r="A2076" s="47" t="str">
        <f>IF('DATA PENDIENTES'!B2076="","",'DATA PENDIENTES'!B2076)</f>
        <v/>
      </c>
      <c r="B2076" s="47" t="str">
        <f>IF(A2076="","",'DATA PENDIENTES'!C2076)</f>
        <v/>
      </c>
      <c r="C2076" s="47" t="str">
        <f>IF(A2076="","",'DATA PENDIENTES'!L2076)</f>
        <v/>
      </c>
      <c r="D2076" s="47" t="str">
        <f>IF(A2076="","",'DATA PENDIENTES'!J2076)</f>
        <v/>
      </c>
      <c r="E2076" s="47" t="str">
        <f>IF(A2076="","",'DATA PENDIENTES'!D2076)</f>
        <v/>
      </c>
      <c r="F2076" s="47" t="str">
        <f>IF(A2076="","",'DATA PENDIENTES'!E2076)</f>
        <v/>
      </c>
      <c r="G2076" s="47" t="str">
        <f>IF(A2076="","",'DATA PENDIENTES'!F2076)</f>
        <v/>
      </c>
      <c r="H2076" s="47" t="str">
        <f>IF(A2076="","",'DATA PENDIENTES'!G2076)</f>
        <v/>
      </c>
      <c r="I2076" s="48" t="str">
        <f>IF(A2076="","",'DATA PENDIENTES'!H2076)</f>
        <v/>
      </c>
      <c r="J2076" s="48" t="str">
        <f t="shared" si="1"/>
        <v/>
      </c>
      <c r="K2076" s="47" t="str">
        <f>IF(A2076="","",'DATA PENDIENTES'!I2076)</f>
        <v/>
      </c>
      <c r="L2076" s="47" t="str">
        <f>IF(A2076="","",'DATA PENDIENTES'!K2076)</f>
        <v/>
      </c>
      <c r="M2076" s="47" t="str">
        <f>IF(A2076="","",'DATA PENDIENTES'!M2076)</f>
        <v/>
      </c>
      <c r="N2076" s="47" t="str">
        <f>IF(A2076="","",'DATA PENDIENTES'!N2076)</f>
        <v/>
      </c>
      <c r="O2076" s="47" t="str">
        <f t="shared" si="2"/>
        <v/>
      </c>
      <c r="P2076" s="47" t="str">
        <f t="shared" si="3"/>
        <v/>
      </c>
      <c r="Q2076" s="77" t="str">
        <f t="shared" si="4"/>
        <v/>
      </c>
      <c r="R2076" s="47" t="str">
        <f t="shared" si="5"/>
        <v/>
      </c>
      <c r="S2076" s="47" t="str">
        <f t="shared" si="6"/>
        <v/>
      </c>
      <c r="T2076" s="48" t="str">
        <f>IF(A2076="","",'DATA PENDIENTES'!O2076)</f>
        <v/>
      </c>
    </row>
    <row r="2077" ht="15.75" customHeight="1">
      <c r="A2077" s="52" t="str">
        <f>IF('DATA PENDIENTES'!B2077="","",'DATA PENDIENTES'!B2077)</f>
        <v/>
      </c>
      <c r="B2077" s="52" t="str">
        <f>IF(A2077="","",'DATA PENDIENTES'!C2077)</f>
        <v/>
      </c>
      <c r="C2077" s="52" t="str">
        <f>IF(A2077="","",'DATA PENDIENTES'!L2077)</f>
        <v/>
      </c>
      <c r="D2077" s="52" t="str">
        <f>IF(A2077="","",'DATA PENDIENTES'!J2077)</f>
        <v/>
      </c>
      <c r="E2077" s="52" t="str">
        <f>IF(A2077="","",'DATA PENDIENTES'!D2077)</f>
        <v/>
      </c>
      <c r="F2077" s="52" t="str">
        <f>IF(A2077="","",'DATA PENDIENTES'!E2077)</f>
        <v/>
      </c>
      <c r="G2077" s="52" t="str">
        <f>IF(A2077="","",'DATA PENDIENTES'!F2077)</f>
        <v/>
      </c>
      <c r="H2077" s="52" t="str">
        <f>IF(A2077="","",'DATA PENDIENTES'!G2077)</f>
        <v/>
      </c>
      <c r="I2077" s="53" t="str">
        <f>IF(A2077="","",'DATA PENDIENTES'!H2077)</f>
        <v/>
      </c>
      <c r="J2077" s="53" t="str">
        <f t="shared" si="1"/>
        <v/>
      </c>
      <c r="K2077" s="52" t="str">
        <f>IF(A2077="","",'DATA PENDIENTES'!I2077)</f>
        <v/>
      </c>
      <c r="L2077" s="52" t="str">
        <f>IF(A2077="","",'DATA PENDIENTES'!K2077)</f>
        <v/>
      </c>
      <c r="M2077" s="52" t="str">
        <f>IF(A2077="","",'DATA PENDIENTES'!M2077)</f>
        <v/>
      </c>
      <c r="N2077" s="52" t="str">
        <f>IF(A2077="","",'DATA PENDIENTES'!N2077)</f>
        <v/>
      </c>
      <c r="O2077" s="52" t="str">
        <f t="shared" si="2"/>
        <v/>
      </c>
      <c r="P2077" s="52" t="str">
        <f t="shared" si="3"/>
        <v/>
      </c>
      <c r="Q2077" s="80" t="str">
        <f t="shared" si="4"/>
        <v/>
      </c>
      <c r="R2077" s="52" t="str">
        <f t="shared" si="5"/>
        <v/>
      </c>
      <c r="S2077" s="52" t="str">
        <f t="shared" si="6"/>
        <v/>
      </c>
      <c r="T2077" s="53" t="str">
        <f>IF(A2077="","",'DATA PENDIENTES'!O2077)</f>
        <v/>
      </c>
    </row>
    <row r="2078" ht="15.75" customHeight="1">
      <c r="A2078" s="47" t="str">
        <f>IF('DATA PENDIENTES'!B2078="","",'DATA PENDIENTES'!B2078)</f>
        <v/>
      </c>
      <c r="B2078" s="47" t="str">
        <f>IF(A2078="","",'DATA PENDIENTES'!C2078)</f>
        <v/>
      </c>
      <c r="C2078" s="47" t="str">
        <f>IF(A2078="","",'DATA PENDIENTES'!L2078)</f>
        <v/>
      </c>
      <c r="D2078" s="47" t="str">
        <f>IF(A2078="","",'DATA PENDIENTES'!J2078)</f>
        <v/>
      </c>
      <c r="E2078" s="47" t="str">
        <f>IF(A2078="","",'DATA PENDIENTES'!D2078)</f>
        <v/>
      </c>
      <c r="F2078" s="47" t="str">
        <f>IF(A2078="","",'DATA PENDIENTES'!E2078)</f>
        <v/>
      </c>
      <c r="G2078" s="47" t="str">
        <f>IF(A2078="","",'DATA PENDIENTES'!F2078)</f>
        <v/>
      </c>
      <c r="H2078" s="47" t="str">
        <f>IF(A2078="","",'DATA PENDIENTES'!G2078)</f>
        <v/>
      </c>
      <c r="I2078" s="48" t="str">
        <f>IF(A2078="","",'DATA PENDIENTES'!H2078)</f>
        <v/>
      </c>
      <c r="J2078" s="48" t="str">
        <f t="shared" si="1"/>
        <v/>
      </c>
      <c r="K2078" s="47" t="str">
        <f>IF(A2078="","",'DATA PENDIENTES'!I2078)</f>
        <v/>
      </c>
      <c r="L2078" s="47" t="str">
        <f>IF(A2078="","",'DATA PENDIENTES'!K2078)</f>
        <v/>
      </c>
      <c r="M2078" s="47" t="str">
        <f>IF(A2078="","",'DATA PENDIENTES'!M2078)</f>
        <v/>
      </c>
      <c r="N2078" s="47" t="str">
        <f>IF(A2078="","",'DATA PENDIENTES'!N2078)</f>
        <v/>
      </c>
      <c r="O2078" s="47" t="str">
        <f t="shared" si="2"/>
        <v/>
      </c>
      <c r="P2078" s="47" t="str">
        <f t="shared" si="3"/>
        <v/>
      </c>
      <c r="Q2078" s="77" t="str">
        <f t="shared" si="4"/>
        <v/>
      </c>
      <c r="R2078" s="47" t="str">
        <f t="shared" si="5"/>
        <v/>
      </c>
      <c r="S2078" s="47" t="str">
        <f t="shared" si="6"/>
        <v/>
      </c>
      <c r="T2078" s="48" t="str">
        <f>IF(A2078="","",'DATA PENDIENTES'!O2078)</f>
        <v/>
      </c>
    </row>
    <row r="2079" ht="15.75" customHeight="1">
      <c r="A2079" s="52" t="str">
        <f>IF('DATA PENDIENTES'!B2079="","",'DATA PENDIENTES'!B2079)</f>
        <v/>
      </c>
      <c r="B2079" s="52" t="str">
        <f>IF(A2079="","",'DATA PENDIENTES'!C2079)</f>
        <v/>
      </c>
      <c r="C2079" s="52" t="str">
        <f>IF(A2079="","",'DATA PENDIENTES'!L2079)</f>
        <v/>
      </c>
      <c r="D2079" s="52" t="str">
        <f>IF(A2079="","",'DATA PENDIENTES'!J2079)</f>
        <v/>
      </c>
      <c r="E2079" s="52" t="str">
        <f>IF(A2079="","",'DATA PENDIENTES'!D2079)</f>
        <v/>
      </c>
      <c r="F2079" s="52" t="str">
        <f>IF(A2079="","",'DATA PENDIENTES'!E2079)</f>
        <v/>
      </c>
      <c r="G2079" s="52" t="str">
        <f>IF(A2079="","",'DATA PENDIENTES'!F2079)</f>
        <v/>
      </c>
      <c r="H2079" s="52" t="str">
        <f>IF(A2079="","",'DATA PENDIENTES'!G2079)</f>
        <v/>
      </c>
      <c r="I2079" s="53" t="str">
        <f>IF(A2079="","",'DATA PENDIENTES'!H2079)</f>
        <v/>
      </c>
      <c r="J2079" s="53" t="str">
        <f t="shared" si="1"/>
        <v/>
      </c>
      <c r="K2079" s="52" t="str">
        <f>IF(A2079="","",'DATA PENDIENTES'!I2079)</f>
        <v/>
      </c>
      <c r="L2079" s="52" t="str">
        <f>IF(A2079="","",'DATA PENDIENTES'!K2079)</f>
        <v/>
      </c>
      <c r="M2079" s="52" t="str">
        <f>IF(A2079="","",'DATA PENDIENTES'!M2079)</f>
        <v/>
      </c>
      <c r="N2079" s="52" t="str">
        <f>IF(A2079="","",'DATA PENDIENTES'!N2079)</f>
        <v/>
      </c>
      <c r="O2079" s="52" t="str">
        <f t="shared" si="2"/>
        <v/>
      </c>
      <c r="P2079" s="52" t="str">
        <f t="shared" si="3"/>
        <v/>
      </c>
      <c r="Q2079" s="80" t="str">
        <f t="shared" si="4"/>
        <v/>
      </c>
      <c r="R2079" s="52" t="str">
        <f t="shared" si="5"/>
        <v/>
      </c>
      <c r="S2079" s="52" t="str">
        <f t="shared" si="6"/>
        <v/>
      </c>
      <c r="T2079" s="53" t="str">
        <f>IF(A2079="","",'DATA PENDIENTES'!O2079)</f>
        <v/>
      </c>
    </row>
    <row r="2080" ht="15.75" customHeight="1">
      <c r="A2080" s="47" t="str">
        <f>IF('DATA PENDIENTES'!B2080="","",'DATA PENDIENTES'!B2080)</f>
        <v/>
      </c>
      <c r="B2080" s="47" t="str">
        <f>IF(A2080="","",'DATA PENDIENTES'!C2080)</f>
        <v/>
      </c>
      <c r="C2080" s="47" t="str">
        <f>IF(A2080="","",'DATA PENDIENTES'!L2080)</f>
        <v/>
      </c>
      <c r="D2080" s="47" t="str">
        <f>IF(A2080="","",'DATA PENDIENTES'!J2080)</f>
        <v/>
      </c>
      <c r="E2080" s="47" t="str">
        <f>IF(A2080="","",'DATA PENDIENTES'!D2080)</f>
        <v/>
      </c>
      <c r="F2080" s="47" t="str">
        <f>IF(A2080="","",'DATA PENDIENTES'!E2080)</f>
        <v/>
      </c>
      <c r="G2080" s="47" t="str">
        <f>IF(A2080="","",'DATA PENDIENTES'!F2080)</f>
        <v/>
      </c>
      <c r="H2080" s="47" t="str">
        <f>IF(A2080="","",'DATA PENDIENTES'!G2080)</f>
        <v/>
      </c>
      <c r="I2080" s="48" t="str">
        <f>IF(A2080="","",'DATA PENDIENTES'!H2080)</f>
        <v/>
      </c>
      <c r="J2080" s="48" t="str">
        <f t="shared" si="1"/>
        <v/>
      </c>
      <c r="K2080" s="47" t="str">
        <f>IF(A2080="","",'DATA PENDIENTES'!I2080)</f>
        <v/>
      </c>
      <c r="L2080" s="47" t="str">
        <f>IF(A2080="","",'DATA PENDIENTES'!K2080)</f>
        <v/>
      </c>
      <c r="M2080" s="47" t="str">
        <f>IF(A2080="","",'DATA PENDIENTES'!M2080)</f>
        <v/>
      </c>
      <c r="N2080" s="47" t="str">
        <f>IF(A2080="","",'DATA PENDIENTES'!N2080)</f>
        <v/>
      </c>
      <c r="O2080" s="47" t="str">
        <f t="shared" si="2"/>
        <v/>
      </c>
      <c r="P2080" s="47" t="str">
        <f t="shared" si="3"/>
        <v/>
      </c>
      <c r="Q2080" s="77" t="str">
        <f t="shared" si="4"/>
        <v/>
      </c>
      <c r="R2080" s="47" t="str">
        <f t="shared" si="5"/>
        <v/>
      </c>
      <c r="S2080" s="47" t="str">
        <f t="shared" si="6"/>
        <v/>
      </c>
      <c r="T2080" s="48" t="str">
        <f>IF(A2080="","",'DATA PENDIENTES'!O2080)</f>
        <v/>
      </c>
    </row>
    <row r="2081" ht="15.75" customHeight="1">
      <c r="A2081" s="52" t="str">
        <f>IF('DATA PENDIENTES'!B2081="","",'DATA PENDIENTES'!B2081)</f>
        <v/>
      </c>
      <c r="B2081" s="52" t="str">
        <f>IF(A2081="","",'DATA PENDIENTES'!C2081)</f>
        <v/>
      </c>
      <c r="C2081" s="52" t="str">
        <f>IF(A2081="","",'DATA PENDIENTES'!L2081)</f>
        <v/>
      </c>
      <c r="D2081" s="52" t="str">
        <f>IF(A2081="","",'DATA PENDIENTES'!J2081)</f>
        <v/>
      </c>
      <c r="E2081" s="52" t="str">
        <f>IF(A2081="","",'DATA PENDIENTES'!D2081)</f>
        <v/>
      </c>
      <c r="F2081" s="52" t="str">
        <f>IF(A2081="","",'DATA PENDIENTES'!E2081)</f>
        <v/>
      </c>
      <c r="G2081" s="52" t="str">
        <f>IF(A2081="","",'DATA PENDIENTES'!F2081)</f>
        <v/>
      </c>
      <c r="H2081" s="52" t="str">
        <f>IF(A2081="","",'DATA PENDIENTES'!G2081)</f>
        <v/>
      </c>
      <c r="I2081" s="53" t="str">
        <f>IF(A2081="","",'DATA PENDIENTES'!H2081)</f>
        <v/>
      </c>
      <c r="J2081" s="53" t="str">
        <f t="shared" si="1"/>
        <v/>
      </c>
      <c r="K2081" s="52" t="str">
        <f>IF(A2081="","",'DATA PENDIENTES'!I2081)</f>
        <v/>
      </c>
      <c r="L2081" s="52" t="str">
        <f>IF(A2081="","",'DATA PENDIENTES'!K2081)</f>
        <v/>
      </c>
      <c r="M2081" s="52" t="str">
        <f>IF(A2081="","",'DATA PENDIENTES'!M2081)</f>
        <v/>
      </c>
      <c r="N2081" s="52" t="str">
        <f>IF(A2081="","",'DATA PENDIENTES'!N2081)</f>
        <v/>
      </c>
      <c r="O2081" s="52" t="str">
        <f t="shared" si="2"/>
        <v/>
      </c>
      <c r="P2081" s="52" t="str">
        <f t="shared" si="3"/>
        <v/>
      </c>
      <c r="Q2081" s="80" t="str">
        <f t="shared" si="4"/>
        <v/>
      </c>
      <c r="R2081" s="52" t="str">
        <f t="shared" si="5"/>
        <v/>
      </c>
      <c r="S2081" s="52" t="str">
        <f t="shared" si="6"/>
        <v/>
      </c>
      <c r="T2081" s="53" t="str">
        <f>IF(A2081="","",'DATA PENDIENTES'!O2081)</f>
        <v/>
      </c>
    </row>
    <row r="2082" ht="15.75" customHeight="1">
      <c r="A2082" s="47" t="str">
        <f>IF('DATA PENDIENTES'!B2082="","",'DATA PENDIENTES'!B2082)</f>
        <v/>
      </c>
      <c r="B2082" s="47" t="str">
        <f>IF(A2082="","",'DATA PENDIENTES'!C2082)</f>
        <v/>
      </c>
      <c r="C2082" s="47" t="str">
        <f>IF(A2082="","",'DATA PENDIENTES'!L2082)</f>
        <v/>
      </c>
      <c r="D2082" s="47" t="str">
        <f>IF(A2082="","",'DATA PENDIENTES'!J2082)</f>
        <v/>
      </c>
      <c r="E2082" s="47" t="str">
        <f>IF(A2082="","",'DATA PENDIENTES'!D2082)</f>
        <v/>
      </c>
      <c r="F2082" s="47" t="str">
        <f>IF(A2082="","",'DATA PENDIENTES'!E2082)</f>
        <v/>
      </c>
      <c r="G2082" s="47" t="str">
        <f>IF(A2082="","",'DATA PENDIENTES'!F2082)</f>
        <v/>
      </c>
      <c r="H2082" s="47" t="str">
        <f>IF(A2082="","",'DATA PENDIENTES'!G2082)</f>
        <v/>
      </c>
      <c r="I2082" s="48" t="str">
        <f>IF(A2082="","",'DATA PENDIENTES'!H2082)</f>
        <v/>
      </c>
      <c r="J2082" s="48" t="str">
        <f t="shared" si="1"/>
        <v/>
      </c>
      <c r="K2082" s="47" t="str">
        <f>IF(A2082="","",'DATA PENDIENTES'!I2082)</f>
        <v/>
      </c>
      <c r="L2082" s="47" t="str">
        <f>IF(A2082="","",'DATA PENDIENTES'!K2082)</f>
        <v/>
      </c>
      <c r="M2082" s="47" t="str">
        <f>IF(A2082="","",'DATA PENDIENTES'!M2082)</f>
        <v/>
      </c>
      <c r="N2082" s="47" t="str">
        <f>IF(A2082="","",'DATA PENDIENTES'!N2082)</f>
        <v/>
      </c>
      <c r="O2082" s="47" t="str">
        <f t="shared" si="2"/>
        <v/>
      </c>
      <c r="P2082" s="47" t="str">
        <f t="shared" si="3"/>
        <v/>
      </c>
      <c r="Q2082" s="77" t="str">
        <f t="shared" si="4"/>
        <v/>
      </c>
      <c r="R2082" s="47" t="str">
        <f t="shared" si="5"/>
        <v/>
      </c>
      <c r="S2082" s="47" t="str">
        <f t="shared" si="6"/>
        <v/>
      </c>
      <c r="T2082" s="48" t="str">
        <f>IF(A2082="","",'DATA PENDIENTES'!O2082)</f>
        <v/>
      </c>
    </row>
    <row r="2083" ht="15.75" customHeight="1">
      <c r="A2083" s="52" t="str">
        <f>IF('DATA PENDIENTES'!B2083="","",'DATA PENDIENTES'!B2083)</f>
        <v/>
      </c>
      <c r="B2083" s="52" t="str">
        <f>IF(A2083="","",'DATA PENDIENTES'!C2083)</f>
        <v/>
      </c>
      <c r="C2083" s="52" t="str">
        <f>IF(A2083="","",'DATA PENDIENTES'!L2083)</f>
        <v/>
      </c>
      <c r="D2083" s="52" t="str">
        <f>IF(A2083="","",'DATA PENDIENTES'!J2083)</f>
        <v/>
      </c>
      <c r="E2083" s="52" t="str">
        <f>IF(A2083="","",'DATA PENDIENTES'!D2083)</f>
        <v/>
      </c>
      <c r="F2083" s="52" t="str">
        <f>IF(A2083="","",'DATA PENDIENTES'!E2083)</f>
        <v/>
      </c>
      <c r="G2083" s="52" t="str">
        <f>IF(A2083="","",'DATA PENDIENTES'!F2083)</f>
        <v/>
      </c>
      <c r="H2083" s="52" t="str">
        <f>IF(A2083="","",'DATA PENDIENTES'!G2083)</f>
        <v/>
      </c>
      <c r="I2083" s="53" t="str">
        <f>IF(A2083="","",'DATA PENDIENTES'!H2083)</f>
        <v/>
      </c>
      <c r="J2083" s="53" t="str">
        <f t="shared" si="1"/>
        <v/>
      </c>
      <c r="K2083" s="52" t="str">
        <f>IF(A2083="","",'DATA PENDIENTES'!I2083)</f>
        <v/>
      </c>
      <c r="L2083" s="52" t="str">
        <f>IF(A2083="","",'DATA PENDIENTES'!K2083)</f>
        <v/>
      </c>
      <c r="M2083" s="52" t="str">
        <f>IF(A2083="","",'DATA PENDIENTES'!M2083)</f>
        <v/>
      </c>
      <c r="N2083" s="52" t="str">
        <f>IF(A2083="","",'DATA PENDIENTES'!N2083)</f>
        <v/>
      </c>
      <c r="O2083" s="52" t="str">
        <f t="shared" si="2"/>
        <v/>
      </c>
      <c r="P2083" s="52" t="str">
        <f t="shared" si="3"/>
        <v/>
      </c>
      <c r="Q2083" s="80" t="str">
        <f t="shared" si="4"/>
        <v/>
      </c>
      <c r="R2083" s="52" t="str">
        <f t="shared" si="5"/>
        <v/>
      </c>
      <c r="S2083" s="52" t="str">
        <f t="shared" si="6"/>
        <v/>
      </c>
      <c r="T2083" s="53" t="str">
        <f>IF(A2083="","",'DATA PENDIENTES'!O2083)</f>
        <v/>
      </c>
    </row>
    <row r="2084" ht="15.75" customHeight="1">
      <c r="A2084" s="47" t="str">
        <f>IF('DATA PENDIENTES'!B2084="","",'DATA PENDIENTES'!B2084)</f>
        <v/>
      </c>
      <c r="B2084" s="47" t="str">
        <f>IF(A2084="","",'DATA PENDIENTES'!C2084)</f>
        <v/>
      </c>
      <c r="C2084" s="47" t="str">
        <f>IF(A2084="","",'DATA PENDIENTES'!L2084)</f>
        <v/>
      </c>
      <c r="D2084" s="47" t="str">
        <f>IF(A2084="","",'DATA PENDIENTES'!J2084)</f>
        <v/>
      </c>
      <c r="E2084" s="47" t="str">
        <f>IF(A2084="","",'DATA PENDIENTES'!D2084)</f>
        <v/>
      </c>
      <c r="F2084" s="47" t="str">
        <f>IF(A2084="","",'DATA PENDIENTES'!E2084)</f>
        <v/>
      </c>
      <c r="G2084" s="47" t="str">
        <f>IF(A2084="","",'DATA PENDIENTES'!F2084)</f>
        <v/>
      </c>
      <c r="H2084" s="47" t="str">
        <f>IF(A2084="","",'DATA PENDIENTES'!G2084)</f>
        <v/>
      </c>
      <c r="I2084" s="48" t="str">
        <f>IF(A2084="","",'DATA PENDIENTES'!H2084)</f>
        <v/>
      </c>
      <c r="J2084" s="48" t="str">
        <f t="shared" si="1"/>
        <v/>
      </c>
      <c r="K2084" s="47" t="str">
        <f>IF(A2084="","",'DATA PENDIENTES'!I2084)</f>
        <v/>
      </c>
      <c r="L2084" s="47" t="str">
        <f>IF(A2084="","",'DATA PENDIENTES'!K2084)</f>
        <v/>
      </c>
      <c r="M2084" s="47" t="str">
        <f>IF(A2084="","",'DATA PENDIENTES'!M2084)</f>
        <v/>
      </c>
      <c r="N2084" s="47" t="str">
        <f>IF(A2084="","",'DATA PENDIENTES'!N2084)</f>
        <v/>
      </c>
      <c r="O2084" s="47" t="str">
        <f t="shared" si="2"/>
        <v/>
      </c>
      <c r="P2084" s="47" t="str">
        <f t="shared" si="3"/>
        <v/>
      </c>
      <c r="Q2084" s="77" t="str">
        <f t="shared" si="4"/>
        <v/>
      </c>
      <c r="R2084" s="47" t="str">
        <f t="shared" si="5"/>
        <v/>
      </c>
      <c r="S2084" s="47" t="str">
        <f t="shared" si="6"/>
        <v/>
      </c>
      <c r="T2084" s="48" t="str">
        <f>IF(A2084="","",'DATA PENDIENTES'!O2084)</f>
        <v/>
      </c>
    </row>
    <row r="2085" ht="15.75" customHeight="1">
      <c r="A2085" s="52" t="str">
        <f>IF('DATA PENDIENTES'!B2085="","",'DATA PENDIENTES'!B2085)</f>
        <v/>
      </c>
      <c r="B2085" s="52" t="str">
        <f>IF(A2085="","",'DATA PENDIENTES'!C2085)</f>
        <v/>
      </c>
      <c r="C2085" s="52" t="str">
        <f>IF(A2085="","",'DATA PENDIENTES'!L2085)</f>
        <v/>
      </c>
      <c r="D2085" s="52" t="str">
        <f>IF(A2085="","",'DATA PENDIENTES'!J2085)</f>
        <v/>
      </c>
      <c r="E2085" s="52" t="str">
        <f>IF(A2085="","",'DATA PENDIENTES'!D2085)</f>
        <v/>
      </c>
      <c r="F2085" s="52" t="str">
        <f>IF(A2085="","",'DATA PENDIENTES'!E2085)</f>
        <v/>
      </c>
      <c r="G2085" s="52" t="str">
        <f>IF(A2085="","",'DATA PENDIENTES'!F2085)</f>
        <v/>
      </c>
      <c r="H2085" s="52" t="str">
        <f>IF(A2085="","",'DATA PENDIENTES'!G2085)</f>
        <v/>
      </c>
      <c r="I2085" s="53" t="str">
        <f>IF(A2085="","",'DATA PENDIENTES'!H2085)</f>
        <v/>
      </c>
      <c r="J2085" s="53" t="str">
        <f t="shared" si="1"/>
        <v/>
      </c>
      <c r="K2085" s="52" t="str">
        <f>IF(A2085="","",'DATA PENDIENTES'!I2085)</f>
        <v/>
      </c>
      <c r="L2085" s="52" t="str">
        <f>IF(A2085="","",'DATA PENDIENTES'!K2085)</f>
        <v/>
      </c>
      <c r="M2085" s="52" t="str">
        <f>IF(A2085="","",'DATA PENDIENTES'!M2085)</f>
        <v/>
      </c>
      <c r="N2085" s="52" t="str">
        <f>IF(A2085="","",'DATA PENDIENTES'!N2085)</f>
        <v/>
      </c>
      <c r="O2085" s="52" t="str">
        <f t="shared" si="2"/>
        <v/>
      </c>
      <c r="P2085" s="52" t="str">
        <f t="shared" si="3"/>
        <v/>
      </c>
      <c r="Q2085" s="80" t="str">
        <f t="shared" si="4"/>
        <v/>
      </c>
      <c r="R2085" s="52" t="str">
        <f t="shared" si="5"/>
        <v/>
      </c>
      <c r="S2085" s="52" t="str">
        <f t="shared" si="6"/>
        <v/>
      </c>
      <c r="T2085" s="53" t="str">
        <f>IF(A2085="","",'DATA PENDIENTES'!O2085)</f>
        <v/>
      </c>
    </row>
    <row r="2086" ht="15.75" customHeight="1">
      <c r="A2086" s="47" t="str">
        <f>IF('DATA PENDIENTES'!B2086="","",'DATA PENDIENTES'!B2086)</f>
        <v/>
      </c>
      <c r="B2086" s="47" t="str">
        <f>IF(A2086="","",'DATA PENDIENTES'!C2086)</f>
        <v/>
      </c>
      <c r="C2086" s="47" t="str">
        <f>IF(A2086="","",'DATA PENDIENTES'!L2086)</f>
        <v/>
      </c>
      <c r="D2086" s="47" t="str">
        <f>IF(A2086="","",'DATA PENDIENTES'!J2086)</f>
        <v/>
      </c>
      <c r="E2086" s="47" t="str">
        <f>IF(A2086="","",'DATA PENDIENTES'!D2086)</f>
        <v/>
      </c>
      <c r="F2086" s="47" t="str">
        <f>IF(A2086="","",'DATA PENDIENTES'!E2086)</f>
        <v/>
      </c>
      <c r="G2086" s="47" t="str">
        <f>IF(A2086="","",'DATA PENDIENTES'!F2086)</f>
        <v/>
      </c>
      <c r="H2086" s="47" t="str">
        <f>IF(A2086="","",'DATA PENDIENTES'!G2086)</f>
        <v/>
      </c>
      <c r="I2086" s="48" t="str">
        <f>IF(A2086="","",'DATA PENDIENTES'!H2086)</f>
        <v/>
      </c>
      <c r="J2086" s="48" t="str">
        <f t="shared" si="1"/>
        <v/>
      </c>
      <c r="K2086" s="47" t="str">
        <f>IF(A2086="","",'DATA PENDIENTES'!I2086)</f>
        <v/>
      </c>
      <c r="L2086" s="47" t="str">
        <f>IF(A2086="","",'DATA PENDIENTES'!K2086)</f>
        <v/>
      </c>
      <c r="M2086" s="47" t="str">
        <f>IF(A2086="","",'DATA PENDIENTES'!M2086)</f>
        <v/>
      </c>
      <c r="N2086" s="47" t="str">
        <f>IF(A2086="","",'DATA PENDIENTES'!N2086)</f>
        <v/>
      </c>
      <c r="O2086" s="47" t="str">
        <f t="shared" si="2"/>
        <v/>
      </c>
      <c r="P2086" s="47" t="str">
        <f t="shared" si="3"/>
        <v/>
      </c>
      <c r="Q2086" s="77" t="str">
        <f t="shared" si="4"/>
        <v/>
      </c>
      <c r="R2086" s="47" t="str">
        <f t="shared" si="5"/>
        <v/>
      </c>
      <c r="S2086" s="47" t="str">
        <f t="shared" si="6"/>
        <v/>
      </c>
      <c r="T2086" s="48" t="str">
        <f>IF(A2086="","",'DATA PENDIENTES'!O2086)</f>
        <v/>
      </c>
    </row>
    <row r="2087" ht="15.75" customHeight="1">
      <c r="A2087" s="52" t="str">
        <f>IF('DATA PENDIENTES'!B2087="","",'DATA PENDIENTES'!B2087)</f>
        <v/>
      </c>
      <c r="B2087" s="52" t="str">
        <f>IF(A2087="","",'DATA PENDIENTES'!C2087)</f>
        <v/>
      </c>
      <c r="C2087" s="52" t="str">
        <f>IF(A2087="","",'DATA PENDIENTES'!L2087)</f>
        <v/>
      </c>
      <c r="D2087" s="52" t="str">
        <f>IF(A2087="","",'DATA PENDIENTES'!J2087)</f>
        <v/>
      </c>
      <c r="E2087" s="52" t="str">
        <f>IF(A2087="","",'DATA PENDIENTES'!D2087)</f>
        <v/>
      </c>
      <c r="F2087" s="52" t="str">
        <f>IF(A2087="","",'DATA PENDIENTES'!E2087)</f>
        <v/>
      </c>
      <c r="G2087" s="52" t="str">
        <f>IF(A2087="","",'DATA PENDIENTES'!F2087)</f>
        <v/>
      </c>
      <c r="H2087" s="52" t="str">
        <f>IF(A2087="","",'DATA PENDIENTES'!G2087)</f>
        <v/>
      </c>
      <c r="I2087" s="53" t="str">
        <f>IF(A2087="","",'DATA PENDIENTES'!H2087)</f>
        <v/>
      </c>
      <c r="J2087" s="53" t="str">
        <f t="shared" si="1"/>
        <v/>
      </c>
      <c r="K2087" s="52" t="str">
        <f>IF(A2087="","",'DATA PENDIENTES'!I2087)</f>
        <v/>
      </c>
      <c r="L2087" s="52" t="str">
        <f>IF(A2087="","",'DATA PENDIENTES'!K2087)</f>
        <v/>
      </c>
      <c r="M2087" s="52" t="str">
        <f>IF(A2087="","",'DATA PENDIENTES'!M2087)</f>
        <v/>
      </c>
      <c r="N2087" s="52" t="str">
        <f>IF(A2087="","",'DATA PENDIENTES'!N2087)</f>
        <v/>
      </c>
      <c r="O2087" s="52" t="str">
        <f t="shared" si="2"/>
        <v/>
      </c>
      <c r="P2087" s="52" t="str">
        <f t="shared" si="3"/>
        <v/>
      </c>
      <c r="Q2087" s="80" t="str">
        <f t="shared" si="4"/>
        <v/>
      </c>
      <c r="R2087" s="52" t="str">
        <f t="shared" si="5"/>
        <v/>
      </c>
      <c r="S2087" s="52" t="str">
        <f t="shared" si="6"/>
        <v/>
      </c>
      <c r="T2087" s="53" t="str">
        <f>IF(A2087="","",'DATA PENDIENTES'!O2087)</f>
        <v/>
      </c>
    </row>
    <row r="2088" ht="15.75" customHeight="1">
      <c r="A2088" s="47" t="str">
        <f>IF('DATA PENDIENTES'!B2088="","",'DATA PENDIENTES'!B2088)</f>
        <v/>
      </c>
      <c r="B2088" s="47" t="str">
        <f>IF(A2088="","",'DATA PENDIENTES'!C2088)</f>
        <v/>
      </c>
      <c r="C2088" s="47" t="str">
        <f>IF(A2088="","",'DATA PENDIENTES'!L2088)</f>
        <v/>
      </c>
      <c r="D2088" s="47" t="str">
        <f>IF(A2088="","",'DATA PENDIENTES'!J2088)</f>
        <v/>
      </c>
      <c r="E2088" s="47" t="str">
        <f>IF(A2088="","",'DATA PENDIENTES'!D2088)</f>
        <v/>
      </c>
      <c r="F2088" s="47" t="str">
        <f>IF(A2088="","",'DATA PENDIENTES'!E2088)</f>
        <v/>
      </c>
      <c r="G2088" s="47" t="str">
        <f>IF(A2088="","",'DATA PENDIENTES'!F2088)</f>
        <v/>
      </c>
      <c r="H2088" s="47" t="str">
        <f>IF(A2088="","",'DATA PENDIENTES'!G2088)</f>
        <v/>
      </c>
      <c r="I2088" s="48" t="str">
        <f>IF(A2088="","",'DATA PENDIENTES'!H2088)</f>
        <v/>
      </c>
      <c r="J2088" s="48" t="str">
        <f t="shared" si="1"/>
        <v/>
      </c>
      <c r="K2088" s="47" t="str">
        <f>IF(A2088="","",'DATA PENDIENTES'!I2088)</f>
        <v/>
      </c>
      <c r="L2088" s="47" t="str">
        <f>IF(A2088="","",'DATA PENDIENTES'!K2088)</f>
        <v/>
      </c>
      <c r="M2088" s="47" t="str">
        <f>IF(A2088="","",'DATA PENDIENTES'!M2088)</f>
        <v/>
      </c>
      <c r="N2088" s="47" t="str">
        <f>IF(A2088="","",'DATA PENDIENTES'!N2088)</f>
        <v/>
      </c>
      <c r="O2088" s="47" t="str">
        <f t="shared" si="2"/>
        <v/>
      </c>
      <c r="P2088" s="47" t="str">
        <f t="shared" si="3"/>
        <v/>
      </c>
      <c r="Q2088" s="77" t="str">
        <f t="shared" si="4"/>
        <v/>
      </c>
      <c r="R2088" s="47" t="str">
        <f t="shared" si="5"/>
        <v/>
      </c>
      <c r="S2088" s="47" t="str">
        <f t="shared" si="6"/>
        <v/>
      </c>
      <c r="T2088" s="48" t="str">
        <f>IF(A2088="","",'DATA PENDIENTES'!O2088)</f>
        <v/>
      </c>
    </row>
    <row r="2089" ht="15.75" customHeight="1">
      <c r="A2089" s="52" t="str">
        <f>IF('DATA PENDIENTES'!B2089="","",'DATA PENDIENTES'!B2089)</f>
        <v/>
      </c>
      <c r="B2089" s="52" t="str">
        <f>IF(A2089="","",'DATA PENDIENTES'!C2089)</f>
        <v/>
      </c>
      <c r="C2089" s="52" t="str">
        <f>IF(A2089="","",'DATA PENDIENTES'!L2089)</f>
        <v/>
      </c>
      <c r="D2089" s="52" t="str">
        <f>IF(A2089="","",'DATA PENDIENTES'!J2089)</f>
        <v/>
      </c>
      <c r="E2089" s="52" t="str">
        <f>IF(A2089="","",'DATA PENDIENTES'!D2089)</f>
        <v/>
      </c>
      <c r="F2089" s="52" t="str">
        <f>IF(A2089="","",'DATA PENDIENTES'!E2089)</f>
        <v/>
      </c>
      <c r="G2089" s="52" t="str">
        <f>IF(A2089="","",'DATA PENDIENTES'!F2089)</f>
        <v/>
      </c>
      <c r="H2089" s="52" t="str">
        <f>IF(A2089="","",'DATA PENDIENTES'!G2089)</f>
        <v/>
      </c>
      <c r="I2089" s="53" t="str">
        <f>IF(A2089="","",'DATA PENDIENTES'!H2089)</f>
        <v/>
      </c>
      <c r="J2089" s="53" t="str">
        <f t="shared" si="1"/>
        <v/>
      </c>
      <c r="K2089" s="52" t="str">
        <f>IF(A2089="","",'DATA PENDIENTES'!I2089)</f>
        <v/>
      </c>
      <c r="L2089" s="52" t="str">
        <f>IF(A2089="","",'DATA PENDIENTES'!K2089)</f>
        <v/>
      </c>
      <c r="M2089" s="52" t="str">
        <f>IF(A2089="","",'DATA PENDIENTES'!M2089)</f>
        <v/>
      </c>
      <c r="N2089" s="52" t="str">
        <f>IF(A2089="","",'DATA PENDIENTES'!N2089)</f>
        <v/>
      </c>
      <c r="O2089" s="52" t="str">
        <f t="shared" si="2"/>
        <v/>
      </c>
      <c r="P2089" s="52" t="str">
        <f t="shared" si="3"/>
        <v/>
      </c>
      <c r="Q2089" s="80" t="str">
        <f t="shared" si="4"/>
        <v/>
      </c>
      <c r="R2089" s="52" t="str">
        <f t="shared" si="5"/>
        <v/>
      </c>
      <c r="S2089" s="52" t="str">
        <f t="shared" si="6"/>
        <v/>
      </c>
      <c r="T2089" s="53" t="str">
        <f>IF(A2089="","",'DATA PENDIENTES'!O2089)</f>
        <v/>
      </c>
    </row>
    <row r="2090" ht="15.75" customHeight="1">
      <c r="A2090" s="47" t="str">
        <f>IF('DATA PENDIENTES'!B2090="","",'DATA PENDIENTES'!B2090)</f>
        <v/>
      </c>
      <c r="B2090" s="47" t="str">
        <f>IF(A2090="","",'DATA PENDIENTES'!C2090)</f>
        <v/>
      </c>
      <c r="C2090" s="47" t="str">
        <f>IF(A2090="","",'DATA PENDIENTES'!L2090)</f>
        <v/>
      </c>
      <c r="D2090" s="47" t="str">
        <f>IF(A2090="","",'DATA PENDIENTES'!J2090)</f>
        <v/>
      </c>
      <c r="E2090" s="47" t="str">
        <f>IF(A2090="","",'DATA PENDIENTES'!D2090)</f>
        <v/>
      </c>
      <c r="F2090" s="47" t="str">
        <f>IF(A2090="","",'DATA PENDIENTES'!E2090)</f>
        <v/>
      </c>
      <c r="G2090" s="47" t="str">
        <f>IF(A2090="","",'DATA PENDIENTES'!F2090)</f>
        <v/>
      </c>
      <c r="H2090" s="47" t="str">
        <f>IF(A2090="","",'DATA PENDIENTES'!G2090)</f>
        <v/>
      </c>
      <c r="I2090" s="48" t="str">
        <f>IF(A2090="","",'DATA PENDIENTES'!H2090)</f>
        <v/>
      </c>
      <c r="J2090" s="48" t="str">
        <f t="shared" si="1"/>
        <v/>
      </c>
      <c r="K2090" s="47" t="str">
        <f>IF(A2090="","",'DATA PENDIENTES'!I2090)</f>
        <v/>
      </c>
      <c r="L2090" s="47" t="str">
        <f>IF(A2090="","",'DATA PENDIENTES'!K2090)</f>
        <v/>
      </c>
      <c r="M2090" s="47" t="str">
        <f>IF(A2090="","",'DATA PENDIENTES'!M2090)</f>
        <v/>
      </c>
      <c r="N2090" s="47" t="str">
        <f>IF(A2090="","",'DATA PENDIENTES'!N2090)</f>
        <v/>
      </c>
      <c r="O2090" s="47" t="str">
        <f t="shared" si="2"/>
        <v/>
      </c>
      <c r="P2090" s="47" t="str">
        <f t="shared" si="3"/>
        <v/>
      </c>
      <c r="Q2090" s="77" t="str">
        <f t="shared" si="4"/>
        <v/>
      </c>
      <c r="R2090" s="47" t="str">
        <f t="shared" si="5"/>
        <v/>
      </c>
      <c r="S2090" s="47" t="str">
        <f t="shared" si="6"/>
        <v/>
      </c>
      <c r="T2090" s="48" t="str">
        <f>IF(A2090="","",'DATA PENDIENTES'!O2090)</f>
        <v/>
      </c>
    </row>
    <row r="2091" ht="15.75" customHeight="1">
      <c r="A2091" s="52" t="str">
        <f>IF('DATA PENDIENTES'!B2091="","",'DATA PENDIENTES'!B2091)</f>
        <v/>
      </c>
      <c r="B2091" s="52" t="str">
        <f>IF(A2091="","",'DATA PENDIENTES'!C2091)</f>
        <v/>
      </c>
      <c r="C2091" s="52" t="str">
        <f>IF(A2091="","",'DATA PENDIENTES'!L2091)</f>
        <v/>
      </c>
      <c r="D2091" s="52" t="str">
        <f>IF(A2091="","",'DATA PENDIENTES'!J2091)</f>
        <v/>
      </c>
      <c r="E2091" s="52" t="str">
        <f>IF(A2091="","",'DATA PENDIENTES'!D2091)</f>
        <v/>
      </c>
      <c r="F2091" s="52" t="str">
        <f>IF(A2091="","",'DATA PENDIENTES'!E2091)</f>
        <v/>
      </c>
      <c r="G2091" s="52" t="str">
        <f>IF(A2091="","",'DATA PENDIENTES'!F2091)</f>
        <v/>
      </c>
      <c r="H2091" s="52" t="str">
        <f>IF(A2091="","",'DATA PENDIENTES'!G2091)</f>
        <v/>
      </c>
      <c r="I2091" s="53" t="str">
        <f>IF(A2091="","",'DATA PENDIENTES'!H2091)</f>
        <v/>
      </c>
      <c r="J2091" s="53" t="str">
        <f t="shared" si="1"/>
        <v/>
      </c>
      <c r="K2091" s="52" t="str">
        <f>IF(A2091="","",'DATA PENDIENTES'!I2091)</f>
        <v/>
      </c>
      <c r="L2091" s="52" t="str">
        <f>IF(A2091="","",'DATA PENDIENTES'!K2091)</f>
        <v/>
      </c>
      <c r="M2091" s="52" t="str">
        <f>IF(A2091="","",'DATA PENDIENTES'!M2091)</f>
        <v/>
      </c>
      <c r="N2091" s="52" t="str">
        <f>IF(A2091="","",'DATA PENDIENTES'!N2091)</f>
        <v/>
      </c>
      <c r="O2091" s="52" t="str">
        <f t="shared" si="2"/>
        <v/>
      </c>
      <c r="P2091" s="52" t="str">
        <f t="shared" si="3"/>
        <v/>
      </c>
      <c r="Q2091" s="80" t="str">
        <f t="shared" si="4"/>
        <v/>
      </c>
      <c r="R2091" s="52" t="str">
        <f t="shared" si="5"/>
        <v/>
      </c>
      <c r="S2091" s="52" t="str">
        <f t="shared" si="6"/>
        <v/>
      </c>
      <c r="T2091" s="53" t="str">
        <f>IF(A2091="","",'DATA PENDIENTES'!O2091)</f>
        <v/>
      </c>
    </row>
    <row r="2092" ht="15.75" customHeight="1">
      <c r="A2092" s="47" t="str">
        <f>IF('DATA PENDIENTES'!B2092="","",'DATA PENDIENTES'!B2092)</f>
        <v/>
      </c>
      <c r="B2092" s="47" t="str">
        <f>IF(A2092="","",'DATA PENDIENTES'!C2092)</f>
        <v/>
      </c>
      <c r="C2092" s="47" t="str">
        <f>IF(A2092="","",'DATA PENDIENTES'!L2092)</f>
        <v/>
      </c>
      <c r="D2092" s="47" t="str">
        <f>IF(A2092="","",'DATA PENDIENTES'!J2092)</f>
        <v/>
      </c>
      <c r="E2092" s="47" t="str">
        <f>IF(A2092="","",'DATA PENDIENTES'!D2092)</f>
        <v/>
      </c>
      <c r="F2092" s="47" t="str">
        <f>IF(A2092="","",'DATA PENDIENTES'!E2092)</f>
        <v/>
      </c>
      <c r="G2092" s="47" t="str">
        <f>IF(A2092="","",'DATA PENDIENTES'!F2092)</f>
        <v/>
      </c>
      <c r="H2092" s="47" t="str">
        <f>IF(A2092="","",'DATA PENDIENTES'!G2092)</f>
        <v/>
      </c>
      <c r="I2092" s="48" t="str">
        <f>IF(A2092="","",'DATA PENDIENTES'!H2092)</f>
        <v/>
      </c>
      <c r="J2092" s="48" t="str">
        <f t="shared" si="1"/>
        <v/>
      </c>
      <c r="K2092" s="47" t="str">
        <f>IF(A2092="","",'DATA PENDIENTES'!I2092)</f>
        <v/>
      </c>
      <c r="L2092" s="47" t="str">
        <f>IF(A2092="","",'DATA PENDIENTES'!K2092)</f>
        <v/>
      </c>
      <c r="M2092" s="47" t="str">
        <f>IF(A2092="","",'DATA PENDIENTES'!M2092)</f>
        <v/>
      </c>
      <c r="N2092" s="47" t="str">
        <f>IF(A2092="","",'DATA PENDIENTES'!N2092)</f>
        <v/>
      </c>
      <c r="O2092" s="47" t="str">
        <f t="shared" si="2"/>
        <v/>
      </c>
      <c r="P2092" s="47" t="str">
        <f t="shared" si="3"/>
        <v/>
      </c>
      <c r="Q2092" s="77" t="str">
        <f t="shared" si="4"/>
        <v/>
      </c>
      <c r="R2092" s="47" t="str">
        <f t="shared" si="5"/>
        <v/>
      </c>
      <c r="S2092" s="47" t="str">
        <f t="shared" si="6"/>
        <v/>
      </c>
      <c r="T2092" s="48" t="str">
        <f>IF(A2092="","",'DATA PENDIENTES'!O2092)</f>
        <v/>
      </c>
    </row>
    <row r="2093" ht="15.75" customHeight="1">
      <c r="A2093" s="52" t="str">
        <f>IF('DATA PENDIENTES'!B2093="","",'DATA PENDIENTES'!B2093)</f>
        <v/>
      </c>
      <c r="B2093" s="52" t="str">
        <f>IF(A2093="","",'DATA PENDIENTES'!C2093)</f>
        <v/>
      </c>
      <c r="C2093" s="52" t="str">
        <f>IF(A2093="","",'DATA PENDIENTES'!L2093)</f>
        <v/>
      </c>
      <c r="D2093" s="52" t="str">
        <f>IF(A2093="","",'DATA PENDIENTES'!J2093)</f>
        <v/>
      </c>
      <c r="E2093" s="52" t="str">
        <f>IF(A2093="","",'DATA PENDIENTES'!D2093)</f>
        <v/>
      </c>
      <c r="F2093" s="52" t="str">
        <f>IF(A2093="","",'DATA PENDIENTES'!E2093)</f>
        <v/>
      </c>
      <c r="G2093" s="52" t="str">
        <f>IF(A2093="","",'DATA PENDIENTES'!F2093)</f>
        <v/>
      </c>
      <c r="H2093" s="52" t="str">
        <f>IF(A2093="","",'DATA PENDIENTES'!G2093)</f>
        <v/>
      </c>
      <c r="I2093" s="53" t="str">
        <f>IF(A2093="","",'DATA PENDIENTES'!H2093)</f>
        <v/>
      </c>
      <c r="J2093" s="53" t="str">
        <f t="shared" si="1"/>
        <v/>
      </c>
      <c r="K2093" s="52" t="str">
        <f>IF(A2093="","",'DATA PENDIENTES'!I2093)</f>
        <v/>
      </c>
      <c r="L2093" s="52" t="str">
        <f>IF(A2093="","",'DATA PENDIENTES'!K2093)</f>
        <v/>
      </c>
      <c r="M2093" s="52" t="str">
        <f>IF(A2093="","",'DATA PENDIENTES'!M2093)</f>
        <v/>
      </c>
      <c r="N2093" s="52" t="str">
        <f>IF(A2093="","",'DATA PENDIENTES'!N2093)</f>
        <v/>
      </c>
      <c r="O2093" s="52" t="str">
        <f t="shared" si="2"/>
        <v/>
      </c>
      <c r="P2093" s="52" t="str">
        <f t="shared" si="3"/>
        <v/>
      </c>
      <c r="Q2093" s="80" t="str">
        <f t="shared" si="4"/>
        <v/>
      </c>
      <c r="R2093" s="52" t="str">
        <f t="shared" si="5"/>
        <v/>
      </c>
      <c r="S2093" s="52" t="str">
        <f t="shared" si="6"/>
        <v/>
      </c>
      <c r="T2093" s="53" t="str">
        <f>IF(A2093="","",'DATA PENDIENTES'!O2093)</f>
        <v/>
      </c>
    </row>
    <row r="2094" ht="15.75" customHeight="1">
      <c r="A2094" s="47" t="str">
        <f>IF('DATA PENDIENTES'!B2094="","",'DATA PENDIENTES'!B2094)</f>
        <v/>
      </c>
      <c r="B2094" s="47" t="str">
        <f>IF(A2094="","",'DATA PENDIENTES'!C2094)</f>
        <v/>
      </c>
      <c r="C2094" s="47" t="str">
        <f>IF(A2094="","",'DATA PENDIENTES'!L2094)</f>
        <v/>
      </c>
      <c r="D2094" s="47" t="str">
        <f>IF(A2094="","",'DATA PENDIENTES'!J2094)</f>
        <v/>
      </c>
      <c r="E2094" s="47" t="str">
        <f>IF(A2094="","",'DATA PENDIENTES'!D2094)</f>
        <v/>
      </c>
      <c r="F2094" s="47" t="str">
        <f>IF(A2094="","",'DATA PENDIENTES'!E2094)</f>
        <v/>
      </c>
      <c r="G2094" s="47" t="str">
        <f>IF(A2094="","",'DATA PENDIENTES'!F2094)</f>
        <v/>
      </c>
      <c r="H2094" s="47" t="str">
        <f>IF(A2094="","",'DATA PENDIENTES'!G2094)</f>
        <v/>
      </c>
      <c r="I2094" s="48" t="str">
        <f>IF(A2094="","",'DATA PENDIENTES'!H2094)</f>
        <v/>
      </c>
      <c r="J2094" s="48" t="str">
        <f t="shared" si="1"/>
        <v/>
      </c>
      <c r="K2094" s="47" t="str">
        <f>IF(A2094="","",'DATA PENDIENTES'!I2094)</f>
        <v/>
      </c>
      <c r="L2094" s="47" t="str">
        <f>IF(A2094="","",'DATA PENDIENTES'!K2094)</f>
        <v/>
      </c>
      <c r="M2094" s="47" t="str">
        <f>IF(A2094="","",'DATA PENDIENTES'!M2094)</f>
        <v/>
      </c>
      <c r="N2094" s="47" t="str">
        <f>IF(A2094="","",'DATA PENDIENTES'!N2094)</f>
        <v/>
      </c>
      <c r="O2094" s="47" t="str">
        <f t="shared" si="2"/>
        <v/>
      </c>
      <c r="P2094" s="47" t="str">
        <f t="shared" si="3"/>
        <v/>
      </c>
      <c r="Q2094" s="77" t="str">
        <f t="shared" si="4"/>
        <v/>
      </c>
      <c r="R2094" s="47" t="str">
        <f t="shared" si="5"/>
        <v/>
      </c>
      <c r="S2094" s="47" t="str">
        <f t="shared" si="6"/>
        <v/>
      </c>
      <c r="T2094" s="48" t="str">
        <f>IF(A2094="","",'DATA PENDIENTES'!O2094)</f>
        <v/>
      </c>
    </row>
    <row r="2095" ht="15.75" customHeight="1">
      <c r="A2095" s="52" t="str">
        <f>IF('DATA PENDIENTES'!B2095="","",'DATA PENDIENTES'!B2095)</f>
        <v/>
      </c>
      <c r="B2095" s="52" t="str">
        <f>IF(A2095="","",'DATA PENDIENTES'!C2095)</f>
        <v/>
      </c>
      <c r="C2095" s="52" t="str">
        <f>IF(A2095="","",'DATA PENDIENTES'!L2095)</f>
        <v/>
      </c>
      <c r="D2095" s="52" t="str">
        <f>IF(A2095="","",'DATA PENDIENTES'!J2095)</f>
        <v/>
      </c>
      <c r="E2095" s="52" t="str">
        <f>IF(A2095="","",'DATA PENDIENTES'!D2095)</f>
        <v/>
      </c>
      <c r="F2095" s="52" t="str">
        <f>IF(A2095="","",'DATA PENDIENTES'!E2095)</f>
        <v/>
      </c>
      <c r="G2095" s="52" t="str">
        <f>IF(A2095="","",'DATA PENDIENTES'!F2095)</f>
        <v/>
      </c>
      <c r="H2095" s="52" t="str">
        <f>IF(A2095="","",'DATA PENDIENTES'!G2095)</f>
        <v/>
      </c>
      <c r="I2095" s="53" t="str">
        <f>IF(A2095="","",'DATA PENDIENTES'!H2095)</f>
        <v/>
      </c>
      <c r="J2095" s="53" t="str">
        <f t="shared" si="1"/>
        <v/>
      </c>
      <c r="K2095" s="52" t="str">
        <f>IF(A2095="","",'DATA PENDIENTES'!I2095)</f>
        <v/>
      </c>
      <c r="L2095" s="52" t="str">
        <f>IF(A2095="","",'DATA PENDIENTES'!K2095)</f>
        <v/>
      </c>
      <c r="M2095" s="52" t="str">
        <f>IF(A2095="","",'DATA PENDIENTES'!M2095)</f>
        <v/>
      </c>
      <c r="N2095" s="52" t="str">
        <f>IF(A2095="","",'DATA PENDIENTES'!N2095)</f>
        <v/>
      </c>
      <c r="O2095" s="52" t="str">
        <f t="shared" si="2"/>
        <v/>
      </c>
      <c r="P2095" s="52" t="str">
        <f t="shared" si="3"/>
        <v/>
      </c>
      <c r="Q2095" s="80" t="str">
        <f t="shared" si="4"/>
        <v/>
      </c>
      <c r="R2095" s="52" t="str">
        <f t="shared" si="5"/>
        <v/>
      </c>
      <c r="S2095" s="52" t="str">
        <f t="shared" si="6"/>
        <v/>
      </c>
      <c r="T2095" s="53" t="str">
        <f>IF(A2095="","",'DATA PENDIENTES'!O2095)</f>
        <v/>
      </c>
    </row>
    <row r="2096" ht="15.75" customHeight="1">
      <c r="A2096" s="47" t="str">
        <f>IF('DATA PENDIENTES'!B2096="","",'DATA PENDIENTES'!B2096)</f>
        <v/>
      </c>
      <c r="B2096" s="47" t="str">
        <f>IF(A2096="","",'DATA PENDIENTES'!C2096)</f>
        <v/>
      </c>
      <c r="C2096" s="47" t="str">
        <f>IF(A2096="","",'DATA PENDIENTES'!L2096)</f>
        <v/>
      </c>
      <c r="D2096" s="47" t="str">
        <f>IF(A2096="","",'DATA PENDIENTES'!J2096)</f>
        <v/>
      </c>
      <c r="E2096" s="47" t="str">
        <f>IF(A2096="","",'DATA PENDIENTES'!D2096)</f>
        <v/>
      </c>
      <c r="F2096" s="47" t="str">
        <f>IF(A2096="","",'DATA PENDIENTES'!E2096)</f>
        <v/>
      </c>
      <c r="G2096" s="47" t="str">
        <f>IF(A2096="","",'DATA PENDIENTES'!F2096)</f>
        <v/>
      </c>
      <c r="H2096" s="47" t="str">
        <f>IF(A2096="","",'DATA PENDIENTES'!G2096)</f>
        <v/>
      </c>
      <c r="I2096" s="48" t="str">
        <f>IF(A2096="","",'DATA PENDIENTES'!H2096)</f>
        <v/>
      </c>
      <c r="J2096" s="48" t="str">
        <f t="shared" si="1"/>
        <v/>
      </c>
      <c r="K2096" s="47" t="str">
        <f>IF(A2096="","",'DATA PENDIENTES'!I2096)</f>
        <v/>
      </c>
      <c r="L2096" s="47" t="str">
        <f>IF(A2096="","",'DATA PENDIENTES'!K2096)</f>
        <v/>
      </c>
      <c r="M2096" s="47" t="str">
        <f>IF(A2096="","",'DATA PENDIENTES'!M2096)</f>
        <v/>
      </c>
      <c r="N2096" s="47" t="str">
        <f>IF(A2096="","",'DATA PENDIENTES'!N2096)</f>
        <v/>
      </c>
      <c r="O2096" s="47" t="str">
        <f t="shared" si="2"/>
        <v/>
      </c>
      <c r="P2096" s="47" t="str">
        <f t="shared" si="3"/>
        <v/>
      </c>
      <c r="Q2096" s="77" t="str">
        <f t="shared" si="4"/>
        <v/>
      </c>
      <c r="R2096" s="47" t="str">
        <f t="shared" si="5"/>
        <v/>
      </c>
      <c r="S2096" s="47" t="str">
        <f t="shared" si="6"/>
        <v/>
      </c>
      <c r="T2096" s="48" t="str">
        <f>IF(A2096="","",'DATA PENDIENTES'!O2096)</f>
        <v/>
      </c>
    </row>
    <row r="2097" ht="15.75" customHeight="1">
      <c r="A2097" s="52" t="str">
        <f>IF('DATA PENDIENTES'!B2097="","",'DATA PENDIENTES'!B2097)</f>
        <v/>
      </c>
      <c r="B2097" s="52" t="str">
        <f>IF(A2097="","",'DATA PENDIENTES'!C2097)</f>
        <v/>
      </c>
      <c r="C2097" s="52" t="str">
        <f>IF(A2097="","",'DATA PENDIENTES'!L2097)</f>
        <v/>
      </c>
      <c r="D2097" s="52" t="str">
        <f>IF(A2097="","",'DATA PENDIENTES'!J2097)</f>
        <v/>
      </c>
      <c r="E2097" s="52" t="str">
        <f>IF(A2097="","",'DATA PENDIENTES'!D2097)</f>
        <v/>
      </c>
      <c r="F2097" s="52" t="str">
        <f>IF(A2097="","",'DATA PENDIENTES'!E2097)</f>
        <v/>
      </c>
      <c r="G2097" s="52" t="str">
        <f>IF(A2097="","",'DATA PENDIENTES'!F2097)</f>
        <v/>
      </c>
      <c r="H2097" s="52" t="str">
        <f>IF(A2097="","",'DATA PENDIENTES'!G2097)</f>
        <v/>
      </c>
      <c r="I2097" s="53" t="str">
        <f>IF(A2097="","",'DATA PENDIENTES'!H2097)</f>
        <v/>
      </c>
      <c r="J2097" s="53" t="str">
        <f t="shared" si="1"/>
        <v/>
      </c>
      <c r="K2097" s="52" t="str">
        <f>IF(A2097="","",'DATA PENDIENTES'!I2097)</f>
        <v/>
      </c>
      <c r="L2097" s="52" t="str">
        <f>IF(A2097="","",'DATA PENDIENTES'!K2097)</f>
        <v/>
      </c>
      <c r="M2097" s="52" t="str">
        <f>IF(A2097="","",'DATA PENDIENTES'!M2097)</f>
        <v/>
      </c>
      <c r="N2097" s="52" t="str">
        <f>IF(A2097="","",'DATA PENDIENTES'!N2097)</f>
        <v/>
      </c>
      <c r="O2097" s="52" t="str">
        <f t="shared" si="2"/>
        <v/>
      </c>
      <c r="P2097" s="52" t="str">
        <f t="shared" si="3"/>
        <v/>
      </c>
      <c r="Q2097" s="80" t="str">
        <f t="shared" si="4"/>
        <v/>
      </c>
      <c r="R2097" s="52" t="str">
        <f t="shared" si="5"/>
        <v/>
      </c>
      <c r="S2097" s="52" t="str">
        <f t="shared" si="6"/>
        <v/>
      </c>
      <c r="T2097" s="53" t="str">
        <f>IF(A2097="","",'DATA PENDIENTES'!O2097)</f>
        <v/>
      </c>
    </row>
    <row r="2098" ht="15.75" customHeight="1">
      <c r="A2098" s="47" t="str">
        <f>IF('DATA PENDIENTES'!B2098="","",'DATA PENDIENTES'!B2098)</f>
        <v/>
      </c>
      <c r="B2098" s="47" t="str">
        <f>IF(A2098="","",'DATA PENDIENTES'!C2098)</f>
        <v/>
      </c>
      <c r="C2098" s="47" t="str">
        <f>IF(A2098="","",'DATA PENDIENTES'!L2098)</f>
        <v/>
      </c>
      <c r="D2098" s="47" t="str">
        <f>IF(A2098="","",'DATA PENDIENTES'!J2098)</f>
        <v/>
      </c>
      <c r="E2098" s="47" t="str">
        <f>IF(A2098="","",'DATA PENDIENTES'!D2098)</f>
        <v/>
      </c>
      <c r="F2098" s="47" t="str">
        <f>IF(A2098="","",'DATA PENDIENTES'!E2098)</f>
        <v/>
      </c>
      <c r="G2098" s="47" t="str">
        <f>IF(A2098="","",'DATA PENDIENTES'!F2098)</f>
        <v/>
      </c>
      <c r="H2098" s="47" t="str">
        <f>IF(A2098="","",'DATA PENDIENTES'!G2098)</f>
        <v/>
      </c>
      <c r="I2098" s="48" t="str">
        <f>IF(A2098="","",'DATA PENDIENTES'!H2098)</f>
        <v/>
      </c>
      <c r="J2098" s="48" t="str">
        <f t="shared" si="1"/>
        <v/>
      </c>
      <c r="K2098" s="47" t="str">
        <f>IF(A2098="","",'DATA PENDIENTES'!I2098)</f>
        <v/>
      </c>
      <c r="L2098" s="47" t="str">
        <f>IF(A2098="","",'DATA PENDIENTES'!K2098)</f>
        <v/>
      </c>
      <c r="M2098" s="47" t="str">
        <f>IF(A2098="","",'DATA PENDIENTES'!M2098)</f>
        <v/>
      </c>
      <c r="N2098" s="47" t="str">
        <f>IF(A2098="","",'DATA PENDIENTES'!N2098)</f>
        <v/>
      </c>
      <c r="O2098" s="47" t="str">
        <f t="shared" si="2"/>
        <v/>
      </c>
      <c r="P2098" s="47" t="str">
        <f t="shared" si="3"/>
        <v/>
      </c>
      <c r="Q2098" s="77" t="str">
        <f t="shared" si="4"/>
        <v/>
      </c>
      <c r="R2098" s="47" t="str">
        <f t="shared" si="5"/>
        <v/>
      </c>
      <c r="S2098" s="47" t="str">
        <f t="shared" si="6"/>
        <v/>
      </c>
      <c r="T2098" s="48" t="str">
        <f>IF(A2098="","",'DATA PENDIENTES'!O2098)</f>
        <v/>
      </c>
    </row>
    <row r="2099" ht="15.75" customHeight="1">
      <c r="A2099" s="52" t="str">
        <f>IF('DATA PENDIENTES'!B2099="","",'DATA PENDIENTES'!B2099)</f>
        <v/>
      </c>
      <c r="B2099" s="52" t="str">
        <f>IF(A2099="","",'DATA PENDIENTES'!C2099)</f>
        <v/>
      </c>
      <c r="C2099" s="52" t="str">
        <f>IF(A2099="","",'DATA PENDIENTES'!L2099)</f>
        <v/>
      </c>
      <c r="D2099" s="52" t="str">
        <f>IF(A2099="","",'DATA PENDIENTES'!J2099)</f>
        <v/>
      </c>
      <c r="E2099" s="52" t="str">
        <f>IF(A2099="","",'DATA PENDIENTES'!D2099)</f>
        <v/>
      </c>
      <c r="F2099" s="52" t="str">
        <f>IF(A2099="","",'DATA PENDIENTES'!E2099)</f>
        <v/>
      </c>
      <c r="G2099" s="52" t="str">
        <f>IF(A2099="","",'DATA PENDIENTES'!F2099)</f>
        <v/>
      </c>
      <c r="H2099" s="52" t="str">
        <f>IF(A2099="","",'DATA PENDIENTES'!G2099)</f>
        <v/>
      </c>
      <c r="I2099" s="53" t="str">
        <f>IF(A2099="","",'DATA PENDIENTES'!H2099)</f>
        <v/>
      </c>
      <c r="J2099" s="53" t="str">
        <f t="shared" si="1"/>
        <v/>
      </c>
      <c r="K2099" s="52" t="str">
        <f>IF(A2099="","",'DATA PENDIENTES'!I2099)</f>
        <v/>
      </c>
      <c r="L2099" s="52" t="str">
        <f>IF(A2099="","",'DATA PENDIENTES'!K2099)</f>
        <v/>
      </c>
      <c r="M2099" s="52" t="str">
        <f>IF(A2099="","",'DATA PENDIENTES'!M2099)</f>
        <v/>
      </c>
      <c r="N2099" s="52" t="str">
        <f>IF(A2099="","",'DATA PENDIENTES'!N2099)</f>
        <v/>
      </c>
      <c r="O2099" s="52" t="str">
        <f t="shared" si="2"/>
        <v/>
      </c>
      <c r="P2099" s="52" t="str">
        <f t="shared" si="3"/>
        <v/>
      </c>
      <c r="Q2099" s="80" t="str">
        <f t="shared" si="4"/>
        <v/>
      </c>
      <c r="R2099" s="52" t="str">
        <f t="shared" si="5"/>
        <v/>
      </c>
      <c r="S2099" s="52" t="str">
        <f t="shared" si="6"/>
        <v/>
      </c>
      <c r="T2099" s="53" t="str">
        <f>IF(A2099="","",'DATA PENDIENTES'!O2099)</f>
        <v/>
      </c>
    </row>
    <row r="2100" ht="15.75" customHeight="1">
      <c r="A2100" s="47" t="str">
        <f>IF('DATA PENDIENTES'!B2100="","",'DATA PENDIENTES'!B2100)</f>
        <v/>
      </c>
      <c r="B2100" s="47" t="str">
        <f>IF(A2100="","",'DATA PENDIENTES'!C2100)</f>
        <v/>
      </c>
      <c r="C2100" s="47" t="str">
        <f>IF(A2100="","",'DATA PENDIENTES'!L2100)</f>
        <v/>
      </c>
      <c r="D2100" s="47" t="str">
        <f>IF(A2100="","",'DATA PENDIENTES'!J2100)</f>
        <v/>
      </c>
      <c r="E2100" s="47" t="str">
        <f>IF(A2100="","",'DATA PENDIENTES'!D2100)</f>
        <v/>
      </c>
      <c r="F2100" s="47" t="str">
        <f>IF(A2100="","",'DATA PENDIENTES'!E2100)</f>
        <v/>
      </c>
      <c r="G2100" s="47" t="str">
        <f>IF(A2100="","",'DATA PENDIENTES'!F2100)</f>
        <v/>
      </c>
      <c r="H2100" s="47" t="str">
        <f>IF(A2100="","",'DATA PENDIENTES'!G2100)</f>
        <v/>
      </c>
      <c r="I2100" s="48" t="str">
        <f>IF(A2100="","",'DATA PENDIENTES'!H2100)</f>
        <v/>
      </c>
      <c r="J2100" s="48" t="str">
        <f t="shared" si="1"/>
        <v/>
      </c>
      <c r="K2100" s="47" t="str">
        <f>IF(A2100="","",'DATA PENDIENTES'!I2100)</f>
        <v/>
      </c>
      <c r="L2100" s="47" t="str">
        <f>IF(A2100="","",'DATA PENDIENTES'!K2100)</f>
        <v/>
      </c>
      <c r="M2100" s="47" t="str">
        <f>IF(A2100="","",'DATA PENDIENTES'!M2100)</f>
        <v/>
      </c>
      <c r="N2100" s="47" t="str">
        <f>IF(A2100="","",'DATA PENDIENTES'!N2100)</f>
        <v/>
      </c>
      <c r="O2100" s="47" t="str">
        <f t="shared" si="2"/>
        <v/>
      </c>
      <c r="P2100" s="47" t="str">
        <f t="shared" si="3"/>
        <v/>
      </c>
      <c r="Q2100" s="77" t="str">
        <f t="shared" si="4"/>
        <v/>
      </c>
      <c r="R2100" s="47" t="str">
        <f t="shared" si="5"/>
        <v/>
      </c>
      <c r="S2100" s="47" t="str">
        <f t="shared" si="6"/>
        <v/>
      </c>
      <c r="T2100" s="48" t="str">
        <f>IF(A2100="","",'DATA PENDIENTES'!O2100)</f>
        <v/>
      </c>
    </row>
    <row r="2101" ht="15.75" customHeight="1">
      <c r="A2101" s="52" t="str">
        <f>IF('DATA PENDIENTES'!B2101="","",'DATA PENDIENTES'!B2101)</f>
        <v/>
      </c>
      <c r="B2101" s="52" t="str">
        <f>IF(A2101="","",'DATA PENDIENTES'!C2101)</f>
        <v/>
      </c>
      <c r="C2101" s="52" t="str">
        <f>IF(A2101="","",'DATA PENDIENTES'!L2101)</f>
        <v/>
      </c>
      <c r="D2101" s="52" t="str">
        <f>IF(A2101="","",'DATA PENDIENTES'!J2101)</f>
        <v/>
      </c>
      <c r="E2101" s="52" t="str">
        <f>IF(A2101="","",'DATA PENDIENTES'!D2101)</f>
        <v/>
      </c>
      <c r="F2101" s="52" t="str">
        <f>IF(A2101="","",'DATA PENDIENTES'!E2101)</f>
        <v/>
      </c>
      <c r="G2101" s="52" t="str">
        <f>IF(A2101="","",'DATA PENDIENTES'!F2101)</f>
        <v/>
      </c>
      <c r="H2101" s="52" t="str">
        <f>IF(A2101="","",'DATA PENDIENTES'!G2101)</f>
        <v/>
      </c>
      <c r="I2101" s="53" t="str">
        <f>IF(A2101="","",'DATA PENDIENTES'!H2101)</f>
        <v/>
      </c>
      <c r="J2101" s="53" t="str">
        <f t="shared" si="1"/>
        <v/>
      </c>
      <c r="K2101" s="52" t="str">
        <f>IF(A2101="","",'DATA PENDIENTES'!I2101)</f>
        <v/>
      </c>
      <c r="L2101" s="52" t="str">
        <f>IF(A2101="","",'DATA PENDIENTES'!K2101)</f>
        <v/>
      </c>
      <c r="M2101" s="52" t="str">
        <f>IF(A2101="","",'DATA PENDIENTES'!M2101)</f>
        <v/>
      </c>
      <c r="N2101" s="52" t="str">
        <f>IF(A2101="","",'DATA PENDIENTES'!N2101)</f>
        <v/>
      </c>
      <c r="O2101" s="52" t="str">
        <f t="shared" si="2"/>
        <v/>
      </c>
      <c r="P2101" s="52" t="str">
        <f t="shared" si="3"/>
        <v/>
      </c>
      <c r="Q2101" s="80" t="str">
        <f t="shared" si="4"/>
        <v/>
      </c>
      <c r="R2101" s="52" t="str">
        <f t="shared" si="5"/>
        <v/>
      </c>
      <c r="S2101" s="52" t="str">
        <f t="shared" si="6"/>
        <v/>
      </c>
      <c r="T2101" s="53" t="str">
        <f>IF(A2101="","",'DATA PENDIENTES'!O2101)</f>
        <v/>
      </c>
    </row>
    <row r="2102" ht="15.75" customHeight="1">
      <c r="A2102" s="47" t="str">
        <f>IF('DATA PENDIENTES'!B2102="","",'DATA PENDIENTES'!B2102)</f>
        <v/>
      </c>
      <c r="B2102" s="47" t="str">
        <f>IF(A2102="","",'DATA PENDIENTES'!C2102)</f>
        <v/>
      </c>
      <c r="C2102" s="47" t="str">
        <f>IF(A2102="","",'DATA PENDIENTES'!L2102)</f>
        <v/>
      </c>
      <c r="D2102" s="47" t="str">
        <f>IF(A2102="","",'DATA PENDIENTES'!J2102)</f>
        <v/>
      </c>
      <c r="E2102" s="47" t="str">
        <f>IF(A2102="","",'DATA PENDIENTES'!D2102)</f>
        <v/>
      </c>
      <c r="F2102" s="47" t="str">
        <f>IF(A2102="","",'DATA PENDIENTES'!E2102)</f>
        <v/>
      </c>
      <c r="G2102" s="47" t="str">
        <f>IF(A2102="","",'DATA PENDIENTES'!F2102)</f>
        <v/>
      </c>
      <c r="H2102" s="47" t="str">
        <f>IF(A2102="","",'DATA PENDIENTES'!G2102)</f>
        <v/>
      </c>
      <c r="I2102" s="48" t="str">
        <f>IF(A2102="","",'DATA PENDIENTES'!H2102)</f>
        <v/>
      </c>
      <c r="J2102" s="48" t="str">
        <f t="shared" si="1"/>
        <v/>
      </c>
      <c r="K2102" s="47" t="str">
        <f>IF(A2102="","",'DATA PENDIENTES'!I2102)</f>
        <v/>
      </c>
      <c r="L2102" s="47" t="str">
        <f>IF(A2102="","",'DATA PENDIENTES'!K2102)</f>
        <v/>
      </c>
      <c r="M2102" s="47" t="str">
        <f>IF(A2102="","",'DATA PENDIENTES'!M2102)</f>
        <v/>
      </c>
      <c r="N2102" s="47" t="str">
        <f>IF(A2102="","",'DATA PENDIENTES'!N2102)</f>
        <v/>
      </c>
      <c r="O2102" s="47" t="str">
        <f t="shared" si="2"/>
        <v/>
      </c>
      <c r="P2102" s="47" t="str">
        <f t="shared" si="3"/>
        <v/>
      </c>
      <c r="Q2102" s="77" t="str">
        <f t="shared" si="4"/>
        <v/>
      </c>
      <c r="R2102" s="47" t="str">
        <f t="shared" si="5"/>
        <v/>
      </c>
      <c r="S2102" s="47" t="str">
        <f t="shared" si="6"/>
        <v/>
      </c>
      <c r="T2102" s="48" t="str">
        <f>IF(A2102="","",'DATA PENDIENTES'!O2102)</f>
        <v/>
      </c>
    </row>
    <row r="2103" ht="15.75" customHeight="1">
      <c r="A2103" s="52" t="str">
        <f>IF('DATA PENDIENTES'!B2103="","",'DATA PENDIENTES'!B2103)</f>
        <v/>
      </c>
      <c r="B2103" s="52" t="str">
        <f>IF(A2103="","",'DATA PENDIENTES'!C2103)</f>
        <v/>
      </c>
      <c r="C2103" s="52" t="str">
        <f>IF(A2103="","",'DATA PENDIENTES'!L2103)</f>
        <v/>
      </c>
      <c r="D2103" s="52" t="str">
        <f>IF(A2103="","",'DATA PENDIENTES'!J2103)</f>
        <v/>
      </c>
      <c r="E2103" s="52" t="str">
        <f>IF(A2103="","",'DATA PENDIENTES'!D2103)</f>
        <v/>
      </c>
      <c r="F2103" s="52" t="str">
        <f>IF(A2103="","",'DATA PENDIENTES'!E2103)</f>
        <v/>
      </c>
      <c r="G2103" s="52" t="str">
        <f>IF(A2103="","",'DATA PENDIENTES'!F2103)</f>
        <v/>
      </c>
      <c r="H2103" s="52" t="str">
        <f>IF(A2103="","",'DATA PENDIENTES'!G2103)</f>
        <v/>
      </c>
      <c r="I2103" s="53" t="str">
        <f>IF(A2103="","",'DATA PENDIENTES'!H2103)</f>
        <v/>
      </c>
      <c r="J2103" s="53" t="str">
        <f t="shared" si="1"/>
        <v/>
      </c>
      <c r="K2103" s="52" t="str">
        <f>IF(A2103="","",'DATA PENDIENTES'!I2103)</f>
        <v/>
      </c>
      <c r="L2103" s="52" t="str">
        <f>IF(A2103="","",'DATA PENDIENTES'!K2103)</f>
        <v/>
      </c>
      <c r="M2103" s="52" t="str">
        <f>IF(A2103="","",'DATA PENDIENTES'!M2103)</f>
        <v/>
      </c>
      <c r="N2103" s="52" t="str">
        <f>IF(A2103="","",'DATA PENDIENTES'!N2103)</f>
        <v/>
      </c>
      <c r="O2103" s="52" t="str">
        <f t="shared" si="2"/>
        <v/>
      </c>
      <c r="P2103" s="52" t="str">
        <f t="shared" si="3"/>
        <v/>
      </c>
      <c r="Q2103" s="80" t="str">
        <f t="shared" si="4"/>
        <v/>
      </c>
      <c r="R2103" s="52" t="str">
        <f t="shared" si="5"/>
        <v/>
      </c>
      <c r="S2103" s="52" t="str">
        <f t="shared" si="6"/>
        <v/>
      </c>
      <c r="T2103" s="53" t="str">
        <f>IF(A2103="","",'DATA PENDIENTES'!O2103)</f>
        <v/>
      </c>
    </row>
  </sheetData>
  <autoFilter ref="$A$3:$T$229"/>
  <mergeCells count="2">
    <mergeCell ref="A1:U1"/>
    <mergeCell ref="A2:U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8.71"/>
    <col customWidth="1" min="2" max="2" width="14.0"/>
    <col customWidth="1" min="3" max="3" width="15.0"/>
    <col customWidth="1" min="4" max="4" width="35.0"/>
    <col customWidth="1" min="5" max="5" width="15.0"/>
    <col customWidth="1" min="6" max="6" width="35.0"/>
    <col customWidth="1" min="7" max="7" width="8.0"/>
    <col customWidth="1" min="8" max="8" width="12.0"/>
    <col customWidth="1" min="9" max="9" width="15.0"/>
    <col customWidth="1" min="10" max="10" width="18.0"/>
    <col customWidth="1" min="11" max="11" width="14.0"/>
    <col customWidth="1" min="12" max="13" width="12.0"/>
    <col customWidth="1" min="14" max="16" width="14.0"/>
    <col customWidth="1" min="17" max="17" width="18.0"/>
    <col customWidth="1" min="18" max="18" width="22.0"/>
    <col customWidth="1" min="19" max="19" width="14.0"/>
    <col customWidth="1" min="20" max="20" width="18.0"/>
    <col customWidth="1" min="21" max="21" width="8.0"/>
    <col customWidth="1" min="22" max="22" width="15.0"/>
    <col customWidth="1" min="23" max="23" width="16.0"/>
    <col customWidth="1" min="24" max="24" width="12.0"/>
    <col customWidth="1" min="25" max="25" width="16.0"/>
    <col customWidth="1" min="26" max="26" width="14.0"/>
  </cols>
  <sheetData>
    <row r="1">
      <c r="B1" s="4" t="s">
        <v>2366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</row>
    <row r="2">
      <c r="B2" s="71" t="s">
        <v>2367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</row>
    <row r="3">
      <c r="B3" s="45" t="s">
        <v>36</v>
      </c>
      <c r="C3" s="45" t="s">
        <v>2368</v>
      </c>
      <c r="D3" s="45" t="s">
        <v>37</v>
      </c>
      <c r="E3" s="45" t="s">
        <v>115</v>
      </c>
      <c r="F3" s="45" t="s">
        <v>38</v>
      </c>
      <c r="G3" s="45" t="s">
        <v>2214</v>
      </c>
      <c r="H3" s="45" t="s">
        <v>98</v>
      </c>
      <c r="I3" s="45" t="s">
        <v>40</v>
      </c>
      <c r="J3" s="45" t="s">
        <v>2369</v>
      </c>
      <c r="K3" s="45" t="s">
        <v>2370</v>
      </c>
      <c r="L3" s="45" t="s">
        <v>2371</v>
      </c>
      <c r="M3" s="45" t="s">
        <v>2372</v>
      </c>
      <c r="N3" s="45" t="s">
        <v>2373</v>
      </c>
      <c r="O3" s="45" t="s">
        <v>2374</v>
      </c>
      <c r="P3" s="45" t="s">
        <v>2375</v>
      </c>
      <c r="Q3" s="45" t="s">
        <v>2224</v>
      </c>
      <c r="R3" s="45" t="s">
        <v>2376</v>
      </c>
      <c r="S3" s="45" t="s">
        <v>2377</v>
      </c>
      <c r="T3" s="45" t="s">
        <v>2378</v>
      </c>
      <c r="U3" s="45" t="s">
        <v>105</v>
      </c>
      <c r="V3" s="45" t="s">
        <v>116</v>
      </c>
      <c r="W3" s="45" t="s">
        <v>0</v>
      </c>
      <c r="X3" s="45" t="s">
        <v>2226</v>
      </c>
      <c r="Y3" s="45" t="s">
        <v>2379</v>
      </c>
      <c r="Z3" s="45" t="s">
        <v>2380</v>
      </c>
    </row>
    <row r="4">
      <c r="B4" s="47">
        <f>IF(DATA!B4="","",DATA!B4)</f>
        <v>12110002</v>
      </c>
      <c r="C4" s="47">
        <f t="array" ref="C4">IF(B4="","",IFERROR(XLOOKUP(B4,DATA!$B$4:$B$2103,DATA!$D$4:$D$2103,"",0,1),""))</f>
        <v>3169658</v>
      </c>
      <c r="D4" s="47" t="str">
        <f t="array" ref="D4">IF(B4="","",IFERROR(XLOOKUP(B4,DATA!$B$4:$B$2103,DATA!$C$4:$C$2103,"",0,1),""))</f>
        <v>TORNILLO FIJACION TAPAVALVULAS</v>
      </c>
      <c r="E4" s="47">
        <f t="array" ref="E4">IF(B4="","",IFERROR(XLOOKUP(B4,DATA!$B$4:$B$2103,DATA!$W$4:$W$2103,"",0,1),""))</f>
        <v>900315569</v>
      </c>
      <c r="F4" s="47" t="str">
        <f t="array" ref="F4">IF(B4="","",IFERROR(XLOOKUP(E4,PROVEEDORES!$A$2:$A$200,PROVEEDORES!$B$2:$B$200,"NO ENCONTRADO",0,1),""))</f>
        <v>VOLVO GROUP COLOMBIA S A S</v>
      </c>
      <c r="G4" s="47" t="str">
        <f t="array" ref="G4">IF(B4="","",IFERROR(XLOOKUP(B4,DATA!$B$4:$B$2103,DATA!$L$4:$L$2103,"",0,1),""))</f>
        <v>UND</v>
      </c>
      <c r="H4" s="47">
        <f t="array" ref="H4">IF(B4="","",IFERROR(XLOOKUP(B4,DATA!$B$4:$B$2103,DATA!$E$4:$E$2103,0,0,1),0))</f>
        <v>6</v>
      </c>
      <c r="I4" s="48">
        <f t="array" ref="I4">IF(B4="","",IFERROR(XLOOKUP(B4,DATA!$B$4:$B$2103,DATA!$F$4:$F$2103,0,0,1),0))</f>
        <v>92885.63</v>
      </c>
      <c r="J4" s="48">
        <f t="shared" ref="J4:J2103" si="1">IFERROR(IF(B4="","",H4*I4),0)</f>
        <v>557313.78</v>
      </c>
      <c r="K4" s="47">
        <f t="array" ref="K4">IF(B4="","",IFERROR(XLOOKUP(B4,DATA!$B$4:$B$2103,DATA!$N$4:$N$2103,0,0,1),0))</f>
        <v>125</v>
      </c>
      <c r="L4" s="85">
        <f t="shared" ref="L4:L2103" si="2">IFERROR(IF(B4="","",K4/365),0)</f>
        <v>0.3424657534</v>
      </c>
      <c r="M4" s="47">
        <f t="array" ref="M4">IF(B4="","",IFERROR(XLOOKUP(B4,DATA!$B$4:$B$2103,DATA!$P$4:$P$2103,0,0,1),0))</f>
        <v>0</v>
      </c>
      <c r="N4" s="47">
        <f t="shared" ref="N4:N2103" si="3">IFERROR(IF(B4="","",ROUND(0.5*L4*IF(M4=0,7,M4),0)),0)</f>
        <v>1</v>
      </c>
      <c r="O4" s="47">
        <f t="shared" ref="O4:O2103" si="4">IFERROR(IF(B4="","",ROUND(L4*IF(M4=0,7,M4)+N4,0)),0)</f>
        <v>3</v>
      </c>
      <c r="P4" s="47">
        <f t="shared" ref="P4:P2103" si="5">IFERROR(IF(OR(B4="",L4=0),"",ROUND(H4/L4,0)),"")</f>
        <v>18</v>
      </c>
      <c r="Q4" s="47" t="str">
        <f t="shared" ref="Q4:Q2103" si="6">IF(B4="","",IF(H4=0,"CRITICO",IF(H4&lt;=O4,"REORDEN INMEDIATO",IF(H4&lt;=O4*2,"PRECAUCION",IF(H4&gt;K4*5/12,"EXCESO","OPTIMO")))))</f>
        <v>PRECAUCION</v>
      </c>
      <c r="R4" s="47" t="str">
        <f t="shared" ref="R4:R2103" si="7">IF(B4="","",IF(Q4="CRITICO","PEDIR INMEDIATAMENTE",IF(Q4="REORDEN INMEDIATO","GENERAR OC EN 24H",IF(Q4="PRECAUCION","MONITOREAR 48H",IF(Q4="EXCESO","EVALUAR REDUCCION","NIVEL OPTIMO")))))</f>
        <v>MONITOREAR 48H</v>
      </c>
      <c r="S4" s="47">
        <f t="shared" ref="S4:S2103" si="8">IFERROR(IF(B4="","",MAX(O4-H4,0)),0)</f>
        <v>0</v>
      </c>
      <c r="T4" s="48">
        <f t="shared" ref="T4:T2103" si="9">IFERROR(IF(B4="","",S4*I4),0)</f>
        <v>0</v>
      </c>
      <c r="U4" s="47" t="str">
        <f t="array" ref="U4">IF(B4="","",IFERROR(XLOOKUP(B4,DATA!$B$4:$B$2103,DATA!$M$4:$M$2103,"",0,1),""))</f>
        <v>A</v>
      </c>
      <c r="V4" s="47" t="str">
        <f t="array" ref="V4">IF(B4="","",IFERROR(XLOOKUP(B4,DATA!$B$4:$B$2103,DATA!$X$4:$X$2103,"",0,1),""))</f>
        <v>SU01F0303</v>
      </c>
      <c r="W4" s="47" t="str">
        <f t="array" ref="W4">IF(B4="","",IFERROR(XLOOKUP(B4,DATA!$B$4:$B$2103,DATA!$H$4:$H$2103,"",0,1),""))</f>
        <v>PLATAFORMA</v>
      </c>
      <c r="X4" s="47" t="str">
        <f t="shared" ref="X4:X2103" si="10">IF(B4="","",IF(U4="A",IF(Q4="CRITICO","1-MAXIMA","2-ALTA"),IF(U4="B","3-MEDIA","4-BAJA")))</f>
        <v>2-ALTA</v>
      </c>
      <c r="Y4" s="65" t="str">
        <f t="shared" ref="Y4:Y2103" si="11">IF(AND(H4=0,K4&gt;0),K4+(ROW()/100000),"")</f>
        <v/>
      </c>
      <c r="Z4" s="47" t="str">
        <f t="shared" ref="Z4:Z2103" si="12">IF(H4=0,B4,"")</f>
        <v/>
      </c>
    </row>
    <row r="5">
      <c r="B5" s="52">
        <f>IF(DATA!B5="","",DATA!B5)</f>
        <v>12110003</v>
      </c>
      <c r="C5" s="52">
        <f t="array" ref="C5">IF(B5="","",IFERROR(XLOOKUP(B5,DATA!$B$4:$B$2103,DATA!$D$4:$D$2103,"",0,1),""))</f>
        <v>20501055</v>
      </c>
      <c r="D5" s="52" t="str">
        <f t="array" ref="D5">IF(B5="","",IFERROR(XLOOKUP(B5,DATA!$B$4:$B$2103,DATA!$C$4:$C$2103,"",0,1),""))</f>
        <v>PERNO BOLA</v>
      </c>
      <c r="E5" s="52">
        <f t="array" ref="E5">IF(B5="","",IFERROR(XLOOKUP(B5,DATA!$B$4:$B$2103,DATA!$W$4:$W$2103,"",0,1),""))</f>
        <v>900315569</v>
      </c>
      <c r="F5" s="52" t="str">
        <f t="array" ref="F5">IF(B5="","",IFERROR(XLOOKUP(E5,PROVEEDORES!$A$2:$A$200,PROVEEDORES!$B$2:$B$200,"NO ENCONTRADO",0,1),""))</f>
        <v>VOLVO GROUP COLOMBIA S A S</v>
      </c>
      <c r="G5" s="52" t="str">
        <f t="array" ref="G5">IF(B5="","",IFERROR(XLOOKUP(B5,DATA!$B$4:$B$2103,DATA!$L$4:$L$2103,"",0,1),""))</f>
        <v>UND</v>
      </c>
      <c r="H5" s="52">
        <f t="array" ref="H5">IF(B5="","",IFERROR(XLOOKUP(B5,DATA!$B$4:$B$2103,DATA!$E$4:$E$2103,0,0,1),0))</f>
        <v>3</v>
      </c>
      <c r="I5" s="53">
        <f t="array" ref="I5">IF(B5="","",IFERROR(XLOOKUP(B5,DATA!$B$4:$B$2103,DATA!$F$4:$F$2103,0,0,1),0))</f>
        <v>26069.17</v>
      </c>
      <c r="J5" s="53">
        <f t="shared" si="1"/>
        <v>78207.51</v>
      </c>
      <c r="K5" s="52">
        <f t="array" ref="K5">IF(B5="","",IFERROR(XLOOKUP(B5,DATA!$B$4:$B$2103,DATA!$N$4:$N$2103,0,0,1),0))</f>
        <v>5</v>
      </c>
      <c r="L5" s="86">
        <f t="shared" si="2"/>
        <v>0.01369863014</v>
      </c>
      <c r="M5" s="52">
        <f t="array" ref="M5">IF(B5="","",IFERROR(XLOOKUP(B5,DATA!$B$4:$B$2103,DATA!$P$4:$P$2103,0,0,1),0))</f>
        <v>0</v>
      </c>
      <c r="N5" s="52">
        <f t="shared" si="3"/>
        <v>0</v>
      </c>
      <c r="O5" s="52">
        <f t="shared" si="4"/>
        <v>0</v>
      </c>
      <c r="P5" s="52">
        <f t="shared" si="5"/>
        <v>219</v>
      </c>
      <c r="Q5" s="52" t="str">
        <f t="shared" si="6"/>
        <v>EXCESO</v>
      </c>
      <c r="R5" s="52" t="str">
        <f t="shared" si="7"/>
        <v>EVALUAR REDUCCION</v>
      </c>
      <c r="S5" s="52">
        <f t="shared" si="8"/>
        <v>0</v>
      </c>
      <c r="T5" s="53">
        <f t="shared" si="9"/>
        <v>0</v>
      </c>
      <c r="U5" s="52" t="str">
        <f t="array" ref="U5">IF(B5="","",IFERROR(XLOOKUP(B5,DATA!$B$4:$B$2103,DATA!$M$4:$M$2103,"",0,1),""))</f>
        <v>C</v>
      </c>
      <c r="V5" s="52" t="str">
        <f t="array" ref="V5">IF(B5="","",IFERROR(XLOOKUP(B5,DATA!$B$4:$B$2103,DATA!$X$4:$X$2103,"",0,1),""))</f>
        <v>SU01F0204</v>
      </c>
      <c r="W5" s="52" t="str">
        <f t="array" ref="W5">IF(B5="","",IFERROR(XLOOKUP(B5,DATA!$B$4:$B$2103,DATA!$H$4:$H$2103,"",0,1),""))</f>
        <v>PLATAFORMA</v>
      </c>
      <c r="X5" s="52" t="str">
        <f t="shared" si="10"/>
        <v>4-BAJA</v>
      </c>
      <c r="Y5" s="87" t="str">
        <f t="shared" si="11"/>
        <v/>
      </c>
      <c r="Z5" s="52" t="str">
        <f t="shared" si="12"/>
        <v/>
      </c>
    </row>
    <row r="6">
      <c r="B6" s="47">
        <f>IF(DATA!B6="","",DATA!B6)</f>
        <v>12110004</v>
      </c>
      <c r="C6" s="47">
        <f t="array" ref="C6">IF(B6="","",IFERROR(XLOOKUP(B6,DATA!$B$4:$B$2103,DATA!$D$4:$D$2103,"",0,1),""))</f>
        <v>60111964</v>
      </c>
      <c r="D6" s="47" t="str">
        <f t="array" ref="D6">IF(B6="","",IFERROR(XLOOKUP(B6,DATA!$B$4:$B$2103,DATA!$C$4:$C$2103,"",0,1),""))</f>
        <v>TUERCA HEXAGONAL</v>
      </c>
      <c r="E6" s="47">
        <f t="array" ref="E6">IF(B6="","",IFERROR(XLOOKUP(B6,DATA!$B$4:$B$2103,DATA!$W$4:$W$2103,"",0,1),""))</f>
        <v>900315569</v>
      </c>
      <c r="F6" s="47" t="str">
        <f t="array" ref="F6">IF(B6="","",IFERROR(XLOOKUP(E6,PROVEEDORES!$A$2:$A$200,PROVEEDORES!$B$2:$B$200,"NO ENCONTRADO",0,1),""))</f>
        <v>VOLVO GROUP COLOMBIA S A S</v>
      </c>
      <c r="G6" s="47" t="str">
        <f t="array" ref="G6">IF(B6="","",IFERROR(XLOOKUP(B6,DATA!$B$4:$B$2103,DATA!$L$4:$L$2103,"",0,1),""))</f>
        <v>UND</v>
      </c>
      <c r="H6" s="47">
        <f t="array" ref="H6">IF(B6="","",IFERROR(XLOOKUP(B6,DATA!$B$4:$B$2103,DATA!$E$4:$E$2103,0,0,1),0))</f>
        <v>4</v>
      </c>
      <c r="I6" s="48">
        <f t="array" ref="I6">IF(B6="","",IFERROR(XLOOKUP(B6,DATA!$B$4:$B$2103,DATA!$F$4:$F$2103,0,0,1),0))</f>
        <v>45754.34</v>
      </c>
      <c r="J6" s="48">
        <f t="shared" si="1"/>
        <v>183017.36</v>
      </c>
      <c r="K6" s="47">
        <f t="array" ref="K6">IF(B6="","",IFERROR(XLOOKUP(B6,DATA!$B$4:$B$2103,DATA!$N$4:$N$2103,0,0,1),0))</f>
        <v>4</v>
      </c>
      <c r="L6" s="85">
        <f t="shared" si="2"/>
        <v>0.01095890411</v>
      </c>
      <c r="M6" s="47">
        <f t="array" ref="M6">IF(B6="","",IFERROR(XLOOKUP(B6,DATA!$B$4:$B$2103,DATA!$P$4:$P$2103,0,0,1),0))</f>
        <v>0</v>
      </c>
      <c r="N6" s="47">
        <f t="shared" si="3"/>
        <v>0</v>
      </c>
      <c r="O6" s="47">
        <f t="shared" si="4"/>
        <v>0</v>
      </c>
      <c r="P6" s="47">
        <f t="shared" si="5"/>
        <v>365</v>
      </c>
      <c r="Q6" s="47" t="str">
        <f t="shared" si="6"/>
        <v>EXCESO</v>
      </c>
      <c r="R6" s="47" t="str">
        <f t="shared" si="7"/>
        <v>EVALUAR REDUCCION</v>
      </c>
      <c r="S6" s="47">
        <f t="shared" si="8"/>
        <v>0</v>
      </c>
      <c r="T6" s="48">
        <f t="shared" si="9"/>
        <v>0</v>
      </c>
      <c r="U6" s="47" t="str">
        <f t="array" ref="U6">IF(B6="","",IFERROR(XLOOKUP(B6,DATA!$B$4:$B$2103,DATA!$M$4:$M$2103,"",0,1),""))</f>
        <v>C</v>
      </c>
      <c r="V6" s="47" t="str">
        <f t="array" ref="V6">IF(B6="","",IFERROR(XLOOKUP(B6,DATA!$B$4:$B$2103,DATA!$X$4:$X$2103,"",0,1),""))</f>
        <v>SU01F0203</v>
      </c>
      <c r="W6" s="47" t="str">
        <f t="array" ref="W6">IF(B6="","",IFERROR(XLOOKUP(B6,DATA!$B$4:$B$2103,DATA!$H$4:$H$2103,"",0,1),""))</f>
        <v>PLATAFORMA</v>
      </c>
      <c r="X6" s="47" t="str">
        <f t="shared" si="10"/>
        <v>4-BAJA</v>
      </c>
      <c r="Y6" s="65" t="str">
        <f t="shared" si="11"/>
        <v/>
      </c>
      <c r="Z6" s="47" t="str">
        <f t="shared" si="12"/>
        <v/>
      </c>
    </row>
    <row r="7">
      <c r="B7" s="52">
        <f>IF(DATA!B7="","",DATA!B7)</f>
        <v>12110005</v>
      </c>
      <c r="C7" s="52">
        <f t="array" ref="C7">IF(B7="","",IFERROR(XLOOKUP(B7,DATA!$B$4:$B$2103,DATA!$D$4:$D$2103,"",0,1),""))</f>
        <v>944364</v>
      </c>
      <c r="D7" s="52" t="str">
        <f t="array" ref="D7">IF(B7="","",IFERROR(XLOOKUP(B7,DATA!$B$4:$B$2103,DATA!$C$4:$C$2103,"",0,1),""))</f>
        <v>ANILO TORICO</v>
      </c>
      <c r="E7" s="52">
        <f t="array" ref="E7">IF(B7="","",IFERROR(XLOOKUP(B7,DATA!$B$4:$B$2103,DATA!$W$4:$W$2103,"",0,1),""))</f>
        <v>900315569</v>
      </c>
      <c r="F7" s="52" t="str">
        <f t="array" ref="F7">IF(B7="","",IFERROR(XLOOKUP(E7,PROVEEDORES!$A$2:$A$200,PROVEEDORES!$B$2:$B$200,"NO ENCONTRADO",0,1),""))</f>
        <v>VOLVO GROUP COLOMBIA S A S</v>
      </c>
      <c r="G7" s="52" t="str">
        <f t="array" ref="G7">IF(B7="","",IFERROR(XLOOKUP(B7,DATA!$B$4:$B$2103,DATA!$L$4:$L$2103,"",0,1),""))</f>
        <v>UND</v>
      </c>
      <c r="H7" s="52">
        <f t="array" ref="H7">IF(B7="","",IFERROR(XLOOKUP(B7,DATA!$B$4:$B$2103,DATA!$E$4:$E$2103,0,0,1),0))</f>
        <v>5</v>
      </c>
      <c r="I7" s="53">
        <f t="array" ref="I7">IF(B7="","",IFERROR(XLOOKUP(B7,DATA!$B$4:$B$2103,DATA!$F$4:$F$2103,0,0,1),0))</f>
        <v>2620.185</v>
      </c>
      <c r="J7" s="53">
        <f t="shared" si="1"/>
        <v>13100.925</v>
      </c>
      <c r="K7" s="52">
        <f t="array" ref="K7">IF(B7="","",IFERROR(XLOOKUP(B7,DATA!$B$4:$B$2103,DATA!$N$4:$N$2103,0,0,1),0))</f>
        <v>1</v>
      </c>
      <c r="L7" s="86">
        <f t="shared" si="2"/>
        <v>0.002739726027</v>
      </c>
      <c r="M7" s="52">
        <f t="array" ref="M7">IF(B7="","",IFERROR(XLOOKUP(B7,DATA!$B$4:$B$2103,DATA!$P$4:$P$2103,0,0,1),0))</f>
        <v>0</v>
      </c>
      <c r="N7" s="52">
        <f t="shared" si="3"/>
        <v>0</v>
      </c>
      <c r="O7" s="52">
        <f t="shared" si="4"/>
        <v>0</v>
      </c>
      <c r="P7" s="52">
        <f t="shared" si="5"/>
        <v>1825</v>
      </c>
      <c r="Q7" s="52" t="str">
        <f t="shared" si="6"/>
        <v>EXCESO</v>
      </c>
      <c r="R7" s="52" t="str">
        <f t="shared" si="7"/>
        <v>EVALUAR REDUCCION</v>
      </c>
      <c r="S7" s="52">
        <f t="shared" si="8"/>
        <v>0</v>
      </c>
      <c r="T7" s="53">
        <f t="shared" si="9"/>
        <v>0</v>
      </c>
      <c r="U7" s="52" t="str">
        <f t="array" ref="U7">IF(B7="","",IFERROR(XLOOKUP(B7,DATA!$B$4:$B$2103,DATA!$M$4:$M$2103,"",0,1),""))</f>
        <v>C</v>
      </c>
      <c r="V7" s="52" t="str">
        <f t="array" ref="V7">IF(B7="","",IFERROR(XLOOKUP(B7,DATA!$B$4:$B$2103,DATA!$X$4:$X$2103,"",0,1),""))</f>
        <v>SU01A0202</v>
      </c>
      <c r="W7" s="52" t="str">
        <f t="array" ref="W7">IF(B7="","",IFERROR(XLOOKUP(B7,DATA!$B$4:$B$2103,DATA!$H$4:$H$2103,"",0,1),""))</f>
        <v>PLATAFORMA</v>
      </c>
      <c r="X7" s="52" t="str">
        <f t="shared" si="10"/>
        <v>4-BAJA</v>
      </c>
      <c r="Y7" s="87" t="str">
        <f t="shared" si="11"/>
        <v/>
      </c>
      <c r="Z7" s="52" t="str">
        <f t="shared" si="12"/>
        <v/>
      </c>
    </row>
    <row r="8">
      <c r="B8" s="47">
        <f>IF(DATA!B8="","",DATA!B8)</f>
        <v>12110006</v>
      </c>
      <c r="C8" s="47">
        <f t="array" ref="C8">IF(B8="","",IFERROR(XLOOKUP(B8,DATA!$B$4:$B$2103,DATA!$D$4:$D$2103,"",0,1),""))</f>
        <v>20526428</v>
      </c>
      <c r="D8" s="47" t="str">
        <f t="array" ref="D8">IF(B8="","",IFERROR(XLOOKUP(B8,DATA!$B$4:$B$2103,DATA!$C$4:$C$2103,"",0,1),""))</f>
        <v>ANILLO RETEN CAJA INTERMEDIA</v>
      </c>
      <c r="E8" s="47">
        <f t="array" ref="E8">IF(B8="","",IFERROR(XLOOKUP(B8,DATA!$B$4:$B$2103,DATA!$W$4:$W$2103,"",0,1),""))</f>
        <v>900315569</v>
      </c>
      <c r="F8" s="47" t="str">
        <f t="array" ref="F8">IF(B8="","",IFERROR(XLOOKUP(E8,PROVEEDORES!$A$2:$A$200,PROVEEDORES!$B$2:$B$200,"NO ENCONTRADO",0,1),""))</f>
        <v>VOLVO GROUP COLOMBIA S A S</v>
      </c>
      <c r="G8" s="47" t="str">
        <f t="array" ref="G8">IF(B8="","",IFERROR(XLOOKUP(B8,DATA!$B$4:$B$2103,DATA!$L$4:$L$2103,"",0,1),""))</f>
        <v>UND</v>
      </c>
      <c r="H8" s="47">
        <f t="array" ref="H8">IF(B8="","",IFERROR(XLOOKUP(B8,DATA!$B$4:$B$2103,DATA!$E$4:$E$2103,0,0,1),0))</f>
        <v>8</v>
      </c>
      <c r="I8" s="48">
        <f t="array" ref="I8">IF(B8="","",IFERROR(XLOOKUP(B8,DATA!$B$4:$B$2103,DATA!$F$4:$F$2103,0,0,1),0))</f>
        <v>12974.52</v>
      </c>
      <c r="J8" s="48">
        <f t="shared" si="1"/>
        <v>103796.16</v>
      </c>
      <c r="K8" s="47">
        <f t="array" ref="K8">IF(B8="","",IFERROR(XLOOKUP(B8,DATA!$B$4:$B$2103,DATA!$N$4:$N$2103,0,0,1),0))</f>
        <v>65</v>
      </c>
      <c r="L8" s="85">
        <f t="shared" si="2"/>
        <v>0.1780821918</v>
      </c>
      <c r="M8" s="47">
        <f t="array" ref="M8">IF(B8="","",IFERROR(XLOOKUP(B8,DATA!$B$4:$B$2103,DATA!$P$4:$P$2103,0,0,1),0))</f>
        <v>0</v>
      </c>
      <c r="N8" s="47">
        <f t="shared" si="3"/>
        <v>1</v>
      </c>
      <c r="O8" s="47">
        <f t="shared" si="4"/>
        <v>2</v>
      </c>
      <c r="P8" s="47">
        <f t="shared" si="5"/>
        <v>45</v>
      </c>
      <c r="Q8" s="47" t="str">
        <f t="shared" si="6"/>
        <v>OPTIMO</v>
      </c>
      <c r="R8" s="47" t="str">
        <f t="shared" si="7"/>
        <v>NIVEL OPTIMO</v>
      </c>
      <c r="S8" s="47">
        <f t="shared" si="8"/>
        <v>0</v>
      </c>
      <c r="T8" s="48">
        <f t="shared" si="9"/>
        <v>0</v>
      </c>
      <c r="U8" s="47" t="str">
        <f t="array" ref="U8">IF(B8="","",IFERROR(XLOOKUP(B8,DATA!$B$4:$B$2103,DATA!$M$4:$M$2103,"",0,1),""))</f>
        <v>A</v>
      </c>
      <c r="V8" s="47" t="str">
        <f t="array" ref="V8">IF(B8="","",IFERROR(XLOOKUP(B8,DATA!$B$4:$B$2103,DATA!$X$4:$X$2103,"",0,1),""))</f>
        <v>SU01F0202</v>
      </c>
      <c r="W8" s="47" t="str">
        <f t="array" ref="W8">IF(B8="","",IFERROR(XLOOKUP(B8,DATA!$B$4:$B$2103,DATA!$H$4:$H$2103,"",0,1),""))</f>
        <v>PLATAFORMA</v>
      </c>
      <c r="X8" s="47" t="str">
        <f t="shared" si="10"/>
        <v>2-ALTA</v>
      </c>
      <c r="Y8" s="65" t="str">
        <f t="shared" si="11"/>
        <v/>
      </c>
      <c r="Z8" s="47" t="str">
        <f t="shared" si="12"/>
        <v/>
      </c>
    </row>
    <row r="9">
      <c r="B9" s="52">
        <f>IF(DATA!B9="","",DATA!B9)</f>
        <v>12110007</v>
      </c>
      <c r="C9" s="52">
        <f t="array" ref="C9">IF(B9="","",IFERROR(XLOOKUP(B9,DATA!$B$4:$B$2103,DATA!$D$4:$D$2103,"",0,1),""))</f>
        <v>20503200</v>
      </c>
      <c r="D9" s="52" t="str">
        <f t="array" ref="D9">IF(B9="","",IFERROR(XLOOKUP(B9,DATA!$B$4:$B$2103,DATA!$C$4:$C$2103,"",0,1),""))</f>
        <v>CASQUETE ARBOL DE LEVAS</v>
      </c>
      <c r="E9" s="52">
        <f t="array" ref="E9">IF(B9="","",IFERROR(XLOOKUP(B9,DATA!$B$4:$B$2103,DATA!$W$4:$W$2103,"",0,1),""))</f>
        <v>900315569</v>
      </c>
      <c r="F9" s="52" t="str">
        <f t="array" ref="F9">IF(B9="","",IFERROR(XLOOKUP(E9,PROVEEDORES!$A$2:$A$200,PROVEEDORES!$B$2:$B$200,"NO ENCONTRADO",0,1),""))</f>
        <v>VOLVO GROUP COLOMBIA S A S</v>
      </c>
      <c r="G9" s="52" t="str">
        <f t="array" ref="G9">IF(B9="","",IFERROR(XLOOKUP(B9,DATA!$B$4:$B$2103,DATA!$L$4:$L$2103,"",0,1),""))</f>
        <v>UND</v>
      </c>
      <c r="H9" s="52">
        <f t="array" ref="H9">IF(B9="","",IFERROR(XLOOKUP(B9,DATA!$B$4:$B$2103,DATA!$E$4:$E$2103,0,0,1),0))</f>
        <v>6</v>
      </c>
      <c r="I9" s="53">
        <f t="array" ref="I9">IF(B9="","",IFERROR(XLOOKUP(B9,DATA!$B$4:$B$2103,DATA!$F$4:$F$2103,0,0,1),0))</f>
        <v>132652.4</v>
      </c>
      <c r="J9" s="53">
        <f t="shared" si="1"/>
        <v>795914.4</v>
      </c>
      <c r="K9" s="52">
        <f t="array" ref="K9">IF(B9="","",IFERROR(XLOOKUP(B9,DATA!$B$4:$B$2103,DATA!$N$4:$N$2103,0,0,1),0))</f>
        <v>4</v>
      </c>
      <c r="L9" s="86">
        <f t="shared" si="2"/>
        <v>0.01095890411</v>
      </c>
      <c r="M9" s="52">
        <f t="array" ref="M9">IF(B9="","",IFERROR(XLOOKUP(B9,DATA!$B$4:$B$2103,DATA!$P$4:$P$2103,0,0,1),0))</f>
        <v>0</v>
      </c>
      <c r="N9" s="52">
        <f t="shared" si="3"/>
        <v>0</v>
      </c>
      <c r="O9" s="52">
        <f t="shared" si="4"/>
        <v>0</v>
      </c>
      <c r="P9" s="52">
        <f t="shared" si="5"/>
        <v>548</v>
      </c>
      <c r="Q9" s="52" t="str">
        <f t="shared" si="6"/>
        <v>EXCESO</v>
      </c>
      <c r="R9" s="52" t="str">
        <f t="shared" si="7"/>
        <v>EVALUAR REDUCCION</v>
      </c>
      <c r="S9" s="52">
        <f t="shared" si="8"/>
        <v>0</v>
      </c>
      <c r="T9" s="53">
        <f t="shared" si="9"/>
        <v>0</v>
      </c>
      <c r="U9" s="52" t="str">
        <f t="array" ref="U9">IF(B9="","",IFERROR(XLOOKUP(B9,DATA!$B$4:$B$2103,DATA!$M$4:$M$2103,"",0,1),""))</f>
        <v>C</v>
      </c>
      <c r="V9" s="52" t="str">
        <f t="array" ref="V9">IF(B9="","",IFERROR(XLOOKUP(B9,DATA!$B$4:$B$2103,DATA!$X$4:$X$2103,"",0,1),""))</f>
        <v>SU01F0203</v>
      </c>
      <c r="W9" s="52" t="str">
        <f t="array" ref="W9">IF(B9="","",IFERROR(XLOOKUP(B9,DATA!$B$4:$B$2103,DATA!$H$4:$H$2103,"",0,1),""))</f>
        <v>PLATAFORMA</v>
      </c>
      <c r="X9" s="52" t="str">
        <f t="shared" si="10"/>
        <v>4-BAJA</v>
      </c>
      <c r="Y9" s="87" t="str">
        <f t="shared" si="11"/>
        <v/>
      </c>
      <c r="Z9" s="52" t="str">
        <f t="shared" si="12"/>
        <v/>
      </c>
    </row>
    <row r="10">
      <c r="B10" s="47">
        <f>IF(DATA!B10="","",DATA!B10)</f>
        <v>12110008</v>
      </c>
      <c r="C10" s="47">
        <f t="array" ref="C10">IF(B10="","",IFERROR(XLOOKUP(B10,DATA!$B$4:$B$2103,DATA!$D$4:$D$2103,"",0,1),""))</f>
        <v>21351717</v>
      </c>
      <c r="D10" s="47" t="str">
        <f t="array" ref="D10">IF(B10="","",IFERROR(XLOOKUP(B10,DATA!$B$4:$B$2103,DATA!$C$4:$C$2103,"",0,1),""))</f>
        <v>MANGUITO INYECTOR (CAMISILLA)</v>
      </c>
      <c r="E10" s="47">
        <f t="array" ref="E10">IF(B10="","",IFERROR(XLOOKUP(B10,DATA!$B$4:$B$2103,DATA!$W$4:$W$2103,"",0,1),""))</f>
        <v>900315569</v>
      </c>
      <c r="F10" s="47" t="str">
        <f t="array" ref="F10">IF(B10="","",IFERROR(XLOOKUP(E10,PROVEEDORES!$A$2:$A$200,PROVEEDORES!$B$2:$B$200,"NO ENCONTRADO",0,1),""))</f>
        <v>VOLVO GROUP COLOMBIA S A S</v>
      </c>
      <c r="G10" s="47" t="str">
        <f t="array" ref="G10">IF(B10="","",IFERROR(XLOOKUP(B10,DATA!$B$4:$B$2103,DATA!$L$4:$L$2103,"",0,1),""))</f>
        <v>UND</v>
      </c>
      <c r="H10" s="47">
        <f t="array" ref="H10">IF(B10="","",IFERROR(XLOOKUP(B10,DATA!$B$4:$B$2103,DATA!$E$4:$E$2103,0,0,1),0))</f>
        <v>87</v>
      </c>
      <c r="I10" s="48">
        <f t="array" ref="I10">IF(B10="","",IFERROR(XLOOKUP(B10,DATA!$B$4:$B$2103,DATA!$F$4:$F$2103,0,0,1),0))</f>
        <v>121057.9</v>
      </c>
      <c r="J10" s="48">
        <f t="shared" si="1"/>
        <v>10532037.3</v>
      </c>
      <c r="K10" s="47">
        <f t="array" ref="K10">IF(B10="","",IFERROR(XLOOKUP(B10,DATA!$B$4:$B$2103,DATA!$N$4:$N$2103,0,0,1),0))</f>
        <v>3631</v>
      </c>
      <c r="L10" s="85">
        <f t="shared" si="2"/>
        <v>9.947945205</v>
      </c>
      <c r="M10" s="47">
        <f t="array" ref="M10">IF(B10="","",IFERROR(XLOOKUP(B10,DATA!$B$4:$B$2103,DATA!$P$4:$P$2103,0,0,1),0))</f>
        <v>0</v>
      </c>
      <c r="N10" s="47">
        <f t="shared" si="3"/>
        <v>35</v>
      </c>
      <c r="O10" s="47">
        <f t="shared" si="4"/>
        <v>105</v>
      </c>
      <c r="P10" s="47">
        <f t="shared" si="5"/>
        <v>9</v>
      </c>
      <c r="Q10" s="47" t="str">
        <f t="shared" si="6"/>
        <v>REORDEN INMEDIATO</v>
      </c>
      <c r="R10" s="47" t="str">
        <f t="shared" si="7"/>
        <v>GENERAR OC EN 24H</v>
      </c>
      <c r="S10" s="47">
        <f t="shared" si="8"/>
        <v>18</v>
      </c>
      <c r="T10" s="48">
        <f t="shared" si="9"/>
        <v>2179042.2</v>
      </c>
      <c r="U10" s="47" t="str">
        <f t="array" ref="U10">IF(B10="","",IFERROR(XLOOKUP(B10,DATA!$B$4:$B$2103,DATA!$M$4:$M$2103,"",0,1),""))</f>
        <v>A</v>
      </c>
      <c r="V10" s="47" t="str">
        <f t="array" ref="V10">IF(B10="","",IFERROR(XLOOKUP(B10,DATA!$B$4:$B$2103,DATA!$X$4:$X$2103,"",0,1),""))</f>
        <v>SU01F0201</v>
      </c>
      <c r="W10" s="47" t="str">
        <f t="array" ref="W10">IF(B10="","",IFERROR(XLOOKUP(B10,DATA!$B$4:$B$2103,DATA!$H$4:$H$2103,"",0,1),""))</f>
        <v>PLATAFORMA</v>
      </c>
      <c r="X10" s="47" t="str">
        <f t="shared" si="10"/>
        <v>2-ALTA</v>
      </c>
      <c r="Y10" s="65" t="str">
        <f t="shared" si="11"/>
        <v/>
      </c>
      <c r="Z10" s="47" t="str">
        <f t="shared" si="12"/>
        <v/>
      </c>
    </row>
    <row r="11">
      <c r="B11" s="52">
        <f>IF(DATA!B11="","",DATA!B11)</f>
        <v>12110009</v>
      </c>
      <c r="C11" s="52">
        <f t="array" ref="C11">IF(B11="","",IFERROR(XLOOKUP(B11,DATA!$B$4:$B$2103,DATA!$D$4:$D$2103,"",0,1),""))</f>
        <v>949721</v>
      </c>
      <c r="D11" s="52" t="str">
        <f t="array" ref="D11">IF(B11="","",IFERROR(XLOOKUP(B11,DATA!$B$4:$B$2103,DATA!$C$4:$C$2103,"",0,1),""))</f>
        <v>ANILLO TORICO 26,2x3 mm</v>
      </c>
      <c r="E11" s="52">
        <f t="array" ref="E11">IF(B11="","",IFERROR(XLOOKUP(B11,DATA!$B$4:$B$2103,DATA!$W$4:$W$2103,"",0,1),""))</f>
        <v>900315569</v>
      </c>
      <c r="F11" s="52" t="str">
        <f t="array" ref="F11">IF(B11="","",IFERROR(XLOOKUP(E11,PROVEEDORES!$A$2:$A$200,PROVEEDORES!$B$2:$B$200,"NO ENCONTRADO",0,1),""))</f>
        <v>VOLVO GROUP COLOMBIA S A S</v>
      </c>
      <c r="G11" s="52" t="str">
        <f t="array" ref="G11">IF(B11="","",IFERROR(XLOOKUP(B11,DATA!$B$4:$B$2103,DATA!$L$4:$L$2103,"",0,1),""))</f>
        <v>UND</v>
      </c>
      <c r="H11" s="52">
        <f t="array" ref="H11">IF(B11="","",IFERROR(XLOOKUP(B11,DATA!$B$4:$B$2103,DATA!$E$4:$E$2103,0,0,1),0))</f>
        <v>9</v>
      </c>
      <c r="I11" s="53">
        <f t="array" ref="I11">IF(B11="","",IFERROR(XLOOKUP(B11,DATA!$B$4:$B$2103,DATA!$F$4:$F$2103,0,0,1),0))</f>
        <v>12783.38</v>
      </c>
      <c r="J11" s="53">
        <f t="shared" si="1"/>
        <v>115050.42</v>
      </c>
      <c r="K11" s="52">
        <f t="array" ref="K11">IF(B11="","",IFERROR(XLOOKUP(B11,DATA!$B$4:$B$2103,DATA!$N$4:$N$2103,0,0,1),0))</f>
        <v>125</v>
      </c>
      <c r="L11" s="86">
        <f t="shared" si="2"/>
        <v>0.3424657534</v>
      </c>
      <c r="M11" s="52">
        <f t="array" ref="M11">IF(B11="","",IFERROR(XLOOKUP(B11,DATA!$B$4:$B$2103,DATA!$P$4:$P$2103,0,0,1),0))</f>
        <v>0</v>
      </c>
      <c r="N11" s="52">
        <f t="shared" si="3"/>
        <v>1</v>
      </c>
      <c r="O11" s="52">
        <f t="shared" si="4"/>
        <v>3</v>
      </c>
      <c r="P11" s="52">
        <f t="shared" si="5"/>
        <v>26</v>
      </c>
      <c r="Q11" s="52" t="str">
        <f t="shared" si="6"/>
        <v>OPTIMO</v>
      </c>
      <c r="R11" s="52" t="str">
        <f t="shared" si="7"/>
        <v>NIVEL OPTIMO</v>
      </c>
      <c r="S11" s="52">
        <f t="shared" si="8"/>
        <v>0</v>
      </c>
      <c r="T11" s="53">
        <f t="shared" si="9"/>
        <v>0</v>
      </c>
      <c r="U11" s="52" t="str">
        <f t="array" ref="U11">IF(B11="","",IFERROR(XLOOKUP(B11,DATA!$B$4:$B$2103,DATA!$M$4:$M$2103,"",0,1),""))</f>
        <v>A</v>
      </c>
      <c r="V11" s="52" t="str">
        <f t="array" ref="V11">IF(B11="","",IFERROR(XLOOKUP(B11,DATA!$B$4:$B$2103,DATA!$X$4:$X$2103,"",0,1),""))</f>
        <v>SU01F0202</v>
      </c>
      <c r="W11" s="52" t="str">
        <f t="array" ref="W11">IF(B11="","",IFERROR(XLOOKUP(B11,DATA!$B$4:$B$2103,DATA!$H$4:$H$2103,"",0,1),""))</f>
        <v>PLATAFORMA</v>
      </c>
      <c r="X11" s="52" t="str">
        <f t="shared" si="10"/>
        <v>2-ALTA</v>
      </c>
      <c r="Y11" s="87" t="str">
        <f t="shared" si="11"/>
        <v/>
      </c>
      <c r="Z11" s="52" t="str">
        <f t="shared" si="12"/>
        <v/>
      </c>
    </row>
    <row r="12">
      <c r="B12" s="47">
        <f>IF(DATA!B12="","",DATA!B12)</f>
        <v>12110010</v>
      </c>
      <c r="C12" s="47">
        <f t="array" ref="C12">IF(B12="","",IFERROR(XLOOKUP(B12,DATA!$B$4:$B$2103,DATA!$D$4:$D$2103,"",0,1),""))</f>
        <v>3099100</v>
      </c>
      <c r="D12" s="47" t="str">
        <f t="array" ref="D12">IF(B12="","",IFERROR(XLOOKUP(B12,DATA!$B$4:$B$2103,DATA!$C$4:$C$2103,"",0,1),""))</f>
        <v>JUNTA DE CULATA</v>
      </c>
      <c r="E12" s="47">
        <f t="array" ref="E12">IF(B12="","",IFERROR(XLOOKUP(B12,DATA!$B$4:$B$2103,DATA!$W$4:$W$2103,"",0,1),""))</f>
        <v>900315569</v>
      </c>
      <c r="F12" s="47" t="str">
        <f t="array" ref="F12">IF(B12="","",IFERROR(XLOOKUP(E12,PROVEEDORES!$A$2:$A$200,PROVEEDORES!$B$2:$B$200,"NO ENCONTRADO",0,1),""))</f>
        <v>VOLVO GROUP COLOMBIA S A S</v>
      </c>
      <c r="G12" s="47" t="str">
        <f t="array" ref="G12">IF(B12="","",IFERROR(XLOOKUP(B12,DATA!$B$4:$B$2103,DATA!$L$4:$L$2103,"",0,1),""))</f>
        <v>UND</v>
      </c>
      <c r="H12" s="47">
        <f t="array" ref="H12">IF(B12="","",IFERROR(XLOOKUP(B12,DATA!$B$4:$B$2103,DATA!$E$4:$E$2103,0,0,1),0))</f>
        <v>4</v>
      </c>
      <c r="I12" s="48">
        <f t="array" ref="I12">IF(B12="","",IFERROR(XLOOKUP(B12,DATA!$B$4:$B$2103,DATA!$F$4:$F$2103,0,0,1),0))</f>
        <v>1148356</v>
      </c>
      <c r="J12" s="48">
        <f t="shared" si="1"/>
        <v>4593424</v>
      </c>
      <c r="K12" s="47">
        <f t="array" ref="K12">IF(B12="","",IFERROR(XLOOKUP(B12,DATA!$B$4:$B$2103,DATA!$N$4:$N$2103,0,0,1),0))</f>
        <v>40</v>
      </c>
      <c r="L12" s="85">
        <f t="shared" si="2"/>
        <v>0.1095890411</v>
      </c>
      <c r="M12" s="47">
        <f t="array" ref="M12">IF(B12="","",IFERROR(XLOOKUP(B12,DATA!$B$4:$B$2103,DATA!$P$4:$P$2103,0,0,1),0))</f>
        <v>0</v>
      </c>
      <c r="N12" s="47">
        <f t="shared" si="3"/>
        <v>0</v>
      </c>
      <c r="O12" s="47">
        <f t="shared" si="4"/>
        <v>1</v>
      </c>
      <c r="P12" s="47">
        <f t="shared" si="5"/>
        <v>37</v>
      </c>
      <c r="Q12" s="47" t="str">
        <f t="shared" si="6"/>
        <v>OPTIMO</v>
      </c>
      <c r="R12" s="47" t="str">
        <f t="shared" si="7"/>
        <v>NIVEL OPTIMO</v>
      </c>
      <c r="S12" s="47">
        <f t="shared" si="8"/>
        <v>0</v>
      </c>
      <c r="T12" s="48">
        <f t="shared" si="9"/>
        <v>0</v>
      </c>
      <c r="U12" s="47" t="str">
        <f t="array" ref="U12">IF(B12="","",IFERROR(XLOOKUP(B12,DATA!$B$4:$B$2103,DATA!$M$4:$M$2103,"",0,1),""))</f>
        <v>A</v>
      </c>
      <c r="V12" s="47" t="str">
        <f t="array" ref="V12">IF(B12="","",IFERROR(XLOOKUP(B12,DATA!$B$4:$B$2103,DATA!$X$4:$X$2103,"",0,1),""))</f>
        <v>SU01E0107</v>
      </c>
      <c r="W12" s="47" t="str">
        <f t="array" ref="W12">IF(B12="","",IFERROR(XLOOKUP(B12,DATA!$B$4:$B$2103,DATA!$H$4:$H$2103,"",0,1),""))</f>
        <v>PLATAFORMA</v>
      </c>
      <c r="X12" s="47" t="str">
        <f t="shared" si="10"/>
        <v>2-ALTA</v>
      </c>
      <c r="Y12" s="65" t="str">
        <f t="shared" si="11"/>
        <v/>
      </c>
      <c r="Z12" s="47" t="str">
        <f t="shared" si="12"/>
        <v/>
      </c>
    </row>
    <row r="13">
      <c r="B13" s="52">
        <f>IF(DATA!B13="","",DATA!B13)</f>
        <v>12110011</v>
      </c>
      <c r="C13" s="52">
        <f t="array" ref="C13">IF(B13="","",IFERROR(XLOOKUP(B13,DATA!$B$4:$B$2103,DATA!$D$4:$D$2103,"",0,1),""))</f>
        <v>276630</v>
      </c>
      <c r="D13" s="52" t="str">
        <f t="array" ref="D13">IF(B13="","",IFERROR(XLOOKUP(B13,DATA!$B$4:$B$2103,DATA!$C$4:$C$2103,"",0,1),""))</f>
        <v>CASQUETE ARBOL DE LEVAS</v>
      </c>
      <c r="E13" s="52">
        <f t="array" ref="E13">IF(B13="","",IFERROR(XLOOKUP(B13,DATA!$B$4:$B$2103,DATA!$W$4:$W$2103,"",0,1),""))</f>
        <v>900315569</v>
      </c>
      <c r="F13" s="52" t="str">
        <f t="array" ref="F13">IF(B13="","",IFERROR(XLOOKUP(E13,PROVEEDORES!$A$2:$A$200,PROVEEDORES!$B$2:$B$200,"NO ENCONTRADO",0,1),""))</f>
        <v>VOLVO GROUP COLOMBIA S A S</v>
      </c>
      <c r="G13" s="52" t="str">
        <f t="array" ref="G13">IF(B13="","",IFERROR(XLOOKUP(B13,DATA!$B$4:$B$2103,DATA!$L$4:$L$2103,"",0,1),""))</f>
        <v>UND</v>
      </c>
      <c r="H13" s="52">
        <f t="array" ref="H13">IF(B13="","",IFERROR(XLOOKUP(B13,DATA!$B$4:$B$2103,DATA!$E$4:$E$2103,0,0,1),0))</f>
        <v>0</v>
      </c>
      <c r="I13" s="53">
        <f t="array" ref="I13">IF(B13="","",IFERROR(XLOOKUP(B13,DATA!$B$4:$B$2103,DATA!$F$4:$F$2103,0,0,1),0))</f>
        <v>107001.6</v>
      </c>
      <c r="J13" s="53">
        <f t="shared" si="1"/>
        <v>0</v>
      </c>
      <c r="K13" s="52">
        <f t="array" ref="K13">IF(B13="","",IFERROR(XLOOKUP(B13,DATA!$B$4:$B$2103,DATA!$N$4:$N$2103,0,0,1),0))</f>
        <v>102</v>
      </c>
      <c r="L13" s="86">
        <f t="shared" si="2"/>
        <v>0.2794520548</v>
      </c>
      <c r="M13" s="52">
        <f t="array" ref="M13">IF(B13="","",IFERROR(XLOOKUP(B13,DATA!$B$4:$B$2103,DATA!$P$4:$P$2103,0,0,1),0))</f>
        <v>0</v>
      </c>
      <c r="N13" s="52">
        <f t="shared" si="3"/>
        <v>1</v>
      </c>
      <c r="O13" s="52">
        <f t="shared" si="4"/>
        <v>3</v>
      </c>
      <c r="P13" s="52">
        <f t="shared" si="5"/>
        <v>0</v>
      </c>
      <c r="Q13" s="52" t="str">
        <f t="shared" si="6"/>
        <v>CRITICO</v>
      </c>
      <c r="R13" s="52" t="str">
        <f t="shared" si="7"/>
        <v>PEDIR INMEDIATAMENTE</v>
      </c>
      <c r="S13" s="52">
        <f t="shared" si="8"/>
        <v>3</v>
      </c>
      <c r="T13" s="53">
        <f t="shared" si="9"/>
        <v>321004.8</v>
      </c>
      <c r="U13" s="52" t="str">
        <f t="array" ref="U13">IF(B13="","",IFERROR(XLOOKUP(B13,DATA!$B$4:$B$2103,DATA!$M$4:$M$2103,"",0,1),""))</f>
        <v>C</v>
      </c>
      <c r="V13" s="52" t="str">
        <f t="array" ref="V13">IF(B13="","",IFERROR(XLOOKUP(B13,DATA!$B$4:$B$2103,DATA!$X$4:$X$2103,"",0,1),""))</f>
        <v>SU01F0203</v>
      </c>
      <c r="W13" s="52" t="str">
        <f t="array" ref="W13">IF(B13="","",IFERROR(XLOOKUP(B13,DATA!$B$4:$B$2103,DATA!$H$4:$H$2103,"",0,1),""))</f>
        <v>PLATAFORMA</v>
      </c>
      <c r="X13" s="52" t="str">
        <f t="shared" si="10"/>
        <v>4-BAJA</v>
      </c>
      <c r="Y13" s="87">
        <f t="shared" si="11"/>
        <v>102.00013</v>
      </c>
      <c r="Z13" s="52">
        <f t="shared" si="12"/>
        <v>12110011</v>
      </c>
    </row>
    <row r="14">
      <c r="B14" s="47">
        <f>IF(DATA!B14="","",DATA!B14)</f>
        <v>12110012</v>
      </c>
      <c r="C14" s="47">
        <f t="array" ref="C14">IF(B14="","",IFERROR(XLOOKUP(B14,DATA!$B$4:$B$2103,DATA!$D$4:$D$2103,"",0,1),""))</f>
        <v>3165309</v>
      </c>
      <c r="D14" s="47" t="str">
        <f t="array" ref="D14">IF(B14="","",IFERROR(XLOOKUP(B14,DATA!$B$4:$B$2103,DATA!$C$4:$C$2103,"",0,1),""))</f>
        <v>TAPA BANCADA ARBOL DE LEVAS</v>
      </c>
      <c r="E14" s="47">
        <f t="array" ref="E14">IF(B14="","",IFERROR(XLOOKUP(B14,DATA!$B$4:$B$2103,DATA!$W$4:$W$2103,"",0,1),""))</f>
        <v>900315569</v>
      </c>
      <c r="F14" s="47" t="str">
        <f t="array" ref="F14">IF(B14="","",IFERROR(XLOOKUP(E14,PROVEEDORES!$A$2:$A$200,PROVEEDORES!$B$2:$B$200,"NO ENCONTRADO",0,1),""))</f>
        <v>VOLVO GROUP COLOMBIA S A S</v>
      </c>
      <c r="G14" s="47" t="str">
        <f t="array" ref="G14">IF(B14="","",IFERROR(XLOOKUP(B14,DATA!$B$4:$B$2103,DATA!$L$4:$L$2103,"",0,1),""))</f>
        <v>UND</v>
      </c>
      <c r="H14" s="47">
        <f t="array" ref="H14">IF(B14="","",IFERROR(XLOOKUP(B14,DATA!$B$4:$B$2103,DATA!$E$4:$E$2103,0,0,1),0))</f>
        <v>0</v>
      </c>
      <c r="I14" s="48">
        <f t="array" ref="I14">IF(B14="","",IFERROR(XLOOKUP(B14,DATA!$B$4:$B$2103,DATA!$F$4:$F$2103,0,0,1),0))</f>
        <v>11987543</v>
      </c>
      <c r="J14" s="48">
        <f t="shared" si="1"/>
        <v>0</v>
      </c>
      <c r="K14" s="47">
        <f t="array" ref="K14">IF(B14="","",IFERROR(XLOOKUP(B14,DATA!$B$4:$B$2103,DATA!$N$4:$N$2103,0,0,1),0))</f>
        <v>2</v>
      </c>
      <c r="L14" s="85">
        <f t="shared" si="2"/>
        <v>0.005479452055</v>
      </c>
      <c r="M14" s="47">
        <f t="array" ref="M14">IF(B14="","",IFERROR(XLOOKUP(B14,DATA!$B$4:$B$2103,DATA!$P$4:$P$2103,0,0,1),0))</f>
        <v>0</v>
      </c>
      <c r="N14" s="47">
        <f t="shared" si="3"/>
        <v>0</v>
      </c>
      <c r="O14" s="47">
        <f t="shared" si="4"/>
        <v>0</v>
      </c>
      <c r="P14" s="47">
        <f t="shared" si="5"/>
        <v>0</v>
      </c>
      <c r="Q14" s="47" t="str">
        <f t="shared" si="6"/>
        <v>CRITICO</v>
      </c>
      <c r="R14" s="47" t="str">
        <f t="shared" si="7"/>
        <v>PEDIR INMEDIATAMENTE</v>
      </c>
      <c r="S14" s="47">
        <f t="shared" si="8"/>
        <v>0</v>
      </c>
      <c r="T14" s="48">
        <f t="shared" si="9"/>
        <v>0</v>
      </c>
      <c r="U14" s="47" t="str">
        <f t="array" ref="U14">IF(B14="","",IFERROR(XLOOKUP(B14,DATA!$B$4:$B$2103,DATA!$M$4:$M$2103,"",0,1),""))</f>
        <v>A</v>
      </c>
      <c r="V14" s="47" t="str">
        <f t="array" ref="V14">IF(B14="","",IFERROR(XLOOKUP(B14,DATA!$B$4:$B$2103,DATA!$X$4:$X$2103,"",0,1),""))</f>
        <v>SU01E0107</v>
      </c>
      <c r="W14" s="47" t="str">
        <f t="array" ref="W14">IF(B14="","",IFERROR(XLOOKUP(B14,DATA!$B$4:$B$2103,DATA!$H$4:$H$2103,"",0,1),""))</f>
        <v>PLATAFORMA</v>
      </c>
      <c r="X14" s="47" t="str">
        <f t="shared" si="10"/>
        <v>1-MAXIMA</v>
      </c>
      <c r="Y14" s="65">
        <f t="shared" si="11"/>
        <v>2.00014</v>
      </c>
      <c r="Z14" s="47">
        <f t="shared" si="12"/>
        <v>12110012</v>
      </c>
    </row>
    <row r="15">
      <c r="B15" s="52">
        <f>IF(DATA!B15="","",DATA!B15)</f>
        <v>12110013</v>
      </c>
      <c r="C15" s="52">
        <f t="array" ref="C15">IF(B15="","",IFERROR(XLOOKUP(B15,DATA!$B$4:$B$2103,DATA!$D$4:$D$2103,"",0,1),""))</f>
        <v>20714247</v>
      </c>
      <c r="D15" s="52" t="str">
        <f t="array" ref="D15">IF(B15="","",IFERROR(XLOOKUP(B15,DATA!$B$4:$B$2103,DATA!$C$4:$C$2103,"",0,1),""))</f>
        <v>RETEN MOLDURA TAPA DE DISTRIBUCIÓN</v>
      </c>
      <c r="E15" s="52">
        <f t="array" ref="E15">IF(B15="","",IFERROR(XLOOKUP(B15,DATA!$B$4:$B$2103,DATA!$W$4:$W$2103,"",0,1),""))</f>
        <v>900315569</v>
      </c>
      <c r="F15" s="52" t="str">
        <f t="array" ref="F15">IF(B15="","",IFERROR(XLOOKUP(E15,PROVEEDORES!$A$2:$A$200,PROVEEDORES!$B$2:$B$200,"NO ENCONTRADO",0,1),""))</f>
        <v>VOLVO GROUP COLOMBIA S A S</v>
      </c>
      <c r="G15" s="52" t="str">
        <f t="array" ref="G15">IF(B15="","",IFERROR(XLOOKUP(B15,DATA!$B$4:$B$2103,DATA!$L$4:$L$2103,"",0,1),""))</f>
        <v>UND</v>
      </c>
      <c r="H15" s="52">
        <f t="array" ref="H15">IF(B15="","",IFERROR(XLOOKUP(B15,DATA!$B$4:$B$2103,DATA!$E$4:$E$2103,0,0,1),0))</f>
        <v>11</v>
      </c>
      <c r="I15" s="53">
        <f t="array" ref="I15">IF(B15="","",IFERROR(XLOOKUP(B15,DATA!$B$4:$B$2103,DATA!$F$4:$F$2103,0,0,1),0))</f>
        <v>76313.15</v>
      </c>
      <c r="J15" s="53">
        <f t="shared" si="1"/>
        <v>839444.65</v>
      </c>
      <c r="K15" s="52">
        <f t="array" ref="K15">IF(B15="","",IFERROR(XLOOKUP(B15,DATA!$B$4:$B$2103,DATA!$N$4:$N$2103,0,0,1),0))</f>
        <v>20</v>
      </c>
      <c r="L15" s="86">
        <f t="shared" si="2"/>
        <v>0.05479452055</v>
      </c>
      <c r="M15" s="52">
        <f t="array" ref="M15">IF(B15="","",IFERROR(XLOOKUP(B15,DATA!$B$4:$B$2103,DATA!$P$4:$P$2103,0,0,1),0))</f>
        <v>0</v>
      </c>
      <c r="N15" s="52">
        <f t="shared" si="3"/>
        <v>0</v>
      </c>
      <c r="O15" s="52">
        <f t="shared" si="4"/>
        <v>0</v>
      </c>
      <c r="P15" s="52">
        <f t="shared" si="5"/>
        <v>201</v>
      </c>
      <c r="Q15" s="52" t="str">
        <f t="shared" si="6"/>
        <v>EXCESO</v>
      </c>
      <c r="R15" s="52" t="str">
        <f t="shared" si="7"/>
        <v>EVALUAR REDUCCION</v>
      </c>
      <c r="S15" s="52">
        <f t="shared" si="8"/>
        <v>0</v>
      </c>
      <c r="T15" s="53">
        <f t="shared" si="9"/>
        <v>0</v>
      </c>
      <c r="U15" s="52" t="str">
        <f t="array" ref="U15">IF(B15="","",IFERROR(XLOOKUP(B15,DATA!$B$4:$B$2103,DATA!$M$4:$M$2103,"",0,1),""))</f>
        <v>A</v>
      </c>
      <c r="V15" s="52" t="str">
        <f t="array" ref="V15">IF(B15="","",IFERROR(XLOOKUP(B15,DATA!$B$4:$B$2103,DATA!$X$4:$X$2103,"",0,1),""))</f>
        <v>SU01F0202</v>
      </c>
      <c r="W15" s="52" t="str">
        <f t="array" ref="W15">IF(B15="","",IFERROR(XLOOKUP(B15,DATA!$B$4:$B$2103,DATA!$H$4:$H$2103,"",0,1),""))</f>
        <v>PLATAFORMA</v>
      </c>
      <c r="X15" s="52" t="str">
        <f t="shared" si="10"/>
        <v>2-ALTA</v>
      </c>
      <c r="Y15" s="87" t="str">
        <f t="shared" si="11"/>
        <v/>
      </c>
      <c r="Z15" s="52" t="str">
        <f t="shared" si="12"/>
        <v/>
      </c>
    </row>
    <row r="16">
      <c r="B16" s="47">
        <f>IF(DATA!B16="","",DATA!B16)</f>
        <v>12110014</v>
      </c>
      <c r="C16" s="47">
        <f t="array" ref="C16">IF(B16="","",IFERROR(XLOOKUP(B16,DATA!$B$4:$B$2103,DATA!$D$4:$D$2103,"",0,1),""))</f>
        <v>21501189</v>
      </c>
      <c r="D16" s="47" t="str">
        <f t="array" ref="D16">IF(B16="","",IFERROR(XLOOKUP(B16,DATA!$B$4:$B$2103,DATA!$C$4:$C$2103,"",0,1),""))</f>
        <v>RETEN VASTAGO VALVULA (SELLO)</v>
      </c>
      <c r="E16" s="47">
        <f t="array" ref="E16">IF(B16="","",IFERROR(XLOOKUP(B16,DATA!$B$4:$B$2103,DATA!$W$4:$W$2103,"",0,1),""))</f>
        <v>900315569</v>
      </c>
      <c r="F16" s="47" t="str">
        <f t="array" ref="F16">IF(B16="","",IFERROR(XLOOKUP(E16,PROVEEDORES!$A$2:$A$200,PROVEEDORES!$B$2:$B$200,"NO ENCONTRADO",0,1),""))</f>
        <v>VOLVO GROUP COLOMBIA S A S</v>
      </c>
      <c r="G16" s="47" t="str">
        <f t="array" ref="G16">IF(B16="","",IFERROR(XLOOKUP(B16,DATA!$B$4:$B$2103,DATA!$L$4:$L$2103,"",0,1),""))</f>
        <v>UND</v>
      </c>
      <c r="H16" s="47">
        <f t="array" ref="H16">IF(B16="","",IFERROR(XLOOKUP(B16,DATA!$B$4:$B$2103,DATA!$E$4:$E$2103,0,0,1),0))</f>
        <v>96</v>
      </c>
      <c r="I16" s="48">
        <f t="array" ref="I16">IF(B16="","",IFERROR(XLOOKUP(B16,DATA!$B$4:$B$2103,DATA!$F$4:$F$2103,0,0,1),0))</f>
        <v>12050.92</v>
      </c>
      <c r="J16" s="48">
        <f t="shared" si="1"/>
        <v>1156888.32</v>
      </c>
      <c r="K16" s="47">
        <f t="array" ref="K16">IF(B16="","",IFERROR(XLOOKUP(B16,DATA!$B$4:$B$2103,DATA!$N$4:$N$2103,0,0,1),0))</f>
        <v>744</v>
      </c>
      <c r="L16" s="85">
        <f t="shared" si="2"/>
        <v>2.038356164</v>
      </c>
      <c r="M16" s="47">
        <f t="array" ref="M16">IF(B16="","",IFERROR(XLOOKUP(B16,DATA!$B$4:$B$2103,DATA!$P$4:$P$2103,0,0,1),0))</f>
        <v>0</v>
      </c>
      <c r="N16" s="47">
        <f t="shared" si="3"/>
        <v>7</v>
      </c>
      <c r="O16" s="47">
        <f t="shared" si="4"/>
        <v>21</v>
      </c>
      <c r="P16" s="47">
        <f t="shared" si="5"/>
        <v>47</v>
      </c>
      <c r="Q16" s="47" t="str">
        <f t="shared" si="6"/>
        <v>OPTIMO</v>
      </c>
      <c r="R16" s="47" t="str">
        <f t="shared" si="7"/>
        <v>NIVEL OPTIMO</v>
      </c>
      <c r="S16" s="47">
        <f t="shared" si="8"/>
        <v>0</v>
      </c>
      <c r="T16" s="48">
        <f t="shared" si="9"/>
        <v>0</v>
      </c>
      <c r="U16" s="47" t="str">
        <f t="array" ref="U16">IF(B16="","",IFERROR(XLOOKUP(B16,DATA!$B$4:$B$2103,DATA!$M$4:$M$2103,"",0,1),""))</f>
        <v>C</v>
      </c>
      <c r="V16" s="47" t="str">
        <f t="array" ref="V16">IF(B16="","",IFERROR(XLOOKUP(B16,DATA!$B$4:$B$2103,DATA!$X$4:$X$2103,"",0,1),""))</f>
        <v>SU01F0204</v>
      </c>
      <c r="W16" s="47" t="str">
        <f t="array" ref="W16">IF(B16="","",IFERROR(XLOOKUP(B16,DATA!$B$4:$B$2103,DATA!$H$4:$H$2103,"",0,1),""))</f>
        <v>PLATAFORMA</v>
      </c>
      <c r="X16" s="47" t="str">
        <f t="shared" si="10"/>
        <v>4-BAJA</v>
      </c>
      <c r="Y16" s="65" t="str">
        <f t="shared" si="11"/>
        <v/>
      </c>
      <c r="Z16" s="47" t="str">
        <f t="shared" si="12"/>
        <v/>
      </c>
    </row>
    <row r="17">
      <c r="B17" s="52">
        <f>IF(DATA!B17="","",DATA!B17)</f>
        <v>12110015</v>
      </c>
      <c r="C17" s="52">
        <f t="array" ref="C17">IF(B17="","",IFERROR(XLOOKUP(B17,DATA!$B$4:$B$2103,DATA!$D$4:$D$2103,"",0,1),""))</f>
        <v>1677875</v>
      </c>
      <c r="D17" s="52" t="str">
        <f t="array" ref="D17">IF(B17="","",IFERROR(XLOOKUP(B17,DATA!$B$4:$B$2103,DATA!$C$4:$C$2103,"",0,1),""))</f>
        <v>CIERRE VALVULA (SEGURO DE VALVULAS)</v>
      </c>
      <c r="E17" s="52">
        <f t="array" ref="E17">IF(B17="","",IFERROR(XLOOKUP(B17,DATA!$B$4:$B$2103,DATA!$W$4:$W$2103,"",0,1),""))</f>
        <v>900315569</v>
      </c>
      <c r="F17" s="52" t="str">
        <f t="array" ref="F17">IF(B17="","",IFERROR(XLOOKUP(E17,PROVEEDORES!$A$2:$A$200,PROVEEDORES!$B$2:$B$200,"NO ENCONTRADO",0,1),""))</f>
        <v>VOLVO GROUP COLOMBIA S A S</v>
      </c>
      <c r="G17" s="52" t="str">
        <f t="array" ref="G17">IF(B17="","",IFERROR(XLOOKUP(B17,DATA!$B$4:$B$2103,DATA!$L$4:$L$2103,"",0,1),""))</f>
        <v>UND</v>
      </c>
      <c r="H17" s="52">
        <f t="array" ref="H17">IF(B17="","",IFERROR(XLOOKUP(B17,DATA!$B$4:$B$2103,DATA!$E$4:$E$2103,0,0,1),0))</f>
        <v>56</v>
      </c>
      <c r="I17" s="53">
        <f t="array" ref="I17">IF(B17="","",IFERROR(XLOOKUP(B17,DATA!$B$4:$B$2103,DATA!$F$4:$F$2103,0,0,1),0))</f>
        <v>5766.997</v>
      </c>
      <c r="J17" s="53">
        <f t="shared" si="1"/>
        <v>322951.832</v>
      </c>
      <c r="K17" s="52">
        <f t="array" ref="K17">IF(B17="","",IFERROR(XLOOKUP(B17,DATA!$B$4:$B$2103,DATA!$N$4:$N$2103,0,0,1),0))</f>
        <v>52</v>
      </c>
      <c r="L17" s="86">
        <f t="shared" si="2"/>
        <v>0.1424657534</v>
      </c>
      <c r="M17" s="52">
        <f t="array" ref="M17">IF(B17="","",IFERROR(XLOOKUP(B17,DATA!$B$4:$B$2103,DATA!$P$4:$P$2103,0,0,1),0))</f>
        <v>0</v>
      </c>
      <c r="N17" s="52">
        <f t="shared" si="3"/>
        <v>0</v>
      </c>
      <c r="O17" s="52">
        <f t="shared" si="4"/>
        <v>1</v>
      </c>
      <c r="P17" s="52">
        <f t="shared" si="5"/>
        <v>393</v>
      </c>
      <c r="Q17" s="52" t="str">
        <f t="shared" si="6"/>
        <v>EXCESO</v>
      </c>
      <c r="R17" s="52" t="str">
        <f t="shared" si="7"/>
        <v>EVALUAR REDUCCION</v>
      </c>
      <c r="S17" s="52">
        <f t="shared" si="8"/>
        <v>0</v>
      </c>
      <c r="T17" s="53">
        <f t="shared" si="9"/>
        <v>0</v>
      </c>
      <c r="U17" s="52" t="str">
        <f t="array" ref="U17">IF(B17="","",IFERROR(XLOOKUP(B17,DATA!$B$4:$B$2103,DATA!$M$4:$M$2103,"",0,1),""))</f>
        <v>A</v>
      </c>
      <c r="V17" s="52" t="str">
        <f t="array" ref="V17">IF(B17="","",IFERROR(XLOOKUP(B17,DATA!$B$4:$B$2103,DATA!$X$4:$X$2103,"",0,1),""))</f>
        <v>SU01F0204</v>
      </c>
      <c r="W17" s="52" t="str">
        <f t="array" ref="W17">IF(B17="","",IFERROR(XLOOKUP(B17,DATA!$B$4:$B$2103,DATA!$H$4:$H$2103,"",0,1),""))</f>
        <v>PLATAFORMA</v>
      </c>
      <c r="X17" s="52" t="str">
        <f t="shared" si="10"/>
        <v>2-ALTA</v>
      </c>
      <c r="Y17" s="87" t="str">
        <f t="shared" si="11"/>
        <v/>
      </c>
      <c r="Z17" s="52" t="str">
        <f t="shared" si="12"/>
        <v/>
      </c>
    </row>
    <row r="18">
      <c r="B18" s="47">
        <f>IF(DATA!B18="","",DATA!B18)</f>
        <v>12110016</v>
      </c>
      <c r="C18" s="47">
        <f t="array" ref="C18">IF(B18="","",IFERROR(XLOOKUP(B18,DATA!$B$4:$B$2103,DATA!$D$4:$D$2103,"",0,1),""))</f>
        <v>20459326</v>
      </c>
      <c r="D18" s="47" t="str">
        <f t="array" ref="D18">IF(B18="","",IFERROR(XLOOKUP(B18,DATA!$B$4:$B$2103,DATA!$C$4:$C$2103,"",0,1),""))</f>
        <v>VALVULA DE ADMISIÓN</v>
      </c>
      <c r="E18" s="47">
        <f t="array" ref="E18">IF(B18="","",IFERROR(XLOOKUP(B18,DATA!$B$4:$B$2103,DATA!$W$4:$W$2103,"",0,1),""))</f>
        <v>900315569</v>
      </c>
      <c r="F18" s="47" t="str">
        <f t="array" ref="F18">IF(B18="","",IFERROR(XLOOKUP(E18,PROVEEDORES!$A$2:$A$200,PROVEEDORES!$B$2:$B$200,"NO ENCONTRADO",0,1),""))</f>
        <v>VOLVO GROUP COLOMBIA S A S</v>
      </c>
      <c r="G18" s="47" t="str">
        <f t="array" ref="G18">IF(B18="","",IFERROR(XLOOKUP(B18,DATA!$B$4:$B$2103,DATA!$L$4:$L$2103,"",0,1),""))</f>
        <v>UND</v>
      </c>
      <c r="H18" s="47">
        <f t="array" ref="H18">IF(B18="","",IFERROR(XLOOKUP(B18,DATA!$B$4:$B$2103,DATA!$E$4:$E$2103,0,0,1),0))</f>
        <v>48</v>
      </c>
      <c r="I18" s="48">
        <f t="array" ref="I18">IF(B18="","",IFERROR(XLOOKUP(B18,DATA!$B$4:$B$2103,DATA!$F$4:$F$2103,0,0,1),0))</f>
        <v>134583.2</v>
      </c>
      <c r="J18" s="48">
        <f t="shared" si="1"/>
        <v>6459993.6</v>
      </c>
      <c r="K18" s="47">
        <f t="array" ref="K18">IF(B18="","",IFERROR(XLOOKUP(B18,DATA!$B$4:$B$2103,DATA!$N$4:$N$2103,0,0,1),0))</f>
        <v>372</v>
      </c>
      <c r="L18" s="85">
        <f t="shared" si="2"/>
        <v>1.019178082</v>
      </c>
      <c r="M18" s="47">
        <f t="array" ref="M18">IF(B18="","",IFERROR(XLOOKUP(B18,DATA!$B$4:$B$2103,DATA!$P$4:$P$2103,0,0,1),0))</f>
        <v>0</v>
      </c>
      <c r="N18" s="47">
        <f t="shared" si="3"/>
        <v>4</v>
      </c>
      <c r="O18" s="47">
        <f t="shared" si="4"/>
        <v>11</v>
      </c>
      <c r="P18" s="47">
        <f t="shared" si="5"/>
        <v>47</v>
      </c>
      <c r="Q18" s="47" t="str">
        <f t="shared" si="6"/>
        <v>OPTIMO</v>
      </c>
      <c r="R18" s="47" t="str">
        <f t="shared" si="7"/>
        <v>NIVEL OPTIMO</v>
      </c>
      <c r="S18" s="47">
        <f t="shared" si="8"/>
        <v>0</v>
      </c>
      <c r="T18" s="48">
        <f t="shared" si="9"/>
        <v>0</v>
      </c>
      <c r="U18" s="47" t="str">
        <f t="array" ref="U18">IF(B18="","",IFERROR(XLOOKUP(B18,DATA!$B$4:$B$2103,DATA!$M$4:$M$2103,"",0,1),""))</f>
        <v>C</v>
      </c>
      <c r="V18" s="47" t="str">
        <f t="array" ref="V18">IF(B18="","",IFERROR(XLOOKUP(B18,DATA!$B$4:$B$2103,DATA!$X$4:$X$2103,"",0,1),""))</f>
        <v>SU01F0204</v>
      </c>
      <c r="W18" s="47" t="str">
        <f t="array" ref="W18">IF(B18="","",IFERROR(XLOOKUP(B18,DATA!$B$4:$B$2103,DATA!$H$4:$H$2103,"",0,1),""))</f>
        <v>PLATAFORMA</v>
      </c>
      <c r="X18" s="47" t="str">
        <f t="shared" si="10"/>
        <v>4-BAJA</v>
      </c>
      <c r="Y18" s="65" t="str">
        <f t="shared" si="11"/>
        <v/>
      </c>
      <c r="Z18" s="47" t="str">
        <f t="shared" si="12"/>
        <v/>
      </c>
    </row>
    <row r="19">
      <c r="B19" s="52">
        <f>IF(DATA!B19="","",DATA!B19)</f>
        <v>12110017</v>
      </c>
      <c r="C19" s="52">
        <f t="array" ref="C19">IF(B19="","",IFERROR(XLOOKUP(B19,DATA!$B$4:$B$2103,DATA!$D$4:$D$2103,"",0,1),""))</f>
        <v>20441486</v>
      </c>
      <c r="D19" s="52" t="str">
        <f t="array" ref="D19">IF(B19="","",IFERROR(XLOOKUP(B19,DATA!$B$4:$B$2103,DATA!$C$4:$C$2103,"",0,1),""))</f>
        <v>VALVULA DE ESCAPE</v>
      </c>
      <c r="E19" s="52">
        <f t="array" ref="E19">IF(B19="","",IFERROR(XLOOKUP(B19,DATA!$B$4:$B$2103,DATA!$W$4:$W$2103,"",0,1),""))</f>
        <v>900315569</v>
      </c>
      <c r="F19" s="52" t="str">
        <f t="array" ref="F19">IF(B19="","",IFERROR(XLOOKUP(E19,PROVEEDORES!$A$2:$A$200,PROVEEDORES!$B$2:$B$200,"NO ENCONTRADO",0,1),""))</f>
        <v>VOLVO GROUP COLOMBIA S A S</v>
      </c>
      <c r="G19" s="52" t="str">
        <f t="array" ref="G19">IF(B19="","",IFERROR(XLOOKUP(B19,DATA!$B$4:$B$2103,DATA!$L$4:$L$2103,"",0,1),""))</f>
        <v>UND</v>
      </c>
      <c r="H19" s="52">
        <f t="array" ref="H19">IF(B19="","",IFERROR(XLOOKUP(B19,DATA!$B$4:$B$2103,DATA!$E$4:$E$2103,0,0,1),0))</f>
        <v>48</v>
      </c>
      <c r="I19" s="53">
        <f t="array" ref="I19">IF(B19="","",IFERROR(XLOOKUP(B19,DATA!$B$4:$B$2103,DATA!$F$4:$F$2103,0,0,1),0))</f>
        <v>209351.7</v>
      </c>
      <c r="J19" s="53">
        <f t="shared" si="1"/>
        <v>10048881.6</v>
      </c>
      <c r="K19" s="52">
        <f t="array" ref="K19">IF(B19="","",IFERROR(XLOOKUP(B19,DATA!$B$4:$B$2103,DATA!$N$4:$N$2103,0,0,1),0))</f>
        <v>372</v>
      </c>
      <c r="L19" s="86">
        <f t="shared" si="2"/>
        <v>1.019178082</v>
      </c>
      <c r="M19" s="52">
        <f t="array" ref="M19">IF(B19="","",IFERROR(XLOOKUP(B19,DATA!$B$4:$B$2103,DATA!$P$4:$P$2103,0,0,1),0))</f>
        <v>0</v>
      </c>
      <c r="N19" s="52">
        <f t="shared" si="3"/>
        <v>4</v>
      </c>
      <c r="O19" s="52">
        <f t="shared" si="4"/>
        <v>11</v>
      </c>
      <c r="P19" s="52">
        <f t="shared" si="5"/>
        <v>47</v>
      </c>
      <c r="Q19" s="52" t="str">
        <f t="shared" si="6"/>
        <v>OPTIMO</v>
      </c>
      <c r="R19" s="52" t="str">
        <f t="shared" si="7"/>
        <v>NIVEL OPTIMO</v>
      </c>
      <c r="S19" s="52">
        <f t="shared" si="8"/>
        <v>0</v>
      </c>
      <c r="T19" s="53">
        <f t="shared" si="9"/>
        <v>0</v>
      </c>
      <c r="U19" s="52" t="str">
        <f t="array" ref="U19">IF(B19="","",IFERROR(XLOOKUP(B19,DATA!$B$4:$B$2103,DATA!$M$4:$M$2103,"",0,1),""))</f>
        <v>C</v>
      </c>
      <c r="V19" s="52" t="str">
        <f t="array" ref="V19">IF(B19="","",IFERROR(XLOOKUP(B19,DATA!$B$4:$B$2103,DATA!$X$4:$X$2103,"",0,1),""))</f>
        <v>SU01F0204</v>
      </c>
      <c r="W19" s="52" t="str">
        <f t="array" ref="W19">IF(B19="","",IFERROR(XLOOKUP(B19,DATA!$B$4:$B$2103,DATA!$H$4:$H$2103,"",0,1),""))</f>
        <v>PLATAFORMA</v>
      </c>
      <c r="X19" s="52" t="str">
        <f t="shared" si="10"/>
        <v>4-BAJA</v>
      </c>
      <c r="Y19" s="87" t="str">
        <f t="shared" si="11"/>
        <v/>
      </c>
      <c r="Z19" s="52" t="str">
        <f t="shared" si="12"/>
        <v/>
      </c>
    </row>
    <row r="20">
      <c r="B20" s="47">
        <f>IF(DATA!B20="","",DATA!B20)</f>
        <v>12110018</v>
      </c>
      <c r="C20" s="47">
        <f t="array" ref="C20">IF(B20="","",IFERROR(XLOOKUP(B20,DATA!$B$4:$B$2103,DATA!$D$4:$D$2103,"",0,1),""))</f>
        <v>21484829</v>
      </c>
      <c r="D20" s="47" t="str">
        <f t="array" ref="D20">IF(B20="","",IFERROR(XLOOKUP(B20,DATA!$B$4:$B$2103,DATA!$C$4:$C$2103,"",0,1),""))</f>
        <v>ASIENTO DE ADMISIÓN</v>
      </c>
      <c r="E20" s="47">
        <f t="array" ref="E20">IF(B20="","",IFERROR(XLOOKUP(B20,DATA!$B$4:$B$2103,DATA!$W$4:$W$2103,"",0,1),""))</f>
        <v>900315569</v>
      </c>
      <c r="F20" s="47" t="str">
        <f t="array" ref="F20">IF(B20="","",IFERROR(XLOOKUP(E20,PROVEEDORES!$A$2:$A$200,PROVEEDORES!$B$2:$B$200,"NO ENCONTRADO",0,1),""))</f>
        <v>VOLVO GROUP COLOMBIA S A S</v>
      </c>
      <c r="G20" s="47" t="str">
        <f t="array" ref="G20">IF(B20="","",IFERROR(XLOOKUP(B20,DATA!$B$4:$B$2103,DATA!$L$4:$L$2103,"",0,1),""))</f>
        <v>UND</v>
      </c>
      <c r="H20" s="47">
        <f t="array" ref="H20">IF(B20="","",IFERROR(XLOOKUP(B20,DATA!$B$4:$B$2103,DATA!$E$4:$E$2103,0,0,1),0))</f>
        <v>48</v>
      </c>
      <c r="I20" s="48">
        <f t="array" ref="I20">IF(B20="","",IFERROR(XLOOKUP(B20,DATA!$B$4:$B$2103,DATA!$F$4:$F$2103,0,0,1),0))</f>
        <v>111493</v>
      </c>
      <c r="J20" s="48">
        <f t="shared" si="1"/>
        <v>5351664</v>
      </c>
      <c r="K20" s="47">
        <f t="array" ref="K20">IF(B20="","",IFERROR(XLOOKUP(B20,DATA!$B$4:$B$2103,DATA!$N$4:$N$2103,0,0,1),0))</f>
        <v>361</v>
      </c>
      <c r="L20" s="85">
        <f t="shared" si="2"/>
        <v>0.9890410959</v>
      </c>
      <c r="M20" s="47">
        <f t="array" ref="M20">IF(B20="","",IFERROR(XLOOKUP(B20,DATA!$B$4:$B$2103,DATA!$P$4:$P$2103,0,0,1),0))</f>
        <v>0</v>
      </c>
      <c r="N20" s="47">
        <f t="shared" si="3"/>
        <v>3</v>
      </c>
      <c r="O20" s="47">
        <f t="shared" si="4"/>
        <v>10</v>
      </c>
      <c r="P20" s="47">
        <f t="shared" si="5"/>
        <v>49</v>
      </c>
      <c r="Q20" s="47" t="str">
        <f t="shared" si="6"/>
        <v>OPTIMO</v>
      </c>
      <c r="R20" s="47" t="str">
        <f t="shared" si="7"/>
        <v>NIVEL OPTIMO</v>
      </c>
      <c r="S20" s="47">
        <f t="shared" si="8"/>
        <v>0</v>
      </c>
      <c r="T20" s="48">
        <f t="shared" si="9"/>
        <v>0</v>
      </c>
      <c r="U20" s="47" t="str">
        <f t="array" ref="U20">IF(B20="","",IFERROR(XLOOKUP(B20,DATA!$B$4:$B$2103,DATA!$M$4:$M$2103,"",0,1),""))</f>
        <v>C</v>
      </c>
      <c r="V20" s="47" t="str">
        <f t="array" ref="V20">IF(B20="","",IFERROR(XLOOKUP(B20,DATA!$B$4:$B$2103,DATA!$X$4:$X$2103,"",0,1),""))</f>
        <v>SU01F0204</v>
      </c>
      <c r="W20" s="47" t="str">
        <f t="array" ref="W20">IF(B20="","",IFERROR(XLOOKUP(B20,DATA!$B$4:$B$2103,DATA!$H$4:$H$2103,"",0,1),""))</f>
        <v>PLATAFORMA</v>
      </c>
      <c r="X20" s="47" t="str">
        <f t="shared" si="10"/>
        <v>4-BAJA</v>
      </c>
      <c r="Y20" s="65" t="str">
        <f t="shared" si="11"/>
        <v/>
      </c>
      <c r="Z20" s="47" t="str">
        <f t="shared" si="12"/>
        <v/>
      </c>
    </row>
    <row r="21" ht="15.75" customHeight="1">
      <c r="B21" s="52">
        <f>IF(DATA!B21="","",DATA!B21)</f>
        <v>12110019</v>
      </c>
      <c r="C21" s="52">
        <f t="array" ref="C21">IF(B21="","",IFERROR(XLOOKUP(B21,DATA!$B$4:$B$2103,DATA!$D$4:$D$2103,"",0,1),""))</f>
        <v>21484834</v>
      </c>
      <c r="D21" s="52" t="str">
        <f t="array" ref="D21">IF(B21="","",IFERROR(XLOOKUP(B21,DATA!$B$4:$B$2103,DATA!$C$4:$C$2103,"",0,1),""))</f>
        <v>ASIENTO DE ESCAPE</v>
      </c>
      <c r="E21" s="52">
        <f t="array" ref="E21">IF(B21="","",IFERROR(XLOOKUP(B21,DATA!$B$4:$B$2103,DATA!$W$4:$W$2103,"",0,1),""))</f>
        <v>900315569</v>
      </c>
      <c r="F21" s="52" t="str">
        <f t="array" ref="F21">IF(B21="","",IFERROR(XLOOKUP(E21,PROVEEDORES!$A$2:$A$200,PROVEEDORES!$B$2:$B$200,"NO ENCONTRADO",0,1),""))</f>
        <v>VOLVO GROUP COLOMBIA S A S</v>
      </c>
      <c r="G21" s="52" t="str">
        <f t="array" ref="G21">IF(B21="","",IFERROR(XLOOKUP(B21,DATA!$B$4:$B$2103,DATA!$L$4:$L$2103,"",0,1),""))</f>
        <v>UND</v>
      </c>
      <c r="H21" s="52">
        <f t="array" ref="H21">IF(B21="","",IFERROR(XLOOKUP(B21,DATA!$B$4:$B$2103,DATA!$E$4:$E$2103,0,0,1),0))</f>
        <v>48</v>
      </c>
      <c r="I21" s="53">
        <f t="array" ref="I21">IF(B21="","",IFERROR(XLOOKUP(B21,DATA!$B$4:$B$2103,DATA!$F$4:$F$2103,0,0,1),0))</f>
        <v>128645.7</v>
      </c>
      <c r="J21" s="53">
        <f t="shared" si="1"/>
        <v>6174993.6</v>
      </c>
      <c r="K21" s="52">
        <f t="array" ref="K21">IF(B21="","",IFERROR(XLOOKUP(B21,DATA!$B$4:$B$2103,DATA!$N$4:$N$2103,0,0,1),0))</f>
        <v>360</v>
      </c>
      <c r="L21" s="86">
        <f t="shared" si="2"/>
        <v>0.9863013699</v>
      </c>
      <c r="M21" s="52">
        <f t="array" ref="M21">IF(B21="","",IFERROR(XLOOKUP(B21,DATA!$B$4:$B$2103,DATA!$P$4:$P$2103,0,0,1),0))</f>
        <v>0</v>
      </c>
      <c r="N21" s="52">
        <f t="shared" si="3"/>
        <v>3</v>
      </c>
      <c r="O21" s="52">
        <f t="shared" si="4"/>
        <v>10</v>
      </c>
      <c r="P21" s="52">
        <f t="shared" si="5"/>
        <v>49</v>
      </c>
      <c r="Q21" s="52" t="str">
        <f t="shared" si="6"/>
        <v>OPTIMO</v>
      </c>
      <c r="R21" s="52" t="str">
        <f t="shared" si="7"/>
        <v>NIVEL OPTIMO</v>
      </c>
      <c r="S21" s="52">
        <f t="shared" si="8"/>
        <v>0</v>
      </c>
      <c r="T21" s="53">
        <f t="shared" si="9"/>
        <v>0</v>
      </c>
      <c r="U21" s="52" t="str">
        <f t="array" ref="U21">IF(B21="","",IFERROR(XLOOKUP(B21,DATA!$B$4:$B$2103,DATA!$M$4:$M$2103,"",0,1),""))</f>
        <v>A</v>
      </c>
      <c r="V21" s="52" t="str">
        <f t="array" ref="V21">IF(B21="","",IFERROR(XLOOKUP(B21,DATA!$B$4:$B$2103,DATA!$X$4:$X$2103,"",0,1),""))</f>
        <v>SU01F0204</v>
      </c>
      <c r="W21" s="52" t="str">
        <f t="array" ref="W21">IF(B21="","",IFERROR(XLOOKUP(B21,DATA!$B$4:$B$2103,DATA!$H$4:$H$2103,"",0,1),""))</f>
        <v>PLATAFORMA</v>
      </c>
      <c r="X21" s="52" t="str">
        <f t="shared" si="10"/>
        <v>2-ALTA</v>
      </c>
      <c r="Y21" s="87" t="str">
        <f t="shared" si="11"/>
        <v/>
      </c>
      <c r="Z21" s="52" t="str">
        <f t="shared" si="12"/>
        <v/>
      </c>
    </row>
    <row r="22" ht="15.75" customHeight="1">
      <c r="B22" s="47">
        <f>IF(DATA!B22="","",DATA!B22)</f>
        <v>12110020</v>
      </c>
      <c r="C22" s="47">
        <f t="array" ref="C22">IF(B22="","",IFERROR(XLOOKUP(B22,DATA!$B$4:$B$2103,DATA!$D$4:$D$2103,"",0,1),""))</f>
        <v>20919484</v>
      </c>
      <c r="D22" s="47" t="str">
        <f t="array" ref="D22">IF(B22="","",IFERROR(XLOOKUP(B22,DATA!$B$4:$B$2103,DATA!$C$4:$C$2103,"",0,1),""))</f>
        <v>GUIA DE VALVULA</v>
      </c>
      <c r="E22" s="47">
        <f t="array" ref="E22">IF(B22="","",IFERROR(XLOOKUP(B22,DATA!$B$4:$B$2103,DATA!$W$4:$W$2103,"",0,1),""))</f>
        <v>900315569</v>
      </c>
      <c r="F22" s="47" t="str">
        <f t="array" ref="F22">IF(B22="","",IFERROR(XLOOKUP(E22,PROVEEDORES!$A$2:$A$200,PROVEEDORES!$B$2:$B$200,"NO ENCONTRADO",0,1),""))</f>
        <v>VOLVO GROUP COLOMBIA S A S</v>
      </c>
      <c r="G22" s="47" t="str">
        <f t="array" ref="G22">IF(B22="","",IFERROR(XLOOKUP(B22,DATA!$B$4:$B$2103,DATA!$L$4:$L$2103,"",0,1),""))</f>
        <v>UND</v>
      </c>
      <c r="H22" s="47">
        <f t="array" ref="H22">IF(B22="","",IFERROR(XLOOKUP(B22,DATA!$B$4:$B$2103,DATA!$E$4:$E$2103,0,0,1),0))</f>
        <v>96</v>
      </c>
      <c r="I22" s="48">
        <f t="array" ref="I22">IF(B22="","",IFERROR(XLOOKUP(B22,DATA!$B$4:$B$2103,DATA!$F$4:$F$2103,0,0,1),0))</f>
        <v>73888.84</v>
      </c>
      <c r="J22" s="48">
        <f t="shared" si="1"/>
        <v>7093328.64</v>
      </c>
      <c r="K22" s="47">
        <f t="array" ref="K22">IF(B22="","",IFERROR(XLOOKUP(B22,DATA!$B$4:$B$2103,DATA!$N$4:$N$2103,0,0,1),0))</f>
        <v>720</v>
      </c>
      <c r="L22" s="85">
        <f t="shared" si="2"/>
        <v>1.97260274</v>
      </c>
      <c r="M22" s="47">
        <f t="array" ref="M22">IF(B22="","",IFERROR(XLOOKUP(B22,DATA!$B$4:$B$2103,DATA!$P$4:$P$2103,0,0,1),0))</f>
        <v>0</v>
      </c>
      <c r="N22" s="47">
        <f t="shared" si="3"/>
        <v>7</v>
      </c>
      <c r="O22" s="47">
        <f t="shared" si="4"/>
        <v>21</v>
      </c>
      <c r="P22" s="47">
        <f t="shared" si="5"/>
        <v>49</v>
      </c>
      <c r="Q22" s="47" t="str">
        <f t="shared" si="6"/>
        <v>OPTIMO</v>
      </c>
      <c r="R22" s="47" t="str">
        <f t="shared" si="7"/>
        <v>NIVEL OPTIMO</v>
      </c>
      <c r="S22" s="47">
        <f t="shared" si="8"/>
        <v>0</v>
      </c>
      <c r="T22" s="48">
        <f t="shared" si="9"/>
        <v>0</v>
      </c>
      <c r="U22" s="47" t="str">
        <f t="array" ref="U22">IF(B22="","",IFERROR(XLOOKUP(B22,DATA!$B$4:$B$2103,DATA!$M$4:$M$2103,"",0,1),""))</f>
        <v>A</v>
      </c>
      <c r="V22" s="47" t="str">
        <f t="array" ref="V22">IF(B22="","",IFERROR(XLOOKUP(B22,DATA!$B$4:$B$2103,DATA!$X$4:$X$2103,"",0,1),""))</f>
        <v>SU01F0204</v>
      </c>
      <c r="W22" s="47" t="str">
        <f t="array" ref="W22">IF(B22="","",IFERROR(XLOOKUP(B22,DATA!$B$4:$B$2103,DATA!$H$4:$H$2103,"",0,1),""))</f>
        <v>PLATAFORMA</v>
      </c>
      <c r="X22" s="47" t="str">
        <f t="shared" si="10"/>
        <v>2-ALTA</v>
      </c>
      <c r="Y22" s="65" t="str">
        <f t="shared" si="11"/>
        <v/>
      </c>
      <c r="Z22" s="47" t="str">
        <f t="shared" si="12"/>
        <v/>
      </c>
    </row>
    <row r="23" ht="15.75" customHeight="1">
      <c r="B23" s="52">
        <f>IF(DATA!B23="","",DATA!B23)</f>
        <v>12130001</v>
      </c>
      <c r="C23" s="52">
        <f t="array" ref="C23">IF(B23="","",IFERROR(XLOOKUP(B23,DATA!$B$4:$B$2103,DATA!$D$4:$D$2103,"",0,1),""))</f>
        <v>20777934</v>
      </c>
      <c r="D23" s="52" t="str">
        <f t="array" ref="D23">IF(B23="","",IFERROR(XLOOKUP(B23,DATA!$B$4:$B$2103,DATA!$C$4:$C$2103,"",0,1),""))</f>
        <v>CAMISAS DE CILINDRO MOTOR</v>
      </c>
      <c r="E23" s="52">
        <f t="array" ref="E23">IF(B23="","",IFERROR(XLOOKUP(B23,DATA!$B$4:$B$2103,DATA!$W$4:$W$2103,"",0,1),""))</f>
        <v>900315569</v>
      </c>
      <c r="F23" s="52" t="str">
        <f t="array" ref="F23">IF(B23="","",IFERROR(XLOOKUP(E23,PROVEEDORES!$A$2:$A$200,PROVEEDORES!$B$2:$B$200,"NO ENCONTRADO",0,1),""))</f>
        <v>VOLVO GROUP COLOMBIA S A S</v>
      </c>
      <c r="G23" s="52" t="str">
        <f t="array" ref="G23">IF(B23="","",IFERROR(XLOOKUP(B23,DATA!$B$4:$B$2103,DATA!$L$4:$L$2103,"",0,1),""))</f>
        <v>UND</v>
      </c>
      <c r="H23" s="52">
        <f t="array" ref="H23">IF(B23="","",IFERROR(XLOOKUP(B23,DATA!$B$4:$B$2103,DATA!$E$4:$E$2103,0,0,1),0))</f>
        <v>6</v>
      </c>
      <c r="I23" s="53">
        <f t="array" ref="I23">IF(B23="","",IFERROR(XLOOKUP(B23,DATA!$B$4:$B$2103,DATA!$F$4:$F$2103,0,0,1),0))</f>
        <v>2636836</v>
      </c>
      <c r="J23" s="53">
        <f t="shared" si="1"/>
        <v>15821016</v>
      </c>
      <c r="K23" s="52">
        <f t="array" ref="K23">IF(B23="","",IFERROR(XLOOKUP(B23,DATA!$B$4:$B$2103,DATA!$N$4:$N$2103,0,0,1),0))</f>
        <v>78</v>
      </c>
      <c r="L23" s="86">
        <f t="shared" si="2"/>
        <v>0.2136986301</v>
      </c>
      <c r="M23" s="52">
        <f t="array" ref="M23">IF(B23="","",IFERROR(XLOOKUP(B23,DATA!$B$4:$B$2103,DATA!$P$4:$P$2103,0,0,1),0))</f>
        <v>0</v>
      </c>
      <c r="N23" s="52">
        <f t="shared" si="3"/>
        <v>1</v>
      </c>
      <c r="O23" s="52">
        <f t="shared" si="4"/>
        <v>2</v>
      </c>
      <c r="P23" s="52">
        <f t="shared" si="5"/>
        <v>28</v>
      </c>
      <c r="Q23" s="52" t="str">
        <f t="shared" si="6"/>
        <v>OPTIMO</v>
      </c>
      <c r="R23" s="52" t="str">
        <f t="shared" si="7"/>
        <v>NIVEL OPTIMO</v>
      </c>
      <c r="S23" s="52">
        <f t="shared" si="8"/>
        <v>0</v>
      </c>
      <c r="T23" s="53">
        <f t="shared" si="9"/>
        <v>0</v>
      </c>
      <c r="U23" s="52" t="str">
        <f t="array" ref="U23">IF(B23="","",IFERROR(XLOOKUP(B23,DATA!$B$4:$B$2103,DATA!$M$4:$M$2103,"",0,1),""))</f>
        <v>A</v>
      </c>
      <c r="V23" s="52" t="str">
        <f t="array" ref="V23">IF(B23="","",IFERROR(XLOOKUP(B23,DATA!$B$4:$B$2103,DATA!$X$4:$X$2103,"",0,1),""))</f>
        <v>SU01D0105</v>
      </c>
      <c r="W23" s="52" t="str">
        <f t="array" ref="W23">IF(B23="","",IFERROR(XLOOKUP(B23,DATA!$B$4:$B$2103,DATA!$H$4:$H$2103,"",0,1),""))</f>
        <v>PLATAFORMA</v>
      </c>
      <c r="X23" s="52" t="str">
        <f t="shared" si="10"/>
        <v>2-ALTA</v>
      </c>
      <c r="Y23" s="87" t="str">
        <f t="shared" si="11"/>
        <v/>
      </c>
      <c r="Z23" s="52" t="str">
        <f t="shared" si="12"/>
        <v/>
      </c>
    </row>
    <row r="24" ht="15.75" customHeight="1">
      <c r="B24" s="47">
        <f>IF(DATA!B24="","",DATA!B24)</f>
        <v>12130003</v>
      </c>
      <c r="C24" s="47">
        <f t="array" ref="C24">IF(B24="","",IFERROR(XLOOKUP(B24,DATA!$B$4:$B$2103,DATA!$D$4:$D$2103,"",0,1),""))</f>
        <v>20551483</v>
      </c>
      <c r="D24" s="47" t="str">
        <f t="array" ref="D24">IF(B24="","",IFERROR(XLOOKUP(B24,DATA!$B$4:$B$2103,DATA!$C$4:$C$2103,"",0,1),""))</f>
        <v>ANILLO RETEN</v>
      </c>
      <c r="E24" s="47">
        <f t="array" ref="E24">IF(B24="","",IFERROR(XLOOKUP(B24,DATA!$B$4:$B$2103,DATA!$W$4:$W$2103,"",0,1),""))</f>
        <v>900315569</v>
      </c>
      <c r="F24" s="47" t="str">
        <f t="array" ref="F24">IF(B24="","",IFERROR(XLOOKUP(E24,PROVEEDORES!$A$2:$A$200,PROVEEDORES!$B$2:$B$200,"NO ENCONTRADO",0,1),""))</f>
        <v>VOLVO GROUP COLOMBIA S A S</v>
      </c>
      <c r="G24" s="47" t="str">
        <f t="array" ref="G24">IF(B24="","",IFERROR(XLOOKUP(B24,DATA!$B$4:$B$2103,DATA!$L$4:$L$2103,"",0,1),""))</f>
        <v>UND</v>
      </c>
      <c r="H24" s="47">
        <f t="array" ref="H24">IF(B24="","",IFERROR(XLOOKUP(B24,DATA!$B$4:$B$2103,DATA!$E$4:$E$2103,0,0,1),0))</f>
        <v>4</v>
      </c>
      <c r="I24" s="48">
        <f t="array" ref="I24">IF(B24="","",IFERROR(XLOOKUP(B24,DATA!$B$4:$B$2103,DATA!$F$4:$F$2103,0,0,1),0))</f>
        <v>41600.72</v>
      </c>
      <c r="J24" s="48">
        <f t="shared" si="1"/>
        <v>166402.88</v>
      </c>
      <c r="K24" s="47">
        <f t="array" ref="K24">IF(B24="","",IFERROR(XLOOKUP(B24,DATA!$B$4:$B$2103,DATA!$N$4:$N$2103,0,0,1),0))</f>
        <v>12</v>
      </c>
      <c r="L24" s="85">
        <f t="shared" si="2"/>
        <v>0.03287671233</v>
      </c>
      <c r="M24" s="47">
        <f t="array" ref="M24">IF(B24="","",IFERROR(XLOOKUP(B24,DATA!$B$4:$B$2103,DATA!$P$4:$P$2103,0,0,1),0))</f>
        <v>0</v>
      </c>
      <c r="N24" s="47">
        <f t="shared" si="3"/>
        <v>0</v>
      </c>
      <c r="O24" s="47">
        <f t="shared" si="4"/>
        <v>0</v>
      </c>
      <c r="P24" s="47">
        <f t="shared" si="5"/>
        <v>122</v>
      </c>
      <c r="Q24" s="47" t="str">
        <f t="shared" si="6"/>
        <v>OPTIMO</v>
      </c>
      <c r="R24" s="47" t="str">
        <f t="shared" si="7"/>
        <v>NIVEL OPTIMO</v>
      </c>
      <c r="S24" s="47">
        <f t="shared" si="8"/>
        <v>0</v>
      </c>
      <c r="T24" s="48">
        <f t="shared" si="9"/>
        <v>0</v>
      </c>
      <c r="U24" s="47" t="str">
        <f t="array" ref="U24">IF(B24="","",IFERROR(XLOOKUP(B24,DATA!$B$4:$B$2103,DATA!$M$4:$M$2103,"",0,1),""))</f>
        <v>A</v>
      </c>
      <c r="V24" s="47" t="str">
        <f t="array" ref="V24">IF(B24="","",IFERROR(XLOOKUP(B24,DATA!$B$4:$B$2103,DATA!$X$4:$X$2103,"",0,1),""))</f>
        <v>SU01F0202</v>
      </c>
      <c r="W24" s="47" t="str">
        <f t="array" ref="W24">IF(B24="","",IFERROR(XLOOKUP(B24,DATA!$B$4:$B$2103,DATA!$H$4:$H$2103,"",0,1),""))</f>
        <v>PLATAFORMA</v>
      </c>
      <c r="X24" s="47" t="str">
        <f t="shared" si="10"/>
        <v>2-ALTA</v>
      </c>
      <c r="Y24" s="65" t="str">
        <f t="shared" si="11"/>
        <v/>
      </c>
      <c r="Z24" s="47" t="str">
        <f t="shared" si="12"/>
        <v/>
      </c>
    </row>
    <row r="25" ht="15.75" customHeight="1">
      <c r="B25" s="52">
        <f>IF(DATA!B25="","",DATA!B25)</f>
        <v>12130004</v>
      </c>
      <c r="C25" s="52">
        <f t="array" ref="C25">IF(B25="","",IFERROR(XLOOKUP(B25,DATA!$B$4:$B$2103,DATA!$D$4:$D$2103,"",0,1),""))</f>
        <v>23624058</v>
      </c>
      <c r="D25" s="52" t="str">
        <f t="array" ref="D25">IF(B25="","",IFERROR(XLOOKUP(B25,DATA!$B$4:$B$2103,DATA!$C$4:$C$2103,"",0,1),""))</f>
        <v>CASQUETE DE BANCADA STD</v>
      </c>
      <c r="E25" s="52">
        <f t="array" ref="E25">IF(B25="","",IFERROR(XLOOKUP(B25,DATA!$B$4:$B$2103,DATA!$W$4:$W$2103,"",0,1),""))</f>
        <v>900315569</v>
      </c>
      <c r="F25" s="52" t="str">
        <f t="array" ref="F25">IF(B25="","",IFERROR(XLOOKUP(E25,PROVEEDORES!$A$2:$A$200,PROVEEDORES!$B$2:$B$200,"NO ENCONTRADO",0,1),""))</f>
        <v>VOLVO GROUP COLOMBIA S A S</v>
      </c>
      <c r="G25" s="52" t="str">
        <f t="array" ref="G25">IF(B25="","",IFERROR(XLOOKUP(B25,DATA!$B$4:$B$2103,DATA!$L$4:$L$2103,"",0,1),""))</f>
        <v>UND</v>
      </c>
      <c r="H25" s="52">
        <f t="array" ref="H25">IF(B25="","",IFERROR(XLOOKUP(B25,DATA!$B$4:$B$2103,DATA!$E$4:$E$2103,0,0,1),0))</f>
        <v>40</v>
      </c>
      <c r="I25" s="53">
        <f t="array" ref="I25">IF(B25="","",IFERROR(XLOOKUP(B25,DATA!$B$4:$B$2103,DATA!$F$4:$F$2103,0,0,1),0))</f>
        <v>100629.7</v>
      </c>
      <c r="J25" s="53">
        <f t="shared" si="1"/>
        <v>4025188</v>
      </c>
      <c r="K25" s="52">
        <f t="array" ref="K25">IF(B25="","",IFERROR(XLOOKUP(B25,DATA!$B$4:$B$2103,DATA!$N$4:$N$2103,0,0,1),0))</f>
        <v>343</v>
      </c>
      <c r="L25" s="86">
        <f t="shared" si="2"/>
        <v>0.9397260274</v>
      </c>
      <c r="M25" s="52">
        <f t="array" ref="M25">IF(B25="","",IFERROR(XLOOKUP(B25,DATA!$B$4:$B$2103,DATA!$P$4:$P$2103,0,0,1),0))</f>
        <v>0</v>
      </c>
      <c r="N25" s="52">
        <f t="shared" si="3"/>
        <v>3</v>
      </c>
      <c r="O25" s="52">
        <f t="shared" si="4"/>
        <v>10</v>
      </c>
      <c r="P25" s="52">
        <f t="shared" si="5"/>
        <v>43</v>
      </c>
      <c r="Q25" s="52" t="str">
        <f t="shared" si="6"/>
        <v>OPTIMO</v>
      </c>
      <c r="R25" s="52" t="str">
        <f t="shared" si="7"/>
        <v>NIVEL OPTIMO</v>
      </c>
      <c r="S25" s="52">
        <f t="shared" si="8"/>
        <v>0</v>
      </c>
      <c r="T25" s="53">
        <f t="shared" si="9"/>
        <v>0</v>
      </c>
      <c r="U25" s="52" t="str">
        <f t="array" ref="U25">IF(B25="","",IFERROR(XLOOKUP(B25,DATA!$B$4:$B$2103,DATA!$M$4:$M$2103,"",0,1),""))</f>
        <v>C</v>
      </c>
      <c r="V25" s="52" t="str">
        <f t="array" ref="V25">IF(B25="","",IFERROR(XLOOKUP(B25,DATA!$B$4:$B$2103,DATA!$X$4:$X$2103,"",0,1),""))</f>
        <v>SU01F0203</v>
      </c>
      <c r="W25" s="52" t="str">
        <f t="array" ref="W25">IF(B25="","",IFERROR(XLOOKUP(B25,DATA!$B$4:$B$2103,DATA!$H$4:$H$2103,"",0,1),""))</f>
        <v>PLATAFORMA</v>
      </c>
      <c r="X25" s="52" t="str">
        <f t="shared" si="10"/>
        <v>4-BAJA</v>
      </c>
      <c r="Y25" s="87" t="str">
        <f t="shared" si="11"/>
        <v/>
      </c>
      <c r="Z25" s="52" t="str">
        <f t="shared" si="12"/>
        <v/>
      </c>
    </row>
    <row r="26" ht="15.75" customHeight="1">
      <c r="B26" s="47">
        <f>IF(DATA!B26="","",DATA!B26)</f>
        <v>12130005</v>
      </c>
      <c r="C26" s="47">
        <f t="array" ref="C26">IF(B26="","",IFERROR(XLOOKUP(B26,DATA!$B$4:$B$2103,DATA!$D$4:$D$2103,"",0,1),""))</f>
        <v>24124156</v>
      </c>
      <c r="D26" s="47" t="str">
        <f t="array" ref="D26">IF(B26="","",IFERROR(XLOOKUP(B26,DATA!$B$4:$B$2103,DATA!$C$4:$C$2103,"",0,1),""))</f>
        <v>ARANDELA AXIAL CIGUEÑAL</v>
      </c>
      <c r="E26" s="47">
        <f t="array" ref="E26">IF(B26="","",IFERROR(XLOOKUP(B26,DATA!$B$4:$B$2103,DATA!$W$4:$W$2103,"",0,1),""))</f>
        <v>900315569</v>
      </c>
      <c r="F26" s="47" t="str">
        <f t="array" ref="F26">IF(B26="","",IFERROR(XLOOKUP(E26,PROVEEDORES!$A$2:$A$200,PROVEEDORES!$B$2:$B$200,"NO ENCONTRADO",0,1),""))</f>
        <v>VOLVO GROUP COLOMBIA S A S</v>
      </c>
      <c r="G26" s="47" t="str">
        <f t="array" ref="G26">IF(B26="","",IFERROR(XLOOKUP(B26,DATA!$B$4:$B$2103,DATA!$L$4:$L$2103,"",0,1),""))</f>
        <v>UND</v>
      </c>
      <c r="H26" s="47">
        <f t="array" ref="H26">IF(B26="","",IFERROR(XLOOKUP(B26,DATA!$B$4:$B$2103,DATA!$E$4:$E$2103,0,0,1),0))</f>
        <v>4</v>
      </c>
      <c r="I26" s="48">
        <f t="array" ref="I26">IF(B26="","",IFERROR(XLOOKUP(B26,DATA!$B$4:$B$2103,DATA!$F$4:$F$2103,0,0,1),0))</f>
        <v>311608.6</v>
      </c>
      <c r="J26" s="48">
        <f t="shared" si="1"/>
        <v>1246434.4</v>
      </c>
      <c r="K26" s="47">
        <f t="array" ref="K26">IF(B26="","",IFERROR(XLOOKUP(B26,DATA!$B$4:$B$2103,DATA!$N$4:$N$2103,0,0,1),0))</f>
        <v>46</v>
      </c>
      <c r="L26" s="85">
        <f t="shared" si="2"/>
        <v>0.1260273973</v>
      </c>
      <c r="M26" s="47">
        <f t="array" ref="M26">IF(B26="","",IFERROR(XLOOKUP(B26,DATA!$B$4:$B$2103,DATA!$P$4:$P$2103,0,0,1),0))</f>
        <v>0</v>
      </c>
      <c r="N26" s="47">
        <f t="shared" si="3"/>
        <v>0</v>
      </c>
      <c r="O26" s="47">
        <f t="shared" si="4"/>
        <v>1</v>
      </c>
      <c r="P26" s="47">
        <f t="shared" si="5"/>
        <v>32</v>
      </c>
      <c r="Q26" s="47" t="str">
        <f t="shared" si="6"/>
        <v>OPTIMO</v>
      </c>
      <c r="R26" s="47" t="str">
        <f t="shared" si="7"/>
        <v>NIVEL OPTIMO</v>
      </c>
      <c r="S26" s="47">
        <f t="shared" si="8"/>
        <v>0</v>
      </c>
      <c r="T26" s="48">
        <f t="shared" si="9"/>
        <v>0</v>
      </c>
      <c r="U26" s="47" t="str">
        <f t="array" ref="U26">IF(B26="","",IFERROR(XLOOKUP(B26,DATA!$B$4:$B$2103,DATA!$M$4:$M$2103,"",0,1),""))</f>
        <v>A</v>
      </c>
      <c r="V26" s="47" t="str">
        <f t="array" ref="V26">IF(B26="","",IFERROR(XLOOKUP(B26,DATA!$B$4:$B$2103,DATA!$X$4:$X$2103,"",0,1),""))</f>
        <v>SU01F0203</v>
      </c>
      <c r="W26" s="47" t="str">
        <f t="array" ref="W26">IF(B26="","",IFERROR(XLOOKUP(B26,DATA!$B$4:$B$2103,DATA!$H$4:$H$2103,"",0,1),""))</f>
        <v>PLATAFORMA</v>
      </c>
      <c r="X26" s="47" t="str">
        <f t="shared" si="10"/>
        <v>2-ALTA</v>
      </c>
      <c r="Y26" s="65" t="str">
        <f t="shared" si="11"/>
        <v/>
      </c>
      <c r="Z26" s="47" t="str">
        <f t="shared" si="12"/>
        <v/>
      </c>
    </row>
    <row r="27" ht="15.75" customHeight="1">
      <c r="B27" s="52">
        <f>IF(DATA!B27="","",DATA!B27)</f>
        <v>12130006</v>
      </c>
      <c r="C27" s="52">
        <f t="array" ref="C27">IF(B27="","",IFERROR(XLOOKUP(B27,DATA!$B$4:$B$2103,DATA!$D$4:$D$2103,"",0,1),""))</f>
        <v>276134</v>
      </c>
      <c r="D27" s="52" t="str">
        <f t="array" ref="D27">IF(B27="","",IFERROR(XLOOKUP(B27,DATA!$B$4:$B$2103,DATA!$C$4:$C$2103,"",0,1),""))</f>
        <v>CASQUETE DE BIELA STD</v>
      </c>
      <c r="E27" s="52">
        <f t="array" ref="E27">IF(B27="","",IFERROR(XLOOKUP(B27,DATA!$B$4:$B$2103,DATA!$W$4:$W$2103,"",0,1),""))</f>
        <v>900315569</v>
      </c>
      <c r="F27" s="52" t="str">
        <f t="array" ref="F27">IF(B27="","",IFERROR(XLOOKUP(E27,PROVEEDORES!$A$2:$A$200,PROVEEDORES!$B$2:$B$200,"NO ENCONTRADO",0,1),""))</f>
        <v>VOLVO GROUP COLOMBIA S A S</v>
      </c>
      <c r="G27" s="52" t="str">
        <f t="array" ref="G27">IF(B27="","",IFERROR(XLOOKUP(B27,DATA!$B$4:$B$2103,DATA!$L$4:$L$2103,"",0,1),""))</f>
        <v>UND</v>
      </c>
      <c r="H27" s="52">
        <f t="array" ref="H27">IF(B27="","",IFERROR(XLOOKUP(B27,DATA!$B$4:$B$2103,DATA!$E$4:$E$2103,0,0,1),0))</f>
        <v>24</v>
      </c>
      <c r="I27" s="53">
        <f t="array" ref="I27">IF(B27="","",IFERROR(XLOOKUP(B27,DATA!$B$4:$B$2103,DATA!$F$4:$F$2103,0,0,1),0))</f>
        <v>110833.2</v>
      </c>
      <c r="J27" s="53">
        <f t="shared" si="1"/>
        <v>2659996.8</v>
      </c>
      <c r="K27" s="52">
        <f t="array" ref="K27">IF(B27="","",IFERROR(XLOOKUP(B27,DATA!$B$4:$B$2103,DATA!$N$4:$N$2103,0,0,1),0))</f>
        <v>300</v>
      </c>
      <c r="L27" s="86">
        <f t="shared" si="2"/>
        <v>0.8219178082</v>
      </c>
      <c r="M27" s="52">
        <f t="array" ref="M27">IF(B27="","",IFERROR(XLOOKUP(B27,DATA!$B$4:$B$2103,DATA!$P$4:$P$2103,0,0,1),0))</f>
        <v>0</v>
      </c>
      <c r="N27" s="52">
        <f t="shared" si="3"/>
        <v>3</v>
      </c>
      <c r="O27" s="52">
        <f t="shared" si="4"/>
        <v>9</v>
      </c>
      <c r="P27" s="52">
        <f t="shared" si="5"/>
        <v>29</v>
      </c>
      <c r="Q27" s="52" t="str">
        <f t="shared" si="6"/>
        <v>OPTIMO</v>
      </c>
      <c r="R27" s="52" t="str">
        <f t="shared" si="7"/>
        <v>NIVEL OPTIMO</v>
      </c>
      <c r="S27" s="52">
        <f t="shared" si="8"/>
        <v>0</v>
      </c>
      <c r="T27" s="53">
        <f t="shared" si="9"/>
        <v>0</v>
      </c>
      <c r="U27" s="52" t="str">
        <f t="array" ref="U27">IF(B27="","",IFERROR(XLOOKUP(B27,DATA!$B$4:$B$2103,DATA!$M$4:$M$2103,"",0,1),""))</f>
        <v>A</v>
      </c>
      <c r="V27" s="52" t="str">
        <f t="array" ref="V27">IF(B27="","",IFERROR(XLOOKUP(B27,DATA!$B$4:$B$2103,DATA!$X$4:$X$2103,"",0,1),""))</f>
        <v>SU01F0203</v>
      </c>
      <c r="W27" s="52" t="str">
        <f t="array" ref="W27">IF(B27="","",IFERROR(XLOOKUP(B27,DATA!$B$4:$B$2103,DATA!$H$4:$H$2103,"",0,1),""))</f>
        <v>PLATAFORMA</v>
      </c>
      <c r="X27" s="52" t="str">
        <f t="shared" si="10"/>
        <v>2-ALTA</v>
      </c>
      <c r="Y27" s="87" t="str">
        <f t="shared" si="11"/>
        <v/>
      </c>
      <c r="Z27" s="52" t="str">
        <f t="shared" si="12"/>
        <v/>
      </c>
    </row>
    <row r="28" ht="15.75" customHeight="1">
      <c r="B28" s="47">
        <f>IF(DATA!B28="","",DATA!B28)</f>
        <v>12130007</v>
      </c>
      <c r="C28" s="47">
        <f t="array" ref="C28">IF(B28="","",IFERROR(XLOOKUP(B28,DATA!$B$4:$B$2103,DATA!$D$4:$D$2103,"",0,1),""))</f>
        <v>1161929</v>
      </c>
      <c r="D28" s="47" t="str">
        <f t="array" ref="D28">IF(B28="","",IFERROR(XLOOKUP(B28,DATA!$B$4:$B$2103,DATA!$C$4:$C$2103,"",0,1),""))</f>
        <v>PASTA LUBRICANTE</v>
      </c>
      <c r="E28" s="47">
        <f t="array" ref="E28">IF(B28="","",IFERROR(XLOOKUP(B28,DATA!$B$4:$B$2103,DATA!$W$4:$W$2103,"",0,1),""))</f>
        <v>900315569</v>
      </c>
      <c r="F28" s="47" t="str">
        <f t="array" ref="F28">IF(B28="","",IFERROR(XLOOKUP(E28,PROVEEDORES!$A$2:$A$200,PROVEEDORES!$B$2:$B$200,"NO ENCONTRADO",0,1),""))</f>
        <v>VOLVO GROUP COLOMBIA S A S</v>
      </c>
      <c r="G28" s="47" t="str">
        <f t="array" ref="G28">IF(B28="","",IFERROR(XLOOKUP(B28,DATA!$B$4:$B$2103,DATA!$L$4:$L$2103,"",0,1),""))</f>
        <v>UND</v>
      </c>
      <c r="H28" s="47">
        <f t="array" ref="H28">IF(B28="","",IFERROR(XLOOKUP(B28,DATA!$B$4:$B$2103,DATA!$E$4:$E$2103,0,0,1),0))</f>
        <v>1</v>
      </c>
      <c r="I28" s="48">
        <f t="array" ref="I28">IF(B28="","",IFERROR(XLOOKUP(B28,DATA!$B$4:$B$2103,DATA!$F$4:$F$2103,0,0,1),0))</f>
        <v>201215.1</v>
      </c>
      <c r="J28" s="48">
        <f t="shared" si="1"/>
        <v>201215.1</v>
      </c>
      <c r="K28" s="47">
        <f t="array" ref="K28">IF(B28="","",IFERROR(XLOOKUP(B28,DATA!$B$4:$B$2103,DATA!$N$4:$N$2103,0,0,1),0))</f>
        <v>13</v>
      </c>
      <c r="L28" s="85">
        <f t="shared" si="2"/>
        <v>0.03561643836</v>
      </c>
      <c r="M28" s="47">
        <f t="array" ref="M28">IF(B28="","",IFERROR(XLOOKUP(B28,DATA!$B$4:$B$2103,DATA!$P$4:$P$2103,0,0,1),0))</f>
        <v>0</v>
      </c>
      <c r="N28" s="47">
        <f t="shared" si="3"/>
        <v>0</v>
      </c>
      <c r="O28" s="47">
        <f t="shared" si="4"/>
        <v>0</v>
      </c>
      <c r="P28" s="47">
        <f t="shared" si="5"/>
        <v>28</v>
      </c>
      <c r="Q28" s="47" t="str">
        <f t="shared" si="6"/>
        <v>OPTIMO</v>
      </c>
      <c r="R28" s="47" t="str">
        <f t="shared" si="7"/>
        <v>NIVEL OPTIMO</v>
      </c>
      <c r="S28" s="47">
        <f t="shared" si="8"/>
        <v>0</v>
      </c>
      <c r="T28" s="48">
        <f t="shared" si="9"/>
        <v>0</v>
      </c>
      <c r="U28" s="47" t="str">
        <f t="array" ref="U28">IF(B28="","",IFERROR(XLOOKUP(B28,DATA!$B$4:$B$2103,DATA!$M$4:$M$2103,"",0,1),""))</f>
        <v>C</v>
      </c>
      <c r="V28" s="47" t="str">
        <f t="array" ref="V28">IF(B28="","",IFERROR(XLOOKUP(B28,DATA!$B$4:$B$2103,DATA!$X$4:$X$2103,"",0,1),""))</f>
        <v>SU01F0304</v>
      </c>
      <c r="W28" s="47" t="str">
        <f t="array" ref="W28">IF(B28="","",IFERROR(XLOOKUP(B28,DATA!$B$4:$B$2103,DATA!$H$4:$H$2103,"",0,1),""))</f>
        <v>PLATAFORMA</v>
      </c>
      <c r="X28" s="47" t="str">
        <f t="shared" si="10"/>
        <v>4-BAJA</v>
      </c>
      <c r="Y28" s="65" t="str">
        <f t="shared" si="11"/>
        <v/>
      </c>
      <c r="Z28" s="47" t="str">
        <f t="shared" si="12"/>
        <v/>
      </c>
    </row>
    <row r="29" ht="15.75" customHeight="1">
      <c r="B29" s="52">
        <f>IF(DATA!B29="","",DATA!B29)</f>
        <v>12130008</v>
      </c>
      <c r="C29" s="52">
        <f t="array" ref="C29">IF(B29="","",IFERROR(XLOOKUP(B29,DATA!$B$4:$B$2103,DATA!$D$4:$D$2103,"",0,1),""))</f>
        <v>20712545</v>
      </c>
      <c r="D29" s="52" t="str">
        <f t="array" ref="D29">IF(B29="","",IFERROR(XLOOKUP(B29,DATA!$B$4:$B$2103,DATA!$C$4:$C$2103,"",0,1),""))</f>
        <v>JUNTA DE ENFRIADOR DE ACEITE MOTOR</v>
      </c>
      <c r="E29" s="52">
        <f t="array" ref="E29">IF(B29="","",IFERROR(XLOOKUP(B29,DATA!$B$4:$B$2103,DATA!$W$4:$W$2103,"",0,1),""))</f>
        <v>900315569</v>
      </c>
      <c r="F29" s="52" t="str">
        <f t="array" ref="F29">IF(B29="","",IFERROR(XLOOKUP(E29,PROVEEDORES!$A$2:$A$200,PROVEEDORES!$B$2:$B$200,"NO ENCONTRADO",0,1),""))</f>
        <v>VOLVO GROUP COLOMBIA S A S</v>
      </c>
      <c r="G29" s="52" t="str">
        <f t="array" ref="G29">IF(B29="","",IFERROR(XLOOKUP(B29,DATA!$B$4:$B$2103,DATA!$L$4:$L$2103,"",0,1),""))</f>
        <v>UND</v>
      </c>
      <c r="H29" s="52">
        <f t="array" ref="H29">IF(B29="","",IFERROR(XLOOKUP(B29,DATA!$B$4:$B$2103,DATA!$E$4:$E$2103,0,0,1),0))</f>
        <v>1</v>
      </c>
      <c r="I29" s="53">
        <f t="array" ref="I29">IF(B29="","",IFERROR(XLOOKUP(B29,DATA!$B$4:$B$2103,DATA!$F$4:$F$2103,0,0,1),0))</f>
        <v>337614.8</v>
      </c>
      <c r="J29" s="53">
        <f t="shared" si="1"/>
        <v>337614.8</v>
      </c>
      <c r="K29" s="52">
        <f t="array" ref="K29">IF(B29="","",IFERROR(XLOOKUP(B29,DATA!$B$4:$B$2103,DATA!$N$4:$N$2103,0,0,1),0))</f>
        <v>7</v>
      </c>
      <c r="L29" s="86">
        <f t="shared" si="2"/>
        <v>0.01917808219</v>
      </c>
      <c r="M29" s="52">
        <f t="array" ref="M29">IF(B29="","",IFERROR(XLOOKUP(B29,DATA!$B$4:$B$2103,DATA!$P$4:$P$2103,0,0,1),0))</f>
        <v>0</v>
      </c>
      <c r="N29" s="52">
        <f t="shared" si="3"/>
        <v>0</v>
      </c>
      <c r="O29" s="52">
        <f t="shared" si="4"/>
        <v>0</v>
      </c>
      <c r="P29" s="52">
        <f t="shared" si="5"/>
        <v>52</v>
      </c>
      <c r="Q29" s="52" t="str">
        <f t="shared" si="6"/>
        <v>OPTIMO</v>
      </c>
      <c r="R29" s="52" t="str">
        <f t="shared" si="7"/>
        <v>NIVEL OPTIMO</v>
      </c>
      <c r="S29" s="52">
        <f t="shared" si="8"/>
        <v>0</v>
      </c>
      <c r="T29" s="53">
        <f t="shared" si="9"/>
        <v>0</v>
      </c>
      <c r="U29" s="52" t="str">
        <f t="array" ref="U29">IF(B29="","",IFERROR(XLOOKUP(B29,DATA!$B$4:$B$2103,DATA!$M$4:$M$2103,"",0,1),""))</f>
        <v>C</v>
      </c>
      <c r="V29" s="52" t="str">
        <f t="array" ref="V29">IF(B29="","",IFERROR(XLOOKUP(B29,DATA!$B$4:$B$2103,DATA!$X$4:$X$2103,"",0,1),""))</f>
        <v>SU01F0202</v>
      </c>
      <c r="W29" s="52" t="str">
        <f t="array" ref="W29">IF(B29="","",IFERROR(XLOOKUP(B29,DATA!$B$4:$B$2103,DATA!$H$4:$H$2103,"",0,1),""))</f>
        <v>PLATAFORMA</v>
      </c>
      <c r="X29" s="52" t="str">
        <f t="shared" si="10"/>
        <v>4-BAJA</v>
      </c>
      <c r="Y29" s="87" t="str">
        <f t="shared" si="11"/>
        <v/>
      </c>
      <c r="Z29" s="52" t="str">
        <f t="shared" si="12"/>
        <v/>
      </c>
    </row>
    <row r="30" ht="15.75" customHeight="1">
      <c r="B30" s="47">
        <f>IF(DATA!B30="","",DATA!B30)</f>
        <v>12130009</v>
      </c>
      <c r="C30" s="47">
        <f t="array" ref="C30">IF(B30="","",IFERROR(XLOOKUP(B30,DATA!$B$4:$B$2103,DATA!$D$4:$D$2103,"",0,1),""))</f>
        <v>1161231</v>
      </c>
      <c r="D30" s="47" t="str">
        <f t="array" ref="D30">IF(B30="","",IFERROR(XLOOKUP(B30,DATA!$B$4:$B$2103,DATA!$C$4:$C$2103,"",0,1),""))</f>
        <v>AGENTE SELLADOR DE SILICONA</v>
      </c>
      <c r="E30" s="47">
        <f t="array" ref="E30">IF(B30="","",IFERROR(XLOOKUP(B30,DATA!$B$4:$B$2103,DATA!$W$4:$W$2103,"",0,1),""))</f>
        <v>900315569</v>
      </c>
      <c r="F30" s="47" t="str">
        <f t="array" ref="F30">IF(B30="","",IFERROR(XLOOKUP(E30,PROVEEDORES!$A$2:$A$200,PROVEEDORES!$B$2:$B$200,"NO ENCONTRADO",0,1),""))</f>
        <v>VOLVO GROUP COLOMBIA S A S</v>
      </c>
      <c r="G30" s="47" t="str">
        <f t="array" ref="G30">IF(B30="","",IFERROR(XLOOKUP(B30,DATA!$B$4:$B$2103,DATA!$L$4:$L$2103,"",0,1),""))</f>
        <v>UND</v>
      </c>
      <c r="H30" s="47">
        <f t="array" ref="H30">IF(B30="","",IFERROR(XLOOKUP(B30,DATA!$B$4:$B$2103,DATA!$E$4:$E$2103,0,0,1),0))</f>
        <v>3</v>
      </c>
      <c r="I30" s="48">
        <f t="array" ref="I30">IF(B30="","",IFERROR(XLOOKUP(B30,DATA!$B$4:$B$2103,DATA!$F$4:$F$2103,0,0,1),0))</f>
        <v>126226.8</v>
      </c>
      <c r="J30" s="48">
        <f t="shared" si="1"/>
        <v>378680.4</v>
      </c>
      <c r="K30" s="47">
        <f t="array" ref="K30">IF(B30="","",IFERROR(XLOOKUP(B30,DATA!$B$4:$B$2103,DATA!$N$4:$N$2103,0,0,1),0))</f>
        <v>149</v>
      </c>
      <c r="L30" s="85">
        <f t="shared" si="2"/>
        <v>0.4082191781</v>
      </c>
      <c r="M30" s="47">
        <f t="array" ref="M30">IF(B30="","",IFERROR(XLOOKUP(B30,DATA!$B$4:$B$2103,DATA!$P$4:$P$2103,0,0,1),0))</f>
        <v>0</v>
      </c>
      <c r="N30" s="47">
        <f t="shared" si="3"/>
        <v>1</v>
      </c>
      <c r="O30" s="47">
        <f t="shared" si="4"/>
        <v>4</v>
      </c>
      <c r="P30" s="47">
        <f t="shared" si="5"/>
        <v>7</v>
      </c>
      <c r="Q30" s="47" t="str">
        <f t="shared" si="6"/>
        <v>REORDEN INMEDIATO</v>
      </c>
      <c r="R30" s="47" t="str">
        <f t="shared" si="7"/>
        <v>GENERAR OC EN 24H</v>
      </c>
      <c r="S30" s="47">
        <f t="shared" si="8"/>
        <v>1</v>
      </c>
      <c r="T30" s="48">
        <f t="shared" si="9"/>
        <v>126226.8</v>
      </c>
      <c r="U30" s="47" t="str">
        <f t="array" ref="U30">IF(B30="","",IFERROR(XLOOKUP(B30,DATA!$B$4:$B$2103,DATA!$M$4:$M$2103,"",0,1),""))</f>
        <v>A</v>
      </c>
      <c r="V30" s="47" t="str">
        <f t="array" ref="V30">IF(B30="","",IFERROR(XLOOKUP(B30,DATA!$B$4:$B$2103,DATA!$X$4:$X$2103,"",0,1),""))</f>
        <v>SU01F0202</v>
      </c>
      <c r="W30" s="47" t="str">
        <f t="array" ref="W30">IF(B30="","",IFERROR(XLOOKUP(B30,DATA!$B$4:$B$2103,DATA!$H$4:$H$2103,"",0,1),""))</f>
        <v>PLATAFORMA</v>
      </c>
      <c r="X30" s="47" t="str">
        <f t="shared" si="10"/>
        <v>2-ALTA</v>
      </c>
      <c r="Y30" s="65" t="str">
        <f t="shared" si="11"/>
        <v/>
      </c>
      <c r="Z30" s="47" t="str">
        <f t="shared" si="12"/>
        <v/>
      </c>
    </row>
    <row r="31" ht="15.75" customHeight="1">
      <c r="B31" s="52">
        <f>IF(DATA!B31="","",DATA!B31)</f>
        <v>12130010</v>
      </c>
      <c r="C31" s="52">
        <f t="array" ref="C31">IF(B31="","",IFERROR(XLOOKUP(B31,DATA!$B$4:$B$2103,DATA!$D$4:$D$2103,"",0,1),""))</f>
        <v>20883450</v>
      </c>
      <c r="D31" s="52" t="str">
        <f t="array" ref="D31">IF(B31="","",IFERROR(XLOOKUP(B31,DATA!$B$4:$B$2103,DATA!$C$4:$C$2103,"",0,1),""))</f>
        <v>ANILLO RETEN CENTRAL MULTIPLE DE ESCAPE</v>
      </c>
      <c r="E31" s="52">
        <f t="array" ref="E31">IF(B31="","",IFERROR(XLOOKUP(B31,DATA!$B$4:$B$2103,DATA!$W$4:$W$2103,"",0,1),""))</f>
        <v>900315569</v>
      </c>
      <c r="F31" s="52" t="str">
        <f t="array" ref="F31">IF(B31="","",IFERROR(XLOOKUP(E31,PROVEEDORES!$A$2:$A$200,PROVEEDORES!$B$2:$B$200,"NO ENCONTRADO",0,1),""))</f>
        <v>VOLVO GROUP COLOMBIA S A S</v>
      </c>
      <c r="G31" s="52" t="str">
        <f t="array" ref="G31">IF(B31="","",IFERROR(XLOOKUP(B31,DATA!$B$4:$B$2103,DATA!$L$4:$L$2103,"",0,1),""))</f>
        <v>UND</v>
      </c>
      <c r="H31" s="52">
        <f t="array" ref="H31">IF(B31="","",IFERROR(XLOOKUP(B31,DATA!$B$4:$B$2103,DATA!$E$4:$E$2103,0,0,1),0))</f>
        <v>15</v>
      </c>
      <c r="I31" s="53">
        <f t="array" ref="I31">IF(B31="","",IFERROR(XLOOKUP(B31,DATA!$B$4:$B$2103,DATA!$F$4:$F$2103,0,0,1),0))</f>
        <v>52345.73</v>
      </c>
      <c r="J31" s="53">
        <f t="shared" si="1"/>
        <v>785185.95</v>
      </c>
      <c r="K31" s="52">
        <f t="array" ref="K31">IF(B31="","",IFERROR(XLOOKUP(B31,DATA!$B$4:$B$2103,DATA!$N$4:$N$2103,0,0,1),0))</f>
        <v>388</v>
      </c>
      <c r="L31" s="86">
        <f t="shared" si="2"/>
        <v>1.063013699</v>
      </c>
      <c r="M31" s="52">
        <f t="array" ref="M31">IF(B31="","",IFERROR(XLOOKUP(B31,DATA!$B$4:$B$2103,DATA!$P$4:$P$2103,0,0,1),0))</f>
        <v>0</v>
      </c>
      <c r="N31" s="52">
        <f t="shared" si="3"/>
        <v>4</v>
      </c>
      <c r="O31" s="52">
        <f t="shared" si="4"/>
        <v>11</v>
      </c>
      <c r="P31" s="52">
        <f t="shared" si="5"/>
        <v>14</v>
      </c>
      <c r="Q31" s="52" t="str">
        <f t="shared" si="6"/>
        <v>PRECAUCION</v>
      </c>
      <c r="R31" s="52" t="str">
        <f t="shared" si="7"/>
        <v>MONITOREAR 48H</v>
      </c>
      <c r="S31" s="52">
        <f t="shared" si="8"/>
        <v>0</v>
      </c>
      <c r="T31" s="53">
        <f t="shared" si="9"/>
        <v>0</v>
      </c>
      <c r="U31" s="52" t="str">
        <f t="array" ref="U31">IF(B31="","",IFERROR(XLOOKUP(B31,DATA!$B$4:$B$2103,DATA!$M$4:$M$2103,"",0,1),""))</f>
        <v>A</v>
      </c>
      <c r="V31" s="52" t="str">
        <f t="array" ref="V31">IF(B31="","",IFERROR(XLOOKUP(B31,DATA!$B$4:$B$2103,DATA!$X$4:$X$2103,"",0,1),""))</f>
        <v>SU01F0304</v>
      </c>
      <c r="W31" s="52" t="str">
        <f t="array" ref="W31">IF(B31="","",IFERROR(XLOOKUP(B31,DATA!$B$4:$B$2103,DATA!$H$4:$H$2103,"",0,1),""))</f>
        <v>PLATAFORMA</v>
      </c>
      <c r="X31" s="52" t="str">
        <f t="shared" si="10"/>
        <v>2-ALTA</v>
      </c>
      <c r="Y31" s="87" t="str">
        <f t="shared" si="11"/>
        <v/>
      </c>
      <c r="Z31" s="52" t="str">
        <f t="shared" si="12"/>
        <v/>
      </c>
    </row>
    <row r="32" ht="15.75" customHeight="1">
      <c r="B32" s="47">
        <f>IF(DATA!B32="","",DATA!B32)</f>
        <v>12130011</v>
      </c>
      <c r="C32" s="47">
        <f t="array" ref="C32">IF(B32="","",IFERROR(XLOOKUP(B32,DATA!$B$4:$B$2103,DATA!$D$4:$D$2103,"",0,1),""))</f>
        <v>21433769</v>
      </c>
      <c r="D32" s="47" t="str">
        <f t="array" ref="D32">IF(B32="","",IFERROR(XLOOKUP(B32,DATA!$B$4:$B$2103,DATA!$C$4:$C$2103,"",0,1),""))</f>
        <v>ANILLO RETEN MULTIPLE DE ESCAPE</v>
      </c>
      <c r="E32" s="47">
        <f t="array" ref="E32">IF(B32="","",IFERROR(XLOOKUP(B32,DATA!$B$4:$B$2103,DATA!$W$4:$W$2103,"",0,1),""))</f>
        <v>900315569</v>
      </c>
      <c r="F32" s="47" t="str">
        <f t="array" ref="F32">IF(B32="","",IFERROR(XLOOKUP(E32,PROVEEDORES!$A$2:$A$200,PROVEEDORES!$B$2:$B$200,"NO ENCONTRADO",0,1),""))</f>
        <v>VOLVO GROUP COLOMBIA S A S</v>
      </c>
      <c r="G32" s="47" t="str">
        <f t="array" ref="G32">IF(B32="","",IFERROR(XLOOKUP(B32,DATA!$B$4:$B$2103,DATA!$L$4:$L$2103,"",0,1),""))</f>
        <v>UND</v>
      </c>
      <c r="H32" s="47">
        <f t="array" ref="H32">IF(B32="","",IFERROR(XLOOKUP(B32,DATA!$B$4:$B$2103,DATA!$E$4:$E$2103,0,0,1),0))</f>
        <v>15</v>
      </c>
      <c r="I32" s="48">
        <f t="array" ref="I32">IF(B32="","",IFERROR(XLOOKUP(B32,DATA!$B$4:$B$2103,DATA!$F$4:$F$2103,0,0,1),0))</f>
        <v>35161.72</v>
      </c>
      <c r="J32" s="48">
        <f t="shared" si="1"/>
        <v>527425.8</v>
      </c>
      <c r="K32" s="47">
        <f t="array" ref="K32">IF(B32="","",IFERROR(XLOOKUP(B32,DATA!$B$4:$B$2103,DATA!$N$4:$N$2103,0,0,1),0))</f>
        <v>387</v>
      </c>
      <c r="L32" s="85">
        <f t="shared" si="2"/>
        <v>1.060273973</v>
      </c>
      <c r="M32" s="47">
        <f t="array" ref="M32">IF(B32="","",IFERROR(XLOOKUP(B32,DATA!$B$4:$B$2103,DATA!$P$4:$P$2103,0,0,1),0))</f>
        <v>0</v>
      </c>
      <c r="N32" s="47">
        <f t="shared" si="3"/>
        <v>4</v>
      </c>
      <c r="O32" s="47">
        <f t="shared" si="4"/>
        <v>11</v>
      </c>
      <c r="P32" s="47">
        <f t="shared" si="5"/>
        <v>14</v>
      </c>
      <c r="Q32" s="47" t="str">
        <f t="shared" si="6"/>
        <v>PRECAUCION</v>
      </c>
      <c r="R32" s="47" t="str">
        <f t="shared" si="7"/>
        <v>MONITOREAR 48H</v>
      </c>
      <c r="S32" s="47">
        <f t="shared" si="8"/>
        <v>0</v>
      </c>
      <c r="T32" s="48">
        <f t="shared" si="9"/>
        <v>0</v>
      </c>
      <c r="U32" s="47" t="str">
        <f t="array" ref="U32">IF(B32="","",IFERROR(XLOOKUP(B32,DATA!$B$4:$B$2103,DATA!$M$4:$M$2103,"",0,1),""))</f>
        <v>A</v>
      </c>
      <c r="V32" s="47" t="str">
        <f t="array" ref="V32">IF(B32="","",IFERROR(XLOOKUP(B32,DATA!$B$4:$B$2103,DATA!$X$4:$X$2103,"",0,1),""))</f>
        <v>SU01F0304</v>
      </c>
      <c r="W32" s="47" t="str">
        <f t="array" ref="W32">IF(B32="","",IFERROR(XLOOKUP(B32,DATA!$B$4:$B$2103,DATA!$H$4:$H$2103,"",0,1),""))</f>
        <v>PLATAFORMA</v>
      </c>
      <c r="X32" s="47" t="str">
        <f t="shared" si="10"/>
        <v>2-ALTA</v>
      </c>
      <c r="Y32" s="65" t="str">
        <f t="shared" si="11"/>
        <v/>
      </c>
      <c r="Z32" s="47" t="str">
        <f t="shared" si="12"/>
        <v/>
      </c>
    </row>
    <row r="33" ht="15.75" customHeight="1">
      <c r="B33" s="52">
        <f>IF(DATA!B33="","",DATA!B33)</f>
        <v>12130012</v>
      </c>
      <c r="C33" s="52">
        <f t="array" ref="C33">IF(B33="","",IFERROR(XLOOKUP(B33,DATA!$B$4:$B$2103,DATA!$D$4:$D$2103,"",0,1),""))</f>
        <v>8170959</v>
      </c>
      <c r="D33" s="52" t="str">
        <f t="array" ref="D33">IF(B33="","",IFERROR(XLOOKUP(B33,DATA!$B$4:$B$2103,DATA!$C$4:$C$2103,"",0,1),""))</f>
        <v>JUNTA MULTIPLE DE ESCAPE</v>
      </c>
      <c r="E33" s="52">
        <f t="array" ref="E33">IF(B33="","",IFERROR(XLOOKUP(B33,DATA!$B$4:$B$2103,DATA!$W$4:$W$2103,"",0,1),""))</f>
        <v>900315569</v>
      </c>
      <c r="F33" s="52" t="str">
        <f t="array" ref="F33">IF(B33="","",IFERROR(XLOOKUP(E33,PROVEEDORES!$A$2:$A$200,PROVEEDORES!$B$2:$B$200,"NO ENCONTRADO",0,1),""))</f>
        <v>VOLVO GROUP COLOMBIA S A S</v>
      </c>
      <c r="G33" s="52" t="str">
        <f t="array" ref="G33">IF(B33="","",IFERROR(XLOOKUP(B33,DATA!$B$4:$B$2103,DATA!$L$4:$L$2103,"",0,1),""))</f>
        <v>UND</v>
      </c>
      <c r="H33" s="52">
        <f t="array" ref="H33">IF(B33="","",IFERROR(XLOOKUP(B33,DATA!$B$4:$B$2103,DATA!$E$4:$E$2103,0,0,1),0))</f>
        <v>60</v>
      </c>
      <c r="I33" s="53">
        <f t="array" ref="I33">IF(B33="","",IFERROR(XLOOKUP(B33,DATA!$B$4:$B$2103,DATA!$F$4:$F$2103,0,0,1),0))</f>
        <v>32454.36</v>
      </c>
      <c r="J33" s="53">
        <f t="shared" si="1"/>
        <v>1947261.6</v>
      </c>
      <c r="K33" s="52">
        <f t="array" ref="K33">IF(B33="","",IFERROR(XLOOKUP(B33,DATA!$B$4:$B$2103,DATA!$N$4:$N$2103,0,0,1),0))</f>
        <v>2346</v>
      </c>
      <c r="L33" s="86">
        <f t="shared" si="2"/>
        <v>6.42739726</v>
      </c>
      <c r="M33" s="52">
        <f t="array" ref="M33">IF(B33="","",IFERROR(XLOOKUP(B33,DATA!$B$4:$B$2103,DATA!$P$4:$P$2103,0,0,1),0))</f>
        <v>0</v>
      </c>
      <c r="N33" s="52">
        <f t="shared" si="3"/>
        <v>22</v>
      </c>
      <c r="O33" s="52">
        <f t="shared" si="4"/>
        <v>67</v>
      </c>
      <c r="P33" s="52">
        <f t="shared" si="5"/>
        <v>9</v>
      </c>
      <c r="Q33" s="52" t="str">
        <f t="shared" si="6"/>
        <v>REORDEN INMEDIATO</v>
      </c>
      <c r="R33" s="52" t="str">
        <f t="shared" si="7"/>
        <v>GENERAR OC EN 24H</v>
      </c>
      <c r="S33" s="52">
        <f t="shared" si="8"/>
        <v>7</v>
      </c>
      <c r="T33" s="53">
        <f t="shared" si="9"/>
        <v>227180.52</v>
      </c>
      <c r="U33" s="52" t="str">
        <f t="array" ref="U33">IF(B33="","",IFERROR(XLOOKUP(B33,DATA!$B$4:$B$2103,DATA!$M$4:$M$2103,"",0,1),""))</f>
        <v>A</v>
      </c>
      <c r="V33" s="52" t="str">
        <f t="array" ref="V33">IF(B33="","",IFERROR(XLOOKUP(B33,DATA!$B$4:$B$2103,DATA!$X$4:$X$2103,"",0,1),""))</f>
        <v>SU01F0303</v>
      </c>
      <c r="W33" s="52" t="str">
        <f t="array" ref="W33">IF(B33="","",IFERROR(XLOOKUP(B33,DATA!$B$4:$B$2103,DATA!$H$4:$H$2103,"",0,1),""))</f>
        <v>PLATAFORMA</v>
      </c>
      <c r="X33" s="52" t="str">
        <f t="shared" si="10"/>
        <v>2-ALTA</v>
      </c>
      <c r="Y33" s="87" t="str">
        <f t="shared" si="11"/>
        <v/>
      </c>
      <c r="Z33" s="52" t="str">
        <f t="shared" si="12"/>
        <v/>
      </c>
    </row>
    <row r="34" ht="15.75" customHeight="1">
      <c r="B34" s="47">
        <f>IF(DATA!B34="","",DATA!B34)</f>
        <v>12130013</v>
      </c>
      <c r="C34" s="47">
        <f t="array" ref="C34">IF(B34="","",IFERROR(XLOOKUP(B34,DATA!$B$4:$B$2103,DATA!$D$4:$D$2103,"",0,1),""))</f>
        <v>11996</v>
      </c>
      <c r="D34" s="47" t="str">
        <f t="array" ref="D34">IF(B34="","",IFERROR(XLOOKUP(B34,DATA!$B$4:$B$2103,DATA!$C$4:$C$2103,"",0,1),""))</f>
        <v>ARANDELA DE COBRE</v>
      </c>
      <c r="E34" s="47">
        <f t="array" ref="E34">IF(B34="","",IFERROR(XLOOKUP(B34,DATA!$B$4:$B$2103,DATA!$W$4:$W$2103,"",0,1),""))</f>
        <v>900315569</v>
      </c>
      <c r="F34" s="47" t="str">
        <f t="array" ref="F34">IF(B34="","",IFERROR(XLOOKUP(E34,PROVEEDORES!$A$2:$A$200,PROVEEDORES!$B$2:$B$200,"NO ENCONTRADO",0,1),""))</f>
        <v>VOLVO GROUP COLOMBIA S A S</v>
      </c>
      <c r="G34" s="47" t="str">
        <f t="array" ref="G34">IF(B34="","",IFERROR(XLOOKUP(B34,DATA!$B$4:$B$2103,DATA!$L$4:$L$2103,"",0,1),""))</f>
        <v>UND</v>
      </c>
      <c r="H34" s="47">
        <f t="array" ref="H34">IF(B34="","",IFERROR(XLOOKUP(B34,DATA!$B$4:$B$2103,DATA!$E$4:$E$2103,0,0,1),0))</f>
        <v>30</v>
      </c>
      <c r="I34" s="48">
        <f t="array" ref="I34">IF(B34="","",IFERROR(XLOOKUP(B34,DATA!$B$4:$B$2103,DATA!$F$4:$F$2103,0,0,1),0))</f>
        <v>4190.947</v>
      </c>
      <c r="J34" s="48">
        <f t="shared" si="1"/>
        <v>125728.41</v>
      </c>
      <c r="K34" s="47">
        <f t="array" ref="K34">IF(B34="","",IFERROR(XLOOKUP(B34,DATA!$B$4:$B$2103,DATA!$N$4:$N$2103,0,0,1),0))</f>
        <v>1059</v>
      </c>
      <c r="L34" s="85">
        <f t="shared" si="2"/>
        <v>2.901369863</v>
      </c>
      <c r="M34" s="47">
        <f t="array" ref="M34">IF(B34="","",IFERROR(XLOOKUP(B34,DATA!$B$4:$B$2103,DATA!$P$4:$P$2103,0,0,1),0))</f>
        <v>0</v>
      </c>
      <c r="N34" s="47">
        <f t="shared" si="3"/>
        <v>10</v>
      </c>
      <c r="O34" s="47">
        <f t="shared" si="4"/>
        <v>30</v>
      </c>
      <c r="P34" s="47">
        <f t="shared" si="5"/>
        <v>10</v>
      </c>
      <c r="Q34" s="47" t="str">
        <f t="shared" si="6"/>
        <v>REORDEN INMEDIATO</v>
      </c>
      <c r="R34" s="47" t="str">
        <f t="shared" si="7"/>
        <v>GENERAR OC EN 24H</v>
      </c>
      <c r="S34" s="47">
        <f t="shared" si="8"/>
        <v>0</v>
      </c>
      <c r="T34" s="48">
        <f t="shared" si="9"/>
        <v>0</v>
      </c>
      <c r="U34" s="47" t="str">
        <f t="array" ref="U34">IF(B34="","",IFERROR(XLOOKUP(B34,DATA!$B$4:$B$2103,DATA!$M$4:$M$2103,"",0,1),""))</f>
        <v>A</v>
      </c>
      <c r="V34" s="47" t="str">
        <f t="array" ref="V34">IF(B34="","",IFERROR(XLOOKUP(B34,DATA!$B$4:$B$2103,DATA!$X$4:$X$2103,"",0,1),""))</f>
        <v>SU01F0304</v>
      </c>
      <c r="W34" s="47" t="str">
        <f t="array" ref="W34">IF(B34="","",IFERROR(XLOOKUP(B34,DATA!$B$4:$B$2103,DATA!$H$4:$H$2103,"",0,1),""))</f>
        <v>PLATAFORMA</v>
      </c>
      <c r="X34" s="47" t="str">
        <f t="shared" si="10"/>
        <v>2-ALTA</v>
      </c>
      <c r="Y34" s="65" t="str">
        <f t="shared" si="11"/>
        <v/>
      </c>
      <c r="Z34" s="47" t="str">
        <f t="shared" si="12"/>
        <v/>
      </c>
    </row>
    <row r="35" ht="15.75" customHeight="1">
      <c r="B35" s="52">
        <f>IF(DATA!B35="","",DATA!B35)</f>
        <v>12130014</v>
      </c>
      <c r="C35" s="52">
        <f t="array" ref="C35">IF(B35="","",IFERROR(XLOOKUP(B35,DATA!$B$4:$B$2103,DATA!$D$4:$D$2103,"",0,1),""))</f>
        <v>22206133</v>
      </c>
      <c r="D35" s="52" t="str">
        <f t="array" ref="D35">IF(B35="","",IFERROR(XLOOKUP(B35,DATA!$B$4:$B$2103,DATA!$C$4:$C$2103,"",0,1),""))</f>
        <v>JUNTA PLANA MULTIPLE DE ESCAPE</v>
      </c>
      <c r="E35" s="52">
        <f t="array" ref="E35">IF(B35="","",IFERROR(XLOOKUP(B35,DATA!$B$4:$B$2103,DATA!$W$4:$W$2103,"",0,1),""))</f>
        <v>900315569</v>
      </c>
      <c r="F35" s="52" t="str">
        <f t="array" ref="F35">IF(B35="","",IFERROR(XLOOKUP(E35,PROVEEDORES!$A$2:$A$200,PROVEEDORES!$B$2:$B$200,"NO ENCONTRADO",0,1),""))</f>
        <v>VOLVO GROUP COLOMBIA S A S</v>
      </c>
      <c r="G35" s="52" t="str">
        <f t="array" ref="G35">IF(B35="","",IFERROR(XLOOKUP(B35,DATA!$B$4:$B$2103,DATA!$L$4:$L$2103,"",0,1),""))</f>
        <v>UND</v>
      </c>
      <c r="H35" s="52">
        <f t="array" ref="H35">IF(B35="","",IFERROR(XLOOKUP(B35,DATA!$B$4:$B$2103,DATA!$E$4:$E$2103,0,0,1),0))</f>
        <v>14</v>
      </c>
      <c r="I35" s="53">
        <f t="array" ref="I35">IF(B35="","",IFERROR(XLOOKUP(B35,DATA!$B$4:$B$2103,DATA!$F$4:$F$2103,0,0,1),0))</f>
        <v>14857.58</v>
      </c>
      <c r="J35" s="53">
        <f t="shared" si="1"/>
        <v>208006.12</v>
      </c>
      <c r="K35" s="52">
        <f t="array" ref="K35">IF(B35="","",IFERROR(XLOOKUP(B35,DATA!$B$4:$B$2103,DATA!$N$4:$N$2103,0,0,1),0))</f>
        <v>28</v>
      </c>
      <c r="L35" s="86">
        <f t="shared" si="2"/>
        <v>0.07671232877</v>
      </c>
      <c r="M35" s="52">
        <f t="array" ref="M35">IF(B35="","",IFERROR(XLOOKUP(B35,DATA!$B$4:$B$2103,DATA!$P$4:$P$2103,0,0,1),0))</f>
        <v>0</v>
      </c>
      <c r="N35" s="52">
        <f t="shared" si="3"/>
        <v>0</v>
      </c>
      <c r="O35" s="52">
        <f t="shared" si="4"/>
        <v>1</v>
      </c>
      <c r="P35" s="52">
        <f t="shared" si="5"/>
        <v>183</v>
      </c>
      <c r="Q35" s="52" t="str">
        <f t="shared" si="6"/>
        <v>EXCESO</v>
      </c>
      <c r="R35" s="52" t="str">
        <f t="shared" si="7"/>
        <v>EVALUAR REDUCCION</v>
      </c>
      <c r="S35" s="52">
        <f t="shared" si="8"/>
        <v>0</v>
      </c>
      <c r="T35" s="53">
        <f t="shared" si="9"/>
        <v>0</v>
      </c>
      <c r="U35" s="52" t="str">
        <f t="array" ref="U35">IF(B35="","",IFERROR(XLOOKUP(B35,DATA!$B$4:$B$2103,DATA!$M$4:$M$2103,"",0,1),""))</f>
        <v>A</v>
      </c>
      <c r="V35" s="52" t="str">
        <f t="array" ref="V35">IF(B35="","",IFERROR(XLOOKUP(B35,DATA!$B$4:$B$2103,DATA!$X$4:$X$2103,"",0,1),""))</f>
        <v>SU01F0304</v>
      </c>
      <c r="W35" s="52" t="str">
        <f t="array" ref="W35">IF(B35="","",IFERROR(XLOOKUP(B35,DATA!$B$4:$B$2103,DATA!$H$4:$H$2103,"",0,1),""))</f>
        <v>PLATAFORMA</v>
      </c>
      <c r="X35" s="52" t="str">
        <f t="shared" si="10"/>
        <v>2-ALTA</v>
      </c>
      <c r="Y35" s="87" t="str">
        <f t="shared" si="11"/>
        <v/>
      </c>
      <c r="Z35" s="52" t="str">
        <f t="shared" si="12"/>
        <v/>
      </c>
    </row>
    <row r="36" ht="15.75" customHeight="1">
      <c r="B36" s="47">
        <f>IF(DATA!B36="","",DATA!B36)</f>
        <v>12130015</v>
      </c>
      <c r="C36" s="47">
        <f t="array" ref="C36">IF(B36="","",IFERROR(XLOOKUP(B36,DATA!$B$4:$B$2103,DATA!$D$4:$D$2103,"",0,1),""))</f>
        <v>991964</v>
      </c>
      <c r="D36" s="47" t="str">
        <f t="array" ref="D36">IF(B36="","",IFERROR(XLOOKUP(B36,DATA!$B$4:$B$2103,DATA!$C$4:$C$2103,"",0,1),""))</f>
        <v>ABRAZADERA DE CINTA</v>
      </c>
      <c r="E36" s="47">
        <f t="array" ref="E36">IF(B36="","",IFERROR(XLOOKUP(B36,DATA!$B$4:$B$2103,DATA!$W$4:$W$2103,"",0,1),""))</f>
        <v>900315569</v>
      </c>
      <c r="F36" s="47" t="str">
        <f t="array" ref="F36">IF(B36="","",IFERROR(XLOOKUP(E36,PROVEEDORES!$A$2:$A$200,PROVEEDORES!$B$2:$B$200,"NO ENCONTRADO",0,1),""))</f>
        <v>VOLVO GROUP COLOMBIA S A S</v>
      </c>
      <c r="G36" s="47" t="str">
        <f t="array" ref="G36">IF(B36="","",IFERROR(XLOOKUP(B36,DATA!$B$4:$B$2103,DATA!$L$4:$L$2103,"",0,1),""))</f>
        <v>UND</v>
      </c>
      <c r="H36" s="47">
        <f t="array" ref="H36">IF(B36="","",IFERROR(XLOOKUP(B36,DATA!$B$4:$B$2103,DATA!$E$4:$E$2103,0,0,1),0))</f>
        <v>20</v>
      </c>
      <c r="I36" s="48">
        <f t="array" ref="I36">IF(B36="","",IFERROR(XLOOKUP(B36,DATA!$B$4:$B$2103,DATA!$F$4:$F$2103,0,0,1),0))</f>
        <v>1806.144</v>
      </c>
      <c r="J36" s="48">
        <f t="shared" si="1"/>
        <v>36122.88</v>
      </c>
      <c r="K36" s="47">
        <f t="array" ref="K36">IF(B36="","",IFERROR(XLOOKUP(B36,DATA!$B$4:$B$2103,DATA!$N$4:$N$2103,0,0,1),0))</f>
        <v>44</v>
      </c>
      <c r="L36" s="85">
        <f t="shared" si="2"/>
        <v>0.1205479452</v>
      </c>
      <c r="M36" s="47">
        <f t="array" ref="M36">IF(B36="","",IFERROR(XLOOKUP(B36,DATA!$B$4:$B$2103,DATA!$P$4:$P$2103,0,0,1),0))</f>
        <v>0</v>
      </c>
      <c r="N36" s="47">
        <f t="shared" si="3"/>
        <v>0</v>
      </c>
      <c r="O36" s="47">
        <f t="shared" si="4"/>
        <v>1</v>
      </c>
      <c r="P36" s="47">
        <f t="shared" si="5"/>
        <v>166</v>
      </c>
      <c r="Q36" s="47" t="str">
        <f t="shared" si="6"/>
        <v>EXCESO</v>
      </c>
      <c r="R36" s="47" t="str">
        <f t="shared" si="7"/>
        <v>EVALUAR REDUCCION</v>
      </c>
      <c r="S36" s="47">
        <f t="shared" si="8"/>
        <v>0</v>
      </c>
      <c r="T36" s="48">
        <f t="shared" si="9"/>
        <v>0</v>
      </c>
      <c r="U36" s="47" t="str">
        <f t="array" ref="U36">IF(B36="","",IFERROR(XLOOKUP(B36,DATA!$B$4:$B$2103,DATA!$M$4:$M$2103,"",0,1),""))</f>
        <v>A</v>
      </c>
      <c r="V36" s="47" t="str">
        <f t="array" ref="V36">IF(B36="","",IFERROR(XLOOKUP(B36,DATA!$B$4:$B$2103,DATA!$X$4:$X$2103,"",0,1),""))</f>
        <v>SU01F0202</v>
      </c>
      <c r="W36" s="47" t="str">
        <f t="array" ref="W36">IF(B36="","",IFERROR(XLOOKUP(B36,DATA!$B$4:$B$2103,DATA!$H$4:$H$2103,"",0,1),""))</f>
        <v>PLATAFORMA</v>
      </c>
      <c r="X36" s="47" t="str">
        <f t="shared" si="10"/>
        <v>2-ALTA</v>
      </c>
      <c r="Y36" s="65" t="str">
        <f t="shared" si="11"/>
        <v/>
      </c>
      <c r="Z36" s="47" t="str">
        <f t="shared" si="12"/>
        <v/>
      </c>
    </row>
    <row r="37" ht="15.75" customHeight="1">
      <c r="B37" s="52">
        <f>IF(DATA!B37="","",DATA!B37)</f>
        <v>12130016</v>
      </c>
      <c r="C37" s="52">
        <f t="array" ref="C37">IF(B37="","",IFERROR(XLOOKUP(B37,DATA!$B$4:$B$2103,DATA!$D$4:$D$2103,"",0,1),""))</f>
        <v>17909000000</v>
      </c>
      <c r="D37" s="52" t="str">
        <f t="array" ref="D37">IF(B37="","",IFERROR(XLOOKUP(B37,DATA!$B$4:$B$2103,DATA!$C$4:$C$2103,"",0,1),""))</f>
        <v>PENETRANTE ROST OFF</v>
      </c>
      <c r="E37" s="52">
        <f t="array" ref="E37">IF(B37="","",IFERROR(XLOOKUP(B37,DATA!$B$4:$B$2103,DATA!$W$4:$W$2103,"",0,1),""))</f>
        <v>900315569</v>
      </c>
      <c r="F37" s="52" t="str">
        <f t="array" ref="F37">IF(B37="","",IFERROR(XLOOKUP(E37,PROVEEDORES!$A$2:$A$200,PROVEEDORES!$B$2:$B$200,"NO ENCONTRADO",0,1),""))</f>
        <v>VOLVO GROUP COLOMBIA S A S</v>
      </c>
      <c r="G37" s="52" t="str">
        <f t="array" ref="G37">IF(B37="","",IFERROR(XLOOKUP(B37,DATA!$B$4:$B$2103,DATA!$L$4:$L$2103,"",0,1),""))</f>
        <v>UND</v>
      </c>
      <c r="H37" s="52">
        <f t="array" ref="H37">IF(B37="","",IFERROR(XLOOKUP(B37,DATA!$B$4:$B$2103,DATA!$E$4:$E$2103,0,0,1),0))</f>
        <v>0</v>
      </c>
      <c r="I37" s="53">
        <f t="array" ref="I37">IF(B37="","",IFERROR(XLOOKUP(B37,DATA!$B$4:$B$2103,DATA!$F$4:$F$2103,0,0,1),0))</f>
        <v>34525.91</v>
      </c>
      <c r="J37" s="53">
        <f t="shared" si="1"/>
        <v>0</v>
      </c>
      <c r="K37" s="52">
        <f t="array" ref="K37">IF(B37="","",IFERROR(XLOOKUP(B37,DATA!$B$4:$B$2103,DATA!$N$4:$N$2103,0,0,1),0))</f>
        <v>1</v>
      </c>
      <c r="L37" s="86">
        <f t="shared" si="2"/>
        <v>0.002739726027</v>
      </c>
      <c r="M37" s="52">
        <f t="array" ref="M37">IF(B37="","",IFERROR(XLOOKUP(B37,DATA!$B$4:$B$2103,DATA!$P$4:$P$2103,0,0,1),0))</f>
        <v>0</v>
      </c>
      <c r="N37" s="52">
        <f t="shared" si="3"/>
        <v>0</v>
      </c>
      <c r="O37" s="52">
        <f t="shared" si="4"/>
        <v>0</v>
      </c>
      <c r="P37" s="52">
        <f t="shared" si="5"/>
        <v>0</v>
      </c>
      <c r="Q37" s="52" t="str">
        <f t="shared" si="6"/>
        <v>CRITICO</v>
      </c>
      <c r="R37" s="52" t="str">
        <f t="shared" si="7"/>
        <v>PEDIR INMEDIATAMENTE</v>
      </c>
      <c r="S37" s="52">
        <f t="shared" si="8"/>
        <v>0</v>
      </c>
      <c r="T37" s="53">
        <f t="shared" si="9"/>
        <v>0</v>
      </c>
      <c r="U37" s="52" t="str">
        <f t="array" ref="U37">IF(B37="","",IFERROR(XLOOKUP(B37,DATA!$B$4:$B$2103,DATA!$M$4:$M$2103,"",0,1),""))</f>
        <v>A</v>
      </c>
      <c r="V37" s="52" t="str">
        <f t="array" ref="V37">IF(B37="","",IFERROR(XLOOKUP(B37,DATA!$B$4:$B$2103,DATA!$X$4:$X$2103,"",0,1),""))</f>
        <v>SU01A0202</v>
      </c>
      <c r="W37" s="52" t="str">
        <f t="array" ref="W37">IF(B37="","",IFERROR(XLOOKUP(B37,DATA!$B$4:$B$2103,DATA!$H$4:$H$2103,"",0,1),""))</f>
        <v>PLATAFORMA</v>
      </c>
      <c r="X37" s="52" t="str">
        <f t="shared" si="10"/>
        <v>1-MAXIMA</v>
      </c>
      <c r="Y37" s="87">
        <f t="shared" si="11"/>
        <v>1.00037</v>
      </c>
      <c r="Z37" s="52">
        <f t="shared" si="12"/>
        <v>12130016</v>
      </c>
    </row>
    <row r="38" ht="15.75" customHeight="1">
      <c r="B38" s="47">
        <f>IF(DATA!B38="","",DATA!B38)</f>
        <v>12130017</v>
      </c>
      <c r="C38" s="47">
        <f t="array" ref="C38">IF(B38="","",IFERROR(XLOOKUP(B38,DATA!$B$4:$B$2103,DATA!$D$4:$D$2103,"",0,1),""))</f>
        <v>258917</v>
      </c>
      <c r="D38" s="47" t="str">
        <f t="array" ref="D38">IF(B38="","",IFERROR(XLOOKUP(B38,DATA!$B$4:$B$2103,DATA!$C$4:$C$2103,"",0,1),""))</f>
        <v>LIJA DE AGUA</v>
      </c>
      <c r="E38" s="47">
        <f t="array" ref="E38">IF(B38="","",IFERROR(XLOOKUP(B38,DATA!$B$4:$B$2103,DATA!$W$4:$W$2103,"",0,1),""))</f>
        <v>900315569</v>
      </c>
      <c r="F38" s="47" t="str">
        <f t="array" ref="F38">IF(B38="","",IFERROR(XLOOKUP(E38,PROVEEDORES!$A$2:$A$200,PROVEEDORES!$B$2:$B$200,"NO ENCONTRADO",0,1),""))</f>
        <v>VOLVO GROUP COLOMBIA S A S</v>
      </c>
      <c r="G38" s="47" t="str">
        <f t="array" ref="G38">IF(B38="","",IFERROR(XLOOKUP(B38,DATA!$B$4:$B$2103,DATA!$L$4:$L$2103,"",0,1),""))</f>
        <v>UND</v>
      </c>
      <c r="H38" s="47">
        <f t="array" ref="H38">IF(B38="","",IFERROR(XLOOKUP(B38,DATA!$B$4:$B$2103,DATA!$E$4:$E$2103,0,0,1),0))</f>
        <v>0</v>
      </c>
      <c r="I38" s="48">
        <f t="array" ref="I38">IF(B38="","",IFERROR(XLOOKUP(B38,DATA!$B$4:$B$2103,DATA!$F$4:$F$2103,0,0,1),0))</f>
        <v>2842.077</v>
      </c>
      <c r="J38" s="48">
        <f t="shared" si="1"/>
        <v>0</v>
      </c>
      <c r="K38" s="47">
        <f t="array" ref="K38">IF(B38="","",IFERROR(XLOOKUP(B38,DATA!$B$4:$B$2103,DATA!$N$4:$N$2103,0,0,1),0))</f>
        <v>2</v>
      </c>
      <c r="L38" s="85">
        <f t="shared" si="2"/>
        <v>0.005479452055</v>
      </c>
      <c r="M38" s="47">
        <f t="array" ref="M38">IF(B38="","",IFERROR(XLOOKUP(B38,DATA!$B$4:$B$2103,DATA!$P$4:$P$2103,0,0,1),0))</f>
        <v>0</v>
      </c>
      <c r="N38" s="47">
        <f t="shared" si="3"/>
        <v>0</v>
      </c>
      <c r="O38" s="47">
        <f t="shared" si="4"/>
        <v>0</v>
      </c>
      <c r="P38" s="47">
        <f t="shared" si="5"/>
        <v>0</v>
      </c>
      <c r="Q38" s="47" t="str">
        <f t="shared" si="6"/>
        <v>CRITICO</v>
      </c>
      <c r="R38" s="47" t="str">
        <f t="shared" si="7"/>
        <v>PEDIR INMEDIATAMENTE</v>
      </c>
      <c r="S38" s="47">
        <f t="shared" si="8"/>
        <v>0</v>
      </c>
      <c r="T38" s="48">
        <f t="shared" si="9"/>
        <v>0</v>
      </c>
      <c r="U38" s="47" t="str">
        <f t="array" ref="U38">IF(B38="","",IFERROR(XLOOKUP(B38,DATA!$B$4:$B$2103,DATA!$M$4:$M$2103,"",0,1),""))</f>
        <v>A</v>
      </c>
      <c r="V38" s="47" t="str">
        <f t="array" ref="V38">IF(B38="","",IFERROR(XLOOKUP(B38,DATA!$B$4:$B$2103,DATA!$X$4:$X$2103,"",0,1),""))</f>
        <v>SU01A0202</v>
      </c>
      <c r="W38" s="47" t="str">
        <f t="array" ref="W38">IF(B38="","",IFERROR(XLOOKUP(B38,DATA!$B$4:$B$2103,DATA!$H$4:$H$2103,"",0,1),""))</f>
        <v>PLATAFORMA</v>
      </c>
      <c r="X38" s="47" t="str">
        <f t="shared" si="10"/>
        <v>1-MAXIMA</v>
      </c>
      <c r="Y38" s="65">
        <f t="shared" si="11"/>
        <v>2.00038</v>
      </c>
      <c r="Z38" s="47">
        <f t="shared" si="12"/>
        <v>12130017</v>
      </c>
    </row>
    <row r="39" ht="15.75" customHeight="1">
      <c r="B39" s="52">
        <f>IF(DATA!B39="","",DATA!B39)</f>
        <v>12130018</v>
      </c>
      <c r="C39" s="52">
        <f t="array" ref="C39">IF(B39="","",IFERROR(XLOOKUP(B39,DATA!$B$4:$B$2103,DATA!$D$4:$D$2103,"",0,1),""))</f>
        <v>980464</v>
      </c>
      <c r="D39" s="52" t="str">
        <f t="array" ref="D39">IF(B39="","",IFERROR(XLOOKUP(B39,DATA!$B$4:$B$2103,DATA!$C$4:$C$2103,"",0,1),""))</f>
        <v>ABRAZADERA</v>
      </c>
      <c r="E39" s="52">
        <f t="array" ref="E39">IF(B39="","",IFERROR(XLOOKUP(B39,DATA!$B$4:$B$2103,DATA!$W$4:$W$2103,"",0,1),""))</f>
        <v>900315569</v>
      </c>
      <c r="F39" s="52" t="str">
        <f t="array" ref="F39">IF(B39="","",IFERROR(XLOOKUP(E39,PROVEEDORES!$A$2:$A$200,PROVEEDORES!$B$2:$B$200,"NO ENCONTRADO",0,1),""))</f>
        <v>VOLVO GROUP COLOMBIA S A S</v>
      </c>
      <c r="G39" s="52" t="str">
        <f t="array" ref="G39">IF(B39="","",IFERROR(XLOOKUP(B39,DATA!$B$4:$B$2103,DATA!$L$4:$L$2103,"",0,1),""))</f>
        <v>UND</v>
      </c>
      <c r="H39" s="52">
        <f t="array" ref="H39">IF(B39="","",IFERROR(XLOOKUP(B39,DATA!$B$4:$B$2103,DATA!$E$4:$E$2103,0,0,1),0))</f>
        <v>144</v>
      </c>
      <c r="I39" s="53">
        <f t="array" ref="I39">IF(B39="","",IFERROR(XLOOKUP(B39,DATA!$B$4:$B$2103,DATA!$F$4:$F$2103,0,0,1),0))</f>
        <v>1351.04</v>
      </c>
      <c r="J39" s="53">
        <f t="shared" si="1"/>
        <v>194549.76</v>
      </c>
      <c r="K39" s="52">
        <f t="array" ref="K39">IF(B39="","",IFERROR(XLOOKUP(B39,DATA!$B$4:$B$2103,DATA!$N$4:$N$2103,0,0,1),0))</f>
        <v>31</v>
      </c>
      <c r="L39" s="86">
        <f t="shared" si="2"/>
        <v>0.08493150685</v>
      </c>
      <c r="M39" s="52">
        <f t="array" ref="M39">IF(B39="","",IFERROR(XLOOKUP(B39,DATA!$B$4:$B$2103,DATA!$P$4:$P$2103,0,0,1),0))</f>
        <v>0</v>
      </c>
      <c r="N39" s="52">
        <f t="shared" si="3"/>
        <v>0</v>
      </c>
      <c r="O39" s="52">
        <f t="shared" si="4"/>
        <v>1</v>
      </c>
      <c r="P39" s="52">
        <f t="shared" si="5"/>
        <v>1695</v>
      </c>
      <c r="Q39" s="52" t="str">
        <f t="shared" si="6"/>
        <v>EXCESO</v>
      </c>
      <c r="R39" s="52" t="str">
        <f t="shared" si="7"/>
        <v>EVALUAR REDUCCION</v>
      </c>
      <c r="S39" s="52">
        <f t="shared" si="8"/>
        <v>0</v>
      </c>
      <c r="T39" s="53">
        <f t="shared" si="9"/>
        <v>0</v>
      </c>
      <c r="U39" s="52" t="str">
        <f t="array" ref="U39">IF(B39="","",IFERROR(XLOOKUP(B39,DATA!$B$4:$B$2103,DATA!$M$4:$M$2103,"",0,1),""))</f>
        <v>A</v>
      </c>
      <c r="V39" s="52" t="str">
        <f t="array" ref="V39">IF(B39="","",IFERROR(XLOOKUP(B39,DATA!$B$4:$B$2103,DATA!$X$4:$X$2103,"",0,1),""))</f>
        <v>SU01F0202</v>
      </c>
      <c r="W39" s="52" t="str">
        <f t="array" ref="W39">IF(B39="","",IFERROR(XLOOKUP(B39,DATA!$B$4:$B$2103,DATA!$H$4:$H$2103,"",0,1),""))</f>
        <v>PLATAFORMA</v>
      </c>
      <c r="X39" s="52" t="str">
        <f t="shared" si="10"/>
        <v>2-ALTA</v>
      </c>
      <c r="Y39" s="87" t="str">
        <f t="shared" si="11"/>
        <v/>
      </c>
      <c r="Z39" s="52" t="str">
        <f t="shared" si="12"/>
        <v/>
      </c>
    </row>
    <row r="40" ht="15.75" customHeight="1">
      <c r="B40" s="47">
        <f>IF(DATA!B40="","",DATA!B40)</f>
        <v>12130019</v>
      </c>
      <c r="C40" s="47">
        <f t="array" ref="C40">IF(B40="","",IFERROR(XLOOKUP(B40,DATA!$B$4:$B$2103,DATA!$D$4:$D$2103,"",0,1),""))</f>
        <v>23995586</v>
      </c>
      <c r="D40" s="47" t="str">
        <f t="array" ref="D40">IF(B40="","",IFERROR(XLOOKUP(B40,DATA!$B$4:$B$2103,DATA!$C$4:$C$2103,"",0,1),""))</f>
        <v>PRODUCTO NEUTRALIZANTE</v>
      </c>
      <c r="E40" s="47">
        <f t="array" ref="E40">IF(B40="","",IFERROR(XLOOKUP(B40,DATA!$B$4:$B$2103,DATA!$W$4:$W$2103,"",0,1),""))</f>
        <v>900315569</v>
      </c>
      <c r="F40" s="47" t="str">
        <f t="array" ref="F40">IF(B40="","",IFERROR(XLOOKUP(E40,PROVEEDORES!$A$2:$A$200,PROVEEDORES!$B$2:$B$200,"NO ENCONTRADO",0,1),""))</f>
        <v>VOLVO GROUP COLOMBIA S A S</v>
      </c>
      <c r="G40" s="47" t="str">
        <f t="array" ref="G40">IF(B40="","",IFERROR(XLOOKUP(B40,DATA!$B$4:$B$2103,DATA!$L$4:$L$2103,"",0,1),""))</f>
        <v>UND</v>
      </c>
      <c r="H40" s="47">
        <f t="array" ref="H40">IF(B40="","",IFERROR(XLOOKUP(B40,DATA!$B$4:$B$2103,DATA!$E$4:$E$2103,0,0,1),0))</f>
        <v>2</v>
      </c>
      <c r="I40" s="48">
        <f t="array" ref="I40">IF(B40="","",IFERROR(XLOOKUP(B40,DATA!$B$4:$B$2103,DATA!$F$4:$F$2103,0,0,1),0))</f>
        <v>154057.2</v>
      </c>
      <c r="J40" s="48">
        <f t="shared" si="1"/>
        <v>308114.4</v>
      </c>
      <c r="K40" s="47">
        <f t="array" ref="K40">IF(B40="","",IFERROR(XLOOKUP(B40,DATA!$B$4:$B$2103,DATA!$N$4:$N$2103,0,0,1),0))</f>
        <v>12</v>
      </c>
      <c r="L40" s="85">
        <f t="shared" si="2"/>
        <v>0.03287671233</v>
      </c>
      <c r="M40" s="47">
        <f t="array" ref="M40">IF(B40="","",IFERROR(XLOOKUP(B40,DATA!$B$4:$B$2103,DATA!$P$4:$P$2103,0,0,1),0))</f>
        <v>0</v>
      </c>
      <c r="N40" s="47">
        <f t="shared" si="3"/>
        <v>0</v>
      </c>
      <c r="O40" s="47">
        <f t="shared" si="4"/>
        <v>0</v>
      </c>
      <c r="P40" s="47">
        <f t="shared" si="5"/>
        <v>61</v>
      </c>
      <c r="Q40" s="47" t="str">
        <f t="shared" si="6"/>
        <v>OPTIMO</v>
      </c>
      <c r="R40" s="47" t="str">
        <f t="shared" si="7"/>
        <v>NIVEL OPTIMO</v>
      </c>
      <c r="S40" s="47">
        <f t="shared" si="8"/>
        <v>0</v>
      </c>
      <c r="T40" s="48">
        <f t="shared" si="9"/>
        <v>0</v>
      </c>
      <c r="U40" s="47" t="str">
        <f t="array" ref="U40">IF(B40="","",IFERROR(XLOOKUP(B40,DATA!$B$4:$B$2103,DATA!$M$4:$M$2103,"",0,1),""))</f>
        <v>B</v>
      </c>
      <c r="V40" s="47" t="str">
        <f t="array" ref="V40">IF(B40="","",IFERROR(XLOOKUP(B40,DATA!$B$4:$B$2103,DATA!$X$4:$X$2103,"",0,1),""))</f>
        <v>SU01F0206</v>
      </c>
      <c r="W40" s="47" t="str">
        <f t="array" ref="W40">IF(B40="","",IFERROR(XLOOKUP(B40,DATA!$B$4:$B$2103,DATA!$H$4:$H$2103,"",0,1),""))</f>
        <v>PLATAFORMA</v>
      </c>
      <c r="X40" s="47" t="str">
        <f t="shared" si="10"/>
        <v>3-MEDIA</v>
      </c>
      <c r="Y40" s="65" t="str">
        <f t="shared" si="11"/>
        <v/>
      </c>
      <c r="Z40" s="47" t="str">
        <f t="shared" si="12"/>
        <v/>
      </c>
    </row>
    <row r="41" ht="15.75" customHeight="1">
      <c r="B41" s="52">
        <f>IF(DATA!B41="","",DATA!B41)</f>
        <v>12130020</v>
      </c>
      <c r="C41" s="52">
        <f t="array" ref="C41">IF(B41="","",IFERROR(XLOOKUP(B41,DATA!$B$4:$B$2103,DATA!$D$4:$D$2103,"",0,1),""))</f>
        <v>85121014</v>
      </c>
      <c r="D41" s="52" t="str">
        <f t="array" ref="D41">IF(B41="","",IFERROR(XLOOKUP(B41,DATA!$B$4:$B$2103,DATA!$C$4:$C$2103,"",0,1),""))</f>
        <v>PRODUCTO DE LIMPIEZA</v>
      </c>
      <c r="E41" s="52">
        <f t="array" ref="E41">IF(B41="","",IFERROR(XLOOKUP(B41,DATA!$B$4:$B$2103,DATA!$W$4:$W$2103,"",0,1),""))</f>
        <v>900315569</v>
      </c>
      <c r="F41" s="52" t="str">
        <f t="array" ref="F41">IF(B41="","",IFERROR(XLOOKUP(E41,PROVEEDORES!$A$2:$A$200,PROVEEDORES!$B$2:$B$200,"NO ENCONTRADO",0,1),""))</f>
        <v>VOLVO GROUP COLOMBIA S A S</v>
      </c>
      <c r="G41" s="52" t="str">
        <f t="array" ref="G41">IF(B41="","",IFERROR(XLOOKUP(B41,DATA!$B$4:$B$2103,DATA!$L$4:$L$2103,"",0,1),""))</f>
        <v>UND</v>
      </c>
      <c r="H41" s="52">
        <f t="array" ref="H41">IF(B41="","",IFERROR(XLOOKUP(B41,DATA!$B$4:$B$2103,DATA!$E$4:$E$2103,0,0,1),0))</f>
        <v>2</v>
      </c>
      <c r="I41" s="53">
        <f t="array" ref="I41">IF(B41="","",IFERROR(XLOOKUP(B41,DATA!$B$4:$B$2103,DATA!$F$4:$F$2103,0,0,1),0))</f>
        <v>91778.77</v>
      </c>
      <c r="J41" s="53">
        <f t="shared" si="1"/>
        <v>183557.54</v>
      </c>
      <c r="K41" s="52">
        <f t="array" ref="K41">IF(B41="","",IFERROR(XLOOKUP(B41,DATA!$B$4:$B$2103,DATA!$N$4:$N$2103,0,0,1),0))</f>
        <v>12</v>
      </c>
      <c r="L41" s="86">
        <f t="shared" si="2"/>
        <v>0.03287671233</v>
      </c>
      <c r="M41" s="52">
        <f t="array" ref="M41">IF(B41="","",IFERROR(XLOOKUP(B41,DATA!$B$4:$B$2103,DATA!$P$4:$P$2103,0,0,1),0))</f>
        <v>0</v>
      </c>
      <c r="N41" s="52">
        <f t="shared" si="3"/>
        <v>0</v>
      </c>
      <c r="O41" s="52">
        <f t="shared" si="4"/>
        <v>0</v>
      </c>
      <c r="P41" s="52">
        <f t="shared" si="5"/>
        <v>61</v>
      </c>
      <c r="Q41" s="52" t="str">
        <f t="shared" si="6"/>
        <v>OPTIMO</v>
      </c>
      <c r="R41" s="52" t="str">
        <f t="shared" si="7"/>
        <v>NIVEL OPTIMO</v>
      </c>
      <c r="S41" s="52">
        <f t="shared" si="8"/>
        <v>0</v>
      </c>
      <c r="T41" s="53">
        <f t="shared" si="9"/>
        <v>0</v>
      </c>
      <c r="U41" s="52" t="str">
        <f t="array" ref="U41">IF(B41="","",IFERROR(XLOOKUP(B41,DATA!$B$4:$B$2103,DATA!$M$4:$M$2103,"",0,1),""))</f>
        <v>B</v>
      </c>
      <c r="V41" s="52" t="str">
        <f t="array" ref="V41">IF(B41="","",IFERROR(XLOOKUP(B41,DATA!$B$4:$B$2103,DATA!$X$4:$X$2103,"",0,1),""))</f>
        <v>SU01F0206</v>
      </c>
      <c r="W41" s="52" t="str">
        <f t="array" ref="W41">IF(B41="","",IFERROR(XLOOKUP(B41,DATA!$B$4:$B$2103,DATA!$H$4:$H$2103,"",0,1),""))</f>
        <v>PLATAFORMA</v>
      </c>
      <c r="X41" s="52" t="str">
        <f t="shared" si="10"/>
        <v>3-MEDIA</v>
      </c>
      <c r="Y41" s="87" t="str">
        <f t="shared" si="11"/>
        <v/>
      </c>
      <c r="Z41" s="52" t="str">
        <f t="shared" si="12"/>
        <v/>
      </c>
    </row>
    <row r="42" ht="15.75" customHeight="1">
      <c r="B42" s="47">
        <f>IF(DATA!B42="","",DATA!B42)</f>
        <v>12130021</v>
      </c>
      <c r="C42" s="47">
        <f t="array" ref="C42">IF(B42="","",IFERROR(XLOOKUP(B42,DATA!$B$4:$B$2103,DATA!$D$4:$D$2103,"",0,1),""))</f>
        <v>20381185</v>
      </c>
      <c r="D42" s="47" t="str">
        <f t="array" ref="D42">IF(B42="","",IFERROR(XLOOKUP(B42,DATA!$B$4:$B$2103,DATA!$C$4:$C$2103,"",0,1),""))</f>
        <v>CASQUILLO (BUJE DE BIELA)</v>
      </c>
      <c r="E42" s="47">
        <f t="array" ref="E42">IF(B42="","",IFERROR(XLOOKUP(B42,DATA!$B$4:$B$2103,DATA!$W$4:$W$2103,"",0,1),""))</f>
        <v>900315569</v>
      </c>
      <c r="F42" s="47" t="str">
        <f t="array" ref="F42">IF(B42="","",IFERROR(XLOOKUP(E42,PROVEEDORES!$A$2:$A$200,PROVEEDORES!$B$2:$B$200,"NO ENCONTRADO",0,1),""))</f>
        <v>VOLVO GROUP COLOMBIA S A S</v>
      </c>
      <c r="G42" s="47" t="str">
        <f t="array" ref="G42">IF(B42="","",IFERROR(XLOOKUP(B42,DATA!$B$4:$B$2103,DATA!$L$4:$L$2103,"",0,1),""))</f>
        <v>UND</v>
      </c>
      <c r="H42" s="47">
        <f t="array" ref="H42">IF(B42="","",IFERROR(XLOOKUP(B42,DATA!$B$4:$B$2103,DATA!$E$4:$E$2103,0,0,1),0))</f>
        <v>12</v>
      </c>
      <c r="I42" s="48">
        <f t="array" ref="I42">IF(B42="","",IFERROR(XLOOKUP(B42,DATA!$B$4:$B$2103,DATA!$F$4:$F$2103,0,0,1),0))</f>
        <v>105600.9</v>
      </c>
      <c r="J42" s="48">
        <f t="shared" si="1"/>
        <v>1267210.8</v>
      </c>
      <c r="K42" s="47">
        <f t="array" ref="K42">IF(B42="","",IFERROR(XLOOKUP(B42,DATA!$B$4:$B$2103,DATA!$N$4:$N$2103,0,0,1),0))</f>
        <v>7</v>
      </c>
      <c r="L42" s="85">
        <f t="shared" si="2"/>
        <v>0.01917808219</v>
      </c>
      <c r="M42" s="47">
        <f t="array" ref="M42">IF(B42="","",IFERROR(XLOOKUP(B42,DATA!$B$4:$B$2103,DATA!$P$4:$P$2103,0,0,1),0))</f>
        <v>0</v>
      </c>
      <c r="N42" s="47">
        <f t="shared" si="3"/>
        <v>0</v>
      </c>
      <c r="O42" s="47">
        <f t="shared" si="4"/>
        <v>0</v>
      </c>
      <c r="P42" s="47">
        <f t="shared" si="5"/>
        <v>626</v>
      </c>
      <c r="Q42" s="47" t="str">
        <f t="shared" si="6"/>
        <v>EXCESO</v>
      </c>
      <c r="R42" s="47" t="str">
        <f t="shared" si="7"/>
        <v>EVALUAR REDUCCION</v>
      </c>
      <c r="S42" s="47">
        <f t="shared" si="8"/>
        <v>0</v>
      </c>
      <c r="T42" s="48">
        <f t="shared" si="9"/>
        <v>0</v>
      </c>
      <c r="U42" s="47" t="str">
        <f t="array" ref="U42">IF(B42="","",IFERROR(XLOOKUP(B42,DATA!$B$4:$B$2103,DATA!$M$4:$M$2103,"",0,1),""))</f>
        <v>B</v>
      </c>
      <c r="V42" s="47" t="str">
        <f t="array" ref="V42">IF(B42="","",IFERROR(XLOOKUP(B42,DATA!$B$4:$B$2103,DATA!$X$4:$X$2103,"",0,1),""))</f>
        <v>SU01F0203</v>
      </c>
      <c r="W42" s="47" t="str">
        <f t="array" ref="W42">IF(B42="","",IFERROR(XLOOKUP(B42,DATA!$B$4:$B$2103,DATA!$H$4:$H$2103,"",0,1),""))</f>
        <v>PLATAFORMA</v>
      </c>
      <c r="X42" s="47" t="str">
        <f t="shared" si="10"/>
        <v>3-MEDIA</v>
      </c>
      <c r="Y42" s="65" t="str">
        <f t="shared" si="11"/>
        <v/>
      </c>
      <c r="Z42" s="47" t="str">
        <f t="shared" si="12"/>
        <v/>
      </c>
    </row>
    <row r="43" ht="15.75" customHeight="1">
      <c r="B43" s="52">
        <f>IF(DATA!B43="","",DATA!B43)</f>
        <v>12130022</v>
      </c>
      <c r="C43" s="52">
        <f t="array" ref="C43">IF(B43="","",IFERROR(XLOOKUP(B43,DATA!$B$4:$B$2103,DATA!$D$4:$D$2103,"",0,1),""))</f>
        <v>21704040</v>
      </c>
      <c r="D43" s="52" t="str">
        <f t="array" ref="D43">IF(B43="","",IFERROR(XLOOKUP(B43,DATA!$B$4:$B$2103,DATA!$C$4:$C$2103,"",0,1),""))</f>
        <v>CAPÓ (CARTER SECO)</v>
      </c>
      <c r="E43" s="52">
        <f t="array" ref="E43">IF(B43="","",IFERROR(XLOOKUP(B43,DATA!$B$4:$B$2103,DATA!$W$4:$W$2103,"",0,1),""))</f>
        <v>900315569</v>
      </c>
      <c r="F43" s="52" t="str">
        <f t="array" ref="F43">IF(B43="","",IFERROR(XLOOKUP(E43,PROVEEDORES!$A$2:$A$200,PROVEEDORES!$B$2:$B$200,"NO ENCONTRADO",0,1),""))</f>
        <v>VOLVO GROUP COLOMBIA S A S</v>
      </c>
      <c r="G43" s="52" t="str">
        <f t="array" ref="G43">IF(B43="","",IFERROR(XLOOKUP(B43,DATA!$B$4:$B$2103,DATA!$L$4:$L$2103,"",0,1),""))</f>
        <v>UND</v>
      </c>
      <c r="H43" s="52">
        <f t="array" ref="H43">IF(B43="","",IFERROR(XLOOKUP(B43,DATA!$B$4:$B$2103,DATA!$E$4:$E$2103,0,0,1),0))</f>
        <v>0</v>
      </c>
      <c r="I43" s="53">
        <f t="array" ref="I43">IF(B43="","",IFERROR(XLOOKUP(B43,DATA!$B$4:$B$2103,DATA!$F$4:$F$2103,0,0,1),0))</f>
        <v>522.75</v>
      </c>
      <c r="J43" s="53">
        <f t="shared" si="1"/>
        <v>0</v>
      </c>
      <c r="K43" s="52">
        <f t="array" ref="K43">IF(B43="","",IFERROR(XLOOKUP(B43,DATA!$B$4:$B$2103,DATA!$N$4:$N$2103,0,0,1),0))</f>
        <v>0</v>
      </c>
      <c r="L43" s="86">
        <f t="shared" si="2"/>
        <v>0</v>
      </c>
      <c r="M43" s="52">
        <f t="array" ref="M43">IF(B43="","",IFERROR(XLOOKUP(B43,DATA!$B$4:$B$2103,DATA!$P$4:$P$2103,0,0,1),0))</f>
        <v>0</v>
      </c>
      <c r="N43" s="52">
        <f t="shared" si="3"/>
        <v>0</v>
      </c>
      <c r="O43" s="52">
        <f t="shared" si="4"/>
        <v>0</v>
      </c>
      <c r="P43" s="52" t="str">
        <f t="shared" si="5"/>
        <v/>
      </c>
      <c r="Q43" s="52" t="str">
        <f t="shared" si="6"/>
        <v>CRITICO</v>
      </c>
      <c r="R43" s="52" t="str">
        <f t="shared" si="7"/>
        <v>PEDIR INMEDIATAMENTE</v>
      </c>
      <c r="S43" s="52">
        <f t="shared" si="8"/>
        <v>0</v>
      </c>
      <c r="T43" s="53">
        <f t="shared" si="9"/>
        <v>0</v>
      </c>
      <c r="U43" s="52" t="str">
        <f t="array" ref="U43">IF(B43="","",IFERROR(XLOOKUP(B43,DATA!$B$4:$B$2103,DATA!$M$4:$M$2103,"",0,1),""))</f>
        <v>C</v>
      </c>
      <c r="V43" s="52" t="str">
        <f t="array" ref="V43">IF(B43="","",IFERROR(XLOOKUP(B43,DATA!$B$4:$B$2103,DATA!$X$4:$X$2103,"",0,1),""))</f>
        <v>SU01A0202</v>
      </c>
      <c r="W43" s="52" t="str">
        <f t="array" ref="W43">IF(B43="","",IFERROR(XLOOKUP(B43,DATA!$B$4:$B$2103,DATA!$H$4:$H$2103,"",0,1),""))</f>
        <v>PLATAFORMA</v>
      </c>
      <c r="X43" s="52" t="str">
        <f t="shared" si="10"/>
        <v>4-BAJA</v>
      </c>
      <c r="Y43" s="87" t="str">
        <f t="shared" si="11"/>
        <v/>
      </c>
      <c r="Z43" s="52">
        <f t="shared" si="12"/>
        <v>12130022</v>
      </c>
    </row>
    <row r="44" ht="15.75" customHeight="1">
      <c r="B44" s="47" t="str">
        <f>IF(DATA!B44="","",DATA!B44)</f>
        <v>12130022-R</v>
      </c>
      <c r="C44" s="47">
        <f t="array" ref="C44">IF(B44="","",IFERROR(XLOOKUP(B44,DATA!$B$4:$B$2103,DATA!$D$4:$D$2103,"",0,1),""))</f>
        <v>21704040</v>
      </c>
      <c r="D44" s="47" t="str">
        <f t="array" ref="D44">IF(B44="","",IFERROR(XLOOKUP(B44,DATA!$B$4:$B$2103,DATA!$C$4:$C$2103,"",0,1),""))</f>
        <v>CAPÓ (CARTER SECO)</v>
      </c>
      <c r="E44" s="47">
        <f t="array" ref="E44">IF(B44="","",IFERROR(XLOOKUP(B44,DATA!$B$4:$B$2103,DATA!$W$4:$W$2103,"",0,1),""))</f>
        <v>901327111</v>
      </c>
      <c r="F44" s="47" t="str">
        <f t="array" ref="F44">IF(B44="","",IFERROR(XLOOKUP(E44,PROVEEDORES!$A$2:$A$200,PROVEEDORES!$B$2:$B$200,"NO ENCONTRADO",0,1),""))</f>
        <v>TORNOHIMEC SAS</v>
      </c>
      <c r="G44" s="47" t="str">
        <f t="array" ref="G44">IF(B44="","",IFERROR(XLOOKUP(B44,DATA!$B$4:$B$2103,DATA!$L$4:$L$2103,"",0,1),""))</f>
        <v>UND</v>
      </c>
      <c r="H44" s="47">
        <f t="array" ref="H44">IF(B44="","",IFERROR(XLOOKUP(B44,DATA!$B$4:$B$2103,DATA!$E$4:$E$2103,0,0,1),0))</f>
        <v>0</v>
      </c>
      <c r="I44" s="48">
        <f t="array" ref="I44">IF(B44="","",IFERROR(XLOOKUP(B44,DATA!$B$4:$B$2103,DATA!$F$4:$F$2103,0,0,1),0))</f>
        <v>181594</v>
      </c>
      <c r="J44" s="48">
        <f t="shared" si="1"/>
        <v>0</v>
      </c>
      <c r="K44" s="47">
        <f t="array" ref="K44">IF(B44="","",IFERROR(XLOOKUP(B44,DATA!$B$4:$B$2103,DATA!$N$4:$N$2103,0,0,1),0))</f>
        <v>43</v>
      </c>
      <c r="L44" s="85">
        <f t="shared" si="2"/>
        <v>0.1178082192</v>
      </c>
      <c r="M44" s="47">
        <f t="array" ref="M44">IF(B44="","",IFERROR(XLOOKUP(B44,DATA!$B$4:$B$2103,DATA!$P$4:$P$2103,0,0,1),0))</f>
        <v>0</v>
      </c>
      <c r="N44" s="47">
        <f t="shared" si="3"/>
        <v>0</v>
      </c>
      <c r="O44" s="47">
        <f t="shared" si="4"/>
        <v>1</v>
      </c>
      <c r="P44" s="47">
        <f t="shared" si="5"/>
        <v>0</v>
      </c>
      <c r="Q44" s="47" t="str">
        <f t="shared" si="6"/>
        <v>CRITICO</v>
      </c>
      <c r="R44" s="47" t="str">
        <f t="shared" si="7"/>
        <v>PEDIR INMEDIATAMENTE</v>
      </c>
      <c r="S44" s="47">
        <f t="shared" si="8"/>
        <v>1</v>
      </c>
      <c r="T44" s="48">
        <f t="shared" si="9"/>
        <v>181594</v>
      </c>
      <c r="U44" s="47" t="str">
        <f t="array" ref="U44">IF(B44="","",IFERROR(XLOOKUP(B44,DATA!$B$4:$B$2103,DATA!$M$4:$M$2103,"",0,1),""))</f>
        <v>A</v>
      </c>
      <c r="V44" s="47" t="str">
        <f t="array" ref="V44">IF(B44="","",IFERROR(XLOOKUP(B44,DATA!$B$4:$B$2103,DATA!$X$4:$X$2103,"",0,1),""))</f>
        <v>SU01C0203</v>
      </c>
      <c r="W44" s="47" t="str">
        <f t="array" ref="W44">IF(B44="","",IFERROR(XLOOKUP(B44,DATA!$B$4:$B$2103,DATA!$H$4:$H$2103,"",0,1),""))</f>
        <v>PLATAFORMA</v>
      </c>
      <c r="X44" s="47" t="str">
        <f t="shared" si="10"/>
        <v>1-MAXIMA</v>
      </c>
      <c r="Y44" s="65">
        <f t="shared" si="11"/>
        <v>43.00044</v>
      </c>
      <c r="Z44" s="47" t="str">
        <f t="shared" si="12"/>
        <v>12130022-R</v>
      </c>
    </row>
    <row r="45" ht="15.75" customHeight="1">
      <c r="B45" s="52">
        <f>IF(DATA!B45="","",DATA!B45)</f>
        <v>12130023</v>
      </c>
      <c r="C45" s="52">
        <f t="array" ref="C45">IF(B45="","",IFERROR(XLOOKUP(B45,DATA!$B$4:$B$2103,DATA!$D$4:$D$2103,"",0,1),""))</f>
        <v>23416531</v>
      </c>
      <c r="D45" s="52" t="str">
        <f t="array" ref="D45">IF(B45="","",IFERROR(XLOOKUP(B45,DATA!$B$4:$B$2103,DATA!$C$4:$C$2103,"",0,1),""))</f>
        <v>DEPOSITO ACEITE (CARTER DE FILTROS)</v>
      </c>
      <c r="E45" s="52">
        <f t="array" ref="E45">IF(B45="","",IFERROR(XLOOKUP(B45,DATA!$B$4:$B$2103,DATA!$W$4:$W$2103,"",0,1),""))</f>
        <v>900315569</v>
      </c>
      <c r="F45" s="52" t="str">
        <f t="array" ref="F45">IF(B45="","",IFERROR(XLOOKUP(E45,PROVEEDORES!$A$2:$A$200,PROVEEDORES!$B$2:$B$200,"NO ENCONTRADO",0,1),""))</f>
        <v>VOLVO GROUP COLOMBIA S A S</v>
      </c>
      <c r="G45" s="52" t="str">
        <f t="array" ref="G45">IF(B45="","",IFERROR(XLOOKUP(B45,DATA!$B$4:$B$2103,DATA!$L$4:$L$2103,"",0,1),""))</f>
        <v>UND</v>
      </c>
      <c r="H45" s="52">
        <f t="array" ref="H45">IF(B45="","",IFERROR(XLOOKUP(B45,DATA!$B$4:$B$2103,DATA!$E$4:$E$2103,0,0,1),0))</f>
        <v>0</v>
      </c>
      <c r="I45" s="53">
        <f t="array" ref="I45">IF(B45="","",IFERROR(XLOOKUP(B45,DATA!$B$4:$B$2103,DATA!$F$4:$F$2103,0,0,1),0))</f>
        <v>1933.5</v>
      </c>
      <c r="J45" s="53">
        <f t="shared" si="1"/>
        <v>0</v>
      </c>
      <c r="K45" s="52">
        <f t="array" ref="K45">IF(B45="","",IFERROR(XLOOKUP(B45,DATA!$B$4:$B$2103,DATA!$N$4:$N$2103,0,0,1),0))</f>
        <v>0</v>
      </c>
      <c r="L45" s="86">
        <f t="shared" si="2"/>
        <v>0</v>
      </c>
      <c r="M45" s="52">
        <f t="array" ref="M45">IF(B45="","",IFERROR(XLOOKUP(B45,DATA!$B$4:$B$2103,DATA!$P$4:$P$2103,0,0,1),0))</f>
        <v>0</v>
      </c>
      <c r="N45" s="52">
        <f t="shared" si="3"/>
        <v>0</v>
      </c>
      <c r="O45" s="52">
        <f t="shared" si="4"/>
        <v>0</v>
      </c>
      <c r="P45" s="52" t="str">
        <f t="shared" si="5"/>
        <v/>
      </c>
      <c r="Q45" s="52" t="str">
        <f t="shared" si="6"/>
        <v>CRITICO</v>
      </c>
      <c r="R45" s="52" t="str">
        <f t="shared" si="7"/>
        <v>PEDIR INMEDIATAMENTE</v>
      </c>
      <c r="S45" s="52">
        <f t="shared" si="8"/>
        <v>0</v>
      </c>
      <c r="T45" s="53">
        <f t="shared" si="9"/>
        <v>0</v>
      </c>
      <c r="U45" s="52" t="str">
        <f t="array" ref="U45">IF(B45="","",IFERROR(XLOOKUP(B45,DATA!$B$4:$B$2103,DATA!$M$4:$M$2103,"",0,1),""))</f>
        <v>B</v>
      </c>
      <c r="V45" s="52" t="str">
        <f t="array" ref="V45">IF(B45="","",IFERROR(XLOOKUP(B45,DATA!$B$4:$B$2103,DATA!$X$4:$X$2103,"",0,1),""))</f>
        <v>SU01A0202</v>
      </c>
      <c r="W45" s="52" t="str">
        <f t="array" ref="W45">IF(B45="","",IFERROR(XLOOKUP(B45,DATA!$B$4:$B$2103,DATA!$H$4:$H$2103,"",0,1),""))</f>
        <v>PLATAFORMA</v>
      </c>
      <c r="X45" s="52" t="str">
        <f t="shared" si="10"/>
        <v>3-MEDIA</v>
      </c>
      <c r="Y45" s="87" t="str">
        <f t="shared" si="11"/>
        <v/>
      </c>
      <c r="Z45" s="52">
        <f t="shared" si="12"/>
        <v>12130023</v>
      </c>
    </row>
    <row r="46" ht="15.75" customHeight="1">
      <c r="B46" s="47" t="str">
        <f>IF(DATA!B46="","",DATA!B46)</f>
        <v>12130023-R</v>
      </c>
      <c r="C46" s="47">
        <f t="array" ref="C46">IF(B46="","",IFERROR(XLOOKUP(B46,DATA!$B$4:$B$2103,DATA!$D$4:$D$2103,"",0,1),""))</f>
        <v>23416531</v>
      </c>
      <c r="D46" s="47" t="str">
        <f t="array" ref="D46">IF(B46="","",IFERROR(XLOOKUP(B46,DATA!$B$4:$B$2103,DATA!$C$4:$C$2103,"",0,1),""))</f>
        <v>DEPOSITO ACEITE (CARTER DE FILTROS)</v>
      </c>
      <c r="E46" s="47">
        <f t="array" ref="E46">IF(B46="","",IFERROR(XLOOKUP(B46,DATA!$B$4:$B$2103,DATA!$W$4:$W$2103,"",0,1),""))</f>
        <v>901327111</v>
      </c>
      <c r="F46" s="47" t="str">
        <f t="array" ref="F46">IF(B46="","",IFERROR(XLOOKUP(E46,PROVEEDORES!$A$2:$A$200,PROVEEDORES!$B$2:$B$200,"NO ENCONTRADO",0,1),""))</f>
        <v>TORNOHIMEC SAS</v>
      </c>
      <c r="G46" s="47" t="str">
        <f t="array" ref="G46">IF(B46="","",IFERROR(XLOOKUP(B46,DATA!$B$4:$B$2103,DATA!$L$4:$L$2103,"",0,1),""))</f>
        <v>UND</v>
      </c>
      <c r="H46" s="47">
        <f t="array" ref="H46">IF(B46="","",IFERROR(XLOOKUP(B46,DATA!$B$4:$B$2103,DATA!$E$4:$E$2103,0,0,1),0))</f>
        <v>1</v>
      </c>
      <c r="I46" s="48">
        <f t="array" ref="I46">IF(B46="","",IFERROR(XLOOKUP(B46,DATA!$B$4:$B$2103,DATA!$F$4:$F$2103,0,0,1),0))</f>
        <v>214021.5</v>
      </c>
      <c r="J46" s="48">
        <f t="shared" si="1"/>
        <v>214021.5</v>
      </c>
      <c r="K46" s="47">
        <f t="array" ref="K46">IF(B46="","",IFERROR(XLOOKUP(B46,DATA!$B$4:$B$2103,DATA!$N$4:$N$2103,0,0,1),0))</f>
        <v>1</v>
      </c>
      <c r="L46" s="85">
        <f t="shared" si="2"/>
        <v>0.002739726027</v>
      </c>
      <c r="M46" s="47">
        <f t="array" ref="M46">IF(B46="","",IFERROR(XLOOKUP(B46,DATA!$B$4:$B$2103,DATA!$P$4:$P$2103,0,0,1),0))</f>
        <v>0</v>
      </c>
      <c r="N46" s="47">
        <f t="shared" si="3"/>
        <v>0</v>
      </c>
      <c r="O46" s="47">
        <f t="shared" si="4"/>
        <v>0</v>
      </c>
      <c r="P46" s="47">
        <f t="shared" si="5"/>
        <v>365</v>
      </c>
      <c r="Q46" s="47" t="str">
        <f t="shared" si="6"/>
        <v>EXCESO</v>
      </c>
      <c r="R46" s="47" t="str">
        <f t="shared" si="7"/>
        <v>EVALUAR REDUCCION</v>
      </c>
      <c r="S46" s="47">
        <f t="shared" si="8"/>
        <v>0</v>
      </c>
      <c r="T46" s="48">
        <f t="shared" si="9"/>
        <v>0</v>
      </c>
      <c r="U46" s="47" t="str">
        <f t="array" ref="U46">IF(B46="","",IFERROR(XLOOKUP(B46,DATA!$B$4:$B$2103,DATA!$M$4:$M$2103,"",0,1),""))</f>
        <v>C</v>
      </c>
      <c r="V46" s="47" t="str">
        <f t="array" ref="V46">IF(B46="","",IFERROR(XLOOKUP(B46,DATA!$B$4:$B$2103,DATA!$X$4:$X$2103,"",0,1),""))</f>
        <v>SU01A0202</v>
      </c>
      <c r="W46" s="47" t="str">
        <f t="array" ref="W46">IF(B46="","",IFERROR(XLOOKUP(B46,DATA!$B$4:$B$2103,DATA!$H$4:$H$2103,"",0,1),""))</f>
        <v>PLATAFORMA</v>
      </c>
      <c r="X46" s="47" t="str">
        <f t="shared" si="10"/>
        <v>4-BAJA</v>
      </c>
      <c r="Y46" s="65" t="str">
        <f t="shared" si="11"/>
        <v/>
      </c>
      <c r="Z46" s="47" t="str">
        <f t="shared" si="12"/>
        <v/>
      </c>
    </row>
    <row r="47" ht="15.75" customHeight="1">
      <c r="B47" s="52">
        <f>IF(DATA!B47="","",DATA!B47)</f>
        <v>12140000</v>
      </c>
      <c r="C47" s="52">
        <f t="array" ref="C47">IF(B47="","",IFERROR(XLOOKUP(B47,DATA!$B$4:$B$2103,DATA!$D$4:$D$2103,"",0,1),""))</f>
        <v>85104153</v>
      </c>
      <c r="D47" s="52" t="str">
        <f t="array" ref="D47">IF(B47="","",IFERROR(XLOOKUP(B47,DATA!$B$4:$B$2103,DATA!$C$4:$C$2103,"",0,1),""))</f>
        <v>KIT DE RETENES DISTRIBUCIÓN</v>
      </c>
      <c r="E47" s="52">
        <f t="array" ref="E47">IF(B47="","",IFERROR(XLOOKUP(B47,DATA!$B$4:$B$2103,DATA!$W$4:$W$2103,"",0,1),""))</f>
        <v>900315569</v>
      </c>
      <c r="F47" s="52" t="str">
        <f t="array" ref="F47">IF(B47="","",IFERROR(XLOOKUP(E47,PROVEEDORES!$A$2:$A$200,PROVEEDORES!$B$2:$B$200,"NO ENCONTRADO",0,1),""))</f>
        <v>VOLVO GROUP COLOMBIA S A S</v>
      </c>
      <c r="G47" s="52" t="str">
        <f t="array" ref="G47">IF(B47="","",IFERROR(XLOOKUP(B47,DATA!$B$4:$B$2103,DATA!$L$4:$L$2103,"",0,1),""))</f>
        <v>UND</v>
      </c>
      <c r="H47" s="52">
        <f t="array" ref="H47">IF(B47="","",IFERROR(XLOOKUP(B47,DATA!$B$4:$B$2103,DATA!$E$4:$E$2103,0,0,1),0))</f>
        <v>4</v>
      </c>
      <c r="I47" s="53">
        <f t="array" ref="I47">IF(B47="","",IFERROR(XLOOKUP(B47,DATA!$B$4:$B$2103,DATA!$F$4:$F$2103,0,0,1),0))</f>
        <v>612221.8</v>
      </c>
      <c r="J47" s="53">
        <f t="shared" si="1"/>
        <v>2448887.2</v>
      </c>
      <c r="K47" s="52">
        <f t="array" ref="K47">IF(B47="","",IFERROR(XLOOKUP(B47,DATA!$B$4:$B$2103,DATA!$N$4:$N$2103,0,0,1),0))</f>
        <v>65</v>
      </c>
      <c r="L47" s="86">
        <f t="shared" si="2"/>
        <v>0.1780821918</v>
      </c>
      <c r="M47" s="52">
        <f t="array" ref="M47">IF(B47="","",IFERROR(XLOOKUP(B47,DATA!$B$4:$B$2103,DATA!$P$4:$P$2103,0,0,1),0))</f>
        <v>0</v>
      </c>
      <c r="N47" s="52">
        <f t="shared" si="3"/>
        <v>1</v>
      </c>
      <c r="O47" s="52">
        <f t="shared" si="4"/>
        <v>2</v>
      </c>
      <c r="P47" s="52">
        <f t="shared" si="5"/>
        <v>22</v>
      </c>
      <c r="Q47" s="52" t="str">
        <f t="shared" si="6"/>
        <v>PRECAUCION</v>
      </c>
      <c r="R47" s="52" t="str">
        <f t="shared" si="7"/>
        <v>MONITOREAR 48H</v>
      </c>
      <c r="S47" s="52">
        <f t="shared" si="8"/>
        <v>0</v>
      </c>
      <c r="T47" s="53">
        <f t="shared" si="9"/>
        <v>0</v>
      </c>
      <c r="U47" s="52" t="str">
        <f t="array" ref="U47">IF(B47="","",IFERROR(XLOOKUP(B47,DATA!$B$4:$B$2103,DATA!$M$4:$M$2103,"",0,1),""))</f>
        <v>A</v>
      </c>
      <c r="V47" s="52" t="str">
        <f t="array" ref="V47">IF(B47="","",IFERROR(XLOOKUP(B47,DATA!$B$4:$B$2103,DATA!$X$4:$X$2103,"",0,1),""))</f>
        <v>SU01F0203</v>
      </c>
      <c r="W47" s="52" t="str">
        <f t="array" ref="W47">IF(B47="","",IFERROR(XLOOKUP(B47,DATA!$B$4:$B$2103,DATA!$H$4:$H$2103,"",0,1),""))</f>
        <v>PLATAFORMA</v>
      </c>
      <c r="X47" s="52" t="str">
        <f t="shared" si="10"/>
        <v>2-ALTA</v>
      </c>
      <c r="Y47" s="87" t="str">
        <f t="shared" si="11"/>
        <v/>
      </c>
      <c r="Z47" s="52" t="str">
        <f t="shared" si="12"/>
        <v/>
      </c>
    </row>
    <row r="48" ht="15.75" customHeight="1">
      <c r="B48" s="47">
        <f>IF(DATA!B48="","",DATA!B48)</f>
        <v>12140001</v>
      </c>
      <c r="C48" s="47">
        <f t="array" ref="C48">IF(B48="","",IFERROR(XLOOKUP(B48,DATA!$B$4:$B$2103,DATA!$D$4:$D$2103,"",0,1),""))</f>
        <v>8170220</v>
      </c>
      <c r="D48" s="47" t="str">
        <f t="array" ref="D48">IF(B48="","",IFERROR(XLOOKUP(B48,DATA!$B$4:$B$2103,DATA!$C$4:$C$2103,"",0,1),""))</f>
        <v>ARANDELA AXIAL DE DISTRIBUCIÓN</v>
      </c>
      <c r="E48" s="47">
        <f t="array" ref="E48">IF(B48="","",IFERROR(XLOOKUP(B48,DATA!$B$4:$B$2103,DATA!$W$4:$W$2103,"",0,1),""))</f>
        <v>900315569</v>
      </c>
      <c r="F48" s="47" t="str">
        <f t="array" ref="F48">IF(B48="","",IFERROR(XLOOKUP(E48,PROVEEDORES!$A$2:$A$200,PROVEEDORES!$B$2:$B$200,"NO ENCONTRADO",0,1),""))</f>
        <v>VOLVO GROUP COLOMBIA S A S</v>
      </c>
      <c r="G48" s="47" t="str">
        <f t="array" ref="G48">IF(B48="","",IFERROR(XLOOKUP(B48,DATA!$B$4:$B$2103,DATA!$L$4:$L$2103,"",0,1),""))</f>
        <v>UND</v>
      </c>
      <c r="H48" s="47">
        <f t="array" ref="H48">IF(B48="","",IFERROR(XLOOKUP(B48,DATA!$B$4:$B$2103,DATA!$E$4:$E$2103,0,0,1),0))</f>
        <v>0</v>
      </c>
      <c r="I48" s="48">
        <f t="array" ref="I48">IF(B48="","",IFERROR(XLOOKUP(B48,DATA!$B$4:$B$2103,DATA!$F$4:$F$2103,0,0,1),0))</f>
        <v>88909</v>
      </c>
      <c r="J48" s="48">
        <f t="shared" si="1"/>
        <v>0</v>
      </c>
      <c r="K48" s="47">
        <f t="array" ref="K48">IF(B48="","",IFERROR(XLOOKUP(B48,DATA!$B$4:$B$2103,DATA!$N$4:$N$2103,0,0,1),0))</f>
        <v>20</v>
      </c>
      <c r="L48" s="85">
        <f t="shared" si="2"/>
        <v>0.05479452055</v>
      </c>
      <c r="M48" s="47">
        <f t="array" ref="M48">IF(B48="","",IFERROR(XLOOKUP(B48,DATA!$B$4:$B$2103,DATA!$P$4:$P$2103,0,0,1),0))</f>
        <v>0</v>
      </c>
      <c r="N48" s="47">
        <f t="shared" si="3"/>
        <v>0</v>
      </c>
      <c r="O48" s="47">
        <f t="shared" si="4"/>
        <v>0</v>
      </c>
      <c r="P48" s="47">
        <f t="shared" si="5"/>
        <v>0</v>
      </c>
      <c r="Q48" s="47" t="str">
        <f t="shared" si="6"/>
        <v>CRITICO</v>
      </c>
      <c r="R48" s="47" t="str">
        <f t="shared" si="7"/>
        <v>PEDIR INMEDIATAMENTE</v>
      </c>
      <c r="S48" s="47">
        <f t="shared" si="8"/>
        <v>0</v>
      </c>
      <c r="T48" s="48">
        <f t="shared" si="9"/>
        <v>0</v>
      </c>
      <c r="U48" s="47" t="str">
        <f t="array" ref="U48">IF(B48="","",IFERROR(XLOOKUP(B48,DATA!$B$4:$B$2103,DATA!$M$4:$M$2103,"",0,1),""))</f>
        <v>C</v>
      </c>
      <c r="V48" s="47" t="str">
        <f t="array" ref="V48">IF(B48="","",IFERROR(XLOOKUP(B48,DATA!$B$4:$B$2103,DATA!$X$4:$X$2103,"",0,1),""))</f>
        <v>SU01F0203</v>
      </c>
      <c r="W48" s="47" t="str">
        <f t="array" ref="W48">IF(B48="","",IFERROR(XLOOKUP(B48,DATA!$B$4:$B$2103,DATA!$H$4:$H$2103,"",0,1),""))</f>
        <v>PLATAFORMA</v>
      </c>
      <c r="X48" s="47" t="str">
        <f t="shared" si="10"/>
        <v>4-BAJA</v>
      </c>
      <c r="Y48" s="65">
        <f t="shared" si="11"/>
        <v>20.00048</v>
      </c>
      <c r="Z48" s="47">
        <f t="shared" si="12"/>
        <v>12140001</v>
      </c>
    </row>
    <row r="49" ht="15.75" customHeight="1">
      <c r="B49" s="52">
        <f>IF(DATA!B49="","",DATA!B49)</f>
        <v>12140002</v>
      </c>
      <c r="C49" s="52">
        <f t="array" ref="C49">IF(B49="","",IFERROR(XLOOKUP(B49,DATA!$B$4:$B$2103,DATA!$D$4:$D$2103,"",0,1),""))</f>
        <v>3184865</v>
      </c>
      <c r="D49" s="52" t="str">
        <f t="array" ref="D49">IF(B49="","",IFERROR(XLOOKUP(B49,DATA!$B$4:$B$2103,DATA!$C$4:$C$2103,"",0,1),""))</f>
        <v>ARANDELA DE PRESIÓN DISTRIBUCIÓN</v>
      </c>
      <c r="E49" s="52">
        <f t="array" ref="E49">IF(B49="","",IFERROR(XLOOKUP(B49,DATA!$B$4:$B$2103,DATA!$W$4:$W$2103,"",0,1),""))</f>
        <v>900315569</v>
      </c>
      <c r="F49" s="52" t="str">
        <f t="array" ref="F49">IF(B49="","",IFERROR(XLOOKUP(E49,PROVEEDORES!$A$2:$A$200,PROVEEDORES!$B$2:$B$200,"NO ENCONTRADO",0,1),""))</f>
        <v>VOLVO GROUP COLOMBIA S A S</v>
      </c>
      <c r="G49" s="52" t="str">
        <f t="array" ref="G49">IF(B49="","",IFERROR(XLOOKUP(B49,DATA!$B$4:$B$2103,DATA!$L$4:$L$2103,"",0,1),""))</f>
        <v>UND</v>
      </c>
      <c r="H49" s="52">
        <f t="array" ref="H49">IF(B49="","",IFERROR(XLOOKUP(B49,DATA!$B$4:$B$2103,DATA!$E$4:$E$2103,0,0,1),0))</f>
        <v>0</v>
      </c>
      <c r="I49" s="53">
        <f t="array" ref="I49">IF(B49="","",IFERROR(XLOOKUP(B49,DATA!$B$4:$B$2103,DATA!$F$4:$F$2103,0,0,1),0))</f>
        <v>84838.65</v>
      </c>
      <c r="J49" s="53">
        <f t="shared" si="1"/>
        <v>0</v>
      </c>
      <c r="K49" s="52">
        <f t="array" ref="K49">IF(B49="","",IFERROR(XLOOKUP(B49,DATA!$B$4:$B$2103,DATA!$N$4:$N$2103,0,0,1),0))</f>
        <v>20</v>
      </c>
      <c r="L49" s="86">
        <f t="shared" si="2"/>
        <v>0.05479452055</v>
      </c>
      <c r="M49" s="52">
        <f t="array" ref="M49">IF(B49="","",IFERROR(XLOOKUP(B49,DATA!$B$4:$B$2103,DATA!$P$4:$P$2103,0,0,1),0))</f>
        <v>0</v>
      </c>
      <c r="N49" s="52">
        <f t="shared" si="3"/>
        <v>0</v>
      </c>
      <c r="O49" s="52">
        <f t="shared" si="4"/>
        <v>0</v>
      </c>
      <c r="P49" s="52">
        <f t="shared" si="5"/>
        <v>0</v>
      </c>
      <c r="Q49" s="52" t="str">
        <f t="shared" si="6"/>
        <v>CRITICO</v>
      </c>
      <c r="R49" s="52" t="str">
        <f t="shared" si="7"/>
        <v>PEDIR INMEDIATAMENTE</v>
      </c>
      <c r="S49" s="52">
        <f t="shared" si="8"/>
        <v>0</v>
      </c>
      <c r="T49" s="53">
        <f t="shared" si="9"/>
        <v>0</v>
      </c>
      <c r="U49" s="52" t="str">
        <f t="array" ref="U49">IF(B49="","",IFERROR(XLOOKUP(B49,DATA!$B$4:$B$2103,DATA!$M$4:$M$2103,"",0,1),""))</f>
        <v>A</v>
      </c>
      <c r="V49" s="52" t="str">
        <f t="array" ref="V49">IF(B49="","",IFERROR(XLOOKUP(B49,DATA!$B$4:$B$2103,DATA!$X$4:$X$2103,"",0,1),""))</f>
        <v>SU01F0203</v>
      </c>
      <c r="W49" s="52" t="str">
        <f t="array" ref="W49">IF(B49="","",IFERROR(XLOOKUP(B49,DATA!$B$4:$B$2103,DATA!$H$4:$H$2103,"",0,1),""))</f>
        <v>PLATAFORMA</v>
      </c>
      <c r="X49" s="52" t="str">
        <f t="shared" si="10"/>
        <v>1-MAXIMA</v>
      </c>
      <c r="Y49" s="87">
        <f t="shared" si="11"/>
        <v>20.00049</v>
      </c>
      <c r="Z49" s="52">
        <f t="shared" si="12"/>
        <v>12140002</v>
      </c>
    </row>
    <row r="50" ht="15.75" customHeight="1">
      <c r="B50" s="47">
        <f>IF(DATA!B50="","",DATA!B50)</f>
        <v>12140003</v>
      </c>
      <c r="C50" s="47">
        <f t="array" ref="C50">IF(B50="","",IFERROR(XLOOKUP(B50,DATA!$B$4:$B$2103,DATA!$D$4:$D$2103,"",0,1),""))</f>
        <v>24817250</v>
      </c>
      <c r="D50" s="47" t="str">
        <f t="array" ref="D50">IF(B50="","",IFERROR(XLOOKUP(B50,DATA!$B$4:$B$2103,DATA!$C$4:$C$2103,"",0,1),""))</f>
        <v>RETENEDOR CIGÜEÑAL TRASERO</v>
      </c>
      <c r="E50" s="47">
        <f t="array" ref="E50">IF(B50="","",IFERROR(XLOOKUP(B50,DATA!$B$4:$B$2103,DATA!$W$4:$W$2103,"",0,1),""))</f>
        <v>900315569</v>
      </c>
      <c r="F50" s="47" t="str">
        <f t="array" ref="F50">IF(B50="","",IFERROR(XLOOKUP(E50,PROVEEDORES!$A$2:$A$200,PROVEEDORES!$B$2:$B$200,"NO ENCONTRADO",0,1),""))</f>
        <v>VOLVO GROUP COLOMBIA S A S</v>
      </c>
      <c r="G50" s="47" t="str">
        <f t="array" ref="G50">IF(B50="","",IFERROR(XLOOKUP(B50,DATA!$B$4:$B$2103,DATA!$L$4:$L$2103,"",0,1),""))</f>
        <v>UND</v>
      </c>
      <c r="H50" s="47">
        <f t="array" ref="H50">IF(B50="","",IFERROR(XLOOKUP(B50,DATA!$B$4:$B$2103,DATA!$E$4:$E$2103,0,0,1),0))</f>
        <v>3</v>
      </c>
      <c r="I50" s="48">
        <f t="array" ref="I50">IF(B50="","",IFERROR(XLOOKUP(B50,DATA!$B$4:$B$2103,DATA!$F$4:$F$2103,0,0,1),0))</f>
        <v>451909.4</v>
      </c>
      <c r="J50" s="48">
        <f t="shared" si="1"/>
        <v>1355728.2</v>
      </c>
      <c r="K50" s="47">
        <f t="array" ref="K50">IF(B50="","",IFERROR(XLOOKUP(B50,DATA!$B$4:$B$2103,DATA!$N$4:$N$2103,0,0,1),0))</f>
        <v>49</v>
      </c>
      <c r="L50" s="85">
        <f t="shared" si="2"/>
        <v>0.1342465753</v>
      </c>
      <c r="M50" s="47">
        <f t="array" ref="M50">IF(B50="","",IFERROR(XLOOKUP(B50,DATA!$B$4:$B$2103,DATA!$P$4:$P$2103,0,0,1),0))</f>
        <v>0</v>
      </c>
      <c r="N50" s="47">
        <f t="shared" si="3"/>
        <v>0</v>
      </c>
      <c r="O50" s="47">
        <f t="shared" si="4"/>
        <v>1</v>
      </c>
      <c r="P50" s="47">
        <f t="shared" si="5"/>
        <v>22</v>
      </c>
      <c r="Q50" s="47" t="str">
        <f t="shared" si="6"/>
        <v>OPTIMO</v>
      </c>
      <c r="R50" s="47" t="str">
        <f t="shared" si="7"/>
        <v>NIVEL OPTIMO</v>
      </c>
      <c r="S50" s="47">
        <f t="shared" si="8"/>
        <v>0</v>
      </c>
      <c r="T50" s="48">
        <f t="shared" si="9"/>
        <v>0</v>
      </c>
      <c r="U50" s="47" t="str">
        <f t="array" ref="U50">IF(B50="","",IFERROR(XLOOKUP(B50,DATA!$B$4:$B$2103,DATA!$M$4:$M$2103,"",0,1),""))</f>
        <v>A</v>
      </c>
      <c r="V50" s="47" t="str">
        <f t="array" ref="V50">IF(B50="","",IFERROR(XLOOKUP(B50,DATA!$B$4:$B$2103,DATA!$X$4:$X$2103,"",0,1),""))</f>
        <v>SU01F0203</v>
      </c>
      <c r="W50" s="47" t="str">
        <f t="array" ref="W50">IF(B50="","",IFERROR(XLOOKUP(B50,DATA!$B$4:$B$2103,DATA!$H$4:$H$2103,"",0,1),""))</f>
        <v>PLATAFORMA</v>
      </c>
      <c r="X50" s="47" t="str">
        <f t="shared" si="10"/>
        <v>2-ALTA</v>
      </c>
      <c r="Y50" s="65" t="str">
        <f t="shared" si="11"/>
        <v/>
      </c>
      <c r="Z50" s="47" t="str">
        <f t="shared" si="12"/>
        <v/>
      </c>
    </row>
    <row r="51" ht="15.75" customHeight="1">
      <c r="B51" s="52">
        <f>IF(DATA!B51="","",DATA!B51)</f>
        <v>12140004</v>
      </c>
      <c r="C51" s="52">
        <f t="array" ref="C51">IF(B51="","",IFERROR(XLOOKUP(B51,DATA!$B$4:$B$2103,DATA!$D$4:$D$2103,"",0,1),""))</f>
        <v>20489341</v>
      </c>
      <c r="D51" s="52" t="str">
        <f t="array" ref="D51">IF(B51="","",IFERROR(XLOOKUP(B51,DATA!$B$4:$B$2103,DATA!$C$4:$C$2103,"",0,1),""))</f>
        <v>JUNTA CHAPA DE DISTRIBUCIÓN</v>
      </c>
      <c r="E51" s="52">
        <f t="array" ref="E51">IF(B51="","",IFERROR(XLOOKUP(B51,DATA!$B$4:$B$2103,DATA!$W$4:$W$2103,"",0,1),""))</f>
        <v>900315569</v>
      </c>
      <c r="F51" s="52" t="str">
        <f t="array" ref="F51">IF(B51="","",IFERROR(XLOOKUP(E51,PROVEEDORES!$A$2:$A$200,PROVEEDORES!$B$2:$B$200,"NO ENCONTRADO",0,1),""))</f>
        <v>VOLVO GROUP COLOMBIA S A S</v>
      </c>
      <c r="G51" s="52" t="str">
        <f t="array" ref="G51">IF(B51="","",IFERROR(XLOOKUP(B51,DATA!$B$4:$B$2103,DATA!$L$4:$L$2103,"",0,1),""))</f>
        <v>UND</v>
      </c>
      <c r="H51" s="52">
        <f t="array" ref="H51">IF(B51="","",IFERROR(XLOOKUP(B51,DATA!$B$4:$B$2103,DATA!$E$4:$E$2103,0,0,1),0))</f>
        <v>4</v>
      </c>
      <c r="I51" s="53">
        <f t="array" ref="I51">IF(B51="","",IFERROR(XLOOKUP(B51,DATA!$B$4:$B$2103,DATA!$F$4:$F$2103,0,0,1),0))</f>
        <v>92361.04</v>
      </c>
      <c r="J51" s="53">
        <f t="shared" si="1"/>
        <v>369444.16</v>
      </c>
      <c r="K51" s="52">
        <f t="array" ref="K51">IF(B51="","",IFERROR(XLOOKUP(B51,DATA!$B$4:$B$2103,DATA!$N$4:$N$2103,0,0,1),0))</f>
        <v>39</v>
      </c>
      <c r="L51" s="86">
        <f t="shared" si="2"/>
        <v>0.1068493151</v>
      </c>
      <c r="M51" s="52">
        <f t="array" ref="M51">IF(B51="","",IFERROR(XLOOKUP(B51,DATA!$B$4:$B$2103,DATA!$P$4:$P$2103,0,0,1),0))</f>
        <v>0</v>
      </c>
      <c r="N51" s="52">
        <f t="shared" si="3"/>
        <v>0</v>
      </c>
      <c r="O51" s="52">
        <f t="shared" si="4"/>
        <v>1</v>
      </c>
      <c r="P51" s="52">
        <f t="shared" si="5"/>
        <v>37</v>
      </c>
      <c r="Q51" s="52" t="str">
        <f t="shared" si="6"/>
        <v>OPTIMO</v>
      </c>
      <c r="R51" s="52" t="str">
        <f t="shared" si="7"/>
        <v>NIVEL OPTIMO</v>
      </c>
      <c r="S51" s="52">
        <f t="shared" si="8"/>
        <v>0</v>
      </c>
      <c r="T51" s="53">
        <f t="shared" si="9"/>
        <v>0</v>
      </c>
      <c r="U51" s="52" t="str">
        <f t="array" ref="U51">IF(B51="","",IFERROR(XLOOKUP(B51,DATA!$B$4:$B$2103,DATA!$M$4:$M$2103,"",0,1),""))</f>
        <v>A</v>
      </c>
      <c r="V51" s="52" t="str">
        <f t="array" ref="V51">IF(B51="","",IFERROR(XLOOKUP(B51,DATA!$B$4:$B$2103,DATA!$X$4:$X$2103,"",0,1),""))</f>
        <v>SU01F0202</v>
      </c>
      <c r="W51" s="52" t="str">
        <f t="array" ref="W51">IF(B51="","",IFERROR(XLOOKUP(B51,DATA!$B$4:$B$2103,DATA!$H$4:$H$2103,"",0,1),""))</f>
        <v>PLATAFORMA</v>
      </c>
      <c r="X51" s="52" t="str">
        <f t="shared" si="10"/>
        <v>2-ALTA</v>
      </c>
      <c r="Y51" s="87" t="str">
        <f t="shared" si="11"/>
        <v/>
      </c>
      <c r="Z51" s="52" t="str">
        <f t="shared" si="12"/>
        <v/>
      </c>
    </row>
    <row r="52" ht="15.75" customHeight="1">
      <c r="B52" s="47">
        <f>IF(DATA!B52="","",DATA!B52)</f>
        <v>12140005</v>
      </c>
      <c r="C52" s="47">
        <f t="array" ref="C52">IF(B52="","",IFERROR(XLOOKUP(B52,DATA!$B$4:$B$2103,DATA!$D$4:$D$2103,"",0,1),""))</f>
        <v>3830184</v>
      </c>
      <c r="D52" s="47" t="str">
        <f t="array" ref="D52">IF(B52="","",IFERROR(XLOOKUP(B52,DATA!$B$4:$B$2103,DATA!$C$4:$C$2103,"",0,1),""))</f>
        <v>JUNTA MEDIA TAPA DE DISTRIBUCION</v>
      </c>
      <c r="E52" s="47">
        <f t="array" ref="E52">IF(B52="","",IFERROR(XLOOKUP(B52,DATA!$B$4:$B$2103,DATA!$W$4:$W$2103,"",0,1),""))</f>
        <v>900315569</v>
      </c>
      <c r="F52" s="47" t="str">
        <f t="array" ref="F52">IF(B52="","",IFERROR(XLOOKUP(E52,PROVEEDORES!$A$2:$A$200,PROVEEDORES!$B$2:$B$200,"NO ENCONTRADO",0,1),""))</f>
        <v>VOLVO GROUP COLOMBIA S A S</v>
      </c>
      <c r="G52" s="47" t="str">
        <f t="array" ref="G52">IF(B52="","",IFERROR(XLOOKUP(B52,DATA!$B$4:$B$2103,DATA!$L$4:$L$2103,"",0,1),""))</f>
        <v>UND</v>
      </c>
      <c r="H52" s="47">
        <f t="array" ref="H52">IF(B52="","",IFERROR(XLOOKUP(B52,DATA!$B$4:$B$2103,DATA!$E$4:$E$2103,0,0,1),0))</f>
        <v>4</v>
      </c>
      <c r="I52" s="48">
        <f t="array" ref="I52">IF(B52="","",IFERROR(XLOOKUP(B52,DATA!$B$4:$B$2103,DATA!$F$4:$F$2103,0,0,1),0))</f>
        <v>50138.85</v>
      </c>
      <c r="J52" s="48">
        <f t="shared" si="1"/>
        <v>200555.4</v>
      </c>
      <c r="K52" s="47">
        <f t="array" ref="K52">IF(B52="","",IFERROR(XLOOKUP(B52,DATA!$B$4:$B$2103,DATA!$N$4:$N$2103,0,0,1),0))</f>
        <v>75</v>
      </c>
      <c r="L52" s="85">
        <f t="shared" si="2"/>
        <v>0.2054794521</v>
      </c>
      <c r="M52" s="47">
        <f t="array" ref="M52">IF(B52="","",IFERROR(XLOOKUP(B52,DATA!$B$4:$B$2103,DATA!$P$4:$P$2103,0,0,1),0))</f>
        <v>0</v>
      </c>
      <c r="N52" s="47">
        <f t="shared" si="3"/>
        <v>1</v>
      </c>
      <c r="O52" s="47">
        <f t="shared" si="4"/>
        <v>2</v>
      </c>
      <c r="P52" s="47">
        <f t="shared" si="5"/>
        <v>19</v>
      </c>
      <c r="Q52" s="47" t="str">
        <f t="shared" si="6"/>
        <v>PRECAUCION</v>
      </c>
      <c r="R52" s="47" t="str">
        <f t="shared" si="7"/>
        <v>MONITOREAR 48H</v>
      </c>
      <c r="S52" s="47">
        <f t="shared" si="8"/>
        <v>0</v>
      </c>
      <c r="T52" s="48">
        <f t="shared" si="9"/>
        <v>0</v>
      </c>
      <c r="U52" s="47" t="str">
        <f t="array" ref="U52">IF(B52="","",IFERROR(XLOOKUP(B52,DATA!$B$4:$B$2103,DATA!$M$4:$M$2103,"",0,1),""))</f>
        <v>A</v>
      </c>
      <c r="V52" s="47" t="str">
        <f t="array" ref="V52">IF(B52="","",IFERROR(XLOOKUP(B52,DATA!$B$4:$B$2103,DATA!$X$4:$X$2103,"",0,1),""))</f>
        <v>SU01F0202</v>
      </c>
      <c r="W52" s="47" t="str">
        <f t="array" ref="W52">IF(B52="","",IFERROR(XLOOKUP(B52,DATA!$B$4:$B$2103,DATA!$H$4:$H$2103,"",0,1),""))</f>
        <v>PLATAFORMA</v>
      </c>
      <c r="X52" s="47" t="str">
        <f t="shared" si="10"/>
        <v>2-ALTA</v>
      </c>
      <c r="Y52" s="65" t="str">
        <f t="shared" si="11"/>
        <v/>
      </c>
      <c r="Z52" s="47" t="str">
        <f t="shared" si="12"/>
        <v/>
      </c>
    </row>
    <row r="53" ht="15.75" customHeight="1">
      <c r="B53" s="52">
        <f>IF(DATA!B53="","",DATA!B53)</f>
        <v>12140006</v>
      </c>
      <c r="C53" s="52">
        <f t="array" ref="C53">IF(B53="","",IFERROR(XLOOKUP(B53,DATA!$B$4:$B$2103,DATA!$D$4:$D$2103,"",0,1),""))</f>
        <v>20509433</v>
      </c>
      <c r="D53" s="52" t="str">
        <f t="array" ref="D53">IF(B53="","",IFERROR(XLOOKUP(B53,DATA!$B$4:$B$2103,DATA!$C$4:$C$2103,"",0,1),""))</f>
        <v>JUNTA MEDIA TAPA DE DISTRIBUCION</v>
      </c>
      <c r="E53" s="52">
        <f t="array" ref="E53">IF(B53="","",IFERROR(XLOOKUP(B53,DATA!$B$4:$B$2103,DATA!$W$4:$W$2103,"",0,1),""))</f>
        <v>900315569</v>
      </c>
      <c r="F53" s="52" t="str">
        <f t="array" ref="F53">IF(B53="","",IFERROR(XLOOKUP(E53,PROVEEDORES!$A$2:$A$200,PROVEEDORES!$B$2:$B$200,"NO ENCONTRADO",0,1),""))</f>
        <v>VOLVO GROUP COLOMBIA S A S</v>
      </c>
      <c r="G53" s="52" t="str">
        <f t="array" ref="G53">IF(B53="","",IFERROR(XLOOKUP(B53,DATA!$B$4:$B$2103,DATA!$L$4:$L$2103,"",0,1),""))</f>
        <v>UND</v>
      </c>
      <c r="H53" s="52">
        <f t="array" ref="H53">IF(B53="","",IFERROR(XLOOKUP(B53,DATA!$B$4:$B$2103,DATA!$E$4:$E$2103,0,0,1),0))</f>
        <v>4</v>
      </c>
      <c r="I53" s="53">
        <f t="array" ref="I53">IF(B53="","",IFERROR(XLOOKUP(B53,DATA!$B$4:$B$2103,DATA!$F$4:$F$2103,0,0,1),0))</f>
        <v>36944.42</v>
      </c>
      <c r="J53" s="53">
        <f t="shared" si="1"/>
        <v>147777.68</v>
      </c>
      <c r="K53" s="52">
        <f t="array" ref="K53">IF(B53="","",IFERROR(XLOOKUP(B53,DATA!$B$4:$B$2103,DATA!$N$4:$N$2103,0,0,1),0))</f>
        <v>77</v>
      </c>
      <c r="L53" s="86">
        <f t="shared" si="2"/>
        <v>0.2109589041</v>
      </c>
      <c r="M53" s="52">
        <f t="array" ref="M53">IF(B53="","",IFERROR(XLOOKUP(B53,DATA!$B$4:$B$2103,DATA!$P$4:$P$2103,0,0,1),0))</f>
        <v>0</v>
      </c>
      <c r="N53" s="52">
        <f t="shared" si="3"/>
        <v>1</v>
      </c>
      <c r="O53" s="52">
        <f t="shared" si="4"/>
        <v>2</v>
      </c>
      <c r="P53" s="52">
        <f t="shared" si="5"/>
        <v>19</v>
      </c>
      <c r="Q53" s="52" t="str">
        <f t="shared" si="6"/>
        <v>PRECAUCION</v>
      </c>
      <c r="R53" s="52" t="str">
        <f t="shared" si="7"/>
        <v>MONITOREAR 48H</v>
      </c>
      <c r="S53" s="52">
        <f t="shared" si="8"/>
        <v>0</v>
      </c>
      <c r="T53" s="53">
        <f t="shared" si="9"/>
        <v>0</v>
      </c>
      <c r="U53" s="52" t="str">
        <f t="array" ref="U53">IF(B53="","",IFERROR(XLOOKUP(B53,DATA!$B$4:$B$2103,DATA!$M$4:$M$2103,"",0,1),""))</f>
        <v>A</v>
      </c>
      <c r="V53" s="52" t="str">
        <f t="array" ref="V53">IF(B53="","",IFERROR(XLOOKUP(B53,DATA!$B$4:$B$2103,DATA!$X$4:$X$2103,"",0,1),""))</f>
        <v>SU01F0202</v>
      </c>
      <c r="W53" s="52" t="str">
        <f t="array" ref="W53">IF(B53="","",IFERROR(XLOOKUP(B53,DATA!$B$4:$B$2103,DATA!$H$4:$H$2103,"",0,1),""))</f>
        <v>PLATAFORMA</v>
      </c>
      <c r="X53" s="52" t="str">
        <f t="shared" si="10"/>
        <v>2-ALTA</v>
      </c>
      <c r="Y53" s="87" t="str">
        <f t="shared" si="11"/>
        <v/>
      </c>
      <c r="Z53" s="52" t="str">
        <f t="shared" si="12"/>
        <v/>
      </c>
    </row>
    <row r="54" ht="15.75" customHeight="1">
      <c r="B54" s="47">
        <f>IF(DATA!B54="","",DATA!B54)</f>
        <v>12140007</v>
      </c>
      <c r="C54" s="47">
        <f t="array" ref="C54">IF(B54="","",IFERROR(XLOOKUP(B54,DATA!$B$4:$B$2103,DATA!$D$4:$D$2103,"",0,1),""))</f>
        <v>21347087</v>
      </c>
      <c r="D54" s="47" t="str">
        <f t="array" ref="D54">IF(B54="","",IFERROR(XLOOKUP(B54,DATA!$B$4:$B$2103,DATA!$C$4:$C$2103,"",0,1),""))</f>
        <v>RETENEDOR CIGUEÑAL DELANTERO</v>
      </c>
      <c r="E54" s="47">
        <f t="array" ref="E54">IF(B54="","",IFERROR(XLOOKUP(B54,DATA!$B$4:$B$2103,DATA!$W$4:$W$2103,"",0,1),""))</f>
        <v>900315569</v>
      </c>
      <c r="F54" s="47" t="str">
        <f t="array" ref="F54">IF(B54="","",IFERROR(XLOOKUP(E54,PROVEEDORES!$A$2:$A$200,PROVEEDORES!$B$2:$B$200,"NO ENCONTRADO",0,1),""))</f>
        <v>VOLVO GROUP COLOMBIA S A S</v>
      </c>
      <c r="G54" s="47" t="str">
        <f t="array" ref="G54">IF(B54="","",IFERROR(XLOOKUP(B54,DATA!$B$4:$B$2103,DATA!$L$4:$L$2103,"",0,1),""))</f>
        <v>UND</v>
      </c>
      <c r="H54" s="47">
        <f t="array" ref="H54">IF(B54="","",IFERROR(XLOOKUP(B54,DATA!$B$4:$B$2103,DATA!$E$4:$E$2103,0,0,1),0))</f>
        <v>5</v>
      </c>
      <c r="I54" s="48">
        <f t="array" ref="I54">IF(B54="","",IFERROR(XLOOKUP(B54,DATA!$B$4:$B$2103,DATA!$F$4:$F$2103,0,0,1),0))</f>
        <v>360383.4</v>
      </c>
      <c r="J54" s="48">
        <f t="shared" si="1"/>
        <v>1801917</v>
      </c>
      <c r="K54" s="47">
        <f t="array" ref="K54">IF(B54="","",IFERROR(XLOOKUP(B54,DATA!$B$4:$B$2103,DATA!$N$4:$N$2103,0,0,1),0))</f>
        <v>10</v>
      </c>
      <c r="L54" s="85">
        <f t="shared" si="2"/>
        <v>0.02739726027</v>
      </c>
      <c r="M54" s="47">
        <f t="array" ref="M54">IF(B54="","",IFERROR(XLOOKUP(B54,DATA!$B$4:$B$2103,DATA!$P$4:$P$2103,0,0,1),0))</f>
        <v>0</v>
      </c>
      <c r="N54" s="47">
        <f t="shared" si="3"/>
        <v>0</v>
      </c>
      <c r="O54" s="47">
        <f t="shared" si="4"/>
        <v>0</v>
      </c>
      <c r="P54" s="47">
        <f t="shared" si="5"/>
        <v>183</v>
      </c>
      <c r="Q54" s="47" t="str">
        <f t="shared" si="6"/>
        <v>EXCESO</v>
      </c>
      <c r="R54" s="47" t="str">
        <f t="shared" si="7"/>
        <v>EVALUAR REDUCCION</v>
      </c>
      <c r="S54" s="47">
        <f t="shared" si="8"/>
        <v>0</v>
      </c>
      <c r="T54" s="48">
        <f t="shared" si="9"/>
        <v>0</v>
      </c>
      <c r="U54" s="47" t="str">
        <f t="array" ref="U54">IF(B54="","",IFERROR(XLOOKUP(B54,DATA!$B$4:$B$2103,DATA!$M$4:$M$2103,"",0,1),""))</f>
        <v>C</v>
      </c>
      <c r="V54" s="47" t="str">
        <f t="array" ref="V54">IF(B54="","",IFERROR(XLOOKUP(B54,DATA!$B$4:$B$2103,DATA!$X$4:$X$2103,"",0,1),""))</f>
        <v>SU01F0203</v>
      </c>
      <c r="W54" s="47" t="str">
        <f t="array" ref="W54">IF(B54="","",IFERROR(XLOOKUP(B54,DATA!$B$4:$B$2103,DATA!$H$4:$H$2103,"",0,1),""))</f>
        <v>PLATAFORMA</v>
      </c>
      <c r="X54" s="47" t="str">
        <f t="shared" si="10"/>
        <v>4-BAJA</v>
      </c>
      <c r="Y54" s="65" t="str">
        <f t="shared" si="11"/>
        <v/>
      </c>
      <c r="Z54" s="47" t="str">
        <f t="shared" si="12"/>
        <v/>
      </c>
    </row>
    <row r="55" ht="15.75" customHeight="1">
      <c r="B55" s="52">
        <f>IF(DATA!B55="","",DATA!B55)</f>
        <v>12220007</v>
      </c>
      <c r="C55" s="52">
        <f t="array" ref="C55">IF(B55="","",IFERROR(XLOOKUP(B55,DATA!$B$4:$B$2103,DATA!$D$4:$D$2103,"",0,1),""))</f>
        <v>949175</v>
      </c>
      <c r="D55" s="52" t="str">
        <f t="array" ref="D55">IF(B55="","",IFERROR(XLOOKUP(B55,DATA!$B$4:$B$2103,DATA!$C$4:$C$2103,"",0,1),""))</f>
        <v>TAPON MAGNETICO CARTER MOTOR</v>
      </c>
      <c r="E55" s="52">
        <f t="array" ref="E55">IF(B55="","",IFERROR(XLOOKUP(B55,DATA!$B$4:$B$2103,DATA!$W$4:$W$2103,"",0,1),""))</f>
        <v>900315569</v>
      </c>
      <c r="F55" s="52" t="str">
        <f t="array" ref="F55">IF(B55="","",IFERROR(XLOOKUP(E55,PROVEEDORES!$A$2:$A$200,PROVEEDORES!$B$2:$B$200,"NO ENCONTRADO",0,1),""))</f>
        <v>VOLVO GROUP COLOMBIA S A S</v>
      </c>
      <c r="G55" s="52" t="str">
        <f t="array" ref="G55">IF(B55="","",IFERROR(XLOOKUP(B55,DATA!$B$4:$B$2103,DATA!$L$4:$L$2103,"",0,1),""))</f>
        <v>UND</v>
      </c>
      <c r="H55" s="52">
        <f t="array" ref="H55">IF(B55="","",IFERROR(XLOOKUP(B55,DATA!$B$4:$B$2103,DATA!$E$4:$E$2103,0,0,1),0))</f>
        <v>2</v>
      </c>
      <c r="I55" s="53">
        <f t="array" ref="I55">IF(B55="","",IFERROR(XLOOKUP(B55,DATA!$B$4:$B$2103,DATA!$F$4:$F$2103,0,0,1),0))</f>
        <v>70010.96</v>
      </c>
      <c r="J55" s="53">
        <f t="shared" si="1"/>
        <v>140021.92</v>
      </c>
      <c r="K55" s="52">
        <f t="array" ref="K55">IF(B55="","",IFERROR(XLOOKUP(B55,DATA!$B$4:$B$2103,DATA!$N$4:$N$2103,0,0,1),0))</f>
        <v>34</v>
      </c>
      <c r="L55" s="86">
        <f t="shared" si="2"/>
        <v>0.09315068493</v>
      </c>
      <c r="M55" s="52">
        <f t="array" ref="M55">IF(B55="","",IFERROR(XLOOKUP(B55,DATA!$B$4:$B$2103,DATA!$P$4:$P$2103,0,0,1),0))</f>
        <v>0</v>
      </c>
      <c r="N55" s="52">
        <f t="shared" si="3"/>
        <v>0</v>
      </c>
      <c r="O55" s="52">
        <f t="shared" si="4"/>
        <v>1</v>
      </c>
      <c r="P55" s="52">
        <f t="shared" si="5"/>
        <v>21</v>
      </c>
      <c r="Q55" s="52" t="str">
        <f t="shared" si="6"/>
        <v>PRECAUCION</v>
      </c>
      <c r="R55" s="52" t="str">
        <f t="shared" si="7"/>
        <v>MONITOREAR 48H</v>
      </c>
      <c r="S55" s="52">
        <f t="shared" si="8"/>
        <v>0</v>
      </c>
      <c r="T55" s="53">
        <f t="shared" si="9"/>
        <v>0</v>
      </c>
      <c r="U55" s="52" t="str">
        <f t="array" ref="U55">IF(B55="","",IFERROR(XLOOKUP(B55,DATA!$B$4:$B$2103,DATA!$M$4:$M$2103,"",0,1),""))</f>
        <v>C</v>
      </c>
      <c r="V55" s="52" t="str">
        <f t="array" ref="V55">IF(B55="","",IFERROR(XLOOKUP(B55,DATA!$B$4:$B$2103,DATA!$X$4:$X$2103,"",0,1),""))</f>
        <v>SU01F0304</v>
      </c>
      <c r="W55" s="52" t="str">
        <f t="array" ref="W55">IF(B55="","",IFERROR(XLOOKUP(B55,DATA!$B$4:$B$2103,DATA!$H$4:$H$2103,"",0,1),""))</f>
        <v>PLATAFORMA</v>
      </c>
      <c r="X55" s="52" t="str">
        <f t="shared" si="10"/>
        <v>4-BAJA</v>
      </c>
      <c r="Y55" s="87" t="str">
        <f t="shared" si="11"/>
        <v/>
      </c>
      <c r="Z55" s="52" t="str">
        <f t="shared" si="12"/>
        <v/>
      </c>
    </row>
    <row r="56" ht="15.75" customHeight="1">
      <c r="B56" s="47">
        <f>IF(DATA!B56="","",DATA!B56)</f>
        <v>12220008</v>
      </c>
      <c r="C56" s="47">
        <f t="array" ref="C56">IF(B56="","",IFERROR(XLOOKUP(B56,DATA!$B$4:$B$2103,DATA!$D$4:$D$2103,"",0,1),""))</f>
        <v>20556987</v>
      </c>
      <c r="D56" s="47" t="str">
        <f t="array" ref="D56">IF(B56="","",IFERROR(XLOOKUP(B56,DATA!$B$4:$B$2103,DATA!$C$4:$C$2103,"",0,1),""))</f>
        <v>TAPON MAGNETICO CARTER</v>
      </c>
      <c r="E56" s="47">
        <f t="array" ref="E56">IF(B56="","",IFERROR(XLOOKUP(B56,DATA!$B$4:$B$2103,DATA!$W$4:$W$2103,"",0,1),""))</f>
        <v>900315569</v>
      </c>
      <c r="F56" s="47" t="str">
        <f t="array" ref="F56">IF(B56="","",IFERROR(XLOOKUP(E56,PROVEEDORES!$A$2:$A$200,PROVEEDORES!$B$2:$B$200,"NO ENCONTRADO",0,1),""))</f>
        <v>VOLVO GROUP COLOMBIA S A S</v>
      </c>
      <c r="G56" s="47" t="str">
        <f t="array" ref="G56">IF(B56="","",IFERROR(XLOOKUP(B56,DATA!$B$4:$B$2103,DATA!$L$4:$L$2103,"",0,1),""))</f>
        <v>UND</v>
      </c>
      <c r="H56" s="47">
        <f t="array" ref="H56">IF(B56="","",IFERROR(XLOOKUP(B56,DATA!$B$4:$B$2103,DATA!$E$4:$E$2103,0,0,1),0))</f>
        <v>0</v>
      </c>
      <c r="I56" s="48">
        <f t="array" ref="I56">IF(B56="","",IFERROR(XLOOKUP(B56,DATA!$B$4:$B$2103,DATA!$F$4:$F$2103,0,0,1),0))</f>
        <v>0</v>
      </c>
      <c r="J56" s="48">
        <f t="shared" si="1"/>
        <v>0</v>
      </c>
      <c r="K56" s="47">
        <f t="array" ref="K56">IF(B56="","",IFERROR(XLOOKUP(B56,DATA!$B$4:$B$2103,DATA!$N$4:$N$2103,0,0,1),0))</f>
        <v>0</v>
      </c>
      <c r="L56" s="85">
        <f t="shared" si="2"/>
        <v>0</v>
      </c>
      <c r="M56" s="47">
        <f t="array" ref="M56">IF(B56="","",IFERROR(XLOOKUP(B56,DATA!$B$4:$B$2103,DATA!$P$4:$P$2103,0,0,1),0))</f>
        <v>0</v>
      </c>
      <c r="N56" s="47">
        <f t="shared" si="3"/>
        <v>0</v>
      </c>
      <c r="O56" s="47">
        <f t="shared" si="4"/>
        <v>0</v>
      </c>
      <c r="P56" s="47" t="str">
        <f t="shared" si="5"/>
        <v/>
      </c>
      <c r="Q56" s="47" t="str">
        <f t="shared" si="6"/>
        <v>CRITICO</v>
      </c>
      <c r="R56" s="47" t="str">
        <f t="shared" si="7"/>
        <v>PEDIR INMEDIATAMENTE</v>
      </c>
      <c r="S56" s="47">
        <f t="shared" si="8"/>
        <v>0</v>
      </c>
      <c r="T56" s="48">
        <f t="shared" si="9"/>
        <v>0</v>
      </c>
      <c r="U56" s="47" t="str">
        <f t="array" ref="U56">IF(B56="","",IFERROR(XLOOKUP(B56,DATA!$B$4:$B$2103,DATA!$M$4:$M$2103,"",0,1),""))</f>
        <v>A</v>
      </c>
      <c r="V56" s="47" t="str">
        <f t="array" ref="V56">IF(B56="","",IFERROR(XLOOKUP(B56,DATA!$B$4:$B$2103,DATA!$X$4:$X$2103,"",0,1),""))</f>
        <v>SU01C0203</v>
      </c>
      <c r="W56" s="47" t="str">
        <f t="array" ref="W56">IF(B56="","",IFERROR(XLOOKUP(B56,DATA!$B$4:$B$2103,DATA!$H$4:$H$2103,"",0,1),""))</f>
        <v>PLATAFORMA</v>
      </c>
      <c r="X56" s="47" t="str">
        <f t="shared" si="10"/>
        <v>1-MAXIMA</v>
      </c>
      <c r="Y56" s="65" t="str">
        <f t="shared" si="11"/>
        <v/>
      </c>
      <c r="Z56" s="47">
        <f t="shared" si="12"/>
        <v>12220008</v>
      </c>
    </row>
    <row r="57" ht="15.75" customHeight="1">
      <c r="B57" s="52">
        <f>IF(DATA!B57="","",DATA!B57)</f>
        <v>12220009</v>
      </c>
      <c r="C57" s="52" t="str">
        <f t="array" ref="C57">IF(B57="","",IFERROR(XLOOKUP(B57,DATA!$B$4:$B$2103,DATA!$D$4:$D$2103,"",0,1),""))</f>
        <v/>
      </c>
      <c r="D57" s="52" t="str">
        <f t="array" ref="D57">IF(B57="","",IFERROR(XLOOKUP(B57,DATA!$B$4:$B$2103,DATA!$C$4:$C$2103,"",0,1),""))</f>
        <v>SILICONA ULTRA GREY LOCTITE 300 ML</v>
      </c>
      <c r="E57" s="52">
        <f t="array" ref="E57">IF(B57="","",IFERROR(XLOOKUP(B57,DATA!$B$4:$B$2103,DATA!$W$4:$W$2103,"",0,1),""))</f>
        <v>811025549</v>
      </c>
      <c r="F57" s="52" t="str">
        <f t="array" ref="F57">IF(B57="","",IFERROR(XLOOKUP(E57,PROVEEDORES!$A$2:$A$200,PROVEEDORES!$B$2:$B$200,"NO ENCONTRADO",0,1),""))</f>
        <v>COMERCIALIZADORA INTERNACIONAL ATR REPRESENTACIONES S.A</v>
      </c>
      <c r="G57" s="52" t="str">
        <f t="array" ref="G57">IF(B57="","",IFERROR(XLOOKUP(B57,DATA!$B$4:$B$2103,DATA!$L$4:$L$2103,"",0,1),""))</f>
        <v>UND</v>
      </c>
      <c r="H57" s="52">
        <f t="array" ref="H57">IF(B57="","",IFERROR(XLOOKUP(B57,DATA!$B$4:$B$2103,DATA!$E$4:$E$2103,0,0,1),0))</f>
        <v>1</v>
      </c>
      <c r="I57" s="53">
        <f t="array" ref="I57">IF(B57="","",IFERROR(XLOOKUP(B57,DATA!$B$4:$B$2103,DATA!$F$4:$F$2103,0,0,1),0))</f>
        <v>143076.1</v>
      </c>
      <c r="J57" s="53">
        <f t="shared" si="1"/>
        <v>143076.1</v>
      </c>
      <c r="K57" s="52">
        <f t="array" ref="K57">IF(B57="","",IFERROR(XLOOKUP(B57,DATA!$B$4:$B$2103,DATA!$N$4:$N$2103,0,0,1),0))</f>
        <v>111</v>
      </c>
      <c r="L57" s="86">
        <f t="shared" si="2"/>
        <v>0.304109589</v>
      </c>
      <c r="M57" s="52">
        <f t="array" ref="M57">IF(B57="","",IFERROR(XLOOKUP(B57,DATA!$B$4:$B$2103,DATA!$P$4:$P$2103,0,0,1),0))</f>
        <v>0</v>
      </c>
      <c r="N57" s="52">
        <f t="shared" si="3"/>
        <v>1</v>
      </c>
      <c r="O57" s="52">
        <f t="shared" si="4"/>
        <v>3</v>
      </c>
      <c r="P57" s="52">
        <f t="shared" si="5"/>
        <v>3</v>
      </c>
      <c r="Q57" s="52" t="str">
        <f t="shared" si="6"/>
        <v>REORDEN INMEDIATO</v>
      </c>
      <c r="R57" s="52" t="str">
        <f t="shared" si="7"/>
        <v>GENERAR OC EN 24H</v>
      </c>
      <c r="S57" s="52">
        <f t="shared" si="8"/>
        <v>2</v>
      </c>
      <c r="T57" s="53">
        <f t="shared" si="9"/>
        <v>286152.2</v>
      </c>
      <c r="U57" s="52" t="str">
        <f t="array" ref="U57">IF(B57="","",IFERROR(XLOOKUP(B57,DATA!$B$4:$B$2103,DATA!$M$4:$M$2103,"",0,1),""))</f>
        <v>A</v>
      </c>
      <c r="V57" s="52" t="str">
        <f t="array" ref="V57">IF(B57="","",IFERROR(XLOOKUP(B57,DATA!$B$4:$B$2103,DATA!$X$4:$X$2103,"",0,1),""))</f>
        <v>SU01E0304</v>
      </c>
      <c r="W57" s="52" t="str">
        <f t="array" ref="W57">IF(B57="","",IFERROR(XLOOKUP(B57,DATA!$B$4:$B$2103,DATA!$H$4:$H$2103,"",0,1),""))</f>
        <v>PLATAFORMA</v>
      </c>
      <c r="X57" s="52" t="str">
        <f t="shared" si="10"/>
        <v>2-ALTA</v>
      </c>
      <c r="Y57" s="87" t="str">
        <f t="shared" si="11"/>
        <v/>
      </c>
      <c r="Z57" s="52" t="str">
        <f t="shared" si="12"/>
        <v/>
      </c>
    </row>
    <row r="58" ht="15.75" customHeight="1">
      <c r="B58" s="47">
        <f>IF(DATA!B58="","",DATA!B58)</f>
        <v>12220010</v>
      </c>
      <c r="C58" s="47">
        <f t="array" ref="C58">IF(B58="","",IFERROR(XLOOKUP(B58,DATA!$B$4:$B$2103,DATA!$D$4:$D$2103,"",0,1),""))</f>
        <v>1677370</v>
      </c>
      <c r="D58" s="47" t="str">
        <f t="array" ref="D58">IF(B58="","",IFERROR(XLOOKUP(B58,DATA!$B$4:$B$2103,DATA!$C$4:$C$2103,"",0,1),""))</f>
        <v>ANILLO RETEN TUBO ACEITE</v>
      </c>
      <c r="E58" s="47">
        <f t="array" ref="E58">IF(B58="","",IFERROR(XLOOKUP(B58,DATA!$B$4:$B$2103,DATA!$W$4:$W$2103,"",0,1),""))</f>
        <v>900315569</v>
      </c>
      <c r="F58" s="47" t="str">
        <f t="array" ref="F58">IF(B58="","",IFERROR(XLOOKUP(E58,PROVEEDORES!$A$2:$A$200,PROVEEDORES!$B$2:$B$200,"NO ENCONTRADO",0,1),""))</f>
        <v>VOLVO GROUP COLOMBIA S A S</v>
      </c>
      <c r="G58" s="47" t="str">
        <f t="array" ref="G58">IF(B58="","",IFERROR(XLOOKUP(B58,DATA!$B$4:$B$2103,DATA!$L$4:$L$2103,"",0,1),""))</f>
        <v>UND</v>
      </c>
      <c r="H58" s="47">
        <f t="array" ref="H58">IF(B58="","",IFERROR(XLOOKUP(B58,DATA!$B$4:$B$2103,DATA!$E$4:$E$2103,0,0,1),0))</f>
        <v>13</v>
      </c>
      <c r="I58" s="48">
        <f t="array" ref="I58">IF(B58="","",IFERROR(XLOOKUP(B58,DATA!$B$4:$B$2103,DATA!$F$4:$F$2103,0,0,1),0))</f>
        <v>8480.923</v>
      </c>
      <c r="J58" s="48">
        <f t="shared" si="1"/>
        <v>110251.999</v>
      </c>
      <c r="K58" s="47">
        <f t="array" ref="K58">IF(B58="","",IFERROR(XLOOKUP(B58,DATA!$B$4:$B$2103,DATA!$N$4:$N$2103,0,0,1),0))</f>
        <v>196</v>
      </c>
      <c r="L58" s="85">
        <f t="shared" si="2"/>
        <v>0.5369863014</v>
      </c>
      <c r="M58" s="47">
        <f t="array" ref="M58">IF(B58="","",IFERROR(XLOOKUP(B58,DATA!$B$4:$B$2103,DATA!$P$4:$P$2103,0,0,1),0))</f>
        <v>0</v>
      </c>
      <c r="N58" s="47">
        <f t="shared" si="3"/>
        <v>2</v>
      </c>
      <c r="O58" s="47">
        <f t="shared" si="4"/>
        <v>6</v>
      </c>
      <c r="P58" s="47">
        <f t="shared" si="5"/>
        <v>24</v>
      </c>
      <c r="Q58" s="47" t="str">
        <f t="shared" si="6"/>
        <v>OPTIMO</v>
      </c>
      <c r="R58" s="47" t="str">
        <f t="shared" si="7"/>
        <v>NIVEL OPTIMO</v>
      </c>
      <c r="S58" s="47">
        <f t="shared" si="8"/>
        <v>0</v>
      </c>
      <c r="T58" s="48">
        <f t="shared" si="9"/>
        <v>0</v>
      </c>
      <c r="U58" s="47" t="str">
        <f t="array" ref="U58">IF(B58="","",IFERROR(XLOOKUP(B58,DATA!$B$4:$B$2103,DATA!$M$4:$M$2103,"",0,1),""))</f>
        <v>A</v>
      </c>
      <c r="V58" s="47" t="str">
        <f t="array" ref="V58">IF(B58="","",IFERROR(XLOOKUP(B58,DATA!$B$4:$B$2103,DATA!$X$4:$X$2103,"",0,1),""))</f>
        <v>SU01F0202</v>
      </c>
      <c r="W58" s="47" t="str">
        <f t="array" ref="W58">IF(B58="","",IFERROR(XLOOKUP(B58,DATA!$B$4:$B$2103,DATA!$H$4:$H$2103,"",0,1),""))</f>
        <v>PLATAFORMA</v>
      </c>
      <c r="X58" s="47" t="str">
        <f t="shared" si="10"/>
        <v>2-ALTA</v>
      </c>
      <c r="Y58" s="65" t="str">
        <f t="shared" si="11"/>
        <v/>
      </c>
      <c r="Z58" s="47" t="str">
        <f t="shared" si="12"/>
        <v/>
      </c>
    </row>
    <row r="59" ht="15.75" customHeight="1">
      <c r="B59" s="52">
        <f>IF(DATA!B59="","",DATA!B59)</f>
        <v>12220011</v>
      </c>
      <c r="C59" s="52">
        <f t="array" ref="C59">IF(B59="","",IFERROR(XLOOKUP(B59,DATA!$B$4:$B$2103,DATA!$D$4:$D$2103,"",0,1),""))</f>
        <v>8149606</v>
      </c>
      <c r="D59" s="52" t="str">
        <f t="array" ref="D59">IF(B59="","",IFERROR(XLOOKUP(B59,DATA!$B$4:$B$2103,DATA!$C$4:$C$2103,"",0,1),""))</f>
        <v>MANGUERA BAYONETA DE ACEITE</v>
      </c>
      <c r="E59" s="52">
        <f t="array" ref="E59">IF(B59="","",IFERROR(XLOOKUP(B59,DATA!$B$4:$B$2103,DATA!$W$4:$W$2103,"",0,1),""))</f>
        <v>900315569</v>
      </c>
      <c r="F59" s="52" t="str">
        <f t="array" ref="F59">IF(B59="","",IFERROR(XLOOKUP(E59,PROVEEDORES!$A$2:$A$200,PROVEEDORES!$B$2:$B$200,"NO ENCONTRADO",0,1),""))</f>
        <v>VOLVO GROUP COLOMBIA S A S</v>
      </c>
      <c r="G59" s="52" t="str">
        <f t="array" ref="G59">IF(B59="","",IFERROR(XLOOKUP(B59,DATA!$B$4:$B$2103,DATA!$L$4:$L$2103,"",0,1),""))</f>
        <v>UND</v>
      </c>
      <c r="H59" s="52">
        <f t="array" ref="H59">IF(B59="","",IFERROR(XLOOKUP(B59,DATA!$B$4:$B$2103,DATA!$E$4:$E$2103,0,0,1),0))</f>
        <v>1</v>
      </c>
      <c r="I59" s="53">
        <f t="array" ref="I59">IF(B59="","",IFERROR(XLOOKUP(B59,DATA!$B$4:$B$2103,DATA!$F$4:$F$2103,0,0,1),0))</f>
        <v>132911.1</v>
      </c>
      <c r="J59" s="53">
        <f t="shared" si="1"/>
        <v>132911.1</v>
      </c>
      <c r="K59" s="52">
        <f t="array" ref="K59">IF(B59="","",IFERROR(XLOOKUP(B59,DATA!$B$4:$B$2103,DATA!$N$4:$N$2103,0,0,1),0))</f>
        <v>18</v>
      </c>
      <c r="L59" s="86">
        <f t="shared" si="2"/>
        <v>0.04931506849</v>
      </c>
      <c r="M59" s="52">
        <f t="array" ref="M59">IF(B59="","",IFERROR(XLOOKUP(B59,DATA!$B$4:$B$2103,DATA!$P$4:$P$2103,0,0,1),0))</f>
        <v>0</v>
      </c>
      <c r="N59" s="52">
        <f t="shared" si="3"/>
        <v>0</v>
      </c>
      <c r="O59" s="52">
        <f t="shared" si="4"/>
        <v>0</v>
      </c>
      <c r="P59" s="52">
        <f t="shared" si="5"/>
        <v>20</v>
      </c>
      <c r="Q59" s="52" t="str">
        <f t="shared" si="6"/>
        <v>OPTIMO</v>
      </c>
      <c r="R59" s="52" t="str">
        <f t="shared" si="7"/>
        <v>NIVEL OPTIMO</v>
      </c>
      <c r="S59" s="52">
        <f t="shared" si="8"/>
        <v>0</v>
      </c>
      <c r="T59" s="53">
        <f t="shared" si="9"/>
        <v>0</v>
      </c>
      <c r="U59" s="52" t="str">
        <f t="array" ref="U59">IF(B59="","",IFERROR(XLOOKUP(B59,DATA!$B$4:$B$2103,DATA!$M$4:$M$2103,"",0,1),""))</f>
        <v>A</v>
      </c>
      <c r="V59" s="52" t="str">
        <f t="array" ref="V59">IF(B59="","",IFERROR(XLOOKUP(B59,DATA!$B$4:$B$2103,DATA!$X$4:$X$2103,"",0,1),""))</f>
        <v>SU01F0202</v>
      </c>
      <c r="W59" s="52" t="str">
        <f t="array" ref="W59">IF(B59="","",IFERROR(XLOOKUP(B59,DATA!$B$4:$B$2103,DATA!$H$4:$H$2103,"",0,1),""))</f>
        <v>PLATAFORMA</v>
      </c>
      <c r="X59" s="52" t="str">
        <f t="shared" si="10"/>
        <v>2-ALTA</v>
      </c>
      <c r="Y59" s="87" t="str">
        <f t="shared" si="11"/>
        <v/>
      </c>
      <c r="Z59" s="52" t="str">
        <f t="shared" si="12"/>
        <v/>
      </c>
    </row>
    <row r="60" ht="15.75" customHeight="1">
      <c r="B60" s="47">
        <f>IF(DATA!B60="","",DATA!B60)</f>
        <v>12220012</v>
      </c>
      <c r="C60" s="47">
        <f t="array" ref="C60">IF(B60="","",IFERROR(XLOOKUP(B60,DATA!$B$4:$B$2103,DATA!$D$4:$D$2103,"",0,1),""))</f>
        <v>85104152</v>
      </c>
      <c r="D60" s="47" t="str">
        <f t="array" ref="D60">IF(B60="","",IFERROR(XLOOKUP(B60,DATA!$B$4:$B$2103,DATA!$C$4:$C$2103,"",0,1),""))</f>
        <v>JUEGO DE RETENES CARTER DE ACEITE</v>
      </c>
      <c r="E60" s="47">
        <f t="array" ref="E60">IF(B60="","",IFERROR(XLOOKUP(B60,DATA!$B$4:$B$2103,DATA!$W$4:$W$2103,"",0,1),""))</f>
        <v>900315569</v>
      </c>
      <c r="F60" s="47" t="str">
        <f t="array" ref="F60">IF(B60="","",IFERROR(XLOOKUP(E60,PROVEEDORES!$A$2:$A$200,PROVEEDORES!$B$2:$B$200,"NO ENCONTRADO",0,1),""))</f>
        <v>VOLVO GROUP COLOMBIA S A S</v>
      </c>
      <c r="G60" s="47" t="str">
        <f t="array" ref="G60">IF(B60="","",IFERROR(XLOOKUP(B60,DATA!$B$4:$B$2103,DATA!$L$4:$L$2103,"",0,1),""))</f>
        <v>UND</v>
      </c>
      <c r="H60" s="47">
        <f t="array" ref="H60">IF(B60="","",IFERROR(XLOOKUP(B60,DATA!$B$4:$B$2103,DATA!$E$4:$E$2103,0,0,1),0))</f>
        <v>4</v>
      </c>
      <c r="I60" s="48">
        <f t="array" ref="I60">IF(B60="","",IFERROR(XLOOKUP(B60,DATA!$B$4:$B$2103,DATA!$F$4:$F$2103,0,0,1),0))</f>
        <v>1142638</v>
      </c>
      <c r="J60" s="48">
        <f t="shared" si="1"/>
        <v>4570552</v>
      </c>
      <c r="K60" s="47">
        <f t="array" ref="K60">IF(B60="","",IFERROR(XLOOKUP(B60,DATA!$B$4:$B$2103,DATA!$N$4:$N$2103,0,0,1),0))</f>
        <v>68</v>
      </c>
      <c r="L60" s="85">
        <f t="shared" si="2"/>
        <v>0.1863013699</v>
      </c>
      <c r="M60" s="47">
        <f t="array" ref="M60">IF(B60="","",IFERROR(XLOOKUP(B60,DATA!$B$4:$B$2103,DATA!$P$4:$P$2103,0,0,1),0))</f>
        <v>0</v>
      </c>
      <c r="N60" s="47">
        <f t="shared" si="3"/>
        <v>1</v>
      </c>
      <c r="O60" s="47">
        <f t="shared" si="4"/>
        <v>2</v>
      </c>
      <c r="P60" s="47">
        <f t="shared" si="5"/>
        <v>21</v>
      </c>
      <c r="Q60" s="47" t="str">
        <f t="shared" si="6"/>
        <v>PRECAUCION</v>
      </c>
      <c r="R60" s="47" t="str">
        <f t="shared" si="7"/>
        <v>MONITOREAR 48H</v>
      </c>
      <c r="S60" s="47">
        <f t="shared" si="8"/>
        <v>0</v>
      </c>
      <c r="T60" s="48">
        <f t="shared" si="9"/>
        <v>0</v>
      </c>
      <c r="U60" s="47" t="str">
        <f t="array" ref="U60">IF(B60="","",IFERROR(XLOOKUP(B60,DATA!$B$4:$B$2103,DATA!$M$4:$M$2103,"",0,1),""))</f>
        <v>A</v>
      </c>
      <c r="V60" s="47" t="str">
        <f t="array" ref="V60">IF(B60="","",IFERROR(XLOOKUP(B60,DATA!$B$4:$B$2103,DATA!$X$4:$X$2103,"",0,1),""))</f>
        <v>SU01F0202</v>
      </c>
      <c r="W60" s="47" t="str">
        <f t="array" ref="W60">IF(B60="","",IFERROR(XLOOKUP(B60,DATA!$B$4:$B$2103,DATA!$H$4:$H$2103,"",0,1),""))</f>
        <v>PLATAFORMA</v>
      </c>
      <c r="X60" s="47" t="str">
        <f t="shared" si="10"/>
        <v>2-ALTA</v>
      </c>
      <c r="Y60" s="65" t="str">
        <f t="shared" si="11"/>
        <v/>
      </c>
      <c r="Z60" s="47" t="str">
        <f t="shared" si="12"/>
        <v/>
      </c>
    </row>
    <row r="61" ht="15.75" customHeight="1">
      <c r="B61" s="52">
        <f>IF(DATA!B61="","",DATA!B61)</f>
        <v>12220013</v>
      </c>
      <c r="C61" s="52">
        <f t="array" ref="C61">IF(B61="","",IFERROR(XLOOKUP(B61,DATA!$B$4:$B$2103,DATA!$D$4:$D$2103,"",0,1),""))</f>
        <v>8192235</v>
      </c>
      <c r="D61" s="52" t="str">
        <f t="array" ref="D61">IF(B61="","",IFERROR(XLOOKUP(B61,DATA!$B$4:$B$2103,DATA!$C$4:$C$2103,"",0,1),""))</f>
        <v>LISTON DE GOMA</v>
      </c>
      <c r="E61" s="52">
        <f t="array" ref="E61">IF(B61="","",IFERROR(XLOOKUP(B61,DATA!$B$4:$B$2103,DATA!$W$4:$W$2103,"",0,1),""))</f>
        <v>900315569</v>
      </c>
      <c r="F61" s="52" t="str">
        <f t="array" ref="F61">IF(B61="","",IFERROR(XLOOKUP(E61,PROVEEDORES!$A$2:$A$200,PROVEEDORES!$B$2:$B$200,"NO ENCONTRADO",0,1),""))</f>
        <v>VOLVO GROUP COLOMBIA S A S</v>
      </c>
      <c r="G61" s="52" t="str">
        <f t="array" ref="G61">IF(B61="","",IFERROR(XLOOKUP(B61,DATA!$B$4:$B$2103,DATA!$L$4:$L$2103,"",0,1),""))</f>
        <v>M</v>
      </c>
      <c r="H61" s="52">
        <f t="array" ref="H61">IF(B61="","",IFERROR(XLOOKUP(B61,DATA!$B$4:$B$2103,DATA!$E$4:$E$2103,0,0,1),0))</f>
        <v>9</v>
      </c>
      <c r="I61" s="53">
        <f t="array" ref="I61">IF(B61="","",IFERROR(XLOOKUP(B61,DATA!$B$4:$B$2103,DATA!$F$4:$F$2103,0,0,1),0))</f>
        <v>102916.6</v>
      </c>
      <c r="J61" s="53">
        <f t="shared" si="1"/>
        <v>926249.4</v>
      </c>
      <c r="K61" s="52">
        <f t="array" ref="K61">IF(B61="","",IFERROR(XLOOKUP(B61,DATA!$B$4:$B$2103,DATA!$N$4:$N$2103,0,0,1),0))</f>
        <v>240</v>
      </c>
      <c r="L61" s="86">
        <f t="shared" si="2"/>
        <v>0.6575342466</v>
      </c>
      <c r="M61" s="52">
        <f t="array" ref="M61">IF(B61="","",IFERROR(XLOOKUP(B61,DATA!$B$4:$B$2103,DATA!$P$4:$P$2103,0,0,1),0))</f>
        <v>0</v>
      </c>
      <c r="N61" s="52">
        <f t="shared" si="3"/>
        <v>2</v>
      </c>
      <c r="O61" s="52">
        <f t="shared" si="4"/>
        <v>7</v>
      </c>
      <c r="P61" s="52">
        <f t="shared" si="5"/>
        <v>14</v>
      </c>
      <c r="Q61" s="52" t="str">
        <f t="shared" si="6"/>
        <v>PRECAUCION</v>
      </c>
      <c r="R61" s="52" t="str">
        <f t="shared" si="7"/>
        <v>MONITOREAR 48H</v>
      </c>
      <c r="S61" s="52">
        <f t="shared" si="8"/>
        <v>0</v>
      </c>
      <c r="T61" s="53">
        <f t="shared" si="9"/>
        <v>0</v>
      </c>
      <c r="U61" s="52" t="str">
        <f t="array" ref="U61">IF(B61="","",IFERROR(XLOOKUP(B61,DATA!$B$4:$B$2103,DATA!$M$4:$M$2103,"",0,1),""))</f>
        <v>A</v>
      </c>
      <c r="V61" s="52" t="str">
        <f t="array" ref="V61">IF(B61="","",IFERROR(XLOOKUP(B61,DATA!$B$4:$B$2103,DATA!$X$4:$X$2103,"",0,1),""))</f>
        <v>SU01F0202</v>
      </c>
      <c r="W61" s="52" t="str">
        <f t="array" ref="W61">IF(B61="","",IFERROR(XLOOKUP(B61,DATA!$B$4:$B$2103,DATA!$H$4:$H$2103,"",0,1),""))</f>
        <v>PLATAFORMA</v>
      </c>
      <c r="X61" s="52" t="str">
        <f t="shared" si="10"/>
        <v>2-ALTA</v>
      </c>
      <c r="Y61" s="87" t="str">
        <f t="shared" si="11"/>
        <v/>
      </c>
      <c r="Z61" s="52" t="str">
        <f t="shared" si="12"/>
        <v/>
      </c>
    </row>
    <row r="62" ht="15.75" customHeight="1">
      <c r="B62" s="47">
        <f>IF(DATA!B62="","",DATA!B62)</f>
        <v>12220014</v>
      </c>
      <c r="C62" s="47">
        <f t="array" ref="C62">IF(B62="","",IFERROR(XLOOKUP(B62,DATA!$B$4:$B$2103,DATA!$D$4:$D$2103,"",0,1),""))</f>
        <v>6581</v>
      </c>
      <c r="D62" s="47" t="str">
        <f t="array" ref="D62">IF(B62="","",IFERROR(XLOOKUP(B62,DATA!$B$4:$B$2103,DATA!$C$4:$C$2103,"",0,1),""))</f>
        <v>SILICONA ULTRA GREY LOCTITE 50 ML</v>
      </c>
      <c r="E62" s="47">
        <f t="array" ref="E62">IF(B62="","",IFERROR(XLOOKUP(B62,DATA!$B$4:$B$2103,DATA!$W$4:$W$2103,"",0,1),""))</f>
        <v>900057383</v>
      </c>
      <c r="F62" s="47" t="str">
        <f t="array" ref="F62">IF(B62="","",IFERROR(XLOOKUP(E62,PROVEEDORES!$A$2:$A$200,PROVEEDORES!$B$2:$B$200,"NO ENCONTRADO",0,1),""))</f>
        <v>WURTH COLOMBIA S.A.S.</v>
      </c>
      <c r="G62" s="47" t="str">
        <f t="array" ref="G62">IF(B62="","",IFERROR(XLOOKUP(B62,DATA!$B$4:$B$2103,DATA!$L$4:$L$2103,"",0,1),""))</f>
        <v>UND</v>
      </c>
      <c r="H62" s="47">
        <f t="array" ref="H62">IF(B62="","",IFERROR(XLOOKUP(B62,DATA!$B$4:$B$2103,DATA!$E$4:$E$2103,0,0,1),0))</f>
        <v>9</v>
      </c>
      <c r="I62" s="48">
        <f t="array" ref="I62">IF(B62="","",IFERROR(XLOOKUP(B62,DATA!$B$4:$B$2103,DATA!$F$4:$F$2103,0,0,1),0))</f>
        <v>19456.5</v>
      </c>
      <c r="J62" s="48">
        <f t="shared" si="1"/>
        <v>175108.5</v>
      </c>
      <c r="K62" s="47">
        <f t="array" ref="K62">IF(B62="","",IFERROR(XLOOKUP(B62,DATA!$B$4:$B$2103,DATA!$N$4:$N$2103,0,0,1),0))</f>
        <v>270</v>
      </c>
      <c r="L62" s="85">
        <f t="shared" si="2"/>
        <v>0.7397260274</v>
      </c>
      <c r="M62" s="47">
        <f t="array" ref="M62">IF(B62="","",IFERROR(XLOOKUP(B62,DATA!$B$4:$B$2103,DATA!$P$4:$P$2103,0,0,1),0))</f>
        <v>0</v>
      </c>
      <c r="N62" s="47">
        <f t="shared" si="3"/>
        <v>3</v>
      </c>
      <c r="O62" s="47">
        <f t="shared" si="4"/>
        <v>8</v>
      </c>
      <c r="P62" s="47">
        <f t="shared" si="5"/>
        <v>12</v>
      </c>
      <c r="Q62" s="47" t="str">
        <f t="shared" si="6"/>
        <v>PRECAUCION</v>
      </c>
      <c r="R62" s="47" t="str">
        <f t="shared" si="7"/>
        <v>MONITOREAR 48H</v>
      </c>
      <c r="S62" s="47">
        <f t="shared" si="8"/>
        <v>0</v>
      </c>
      <c r="T62" s="48">
        <f t="shared" si="9"/>
        <v>0</v>
      </c>
      <c r="U62" s="47" t="str">
        <f t="array" ref="U62">IF(B62="","",IFERROR(XLOOKUP(B62,DATA!$B$4:$B$2103,DATA!$M$4:$M$2103,"",0,1),""))</f>
        <v>A</v>
      </c>
      <c r="V62" s="47" t="str">
        <f t="array" ref="V62">IF(B62="","",IFERROR(XLOOKUP(B62,DATA!$B$4:$B$2103,DATA!$X$4:$X$2103,"",0,1),""))</f>
        <v>SU01E0304</v>
      </c>
      <c r="W62" s="47" t="str">
        <f t="array" ref="W62">IF(B62="","",IFERROR(XLOOKUP(B62,DATA!$B$4:$B$2103,DATA!$H$4:$H$2103,"",0,1),""))</f>
        <v>PLATAFORMA</v>
      </c>
      <c r="X62" s="47" t="str">
        <f t="shared" si="10"/>
        <v>2-ALTA</v>
      </c>
      <c r="Y62" s="65" t="str">
        <f t="shared" si="11"/>
        <v/>
      </c>
      <c r="Z62" s="47" t="str">
        <f t="shared" si="12"/>
        <v/>
      </c>
    </row>
    <row r="63" ht="15.75" customHeight="1">
      <c r="B63" s="52">
        <f>IF(DATA!B63="","",DATA!B63)</f>
        <v>12330003</v>
      </c>
      <c r="C63" s="52">
        <f t="array" ref="C63">IF(B63="","",IFERROR(XLOOKUP(B63,DATA!$B$4:$B$2103,DATA!$D$4:$D$2103,"",0,1),""))</f>
        <v>980833</v>
      </c>
      <c r="D63" s="52" t="str">
        <f t="array" ref="D63">IF(B63="","",IFERROR(XLOOKUP(B63,DATA!$B$4:$B$2103,DATA!$C$4:$C$2103,"",0,1),""))</f>
        <v>TUBO PLASTICO DE COMBUSTIBLE 12MM</v>
      </c>
      <c r="E63" s="52">
        <f t="array" ref="E63">IF(B63="","",IFERROR(XLOOKUP(B63,DATA!$B$4:$B$2103,DATA!$W$4:$W$2103,"",0,1),""))</f>
        <v>900315569</v>
      </c>
      <c r="F63" s="52" t="str">
        <f t="array" ref="F63">IF(B63="","",IFERROR(XLOOKUP(E63,PROVEEDORES!$A$2:$A$200,PROVEEDORES!$B$2:$B$200,"NO ENCONTRADO",0,1),""))</f>
        <v>VOLVO GROUP COLOMBIA S A S</v>
      </c>
      <c r="G63" s="52" t="str">
        <f t="array" ref="G63">IF(B63="","",IFERROR(XLOOKUP(B63,DATA!$B$4:$B$2103,DATA!$L$4:$L$2103,"",0,1),""))</f>
        <v>M</v>
      </c>
      <c r="H63" s="52">
        <f t="array" ref="H63">IF(B63="","",IFERROR(XLOOKUP(B63,DATA!$B$4:$B$2103,DATA!$E$4:$E$2103,0,0,1),0))</f>
        <v>5</v>
      </c>
      <c r="I63" s="53">
        <f t="array" ref="I63">IF(B63="","",IFERROR(XLOOKUP(B63,DATA!$B$4:$B$2103,DATA!$F$4:$F$2103,0,0,1),0))</f>
        <v>19648.68</v>
      </c>
      <c r="J63" s="53">
        <f t="shared" si="1"/>
        <v>98243.4</v>
      </c>
      <c r="K63" s="52">
        <f t="array" ref="K63">IF(B63="","",IFERROR(XLOOKUP(B63,DATA!$B$4:$B$2103,DATA!$N$4:$N$2103,0,0,1),0))</f>
        <v>40</v>
      </c>
      <c r="L63" s="86">
        <f t="shared" si="2"/>
        <v>0.1095890411</v>
      </c>
      <c r="M63" s="52">
        <f t="array" ref="M63">IF(B63="","",IFERROR(XLOOKUP(B63,DATA!$B$4:$B$2103,DATA!$P$4:$P$2103,0,0,1),0))</f>
        <v>0</v>
      </c>
      <c r="N63" s="52">
        <f t="shared" si="3"/>
        <v>0</v>
      </c>
      <c r="O63" s="52">
        <f t="shared" si="4"/>
        <v>1</v>
      </c>
      <c r="P63" s="52">
        <f t="shared" si="5"/>
        <v>46</v>
      </c>
      <c r="Q63" s="52" t="str">
        <f t="shared" si="6"/>
        <v>OPTIMO</v>
      </c>
      <c r="R63" s="52" t="str">
        <f t="shared" si="7"/>
        <v>NIVEL OPTIMO</v>
      </c>
      <c r="S63" s="52">
        <f t="shared" si="8"/>
        <v>0</v>
      </c>
      <c r="T63" s="53">
        <f t="shared" si="9"/>
        <v>0</v>
      </c>
      <c r="U63" s="52" t="str">
        <f t="array" ref="U63">IF(B63="","",IFERROR(XLOOKUP(B63,DATA!$B$4:$B$2103,DATA!$M$4:$M$2103,"",0,1),""))</f>
        <v>C</v>
      </c>
      <c r="V63" s="52" t="str">
        <f t="array" ref="V63">IF(B63="","",IFERROR(XLOOKUP(B63,DATA!$B$4:$B$2103,DATA!$X$4:$X$2103,"",0,1),""))</f>
        <v>SU01A0203</v>
      </c>
      <c r="W63" s="52" t="str">
        <f t="array" ref="W63">IF(B63="","",IFERROR(XLOOKUP(B63,DATA!$B$4:$B$2103,DATA!$H$4:$H$2103,"",0,1),""))</f>
        <v>PLATAFORMA</v>
      </c>
      <c r="X63" s="52" t="str">
        <f t="shared" si="10"/>
        <v>4-BAJA</v>
      </c>
      <c r="Y63" s="87" t="str">
        <f t="shared" si="11"/>
        <v/>
      </c>
      <c r="Z63" s="52" t="str">
        <f t="shared" si="12"/>
        <v/>
      </c>
    </row>
    <row r="64" ht="15.75" customHeight="1">
      <c r="B64" s="47">
        <f>IF(DATA!B64="","",DATA!B64)</f>
        <v>12330004</v>
      </c>
      <c r="C64" s="47">
        <f t="array" ref="C64">IF(B64="","",IFERROR(XLOOKUP(B64,DATA!$B$4:$B$2103,DATA!$D$4:$D$2103,"",0,1),""))</f>
        <v>101030007</v>
      </c>
      <c r="D64" s="47" t="str">
        <f t="array" ref="D64">IF(B64="","",IFERROR(XLOOKUP(B64,DATA!$B$4:$B$2103,DATA!$C$4:$C$2103,"",0,1),""))</f>
        <v>ABRAZADERA ENCAUCHETADA 1 1/2" #40</v>
      </c>
      <c r="E64" s="47">
        <f t="array" ref="E64">IF(B64="","",IFERROR(XLOOKUP(B64,DATA!$B$4:$B$2103,DATA!$W$4:$W$2103,"",0,1),""))</f>
        <v>826003816</v>
      </c>
      <c r="F64" s="47" t="str">
        <f t="array" ref="F64">IF(B64="","",IFERROR(XLOOKUP(E64,PROVEEDORES!$A$2:$A$200,PROVEEDORES!$B$2:$B$200,"NO ENCONTRADO",0,1),""))</f>
        <v>TORNIPLUS LIMITADA</v>
      </c>
      <c r="G64" s="47" t="str">
        <f t="array" ref="G64">IF(B64="","",IFERROR(XLOOKUP(B64,DATA!$B$4:$B$2103,DATA!$L$4:$L$2103,"",0,1),""))</f>
        <v>UND</v>
      </c>
      <c r="H64" s="47">
        <f t="array" ref="H64">IF(B64="","",IFERROR(XLOOKUP(B64,DATA!$B$4:$B$2103,DATA!$E$4:$E$2103,0,0,1),0))</f>
        <v>8</v>
      </c>
      <c r="I64" s="48">
        <f t="array" ref="I64">IF(B64="","",IFERROR(XLOOKUP(B64,DATA!$B$4:$B$2103,DATA!$F$4:$F$2103,0,0,1),0))</f>
        <v>4385.15</v>
      </c>
      <c r="J64" s="48">
        <f t="shared" si="1"/>
        <v>35081.2</v>
      </c>
      <c r="K64" s="47">
        <f t="array" ref="K64">IF(B64="","",IFERROR(XLOOKUP(B64,DATA!$B$4:$B$2103,DATA!$N$4:$N$2103,0,0,1),0))</f>
        <v>451</v>
      </c>
      <c r="L64" s="85">
        <f t="shared" si="2"/>
        <v>1.235616438</v>
      </c>
      <c r="M64" s="47">
        <f t="array" ref="M64">IF(B64="","",IFERROR(XLOOKUP(B64,DATA!$B$4:$B$2103,DATA!$P$4:$P$2103,0,0,1),0))</f>
        <v>0</v>
      </c>
      <c r="N64" s="47">
        <f t="shared" si="3"/>
        <v>4</v>
      </c>
      <c r="O64" s="47">
        <f t="shared" si="4"/>
        <v>13</v>
      </c>
      <c r="P64" s="47">
        <f t="shared" si="5"/>
        <v>6</v>
      </c>
      <c r="Q64" s="47" t="str">
        <f t="shared" si="6"/>
        <v>REORDEN INMEDIATO</v>
      </c>
      <c r="R64" s="47" t="str">
        <f t="shared" si="7"/>
        <v>GENERAR OC EN 24H</v>
      </c>
      <c r="S64" s="47">
        <f t="shared" si="8"/>
        <v>5</v>
      </c>
      <c r="T64" s="48">
        <f t="shared" si="9"/>
        <v>21925.75</v>
      </c>
      <c r="U64" s="47" t="str">
        <f t="array" ref="U64">IF(B64="","",IFERROR(XLOOKUP(B64,DATA!$B$4:$B$2103,DATA!$M$4:$M$2103,"",0,1),""))</f>
        <v>A</v>
      </c>
      <c r="V64" s="47" t="str">
        <f t="array" ref="V64">IF(B64="","",IFERROR(XLOOKUP(B64,DATA!$B$4:$B$2103,DATA!$X$4:$X$2103,"",0,1),""))</f>
        <v>SU01D0303</v>
      </c>
      <c r="W64" s="47" t="str">
        <f t="array" ref="W64">IF(B64="","",IFERROR(XLOOKUP(B64,DATA!$B$4:$B$2103,DATA!$H$4:$H$2103,"",0,1),""))</f>
        <v>PLATAFORMA</v>
      </c>
      <c r="X64" s="47" t="str">
        <f t="shared" si="10"/>
        <v>2-ALTA</v>
      </c>
      <c r="Y64" s="65" t="str">
        <f t="shared" si="11"/>
        <v/>
      </c>
      <c r="Z64" s="47" t="str">
        <f t="shared" si="12"/>
        <v/>
      </c>
    </row>
    <row r="65" ht="15.75" customHeight="1">
      <c r="B65" s="52">
        <f>IF(DATA!B65="","",DATA!B65)</f>
        <v>12330005</v>
      </c>
      <c r="C65" s="52">
        <f t="array" ref="C65">IF(B65="","",IFERROR(XLOOKUP(B65,DATA!$B$4:$B$2103,DATA!$D$4:$D$2103,"",0,1),""))</f>
        <v>20572888</v>
      </c>
      <c r="D65" s="52" t="str">
        <f t="array" ref="D65">IF(B65="","",IFERROR(XLOOKUP(B65,DATA!$B$4:$B$2103,DATA!$C$4:$C$2103,"",0,1),""))</f>
        <v>VALVULA DE AIREACION (DESFOGUE TANQUE COMB.)</v>
      </c>
      <c r="E65" s="52">
        <f t="array" ref="E65">IF(B65="","",IFERROR(XLOOKUP(B65,DATA!$B$4:$B$2103,DATA!$W$4:$W$2103,"",0,1),""))</f>
        <v>900315569</v>
      </c>
      <c r="F65" s="52" t="str">
        <f t="array" ref="F65">IF(B65="","",IFERROR(XLOOKUP(E65,PROVEEDORES!$A$2:$A$200,PROVEEDORES!$B$2:$B$200,"NO ENCONTRADO",0,1),""))</f>
        <v>VOLVO GROUP COLOMBIA S A S</v>
      </c>
      <c r="G65" s="52" t="str">
        <f t="array" ref="G65">IF(B65="","",IFERROR(XLOOKUP(B65,DATA!$B$4:$B$2103,DATA!$L$4:$L$2103,"",0,1),""))</f>
        <v>UND</v>
      </c>
      <c r="H65" s="52">
        <f t="array" ref="H65">IF(B65="","",IFERROR(XLOOKUP(B65,DATA!$B$4:$B$2103,DATA!$E$4:$E$2103,0,0,1),0))</f>
        <v>0</v>
      </c>
      <c r="I65" s="53">
        <f t="array" ref="I65">IF(B65="","",IFERROR(XLOOKUP(B65,DATA!$B$4:$B$2103,DATA!$F$4:$F$2103,0,0,1),0))</f>
        <v>114568.5</v>
      </c>
      <c r="J65" s="53">
        <f t="shared" si="1"/>
        <v>0</v>
      </c>
      <c r="K65" s="52">
        <f t="array" ref="K65">IF(B65="","",IFERROR(XLOOKUP(B65,DATA!$B$4:$B$2103,DATA!$N$4:$N$2103,0,0,1),0))</f>
        <v>1</v>
      </c>
      <c r="L65" s="86">
        <f t="shared" si="2"/>
        <v>0.002739726027</v>
      </c>
      <c r="M65" s="52">
        <f t="array" ref="M65">IF(B65="","",IFERROR(XLOOKUP(B65,DATA!$B$4:$B$2103,DATA!$P$4:$P$2103,0,0,1),0))</f>
        <v>0</v>
      </c>
      <c r="N65" s="52">
        <f t="shared" si="3"/>
        <v>0</v>
      </c>
      <c r="O65" s="52">
        <f t="shared" si="4"/>
        <v>0</v>
      </c>
      <c r="P65" s="52">
        <f t="shared" si="5"/>
        <v>0</v>
      </c>
      <c r="Q65" s="52" t="str">
        <f t="shared" si="6"/>
        <v>CRITICO</v>
      </c>
      <c r="R65" s="52" t="str">
        <f t="shared" si="7"/>
        <v>PEDIR INMEDIATAMENTE</v>
      </c>
      <c r="S65" s="52">
        <f t="shared" si="8"/>
        <v>0</v>
      </c>
      <c r="T65" s="53">
        <f t="shared" si="9"/>
        <v>0</v>
      </c>
      <c r="U65" s="52" t="str">
        <f t="array" ref="U65">IF(B65="","",IFERROR(XLOOKUP(B65,DATA!$B$4:$B$2103,DATA!$M$4:$M$2103,"",0,1),""))</f>
        <v>A</v>
      </c>
      <c r="V65" s="52" t="str">
        <f t="array" ref="V65">IF(B65="","",IFERROR(XLOOKUP(B65,DATA!$B$4:$B$2103,DATA!$X$4:$X$2103,"",0,1),""))</f>
        <v>SU01C0204</v>
      </c>
      <c r="W65" s="52" t="str">
        <f t="array" ref="W65">IF(B65="","",IFERROR(XLOOKUP(B65,DATA!$B$4:$B$2103,DATA!$H$4:$H$2103,"",0,1),""))</f>
        <v>PLATAFORMA</v>
      </c>
      <c r="X65" s="52" t="str">
        <f t="shared" si="10"/>
        <v>1-MAXIMA</v>
      </c>
      <c r="Y65" s="87">
        <f t="shared" si="11"/>
        <v>1.00065</v>
      </c>
      <c r="Z65" s="52">
        <f t="shared" si="12"/>
        <v>12330005</v>
      </c>
    </row>
    <row r="66" ht="15.75" customHeight="1">
      <c r="B66" s="47">
        <f>IF(DATA!B66="","",DATA!B66)</f>
        <v>12330006</v>
      </c>
      <c r="C66" s="47">
        <f t="array" ref="C66">IF(B66="","",IFERROR(XLOOKUP(B66,DATA!$B$4:$B$2103,DATA!$D$4:$D$2103,"",0,1),""))</f>
        <v>980832</v>
      </c>
      <c r="D66" s="47" t="str">
        <f t="array" ref="D66">IF(B66="","",IFERROR(XLOOKUP(B66,DATA!$B$4:$B$2103,DATA!$C$4:$C$2103,"",0,1),""))</f>
        <v>TUBO DESFOGUE TANQUE COMBUSTIBLE</v>
      </c>
      <c r="E66" s="47">
        <f t="array" ref="E66">IF(B66="","",IFERROR(XLOOKUP(B66,DATA!$B$4:$B$2103,DATA!$W$4:$W$2103,"",0,1),""))</f>
        <v>900315569</v>
      </c>
      <c r="F66" s="47" t="str">
        <f t="array" ref="F66">IF(B66="","",IFERROR(XLOOKUP(E66,PROVEEDORES!$A$2:$A$200,PROVEEDORES!$B$2:$B$200,"NO ENCONTRADO",0,1),""))</f>
        <v>VOLVO GROUP COLOMBIA S A S</v>
      </c>
      <c r="G66" s="47" t="str">
        <f t="array" ref="G66">IF(B66="","",IFERROR(XLOOKUP(B66,DATA!$B$4:$B$2103,DATA!$L$4:$L$2103,"",0,1),""))</f>
        <v>UND</v>
      </c>
      <c r="H66" s="47">
        <f t="array" ref="H66">IF(B66="","",IFERROR(XLOOKUP(B66,DATA!$B$4:$B$2103,DATA!$E$4:$E$2103,0,0,1),0))</f>
        <v>0</v>
      </c>
      <c r="I66" s="48">
        <f t="array" ref="I66">IF(B66="","",IFERROR(XLOOKUP(B66,DATA!$B$4:$B$2103,DATA!$F$4:$F$2103,0,0,1),0))</f>
        <v>0</v>
      </c>
      <c r="J66" s="48">
        <f t="shared" si="1"/>
        <v>0</v>
      </c>
      <c r="K66" s="47">
        <f t="array" ref="K66">IF(B66="","",IFERROR(XLOOKUP(B66,DATA!$B$4:$B$2103,DATA!$N$4:$N$2103,0,0,1),0))</f>
        <v>0</v>
      </c>
      <c r="L66" s="85">
        <f t="shared" si="2"/>
        <v>0</v>
      </c>
      <c r="M66" s="47">
        <f t="array" ref="M66">IF(B66="","",IFERROR(XLOOKUP(B66,DATA!$B$4:$B$2103,DATA!$P$4:$P$2103,0,0,1),0))</f>
        <v>0</v>
      </c>
      <c r="N66" s="47">
        <f t="shared" si="3"/>
        <v>0</v>
      </c>
      <c r="O66" s="47">
        <f t="shared" si="4"/>
        <v>0</v>
      </c>
      <c r="P66" s="47" t="str">
        <f t="shared" si="5"/>
        <v/>
      </c>
      <c r="Q66" s="47" t="str">
        <f t="shared" si="6"/>
        <v>CRITICO</v>
      </c>
      <c r="R66" s="47" t="str">
        <f t="shared" si="7"/>
        <v>PEDIR INMEDIATAMENTE</v>
      </c>
      <c r="S66" s="47">
        <f t="shared" si="8"/>
        <v>0</v>
      </c>
      <c r="T66" s="48">
        <f t="shared" si="9"/>
        <v>0</v>
      </c>
      <c r="U66" s="47" t="str">
        <f t="array" ref="U66">IF(B66="","",IFERROR(XLOOKUP(B66,DATA!$B$4:$B$2103,DATA!$M$4:$M$2103,"",0,1),""))</f>
        <v>A</v>
      </c>
      <c r="V66" s="47" t="str">
        <f t="array" ref="V66">IF(B66="","",IFERROR(XLOOKUP(B66,DATA!$B$4:$B$2103,DATA!$X$4:$X$2103,"",0,1),""))</f>
        <v>SU01C0204</v>
      </c>
      <c r="W66" s="47" t="str">
        <f t="array" ref="W66">IF(B66="","",IFERROR(XLOOKUP(B66,DATA!$B$4:$B$2103,DATA!$H$4:$H$2103,"",0,1),""))</f>
        <v>PLATAFORMA</v>
      </c>
      <c r="X66" s="47" t="str">
        <f t="shared" si="10"/>
        <v>1-MAXIMA</v>
      </c>
      <c r="Y66" s="65" t="str">
        <f t="shared" si="11"/>
        <v/>
      </c>
      <c r="Z66" s="47">
        <f t="shared" si="12"/>
        <v>12330006</v>
      </c>
    </row>
    <row r="67" ht="15.75" customHeight="1">
      <c r="B67" s="52">
        <f>IF(DATA!B67="","",DATA!B67)</f>
        <v>12330007</v>
      </c>
      <c r="C67" s="52">
        <f t="array" ref="C67">IF(B67="","",IFERROR(XLOOKUP(B67,DATA!$B$4:$B$2103,DATA!$D$4:$D$2103,"",0,1),""))</f>
        <v>20569291</v>
      </c>
      <c r="D67" s="52" t="str">
        <f t="array" ref="D67">IF(B67="","",IFERROR(XLOOKUP(B67,DATA!$B$4:$B$2103,DATA!$C$4:$C$2103,"",0,1),""))</f>
        <v>INYECTOR BOMBA</v>
      </c>
      <c r="E67" s="52">
        <f t="array" ref="E67">IF(B67="","",IFERROR(XLOOKUP(B67,DATA!$B$4:$B$2103,DATA!$W$4:$W$2103,"",0,1),""))</f>
        <v>900315569</v>
      </c>
      <c r="F67" s="52" t="str">
        <f t="array" ref="F67">IF(B67="","",IFERROR(XLOOKUP(E67,PROVEEDORES!$A$2:$A$200,PROVEEDORES!$B$2:$B$200,"NO ENCONTRADO",0,1),""))</f>
        <v>VOLVO GROUP COLOMBIA S A S</v>
      </c>
      <c r="G67" s="52" t="str">
        <f t="array" ref="G67">IF(B67="","",IFERROR(XLOOKUP(B67,DATA!$B$4:$B$2103,DATA!$L$4:$L$2103,"",0,1),""))</f>
        <v>UND</v>
      </c>
      <c r="H67" s="52">
        <f t="array" ref="H67">IF(B67="","",IFERROR(XLOOKUP(B67,DATA!$B$4:$B$2103,DATA!$E$4:$E$2103,0,0,1),0))</f>
        <v>0</v>
      </c>
      <c r="I67" s="53">
        <f t="array" ref="I67">IF(B67="","",IFERROR(XLOOKUP(B67,DATA!$B$4:$B$2103,DATA!$F$4:$F$2103,0,0,1),0))</f>
        <v>3278355</v>
      </c>
      <c r="J67" s="53">
        <f t="shared" si="1"/>
        <v>0</v>
      </c>
      <c r="K67" s="52">
        <f t="array" ref="K67">IF(B67="","",IFERROR(XLOOKUP(B67,DATA!$B$4:$B$2103,DATA!$N$4:$N$2103,0,0,1),0))</f>
        <v>8</v>
      </c>
      <c r="L67" s="86">
        <f t="shared" si="2"/>
        <v>0.02191780822</v>
      </c>
      <c r="M67" s="52">
        <f t="array" ref="M67">IF(B67="","",IFERROR(XLOOKUP(B67,DATA!$B$4:$B$2103,DATA!$P$4:$P$2103,0,0,1),0))</f>
        <v>0</v>
      </c>
      <c r="N67" s="52">
        <f t="shared" si="3"/>
        <v>0</v>
      </c>
      <c r="O67" s="52">
        <f t="shared" si="4"/>
        <v>0</v>
      </c>
      <c r="P67" s="52">
        <f t="shared" si="5"/>
        <v>0</v>
      </c>
      <c r="Q67" s="52" t="str">
        <f t="shared" si="6"/>
        <v>CRITICO</v>
      </c>
      <c r="R67" s="52" t="str">
        <f t="shared" si="7"/>
        <v>PEDIR INMEDIATAMENTE</v>
      </c>
      <c r="S67" s="52">
        <f t="shared" si="8"/>
        <v>0</v>
      </c>
      <c r="T67" s="53">
        <f t="shared" si="9"/>
        <v>0</v>
      </c>
      <c r="U67" s="52" t="str">
        <f t="array" ref="U67">IF(B67="","",IFERROR(XLOOKUP(B67,DATA!$B$4:$B$2103,DATA!$M$4:$M$2103,"",0,1),""))</f>
        <v>A</v>
      </c>
      <c r="V67" s="52" t="str">
        <f t="array" ref="V67">IF(B67="","",IFERROR(XLOOKUP(B67,DATA!$B$4:$B$2103,DATA!$X$4:$X$2103,"",0,1),""))</f>
        <v>SU01B0202</v>
      </c>
      <c r="W67" s="52" t="str">
        <f t="array" ref="W67">IF(B67="","",IFERROR(XLOOKUP(B67,DATA!$B$4:$B$2103,DATA!$H$4:$H$2103,"",0,1),""))</f>
        <v>PLATAFORMA</v>
      </c>
      <c r="X67" s="52" t="str">
        <f t="shared" si="10"/>
        <v>1-MAXIMA</v>
      </c>
      <c r="Y67" s="87">
        <f t="shared" si="11"/>
        <v>8.00067</v>
      </c>
      <c r="Z67" s="52">
        <f t="shared" si="12"/>
        <v>12330007</v>
      </c>
    </row>
    <row r="68" ht="15.75" customHeight="1">
      <c r="B68" s="47" t="str">
        <f>IF(DATA!B68="","",DATA!B68)</f>
        <v>12330007-R</v>
      </c>
      <c r="C68" s="47">
        <f t="array" ref="C68">IF(B68="","",IFERROR(XLOOKUP(B68,DATA!$B$4:$B$2103,DATA!$D$4:$D$2103,"",0,1),""))</f>
        <v>20569291</v>
      </c>
      <c r="D68" s="47" t="str">
        <f t="array" ref="D68">IF(B68="","",IFERROR(XLOOKUP(B68,DATA!$B$4:$B$2103,DATA!$C$4:$C$2103,"",0,1),""))</f>
        <v>INYECTOR BOMBA</v>
      </c>
      <c r="E68" s="47">
        <f t="array" ref="E68">IF(B68="","",IFERROR(XLOOKUP(B68,DATA!$B$4:$B$2103,DATA!$W$4:$W$2103,"",0,1),""))</f>
        <v>900559647</v>
      </c>
      <c r="F68" s="47" t="str">
        <f t="array" ref="F68">IF(B68="","",IFERROR(XLOOKUP(E68,PROVEEDORES!$A$2:$A$200,PROVEEDORES!$B$2:$B$200,"NO ENCONTRADO",0,1),""))</f>
        <v>FEDERAL DIESEL IMPORTACIONES SAS</v>
      </c>
      <c r="G68" s="47" t="str">
        <f t="array" ref="G68">IF(B68="","",IFERROR(XLOOKUP(B68,DATA!$B$4:$B$2103,DATA!$L$4:$L$2103,"",0,1),""))</f>
        <v>UND</v>
      </c>
      <c r="H68" s="47">
        <f t="array" ref="H68">IF(B68="","",IFERROR(XLOOKUP(B68,DATA!$B$4:$B$2103,DATA!$E$4:$E$2103,0,0,1),0))</f>
        <v>19</v>
      </c>
      <c r="I68" s="48">
        <f t="array" ref="I68">IF(B68="","",IFERROR(XLOOKUP(B68,DATA!$B$4:$B$2103,DATA!$F$4:$F$2103,0,0,1),0))</f>
        <v>570465.2</v>
      </c>
      <c r="J68" s="48">
        <f t="shared" si="1"/>
        <v>10838838.8</v>
      </c>
      <c r="K68" s="47">
        <f t="array" ref="K68">IF(B68="","",IFERROR(XLOOKUP(B68,DATA!$B$4:$B$2103,DATA!$N$4:$N$2103,0,0,1),0))</f>
        <v>2451</v>
      </c>
      <c r="L68" s="85">
        <f t="shared" si="2"/>
        <v>6.715068493</v>
      </c>
      <c r="M68" s="47">
        <f t="array" ref="M68">IF(B68="","",IFERROR(XLOOKUP(B68,DATA!$B$4:$B$2103,DATA!$P$4:$P$2103,0,0,1),0))</f>
        <v>0</v>
      </c>
      <c r="N68" s="47">
        <f t="shared" si="3"/>
        <v>24</v>
      </c>
      <c r="O68" s="47">
        <f t="shared" si="4"/>
        <v>71</v>
      </c>
      <c r="P68" s="47">
        <f t="shared" si="5"/>
        <v>3</v>
      </c>
      <c r="Q68" s="47" t="str">
        <f t="shared" si="6"/>
        <v>REORDEN INMEDIATO</v>
      </c>
      <c r="R68" s="47" t="str">
        <f t="shared" si="7"/>
        <v>GENERAR OC EN 24H</v>
      </c>
      <c r="S68" s="47">
        <f t="shared" si="8"/>
        <v>52</v>
      </c>
      <c r="T68" s="48">
        <f t="shared" si="9"/>
        <v>29664190.4</v>
      </c>
      <c r="U68" s="47" t="str">
        <f t="array" ref="U68">IF(B68="","",IFERROR(XLOOKUP(B68,DATA!$B$4:$B$2103,DATA!$M$4:$M$2103,"",0,1),""))</f>
        <v>A</v>
      </c>
      <c r="V68" s="47" t="str">
        <f t="array" ref="V68">IF(B68="","",IFERROR(XLOOKUP(B68,DATA!$B$4:$B$2103,DATA!$X$4:$X$2103,"",0,1),""))</f>
        <v>SU01B0202</v>
      </c>
      <c r="W68" s="47" t="str">
        <f t="array" ref="W68">IF(B68="","",IFERROR(XLOOKUP(B68,DATA!$B$4:$B$2103,DATA!$H$4:$H$2103,"",0,1),""))</f>
        <v>PLATAFORMA</v>
      </c>
      <c r="X68" s="47" t="str">
        <f t="shared" si="10"/>
        <v>2-ALTA</v>
      </c>
      <c r="Y68" s="65" t="str">
        <f t="shared" si="11"/>
        <v/>
      </c>
      <c r="Z68" s="47" t="str">
        <f t="shared" si="12"/>
        <v/>
      </c>
    </row>
    <row r="69" ht="15.75" customHeight="1">
      <c r="B69" s="52">
        <f>IF(DATA!B69="","",DATA!B69)</f>
        <v>12330008</v>
      </c>
      <c r="C69" s="52">
        <f t="array" ref="C69">IF(B69="","",IFERROR(XLOOKUP(B69,DATA!$B$4:$B$2103,DATA!$D$4:$D$2103,"",0,1),""))</f>
        <v>22098806</v>
      </c>
      <c r="D69" s="52" t="str">
        <f t="array" ref="D69">IF(B69="","",IFERROR(XLOOKUP(B69,DATA!$B$4:$B$2103,DATA!$C$4:$C$2103,"",0,1),""))</f>
        <v>SENSOR NIVEL COMBUSTIBLE (PESCADOR)</v>
      </c>
      <c r="E69" s="52">
        <f t="array" ref="E69">IF(B69="","",IFERROR(XLOOKUP(B69,DATA!$B$4:$B$2103,DATA!$W$4:$W$2103,"",0,1),""))</f>
        <v>900315569</v>
      </c>
      <c r="F69" s="52" t="str">
        <f t="array" ref="F69">IF(B69="","",IFERROR(XLOOKUP(E69,PROVEEDORES!$A$2:$A$200,PROVEEDORES!$B$2:$B$200,"NO ENCONTRADO",0,1),""))</f>
        <v>VOLVO GROUP COLOMBIA S A S</v>
      </c>
      <c r="G69" s="52" t="str">
        <f t="array" ref="G69">IF(B69="","",IFERROR(XLOOKUP(B69,DATA!$B$4:$B$2103,DATA!$L$4:$L$2103,"",0,1),""))</f>
        <v>UND</v>
      </c>
      <c r="H69" s="52">
        <f t="array" ref="H69">IF(B69="","",IFERROR(XLOOKUP(B69,DATA!$B$4:$B$2103,DATA!$E$4:$E$2103,0,0,1),0))</f>
        <v>1</v>
      </c>
      <c r="I69" s="53">
        <f t="array" ref="I69">IF(B69="","",IFERROR(XLOOKUP(B69,DATA!$B$4:$B$2103,DATA!$F$4:$F$2103,0,0,1),0))</f>
        <v>1287252</v>
      </c>
      <c r="J69" s="53">
        <f t="shared" si="1"/>
        <v>1287252</v>
      </c>
      <c r="K69" s="52">
        <f t="array" ref="K69">IF(B69="","",IFERROR(XLOOKUP(B69,DATA!$B$4:$B$2103,DATA!$N$4:$N$2103,0,0,1),0))</f>
        <v>5</v>
      </c>
      <c r="L69" s="86">
        <f t="shared" si="2"/>
        <v>0.01369863014</v>
      </c>
      <c r="M69" s="52">
        <f t="array" ref="M69">IF(B69="","",IFERROR(XLOOKUP(B69,DATA!$B$4:$B$2103,DATA!$P$4:$P$2103,0,0,1),0))</f>
        <v>0</v>
      </c>
      <c r="N69" s="52">
        <f t="shared" si="3"/>
        <v>0</v>
      </c>
      <c r="O69" s="52">
        <f t="shared" si="4"/>
        <v>0</v>
      </c>
      <c r="P69" s="52">
        <f t="shared" si="5"/>
        <v>73</v>
      </c>
      <c r="Q69" s="52" t="str">
        <f t="shared" si="6"/>
        <v>OPTIMO</v>
      </c>
      <c r="R69" s="52" t="str">
        <f t="shared" si="7"/>
        <v>NIVEL OPTIMO</v>
      </c>
      <c r="S69" s="52">
        <f t="shared" si="8"/>
        <v>0</v>
      </c>
      <c r="T69" s="53">
        <f t="shared" si="9"/>
        <v>0</v>
      </c>
      <c r="U69" s="52" t="str">
        <f t="array" ref="U69">IF(B69="","",IFERROR(XLOOKUP(B69,DATA!$B$4:$B$2103,DATA!$M$4:$M$2103,"",0,1),""))</f>
        <v>C</v>
      </c>
      <c r="V69" s="52" t="str">
        <f t="array" ref="V69">IF(B69="","",IFERROR(XLOOKUP(B69,DATA!$B$4:$B$2103,DATA!$X$4:$X$2103,"",0,1),""))</f>
        <v>SU01F0203</v>
      </c>
      <c r="W69" s="52" t="str">
        <f t="array" ref="W69">IF(B69="","",IFERROR(XLOOKUP(B69,DATA!$B$4:$B$2103,DATA!$H$4:$H$2103,"",0,1),""))</f>
        <v>PLATAFORMA</v>
      </c>
      <c r="X69" s="52" t="str">
        <f t="shared" si="10"/>
        <v>4-BAJA</v>
      </c>
      <c r="Y69" s="87" t="str">
        <f t="shared" si="11"/>
        <v/>
      </c>
      <c r="Z69" s="52" t="str">
        <f t="shared" si="12"/>
        <v/>
      </c>
    </row>
    <row r="70" ht="15.75" customHeight="1">
      <c r="B70" s="47">
        <f>IF(DATA!B70="","",DATA!B70)</f>
        <v>12330009</v>
      </c>
      <c r="C70" s="47">
        <f t="array" ref="C70">IF(B70="","",IFERROR(XLOOKUP(B70,DATA!$B$4:$B$2103,DATA!$D$4:$D$2103,"",0,1),""))</f>
        <v>22463597</v>
      </c>
      <c r="D70" s="47" t="str">
        <f t="array" ref="D70">IF(B70="","",IFERROR(XLOOKUP(B70,DATA!$B$4:$B$2103,DATA!$C$4:$C$2103,"",0,1),""))</f>
        <v>ELECTROVALVULA CIERRE COMBUSTIBLE</v>
      </c>
      <c r="E70" s="47">
        <f t="array" ref="E70">IF(B70="","",IFERROR(XLOOKUP(B70,DATA!$B$4:$B$2103,DATA!$W$4:$W$2103,"",0,1),""))</f>
        <v>900315569</v>
      </c>
      <c r="F70" s="47" t="str">
        <f t="array" ref="F70">IF(B70="","",IFERROR(XLOOKUP(E70,PROVEEDORES!$A$2:$A$200,PROVEEDORES!$B$2:$B$200,"NO ENCONTRADO",0,1),""))</f>
        <v>VOLVO GROUP COLOMBIA S A S</v>
      </c>
      <c r="G70" s="47" t="str">
        <f t="array" ref="G70">IF(B70="","",IFERROR(XLOOKUP(B70,DATA!$B$4:$B$2103,DATA!$L$4:$L$2103,"",0,1),""))</f>
        <v>UND</v>
      </c>
      <c r="H70" s="47">
        <f t="array" ref="H70">IF(B70="","",IFERROR(XLOOKUP(B70,DATA!$B$4:$B$2103,DATA!$E$4:$E$2103,0,0,1),0))</f>
        <v>0</v>
      </c>
      <c r="I70" s="48">
        <f t="array" ref="I70">IF(B70="","",IFERROR(XLOOKUP(B70,DATA!$B$4:$B$2103,DATA!$F$4:$F$2103,0,0,1),0))</f>
        <v>654568.4</v>
      </c>
      <c r="J70" s="48">
        <f t="shared" si="1"/>
        <v>0</v>
      </c>
      <c r="K70" s="47">
        <f t="array" ref="K70">IF(B70="","",IFERROR(XLOOKUP(B70,DATA!$B$4:$B$2103,DATA!$N$4:$N$2103,0,0,1),0))</f>
        <v>4</v>
      </c>
      <c r="L70" s="85">
        <f t="shared" si="2"/>
        <v>0.01095890411</v>
      </c>
      <c r="M70" s="47">
        <f t="array" ref="M70">IF(B70="","",IFERROR(XLOOKUP(B70,DATA!$B$4:$B$2103,DATA!$P$4:$P$2103,0,0,1),0))</f>
        <v>0</v>
      </c>
      <c r="N70" s="47">
        <f t="shared" si="3"/>
        <v>0</v>
      </c>
      <c r="O70" s="47">
        <f t="shared" si="4"/>
        <v>0</v>
      </c>
      <c r="P70" s="47">
        <f t="shared" si="5"/>
        <v>0</v>
      </c>
      <c r="Q70" s="47" t="str">
        <f t="shared" si="6"/>
        <v>CRITICO</v>
      </c>
      <c r="R70" s="47" t="str">
        <f t="shared" si="7"/>
        <v>PEDIR INMEDIATAMENTE</v>
      </c>
      <c r="S70" s="47">
        <f t="shared" si="8"/>
        <v>0</v>
      </c>
      <c r="T70" s="48">
        <f t="shared" si="9"/>
        <v>0</v>
      </c>
      <c r="U70" s="47" t="str">
        <f t="array" ref="U70">IF(B70="","",IFERROR(XLOOKUP(B70,DATA!$B$4:$B$2103,DATA!$M$4:$M$2103,"",0,1),""))</f>
        <v>A</v>
      </c>
      <c r="V70" s="47" t="str">
        <f t="array" ref="V70">IF(B70="","",IFERROR(XLOOKUP(B70,DATA!$B$4:$B$2103,DATA!$X$4:$X$2103,"",0,1),""))</f>
        <v>SU01F0203</v>
      </c>
      <c r="W70" s="47" t="str">
        <f t="array" ref="W70">IF(B70="","",IFERROR(XLOOKUP(B70,DATA!$B$4:$B$2103,DATA!$H$4:$H$2103,"",0,1),""))</f>
        <v>PLATAFORMA</v>
      </c>
      <c r="X70" s="47" t="str">
        <f t="shared" si="10"/>
        <v>1-MAXIMA</v>
      </c>
      <c r="Y70" s="65">
        <f t="shared" si="11"/>
        <v>4.0007</v>
      </c>
      <c r="Z70" s="47">
        <f t="shared" si="12"/>
        <v>12330009</v>
      </c>
    </row>
    <row r="71" ht="15.75" customHeight="1">
      <c r="B71" s="52">
        <f>IF(DATA!B71="","",DATA!B71)</f>
        <v>12330010</v>
      </c>
      <c r="C71" s="52">
        <f t="array" ref="C71">IF(B71="","",IFERROR(XLOOKUP(B71,DATA!$B$4:$B$2103,DATA!$D$4:$D$2103,"",0,1),""))</f>
        <v>3964833</v>
      </c>
      <c r="D71" s="52" t="str">
        <f t="array" ref="D71">IF(B71="","",IFERROR(XLOOKUP(B71,DATA!$B$4:$B$2103,DATA!$C$4:$C$2103,"",0,1),""))</f>
        <v>JUNTA DE BOMBA DE COMBUSTIBLE</v>
      </c>
      <c r="E71" s="52">
        <f t="array" ref="E71">IF(B71="","",IFERROR(XLOOKUP(B71,DATA!$B$4:$B$2103,DATA!$W$4:$W$2103,"",0,1),""))</f>
        <v>900315569</v>
      </c>
      <c r="F71" s="52" t="str">
        <f t="array" ref="F71">IF(B71="","",IFERROR(XLOOKUP(E71,PROVEEDORES!$A$2:$A$200,PROVEEDORES!$B$2:$B$200,"NO ENCONTRADO",0,1),""))</f>
        <v>VOLVO GROUP COLOMBIA S A S</v>
      </c>
      <c r="G71" s="52" t="str">
        <f t="array" ref="G71">IF(B71="","",IFERROR(XLOOKUP(B71,DATA!$B$4:$B$2103,DATA!$L$4:$L$2103,"",0,1),""))</f>
        <v>UND</v>
      </c>
      <c r="H71" s="52">
        <f t="array" ref="H71">IF(B71="","",IFERROR(XLOOKUP(B71,DATA!$B$4:$B$2103,DATA!$E$4:$E$2103,0,0,1),0))</f>
        <v>7</v>
      </c>
      <c r="I71" s="53">
        <f t="array" ref="I71">IF(B71="","",IFERROR(XLOOKUP(B71,DATA!$B$4:$B$2103,DATA!$F$4:$F$2103,0,0,1),0))</f>
        <v>86048.6</v>
      </c>
      <c r="J71" s="53">
        <f t="shared" si="1"/>
        <v>602340.2</v>
      </c>
      <c r="K71" s="52">
        <f t="array" ref="K71">IF(B71="","",IFERROR(XLOOKUP(B71,DATA!$B$4:$B$2103,DATA!$N$4:$N$2103,0,0,1),0))</f>
        <v>272</v>
      </c>
      <c r="L71" s="86">
        <f t="shared" si="2"/>
        <v>0.7452054795</v>
      </c>
      <c r="M71" s="52">
        <f t="array" ref="M71">IF(B71="","",IFERROR(XLOOKUP(B71,DATA!$B$4:$B$2103,DATA!$P$4:$P$2103,0,0,1),0))</f>
        <v>0</v>
      </c>
      <c r="N71" s="52">
        <f t="shared" si="3"/>
        <v>3</v>
      </c>
      <c r="O71" s="52">
        <f t="shared" si="4"/>
        <v>8</v>
      </c>
      <c r="P71" s="52">
        <f t="shared" si="5"/>
        <v>9</v>
      </c>
      <c r="Q71" s="52" t="str">
        <f t="shared" si="6"/>
        <v>REORDEN INMEDIATO</v>
      </c>
      <c r="R71" s="52" t="str">
        <f t="shared" si="7"/>
        <v>GENERAR OC EN 24H</v>
      </c>
      <c r="S71" s="52">
        <f t="shared" si="8"/>
        <v>1</v>
      </c>
      <c r="T71" s="53">
        <f t="shared" si="9"/>
        <v>86048.6</v>
      </c>
      <c r="U71" s="52" t="str">
        <f t="array" ref="U71">IF(B71="","",IFERROR(XLOOKUP(B71,DATA!$B$4:$B$2103,DATA!$M$4:$M$2103,"",0,1),""))</f>
        <v>A</v>
      </c>
      <c r="V71" s="52" t="str">
        <f t="array" ref="V71">IF(B71="","",IFERROR(XLOOKUP(B71,DATA!$B$4:$B$2103,DATA!$X$4:$X$2103,"",0,1),""))</f>
        <v>SU01F0203</v>
      </c>
      <c r="W71" s="52" t="str">
        <f t="array" ref="W71">IF(B71="","",IFERROR(XLOOKUP(B71,DATA!$B$4:$B$2103,DATA!$H$4:$H$2103,"",0,1),""))</f>
        <v>PLATAFORMA</v>
      </c>
      <c r="X71" s="52" t="str">
        <f t="shared" si="10"/>
        <v>2-ALTA</v>
      </c>
      <c r="Y71" s="87" t="str">
        <f t="shared" si="11"/>
        <v/>
      </c>
      <c r="Z71" s="52" t="str">
        <f t="shared" si="12"/>
        <v/>
      </c>
    </row>
    <row r="72" ht="15.75" customHeight="1">
      <c r="B72" s="47">
        <f>IF(DATA!B72="","",DATA!B72)</f>
        <v>12330011</v>
      </c>
      <c r="C72" s="47">
        <f t="array" ref="C72">IF(B72="","",IFERROR(XLOOKUP(B72,DATA!$B$4:$B$2103,DATA!$D$4:$D$2103,"",0,1),""))</f>
        <v>21539988</v>
      </c>
      <c r="D72" s="47" t="str">
        <f t="array" ref="D72">IF(B72="","",IFERROR(XLOOKUP(B72,DATA!$B$4:$B$2103,DATA!$C$4:$C$2103,"",0,1),""))</f>
        <v>BOMBA DE COMBUSTIBLE</v>
      </c>
      <c r="E72" s="47">
        <f t="array" ref="E72">IF(B72="","",IFERROR(XLOOKUP(B72,DATA!$B$4:$B$2103,DATA!$W$4:$W$2103,"",0,1),""))</f>
        <v>900315569</v>
      </c>
      <c r="F72" s="47" t="str">
        <f t="array" ref="F72">IF(B72="","",IFERROR(XLOOKUP(E72,PROVEEDORES!$A$2:$A$200,PROVEEDORES!$B$2:$B$200,"NO ENCONTRADO",0,1),""))</f>
        <v>VOLVO GROUP COLOMBIA S A S</v>
      </c>
      <c r="G72" s="47" t="str">
        <f t="array" ref="G72">IF(B72="","",IFERROR(XLOOKUP(B72,DATA!$B$4:$B$2103,DATA!$L$4:$L$2103,"",0,1),""))</f>
        <v>UND</v>
      </c>
      <c r="H72" s="47">
        <f t="array" ref="H72">IF(B72="","",IFERROR(XLOOKUP(B72,DATA!$B$4:$B$2103,DATA!$E$4:$E$2103,0,0,1),0))</f>
        <v>0</v>
      </c>
      <c r="I72" s="48">
        <f t="array" ref="I72">IF(B72="","",IFERROR(XLOOKUP(B72,DATA!$B$4:$B$2103,DATA!$F$4:$F$2103,0,0,1),0))</f>
        <v>1134123</v>
      </c>
      <c r="J72" s="48">
        <f t="shared" si="1"/>
        <v>0</v>
      </c>
      <c r="K72" s="47">
        <f t="array" ref="K72">IF(B72="","",IFERROR(XLOOKUP(B72,DATA!$B$4:$B$2103,DATA!$N$4:$N$2103,0,0,1),0))</f>
        <v>33</v>
      </c>
      <c r="L72" s="85">
        <f t="shared" si="2"/>
        <v>0.0904109589</v>
      </c>
      <c r="M72" s="47">
        <f t="array" ref="M72">IF(B72="","",IFERROR(XLOOKUP(B72,DATA!$B$4:$B$2103,DATA!$P$4:$P$2103,0,0,1),0))</f>
        <v>0</v>
      </c>
      <c r="N72" s="47">
        <f t="shared" si="3"/>
        <v>0</v>
      </c>
      <c r="O72" s="47">
        <f t="shared" si="4"/>
        <v>1</v>
      </c>
      <c r="P72" s="47">
        <f t="shared" si="5"/>
        <v>0</v>
      </c>
      <c r="Q72" s="47" t="str">
        <f t="shared" si="6"/>
        <v>CRITICO</v>
      </c>
      <c r="R72" s="47" t="str">
        <f t="shared" si="7"/>
        <v>PEDIR INMEDIATAMENTE</v>
      </c>
      <c r="S72" s="47">
        <f t="shared" si="8"/>
        <v>1</v>
      </c>
      <c r="T72" s="48">
        <f t="shared" si="9"/>
        <v>1134123</v>
      </c>
      <c r="U72" s="47" t="str">
        <f t="array" ref="U72">IF(B72="","",IFERROR(XLOOKUP(B72,DATA!$B$4:$B$2103,DATA!$M$4:$M$2103,"",0,1),""))</f>
        <v>A</v>
      </c>
      <c r="V72" s="47" t="str">
        <f t="array" ref="V72">IF(B72="","",IFERROR(XLOOKUP(B72,DATA!$B$4:$B$2103,DATA!$X$4:$X$2103,"",0,1),""))</f>
        <v>SU01F0202</v>
      </c>
      <c r="W72" s="47" t="str">
        <f t="array" ref="W72">IF(B72="","",IFERROR(XLOOKUP(B72,DATA!$B$4:$B$2103,DATA!$H$4:$H$2103,"",0,1),""))</f>
        <v>PLATAFORMA</v>
      </c>
      <c r="X72" s="47" t="str">
        <f t="shared" si="10"/>
        <v>1-MAXIMA</v>
      </c>
      <c r="Y72" s="65">
        <f t="shared" si="11"/>
        <v>33.00072</v>
      </c>
      <c r="Z72" s="47">
        <f t="shared" si="12"/>
        <v>12330011</v>
      </c>
    </row>
    <row r="73" ht="15.75" customHeight="1">
      <c r="B73" s="52" t="str">
        <f>IF(DATA!B73="","",DATA!B73)</f>
        <v>12330011-R</v>
      </c>
      <c r="C73" s="52">
        <f t="array" ref="C73">IF(B73="","",IFERROR(XLOOKUP(B73,DATA!$B$4:$B$2103,DATA!$D$4:$D$2103,"",0,1),""))</f>
        <v>21539988</v>
      </c>
      <c r="D73" s="52" t="str">
        <f t="array" ref="D73">IF(B73="","",IFERROR(XLOOKUP(B73,DATA!$B$4:$B$2103,DATA!$C$4:$C$2103,"",0,1),""))</f>
        <v>BOMBA DE COMBUSTIBLE</v>
      </c>
      <c r="E73" s="52">
        <f t="array" ref="E73">IF(B73="","",IFERROR(XLOOKUP(B73,DATA!$B$4:$B$2103,DATA!$W$4:$W$2103,"",0,1),""))</f>
        <v>900449648</v>
      </c>
      <c r="F73" s="52" t="str">
        <f t="array" ref="F73">IF(B73="","",IFERROR(XLOOKUP(E73,PROVEEDORES!$A$2:$A$200,PROVEEDORES!$B$2:$B$200,"NO ENCONTRADO",0,1),""))</f>
        <v>SUMILOGISTICA S.A.S.</v>
      </c>
      <c r="G73" s="52" t="str">
        <f t="array" ref="G73">IF(B73="","",IFERROR(XLOOKUP(B73,DATA!$B$4:$B$2103,DATA!$L$4:$L$2103,"",0,1),""))</f>
        <v>UND</v>
      </c>
      <c r="H73" s="52">
        <f t="array" ref="H73">IF(B73="","",IFERROR(XLOOKUP(B73,DATA!$B$4:$B$2103,DATA!$E$4:$E$2103,0,0,1),0))</f>
        <v>0</v>
      </c>
      <c r="I73" s="53">
        <f t="array" ref="I73">IF(B73="","",IFERROR(XLOOKUP(B73,DATA!$B$4:$B$2103,DATA!$F$4:$F$2103,0,0,1),0))</f>
        <v>478975</v>
      </c>
      <c r="J73" s="53">
        <f t="shared" si="1"/>
        <v>0</v>
      </c>
      <c r="K73" s="52">
        <f t="array" ref="K73">IF(B73="","",IFERROR(XLOOKUP(B73,DATA!$B$4:$B$2103,DATA!$N$4:$N$2103,0,0,1),0))</f>
        <v>1</v>
      </c>
      <c r="L73" s="86">
        <f t="shared" si="2"/>
        <v>0.002739726027</v>
      </c>
      <c r="M73" s="52">
        <f t="array" ref="M73">IF(B73="","",IFERROR(XLOOKUP(B73,DATA!$B$4:$B$2103,DATA!$P$4:$P$2103,0,0,1),0))</f>
        <v>0</v>
      </c>
      <c r="N73" s="52">
        <f t="shared" si="3"/>
        <v>0</v>
      </c>
      <c r="O73" s="52">
        <f t="shared" si="4"/>
        <v>0</v>
      </c>
      <c r="P73" s="52">
        <f t="shared" si="5"/>
        <v>0</v>
      </c>
      <c r="Q73" s="52" t="str">
        <f t="shared" si="6"/>
        <v>CRITICO</v>
      </c>
      <c r="R73" s="52" t="str">
        <f t="shared" si="7"/>
        <v>PEDIR INMEDIATAMENTE</v>
      </c>
      <c r="S73" s="52">
        <f t="shared" si="8"/>
        <v>0</v>
      </c>
      <c r="T73" s="53">
        <f t="shared" si="9"/>
        <v>0</v>
      </c>
      <c r="U73" s="52" t="str">
        <f t="array" ref="U73">IF(B73="","",IFERROR(XLOOKUP(B73,DATA!$B$4:$B$2103,DATA!$M$4:$M$2103,"",0,1),""))</f>
        <v>B</v>
      </c>
      <c r="V73" s="52" t="str">
        <f t="array" ref="V73">IF(B73="","",IFERROR(XLOOKUP(B73,DATA!$B$4:$B$2103,DATA!$X$4:$X$2103,"",0,1),""))</f>
        <v>SU01B0203</v>
      </c>
      <c r="W73" s="52" t="str">
        <f t="array" ref="W73">IF(B73="","",IFERROR(XLOOKUP(B73,DATA!$B$4:$B$2103,DATA!$H$4:$H$2103,"",0,1),""))</f>
        <v>PLATAFORMA</v>
      </c>
      <c r="X73" s="52" t="str">
        <f t="shared" si="10"/>
        <v>3-MEDIA</v>
      </c>
      <c r="Y73" s="87">
        <f t="shared" si="11"/>
        <v>1.00073</v>
      </c>
      <c r="Z73" s="52" t="str">
        <f t="shared" si="12"/>
        <v>12330011-R</v>
      </c>
    </row>
    <row r="74" ht="15.75" customHeight="1">
      <c r="B74" s="47">
        <f>IF(DATA!B74="","",DATA!B74)</f>
        <v>12330012</v>
      </c>
      <c r="C74" s="47">
        <f t="array" ref="C74">IF(B74="","",IFERROR(XLOOKUP(B74,DATA!$B$4:$B$2103,DATA!$D$4:$D$2103,"",0,1),""))</f>
        <v>21327788</v>
      </c>
      <c r="D74" s="47" t="str">
        <f t="array" ref="D74">IF(B74="","",IFERROR(XLOOKUP(B74,DATA!$B$4:$B$2103,DATA!$C$4:$C$2103,"",0,1),""))</f>
        <v>MANGUERA 12 MM</v>
      </c>
      <c r="E74" s="47">
        <f t="array" ref="E74">IF(B74="","",IFERROR(XLOOKUP(B74,DATA!$B$4:$B$2103,DATA!$W$4:$W$2103,"",0,1),""))</f>
        <v>900603232</v>
      </c>
      <c r="F74" s="47" t="str">
        <f t="array" ref="F74">IF(B74="","",IFERROR(XLOOKUP(E74,PROVEEDORES!$A$2:$A$200,PROVEEDORES!$B$2:$B$200,"NO ENCONTRADO",0,1),""))</f>
        <v>COMERCIALIZADORA DE AUTOPARTES E INDUSTRIAL UNIVERSAL SAS</v>
      </c>
      <c r="G74" s="47" t="str">
        <f t="array" ref="G74">IF(B74="","",IFERROR(XLOOKUP(B74,DATA!$B$4:$B$2103,DATA!$L$4:$L$2103,"",0,1),""))</f>
        <v>M</v>
      </c>
      <c r="H74" s="47">
        <f t="array" ref="H74">IF(B74="","",IFERROR(XLOOKUP(B74,DATA!$B$4:$B$2103,DATA!$E$4:$E$2103,0,0,1),0))</f>
        <v>5</v>
      </c>
      <c r="I74" s="48">
        <f t="array" ref="I74">IF(B74="","",IFERROR(XLOOKUP(B74,DATA!$B$4:$B$2103,DATA!$F$4:$F$2103,0,0,1),0))</f>
        <v>11024.16</v>
      </c>
      <c r="J74" s="48">
        <f t="shared" si="1"/>
        <v>55120.8</v>
      </c>
      <c r="K74" s="47">
        <f t="array" ref="K74">IF(B74="","",IFERROR(XLOOKUP(B74,DATA!$B$4:$B$2103,DATA!$N$4:$N$2103,0,0,1),0))</f>
        <v>61</v>
      </c>
      <c r="L74" s="85">
        <f t="shared" si="2"/>
        <v>0.1671232877</v>
      </c>
      <c r="M74" s="47">
        <f t="array" ref="M74">IF(B74="","",IFERROR(XLOOKUP(B74,DATA!$B$4:$B$2103,DATA!$P$4:$P$2103,0,0,1),0))</f>
        <v>0</v>
      </c>
      <c r="N74" s="47">
        <f t="shared" si="3"/>
        <v>1</v>
      </c>
      <c r="O74" s="47">
        <f t="shared" si="4"/>
        <v>2</v>
      </c>
      <c r="P74" s="47">
        <f t="shared" si="5"/>
        <v>30</v>
      </c>
      <c r="Q74" s="47" t="str">
        <f t="shared" si="6"/>
        <v>OPTIMO</v>
      </c>
      <c r="R74" s="47" t="str">
        <f t="shared" si="7"/>
        <v>NIVEL OPTIMO</v>
      </c>
      <c r="S74" s="47">
        <f t="shared" si="8"/>
        <v>0</v>
      </c>
      <c r="T74" s="48">
        <f t="shared" si="9"/>
        <v>0</v>
      </c>
      <c r="U74" s="47" t="str">
        <f t="array" ref="U74">IF(B74="","",IFERROR(XLOOKUP(B74,DATA!$B$4:$B$2103,DATA!$M$4:$M$2103,"",0,1),""))</f>
        <v>A</v>
      </c>
      <c r="V74" s="47" t="str">
        <f t="array" ref="V74">IF(B74="","",IFERROR(XLOOKUP(B74,DATA!$B$4:$B$2103,DATA!$X$4:$X$2103,"",0,1),""))</f>
        <v>SU01D0204</v>
      </c>
      <c r="W74" s="47" t="str">
        <f t="array" ref="W74">IF(B74="","",IFERROR(XLOOKUP(B74,DATA!$B$4:$B$2103,DATA!$H$4:$H$2103,"",0,1),""))</f>
        <v>PLATAFORMA</v>
      </c>
      <c r="X74" s="47" t="str">
        <f t="shared" si="10"/>
        <v>2-ALTA</v>
      </c>
      <c r="Y74" s="65" t="str">
        <f t="shared" si="11"/>
        <v/>
      </c>
      <c r="Z74" s="47" t="str">
        <f t="shared" si="12"/>
        <v/>
      </c>
    </row>
    <row r="75" ht="15.75" customHeight="1">
      <c r="B75" s="52">
        <f>IF(DATA!B75="","",DATA!B75)</f>
        <v>12330013</v>
      </c>
      <c r="C75" s="52">
        <f t="array" ref="C75">IF(B75="","",IFERROR(XLOOKUP(B75,DATA!$B$4:$B$2103,DATA!$D$4:$D$2103,"",0,1),""))</f>
        <v>276948</v>
      </c>
      <c r="D75" s="52" t="str">
        <f t="array" ref="D75">IF(B75="","",IFERROR(XLOOKUP(B75,DATA!$B$4:$B$2103,DATA!$C$4:$C$2103,"",0,1),""))</f>
        <v>JUEGO DE ANILLO TORICO DE INYECTOR</v>
      </c>
      <c r="E75" s="52">
        <f t="array" ref="E75">IF(B75="","",IFERROR(XLOOKUP(B75,DATA!$B$4:$B$2103,DATA!$W$4:$W$2103,"",0,1),""))</f>
        <v>900315569</v>
      </c>
      <c r="F75" s="52" t="str">
        <f t="array" ref="F75">IF(B75="","",IFERROR(XLOOKUP(E75,PROVEEDORES!$A$2:$A$200,PROVEEDORES!$B$2:$B$200,"NO ENCONTRADO",0,1),""))</f>
        <v>VOLVO GROUP COLOMBIA S A S</v>
      </c>
      <c r="G75" s="52" t="str">
        <f t="array" ref="G75">IF(B75="","",IFERROR(XLOOKUP(B75,DATA!$B$4:$B$2103,DATA!$L$4:$L$2103,"",0,1),""))</f>
        <v>UND</v>
      </c>
      <c r="H75" s="52">
        <f t="array" ref="H75">IF(B75="","",IFERROR(XLOOKUP(B75,DATA!$B$4:$B$2103,DATA!$E$4:$E$2103,0,0,1),0))</f>
        <v>23</v>
      </c>
      <c r="I75" s="53">
        <f t="array" ref="I75">IF(B75="","",IFERROR(XLOOKUP(B75,DATA!$B$4:$B$2103,DATA!$F$4:$F$2103,0,0,1),0))</f>
        <v>23036.26</v>
      </c>
      <c r="J75" s="53">
        <f t="shared" si="1"/>
        <v>529833.98</v>
      </c>
      <c r="K75" s="52">
        <f t="array" ref="K75">IF(B75="","",IFERROR(XLOOKUP(B75,DATA!$B$4:$B$2103,DATA!$N$4:$N$2103,0,0,1),0))</f>
        <v>15</v>
      </c>
      <c r="L75" s="86">
        <f t="shared" si="2"/>
        <v>0.04109589041</v>
      </c>
      <c r="M75" s="52">
        <f t="array" ref="M75">IF(B75="","",IFERROR(XLOOKUP(B75,DATA!$B$4:$B$2103,DATA!$P$4:$P$2103,0,0,1),0))</f>
        <v>0</v>
      </c>
      <c r="N75" s="52">
        <f t="shared" si="3"/>
        <v>0</v>
      </c>
      <c r="O75" s="52">
        <f t="shared" si="4"/>
        <v>0</v>
      </c>
      <c r="P75" s="52">
        <f t="shared" si="5"/>
        <v>560</v>
      </c>
      <c r="Q75" s="52" t="str">
        <f t="shared" si="6"/>
        <v>EXCESO</v>
      </c>
      <c r="R75" s="52" t="str">
        <f t="shared" si="7"/>
        <v>EVALUAR REDUCCION</v>
      </c>
      <c r="S75" s="52">
        <f t="shared" si="8"/>
        <v>0</v>
      </c>
      <c r="T75" s="53">
        <f t="shared" si="9"/>
        <v>0</v>
      </c>
      <c r="U75" s="52" t="str">
        <f t="array" ref="U75">IF(B75="","",IFERROR(XLOOKUP(B75,DATA!$B$4:$B$2103,DATA!$M$4:$M$2103,"",0,1),""))</f>
        <v>A</v>
      </c>
      <c r="V75" s="52" t="str">
        <f t="array" ref="V75">IF(B75="","",IFERROR(XLOOKUP(B75,DATA!$B$4:$B$2103,DATA!$X$4:$X$2103,"",0,1),""))</f>
        <v>SU01F0202</v>
      </c>
      <c r="W75" s="52" t="str">
        <f t="array" ref="W75">IF(B75="","",IFERROR(XLOOKUP(B75,DATA!$B$4:$B$2103,DATA!$H$4:$H$2103,"",0,1),""))</f>
        <v>PLATAFORMA</v>
      </c>
      <c r="X75" s="52" t="str">
        <f t="shared" si="10"/>
        <v>2-ALTA</v>
      </c>
      <c r="Y75" s="87" t="str">
        <f t="shared" si="11"/>
        <v/>
      </c>
      <c r="Z75" s="52" t="str">
        <f t="shared" si="12"/>
        <v/>
      </c>
    </row>
    <row r="76" ht="15.75" customHeight="1">
      <c r="B76" s="47">
        <f>IF(DATA!B76="","",DATA!B76)</f>
        <v>12330014</v>
      </c>
      <c r="C76" s="47">
        <f t="array" ref="C76">IF(B76="","",IFERROR(XLOOKUP(B76,DATA!$B$4:$B$2103,DATA!$D$4:$D$2103,"",0,1),""))</f>
        <v>20883435</v>
      </c>
      <c r="D76" s="47" t="str">
        <f t="array" ref="D76">IF(B76="","",IFERROR(XLOOKUP(B76,DATA!$B$4:$B$2103,DATA!$C$4:$C$2103,"",0,1),""))</f>
        <v>ANILLO RETEN DUCTOS DE COMBUSTIBLE</v>
      </c>
      <c r="E76" s="47">
        <f t="array" ref="E76">IF(B76="","",IFERROR(XLOOKUP(B76,DATA!$B$4:$B$2103,DATA!$W$4:$W$2103,"",0,1),""))</f>
        <v>900315569</v>
      </c>
      <c r="F76" s="47" t="str">
        <f t="array" ref="F76">IF(B76="","",IFERROR(XLOOKUP(E76,PROVEEDORES!$A$2:$A$200,PROVEEDORES!$B$2:$B$200,"NO ENCONTRADO",0,1),""))</f>
        <v>VOLVO GROUP COLOMBIA S A S</v>
      </c>
      <c r="G76" s="47" t="str">
        <f t="array" ref="G76">IF(B76="","",IFERROR(XLOOKUP(B76,DATA!$B$4:$B$2103,DATA!$L$4:$L$2103,"",0,1),""))</f>
        <v>UND</v>
      </c>
      <c r="H76" s="47">
        <f t="array" ref="H76">IF(B76="","",IFERROR(XLOOKUP(B76,DATA!$B$4:$B$2103,DATA!$E$4:$E$2103,0,0,1),0))</f>
        <v>10</v>
      </c>
      <c r="I76" s="48">
        <f t="array" ref="I76">IF(B76="","",IFERROR(XLOOKUP(B76,DATA!$B$4:$B$2103,DATA!$F$4:$F$2103,0,0,1),0))</f>
        <v>16167.97</v>
      </c>
      <c r="J76" s="48">
        <f t="shared" si="1"/>
        <v>161679.7</v>
      </c>
      <c r="K76" s="47">
        <f t="array" ref="K76">IF(B76="","",IFERROR(XLOOKUP(B76,DATA!$B$4:$B$2103,DATA!$N$4:$N$2103,0,0,1),0))</f>
        <v>0</v>
      </c>
      <c r="L76" s="85">
        <f t="shared" si="2"/>
        <v>0</v>
      </c>
      <c r="M76" s="47">
        <f t="array" ref="M76">IF(B76="","",IFERROR(XLOOKUP(B76,DATA!$B$4:$B$2103,DATA!$P$4:$P$2103,0,0,1),0))</f>
        <v>0</v>
      </c>
      <c r="N76" s="47">
        <f t="shared" si="3"/>
        <v>0</v>
      </c>
      <c r="O76" s="47">
        <f t="shared" si="4"/>
        <v>0</v>
      </c>
      <c r="P76" s="47" t="str">
        <f t="shared" si="5"/>
        <v/>
      </c>
      <c r="Q76" s="47" t="str">
        <f t="shared" si="6"/>
        <v>EXCESO</v>
      </c>
      <c r="R76" s="47" t="str">
        <f t="shared" si="7"/>
        <v>EVALUAR REDUCCION</v>
      </c>
      <c r="S76" s="47">
        <f t="shared" si="8"/>
        <v>0</v>
      </c>
      <c r="T76" s="48">
        <f t="shared" si="9"/>
        <v>0</v>
      </c>
      <c r="U76" s="47" t="str">
        <f t="array" ref="U76">IF(B76="","",IFERROR(XLOOKUP(B76,DATA!$B$4:$B$2103,DATA!$M$4:$M$2103,"",0,1),""))</f>
        <v>A</v>
      </c>
      <c r="V76" s="47" t="str">
        <f t="array" ref="V76">IF(B76="","",IFERROR(XLOOKUP(B76,DATA!$B$4:$B$2103,DATA!$X$4:$X$2103,"",0,1),""))</f>
        <v>SU01A0202</v>
      </c>
      <c r="W76" s="47" t="str">
        <f t="array" ref="W76">IF(B76="","",IFERROR(XLOOKUP(B76,DATA!$B$4:$B$2103,DATA!$H$4:$H$2103,"",0,1),""))</f>
        <v>PLATAFORMA</v>
      </c>
      <c r="X76" s="47" t="str">
        <f t="shared" si="10"/>
        <v>2-ALTA</v>
      </c>
      <c r="Y76" s="65" t="str">
        <f t="shared" si="11"/>
        <v/>
      </c>
      <c r="Z76" s="47" t="str">
        <f t="shared" si="12"/>
        <v/>
      </c>
    </row>
    <row r="77" ht="15.75" customHeight="1">
      <c r="B77" s="52">
        <f>IF(DATA!B77="","",DATA!B77)</f>
        <v>12330015</v>
      </c>
      <c r="C77" s="52">
        <f t="array" ref="C77">IF(B77="","",IFERROR(XLOOKUP(B77,DATA!$B$4:$B$2103,DATA!$D$4:$D$2103,"",0,1),""))</f>
        <v>20852764</v>
      </c>
      <c r="D77" s="52" t="str">
        <f t="array" ref="D77">IF(B77="","",IFERROR(XLOOKUP(B77,DATA!$B$4:$B$2103,DATA!$C$4:$C$2103,"",0,1),""))</f>
        <v>ANILLO RETEN DUCTOS DE COMBUSTIBLE</v>
      </c>
      <c r="E77" s="52">
        <f t="array" ref="E77">IF(B77="","",IFERROR(XLOOKUP(B77,DATA!$B$4:$B$2103,DATA!$W$4:$W$2103,"",0,1),""))</f>
        <v>900315569</v>
      </c>
      <c r="F77" s="52" t="str">
        <f t="array" ref="F77">IF(B77="","",IFERROR(XLOOKUP(E77,PROVEEDORES!$A$2:$A$200,PROVEEDORES!$B$2:$B$200,"NO ENCONTRADO",0,1),""))</f>
        <v>VOLVO GROUP COLOMBIA S A S</v>
      </c>
      <c r="G77" s="52" t="str">
        <f t="array" ref="G77">IF(B77="","",IFERROR(XLOOKUP(B77,DATA!$B$4:$B$2103,DATA!$L$4:$L$2103,"",0,1),""))</f>
        <v>UND</v>
      </c>
      <c r="H77" s="52">
        <f t="array" ref="H77">IF(B77="","",IFERROR(XLOOKUP(B77,DATA!$B$4:$B$2103,DATA!$E$4:$E$2103,0,0,1),0))</f>
        <v>1</v>
      </c>
      <c r="I77" s="53">
        <f t="array" ref="I77">IF(B77="","",IFERROR(XLOOKUP(B77,DATA!$B$4:$B$2103,DATA!$F$4:$F$2103,0,0,1),0))</f>
        <v>12390.89</v>
      </c>
      <c r="J77" s="53">
        <f t="shared" si="1"/>
        <v>12390.89</v>
      </c>
      <c r="K77" s="52">
        <f t="array" ref="K77">IF(B77="","",IFERROR(XLOOKUP(B77,DATA!$B$4:$B$2103,DATA!$N$4:$N$2103,0,0,1),0))</f>
        <v>17</v>
      </c>
      <c r="L77" s="86">
        <f t="shared" si="2"/>
        <v>0.04657534247</v>
      </c>
      <c r="M77" s="52">
        <f t="array" ref="M77">IF(B77="","",IFERROR(XLOOKUP(B77,DATA!$B$4:$B$2103,DATA!$P$4:$P$2103,0,0,1),0))</f>
        <v>0</v>
      </c>
      <c r="N77" s="52">
        <f t="shared" si="3"/>
        <v>0</v>
      </c>
      <c r="O77" s="52">
        <f t="shared" si="4"/>
        <v>0</v>
      </c>
      <c r="P77" s="52">
        <f t="shared" si="5"/>
        <v>21</v>
      </c>
      <c r="Q77" s="52" t="str">
        <f t="shared" si="6"/>
        <v>OPTIMO</v>
      </c>
      <c r="R77" s="52" t="str">
        <f t="shared" si="7"/>
        <v>NIVEL OPTIMO</v>
      </c>
      <c r="S77" s="52">
        <f t="shared" si="8"/>
        <v>0</v>
      </c>
      <c r="T77" s="53">
        <f t="shared" si="9"/>
        <v>0</v>
      </c>
      <c r="U77" s="52" t="str">
        <f t="array" ref="U77">IF(B77="","",IFERROR(XLOOKUP(B77,DATA!$B$4:$B$2103,DATA!$M$4:$M$2103,"",0,1),""))</f>
        <v>A</v>
      </c>
      <c r="V77" s="52" t="str">
        <f t="array" ref="V77">IF(B77="","",IFERROR(XLOOKUP(B77,DATA!$B$4:$B$2103,DATA!$X$4:$X$2103,"",0,1),""))</f>
        <v>SU01F0303</v>
      </c>
      <c r="W77" s="52" t="str">
        <f t="array" ref="W77">IF(B77="","",IFERROR(XLOOKUP(B77,DATA!$B$4:$B$2103,DATA!$H$4:$H$2103,"",0,1),""))</f>
        <v>PLATAFORMA</v>
      </c>
      <c r="X77" s="52" t="str">
        <f t="shared" si="10"/>
        <v>2-ALTA</v>
      </c>
      <c r="Y77" s="87" t="str">
        <f t="shared" si="11"/>
        <v/>
      </c>
      <c r="Z77" s="52" t="str">
        <f t="shared" si="12"/>
        <v/>
      </c>
    </row>
    <row r="78" ht="15.75" customHeight="1">
      <c r="B78" s="47">
        <f>IF(DATA!B78="","",DATA!B78)</f>
        <v>12330016</v>
      </c>
      <c r="C78" s="47">
        <f t="array" ref="C78">IF(B78="","",IFERROR(XLOOKUP(B78,DATA!$B$4:$B$2103,DATA!$D$4:$D$2103,"",0,1),""))</f>
        <v>20852765</v>
      </c>
      <c r="D78" s="47" t="str">
        <f t="array" ref="D78">IF(B78="","",IFERROR(XLOOKUP(B78,DATA!$B$4:$B$2103,DATA!$C$4:$C$2103,"",0,1),""))</f>
        <v>ANILLO RETEN DUCTOS DE COMBUSTIBLE</v>
      </c>
      <c r="E78" s="47">
        <f t="array" ref="E78">IF(B78="","",IFERROR(XLOOKUP(B78,DATA!$B$4:$B$2103,DATA!$W$4:$W$2103,"",0,1),""))</f>
        <v>900315569</v>
      </c>
      <c r="F78" s="47" t="str">
        <f t="array" ref="F78">IF(B78="","",IFERROR(XLOOKUP(E78,PROVEEDORES!$A$2:$A$200,PROVEEDORES!$B$2:$B$200,"NO ENCONTRADO",0,1),""))</f>
        <v>VOLVO GROUP COLOMBIA S A S</v>
      </c>
      <c r="G78" s="47" t="str">
        <f t="array" ref="G78">IF(B78="","",IFERROR(XLOOKUP(B78,DATA!$B$4:$B$2103,DATA!$L$4:$L$2103,"",0,1),""))</f>
        <v>UND</v>
      </c>
      <c r="H78" s="47">
        <f t="array" ref="H78">IF(B78="","",IFERROR(XLOOKUP(B78,DATA!$B$4:$B$2103,DATA!$E$4:$E$2103,0,0,1),0))</f>
        <v>1</v>
      </c>
      <c r="I78" s="48">
        <f t="array" ref="I78">IF(B78="","",IFERROR(XLOOKUP(B78,DATA!$B$4:$B$2103,DATA!$F$4:$F$2103,0,0,1),0))</f>
        <v>15894.27</v>
      </c>
      <c r="J78" s="48">
        <f t="shared" si="1"/>
        <v>15894.27</v>
      </c>
      <c r="K78" s="47">
        <f t="array" ref="K78">IF(B78="","",IFERROR(XLOOKUP(B78,DATA!$B$4:$B$2103,DATA!$N$4:$N$2103,0,0,1),0))</f>
        <v>16</v>
      </c>
      <c r="L78" s="85">
        <f t="shared" si="2"/>
        <v>0.04383561644</v>
      </c>
      <c r="M78" s="47">
        <f t="array" ref="M78">IF(B78="","",IFERROR(XLOOKUP(B78,DATA!$B$4:$B$2103,DATA!$P$4:$P$2103,0,0,1),0))</f>
        <v>0</v>
      </c>
      <c r="N78" s="47">
        <f t="shared" si="3"/>
        <v>0</v>
      </c>
      <c r="O78" s="47">
        <f t="shared" si="4"/>
        <v>0</v>
      </c>
      <c r="P78" s="47">
        <f t="shared" si="5"/>
        <v>23</v>
      </c>
      <c r="Q78" s="47" t="str">
        <f t="shared" si="6"/>
        <v>OPTIMO</v>
      </c>
      <c r="R78" s="47" t="str">
        <f t="shared" si="7"/>
        <v>NIVEL OPTIMO</v>
      </c>
      <c r="S78" s="47">
        <f t="shared" si="8"/>
        <v>0</v>
      </c>
      <c r="T78" s="48">
        <f t="shared" si="9"/>
        <v>0</v>
      </c>
      <c r="U78" s="47" t="str">
        <f t="array" ref="U78">IF(B78="","",IFERROR(XLOOKUP(B78,DATA!$B$4:$B$2103,DATA!$M$4:$M$2103,"",0,1),""))</f>
        <v>A</v>
      </c>
      <c r="V78" s="47" t="str">
        <f t="array" ref="V78">IF(B78="","",IFERROR(XLOOKUP(B78,DATA!$B$4:$B$2103,DATA!$X$4:$X$2103,"",0,1),""))</f>
        <v>SU01F0303</v>
      </c>
      <c r="W78" s="47" t="str">
        <f t="array" ref="W78">IF(B78="","",IFERROR(XLOOKUP(B78,DATA!$B$4:$B$2103,DATA!$H$4:$H$2103,"",0,1),""))</f>
        <v>PLATAFORMA</v>
      </c>
      <c r="X78" s="47" t="str">
        <f t="shared" si="10"/>
        <v>2-ALTA</v>
      </c>
      <c r="Y78" s="65" t="str">
        <f t="shared" si="11"/>
        <v/>
      </c>
      <c r="Z78" s="47" t="str">
        <f t="shared" si="12"/>
        <v/>
      </c>
    </row>
    <row r="79" ht="15.75" customHeight="1">
      <c r="B79" s="52">
        <f>IF(DATA!B79="","",DATA!B79)</f>
        <v>12330017</v>
      </c>
      <c r="C79" s="52">
        <f t="array" ref="C79">IF(B79="","",IFERROR(XLOOKUP(B79,DATA!$B$4:$B$2103,DATA!$D$4:$D$2103,"",0,1),""))</f>
        <v>21123193</v>
      </c>
      <c r="D79" s="52" t="str">
        <f t="array" ref="D79">IF(B79="","",IFERROR(XLOOKUP(B79,DATA!$B$4:$B$2103,DATA!$C$4:$C$2103,"",0,1),""))</f>
        <v>ANILLO RETEN DUCTOS DE COMBUSTIBLE</v>
      </c>
      <c r="E79" s="52">
        <f t="array" ref="E79">IF(B79="","",IFERROR(XLOOKUP(B79,DATA!$B$4:$B$2103,DATA!$W$4:$W$2103,"",0,1),""))</f>
        <v>900315569</v>
      </c>
      <c r="F79" s="52" t="str">
        <f t="array" ref="F79">IF(B79="","",IFERROR(XLOOKUP(E79,PROVEEDORES!$A$2:$A$200,PROVEEDORES!$B$2:$B$200,"NO ENCONTRADO",0,1),""))</f>
        <v>VOLVO GROUP COLOMBIA S A S</v>
      </c>
      <c r="G79" s="52" t="str">
        <f t="array" ref="G79">IF(B79="","",IFERROR(XLOOKUP(B79,DATA!$B$4:$B$2103,DATA!$L$4:$L$2103,"",0,1),""))</f>
        <v>UND</v>
      </c>
      <c r="H79" s="52">
        <f t="array" ref="H79">IF(B79="","",IFERROR(XLOOKUP(B79,DATA!$B$4:$B$2103,DATA!$E$4:$E$2103,0,0,1),0))</f>
        <v>3</v>
      </c>
      <c r="I79" s="53">
        <f t="array" ref="I79">IF(B79="","",IFERROR(XLOOKUP(B79,DATA!$B$4:$B$2103,DATA!$F$4:$F$2103,0,0,1),0))</f>
        <v>16167.97</v>
      </c>
      <c r="J79" s="53">
        <f t="shared" si="1"/>
        <v>48503.91</v>
      </c>
      <c r="K79" s="52">
        <f t="array" ref="K79">IF(B79="","",IFERROR(XLOOKUP(B79,DATA!$B$4:$B$2103,DATA!$N$4:$N$2103,0,0,1),0))</f>
        <v>7</v>
      </c>
      <c r="L79" s="86">
        <f t="shared" si="2"/>
        <v>0.01917808219</v>
      </c>
      <c r="M79" s="52">
        <f t="array" ref="M79">IF(B79="","",IFERROR(XLOOKUP(B79,DATA!$B$4:$B$2103,DATA!$P$4:$P$2103,0,0,1),0))</f>
        <v>0</v>
      </c>
      <c r="N79" s="52">
        <f t="shared" si="3"/>
        <v>0</v>
      </c>
      <c r="O79" s="52">
        <f t="shared" si="4"/>
        <v>0</v>
      </c>
      <c r="P79" s="52">
        <f t="shared" si="5"/>
        <v>156</v>
      </c>
      <c r="Q79" s="52" t="str">
        <f t="shared" si="6"/>
        <v>EXCESO</v>
      </c>
      <c r="R79" s="52" t="str">
        <f t="shared" si="7"/>
        <v>EVALUAR REDUCCION</v>
      </c>
      <c r="S79" s="52">
        <f t="shared" si="8"/>
        <v>0</v>
      </c>
      <c r="T79" s="53">
        <f t="shared" si="9"/>
        <v>0</v>
      </c>
      <c r="U79" s="52" t="str">
        <f t="array" ref="U79">IF(B79="","",IFERROR(XLOOKUP(B79,DATA!$B$4:$B$2103,DATA!$M$4:$M$2103,"",0,1),""))</f>
        <v>A</v>
      </c>
      <c r="V79" s="52" t="str">
        <f t="array" ref="V79">IF(B79="","",IFERROR(XLOOKUP(B79,DATA!$B$4:$B$2103,DATA!$X$4:$X$2103,"",0,1),""))</f>
        <v>SU01F0303</v>
      </c>
      <c r="W79" s="52" t="str">
        <f t="array" ref="W79">IF(B79="","",IFERROR(XLOOKUP(B79,DATA!$B$4:$B$2103,DATA!$H$4:$H$2103,"",0,1),""))</f>
        <v>PLATAFORMA</v>
      </c>
      <c r="X79" s="52" t="str">
        <f t="shared" si="10"/>
        <v>2-ALTA</v>
      </c>
      <c r="Y79" s="87" t="str">
        <f t="shared" si="11"/>
        <v/>
      </c>
      <c r="Z79" s="52" t="str">
        <f t="shared" si="12"/>
        <v/>
      </c>
    </row>
    <row r="80" ht="15.75" customHeight="1">
      <c r="B80" s="47">
        <f>IF(DATA!B80="","",DATA!B80)</f>
        <v>12330018</v>
      </c>
      <c r="C80" s="47">
        <f t="array" ref="C80">IF(B80="","",IFERROR(XLOOKUP(B80,DATA!$B$4:$B$2103,DATA!$D$4:$D$2103,"",0,1),""))</f>
        <v>20852762</v>
      </c>
      <c r="D80" s="47" t="str">
        <f t="array" ref="D80">IF(B80="","",IFERROR(XLOOKUP(B80,DATA!$B$4:$B$2103,DATA!$C$4:$C$2103,"",0,1),""))</f>
        <v>ANILLO RETEN DUCTOS DE COMBUSTIBLE</v>
      </c>
      <c r="E80" s="47">
        <f t="array" ref="E80">IF(B80="","",IFERROR(XLOOKUP(B80,DATA!$B$4:$B$2103,DATA!$W$4:$W$2103,"",0,1),""))</f>
        <v>900315569</v>
      </c>
      <c r="F80" s="47" t="str">
        <f t="array" ref="F80">IF(B80="","",IFERROR(XLOOKUP(E80,PROVEEDORES!$A$2:$A$200,PROVEEDORES!$B$2:$B$200,"NO ENCONTRADO",0,1),""))</f>
        <v>VOLVO GROUP COLOMBIA S A S</v>
      </c>
      <c r="G80" s="47" t="str">
        <f t="array" ref="G80">IF(B80="","",IFERROR(XLOOKUP(B80,DATA!$B$4:$B$2103,DATA!$L$4:$L$2103,"",0,1),""))</f>
        <v>UND</v>
      </c>
      <c r="H80" s="47">
        <f t="array" ref="H80">IF(B80="","",IFERROR(XLOOKUP(B80,DATA!$B$4:$B$2103,DATA!$E$4:$E$2103,0,0,1),0))</f>
        <v>10</v>
      </c>
      <c r="I80" s="48">
        <f t="array" ref="I80">IF(B80="","",IFERROR(XLOOKUP(B80,DATA!$B$4:$B$2103,DATA!$F$4:$F$2103,0,0,1),0))</f>
        <v>15864.97</v>
      </c>
      <c r="J80" s="48">
        <f t="shared" si="1"/>
        <v>158649.7</v>
      </c>
      <c r="K80" s="47">
        <f t="array" ref="K80">IF(B80="","",IFERROR(XLOOKUP(B80,DATA!$B$4:$B$2103,DATA!$N$4:$N$2103,0,0,1),0))</f>
        <v>0</v>
      </c>
      <c r="L80" s="85">
        <f t="shared" si="2"/>
        <v>0</v>
      </c>
      <c r="M80" s="47">
        <f t="array" ref="M80">IF(B80="","",IFERROR(XLOOKUP(B80,DATA!$B$4:$B$2103,DATA!$P$4:$P$2103,0,0,1),0))</f>
        <v>0</v>
      </c>
      <c r="N80" s="47">
        <f t="shared" si="3"/>
        <v>0</v>
      </c>
      <c r="O80" s="47">
        <f t="shared" si="4"/>
        <v>0</v>
      </c>
      <c r="P80" s="47" t="str">
        <f t="shared" si="5"/>
        <v/>
      </c>
      <c r="Q80" s="47" t="str">
        <f t="shared" si="6"/>
        <v>EXCESO</v>
      </c>
      <c r="R80" s="47" t="str">
        <f t="shared" si="7"/>
        <v>EVALUAR REDUCCION</v>
      </c>
      <c r="S80" s="47">
        <f t="shared" si="8"/>
        <v>0</v>
      </c>
      <c r="T80" s="48">
        <f t="shared" si="9"/>
        <v>0</v>
      </c>
      <c r="U80" s="47" t="str">
        <f t="array" ref="U80">IF(B80="","",IFERROR(XLOOKUP(B80,DATA!$B$4:$B$2103,DATA!$M$4:$M$2103,"",0,1),""))</f>
        <v>A</v>
      </c>
      <c r="V80" s="47" t="str">
        <f t="array" ref="V80">IF(B80="","",IFERROR(XLOOKUP(B80,DATA!$B$4:$B$2103,DATA!$X$4:$X$2103,"",0,1),""))</f>
        <v>SU01A0202</v>
      </c>
      <c r="W80" s="47" t="str">
        <f t="array" ref="W80">IF(B80="","",IFERROR(XLOOKUP(B80,DATA!$B$4:$B$2103,DATA!$H$4:$H$2103,"",0,1),""))</f>
        <v>PLATAFORMA</v>
      </c>
      <c r="X80" s="47" t="str">
        <f t="shared" si="10"/>
        <v>2-ALTA</v>
      </c>
      <c r="Y80" s="65" t="str">
        <f t="shared" si="11"/>
        <v/>
      </c>
      <c r="Z80" s="47" t="str">
        <f t="shared" si="12"/>
        <v/>
      </c>
    </row>
    <row r="81" ht="15.75" customHeight="1">
      <c r="B81" s="52">
        <f>IF(DATA!B81="","",DATA!B81)</f>
        <v>12330019</v>
      </c>
      <c r="C81" s="52">
        <f t="array" ref="C81">IF(B81="","",IFERROR(XLOOKUP(B81,DATA!$B$4:$B$2103,DATA!$D$4:$D$2103,"",0,1),""))</f>
        <v>8148471</v>
      </c>
      <c r="D81" s="52" t="str">
        <f t="array" ref="D81">IF(B81="","",IFERROR(XLOOKUP(B81,DATA!$B$4:$B$2103,DATA!$C$4:$C$2103,"",0,1),""))</f>
        <v>ANILLO RETÉN</v>
      </c>
      <c r="E81" s="52">
        <f t="array" ref="E81">IF(B81="","",IFERROR(XLOOKUP(B81,DATA!$B$4:$B$2103,DATA!$W$4:$W$2103,"",0,1),""))</f>
        <v>900315569</v>
      </c>
      <c r="F81" s="52" t="str">
        <f t="array" ref="F81">IF(B81="","",IFERROR(XLOOKUP(E81,PROVEEDORES!$A$2:$A$200,PROVEEDORES!$B$2:$B$200,"NO ENCONTRADO",0,1),""))</f>
        <v>VOLVO GROUP COLOMBIA S A S</v>
      </c>
      <c r="G81" s="52" t="str">
        <f t="array" ref="G81">IF(B81="","",IFERROR(XLOOKUP(B81,DATA!$B$4:$B$2103,DATA!$L$4:$L$2103,"",0,1),""))</f>
        <v>UND</v>
      </c>
      <c r="H81" s="52">
        <f t="array" ref="H81">IF(B81="","",IFERROR(XLOOKUP(B81,DATA!$B$4:$B$2103,DATA!$E$4:$E$2103,0,0,1),0))</f>
        <v>4</v>
      </c>
      <c r="I81" s="53">
        <f t="array" ref="I81">IF(B81="","",IFERROR(XLOOKUP(B81,DATA!$B$4:$B$2103,DATA!$F$4:$F$2103,0,0,1),0))</f>
        <v>79590.97</v>
      </c>
      <c r="J81" s="53">
        <f t="shared" si="1"/>
        <v>318363.88</v>
      </c>
      <c r="K81" s="52">
        <f t="array" ref="K81">IF(B81="","",IFERROR(XLOOKUP(B81,DATA!$B$4:$B$2103,DATA!$N$4:$N$2103,0,0,1),0))</f>
        <v>290</v>
      </c>
      <c r="L81" s="86">
        <f t="shared" si="2"/>
        <v>0.7945205479</v>
      </c>
      <c r="M81" s="52">
        <f t="array" ref="M81">IF(B81="","",IFERROR(XLOOKUP(B81,DATA!$B$4:$B$2103,DATA!$P$4:$P$2103,0,0,1),0))</f>
        <v>0</v>
      </c>
      <c r="N81" s="52">
        <f t="shared" si="3"/>
        <v>3</v>
      </c>
      <c r="O81" s="52">
        <f t="shared" si="4"/>
        <v>9</v>
      </c>
      <c r="P81" s="52">
        <f t="shared" si="5"/>
        <v>5</v>
      </c>
      <c r="Q81" s="52" t="str">
        <f t="shared" si="6"/>
        <v>REORDEN INMEDIATO</v>
      </c>
      <c r="R81" s="52" t="str">
        <f t="shared" si="7"/>
        <v>GENERAR OC EN 24H</v>
      </c>
      <c r="S81" s="52">
        <f t="shared" si="8"/>
        <v>5</v>
      </c>
      <c r="T81" s="53">
        <f t="shared" si="9"/>
        <v>397954.85</v>
      </c>
      <c r="U81" s="52" t="str">
        <f t="array" ref="U81">IF(B81="","",IFERROR(XLOOKUP(B81,DATA!$B$4:$B$2103,DATA!$M$4:$M$2103,"",0,1),""))</f>
        <v>C</v>
      </c>
      <c r="V81" s="52" t="str">
        <f t="array" ref="V81">IF(B81="","",IFERROR(XLOOKUP(B81,DATA!$B$4:$B$2103,DATA!$X$4:$X$2103,"",0,1),""))</f>
        <v>SU01F0304</v>
      </c>
      <c r="W81" s="52" t="str">
        <f t="array" ref="W81">IF(B81="","",IFERROR(XLOOKUP(B81,DATA!$B$4:$B$2103,DATA!$H$4:$H$2103,"",0,1),""))</f>
        <v>PLATAFORMA</v>
      </c>
      <c r="X81" s="52" t="str">
        <f t="shared" si="10"/>
        <v>4-BAJA</v>
      </c>
      <c r="Y81" s="87" t="str">
        <f t="shared" si="11"/>
        <v/>
      </c>
      <c r="Z81" s="52" t="str">
        <f t="shared" si="12"/>
        <v/>
      </c>
    </row>
    <row r="82" ht="15.75" customHeight="1">
      <c r="B82" s="47">
        <f>IF(DATA!B82="","",DATA!B82)</f>
        <v>12330020</v>
      </c>
      <c r="C82" s="47">
        <f t="array" ref="C82">IF(B82="","",IFERROR(XLOOKUP(B82,DATA!$B$4:$B$2103,DATA!$D$4:$D$2103,"",0,1),""))</f>
        <v>1547951</v>
      </c>
      <c r="D82" s="47" t="str">
        <f t="array" ref="D82">IF(B82="","",IFERROR(XLOOKUP(B82,DATA!$B$4:$B$2103,DATA!$C$4:$C$2103,"",0,1),""))</f>
        <v>ANILLO RETÉN</v>
      </c>
      <c r="E82" s="47">
        <f t="array" ref="E82">IF(B82="","",IFERROR(XLOOKUP(B82,DATA!$B$4:$B$2103,DATA!$W$4:$W$2103,"",0,1),""))</f>
        <v>900315569</v>
      </c>
      <c r="F82" s="47" t="str">
        <f t="array" ref="F82">IF(B82="","",IFERROR(XLOOKUP(E82,PROVEEDORES!$A$2:$A$200,PROVEEDORES!$B$2:$B$200,"NO ENCONTRADO",0,1),""))</f>
        <v>VOLVO GROUP COLOMBIA S A S</v>
      </c>
      <c r="G82" s="47" t="str">
        <f t="array" ref="G82">IF(B82="","",IFERROR(XLOOKUP(B82,DATA!$B$4:$B$2103,DATA!$L$4:$L$2103,"",0,1),""))</f>
        <v>UND</v>
      </c>
      <c r="H82" s="47">
        <f t="array" ref="H82">IF(B82="","",IFERROR(XLOOKUP(B82,DATA!$B$4:$B$2103,DATA!$E$4:$E$2103,0,0,1),0))</f>
        <v>12</v>
      </c>
      <c r="I82" s="48">
        <f t="array" ref="I82">IF(B82="","",IFERROR(XLOOKUP(B82,DATA!$B$4:$B$2103,DATA!$F$4:$F$2103,0,0,1),0))</f>
        <v>30904.96</v>
      </c>
      <c r="J82" s="48">
        <f t="shared" si="1"/>
        <v>370859.52</v>
      </c>
      <c r="K82" s="47">
        <f t="array" ref="K82">IF(B82="","",IFERROR(XLOOKUP(B82,DATA!$B$4:$B$2103,DATA!$N$4:$N$2103,0,0,1),0))</f>
        <v>144</v>
      </c>
      <c r="L82" s="85">
        <f t="shared" si="2"/>
        <v>0.3945205479</v>
      </c>
      <c r="M82" s="47">
        <f t="array" ref="M82">IF(B82="","",IFERROR(XLOOKUP(B82,DATA!$B$4:$B$2103,DATA!$P$4:$P$2103,0,0,1),0))</f>
        <v>0</v>
      </c>
      <c r="N82" s="47">
        <f t="shared" si="3"/>
        <v>1</v>
      </c>
      <c r="O82" s="47">
        <f t="shared" si="4"/>
        <v>4</v>
      </c>
      <c r="P82" s="47">
        <f t="shared" si="5"/>
        <v>30</v>
      </c>
      <c r="Q82" s="47" t="str">
        <f t="shared" si="6"/>
        <v>OPTIMO</v>
      </c>
      <c r="R82" s="47" t="str">
        <f t="shared" si="7"/>
        <v>NIVEL OPTIMO</v>
      </c>
      <c r="S82" s="47">
        <f t="shared" si="8"/>
        <v>0</v>
      </c>
      <c r="T82" s="48">
        <f t="shared" si="9"/>
        <v>0</v>
      </c>
      <c r="U82" s="47" t="str">
        <f t="array" ref="U82">IF(B82="","",IFERROR(XLOOKUP(B82,DATA!$B$4:$B$2103,DATA!$M$4:$M$2103,"",0,1),""))</f>
        <v>C</v>
      </c>
      <c r="V82" s="47" t="str">
        <f t="array" ref="V82">IF(B82="","",IFERROR(XLOOKUP(B82,DATA!$B$4:$B$2103,DATA!$X$4:$X$2103,"",0,1),""))</f>
        <v>SU01F0304</v>
      </c>
      <c r="W82" s="47" t="str">
        <f t="array" ref="W82">IF(B82="","",IFERROR(XLOOKUP(B82,DATA!$B$4:$B$2103,DATA!$H$4:$H$2103,"",0,1),""))</f>
        <v>PLATAFORMA</v>
      </c>
      <c r="X82" s="47" t="str">
        <f t="shared" si="10"/>
        <v>4-BAJA</v>
      </c>
      <c r="Y82" s="65" t="str">
        <f t="shared" si="11"/>
        <v/>
      </c>
      <c r="Z82" s="47" t="str">
        <f t="shared" si="12"/>
        <v/>
      </c>
    </row>
    <row r="83" ht="15.75" customHeight="1">
      <c r="B83" s="52">
        <f>IF(DATA!B83="","",DATA!B83)</f>
        <v>12330021</v>
      </c>
      <c r="C83" s="52">
        <f t="array" ref="C83">IF(B83="","",IFERROR(XLOOKUP(B83,DATA!$B$4:$B$2103,DATA!$D$4:$D$2103,"",0,1),""))</f>
        <v>21329470</v>
      </c>
      <c r="D83" s="52" t="str">
        <f t="array" ref="D83">IF(B83="","",IFERROR(XLOOKUP(B83,DATA!$B$4:$B$2103,DATA!$C$4:$C$2103,"",0,1),""))</f>
        <v>TUBO DE COMBUSTIBLE</v>
      </c>
      <c r="E83" s="52">
        <f t="array" ref="E83">IF(B83="","",IFERROR(XLOOKUP(B83,DATA!$B$4:$B$2103,DATA!$W$4:$W$2103,"",0,1),""))</f>
        <v>900315569</v>
      </c>
      <c r="F83" s="52" t="str">
        <f t="array" ref="F83">IF(B83="","",IFERROR(XLOOKUP(E83,PROVEEDORES!$A$2:$A$200,PROVEEDORES!$B$2:$B$200,"NO ENCONTRADO",0,1),""))</f>
        <v>VOLVO GROUP COLOMBIA S A S</v>
      </c>
      <c r="G83" s="52" t="str">
        <f t="array" ref="G83">IF(B83="","",IFERROR(XLOOKUP(B83,DATA!$B$4:$B$2103,DATA!$L$4:$L$2103,"",0,1),""))</f>
        <v>UND</v>
      </c>
      <c r="H83" s="52">
        <f t="array" ref="H83">IF(B83="","",IFERROR(XLOOKUP(B83,DATA!$B$4:$B$2103,DATA!$E$4:$E$2103,0,0,1),0))</f>
        <v>1</v>
      </c>
      <c r="I83" s="53">
        <f t="array" ref="I83">IF(B83="","",IFERROR(XLOOKUP(B83,DATA!$B$4:$B$2103,DATA!$F$4:$F$2103,0,0,1),0))</f>
        <v>314162.7</v>
      </c>
      <c r="J83" s="53">
        <f t="shared" si="1"/>
        <v>314162.7</v>
      </c>
      <c r="K83" s="52">
        <f t="array" ref="K83">IF(B83="","",IFERROR(XLOOKUP(B83,DATA!$B$4:$B$2103,DATA!$N$4:$N$2103,0,0,1),0))</f>
        <v>23</v>
      </c>
      <c r="L83" s="86">
        <f t="shared" si="2"/>
        <v>0.06301369863</v>
      </c>
      <c r="M83" s="52">
        <f t="array" ref="M83">IF(B83="","",IFERROR(XLOOKUP(B83,DATA!$B$4:$B$2103,DATA!$P$4:$P$2103,0,0,1),0))</f>
        <v>0</v>
      </c>
      <c r="N83" s="52">
        <f t="shared" si="3"/>
        <v>0</v>
      </c>
      <c r="O83" s="52">
        <f t="shared" si="4"/>
        <v>0</v>
      </c>
      <c r="P83" s="52">
        <f t="shared" si="5"/>
        <v>16</v>
      </c>
      <c r="Q83" s="52" t="str">
        <f t="shared" si="6"/>
        <v>OPTIMO</v>
      </c>
      <c r="R83" s="52" t="str">
        <f t="shared" si="7"/>
        <v>NIVEL OPTIMO</v>
      </c>
      <c r="S83" s="52">
        <f t="shared" si="8"/>
        <v>0</v>
      </c>
      <c r="T83" s="53">
        <f t="shared" si="9"/>
        <v>0</v>
      </c>
      <c r="U83" s="52" t="str">
        <f t="array" ref="U83">IF(B83="","",IFERROR(XLOOKUP(B83,DATA!$B$4:$B$2103,DATA!$M$4:$M$2103,"",0,1),""))</f>
        <v>C</v>
      </c>
      <c r="V83" s="52" t="str">
        <f t="array" ref="V83">IF(B83="","",IFERROR(XLOOKUP(B83,DATA!$B$4:$B$2103,DATA!$X$4:$X$2103,"",0,1),""))</f>
        <v>SU01F0304</v>
      </c>
      <c r="W83" s="52" t="str">
        <f t="array" ref="W83">IF(B83="","",IFERROR(XLOOKUP(B83,DATA!$B$4:$B$2103,DATA!$H$4:$H$2103,"",0,1),""))</f>
        <v>PLATAFORMA</v>
      </c>
      <c r="X83" s="52" t="str">
        <f t="shared" si="10"/>
        <v>4-BAJA</v>
      </c>
      <c r="Y83" s="87" t="str">
        <f t="shared" si="11"/>
        <v/>
      </c>
      <c r="Z83" s="52" t="str">
        <f t="shared" si="12"/>
        <v/>
      </c>
    </row>
    <row r="84" ht="15.75" customHeight="1">
      <c r="B84" s="47">
        <f>IF(DATA!B84="","",DATA!B84)</f>
        <v>12330022</v>
      </c>
      <c r="C84" s="47">
        <f t="array" ref="C84">IF(B84="","",IFERROR(XLOOKUP(B84,DATA!$B$4:$B$2103,DATA!$D$4:$D$2103,"",0,1),""))</f>
        <v>21261987</v>
      </c>
      <c r="D84" s="47" t="str">
        <f t="array" ref="D84">IF(B84="","",IFERROR(XLOOKUP(B84,DATA!$B$4:$B$2103,DATA!$C$4:$C$2103,"",0,1),""))</f>
        <v>ARANDELA CAMISILLA</v>
      </c>
      <c r="E84" s="47">
        <f t="array" ref="E84">IF(B84="","",IFERROR(XLOOKUP(B84,DATA!$B$4:$B$2103,DATA!$W$4:$W$2103,"",0,1),""))</f>
        <v>900315569</v>
      </c>
      <c r="F84" s="47" t="str">
        <f t="array" ref="F84">IF(B84="","",IFERROR(XLOOKUP(E84,PROVEEDORES!$A$2:$A$200,PROVEEDORES!$B$2:$B$200,"NO ENCONTRADO",0,1),""))</f>
        <v>VOLVO GROUP COLOMBIA S A S</v>
      </c>
      <c r="G84" s="47" t="str">
        <f t="array" ref="G84">IF(B84="","",IFERROR(XLOOKUP(B84,DATA!$B$4:$B$2103,DATA!$L$4:$L$2103,"",0,1),""))</f>
        <v>UND</v>
      </c>
      <c r="H84" s="47">
        <f t="array" ref="H84">IF(B84="","",IFERROR(XLOOKUP(B84,DATA!$B$4:$B$2103,DATA!$E$4:$E$2103,0,0,1),0))</f>
        <v>146</v>
      </c>
      <c r="I84" s="48">
        <f t="array" ref="I84">IF(B84="","",IFERROR(XLOOKUP(B84,DATA!$B$4:$B$2103,DATA!$F$4:$F$2103,0,0,1),0))</f>
        <v>34591.4</v>
      </c>
      <c r="J84" s="48">
        <f t="shared" si="1"/>
        <v>5050344.4</v>
      </c>
      <c r="K84" s="47">
        <f t="array" ref="K84">IF(B84="","",IFERROR(XLOOKUP(B84,DATA!$B$4:$B$2103,DATA!$N$4:$N$2103,0,0,1),0))</f>
        <v>1071</v>
      </c>
      <c r="L84" s="85">
        <f t="shared" si="2"/>
        <v>2.934246575</v>
      </c>
      <c r="M84" s="47">
        <f t="array" ref="M84">IF(B84="","",IFERROR(XLOOKUP(B84,DATA!$B$4:$B$2103,DATA!$P$4:$P$2103,0,0,1),0))</f>
        <v>0</v>
      </c>
      <c r="N84" s="47">
        <f t="shared" si="3"/>
        <v>10</v>
      </c>
      <c r="O84" s="47">
        <f t="shared" si="4"/>
        <v>31</v>
      </c>
      <c r="P84" s="47">
        <f t="shared" si="5"/>
        <v>50</v>
      </c>
      <c r="Q84" s="47" t="str">
        <f t="shared" si="6"/>
        <v>OPTIMO</v>
      </c>
      <c r="R84" s="47" t="str">
        <f t="shared" si="7"/>
        <v>NIVEL OPTIMO</v>
      </c>
      <c r="S84" s="47">
        <f t="shared" si="8"/>
        <v>0</v>
      </c>
      <c r="T84" s="48">
        <f t="shared" si="9"/>
        <v>0</v>
      </c>
      <c r="U84" s="47" t="str">
        <f t="array" ref="U84">IF(B84="","",IFERROR(XLOOKUP(B84,DATA!$B$4:$B$2103,DATA!$M$4:$M$2103,"",0,1),""))</f>
        <v>A</v>
      </c>
      <c r="V84" s="47" t="str">
        <f t="array" ref="V84">IF(B84="","",IFERROR(XLOOKUP(B84,DATA!$B$4:$B$2103,DATA!$X$4:$X$2103,"",0,1),""))</f>
        <v>SU01F0304</v>
      </c>
      <c r="W84" s="47" t="str">
        <f t="array" ref="W84">IF(B84="","",IFERROR(XLOOKUP(B84,DATA!$B$4:$B$2103,DATA!$H$4:$H$2103,"",0,1),""))</f>
        <v>PLATAFORMA</v>
      </c>
      <c r="X84" s="47" t="str">
        <f t="shared" si="10"/>
        <v>2-ALTA</v>
      </c>
      <c r="Y84" s="65" t="str">
        <f t="shared" si="11"/>
        <v/>
      </c>
      <c r="Z84" s="47" t="str">
        <f t="shared" si="12"/>
        <v/>
      </c>
    </row>
    <row r="85" ht="15.75" customHeight="1">
      <c r="B85" s="52">
        <f>IF(DATA!B85="","",DATA!B85)</f>
        <v>12330023</v>
      </c>
      <c r="C85" s="52">
        <f t="array" ref="C85">IF(B85="","",IFERROR(XLOOKUP(B85,DATA!$B$4:$B$2103,DATA!$D$4:$D$2103,"",0,1),""))</f>
        <v>22899626</v>
      </c>
      <c r="D85" s="52" t="str">
        <f t="array" ref="D85">IF(B85="","",IFERROR(XLOOKUP(B85,DATA!$B$4:$B$2103,DATA!$C$4:$C$2103,"",0,1),""))</f>
        <v>SENSOR DE PRESION COMBUSTIBLE Y ACEITE</v>
      </c>
      <c r="E85" s="52">
        <f t="array" ref="E85">IF(B85="","",IFERROR(XLOOKUP(B85,DATA!$B$4:$B$2103,DATA!$W$4:$W$2103,"",0,1),""))</f>
        <v>900315569</v>
      </c>
      <c r="F85" s="52" t="str">
        <f t="array" ref="F85">IF(B85="","",IFERROR(XLOOKUP(E85,PROVEEDORES!$A$2:$A$200,PROVEEDORES!$B$2:$B$200,"NO ENCONTRADO",0,1),""))</f>
        <v>VOLVO GROUP COLOMBIA S A S</v>
      </c>
      <c r="G85" s="52" t="str">
        <f t="array" ref="G85">IF(B85="","",IFERROR(XLOOKUP(B85,DATA!$B$4:$B$2103,DATA!$L$4:$L$2103,"",0,1),""))</f>
        <v>UND</v>
      </c>
      <c r="H85" s="52">
        <f t="array" ref="H85">IF(B85="","",IFERROR(XLOOKUP(B85,DATA!$B$4:$B$2103,DATA!$E$4:$E$2103,0,0,1),0))</f>
        <v>2</v>
      </c>
      <c r="I85" s="53">
        <f t="array" ref="I85">IF(B85="","",IFERROR(XLOOKUP(B85,DATA!$B$4:$B$2103,DATA!$F$4:$F$2103,0,0,1),0))</f>
        <v>377386.3</v>
      </c>
      <c r="J85" s="53">
        <f t="shared" si="1"/>
        <v>754772.6</v>
      </c>
      <c r="K85" s="52">
        <f t="array" ref="K85">IF(B85="","",IFERROR(XLOOKUP(B85,DATA!$B$4:$B$2103,DATA!$N$4:$N$2103,0,0,1),0))</f>
        <v>26</v>
      </c>
      <c r="L85" s="86">
        <f t="shared" si="2"/>
        <v>0.07123287671</v>
      </c>
      <c r="M85" s="52">
        <f t="array" ref="M85">IF(B85="","",IFERROR(XLOOKUP(B85,DATA!$B$4:$B$2103,DATA!$P$4:$P$2103,0,0,1),0))</f>
        <v>0</v>
      </c>
      <c r="N85" s="52">
        <f t="shared" si="3"/>
        <v>0</v>
      </c>
      <c r="O85" s="52">
        <f t="shared" si="4"/>
        <v>0</v>
      </c>
      <c r="P85" s="52">
        <f t="shared" si="5"/>
        <v>28</v>
      </c>
      <c r="Q85" s="52" t="str">
        <f t="shared" si="6"/>
        <v>OPTIMO</v>
      </c>
      <c r="R85" s="52" t="str">
        <f t="shared" si="7"/>
        <v>NIVEL OPTIMO</v>
      </c>
      <c r="S85" s="52">
        <f t="shared" si="8"/>
        <v>0</v>
      </c>
      <c r="T85" s="53">
        <f t="shared" si="9"/>
        <v>0</v>
      </c>
      <c r="U85" s="52" t="str">
        <f t="array" ref="U85">IF(B85="","",IFERROR(XLOOKUP(B85,DATA!$B$4:$B$2103,DATA!$M$4:$M$2103,"",0,1),""))</f>
        <v>B</v>
      </c>
      <c r="V85" s="52" t="str">
        <f t="array" ref="V85">IF(B85="","",IFERROR(XLOOKUP(B85,DATA!$B$4:$B$2103,DATA!$X$4:$X$2103,"",0,1),""))</f>
        <v>SU01F0204</v>
      </c>
      <c r="W85" s="52" t="str">
        <f t="array" ref="W85">IF(B85="","",IFERROR(XLOOKUP(B85,DATA!$B$4:$B$2103,DATA!$H$4:$H$2103,"",0,1),""))</f>
        <v>PLATAFORMA</v>
      </c>
      <c r="X85" s="52" t="str">
        <f t="shared" si="10"/>
        <v>3-MEDIA</v>
      </c>
      <c r="Y85" s="87" t="str">
        <f t="shared" si="11"/>
        <v/>
      </c>
      <c r="Z85" s="52" t="str">
        <f t="shared" si="12"/>
        <v/>
      </c>
    </row>
    <row r="86" ht="15.75" customHeight="1">
      <c r="B86" s="47">
        <f>IF(DATA!B86="","",DATA!B86)</f>
        <v>12330024</v>
      </c>
      <c r="C86" s="47" t="str">
        <f t="array" ref="C86">IF(B86="","",IFERROR(XLOOKUP(B86,DATA!$B$4:$B$2103,DATA!$D$4:$D$2103,"",0,1),""))</f>
        <v/>
      </c>
      <c r="D86" s="47" t="str">
        <f t="array" ref="D86">IF(B86="","",IFERROR(XLOOKUP(B86,DATA!$B$4:$B$2103,DATA!$C$4:$C$2103,"",0,1),""))</f>
        <v>TORNILLO FLANJE 10 X 1 ½ PASO 1,5</v>
      </c>
      <c r="E86" s="47">
        <f t="array" ref="E86">IF(B86="","",IFERROR(XLOOKUP(B86,DATA!$B$4:$B$2103,DATA!$W$4:$W$2103,"",0,1),""))</f>
        <v>900664298</v>
      </c>
      <c r="F86" s="47" t="str">
        <f t="array" ref="F86">IF(B86="","",IFERROR(XLOOKUP(E86,PROVEEDORES!$A$2:$A$200,PROVEEDORES!$B$2:$B$200,"NO ENCONTRADO",0,1),""))</f>
        <v>SOLUCIONES INTEGRALES PARA CARROCERIAS SOCIEDAD POR ACCIONES SIMPLIFICADA</v>
      </c>
      <c r="G86" s="47" t="str">
        <f t="array" ref="G86">IF(B86="","",IFERROR(XLOOKUP(B86,DATA!$B$4:$B$2103,DATA!$L$4:$L$2103,"",0,1),""))</f>
        <v>UND</v>
      </c>
      <c r="H86" s="47">
        <f t="array" ref="H86">IF(B86="","",IFERROR(XLOOKUP(B86,DATA!$B$4:$B$2103,DATA!$E$4:$E$2103,0,0,1),0))</f>
        <v>15</v>
      </c>
      <c r="I86" s="48">
        <f t="array" ref="I86">IF(B86="","",IFERROR(XLOOKUP(B86,DATA!$B$4:$B$2103,DATA!$F$4:$F$2103,0,0,1),0))</f>
        <v>2243.15</v>
      </c>
      <c r="J86" s="48">
        <f t="shared" si="1"/>
        <v>33647.25</v>
      </c>
      <c r="K86" s="47">
        <f t="array" ref="K86">IF(B86="","",IFERROR(XLOOKUP(B86,DATA!$B$4:$B$2103,DATA!$N$4:$N$2103,0,0,1),0))</f>
        <v>167</v>
      </c>
      <c r="L86" s="85">
        <f t="shared" si="2"/>
        <v>0.4575342466</v>
      </c>
      <c r="M86" s="47">
        <f t="array" ref="M86">IF(B86="","",IFERROR(XLOOKUP(B86,DATA!$B$4:$B$2103,DATA!$P$4:$P$2103,0,0,1),0))</f>
        <v>0</v>
      </c>
      <c r="N86" s="47">
        <f t="shared" si="3"/>
        <v>2</v>
      </c>
      <c r="O86" s="47">
        <f t="shared" si="4"/>
        <v>5</v>
      </c>
      <c r="P86" s="47">
        <f t="shared" si="5"/>
        <v>33</v>
      </c>
      <c r="Q86" s="47" t="str">
        <f t="shared" si="6"/>
        <v>OPTIMO</v>
      </c>
      <c r="R86" s="47" t="str">
        <f t="shared" si="7"/>
        <v>NIVEL OPTIMO</v>
      </c>
      <c r="S86" s="47">
        <f t="shared" si="8"/>
        <v>0</v>
      </c>
      <c r="T86" s="48">
        <f t="shared" si="9"/>
        <v>0</v>
      </c>
      <c r="U86" s="47" t="str">
        <f t="array" ref="U86">IF(B86="","",IFERROR(XLOOKUP(B86,DATA!$B$4:$B$2103,DATA!$M$4:$M$2103,"",0,1),""))</f>
        <v>B</v>
      </c>
      <c r="V86" s="47" t="str">
        <f t="array" ref="V86">IF(B86="","",IFERROR(XLOOKUP(B86,DATA!$B$4:$B$2103,DATA!$X$4:$X$2103,"",0,1),""))</f>
        <v>SU01E0203</v>
      </c>
      <c r="W86" s="47" t="str">
        <f t="array" ref="W86">IF(B86="","",IFERROR(XLOOKUP(B86,DATA!$B$4:$B$2103,DATA!$H$4:$H$2103,"",0,1),""))</f>
        <v>PLATAFORMA</v>
      </c>
      <c r="X86" s="47" t="str">
        <f t="shared" si="10"/>
        <v>3-MEDIA</v>
      </c>
      <c r="Y86" s="65" t="str">
        <f t="shared" si="11"/>
        <v/>
      </c>
      <c r="Z86" s="47" t="str">
        <f t="shared" si="12"/>
        <v/>
      </c>
    </row>
    <row r="87" ht="15.75" customHeight="1">
      <c r="B87" s="52">
        <f>IF(DATA!B87="","",DATA!B87)</f>
        <v>12330025</v>
      </c>
      <c r="C87" s="52">
        <f t="array" ref="C87">IF(B87="","",IFERROR(XLOOKUP(B87,DATA!$B$4:$B$2103,DATA!$D$4:$D$2103,"",0,1),""))</f>
        <v>60113537</v>
      </c>
      <c r="D87" s="52" t="str">
        <f t="array" ref="D87">IF(B87="","",IFERROR(XLOOKUP(B87,DATA!$B$4:$B$2103,DATA!$C$4:$C$2103,"",0,1),""))</f>
        <v>TORNILLO EMBUTIDO</v>
      </c>
      <c r="E87" s="52">
        <f t="array" ref="E87">IF(B87="","",IFERROR(XLOOKUP(B87,DATA!$B$4:$B$2103,DATA!$W$4:$W$2103,"",0,1),""))</f>
        <v>900315569</v>
      </c>
      <c r="F87" s="52" t="str">
        <f t="array" ref="F87">IF(B87="","",IFERROR(XLOOKUP(E87,PROVEEDORES!$A$2:$A$200,PROVEEDORES!$B$2:$B$200,"NO ENCONTRADO",0,1),""))</f>
        <v>VOLVO GROUP COLOMBIA S A S</v>
      </c>
      <c r="G87" s="52" t="str">
        <f t="array" ref="G87">IF(B87="","",IFERROR(XLOOKUP(B87,DATA!$B$4:$B$2103,DATA!$L$4:$L$2103,"",0,1),""))</f>
        <v>UND</v>
      </c>
      <c r="H87" s="52">
        <f t="array" ref="H87">IF(B87="","",IFERROR(XLOOKUP(B87,DATA!$B$4:$B$2103,DATA!$E$4:$E$2103,0,0,1),0))</f>
        <v>10</v>
      </c>
      <c r="I87" s="53">
        <f t="array" ref="I87">IF(B87="","",IFERROR(XLOOKUP(B87,DATA!$B$4:$B$2103,DATA!$F$4:$F$2103,0,0,1),0))</f>
        <v>2.05</v>
      </c>
      <c r="J87" s="53">
        <f t="shared" si="1"/>
        <v>20.5</v>
      </c>
      <c r="K87" s="52">
        <f t="array" ref="K87">IF(B87="","",IFERROR(XLOOKUP(B87,DATA!$B$4:$B$2103,DATA!$N$4:$N$2103,0,0,1),0))</f>
        <v>0</v>
      </c>
      <c r="L87" s="86">
        <f t="shared" si="2"/>
        <v>0</v>
      </c>
      <c r="M87" s="52">
        <f t="array" ref="M87">IF(B87="","",IFERROR(XLOOKUP(B87,DATA!$B$4:$B$2103,DATA!$P$4:$P$2103,0,0,1),0))</f>
        <v>0</v>
      </c>
      <c r="N87" s="52">
        <f t="shared" si="3"/>
        <v>0</v>
      </c>
      <c r="O87" s="52">
        <f t="shared" si="4"/>
        <v>0</v>
      </c>
      <c r="P87" s="52" t="str">
        <f t="shared" si="5"/>
        <v/>
      </c>
      <c r="Q87" s="52" t="str">
        <f t="shared" si="6"/>
        <v>EXCESO</v>
      </c>
      <c r="R87" s="52" t="str">
        <f t="shared" si="7"/>
        <v>EVALUAR REDUCCION</v>
      </c>
      <c r="S87" s="52">
        <f t="shared" si="8"/>
        <v>0</v>
      </c>
      <c r="T87" s="53">
        <f t="shared" si="9"/>
        <v>0</v>
      </c>
      <c r="U87" s="52" t="str">
        <f t="array" ref="U87">IF(B87="","",IFERROR(XLOOKUP(B87,DATA!$B$4:$B$2103,DATA!$M$4:$M$2103,"",0,1),""))</f>
        <v>B</v>
      </c>
      <c r="V87" s="52" t="str">
        <f t="array" ref="V87">IF(B87="","",IFERROR(XLOOKUP(B87,DATA!$B$4:$B$2103,DATA!$X$4:$X$2103,"",0,1),""))</f>
        <v>SU01A0202</v>
      </c>
      <c r="W87" s="52" t="str">
        <f t="array" ref="W87">IF(B87="","",IFERROR(XLOOKUP(B87,DATA!$B$4:$B$2103,DATA!$H$4:$H$2103,"",0,1),""))</f>
        <v>PLATAFORMA</v>
      </c>
      <c r="X87" s="52" t="str">
        <f t="shared" si="10"/>
        <v>3-MEDIA</v>
      </c>
      <c r="Y87" s="87" t="str">
        <f t="shared" si="11"/>
        <v/>
      </c>
      <c r="Z87" s="52" t="str">
        <f t="shared" si="12"/>
        <v/>
      </c>
    </row>
    <row r="88" ht="15.75" customHeight="1">
      <c r="B88" s="47">
        <f>IF(DATA!B88="","",DATA!B88)</f>
        <v>12330026</v>
      </c>
      <c r="C88" s="47">
        <f t="array" ref="C88">IF(B88="","",IFERROR(XLOOKUP(B88,DATA!$B$4:$B$2103,DATA!$D$4:$D$2103,"",0,1),""))</f>
        <v>991048</v>
      </c>
      <c r="D88" s="47" t="str">
        <f t="array" ref="D88">IF(B88="","",IFERROR(XLOOKUP(B88,DATA!$B$4:$B$2103,DATA!$C$4:$C$2103,"",0,1),""))</f>
        <v>TORNILLO PERFORADO</v>
      </c>
      <c r="E88" s="47">
        <f t="array" ref="E88">IF(B88="","",IFERROR(XLOOKUP(B88,DATA!$B$4:$B$2103,DATA!$W$4:$W$2103,"",0,1),""))</f>
        <v>900315569</v>
      </c>
      <c r="F88" s="47" t="str">
        <f t="array" ref="F88">IF(B88="","",IFERROR(XLOOKUP(E88,PROVEEDORES!$A$2:$A$200,PROVEEDORES!$B$2:$B$200,"NO ENCONTRADO",0,1),""))</f>
        <v>VOLVO GROUP COLOMBIA S A S</v>
      </c>
      <c r="G88" s="47" t="str">
        <f t="array" ref="G88">IF(B88="","",IFERROR(XLOOKUP(B88,DATA!$B$4:$B$2103,DATA!$L$4:$L$2103,"",0,1),""))</f>
        <v>UND</v>
      </c>
      <c r="H88" s="47">
        <f t="array" ref="H88">IF(B88="","",IFERROR(XLOOKUP(B88,DATA!$B$4:$B$2103,DATA!$E$4:$E$2103,0,0,1),0))</f>
        <v>2</v>
      </c>
      <c r="I88" s="48">
        <f t="array" ref="I88">IF(B88="","",IFERROR(XLOOKUP(B88,DATA!$B$4:$B$2103,DATA!$F$4:$F$2103,0,0,1),0))</f>
        <v>15228.12</v>
      </c>
      <c r="J88" s="48">
        <f t="shared" si="1"/>
        <v>30456.24</v>
      </c>
      <c r="K88" s="47">
        <f t="array" ref="K88">IF(B88="","",IFERROR(XLOOKUP(B88,DATA!$B$4:$B$2103,DATA!$N$4:$N$2103,0,0,1),0))</f>
        <v>2</v>
      </c>
      <c r="L88" s="85">
        <f t="shared" si="2"/>
        <v>0.005479452055</v>
      </c>
      <c r="M88" s="47">
        <f t="array" ref="M88">IF(B88="","",IFERROR(XLOOKUP(B88,DATA!$B$4:$B$2103,DATA!$P$4:$P$2103,0,0,1),0))</f>
        <v>0</v>
      </c>
      <c r="N88" s="47">
        <f t="shared" si="3"/>
        <v>0</v>
      </c>
      <c r="O88" s="47">
        <f t="shared" si="4"/>
        <v>0</v>
      </c>
      <c r="P88" s="47">
        <f t="shared" si="5"/>
        <v>365</v>
      </c>
      <c r="Q88" s="47" t="str">
        <f t="shared" si="6"/>
        <v>EXCESO</v>
      </c>
      <c r="R88" s="47" t="str">
        <f t="shared" si="7"/>
        <v>EVALUAR REDUCCION</v>
      </c>
      <c r="S88" s="47">
        <f t="shared" si="8"/>
        <v>0</v>
      </c>
      <c r="T88" s="48">
        <f t="shared" si="9"/>
        <v>0</v>
      </c>
      <c r="U88" s="47" t="str">
        <f t="array" ref="U88">IF(B88="","",IFERROR(XLOOKUP(B88,DATA!$B$4:$B$2103,DATA!$M$4:$M$2103,"",0,1),""))</f>
        <v>B</v>
      </c>
      <c r="V88" s="47" t="str">
        <f t="array" ref="V88">IF(B88="","",IFERROR(XLOOKUP(B88,DATA!$B$4:$B$2103,DATA!$X$4:$X$2103,"",0,1),""))</f>
        <v>SU01F0203</v>
      </c>
      <c r="W88" s="47" t="str">
        <f t="array" ref="W88">IF(B88="","",IFERROR(XLOOKUP(B88,DATA!$B$4:$B$2103,DATA!$H$4:$H$2103,"",0,1),""))</f>
        <v>PLATAFORMA</v>
      </c>
      <c r="X88" s="47" t="str">
        <f t="shared" si="10"/>
        <v>3-MEDIA</v>
      </c>
      <c r="Y88" s="65" t="str">
        <f t="shared" si="11"/>
        <v/>
      </c>
      <c r="Z88" s="47" t="str">
        <f t="shared" si="12"/>
        <v/>
      </c>
    </row>
    <row r="89" ht="15.75" customHeight="1">
      <c r="B89" s="52">
        <f>IF(DATA!B89="","",DATA!B89)</f>
        <v>12330027</v>
      </c>
      <c r="C89" s="52">
        <f t="array" ref="C89">IF(B89="","",IFERROR(XLOOKUP(B89,DATA!$B$4:$B$2103,DATA!$D$4:$D$2103,"",0,1),""))</f>
        <v>20725116</v>
      </c>
      <c r="D89" s="52" t="str">
        <f t="array" ref="D89">IF(B89="","",IFERROR(XLOOKUP(B89,DATA!$B$4:$B$2103,DATA!$C$4:$C$2103,"",0,1),""))</f>
        <v>JUNTA</v>
      </c>
      <c r="E89" s="52">
        <f t="array" ref="E89">IF(B89="","",IFERROR(XLOOKUP(B89,DATA!$B$4:$B$2103,DATA!$W$4:$W$2103,"",0,1),""))</f>
        <v>900315569</v>
      </c>
      <c r="F89" s="52" t="str">
        <f t="array" ref="F89">IF(B89="","",IFERROR(XLOOKUP(E89,PROVEEDORES!$A$2:$A$200,PROVEEDORES!$B$2:$B$200,"NO ENCONTRADO",0,1),""))</f>
        <v>VOLVO GROUP COLOMBIA S A S</v>
      </c>
      <c r="G89" s="52" t="str">
        <f t="array" ref="G89">IF(B89="","",IFERROR(XLOOKUP(B89,DATA!$B$4:$B$2103,DATA!$L$4:$L$2103,"",0,1),""))</f>
        <v>UND</v>
      </c>
      <c r="H89" s="52">
        <f t="array" ref="H89">IF(B89="","",IFERROR(XLOOKUP(B89,DATA!$B$4:$B$2103,DATA!$E$4:$E$2103,0,0,1),0))</f>
        <v>8</v>
      </c>
      <c r="I89" s="53">
        <f t="array" ref="I89">IF(B89="","",IFERROR(XLOOKUP(B89,DATA!$B$4:$B$2103,DATA!$F$4:$F$2103,0,0,1),0))</f>
        <v>2316.064</v>
      </c>
      <c r="J89" s="53">
        <f t="shared" si="1"/>
        <v>18528.512</v>
      </c>
      <c r="K89" s="52">
        <f t="array" ref="K89">IF(B89="","",IFERROR(XLOOKUP(B89,DATA!$B$4:$B$2103,DATA!$N$4:$N$2103,0,0,1),0))</f>
        <v>2</v>
      </c>
      <c r="L89" s="86">
        <f t="shared" si="2"/>
        <v>0.005479452055</v>
      </c>
      <c r="M89" s="52">
        <f t="array" ref="M89">IF(B89="","",IFERROR(XLOOKUP(B89,DATA!$B$4:$B$2103,DATA!$P$4:$P$2103,0,0,1),0))</f>
        <v>0</v>
      </c>
      <c r="N89" s="52">
        <f t="shared" si="3"/>
        <v>0</v>
      </c>
      <c r="O89" s="52">
        <f t="shared" si="4"/>
        <v>0</v>
      </c>
      <c r="P89" s="52">
        <f t="shared" si="5"/>
        <v>1460</v>
      </c>
      <c r="Q89" s="52" t="str">
        <f t="shared" si="6"/>
        <v>EXCESO</v>
      </c>
      <c r="R89" s="52" t="str">
        <f t="shared" si="7"/>
        <v>EVALUAR REDUCCION</v>
      </c>
      <c r="S89" s="52">
        <f t="shared" si="8"/>
        <v>0</v>
      </c>
      <c r="T89" s="53">
        <f t="shared" si="9"/>
        <v>0</v>
      </c>
      <c r="U89" s="52" t="str">
        <f t="array" ref="U89">IF(B89="","",IFERROR(XLOOKUP(B89,DATA!$B$4:$B$2103,DATA!$M$4:$M$2103,"",0,1),""))</f>
        <v>B</v>
      </c>
      <c r="V89" s="52" t="str">
        <f t="array" ref="V89">IF(B89="","",IFERROR(XLOOKUP(B89,DATA!$B$4:$B$2103,DATA!$X$4:$X$2103,"",0,1),""))</f>
        <v>SU01A0202</v>
      </c>
      <c r="W89" s="52" t="str">
        <f t="array" ref="W89">IF(B89="","",IFERROR(XLOOKUP(B89,DATA!$B$4:$B$2103,DATA!$H$4:$H$2103,"",0,1),""))</f>
        <v>PLATAFORMA</v>
      </c>
      <c r="X89" s="52" t="str">
        <f t="shared" si="10"/>
        <v>3-MEDIA</v>
      </c>
      <c r="Y89" s="87" t="str">
        <f t="shared" si="11"/>
        <v/>
      </c>
      <c r="Z89" s="52" t="str">
        <f t="shared" si="12"/>
        <v/>
      </c>
    </row>
    <row r="90" ht="15.75" customHeight="1">
      <c r="B90" s="47">
        <f>IF(DATA!B90="","",DATA!B90)</f>
        <v>12330028</v>
      </c>
      <c r="C90" s="47">
        <f t="array" ref="C90">IF(B90="","",IFERROR(XLOOKUP(B90,DATA!$B$4:$B$2103,DATA!$D$4:$D$2103,"",0,1),""))</f>
        <v>22446560</v>
      </c>
      <c r="D90" s="47" t="str">
        <f t="array" ref="D90">IF(B90="","",IFERROR(XLOOKUP(B90,DATA!$B$4:$B$2103,DATA!$C$4:$C$2103,"",0,1),""))</f>
        <v>MANGUERA ALIMENTACIÓN DE COMBUSTIBLE</v>
      </c>
      <c r="E90" s="47">
        <f t="array" ref="E90">IF(B90="","",IFERROR(XLOOKUP(B90,DATA!$B$4:$B$2103,DATA!$W$4:$W$2103,"",0,1),""))</f>
        <v>900315569</v>
      </c>
      <c r="F90" s="47" t="str">
        <f t="array" ref="F90">IF(B90="","",IFERROR(XLOOKUP(E90,PROVEEDORES!$A$2:$A$200,PROVEEDORES!$B$2:$B$200,"NO ENCONTRADO",0,1),""))</f>
        <v>VOLVO GROUP COLOMBIA S A S</v>
      </c>
      <c r="G90" s="47" t="str">
        <f t="array" ref="G90">IF(B90="","",IFERROR(XLOOKUP(B90,DATA!$B$4:$B$2103,DATA!$L$4:$L$2103,"",0,1),""))</f>
        <v>UND</v>
      </c>
      <c r="H90" s="47">
        <f t="array" ref="H90">IF(B90="","",IFERROR(XLOOKUP(B90,DATA!$B$4:$B$2103,DATA!$E$4:$E$2103,0,0,1),0))</f>
        <v>1</v>
      </c>
      <c r="I90" s="48">
        <f t="array" ref="I90">IF(B90="","",IFERROR(XLOOKUP(B90,DATA!$B$4:$B$2103,DATA!$F$4:$F$2103,0,0,1),0))</f>
        <v>683168.8</v>
      </c>
      <c r="J90" s="48">
        <f t="shared" si="1"/>
        <v>683168.8</v>
      </c>
      <c r="K90" s="47">
        <f t="array" ref="K90">IF(B90="","",IFERROR(XLOOKUP(B90,DATA!$B$4:$B$2103,DATA!$N$4:$N$2103,0,0,1),0))</f>
        <v>13</v>
      </c>
      <c r="L90" s="85">
        <f t="shared" si="2"/>
        <v>0.03561643836</v>
      </c>
      <c r="M90" s="47">
        <f t="array" ref="M90">IF(B90="","",IFERROR(XLOOKUP(B90,DATA!$B$4:$B$2103,DATA!$P$4:$P$2103,0,0,1),0))</f>
        <v>0</v>
      </c>
      <c r="N90" s="47">
        <f t="shared" si="3"/>
        <v>0</v>
      </c>
      <c r="O90" s="47">
        <f t="shared" si="4"/>
        <v>0</v>
      </c>
      <c r="P90" s="47">
        <f t="shared" si="5"/>
        <v>28</v>
      </c>
      <c r="Q90" s="47" t="str">
        <f t="shared" si="6"/>
        <v>OPTIMO</v>
      </c>
      <c r="R90" s="47" t="str">
        <f t="shared" si="7"/>
        <v>NIVEL OPTIMO</v>
      </c>
      <c r="S90" s="47">
        <f t="shared" si="8"/>
        <v>0</v>
      </c>
      <c r="T90" s="48">
        <f t="shared" si="9"/>
        <v>0</v>
      </c>
      <c r="U90" s="47" t="str">
        <f t="array" ref="U90">IF(B90="","",IFERROR(XLOOKUP(B90,DATA!$B$4:$B$2103,DATA!$M$4:$M$2103,"",0,1),""))</f>
        <v>B</v>
      </c>
      <c r="V90" s="47" t="str">
        <f t="array" ref="V90">IF(B90="","",IFERROR(XLOOKUP(B90,DATA!$B$4:$B$2103,DATA!$X$4:$X$2103,"",0,1),""))</f>
        <v>SU01F0301</v>
      </c>
      <c r="W90" s="47" t="str">
        <f t="array" ref="W90">IF(B90="","",IFERROR(XLOOKUP(B90,DATA!$B$4:$B$2103,DATA!$H$4:$H$2103,"",0,1),""))</f>
        <v>PLATAFORMA</v>
      </c>
      <c r="X90" s="47" t="str">
        <f t="shared" si="10"/>
        <v>3-MEDIA</v>
      </c>
      <c r="Y90" s="65" t="str">
        <f t="shared" si="11"/>
        <v/>
      </c>
      <c r="Z90" s="47" t="str">
        <f t="shared" si="12"/>
        <v/>
      </c>
    </row>
    <row r="91" ht="15.75" customHeight="1">
      <c r="B91" s="52" t="str">
        <f>IF(DATA!B91="","",DATA!B91)</f>
        <v>12330028-R</v>
      </c>
      <c r="C91" s="52">
        <f t="array" ref="C91">IF(B91="","",IFERROR(XLOOKUP(B91,DATA!$B$4:$B$2103,DATA!$D$4:$D$2103,"",0,1),""))</f>
        <v>22446560</v>
      </c>
      <c r="D91" s="52" t="str">
        <f t="array" ref="D91">IF(B91="","",IFERROR(XLOOKUP(B91,DATA!$B$4:$B$2103,DATA!$C$4:$C$2103,"",0,1),""))</f>
        <v>MANGUERA ALIMENTACIÓN DE COMBUSTIBLE</v>
      </c>
      <c r="E91" s="52">
        <f t="array" ref="E91">IF(B91="","",IFERROR(XLOOKUP(B91,DATA!$B$4:$B$2103,DATA!$W$4:$W$2103,"",0,1),""))</f>
        <v>901299713</v>
      </c>
      <c r="F91" s="52" t="str">
        <f t="array" ref="F91">IF(B91="","",IFERROR(XLOOKUP(E91,PROVEEDORES!$A$2:$A$200,PROVEEDORES!$B$2:$B$200,"NO ENCONTRADO",0,1),""))</f>
        <v>NO ENCONTRADO</v>
      </c>
      <c r="G91" s="52" t="str">
        <f t="array" ref="G91">IF(B91="","",IFERROR(XLOOKUP(B91,DATA!$B$4:$B$2103,DATA!$L$4:$L$2103,"",0,1),""))</f>
        <v>UND</v>
      </c>
      <c r="H91" s="52">
        <f t="array" ref="H91">IF(B91="","",IFERROR(XLOOKUP(B91,DATA!$B$4:$B$2103,DATA!$E$4:$E$2103,0,0,1),0))</f>
        <v>3</v>
      </c>
      <c r="I91" s="53">
        <f t="array" ref="I91">IF(B91="","",IFERROR(XLOOKUP(B91,DATA!$B$4:$B$2103,DATA!$F$4:$F$2103,0,0,1),0))</f>
        <v>119000</v>
      </c>
      <c r="J91" s="53">
        <f t="shared" si="1"/>
        <v>357000</v>
      </c>
      <c r="K91" s="52">
        <f t="array" ref="K91">IF(B91="","",IFERROR(XLOOKUP(B91,DATA!$B$4:$B$2103,DATA!$N$4:$N$2103,0,0,1),0))</f>
        <v>3</v>
      </c>
      <c r="L91" s="86">
        <f t="shared" si="2"/>
        <v>0.008219178082</v>
      </c>
      <c r="M91" s="52">
        <f t="array" ref="M91">IF(B91="","",IFERROR(XLOOKUP(B91,DATA!$B$4:$B$2103,DATA!$P$4:$P$2103,0,0,1),0))</f>
        <v>0</v>
      </c>
      <c r="N91" s="52">
        <f t="shared" si="3"/>
        <v>0</v>
      </c>
      <c r="O91" s="52">
        <f t="shared" si="4"/>
        <v>0</v>
      </c>
      <c r="P91" s="52">
        <f t="shared" si="5"/>
        <v>365</v>
      </c>
      <c r="Q91" s="52" t="str">
        <f t="shared" si="6"/>
        <v>EXCESO</v>
      </c>
      <c r="R91" s="52" t="str">
        <f t="shared" si="7"/>
        <v>EVALUAR REDUCCION</v>
      </c>
      <c r="S91" s="52">
        <f t="shared" si="8"/>
        <v>0</v>
      </c>
      <c r="T91" s="53">
        <f t="shared" si="9"/>
        <v>0</v>
      </c>
      <c r="U91" s="52" t="str">
        <f t="array" ref="U91">IF(B91="","",IFERROR(XLOOKUP(B91,DATA!$B$4:$B$2103,DATA!$M$4:$M$2103,"",0,1),""))</f>
        <v>B</v>
      </c>
      <c r="V91" s="52" t="str">
        <f t="array" ref="V91">IF(B91="","",IFERROR(XLOOKUP(B91,DATA!$B$4:$B$2103,DATA!$X$4:$X$2103,"",0,1),""))</f>
        <v>SU01A0202</v>
      </c>
      <c r="W91" s="52" t="str">
        <f t="array" ref="W91">IF(B91="","",IFERROR(XLOOKUP(B91,DATA!$B$4:$B$2103,DATA!$H$4:$H$2103,"",0,1),""))</f>
        <v>PLATAFORMA</v>
      </c>
      <c r="X91" s="52" t="str">
        <f t="shared" si="10"/>
        <v>3-MEDIA</v>
      </c>
      <c r="Y91" s="87" t="str">
        <f t="shared" si="11"/>
        <v/>
      </c>
      <c r="Z91" s="52" t="str">
        <f t="shared" si="12"/>
        <v/>
      </c>
    </row>
    <row r="92" ht="15.75" customHeight="1">
      <c r="B92" s="47">
        <f>IF(DATA!B92="","",DATA!B92)</f>
        <v>12330029</v>
      </c>
      <c r="C92" s="47">
        <f t="array" ref="C92">IF(B92="","",IFERROR(XLOOKUP(B92,DATA!$B$4:$B$2103,DATA!$D$4:$D$2103,"",0,1),""))</f>
        <v>20924258</v>
      </c>
      <c r="D92" s="47" t="str">
        <f t="array" ref="D92">IF(B92="","",IFERROR(XLOOKUP(B92,DATA!$B$4:$B$2103,DATA!$C$4:$C$2103,"",0,1),""))</f>
        <v>TUBO CONEXIÓN ENTRETANQUES</v>
      </c>
      <c r="E92" s="47">
        <f t="array" ref="E92">IF(B92="","",IFERROR(XLOOKUP(B92,DATA!$B$4:$B$2103,DATA!$W$4:$W$2103,"",0,1),""))</f>
        <v>900315569</v>
      </c>
      <c r="F92" s="47" t="str">
        <f t="array" ref="F92">IF(B92="","",IFERROR(XLOOKUP(E92,PROVEEDORES!$A$2:$A$200,PROVEEDORES!$B$2:$B$200,"NO ENCONTRADO",0,1),""))</f>
        <v>VOLVO GROUP COLOMBIA S A S</v>
      </c>
      <c r="G92" s="47" t="str">
        <f t="array" ref="G92">IF(B92="","",IFERROR(XLOOKUP(B92,DATA!$B$4:$B$2103,DATA!$L$4:$L$2103,"",0,1),""))</f>
        <v>UND</v>
      </c>
      <c r="H92" s="47">
        <f t="array" ref="H92">IF(B92="","",IFERROR(XLOOKUP(B92,DATA!$B$4:$B$2103,DATA!$E$4:$E$2103,0,0,1),0))</f>
        <v>0</v>
      </c>
      <c r="I92" s="48">
        <f t="array" ref="I92">IF(B92="","",IFERROR(XLOOKUP(B92,DATA!$B$4:$B$2103,DATA!$F$4:$F$2103,0,0,1),0))</f>
        <v>432711.8</v>
      </c>
      <c r="J92" s="48">
        <f t="shared" si="1"/>
        <v>0</v>
      </c>
      <c r="K92" s="47">
        <f t="array" ref="K92">IF(B92="","",IFERROR(XLOOKUP(B92,DATA!$B$4:$B$2103,DATA!$N$4:$N$2103,0,0,1),0))</f>
        <v>1</v>
      </c>
      <c r="L92" s="85">
        <f t="shared" si="2"/>
        <v>0.002739726027</v>
      </c>
      <c r="M92" s="47">
        <f t="array" ref="M92">IF(B92="","",IFERROR(XLOOKUP(B92,DATA!$B$4:$B$2103,DATA!$P$4:$P$2103,0,0,1),0))</f>
        <v>0</v>
      </c>
      <c r="N92" s="47">
        <f t="shared" si="3"/>
        <v>0</v>
      </c>
      <c r="O92" s="47">
        <f t="shared" si="4"/>
        <v>0</v>
      </c>
      <c r="P92" s="47">
        <f t="shared" si="5"/>
        <v>0</v>
      </c>
      <c r="Q92" s="47" t="str">
        <f t="shared" si="6"/>
        <v>CRITICO</v>
      </c>
      <c r="R92" s="47" t="str">
        <f t="shared" si="7"/>
        <v>PEDIR INMEDIATAMENTE</v>
      </c>
      <c r="S92" s="47">
        <f t="shared" si="8"/>
        <v>0</v>
      </c>
      <c r="T92" s="48">
        <f t="shared" si="9"/>
        <v>0</v>
      </c>
      <c r="U92" s="47" t="str">
        <f t="array" ref="U92">IF(B92="","",IFERROR(XLOOKUP(B92,DATA!$B$4:$B$2103,DATA!$M$4:$M$2103,"",0,1),""))</f>
        <v>C</v>
      </c>
      <c r="V92" s="47" t="str">
        <f t="array" ref="V92">IF(B92="","",IFERROR(XLOOKUP(B92,DATA!$B$4:$B$2103,DATA!$X$4:$X$2103,"",0,1),""))</f>
        <v>SU01A0202</v>
      </c>
      <c r="W92" s="47" t="str">
        <f t="array" ref="W92">IF(B92="","",IFERROR(XLOOKUP(B92,DATA!$B$4:$B$2103,DATA!$H$4:$H$2103,"",0,1),""))</f>
        <v>PLATAFORMA</v>
      </c>
      <c r="X92" s="47" t="str">
        <f t="shared" si="10"/>
        <v>4-BAJA</v>
      </c>
      <c r="Y92" s="65">
        <f t="shared" si="11"/>
        <v>1.00092</v>
      </c>
      <c r="Z92" s="47">
        <f t="shared" si="12"/>
        <v>12330029</v>
      </c>
    </row>
    <row r="93" ht="15.75" customHeight="1">
      <c r="B93" s="52">
        <f>IF(DATA!B93="","",DATA!B93)</f>
        <v>12330030</v>
      </c>
      <c r="C93" s="52">
        <f t="array" ref="C93">IF(B93="","",IFERROR(XLOOKUP(B93,DATA!$B$4:$B$2103,DATA!$D$4:$D$2103,"",0,1),""))</f>
        <v>947457</v>
      </c>
      <c r="D93" s="52" t="str">
        <f t="array" ref="D93">IF(B93="","",IFERROR(XLOOKUP(B93,DATA!$B$4:$B$2103,DATA!$C$4:$C$2103,"",0,1),""))</f>
        <v>ABRAZADERA TUBO CONEXIÓN ENTRETANQUES</v>
      </c>
      <c r="E93" s="52">
        <f t="array" ref="E93">IF(B93="","",IFERROR(XLOOKUP(B93,DATA!$B$4:$B$2103,DATA!$W$4:$W$2103,"",0,1),""))</f>
        <v>900315569</v>
      </c>
      <c r="F93" s="52" t="str">
        <f t="array" ref="F93">IF(B93="","",IFERROR(XLOOKUP(E93,PROVEEDORES!$A$2:$A$200,PROVEEDORES!$B$2:$B$200,"NO ENCONTRADO",0,1),""))</f>
        <v>VOLVO GROUP COLOMBIA S A S</v>
      </c>
      <c r="G93" s="52" t="str">
        <f t="array" ref="G93">IF(B93="","",IFERROR(XLOOKUP(B93,DATA!$B$4:$B$2103,DATA!$L$4:$L$2103,"",0,1),""))</f>
        <v>UND</v>
      </c>
      <c r="H93" s="52">
        <f t="array" ref="H93">IF(B93="","",IFERROR(XLOOKUP(B93,DATA!$B$4:$B$2103,DATA!$E$4:$E$2103,0,0,1),0))</f>
        <v>0</v>
      </c>
      <c r="I93" s="53">
        <f t="array" ref="I93">IF(B93="","",IFERROR(XLOOKUP(B93,DATA!$B$4:$B$2103,DATA!$F$4:$F$2103,0,0,1),0))</f>
        <v>11635.14</v>
      </c>
      <c r="J93" s="53">
        <f t="shared" si="1"/>
        <v>0</v>
      </c>
      <c r="K93" s="52">
        <f t="array" ref="K93">IF(B93="","",IFERROR(XLOOKUP(B93,DATA!$B$4:$B$2103,DATA!$N$4:$N$2103,0,0,1),0))</f>
        <v>2</v>
      </c>
      <c r="L93" s="86">
        <f t="shared" si="2"/>
        <v>0.005479452055</v>
      </c>
      <c r="M93" s="52">
        <f t="array" ref="M93">IF(B93="","",IFERROR(XLOOKUP(B93,DATA!$B$4:$B$2103,DATA!$P$4:$P$2103,0,0,1),0))</f>
        <v>0</v>
      </c>
      <c r="N93" s="52">
        <f t="shared" si="3"/>
        <v>0</v>
      </c>
      <c r="O93" s="52">
        <f t="shared" si="4"/>
        <v>0</v>
      </c>
      <c r="P93" s="52">
        <f t="shared" si="5"/>
        <v>0</v>
      </c>
      <c r="Q93" s="52" t="str">
        <f t="shared" si="6"/>
        <v>CRITICO</v>
      </c>
      <c r="R93" s="52" t="str">
        <f t="shared" si="7"/>
        <v>PEDIR INMEDIATAMENTE</v>
      </c>
      <c r="S93" s="52">
        <f t="shared" si="8"/>
        <v>0</v>
      </c>
      <c r="T93" s="53">
        <f t="shared" si="9"/>
        <v>0</v>
      </c>
      <c r="U93" s="52" t="str">
        <f t="array" ref="U93">IF(B93="","",IFERROR(XLOOKUP(B93,DATA!$B$4:$B$2103,DATA!$M$4:$M$2103,"",0,1),""))</f>
        <v>C</v>
      </c>
      <c r="V93" s="52" t="str">
        <f t="array" ref="V93">IF(B93="","",IFERROR(XLOOKUP(B93,DATA!$B$4:$B$2103,DATA!$X$4:$X$2103,"",0,1),""))</f>
        <v>SU01A0202</v>
      </c>
      <c r="W93" s="52" t="str">
        <f t="array" ref="W93">IF(B93="","",IFERROR(XLOOKUP(B93,DATA!$B$4:$B$2103,DATA!$H$4:$H$2103,"",0,1),""))</f>
        <v>PLATAFORMA</v>
      </c>
      <c r="X93" s="52" t="str">
        <f t="shared" si="10"/>
        <v>4-BAJA</v>
      </c>
      <c r="Y93" s="87">
        <f t="shared" si="11"/>
        <v>2.00093</v>
      </c>
      <c r="Z93" s="52">
        <f t="shared" si="12"/>
        <v>12330030</v>
      </c>
    </row>
    <row r="94" ht="15.75" customHeight="1">
      <c r="B94" s="47">
        <f>IF(DATA!B94="","",DATA!B94)</f>
        <v>12330031</v>
      </c>
      <c r="C94" s="47">
        <f t="array" ref="C94">IF(B94="","",IFERROR(XLOOKUP(B94,DATA!$B$4:$B$2103,DATA!$D$4:$D$2103,"",0,1),""))</f>
        <v>20929351</v>
      </c>
      <c r="D94" s="47" t="str">
        <f t="array" ref="D94">IF(B94="","",IFERROR(XLOOKUP(B94,DATA!$B$4:$B$2103,DATA!$C$4:$C$2103,"",0,1),""))</f>
        <v>MANGUERA TANQUE DE COMBUSTIBLE</v>
      </c>
      <c r="E94" s="47">
        <f t="array" ref="E94">IF(B94="","",IFERROR(XLOOKUP(B94,DATA!$B$4:$B$2103,DATA!$W$4:$W$2103,"",0,1),""))</f>
        <v>900315569</v>
      </c>
      <c r="F94" s="47" t="str">
        <f t="array" ref="F94">IF(B94="","",IFERROR(XLOOKUP(E94,PROVEEDORES!$A$2:$A$200,PROVEEDORES!$B$2:$B$200,"NO ENCONTRADO",0,1),""))</f>
        <v>VOLVO GROUP COLOMBIA S A S</v>
      </c>
      <c r="G94" s="47" t="str">
        <f t="array" ref="G94">IF(B94="","",IFERROR(XLOOKUP(B94,DATA!$B$4:$B$2103,DATA!$L$4:$L$2103,"",0,1),""))</f>
        <v>UND</v>
      </c>
      <c r="H94" s="47">
        <f t="array" ref="H94">IF(B94="","",IFERROR(XLOOKUP(B94,DATA!$B$4:$B$2103,DATA!$E$4:$E$2103,0,0,1),0))</f>
        <v>0</v>
      </c>
      <c r="I94" s="48">
        <f t="array" ref="I94">IF(B94="","",IFERROR(XLOOKUP(B94,DATA!$B$4:$B$2103,DATA!$F$4:$F$2103,0,0,1),0))</f>
        <v>46877.12</v>
      </c>
      <c r="J94" s="48">
        <f t="shared" si="1"/>
        <v>0</v>
      </c>
      <c r="K94" s="47">
        <f t="array" ref="K94">IF(B94="","",IFERROR(XLOOKUP(B94,DATA!$B$4:$B$2103,DATA!$N$4:$N$2103,0,0,1),0))</f>
        <v>2</v>
      </c>
      <c r="L94" s="85">
        <f t="shared" si="2"/>
        <v>0.005479452055</v>
      </c>
      <c r="M94" s="47">
        <f t="array" ref="M94">IF(B94="","",IFERROR(XLOOKUP(B94,DATA!$B$4:$B$2103,DATA!$P$4:$P$2103,0,0,1),0))</f>
        <v>0</v>
      </c>
      <c r="N94" s="47">
        <f t="shared" si="3"/>
        <v>0</v>
      </c>
      <c r="O94" s="47">
        <f t="shared" si="4"/>
        <v>0</v>
      </c>
      <c r="P94" s="47">
        <f t="shared" si="5"/>
        <v>0</v>
      </c>
      <c r="Q94" s="47" t="str">
        <f t="shared" si="6"/>
        <v>CRITICO</v>
      </c>
      <c r="R94" s="47" t="str">
        <f t="shared" si="7"/>
        <v>PEDIR INMEDIATAMENTE</v>
      </c>
      <c r="S94" s="47">
        <f t="shared" si="8"/>
        <v>0</v>
      </c>
      <c r="T94" s="48">
        <f t="shared" si="9"/>
        <v>0</v>
      </c>
      <c r="U94" s="47" t="str">
        <f t="array" ref="U94">IF(B94="","",IFERROR(XLOOKUP(B94,DATA!$B$4:$B$2103,DATA!$M$4:$M$2103,"",0,1),""))</f>
        <v>A</v>
      </c>
      <c r="V94" s="47" t="str">
        <f t="array" ref="V94">IF(B94="","",IFERROR(XLOOKUP(B94,DATA!$B$4:$B$2103,DATA!$X$4:$X$2103,"",0,1),""))</f>
        <v>SU01A0202</v>
      </c>
      <c r="W94" s="47" t="str">
        <f t="array" ref="W94">IF(B94="","",IFERROR(XLOOKUP(B94,DATA!$B$4:$B$2103,DATA!$H$4:$H$2103,"",0,1),""))</f>
        <v>PLATAFORMA</v>
      </c>
      <c r="X94" s="47" t="str">
        <f t="shared" si="10"/>
        <v>1-MAXIMA</v>
      </c>
      <c r="Y94" s="65">
        <f t="shared" si="11"/>
        <v>2.00094</v>
      </c>
      <c r="Z94" s="47">
        <f t="shared" si="12"/>
        <v>12330031</v>
      </c>
    </row>
    <row r="95" ht="15.75" customHeight="1">
      <c r="B95" s="52">
        <f>IF(DATA!B95="","",DATA!B95)</f>
        <v>12330032</v>
      </c>
      <c r="C95" s="52">
        <f t="array" ref="C95">IF(B95="","",IFERROR(XLOOKUP(B95,DATA!$B$4:$B$2103,DATA!$D$4:$D$2103,"",0,1),""))</f>
        <v>965545</v>
      </c>
      <c r="D95" s="52" t="str">
        <f t="array" ref="D95">IF(B95="","",IFERROR(XLOOKUP(B95,DATA!$B$4:$B$2103,DATA!$C$4:$C$2103,"",0,1),""))</f>
        <v>SOPORTE CONSOLA</v>
      </c>
      <c r="E95" s="52">
        <f t="array" ref="E95">IF(B95="","",IFERROR(XLOOKUP(B95,DATA!$B$4:$B$2103,DATA!$W$4:$W$2103,"",0,1),""))</f>
        <v>900315569</v>
      </c>
      <c r="F95" s="52" t="str">
        <f t="array" ref="F95">IF(B95="","",IFERROR(XLOOKUP(E95,PROVEEDORES!$A$2:$A$200,PROVEEDORES!$B$2:$B$200,"NO ENCONTRADO",0,1),""))</f>
        <v>VOLVO GROUP COLOMBIA S A S</v>
      </c>
      <c r="G95" s="52" t="str">
        <f t="array" ref="G95">IF(B95="","",IFERROR(XLOOKUP(B95,DATA!$B$4:$B$2103,DATA!$L$4:$L$2103,"",0,1),""))</f>
        <v>UND</v>
      </c>
      <c r="H95" s="52">
        <f t="array" ref="H95">IF(B95="","",IFERROR(XLOOKUP(B95,DATA!$B$4:$B$2103,DATA!$E$4:$E$2103,0,0,1),0))</f>
        <v>2</v>
      </c>
      <c r="I95" s="53">
        <f t="array" ref="I95">IF(B95="","",IFERROR(XLOOKUP(B95,DATA!$B$4:$B$2103,DATA!$F$4:$F$2103,0,0,1),0))</f>
        <v>16421.94</v>
      </c>
      <c r="J95" s="53">
        <f t="shared" si="1"/>
        <v>32843.88</v>
      </c>
      <c r="K95" s="52">
        <f t="array" ref="K95">IF(B95="","",IFERROR(XLOOKUP(B95,DATA!$B$4:$B$2103,DATA!$N$4:$N$2103,0,0,1),0))</f>
        <v>0</v>
      </c>
      <c r="L95" s="86">
        <f t="shared" si="2"/>
        <v>0</v>
      </c>
      <c r="M95" s="52">
        <f t="array" ref="M95">IF(B95="","",IFERROR(XLOOKUP(B95,DATA!$B$4:$B$2103,DATA!$P$4:$P$2103,0,0,1),0))</f>
        <v>0</v>
      </c>
      <c r="N95" s="52">
        <f t="shared" si="3"/>
        <v>0</v>
      </c>
      <c r="O95" s="52">
        <f t="shared" si="4"/>
        <v>0</v>
      </c>
      <c r="P95" s="52" t="str">
        <f t="shared" si="5"/>
        <v/>
      </c>
      <c r="Q95" s="52" t="str">
        <f t="shared" si="6"/>
        <v>EXCESO</v>
      </c>
      <c r="R95" s="52" t="str">
        <f t="shared" si="7"/>
        <v>EVALUAR REDUCCION</v>
      </c>
      <c r="S95" s="52">
        <f t="shared" si="8"/>
        <v>0</v>
      </c>
      <c r="T95" s="53">
        <f t="shared" si="9"/>
        <v>0</v>
      </c>
      <c r="U95" s="52" t="str">
        <f t="array" ref="U95">IF(B95="","",IFERROR(XLOOKUP(B95,DATA!$B$4:$B$2103,DATA!$M$4:$M$2103,"",0,1),""))</f>
        <v>C</v>
      </c>
      <c r="V95" s="52" t="str">
        <f t="array" ref="V95">IF(B95="","",IFERROR(XLOOKUP(B95,DATA!$B$4:$B$2103,DATA!$X$4:$X$2103,"",0,1),""))</f>
        <v>SU01A0202</v>
      </c>
      <c r="W95" s="52" t="str">
        <f t="array" ref="W95">IF(B95="","",IFERROR(XLOOKUP(B95,DATA!$B$4:$B$2103,DATA!$H$4:$H$2103,"",0,1),""))</f>
        <v>PLATAFORMA</v>
      </c>
      <c r="X95" s="52" t="str">
        <f t="shared" si="10"/>
        <v>4-BAJA</v>
      </c>
      <c r="Y95" s="87" t="str">
        <f t="shared" si="11"/>
        <v/>
      </c>
      <c r="Z95" s="52" t="str">
        <f t="shared" si="12"/>
        <v/>
      </c>
    </row>
    <row r="96" ht="15.75" customHeight="1">
      <c r="B96" s="47">
        <f>IF(DATA!B96="","",DATA!B96)</f>
        <v>12330033</v>
      </c>
      <c r="C96" s="47">
        <f t="array" ref="C96">IF(B96="","",IFERROR(XLOOKUP(B96,DATA!$B$4:$B$2103,DATA!$D$4:$D$2103,"",0,1),""))</f>
        <v>942810</v>
      </c>
      <c r="D96" s="47" t="str">
        <f t="array" ref="D96">IF(B96="","",IFERROR(XLOOKUP(B96,DATA!$B$4:$B$2103,DATA!$C$4:$C$2103,"",0,1),""))</f>
        <v>ABRAZADERA TUBO COMBUSTIBLE</v>
      </c>
      <c r="E96" s="47">
        <f t="array" ref="E96">IF(B96="","",IFERROR(XLOOKUP(B96,DATA!$B$4:$B$2103,DATA!$W$4:$W$2103,"",0,1),""))</f>
        <v>900315569</v>
      </c>
      <c r="F96" s="47" t="str">
        <f t="array" ref="F96">IF(B96="","",IFERROR(XLOOKUP(E96,PROVEEDORES!$A$2:$A$200,PROVEEDORES!$B$2:$B$200,"NO ENCONTRADO",0,1),""))</f>
        <v>VOLVO GROUP COLOMBIA S A S</v>
      </c>
      <c r="G96" s="47" t="str">
        <f t="array" ref="G96">IF(B96="","",IFERROR(XLOOKUP(B96,DATA!$B$4:$B$2103,DATA!$L$4:$L$2103,"",0,1),""))</f>
        <v>UND</v>
      </c>
      <c r="H96" s="47">
        <f t="array" ref="H96">IF(B96="","",IFERROR(XLOOKUP(B96,DATA!$B$4:$B$2103,DATA!$E$4:$E$2103,0,0,1),0))</f>
        <v>18</v>
      </c>
      <c r="I96" s="48">
        <f t="array" ref="I96">IF(B96="","",IFERROR(XLOOKUP(B96,DATA!$B$4:$B$2103,DATA!$F$4:$F$2103,0,0,1),0))</f>
        <v>5950</v>
      </c>
      <c r="J96" s="48">
        <f t="shared" si="1"/>
        <v>107100</v>
      </c>
      <c r="K96" s="47">
        <f t="array" ref="K96">IF(B96="","",IFERROR(XLOOKUP(B96,DATA!$B$4:$B$2103,DATA!$N$4:$N$2103,0,0,1),0))</f>
        <v>272</v>
      </c>
      <c r="L96" s="85">
        <f t="shared" si="2"/>
        <v>0.7452054795</v>
      </c>
      <c r="M96" s="47">
        <f t="array" ref="M96">IF(B96="","",IFERROR(XLOOKUP(B96,DATA!$B$4:$B$2103,DATA!$P$4:$P$2103,0,0,1),0))</f>
        <v>0</v>
      </c>
      <c r="N96" s="47">
        <f t="shared" si="3"/>
        <v>3</v>
      </c>
      <c r="O96" s="47">
        <f t="shared" si="4"/>
        <v>8</v>
      </c>
      <c r="P96" s="47">
        <f t="shared" si="5"/>
        <v>24</v>
      </c>
      <c r="Q96" s="47" t="str">
        <f t="shared" si="6"/>
        <v>OPTIMO</v>
      </c>
      <c r="R96" s="47" t="str">
        <f t="shared" si="7"/>
        <v>NIVEL OPTIMO</v>
      </c>
      <c r="S96" s="47">
        <f t="shared" si="8"/>
        <v>0</v>
      </c>
      <c r="T96" s="48">
        <f t="shared" si="9"/>
        <v>0</v>
      </c>
      <c r="U96" s="47" t="str">
        <f t="array" ref="U96">IF(B96="","",IFERROR(XLOOKUP(B96,DATA!$B$4:$B$2103,DATA!$M$4:$M$2103,"",0,1),""))</f>
        <v>A</v>
      </c>
      <c r="V96" s="47" t="str">
        <f t="array" ref="V96">IF(B96="","",IFERROR(XLOOKUP(B96,DATA!$B$4:$B$2103,DATA!$X$4:$X$2103,"",0,1),""))</f>
        <v>SU01D0303</v>
      </c>
      <c r="W96" s="47" t="str">
        <f t="array" ref="W96">IF(B96="","",IFERROR(XLOOKUP(B96,DATA!$B$4:$B$2103,DATA!$H$4:$H$2103,"",0,1),""))</f>
        <v>PLATAFORMA</v>
      </c>
      <c r="X96" s="47" t="str">
        <f t="shared" si="10"/>
        <v>2-ALTA</v>
      </c>
      <c r="Y96" s="65" t="str">
        <f t="shared" si="11"/>
        <v/>
      </c>
      <c r="Z96" s="47" t="str">
        <f t="shared" si="12"/>
        <v/>
      </c>
    </row>
    <row r="97" ht="15.75" customHeight="1">
      <c r="B97" s="52">
        <f>IF(DATA!B97="","",DATA!B97)</f>
        <v>12330034</v>
      </c>
      <c r="C97" s="52" t="str">
        <f t="array" ref="C97">IF(B97="","",IFERROR(XLOOKUP(B97,DATA!$B$4:$B$2103,DATA!$D$4:$D$2103,"",0,1),""))</f>
        <v/>
      </c>
      <c r="D97" s="52" t="str">
        <f t="array" ref="D97">IF(B97="","",IFERROR(XLOOKUP(B97,DATA!$B$4:$B$2103,DATA!$C$4:$C$2103,"",0,1),""))</f>
        <v>CAUCHO ABRAZADERA 16 MM</v>
      </c>
      <c r="E97" s="52">
        <f t="array" ref="E97">IF(B97="","",IFERROR(XLOOKUP(B97,DATA!$B$4:$B$2103,DATA!$W$4:$W$2103,"",0,1),""))</f>
        <v>901327111</v>
      </c>
      <c r="F97" s="52" t="str">
        <f t="array" ref="F97">IF(B97="","",IFERROR(XLOOKUP(E97,PROVEEDORES!$A$2:$A$200,PROVEEDORES!$B$2:$B$200,"NO ENCONTRADO",0,1),""))</f>
        <v>TORNOHIMEC SAS</v>
      </c>
      <c r="G97" s="52" t="str">
        <f t="array" ref="G97">IF(B97="","",IFERROR(XLOOKUP(B97,DATA!$B$4:$B$2103,DATA!$L$4:$L$2103,"",0,1),""))</f>
        <v>M</v>
      </c>
      <c r="H97" s="52">
        <f t="array" ref="H97">IF(B97="","",IFERROR(XLOOKUP(B97,DATA!$B$4:$B$2103,DATA!$E$4:$E$2103,0,0,1),0))</f>
        <v>5</v>
      </c>
      <c r="I97" s="53">
        <f t="array" ref="I97">IF(B97="","",IFERROR(XLOOKUP(B97,DATA!$B$4:$B$2103,DATA!$F$4:$F$2103,0,0,1),0))</f>
        <v>10710</v>
      </c>
      <c r="J97" s="53">
        <f t="shared" si="1"/>
        <v>53550</v>
      </c>
      <c r="K97" s="52">
        <f t="array" ref="K97">IF(B97="","",IFERROR(XLOOKUP(B97,DATA!$B$4:$B$2103,DATA!$N$4:$N$2103,0,0,1),0))</f>
        <v>25</v>
      </c>
      <c r="L97" s="86">
        <f t="shared" si="2"/>
        <v>0.06849315068</v>
      </c>
      <c r="M97" s="52">
        <f t="array" ref="M97">IF(B97="","",IFERROR(XLOOKUP(B97,DATA!$B$4:$B$2103,DATA!$P$4:$P$2103,0,0,1),0))</f>
        <v>0</v>
      </c>
      <c r="N97" s="52">
        <f t="shared" si="3"/>
        <v>0</v>
      </c>
      <c r="O97" s="52">
        <f t="shared" si="4"/>
        <v>0</v>
      </c>
      <c r="P97" s="52">
        <f t="shared" si="5"/>
        <v>73</v>
      </c>
      <c r="Q97" s="52" t="str">
        <f t="shared" si="6"/>
        <v>OPTIMO</v>
      </c>
      <c r="R97" s="52" t="str">
        <f t="shared" si="7"/>
        <v>NIVEL OPTIMO</v>
      </c>
      <c r="S97" s="52">
        <f t="shared" si="8"/>
        <v>0</v>
      </c>
      <c r="T97" s="53">
        <f t="shared" si="9"/>
        <v>0</v>
      </c>
      <c r="U97" s="52" t="str">
        <f t="array" ref="U97">IF(B97="","",IFERROR(XLOOKUP(B97,DATA!$B$4:$B$2103,DATA!$M$4:$M$2103,"",0,1),""))</f>
        <v>B</v>
      </c>
      <c r="V97" s="52" t="str">
        <f t="array" ref="V97">IF(B97="","",IFERROR(XLOOKUP(B97,DATA!$B$4:$B$2103,DATA!$X$4:$X$2103,"",0,1),""))</f>
        <v>SU01D0303</v>
      </c>
      <c r="W97" s="52" t="str">
        <f t="array" ref="W97">IF(B97="","",IFERROR(XLOOKUP(B97,DATA!$B$4:$B$2103,DATA!$H$4:$H$2103,"",0,1),""))</f>
        <v>PLATAFORMA</v>
      </c>
      <c r="X97" s="52" t="str">
        <f t="shared" si="10"/>
        <v>3-MEDIA</v>
      </c>
      <c r="Y97" s="87" t="str">
        <f t="shared" si="11"/>
        <v/>
      </c>
      <c r="Z97" s="52" t="str">
        <f t="shared" si="12"/>
        <v/>
      </c>
    </row>
    <row r="98" ht="15.75" customHeight="1">
      <c r="B98" s="47">
        <f>IF(DATA!B98="","",DATA!B98)</f>
        <v>12330035</v>
      </c>
      <c r="C98" s="47">
        <f t="array" ref="C98">IF(B98="","",IFERROR(XLOOKUP(B98,DATA!$B$4:$B$2103,DATA!$D$4:$D$2103,"",0,1),""))</f>
        <v>21344774</v>
      </c>
      <c r="D98" s="47" t="str">
        <f t="array" ref="D98">IF(B98="","",IFERROR(XLOOKUP(B98,DATA!$B$4:$B$2103,DATA!$C$4:$C$2103,"",0,1),""))</f>
        <v>TORNILLO EMBRIDADO MORDAZA FIJACION INYECTOR</v>
      </c>
      <c r="E98" s="47">
        <f t="array" ref="E98">IF(B98="","",IFERROR(XLOOKUP(B98,DATA!$B$4:$B$2103,DATA!$W$4:$W$2103,"",0,1),""))</f>
        <v>900315569</v>
      </c>
      <c r="F98" s="47" t="str">
        <f t="array" ref="F98">IF(B98="","",IFERROR(XLOOKUP(E98,PROVEEDORES!$A$2:$A$200,PROVEEDORES!$B$2:$B$200,"NO ENCONTRADO",0,1),""))</f>
        <v>VOLVO GROUP COLOMBIA S A S</v>
      </c>
      <c r="G98" s="47" t="str">
        <f t="array" ref="G98">IF(B98="","",IFERROR(XLOOKUP(B98,DATA!$B$4:$B$2103,DATA!$L$4:$L$2103,"",0,1),""))</f>
        <v>UND</v>
      </c>
      <c r="H98" s="47">
        <f t="array" ref="H98">IF(B98="","",IFERROR(XLOOKUP(B98,DATA!$B$4:$B$2103,DATA!$E$4:$E$2103,0,0,1),0))</f>
        <v>26</v>
      </c>
      <c r="I98" s="48">
        <f t="array" ref="I98">IF(B98="","",IFERROR(XLOOKUP(B98,DATA!$B$4:$B$2103,DATA!$F$4:$F$2103,0,0,1),0))</f>
        <v>6446.361</v>
      </c>
      <c r="J98" s="48">
        <f t="shared" si="1"/>
        <v>167605.386</v>
      </c>
      <c r="K98" s="47">
        <f t="array" ref="K98">IF(B98="","",IFERROR(XLOOKUP(B98,DATA!$B$4:$B$2103,DATA!$N$4:$N$2103,0,0,1),0))</f>
        <v>249</v>
      </c>
      <c r="L98" s="85">
        <f t="shared" si="2"/>
        <v>0.6821917808</v>
      </c>
      <c r="M98" s="47">
        <f t="array" ref="M98">IF(B98="","",IFERROR(XLOOKUP(B98,DATA!$B$4:$B$2103,DATA!$P$4:$P$2103,0,0,1),0))</f>
        <v>0</v>
      </c>
      <c r="N98" s="47">
        <f t="shared" si="3"/>
        <v>2</v>
      </c>
      <c r="O98" s="47">
        <f t="shared" si="4"/>
        <v>7</v>
      </c>
      <c r="P98" s="47">
        <f t="shared" si="5"/>
        <v>38</v>
      </c>
      <c r="Q98" s="47" t="str">
        <f t="shared" si="6"/>
        <v>OPTIMO</v>
      </c>
      <c r="R98" s="47" t="str">
        <f t="shared" si="7"/>
        <v>NIVEL OPTIMO</v>
      </c>
      <c r="S98" s="47">
        <f t="shared" si="8"/>
        <v>0</v>
      </c>
      <c r="T98" s="48">
        <f t="shared" si="9"/>
        <v>0</v>
      </c>
      <c r="U98" s="47" t="str">
        <f t="array" ref="U98">IF(B98="","",IFERROR(XLOOKUP(B98,DATA!$B$4:$B$2103,DATA!$M$4:$M$2103,"",0,1),""))</f>
        <v>B</v>
      </c>
      <c r="V98" s="47" t="str">
        <f t="array" ref="V98">IF(B98="","",IFERROR(XLOOKUP(B98,DATA!$B$4:$B$2103,DATA!$X$4:$X$2103,"",0,1),""))</f>
        <v>SU01F0203</v>
      </c>
      <c r="W98" s="47" t="str">
        <f t="array" ref="W98">IF(B98="","",IFERROR(XLOOKUP(B98,DATA!$B$4:$B$2103,DATA!$H$4:$H$2103,"",0,1),""))</f>
        <v>PLATAFORMA</v>
      </c>
      <c r="X98" s="47" t="str">
        <f t="shared" si="10"/>
        <v>3-MEDIA</v>
      </c>
      <c r="Y98" s="65" t="str">
        <f t="shared" si="11"/>
        <v/>
      </c>
      <c r="Z98" s="47" t="str">
        <f t="shared" si="12"/>
        <v/>
      </c>
    </row>
    <row r="99" ht="15.75" customHeight="1">
      <c r="B99" s="52">
        <f>IF(DATA!B99="","",DATA!B99)</f>
        <v>12330036</v>
      </c>
      <c r="C99" s="52">
        <f t="array" ref="C99">IF(B99="","",IFERROR(XLOOKUP(B99,DATA!$B$4:$B$2103,DATA!$D$4:$D$2103,"",0,1),""))</f>
        <v>21336484</v>
      </c>
      <c r="D99" s="52" t="str">
        <f t="array" ref="D99">IF(B99="","",IFERROR(XLOOKUP(B99,DATA!$B$4:$B$2103,DATA!$C$4:$C$2103,"",0,1),""))</f>
        <v>TERMINAL ESPIGA</v>
      </c>
      <c r="E99" s="52">
        <f t="array" ref="E99">IF(B99="","",IFERROR(XLOOKUP(B99,DATA!$B$4:$B$2103,DATA!$W$4:$W$2103,"",0,1),""))</f>
        <v>900315569</v>
      </c>
      <c r="F99" s="52" t="str">
        <f t="array" ref="F99">IF(B99="","",IFERROR(XLOOKUP(E99,PROVEEDORES!$A$2:$A$200,PROVEEDORES!$B$2:$B$200,"NO ENCONTRADO",0,1),""))</f>
        <v>VOLVO GROUP COLOMBIA S A S</v>
      </c>
      <c r="G99" s="52" t="str">
        <f t="array" ref="G99">IF(B99="","",IFERROR(XLOOKUP(B99,DATA!$B$4:$B$2103,DATA!$L$4:$L$2103,"",0,1),""))</f>
        <v>UND</v>
      </c>
      <c r="H99" s="52">
        <f t="array" ref="H99">IF(B99="","",IFERROR(XLOOKUP(B99,DATA!$B$4:$B$2103,DATA!$E$4:$E$2103,0,0,1),0))</f>
        <v>12</v>
      </c>
      <c r="I99" s="53">
        <f t="array" ref="I99">IF(B99="","",IFERROR(XLOOKUP(B99,DATA!$B$4:$B$2103,DATA!$F$4:$F$2103,0,0,1),0))</f>
        <v>5027.81</v>
      </c>
      <c r="J99" s="53">
        <f t="shared" si="1"/>
        <v>60333.72</v>
      </c>
      <c r="K99" s="52">
        <f t="array" ref="K99">IF(B99="","",IFERROR(XLOOKUP(B99,DATA!$B$4:$B$2103,DATA!$N$4:$N$2103,0,0,1),0))</f>
        <v>12</v>
      </c>
      <c r="L99" s="86">
        <f t="shared" si="2"/>
        <v>0.03287671233</v>
      </c>
      <c r="M99" s="52">
        <f t="array" ref="M99">IF(B99="","",IFERROR(XLOOKUP(B99,DATA!$B$4:$B$2103,DATA!$P$4:$P$2103,0,0,1),0))</f>
        <v>0</v>
      </c>
      <c r="N99" s="52">
        <f t="shared" si="3"/>
        <v>0</v>
      </c>
      <c r="O99" s="52">
        <f t="shared" si="4"/>
        <v>0</v>
      </c>
      <c r="P99" s="52">
        <f t="shared" si="5"/>
        <v>365</v>
      </c>
      <c r="Q99" s="52" t="str">
        <f t="shared" si="6"/>
        <v>EXCESO</v>
      </c>
      <c r="R99" s="52" t="str">
        <f t="shared" si="7"/>
        <v>EVALUAR REDUCCION</v>
      </c>
      <c r="S99" s="52">
        <f t="shared" si="8"/>
        <v>0</v>
      </c>
      <c r="T99" s="53">
        <f t="shared" si="9"/>
        <v>0</v>
      </c>
      <c r="U99" s="52" t="str">
        <f t="array" ref="U99">IF(B99="","",IFERROR(XLOOKUP(B99,DATA!$B$4:$B$2103,DATA!$M$4:$M$2103,"",0,1),""))</f>
        <v>C</v>
      </c>
      <c r="V99" s="52" t="str">
        <f t="array" ref="V99">IF(B99="","",IFERROR(XLOOKUP(B99,DATA!$B$4:$B$2103,DATA!$X$4:$X$2103,"",0,1),""))</f>
        <v>SU01E0102</v>
      </c>
      <c r="W99" s="52" t="str">
        <f t="array" ref="W99">IF(B99="","",IFERROR(XLOOKUP(B99,DATA!$B$4:$B$2103,DATA!$H$4:$H$2103,"",0,1),""))</f>
        <v>PLATAFORMA</v>
      </c>
      <c r="X99" s="52" t="str">
        <f t="shared" si="10"/>
        <v>4-BAJA</v>
      </c>
      <c r="Y99" s="87" t="str">
        <f t="shared" si="11"/>
        <v/>
      </c>
      <c r="Z99" s="52" t="str">
        <f t="shared" si="12"/>
        <v/>
      </c>
    </row>
    <row r="100" ht="15.75" customHeight="1">
      <c r="B100" s="47">
        <f>IF(DATA!B100="","",DATA!B100)</f>
        <v>12330037</v>
      </c>
      <c r="C100" s="47">
        <f t="array" ref="C100">IF(B100="","",IFERROR(XLOOKUP(B100,DATA!$B$4:$B$2103,DATA!$D$4:$D$2103,"",0,1),""))</f>
        <v>20429371</v>
      </c>
      <c r="D100" s="47" t="str">
        <f t="array" ref="D100">IF(B100="","",IFERROR(XLOOKUP(B100,DATA!$B$4:$B$2103,DATA!$C$4:$C$2103,"",0,1),""))</f>
        <v>CONECTOR</v>
      </c>
      <c r="E100" s="47">
        <f t="array" ref="E100">IF(B100="","",IFERROR(XLOOKUP(B100,DATA!$B$4:$B$2103,DATA!$W$4:$W$2103,"",0,1),""))</f>
        <v>900315569</v>
      </c>
      <c r="F100" s="47" t="str">
        <f t="array" ref="F100">IF(B100="","",IFERROR(XLOOKUP(E100,PROVEEDORES!$A$2:$A$200,PROVEEDORES!$B$2:$B$200,"NO ENCONTRADO",0,1),""))</f>
        <v>VOLVO GROUP COLOMBIA S A S</v>
      </c>
      <c r="G100" s="47" t="str">
        <f t="array" ref="G100">IF(B100="","",IFERROR(XLOOKUP(B100,DATA!$B$4:$B$2103,DATA!$L$4:$L$2103,"",0,1),""))</f>
        <v>UND</v>
      </c>
      <c r="H100" s="47">
        <f t="array" ref="H100">IF(B100="","",IFERROR(XLOOKUP(B100,DATA!$B$4:$B$2103,DATA!$E$4:$E$2103,0,0,1),0))</f>
        <v>2</v>
      </c>
      <c r="I100" s="48">
        <f t="array" ref="I100">IF(B100="","",IFERROR(XLOOKUP(B100,DATA!$B$4:$B$2103,DATA!$F$4:$F$2103,0,0,1),0))</f>
        <v>57570.4</v>
      </c>
      <c r="J100" s="48">
        <f t="shared" si="1"/>
        <v>115140.8</v>
      </c>
      <c r="K100" s="47">
        <f t="array" ref="K100">IF(B100="","",IFERROR(XLOOKUP(B100,DATA!$B$4:$B$2103,DATA!$N$4:$N$2103,0,0,1),0))</f>
        <v>4</v>
      </c>
      <c r="L100" s="85">
        <f t="shared" si="2"/>
        <v>0.01095890411</v>
      </c>
      <c r="M100" s="47">
        <f t="array" ref="M100">IF(B100="","",IFERROR(XLOOKUP(B100,DATA!$B$4:$B$2103,DATA!$P$4:$P$2103,0,0,1),0))</f>
        <v>0</v>
      </c>
      <c r="N100" s="47">
        <f t="shared" si="3"/>
        <v>0</v>
      </c>
      <c r="O100" s="47">
        <f t="shared" si="4"/>
        <v>0</v>
      </c>
      <c r="P100" s="47">
        <f t="shared" si="5"/>
        <v>183</v>
      </c>
      <c r="Q100" s="47" t="str">
        <f t="shared" si="6"/>
        <v>EXCESO</v>
      </c>
      <c r="R100" s="47" t="str">
        <f t="shared" si="7"/>
        <v>EVALUAR REDUCCION</v>
      </c>
      <c r="S100" s="47">
        <f t="shared" si="8"/>
        <v>0</v>
      </c>
      <c r="T100" s="48">
        <f t="shared" si="9"/>
        <v>0</v>
      </c>
      <c r="U100" s="47" t="str">
        <f t="array" ref="U100">IF(B100="","",IFERROR(XLOOKUP(B100,DATA!$B$4:$B$2103,DATA!$M$4:$M$2103,"",0,1),""))</f>
        <v>C</v>
      </c>
      <c r="V100" s="47" t="str">
        <f t="array" ref="V100">IF(B100="","",IFERROR(XLOOKUP(B100,DATA!$B$4:$B$2103,DATA!$X$4:$X$2103,"",0,1),""))</f>
        <v>SU01E0102</v>
      </c>
      <c r="W100" s="47" t="str">
        <f t="array" ref="W100">IF(B100="","",IFERROR(XLOOKUP(B100,DATA!$B$4:$B$2103,DATA!$H$4:$H$2103,"",0,1),""))</f>
        <v>PLATAFORMA</v>
      </c>
      <c r="X100" s="47" t="str">
        <f t="shared" si="10"/>
        <v>4-BAJA</v>
      </c>
      <c r="Y100" s="65" t="str">
        <f t="shared" si="11"/>
        <v/>
      </c>
      <c r="Z100" s="47" t="str">
        <f t="shared" si="12"/>
        <v/>
      </c>
    </row>
    <row r="101" ht="15.75" customHeight="1">
      <c r="B101" s="52">
        <f>IF(DATA!B101="","",DATA!B101)</f>
        <v>12330038</v>
      </c>
      <c r="C101" s="52">
        <f t="array" ref="C101">IF(B101="","",IFERROR(XLOOKUP(B101,DATA!$B$4:$B$2103,DATA!$D$4:$D$2103,"",0,1),""))</f>
        <v>20734499</v>
      </c>
      <c r="D101" s="52" t="str">
        <f t="array" ref="D101">IF(B101="","",IFERROR(XLOOKUP(B101,DATA!$B$4:$B$2103,DATA!$C$4:$C$2103,"",0,1),""))</f>
        <v>SELLADOR DE CABLE</v>
      </c>
      <c r="E101" s="52">
        <f t="array" ref="E101">IF(B101="","",IFERROR(XLOOKUP(B101,DATA!$B$4:$B$2103,DATA!$W$4:$W$2103,"",0,1),""))</f>
        <v>900315569</v>
      </c>
      <c r="F101" s="52" t="str">
        <f t="array" ref="F101">IF(B101="","",IFERROR(XLOOKUP(E101,PROVEEDORES!$A$2:$A$200,PROVEEDORES!$B$2:$B$200,"NO ENCONTRADO",0,1),""))</f>
        <v>VOLVO GROUP COLOMBIA S A S</v>
      </c>
      <c r="G101" s="52" t="str">
        <f t="array" ref="G101">IF(B101="","",IFERROR(XLOOKUP(B101,DATA!$B$4:$B$2103,DATA!$L$4:$L$2103,"",0,1),""))</f>
        <v>UND</v>
      </c>
      <c r="H101" s="52">
        <f t="array" ref="H101">IF(B101="","",IFERROR(XLOOKUP(B101,DATA!$B$4:$B$2103,DATA!$E$4:$E$2103,0,0,1),0))</f>
        <v>2</v>
      </c>
      <c r="I101" s="53">
        <f t="array" ref="I101">IF(B101="","",IFERROR(XLOOKUP(B101,DATA!$B$4:$B$2103,DATA!$F$4:$F$2103,0,0,1),0))</f>
        <v>2034.15</v>
      </c>
      <c r="J101" s="53">
        <f t="shared" si="1"/>
        <v>4068.3</v>
      </c>
      <c r="K101" s="52">
        <f t="array" ref="K101">IF(B101="","",IFERROR(XLOOKUP(B101,DATA!$B$4:$B$2103,DATA!$N$4:$N$2103,0,0,1),0))</f>
        <v>22</v>
      </c>
      <c r="L101" s="86">
        <f t="shared" si="2"/>
        <v>0.0602739726</v>
      </c>
      <c r="M101" s="52">
        <f t="array" ref="M101">IF(B101="","",IFERROR(XLOOKUP(B101,DATA!$B$4:$B$2103,DATA!$P$4:$P$2103,0,0,1),0))</f>
        <v>0</v>
      </c>
      <c r="N101" s="52">
        <f t="shared" si="3"/>
        <v>0</v>
      </c>
      <c r="O101" s="52">
        <f t="shared" si="4"/>
        <v>0</v>
      </c>
      <c r="P101" s="52">
        <f t="shared" si="5"/>
        <v>33</v>
      </c>
      <c r="Q101" s="52" t="str">
        <f t="shared" si="6"/>
        <v>OPTIMO</v>
      </c>
      <c r="R101" s="52" t="str">
        <f t="shared" si="7"/>
        <v>NIVEL OPTIMO</v>
      </c>
      <c r="S101" s="52">
        <f t="shared" si="8"/>
        <v>0</v>
      </c>
      <c r="T101" s="53">
        <f t="shared" si="9"/>
        <v>0</v>
      </c>
      <c r="U101" s="52" t="str">
        <f t="array" ref="U101">IF(B101="","",IFERROR(XLOOKUP(B101,DATA!$B$4:$B$2103,DATA!$M$4:$M$2103,"",0,1),""))</f>
        <v>C</v>
      </c>
      <c r="V101" s="52" t="str">
        <f t="array" ref="V101">IF(B101="","",IFERROR(XLOOKUP(B101,DATA!$B$4:$B$2103,DATA!$X$4:$X$2103,"",0,1),""))</f>
        <v>SU01E0102</v>
      </c>
      <c r="W101" s="52" t="str">
        <f t="array" ref="W101">IF(B101="","",IFERROR(XLOOKUP(B101,DATA!$B$4:$B$2103,DATA!$H$4:$H$2103,"",0,1),""))</f>
        <v>PLATAFORMA</v>
      </c>
      <c r="X101" s="52" t="str">
        <f t="shared" si="10"/>
        <v>4-BAJA</v>
      </c>
      <c r="Y101" s="87" t="str">
        <f t="shared" si="11"/>
        <v/>
      </c>
      <c r="Z101" s="52" t="str">
        <f t="shared" si="12"/>
        <v/>
      </c>
    </row>
    <row r="102" ht="15.75" customHeight="1">
      <c r="B102" s="47">
        <f>IF(DATA!B102="","",DATA!B102)</f>
        <v>12540004</v>
      </c>
      <c r="C102" s="47">
        <f t="array" ref="C102">IF(B102="","",IFERROR(XLOOKUP(B102,DATA!$B$4:$B$2103,DATA!$D$4:$D$2103,"",0,1),""))</f>
        <v>85112568</v>
      </c>
      <c r="D102" s="47" t="str">
        <f t="array" ref="D102">IF(B102="","",IFERROR(XLOOKUP(B102,DATA!$B$4:$B$2103,DATA!$C$4:$C$2103,"",0,1),""))</f>
        <v>FILTRO DE PARTICULAS</v>
      </c>
      <c r="E102" s="47">
        <f t="array" ref="E102">IF(B102="","",IFERROR(XLOOKUP(B102,DATA!$B$4:$B$2103,DATA!$W$4:$W$2103,"",0,1),""))</f>
        <v>900315569</v>
      </c>
      <c r="F102" s="47" t="str">
        <f t="array" ref="F102">IF(B102="","",IFERROR(XLOOKUP(E102,PROVEEDORES!$A$2:$A$200,PROVEEDORES!$B$2:$B$200,"NO ENCONTRADO",0,1),""))</f>
        <v>VOLVO GROUP COLOMBIA S A S</v>
      </c>
      <c r="G102" s="47" t="str">
        <f t="array" ref="G102">IF(B102="","",IFERROR(XLOOKUP(B102,DATA!$B$4:$B$2103,DATA!$L$4:$L$2103,"",0,1),""))</f>
        <v>UND</v>
      </c>
      <c r="H102" s="47">
        <f t="array" ref="H102">IF(B102="","",IFERROR(XLOOKUP(B102,DATA!$B$4:$B$2103,DATA!$E$4:$E$2103,0,0,1),0))</f>
        <v>0</v>
      </c>
      <c r="I102" s="48">
        <f t="array" ref="I102">IF(B102="","",IFERROR(XLOOKUP(B102,DATA!$B$4:$B$2103,DATA!$F$4:$F$2103,0,0,1),0))</f>
        <v>17497663</v>
      </c>
      <c r="J102" s="48">
        <f t="shared" si="1"/>
        <v>0</v>
      </c>
      <c r="K102" s="47">
        <f t="array" ref="K102">IF(B102="","",IFERROR(XLOOKUP(B102,DATA!$B$4:$B$2103,DATA!$N$4:$N$2103,0,0,1),0))</f>
        <v>1</v>
      </c>
      <c r="L102" s="85">
        <f t="shared" si="2"/>
        <v>0.002739726027</v>
      </c>
      <c r="M102" s="47">
        <f t="array" ref="M102">IF(B102="","",IFERROR(XLOOKUP(B102,DATA!$B$4:$B$2103,DATA!$P$4:$P$2103,0,0,1),0))</f>
        <v>0</v>
      </c>
      <c r="N102" s="47">
        <f t="shared" si="3"/>
        <v>0</v>
      </c>
      <c r="O102" s="47">
        <f t="shared" si="4"/>
        <v>0</v>
      </c>
      <c r="P102" s="47">
        <f t="shared" si="5"/>
        <v>0</v>
      </c>
      <c r="Q102" s="47" t="str">
        <f t="shared" si="6"/>
        <v>CRITICO</v>
      </c>
      <c r="R102" s="47" t="str">
        <f t="shared" si="7"/>
        <v>PEDIR INMEDIATAMENTE</v>
      </c>
      <c r="S102" s="47">
        <f t="shared" si="8"/>
        <v>0</v>
      </c>
      <c r="T102" s="48">
        <f t="shared" si="9"/>
        <v>0</v>
      </c>
      <c r="U102" s="47" t="str">
        <f t="array" ref="U102">IF(B102="","",IFERROR(XLOOKUP(B102,DATA!$B$4:$B$2103,DATA!$M$4:$M$2103,"",0,1),""))</f>
        <v>A</v>
      </c>
      <c r="V102" s="47" t="str">
        <f t="array" ref="V102">IF(B102="","",IFERROR(XLOOKUP(B102,DATA!$B$4:$B$2103,DATA!$X$4:$X$2103,"",0,1),""))</f>
        <v>A1</v>
      </c>
      <c r="W102" s="47" t="str">
        <f t="array" ref="W102">IF(B102="","",IFERROR(XLOOKUP(B102,DATA!$B$4:$B$2103,DATA!$H$4:$H$2103,"",0,1),""))</f>
        <v>PLATAFORMA</v>
      </c>
      <c r="X102" s="47" t="str">
        <f t="shared" si="10"/>
        <v>1-MAXIMA</v>
      </c>
      <c r="Y102" s="65">
        <f t="shared" si="11"/>
        <v>1.00102</v>
      </c>
      <c r="Z102" s="47">
        <f t="shared" si="12"/>
        <v>12540004</v>
      </c>
    </row>
    <row r="103" ht="15.75" customHeight="1">
      <c r="B103" s="52" t="str">
        <f>IF(DATA!B103="","",DATA!B103)</f>
        <v>12540004-R</v>
      </c>
      <c r="C103" s="52">
        <f t="array" ref="C103">IF(B103="","",IFERROR(XLOOKUP(B103,DATA!$B$4:$B$2103,DATA!$D$4:$D$2103,"",0,1),""))</f>
        <v>21068809</v>
      </c>
      <c r="D103" s="52" t="str">
        <f t="array" ref="D103">IF(B103="","",IFERROR(XLOOKUP(B103,DATA!$B$4:$B$2103,DATA!$C$4:$C$2103,"",0,1),""))</f>
        <v>FILTRO DE PARTICULAS</v>
      </c>
      <c r="E103" s="52">
        <f t="array" ref="E103">IF(B103="","",IFERROR(XLOOKUP(B103,DATA!$B$4:$B$2103,DATA!$W$4:$W$2103,"",0,1),""))</f>
        <v>900315569</v>
      </c>
      <c r="F103" s="52" t="str">
        <f t="array" ref="F103">IF(B103="","",IFERROR(XLOOKUP(E103,PROVEEDORES!$A$2:$A$200,PROVEEDORES!$B$2:$B$200,"NO ENCONTRADO",0,1),""))</f>
        <v>VOLVO GROUP COLOMBIA S A S</v>
      </c>
      <c r="G103" s="52" t="str">
        <f t="array" ref="G103">IF(B103="","",IFERROR(XLOOKUP(B103,DATA!$B$4:$B$2103,DATA!$L$4:$L$2103,"",0,1),""))</f>
        <v>UND</v>
      </c>
      <c r="H103" s="52">
        <f t="array" ref="H103">IF(B103="","",IFERROR(XLOOKUP(B103,DATA!$B$4:$B$2103,DATA!$E$4:$E$2103,0,0,1),0))</f>
        <v>0</v>
      </c>
      <c r="I103" s="53">
        <f t="array" ref="I103">IF(B103="","",IFERROR(XLOOKUP(B103,DATA!$B$4:$B$2103,DATA!$F$4:$F$2103,0,0,1),0))</f>
        <v>749700</v>
      </c>
      <c r="J103" s="53">
        <f t="shared" si="1"/>
        <v>0</v>
      </c>
      <c r="K103" s="52">
        <f t="array" ref="K103">IF(B103="","",IFERROR(XLOOKUP(B103,DATA!$B$4:$B$2103,DATA!$N$4:$N$2103,0,0,1),0))</f>
        <v>1123</v>
      </c>
      <c r="L103" s="86">
        <f t="shared" si="2"/>
        <v>3.076712329</v>
      </c>
      <c r="M103" s="52">
        <f t="array" ref="M103">IF(B103="","",IFERROR(XLOOKUP(B103,DATA!$B$4:$B$2103,DATA!$P$4:$P$2103,0,0,1),0))</f>
        <v>0</v>
      </c>
      <c r="N103" s="52">
        <f t="shared" si="3"/>
        <v>11</v>
      </c>
      <c r="O103" s="52">
        <f t="shared" si="4"/>
        <v>33</v>
      </c>
      <c r="P103" s="52">
        <f t="shared" si="5"/>
        <v>0</v>
      </c>
      <c r="Q103" s="52" t="str">
        <f t="shared" si="6"/>
        <v>CRITICO</v>
      </c>
      <c r="R103" s="52" t="str">
        <f t="shared" si="7"/>
        <v>PEDIR INMEDIATAMENTE</v>
      </c>
      <c r="S103" s="52">
        <f t="shared" si="8"/>
        <v>33</v>
      </c>
      <c r="T103" s="53">
        <f t="shared" si="9"/>
        <v>24740100</v>
      </c>
      <c r="U103" s="52" t="str">
        <f t="array" ref="U103">IF(B103="","",IFERROR(XLOOKUP(B103,DATA!$B$4:$B$2103,DATA!$M$4:$M$2103,"",0,1),""))</f>
        <v>A</v>
      </c>
      <c r="V103" s="52" t="str">
        <f t="array" ref="V103">IF(B103="","",IFERROR(XLOOKUP(B103,DATA!$B$4:$B$2103,DATA!$X$4:$X$2103,"",0,1),""))</f>
        <v>SU01C0101</v>
      </c>
      <c r="W103" s="52" t="str">
        <f t="array" ref="W103">IF(B103="","",IFERROR(XLOOKUP(B103,DATA!$B$4:$B$2103,DATA!$H$4:$H$2103,"",0,1),""))</f>
        <v>PLATAFORMA</v>
      </c>
      <c r="X103" s="52" t="str">
        <f t="shared" si="10"/>
        <v>1-MAXIMA</v>
      </c>
      <c r="Y103" s="87">
        <f t="shared" si="11"/>
        <v>1123.00103</v>
      </c>
      <c r="Z103" s="52" t="str">
        <f t="shared" si="12"/>
        <v>12540004-R</v>
      </c>
    </row>
    <row r="104" ht="15.75" customHeight="1">
      <c r="B104" s="47">
        <f>IF(DATA!B104="","",DATA!B104)</f>
        <v>12540005</v>
      </c>
      <c r="C104" s="47">
        <f t="array" ref="C104">IF(B104="","",IFERROR(XLOOKUP(B104,DATA!$B$4:$B$2103,DATA!$D$4:$D$2103,"",0,1),""))</f>
        <v>20877939</v>
      </c>
      <c r="D104" s="47" t="str">
        <f t="array" ref="D104">IF(B104="","",IFERROR(XLOOKUP(B104,DATA!$B$4:$B$2103,DATA!$C$4:$C$2103,"",0,1),""))</f>
        <v>TAPA FILTRO DE ADBLUE</v>
      </c>
      <c r="E104" s="47">
        <f t="array" ref="E104">IF(B104="","",IFERROR(XLOOKUP(B104,DATA!$B$4:$B$2103,DATA!$W$4:$W$2103,"",0,1),""))</f>
        <v>900315569</v>
      </c>
      <c r="F104" s="47" t="str">
        <f t="array" ref="F104">IF(B104="","",IFERROR(XLOOKUP(E104,PROVEEDORES!$A$2:$A$200,PROVEEDORES!$B$2:$B$200,"NO ENCONTRADO",0,1),""))</f>
        <v>VOLVO GROUP COLOMBIA S A S</v>
      </c>
      <c r="G104" s="47" t="str">
        <f t="array" ref="G104">IF(B104="","",IFERROR(XLOOKUP(B104,DATA!$B$4:$B$2103,DATA!$L$4:$L$2103,"",0,1),""))</f>
        <v>UND</v>
      </c>
      <c r="H104" s="47">
        <f t="array" ref="H104">IF(B104="","",IFERROR(XLOOKUP(B104,DATA!$B$4:$B$2103,DATA!$E$4:$E$2103,0,0,1),0))</f>
        <v>3</v>
      </c>
      <c r="I104" s="48">
        <f t="array" ref="I104">IF(B104="","",IFERROR(XLOOKUP(B104,DATA!$B$4:$B$2103,DATA!$F$4:$F$2103,0,0,1),0))</f>
        <v>220168.9</v>
      </c>
      <c r="J104" s="48">
        <f t="shared" si="1"/>
        <v>660506.7</v>
      </c>
      <c r="K104" s="47">
        <f t="array" ref="K104">IF(B104="","",IFERROR(XLOOKUP(B104,DATA!$B$4:$B$2103,DATA!$N$4:$N$2103,0,0,1),0))</f>
        <v>55</v>
      </c>
      <c r="L104" s="85">
        <f t="shared" si="2"/>
        <v>0.1506849315</v>
      </c>
      <c r="M104" s="47">
        <f t="array" ref="M104">IF(B104="","",IFERROR(XLOOKUP(B104,DATA!$B$4:$B$2103,DATA!$P$4:$P$2103,0,0,1),0))</f>
        <v>0</v>
      </c>
      <c r="N104" s="47">
        <f t="shared" si="3"/>
        <v>1</v>
      </c>
      <c r="O104" s="47">
        <f t="shared" si="4"/>
        <v>2</v>
      </c>
      <c r="P104" s="47">
        <f t="shared" si="5"/>
        <v>20</v>
      </c>
      <c r="Q104" s="47" t="str">
        <f t="shared" si="6"/>
        <v>PRECAUCION</v>
      </c>
      <c r="R104" s="47" t="str">
        <f t="shared" si="7"/>
        <v>MONITOREAR 48H</v>
      </c>
      <c r="S104" s="47">
        <f t="shared" si="8"/>
        <v>0</v>
      </c>
      <c r="T104" s="48">
        <f t="shared" si="9"/>
        <v>0</v>
      </c>
      <c r="U104" s="47" t="str">
        <f t="array" ref="U104">IF(B104="","",IFERROR(XLOOKUP(B104,DATA!$B$4:$B$2103,DATA!$M$4:$M$2103,"",0,1),""))</f>
        <v>A</v>
      </c>
      <c r="V104" s="47" t="str">
        <f t="array" ref="V104">IF(B104="","",IFERROR(XLOOKUP(B104,DATA!$B$4:$B$2103,DATA!$X$4:$X$2103,"",0,1),""))</f>
        <v>SU01F0304</v>
      </c>
      <c r="W104" s="47" t="str">
        <f t="array" ref="W104">IF(B104="","",IFERROR(XLOOKUP(B104,DATA!$B$4:$B$2103,DATA!$H$4:$H$2103,"",0,1),""))</f>
        <v>PLATAFORMA</v>
      </c>
      <c r="X104" s="47" t="str">
        <f t="shared" si="10"/>
        <v>2-ALTA</v>
      </c>
      <c r="Y104" s="65" t="str">
        <f t="shared" si="11"/>
        <v/>
      </c>
      <c r="Z104" s="47" t="str">
        <f t="shared" si="12"/>
        <v/>
      </c>
    </row>
    <row r="105" ht="15.75" customHeight="1">
      <c r="B105" s="52">
        <f>IF(DATA!B105="","",DATA!B105)</f>
        <v>12540006</v>
      </c>
      <c r="C105" s="52">
        <f t="array" ref="C105">IF(B105="","",IFERROR(XLOOKUP(B105,DATA!$B$4:$B$2103,DATA!$D$4:$D$2103,"",0,1),""))</f>
        <v>9955984</v>
      </c>
      <c r="D105" s="52" t="str">
        <f t="array" ref="D105">IF(B105="","",IFERROR(XLOOKUP(B105,DATA!$B$4:$B$2103,DATA!$C$4:$C$2103,"",0,1),""))</f>
        <v>MANGUERA DE ADMISION SENSOR DE PRESION ATMOSFERICA</v>
      </c>
      <c r="E105" s="52">
        <f t="array" ref="E105">IF(B105="","",IFERROR(XLOOKUP(B105,DATA!$B$4:$B$2103,DATA!$W$4:$W$2103,"",0,1),""))</f>
        <v>900315569</v>
      </c>
      <c r="F105" s="52" t="str">
        <f t="array" ref="F105">IF(B105="","",IFERROR(XLOOKUP(E105,PROVEEDORES!$A$2:$A$200,PROVEEDORES!$B$2:$B$200,"NO ENCONTRADO",0,1),""))</f>
        <v>VOLVO GROUP COLOMBIA S A S</v>
      </c>
      <c r="G105" s="52" t="str">
        <f t="array" ref="G105">IF(B105="","",IFERROR(XLOOKUP(B105,DATA!$B$4:$B$2103,DATA!$L$4:$L$2103,"",0,1),""))</f>
        <v>UND</v>
      </c>
      <c r="H105" s="52">
        <f t="array" ref="H105">IF(B105="","",IFERROR(XLOOKUP(B105,DATA!$B$4:$B$2103,DATA!$E$4:$E$2103,0,0,1),0))</f>
        <v>0</v>
      </c>
      <c r="I105" s="53">
        <f t="array" ref="I105">IF(B105="","",IFERROR(XLOOKUP(B105,DATA!$B$4:$B$2103,DATA!$F$4:$F$2103,0,0,1),0))</f>
        <v>714394.5</v>
      </c>
      <c r="J105" s="53">
        <f t="shared" si="1"/>
        <v>0</v>
      </c>
      <c r="K105" s="52">
        <f t="array" ref="K105">IF(B105="","",IFERROR(XLOOKUP(B105,DATA!$B$4:$B$2103,DATA!$N$4:$N$2103,0,0,1),0))</f>
        <v>58</v>
      </c>
      <c r="L105" s="86">
        <f t="shared" si="2"/>
        <v>0.1589041096</v>
      </c>
      <c r="M105" s="52">
        <f t="array" ref="M105">IF(B105="","",IFERROR(XLOOKUP(B105,DATA!$B$4:$B$2103,DATA!$P$4:$P$2103,0,0,1),0))</f>
        <v>0</v>
      </c>
      <c r="N105" s="52">
        <f t="shared" si="3"/>
        <v>1</v>
      </c>
      <c r="O105" s="52">
        <f t="shared" si="4"/>
        <v>2</v>
      </c>
      <c r="P105" s="52">
        <f t="shared" si="5"/>
        <v>0</v>
      </c>
      <c r="Q105" s="52" t="str">
        <f t="shared" si="6"/>
        <v>CRITICO</v>
      </c>
      <c r="R105" s="52" t="str">
        <f t="shared" si="7"/>
        <v>PEDIR INMEDIATAMENTE</v>
      </c>
      <c r="S105" s="52">
        <f t="shared" si="8"/>
        <v>2</v>
      </c>
      <c r="T105" s="53">
        <f t="shared" si="9"/>
        <v>1428789</v>
      </c>
      <c r="U105" s="52" t="str">
        <f t="array" ref="U105">IF(B105="","",IFERROR(XLOOKUP(B105,DATA!$B$4:$B$2103,DATA!$M$4:$M$2103,"",0,1),""))</f>
        <v>C</v>
      </c>
      <c r="V105" s="52" t="str">
        <f t="array" ref="V105">IF(B105="","",IFERROR(XLOOKUP(B105,DATA!$B$4:$B$2103,DATA!$X$4:$X$2103,"",0,1),""))</f>
        <v>SU01F0301</v>
      </c>
      <c r="W105" s="52" t="str">
        <f t="array" ref="W105">IF(B105="","",IFERROR(XLOOKUP(B105,DATA!$B$4:$B$2103,DATA!$H$4:$H$2103,"",0,1),""))</f>
        <v>PLATAFORMA</v>
      </c>
      <c r="X105" s="52" t="str">
        <f t="shared" si="10"/>
        <v>4-BAJA</v>
      </c>
      <c r="Y105" s="87">
        <f t="shared" si="11"/>
        <v>58.00105</v>
      </c>
      <c r="Z105" s="52">
        <f t="shared" si="12"/>
        <v>12540006</v>
      </c>
    </row>
    <row r="106" ht="15.75" customHeight="1">
      <c r="B106" s="47" t="str">
        <f>IF(DATA!B106="","",DATA!B106)</f>
        <v>12540006-R</v>
      </c>
      <c r="C106" s="47">
        <f t="array" ref="C106">IF(B106="","",IFERROR(XLOOKUP(B106,DATA!$B$4:$B$2103,DATA!$D$4:$D$2103,"",0,1),""))</f>
        <v>9955984</v>
      </c>
      <c r="D106" s="47" t="str">
        <f t="array" ref="D106">IF(B106="","",IFERROR(XLOOKUP(B106,DATA!$B$4:$B$2103,DATA!$C$4:$C$2103,"",0,1),""))</f>
        <v>MANGUERA DE ADMISION SENSOR DE PRESION ATMOSFERICA</v>
      </c>
      <c r="E106" s="47">
        <f t="array" ref="E106">IF(B106="","",IFERROR(XLOOKUP(B106,DATA!$B$4:$B$2103,DATA!$W$4:$W$2103,"",0,1),""))</f>
        <v>901327111</v>
      </c>
      <c r="F106" s="47" t="str">
        <f t="array" ref="F106">IF(B106="","",IFERROR(XLOOKUP(E106,PROVEEDORES!$A$2:$A$200,PROVEEDORES!$B$2:$B$200,"NO ENCONTRADO",0,1),""))</f>
        <v>TORNOHIMEC SAS</v>
      </c>
      <c r="G106" s="47" t="str">
        <f t="array" ref="G106">IF(B106="","",IFERROR(XLOOKUP(B106,DATA!$B$4:$B$2103,DATA!$L$4:$L$2103,"",0,1),""))</f>
        <v>UND</v>
      </c>
      <c r="H106" s="47">
        <f t="array" ref="H106">IF(B106="","",IFERROR(XLOOKUP(B106,DATA!$B$4:$B$2103,DATA!$E$4:$E$2103,0,0,1),0))</f>
        <v>3</v>
      </c>
      <c r="I106" s="48">
        <f t="array" ref="I106">IF(B106="","",IFERROR(XLOOKUP(B106,DATA!$B$4:$B$2103,DATA!$F$4:$F$2103,0,0,1),0))</f>
        <v>118118.2</v>
      </c>
      <c r="J106" s="48">
        <f t="shared" si="1"/>
        <v>354354.6</v>
      </c>
      <c r="K106" s="47">
        <f t="array" ref="K106">IF(B106="","",IFERROR(XLOOKUP(B106,DATA!$B$4:$B$2103,DATA!$N$4:$N$2103,0,0,1),0))</f>
        <v>12</v>
      </c>
      <c r="L106" s="85">
        <f t="shared" si="2"/>
        <v>0.03287671233</v>
      </c>
      <c r="M106" s="47">
        <f t="array" ref="M106">IF(B106="","",IFERROR(XLOOKUP(B106,DATA!$B$4:$B$2103,DATA!$P$4:$P$2103,0,0,1),0))</f>
        <v>0</v>
      </c>
      <c r="N106" s="47">
        <f t="shared" si="3"/>
        <v>0</v>
      </c>
      <c r="O106" s="47">
        <f t="shared" si="4"/>
        <v>0</v>
      </c>
      <c r="P106" s="47">
        <f t="shared" si="5"/>
        <v>91</v>
      </c>
      <c r="Q106" s="47" t="str">
        <f t="shared" si="6"/>
        <v>OPTIMO</v>
      </c>
      <c r="R106" s="47" t="str">
        <f t="shared" si="7"/>
        <v>NIVEL OPTIMO</v>
      </c>
      <c r="S106" s="47">
        <f t="shared" si="8"/>
        <v>0</v>
      </c>
      <c r="T106" s="48">
        <f t="shared" si="9"/>
        <v>0</v>
      </c>
      <c r="U106" s="47" t="str">
        <f t="array" ref="U106">IF(B106="","",IFERROR(XLOOKUP(B106,DATA!$B$4:$B$2103,DATA!$M$4:$M$2103,"",0,1),""))</f>
        <v>C</v>
      </c>
      <c r="V106" s="47" t="str">
        <f t="array" ref="V106">IF(B106="","",IFERROR(XLOOKUP(B106,DATA!$B$4:$B$2103,DATA!$X$4:$X$2103,"",0,1),""))</f>
        <v>SU01A0202</v>
      </c>
      <c r="W106" s="47" t="str">
        <f t="array" ref="W106">IF(B106="","",IFERROR(XLOOKUP(B106,DATA!$B$4:$B$2103,DATA!$H$4:$H$2103,"",0,1),""))</f>
        <v>PLATAFORMA</v>
      </c>
      <c r="X106" s="47" t="str">
        <f t="shared" si="10"/>
        <v>4-BAJA</v>
      </c>
      <c r="Y106" s="65" t="str">
        <f t="shared" si="11"/>
        <v/>
      </c>
      <c r="Z106" s="47" t="str">
        <f t="shared" si="12"/>
        <v/>
      </c>
    </row>
    <row r="107" ht="15.75" customHeight="1">
      <c r="B107" s="52">
        <f>IF(DATA!B107="","",DATA!B107)</f>
        <v>12540007</v>
      </c>
      <c r="C107" s="52">
        <f t="array" ref="C107">IF(B107="","",IFERROR(XLOOKUP(B107,DATA!$B$4:$B$2103,DATA!$D$4:$D$2103,"",0,1),""))</f>
        <v>3183660</v>
      </c>
      <c r="D107" s="52" t="str">
        <f t="array" ref="D107">IF(B107="","",IFERROR(XLOOKUP(B107,DATA!$B$4:$B$2103,DATA!$C$4:$C$2103,"",0,1),""))</f>
        <v>JUNTA METALICA TAPA FILTRO DE PARTICULAS</v>
      </c>
      <c r="E107" s="52">
        <f t="array" ref="E107">IF(B107="","",IFERROR(XLOOKUP(B107,DATA!$B$4:$B$2103,DATA!$W$4:$W$2103,"",0,1),""))</f>
        <v>900315569</v>
      </c>
      <c r="F107" s="52" t="str">
        <f t="array" ref="F107">IF(B107="","",IFERROR(XLOOKUP(E107,PROVEEDORES!$A$2:$A$200,PROVEEDORES!$B$2:$B$200,"NO ENCONTRADO",0,1),""))</f>
        <v>VOLVO GROUP COLOMBIA S A S</v>
      </c>
      <c r="G107" s="52" t="str">
        <f t="array" ref="G107">IF(B107="","",IFERROR(XLOOKUP(B107,DATA!$B$4:$B$2103,DATA!$L$4:$L$2103,"",0,1),""))</f>
        <v>UND</v>
      </c>
      <c r="H107" s="52">
        <f t="array" ref="H107">IF(B107="","",IFERROR(XLOOKUP(B107,DATA!$B$4:$B$2103,DATA!$E$4:$E$2103,0,0,1),0))</f>
        <v>6</v>
      </c>
      <c r="I107" s="53">
        <f t="array" ref="I107">IF(B107="","",IFERROR(XLOOKUP(B107,DATA!$B$4:$B$2103,DATA!$F$4:$F$2103,0,0,1),0))</f>
        <v>351140.8</v>
      </c>
      <c r="J107" s="53">
        <f t="shared" si="1"/>
        <v>2106844.8</v>
      </c>
      <c r="K107" s="52">
        <f t="array" ref="K107">IF(B107="","",IFERROR(XLOOKUP(B107,DATA!$B$4:$B$2103,DATA!$N$4:$N$2103,0,0,1),0))</f>
        <v>229</v>
      </c>
      <c r="L107" s="86">
        <f t="shared" si="2"/>
        <v>0.6273972603</v>
      </c>
      <c r="M107" s="52">
        <f t="array" ref="M107">IF(B107="","",IFERROR(XLOOKUP(B107,DATA!$B$4:$B$2103,DATA!$P$4:$P$2103,0,0,1),0))</f>
        <v>0</v>
      </c>
      <c r="N107" s="52">
        <f t="shared" si="3"/>
        <v>2</v>
      </c>
      <c r="O107" s="52">
        <f t="shared" si="4"/>
        <v>6</v>
      </c>
      <c r="P107" s="52">
        <f t="shared" si="5"/>
        <v>10</v>
      </c>
      <c r="Q107" s="52" t="str">
        <f t="shared" si="6"/>
        <v>REORDEN INMEDIATO</v>
      </c>
      <c r="R107" s="52" t="str">
        <f t="shared" si="7"/>
        <v>GENERAR OC EN 24H</v>
      </c>
      <c r="S107" s="52">
        <f t="shared" si="8"/>
        <v>0</v>
      </c>
      <c r="T107" s="53">
        <f t="shared" si="9"/>
        <v>0</v>
      </c>
      <c r="U107" s="52" t="str">
        <f t="array" ref="U107">IF(B107="","",IFERROR(XLOOKUP(B107,DATA!$B$4:$B$2103,DATA!$M$4:$M$2103,"",0,1),""))</f>
        <v>A</v>
      </c>
      <c r="V107" s="52" t="str">
        <f t="array" ref="V107">IF(B107="","",IFERROR(XLOOKUP(B107,DATA!$B$4:$B$2103,DATA!$X$4:$X$2103,"",0,1),""))</f>
        <v>SU01F0304</v>
      </c>
      <c r="W107" s="52" t="str">
        <f t="array" ref="W107">IF(B107="","",IFERROR(XLOOKUP(B107,DATA!$B$4:$B$2103,DATA!$H$4:$H$2103,"",0,1),""))</f>
        <v>PLATAFORMA</v>
      </c>
      <c r="X107" s="52" t="str">
        <f t="shared" si="10"/>
        <v>2-ALTA</v>
      </c>
      <c r="Y107" s="87" t="str">
        <f t="shared" si="11"/>
        <v/>
      </c>
      <c r="Z107" s="52" t="str">
        <f t="shared" si="12"/>
        <v/>
      </c>
    </row>
    <row r="108" ht="15.75" customHeight="1">
      <c r="B108" s="47">
        <f>IF(DATA!B108="","",DATA!B108)</f>
        <v>12540008</v>
      </c>
      <c r="C108" s="47" t="str">
        <f t="array" ref="C108">IF(B108="","",IFERROR(XLOOKUP(B108,DATA!$B$4:$B$2103,DATA!$D$4:$D$2103,"",0,1),""))</f>
        <v>PROSOMU01</v>
      </c>
      <c r="D108" s="47" t="str">
        <f t="array" ref="D108">IF(B108="","",IFERROR(XLOOKUP(B108,DATA!$B$4:$B$2103,DATA!$C$4:$C$2103,"",0,1),""))</f>
        <v>TAPON TOMA DE PRESION FILTRO DE PARTICULAS</v>
      </c>
      <c r="E108" s="47">
        <f t="array" ref="E108">IF(B108="","",IFERROR(XLOOKUP(B108,DATA!$B$4:$B$2103,DATA!$W$4:$W$2103,"",0,1),""))</f>
        <v>901327111</v>
      </c>
      <c r="F108" s="47" t="str">
        <f t="array" ref="F108">IF(B108="","",IFERROR(XLOOKUP(E108,PROVEEDORES!$A$2:$A$200,PROVEEDORES!$B$2:$B$200,"NO ENCONTRADO",0,1),""))</f>
        <v>TORNOHIMEC SAS</v>
      </c>
      <c r="G108" s="47" t="str">
        <f t="array" ref="G108">IF(B108="","",IFERROR(XLOOKUP(B108,DATA!$B$4:$B$2103,DATA!$L$4:$L$2103,"",0,1),""))</f>
        <v>UND</v>
      </c>
      <c r="H108" s="47">
        <f t="array" ref="H108">IF(B108="","",IFERROR(XLOOKUP(B108,DATA!$B$4:$B$2103,DATA!$E$4:$E$2103,0,0,1),0))</f>
        <v>2</v>
      </c>
      <c r="I108" s="48">
        <f t="array" ref="I108">IF(B108="","",IFERROR(XLOOKUP(B108,DATA!$B$4:$B$2103,DATA!$F$4:$F$2103,0,0,1),0))</f>
        <v>125925.8</v>
      </c>
      <c r="J108" s="48">
        <f t="shared" si="1"/>
        <v>251851.6</v>
      </c>
      <c r="K108" s="47">
        <f t="array" ref="K108">IF(B108="","",IFERROR(XLOOKUP(B108,DATA!$B$4:$B$2103,DATA!$N$4:$N$2103,0,0,1),0))</f>
        <v>22</v>
      </c>
      <c r="L108" s="85">
        <f t="shared" si="2"/>
        <v>0.0602739726</v>
      </c>
      <c r="M108" s="47">
        <f t="array" ref="M108">IF(B108="","",IFERROR(XLOOKUP(B108,DATA!$B$4:$B$2103,DATA!$P$4:$P$2103,0,0,1),0))</f>
        <v>0</v>
      </c>
      <c r="N108" s="47">
        <f t="shared" si="3"/>
        <v>0</v>
      </c>
      <c r="O108" s="47">
        <f t="shared" si="4"/>
        <v>0</v>
      </c>
      <c r="P108" s="47">
        <f t="shared" si="5"/>
        <v>33</v>
      </c>
      <c r="Q108" s="47" t="str">
        <f t="shared" si="6"/>
        <v>OPTIMO</v>
      </c>
      <c r="R108" s="47" t="str">
        <f t="shared" si="7"/>
        <v>NIVEL OPTIMO</v>
      </c>
      <c r="S108" s="47">
        <f t="shared" si="8"/>
        <v>0</v>
      </c>
      <c r="T108" s="48">
        <f t="shared" si="9"/>
        <v>0</v>
      </c>
      <c r="U108" s="47" t="str">
        <f t="array" ref="U108">IF(B108="","",IFERROR(XLOOKUP(B108,DATA!$B$4:$B$2103,DATA!$M$4:$M$2103,"",0,1),""))</f>
        <v>C</v>
      </c>
      <c r="V108" s="47" t="str">
        <f t="array" ref="V108">IF(B108="","",IFERROR(XLOOKUP(B108,DATA!$B$4:$B$2103,DATA!$X$4:$X$2103,"",0,1),""))</f>
        <v>SU01D0303</v>
      </c>
      <c r="W108" s="47" t="str">
        <f t="array" ref="W108">IF(B108="","",IFERROR(XLOOKUP(B108,DATA!$B$4:$B$2103,DATA!$H$4:$H$2103,"",0,1),""))</f>
        <v>PLATAFORMA</v>
      </c>
      <c r="X108" s="47" t="str">
        <f t="shared" si="10"/>
        <v>4-BAJA</v>
      </c>
      <c r="Y108" s="65" t="str">
        <f t="shared" si="11"/>
        <v/>
      </c>
      <c r="Z108" s="47" t="str">
        <f t="shared" si="12"/>
        <v/>
      </c>
    </row>
    <row r="109" ht="15.75" customHeight="1">
      <c r="B109" s="52">
        <f>IF(DATA!B109="","",DATA!B109)</f>
        <v>12540009</v>
      </c>
      <c r="C109" s="52">
        <f t="array" ref="C109">IF(B109="","",IFERROR(XLOOKUP(B109,DATA!$B$4:$B$2103,DATA!$D$4:$D$2103,"",0,1),""))</f>
        <v>3183659</v>
      </c>
      <c r="D109" s="52" t="str">
        <f t="array" ref="D109">IF(B109="","",IFERROR(XLOOKUP(B109,DATA!$B$4:$B$2103,DATA!$C$4:$C$2103,"",0,1),""))</f>
        <v>JUNTA TAPA FILTRO DE PARTICULAS</v>
      </c>
      <c r="E109" s="52">
        <f t="array" ref="E109">IF(B109="","",IFERROR(XLOOKUP(B109,DATA!$B$4:$B$2103,DATA!$W$4:$W$2103,"",0,1),""))</f>
        <v>900315569</v>
      </c>
      <c r="F109" s="52" t="str">
        <f t="array" ref="F109">IF(B109="","",IFERROR(XLOOKUP(E109,PROVEEDORES!$A$2:$A$200,PROVEEDORES!$B$2:$B$200,"NO ENCONTRADO",0,1),""))</f>
        <v>VOLVO GROUP COLOMBIA S A S</v>
      </c>
      <c r="G109" s="52" t="str">
        <f t="array" ref="G109">IF(B109="","",IFERROR(XLOOKUP(B109,DATA!$B$4:$B$2103,DATA!$L$4:$L$2103,"",0,1),""))</f>
        <v>UND</v>
      </c>
      <c r="H109" s="52">
        <f t="array" ref="H109">IF(B109="","",IFERROR(XLOOKUP(B109,DATA!$B$4:$B$2103,DATA!$E$4:$E$2103,0,0,1),0))</f>
        <v>3</v>
      </c>
      <c r="I109" s="53">
        <f t="array" ref="I109">IF(B109="","",IFERROR(XLOOKUP(B109,DATA!$B$4:$B$2103,DATA!$F$4:$F$2103,0,0,1),0))</f>
        <v>355551.7</v>
      </c>
      <c r="J109" s="53">
        <f t="shared" si="1"/>
        <v>1066655.1</v>
      </c>
      <c r="K109" s="52">
        <f t="array" ref="K109">IF(B109="","",IFERROR(XLOOKUP(B109,DATA!$B$4:$B$2103,DATA!$N$4:$N$2103,0,0,1),0))</f>
        <v>63</v>
      </c>
      <c r="L109" s="86">
        <f t="shared" si="2"/>
        <v>0.1726027397</v>
      </c>
      <c r="M109" s="52">
        <f t="array" ref="M109">IF(B109="","",IFERROR(XLOOKUP(B109,DATA!$B$4:$B$2103,DATA!$P$4:$P$2103,0,0,1),0))</f>
        <v>0</v>
      </c>
      <c r="N109" s="52">
        <f t="shared" si="3"/>
        <v>1</v>
      </c>
      <c r="O109" s="52">
        <f t="shared" si="4"/>
        <v>2</v>
      </c>
      <c r="P109" s="52">
        <f t="shared" si="5"/>
        <v>17</v>
      </c>
      <c r="Q109" s="52" t="str">
        <f t="shared" si="6"/>
        <v>PRECAUCION</v>
      </c>
      <c r="R109" s="52" t="str">
        <f t="shared" si="7"/>
        <v>MONITOREAR 48H</v>
      </c>
      <c r="S109" s="52">
        <f t="shared" si="8"/>
        <v>0</v>
      </c>
      <c r="T109" s="53">
        <f t="shared" si="9"/>
        <v>0</v>
      </c>
      <c r="U109" s="52" t="str">
        <f t="array" ref="U109">IF(B109="","",IFERROR(XLOOKUP(B109,DATA!$B$4:$B$2103,DATA!$M$4:$M$2103,"",0,1),""))</f>
        <v>A</v>
      </c>
      <c r="V109" s="52" t="str">
        <f t="array" ref="V109">IF(B109="","",IFERROR(XLOOKUP(B109,DATA!$B$4:$B$2103,DATA!$X$4:$X$2103,"",0,1),""))</f>
        <v>SU01F0302</v>
      </c>
      <c r="W109" s="52" t="str">
        <f t="array" ref="W109">IF(B109="","",IFERROR(XLOOKUP(B109,DATA!$B$4:$B$2103,DATA!$H$4:$H$2103,"",0,1),""))</f>
        <v>PLATAFORMA</v>
      </c>
      <c r="X109" s="52" t="str">
        <f t="shared" si="10"/>
        <v>2-ALTA</v>
      </c>
      <c r="Y109" s="87" t="str">
        <f t="shared" si="11"/>
        <v/>
      </c>
      <c r="Z109" s="52" t="str">
        <f t="shared" si="12"/>
        <v/>
      </c>
    </row>
    <row r="110" ht="15.75" customHeight="1">
      <c r="B110" s="47">
        <f>IF(DATA!B110="","",DATA!B110)</f>
        <v>12540010</v>
      </c>
      <c r="C110" s="47">
        <f t="array" ref="C110">IF(B110="","",IFERROR(XLOOKUP(B110,DATA!$B$4:$B$2103,DATA!$D$4:$D$2103,"",0,1),""))</f>
        <v>21333211</v>
      </c>
      <c r="D110" s="47" t="str">
        <f t="array" ref="D110">IF(B110="","",IFERROR(XLOOKUP(B110,DATA!$B$4:$B$2103,DATA!$C$4:$C$2103,"",0,1),""))</f>
        <v>ADAPTADOR DE UNIDAD BOMBA DE ADBLUE</v>
      </c>
      <c r="E110" s="47">
        <f t="array" ref="E110">IF(B110="","",IFERROR(XLOOKUP(B110,DATA!$B$4:$B$2103,DATA!$W$4:$W$2103,"",0,1),""))</f>
        <v>900315569</v>
      </c>
      <c r="F110" s="47" t="str">
        <f t="array" ref="F110">IF(B110="","",IFERROR(XLOOKUP(E110,PROVEEDORES!$A$2:$A$200,PROVEEDORES!$B$2:$B$200,"NO ENCONTRADO",0,1),""))</f>
        <v>VOLVO GROUP COLOMBIA S A S</v>
      </c>
      <c r="G110" s="47" t="str">
        <f t="array" ref="G110">IF(B110="","",IFERROR(XLOOKUP(B110,DATA!$B$4:$B$2103,DATA!$L$4:$L$2103,"",0,1),""))</f>
        <v>UND</v>
      </c>
      <c r="H110" s="47">
        <f t="array" ref="H110">IF(B110="","",IFERROR(XLOOKUP(B110,DATA!$B$4:$B$2103,DATA!$E$4:$E$2103,0,0,1),0))</f>
        <v>0</v>
      </c>
      <c r="I110" s="48">
        <f t="array" ref="I110">IF(B110="","",IFERROR(XLOOKUP(B110,DATA!$B$4:$B$2103,DATA!$F$4:$F$2103,0,0,1),0))</f>
        <v>2610173</v>
      </c>
      <c r="J110" s="48">
        <f t="shared" si="1"/>
        <v>0</v>
      </c>
      <c r="K110" s="47">
        <f t="array" ref="K110">IF(B110="","",IFERROR(XLOOKUP(B110,DATA!$B$4:$B$2103,DATA!$N$4:$N$2103,0,0,1),0))</f>
        <v>4</v>
      </c>
      <c r="L110" s="85">
        <f t="shared" si="2"/>
        <v>0.01095890411</v>
      </c>
      <c r="M110" s="47">
        <f t="array" ref="M110">IF(B110="","",IFERROR(XLOOKUP(B110,DATA!$B$4:$B$2103,DATA!$P$4:$P$2103,0,0,1),0))</f>
        <v>0</v>
      </c>
      <c r="N110" s="47">
        <f t="shared" si="3"/>
        <v>0</v>
      </c>
      <c r="O110" s="47">
        <f t="shared" si="4"/>
        <v>0</v>
      </c>
      <c r="P110" s="47">
        <f t="shared" si="5"/>
        <v>0</v>
      </c>
      <c r="Q110" s="47" t="str">
        <f t="shared" si="6"/>
        <v>CRITICO</v>
      </c>
      <c r="R110" s="47" t="str">
        <f t="shared" si="7"/>
        <v>PEDIR INMEDIATAMENTE</v>
      </c>
      <c r="S110" s="47">
        <f t="shared" si="8"/>
        <v>0</v>
      </c>
      <c r="T110" s="48">
        <f t="shared" si="9"/>
        <v>0</v>
      </c>
      <c r="U110" s="47" t="str">
        <f t="array" ref="U110">IF(B110="","",IFERROR(XLOOKUP(B110,DATA!$B$4:$B$2103,DATA!$M$4:$M$2103,"",0,1),""))</f>
        <v>C</v>
      </c>
      <c r="V110" s="47" t="str">
        <f t="array" ref="V110">IF(B110="","",IFERROR(XLOOKUP(B110,DATA!$B$4:$B$2103,DATA!$X$4:$X$2103,"",0,1),""))</f>
        <v>SU01F0203</v>
      </c>
      <c r="W110" s="47" t="str">
        <f t="array" ref="W110">IF(B110="","",IFERROR(XLOOKUP(B110,DATA!$B$4:$B$2103,DATA!$H$4:$H$2103,"",0,1),""))</f>
        <v>PLATAFORMA</v>
      </c>
      <c r="X110" s="47" t="str">
        <f t="shared" si="10"/>
        <v>4-BAJA</v>
      </c>
      <c r="Y110" s="65">
        <f t="shared" si="11"/>
        <v>4.0011</v>
      </c>
      <c r="Z110" s="47">
        <f t="shared" si="12"/>
        <v>12540010</v>
      </c>
    </row>
    <row r="111" ht="15.75" customHeight="1">
      <c r="B111" s="52">
        <f>IF(DATA!B111="","",DATA!B111)</f>
        <v>12540011</v>
      </c>
      <c r="C111" s="52" t="str">
        <f t="array" ref="C111">IF(B111="","",IFERROR(XLOOKUP(B111,DATA!$B$4:$B$2103,DATA!$D$4:$D$2103,"",0,1),""))</f>
        <v/>
      </c>
      <c r="D111" s="52" t="str">
        <f t="array" ref="D111">IF(B111="","",IFERROR(XLOOKUP(B111,DATA!$B$4:$B$2103,DATA!$C$4:$C$2103,"",0,1),""))</f>
        <v>TAPON PEQUEÑO M10 TOMA PRESION FILTRO DE PARTICULAS</v>
      </c>
      <c r="E111" s="52">
        <f t="array" ref="E111">IF(B111="","",IFERROR(XLOOKUP(B111,DATA!$B$4:$B$2103,DATA!$W$4:$W$2103,"",0,1),""))</f>
        <v>830074603</v>
      </c>
      <c r="F111" s="52" t="str">
        <f t="array" ref="F111">IF(B111="","",IFERROR(XLOOKUP(E111,PROVEEDORES!$A$2:$A$200,PROVEEDORES!$B$2:$B$200,"NO ENCONTRADO",0,1),""))</f>
        <v>MAQUITECNICOS IMPORTADORES SAS</v>
      </c>
      <c r="G111" s="52" t="str">
        <f t="array" ref="G111">IF(B111="","",IFERROR(XLOOKUP(B111,DATA!$B$4:$B$2103,DATA!$L$4:$L$2103,"",0,1),""))</f>
        <v>UND</v>
      </c>
      <c r="H111" s="52">
        <f t="array" ref="H111">IF(B111="","",IFERROR(XLOOKUP(B111,DATA!$B$4:$B$2103,DATA!$E$4:$E$2103,0,0,1),0))</f>
        <v>1</v>
      </c>
      <c r="I111" s="53">
        <f t="array" ref="I111">IF(B111="","",IFERROR(XLOOKUP(B111,DATA!$B$4:$B$2103,DATA!$F$4:$F$2103,0,0,1),0))</f>
        <v>11900</v>
      </c>
      <c r="J111" s="53">
        <f t="shared" si="1"/>
        <v>11900</v>
      </c>
      <c r="K111" s="52">
        <f t="array" ref="K111">IF(B111="","",IFERROR(XLOOKUP(B111,DATA!$B$4:$B$2103,DATA!$N$4:$N$2103,0,0,1),0))</f>
        <v>9</v>
      </c>
      <c r="L111" s="86">
        <f t="shared" si="2"/>
        <v>0.02465753425</v>
      </c>
      <c r="M111" s="52">
        <f t="array" ref="M111">IF(B111="","",IFERROR(XLOOKUP(B111,DATA!$B$4:$B$2103,DATA!$P$4:$P$2103,0,0,1),0))</f>
        <v>0</v>
      </c>
      <c r="N111" s="52">
        <f t="shared" si="3"/>
        <v>0</v>
      </c>
      <c r="O111" s="52">
        <f t="shared" si="4"/>
        <v>0</v>
      </c>
      <c r="P111" s="52">
        <f t="shared" si="5"/>
        <v>41</v>
      </c>
      <c r="Q111" s="52" t="str">
        <f t="shared" si="6"/>
        <v>OPTIMO</v>
      </c>
      <c r="R111" s="52" t="str">
        <f t="shared" si="7"/>
        <v>NIVEL OPTIMO</v>
      </c>
      <c r="S111" s="52">
        <f t="shared" si="8"/>
        <v>0</v>
      </c>
      <c r="T111" s="53">
        <f t="shared" si="9"/>
        <v>0</v>
      </c>
      <c r="U111" s="52" t="str">
        <f t="array" ref="U111">IF(B111="","",IFERROR(XLOOKUP(B111,DATA!$B$4:$B$2103,DATA!$M$4:$M$2103,"",0,1),""))</f>
        <v>B</v>
      </c>
      <c r="V111" s="52" t="str">
        <f t="array" ref="V111">IF(B111="","",IFERROR(XLOOKUP(B111,DATA!$B$4:$B$2103,DATA!$X$4:$X$2103,"",0,1),""))</f>
        <v>SU01D0303</v>
      </c>
      <c r="W111" s="52" t="str">
        <f t="array" ref="W111">IF(B111="","",IFERROR(XLOOKUP(B111,DATA!$B$4:$B$2103,DATA!$H$4:$H$2103,"",0,1),""))</f>
        <v>PLATAFORMA</v>
      </c>
      <c r="X111" s="52" t="str">
        <f t="shared" si="10"/>
        <v>3-MEDIA</v>
      </c>
      <c r="Y111" s="87" t="str">
        <f t="shared" si="11"/>
        <v/>
      </c>
      <c r="Z111" s="52" t="str">
        <f t="shared" si="12"/>
        <v/>
      </c>
    </row>
    <row r="112" ht="15.75" customHeight="1">
      <c r="B112" s="47">
        <f>IF(DATA!B112="","",DATA!B112)</f>
        <v>12540012</v>
      </c>
      <c r="C112" s="47">
        <f t="array" ref="C112">IF(B112="","",IFERROR(XLOOKUP(B112,DATA!$B$4:$B$2103,DATA!$D$4:$D$2103,"",0,1),""))</f>
        <v>60114887</v>
      </c>
      <c r="D112" s="47" t="str">
        <f t="array" ref="D112">IF(B112="","",IFERROR(XLOOKUP(B112,DATA!$B$4:$B$2103,DATA!$C$4:$C$2103,"",0,1),""))</f>
        <v>ABRAZADERA DE MANGUERA CON TORNILLO SIN FIN Ø 160 MM</v>
      </c>
      <c r="E112" s="47">
        <f t="array" ref="E112">IF(B112="","",IFERROR(XLOOKUP(B112,DATA!$B$4:$B$2103,DATA!$W$4:$W$2103,"",0,1),""))</f>
        <v>900315569</v>
      </c>
      <c r="F112" s="47" t="str">
        <f t="array" ref="F112">IF(B112="","",IFERROR(XLOOKUP(E112,PROVEEDORES!$A$2:$A$200,PROVEEDORES!$B$2:$B$200,"NO ENCONTRADO",0,1),""))</f>
        <v>VOLVO GROUP COLOMBIA S A S</v>
      </c>
      <c r="G112" s="47" t="str">
        <f t="array" ref="G112">IF(B112="","",IFERROR(XLOOKUP(B112,DATA!$B$4:$B$2103,DATA!$L$4:$L$2103,"",0,1),""))</f>
        <v>UND</v>
      </c>
      <c r="H112" s="47">
        <f t="array" ref="H112">IF(B112="","",IFERROR(XLOOKUP(B112,DATA!$B$4:$B$2103,DATA!$E$4:$E$2103,0,0,1),0))</f>
        <v>1</v>
      </c>
      <c r="I112" s="48">
        <f t="array" ref="I112">IF(B112="","",IFERROR(XLOOKUP(B112,DATA!$B$4:$B$2103,DATA!$F$4:$F$2103,0,0,1),0))</f>
        <v>24255.82</v>
      </c>
      <c r="J112" s="48">
        <f t="shared" si="1"/>
        <v>24255.82</v>
      </c>
      <c r="K112" s="47">
        <f t="array" ref="K112">IF(B112="","",IFERROR(XLOOKUP(B112,DATA!$B$4:$B$2103,DATA!$N$4:$N$2103,0,0,1),0))</f>
        <v>28</v>
      </c>
      <c r="L112" s="85">
        <f t="shared" si="2"/>
        <v>0.07671232877</v>
      </c>
      <c r="M112" s="47">
        <f t="array" ref="M112">IF(B112="","",IFERROR(XLOOKUP(B112,DATA!$B$4:$B$2103,DATA!$P$4:$P$2103,0,0,1),0))</f>
        <v>0</v>
      </c>
      <c r="N112" s="47">
        <f t="shared" si="3"/>
        <v>0</v>
      </c>
      <c r="O112" s="47">
        <f t="shared" si="4"/>
        <v>1</v>
      </c>
      <c r="P112" s="47">
        <f t="shared" si="5"/>
        <v>13</v>
      </c>
      <c r="Q112" s="47" t="str">
        <f t="shared" si="6"/>
        <v>REORDEN INMEDIATO</v>
      </c>
      <c r="R112" s="47" t="str">
        <f t="shared" si="7"/>
        <v>GENERAR OC EN 24H</v>
      </c>
      <c r="S112" s="47">
        <f t="shared" si="8"/>
        <v>0</v>
      </c>
      <c r="T112" s="48">
        <f t="shared" si="9"/>
        <v>0</v>
      </c>
      <c r="U112" s="47" t="str">
        <f t="array" ref="U112">IF(B112="","",IFERROR(XLOOKUP(B112,DATA!$B$4:$B$2103,DATA!$M$4:$M$2103,"",0,1),""))</f>
        <v>B</v>
      </c>
      <c r="V112" s="47" t="str">
        <f t="array" ref="V112">IF(B112="","",IFERROR(XLOOKUP(B112,DATA!$B$4:$B$2103,DATA!$X$4:$X$2103,"",0,1),""))</f>
        <v>SU01F0204</v>
      </c>
      <c r="W112" s="47" t="str">
        <f t="array" ref="W112">IF(B112="","",IFERROR(XLOOKUP(B112,DATA!$B$4:$B$2103,DATA!$H$4:$H$2103,"",0,1),""))</f>
        <v>PLATAFORMA</v>
      </c>
      <c r="X112" s="47" t="str">
        <f t="shared" si="10"/>
        <v>3-MEDIA</v>
      </c>
      <c r="Y112" s="65" t="str">
        <f t="shared" si="11"/>
        <v/>
      </c>
      <c r="Z112" s="47" t="str">
        <f t="shared" si="12"/>
        <v/>
      </c>
    </row>
    <row r="113" ht="15.75" customHeight="1">
      <c r="B113" s="52">
        <f>IF(DATA!B113="","",DATA!B113)</f>
        <v>12540013</v>
      </c>
      <c r="C113" s="52">
        <f t="array" ref="C113">IF(B113="","",IFERROR(XLOOKUP(B113,DATA!$B$4:$B$2103,DATA!$D$4:$D$2103,"",0,1),""))</f>
        <v>22456989</v>
      </c>
      <c r="D113" s="52" t="str">
        <f t="array" ref="D113">IF(B113="","",IFERROR(XLOOKUP(B113,DATA!$B$4:$B$2103,DATA!$C$4:$C$2103,"",0,1),""))</f>
        <v>MANGUERA DE ESCAPE</v>
      </c>
      <c r="E113" s="52">
        <f t="array" ref="E113">IF(B113="","",IFERROR(XLOOKUP(B113,DATA!$B$4:$B$2103,DATA!$W$4:$W$2103,"",0,1),""))</f>
        <v>900315569</v>
      </c>
      <c r="F113" s="52" t="str">
        <f t="array" ref="F113">IF(B113="","",IFERROR(XLOOKUP(E113,PROVEEDORES!$A$2:$A$200,PROVEEDORES!$B$2:$B$200,"NO ENCONTRADO",0,1),""))</f>
        <v>VOLVO GROUP COLOMBIA S A S</v>
      </c>
      <c r="G113" s="52" t="str">
        <f t="array" ref="G113">IF(B113="","",IFERROR(XLOOKUP(B113,DATA!$B$4:$B$2103,DATA!$L$4:$L$2103,"",0,1),""))</f>
        <v>UND</v>
      </c>
      <c r="H113" s="52">
        <f t="array" ref="H113">IF(B113="","",IFERROR(XLOOKUP(B113,DATA!$B$4:$B$2103,DATA!$E$4:$E$2103,0,0,1),0))</f>
        <v>2</v>
      </c>
      <c r="I113" s="53">
        <f t="array" ref="I113">IF(B113="","",IFERROR(XLOOKUP(B113,DATA!$B$4:$B$2103,DATA!$F$4:$F$2103,0,0,1),0))</f>
        <v>479446.5</v>
      </c>
      <c r="J113" s="53">
        <f t="shared" si="1"/>
        <v>958893</v>
      </c>
      <c r="K113" s="52">
        <f t="array" ref="K113">IF(B113="","",IFERROR(XLOOKUP(B113,DATA!$B$4:$B$2103,DATA!$N$4:$N$2103,0,0,1),0))</f>
        <v>60</v>
      </c>
      <c r="L113" s="86">
        <f t="shared" si="2"/>
        <v>0.1643835616</v>
      </c>
      <c r="M113" s="52">
        <f t="array" ref="M113">IF(B113="","",IFERROR(XLOOKUP(B113,DATA!$B$4:$B$2103,DATA!$P$4:$P$2103,0,0,1),0))</f>
        <v>0</v>
      </c>
      <c r="N113" s="52">
        <f t="shared" si="3"/>
        <v>1</v>
      </c>
      <c r="O113" s="52">
        <f t="shared" si="4"/>
        <v>2</v>
      </c>
      <c r="P113" s="52">
        <f t="shared" si="5"/>
        <v>12</v>
      </c>
      <c r="Q113" s="52" t="str">
        <f t="shared" si="6"/>
        <v>REORDEN INMEDIATO</v>
      </c>
      <c r="R113" s="52" t="str">
        <f t="shared" si="7"/>
        <v>GENERAR OC EN 24H</v>
      </c>
      <c r="S113" s="52">
        <f t="shared" si="8"/>
        <v>0</v>
      </c>
      <c r="T113" s="53">
        <f t="shared" si="9"/>
        <v>0</v>
      </c>
      <c r="U113" s="52" t="str">
        <f t="array" ref="U113">IF(B113="","",IFERROR(XLOOKUP(B113,DATA!$B$4:$B$2103,DATA!$M$4:$M$2103,"",0,1),""))</f>
        <v>A</v>
      </c>
      <c r="V113" s="52" t="str">
        <f t="array" ref="V113">IF(B113="","",IFERROR(XLOOKUP(B113,DATA!$B$4:$B$2103,DATA!$X$4:$X$2103,"",0,1),""))</f>
        <v>SU01F0301</v>
      </c>
      <c r="W113" s="52" t="str">
        <f t="array" ref="W113">IF(B113="","",IFERROR(XLOOKUP(B113,DATA!$B$4:$B$2103,DATA!$H$4:$H$2103,"",0,1),""))</f>
        <v>PLATAFORMA</v>
      </c>
      <c r="X113" s="52" t="str">
        <f t="shared" si="10"/>
        <v>2-ALTA</v>
      </c>
      <c r="Y113" s="87" t="str">
        <f t="shared" si="11"/>
        <v/>
      </c>
      <c r="Z113" s="52" t="str">
        <f t="shared" si="12"/>
        <v/>
      </c>
    </row>
    <row r="114" ht="15.75" customHeight="1">
      <c r="B114" s="47">
        <f>IF(DATA!B114="","",DATA!B114)</f>
        <v>12540014</v>
      </c>
      <c r="C114" s="47">
        <f t="array" ref="C114">IF(B114="","",IFERROR(XLOOKUP(B114,DATA!$B$4:$B$2103,DATA!$D$4:$D$2103,"",0,1),""))</f>
        <v>21408723</v>
      </c>
      <c r="D114" s="47" t="str">
        <f t="array" ref="D114">IF(B114="","",IFERROR(XLOOKUP(B114,DATA!$B$4:$B$2103,DATA!$C$4:$C$2103,"",0,1),""))</f>
        <v>ABRAZADERA TUBO DE ESCAPE</v>
      </c>
      <c r="E114" s="47">
        <f t="array" ref="E114">IF(B114="","",IFERROR(XLOOKUP(B114,DATA!$B$4:$B$2103,DATA!$W$4:$W$2103,"",0,1),""))</f>
        <v>900315569</v>
      </c>
      <c r="F114" s="47" t="str">
        <f t="array" ref="F114">IF(B114="","",IFERROR(XLOOKUP(E114,PROVEEDORES!$A$2:$A$200,PROVEEDORES!$B$2:$B$200,"NO ENCONTRADO",0,1),""))</f>
        <v>VOLVO GROUP COLOMBIA S A S</v>
      </c>
      <c r="G114" s="47" t="str">
        <f t="array" ref="G114">IF(B114="","",IFERROR(XLOOKUP(B114,DATA!$B$4:$B$2103,DATA!$L$4:$L$2103,"",0,1),""))</f>
        <v>UND</v>
      </c>
      <c r="H114" s="47">
        <f t="array" ref="H114">IF(B114="","",IFERROR(XLOOKUP(B114,DATA!$B$4:$B$2103,DATA!$E$4:$E$2103,0,0,1),0))</f>
        <v>3</v>
      </c>
      <c r="I114" s="48">
        <f t="array" ref="I114">IF(B114="","",IFERROR(XLOOKUP(B114,DATA!$B$4:$B$2103,DATA!$F$4:$F$2103,0,0,1),0))</f>
        <v>95711.02</v>
      </c>
      <c r="J114" s="48">
        <f t="shared" si="1"/>
        <v>287133.06</v>
      </c>
      <c r="K114" s="47">
        <f t="array" ref="K114">IF(B114="","",IFERROR(XLOOKUP(B114,DATA!$B$4:$B$2103,DATA!$N$4:$N$2103,0,0,1),0))</f>
        <v>186</v>
      </c>
      <c r="L114" s="85">
        <f t="shared" si="2"/>
        <v>0.5095890411</v>
      </c>
      <c r="M114" s="47">
        <f t="array" ref="M114">IF(B114="","",IFERROR(XLOOKUP(B114,DATA!$B$4:$B$2103,DATA!$P$4:$P$2103,0,0,1),0))</f>
        <v>0</v>
      </c>
      <c r="N114" s="47">
        <f t="shared" si="3"/>
        <v>2</v>
      </c>
      <c r="O114" s="47">
        <f t="shared" si="4"/>
        <v>6</v>
      </c>
      <c r="P114" s="47">
        <f t="shared" si="5"/>
        <v>6</v>
      </c>
      <c r="Q114" s="47" t="str">
        <f t="shared" si="6"/>
        <v>REORDEN INMEDIATO</v>
      </c>
      <c r="R114" s="47" t="str">
        <f t="shared" si="7"/>
        <v>GENERAR OC EN 24H</v>
      </c>
      <c r="S114" s="47">
        <f t="shared" si="8"/>
        <v>3</v>
      </c>
      <c r="T114" s="48">
        <f t="shared" si="9"/>
        <v>287133.06</v>
      </c>
      <c r="U114" s="47" t="str">
        <f t="array" ref="U114">IF(B114="","",IFERROR(XLOOKUP(B114,DATA!$B$4:$B$2103,DATA!$M$4:$M$2103,"",0,1),""))</f>
        <v>A</v>
      </c>
      <c r="V114" s="47" t="str">
        <f t="array" ref="V114">IF(B114="","",IFERROR(XLOOKUP(B114,DATA!$B$4:$B$2103,DATA!$X$4:$X$2103,"",0,1),""))</f>
        <v>SU01F0304</v>
      </c>
      <c r="W114" s="47" t="str">
        <f t="array" ref="W114">IF(B114="","",IFERROR(XLOOKUP(B114,DATA!$B$4:$B$2103,DATA!$H$4:$H$2103,"",0,1),""))</f>
        <v>PLATAFORMA</v>
      </c>
      <c r="X114" s="47" t="str">
        <f t="shared" si="10"/>
        <v>2-ALTA</v>
      </c>
      <c r="Y114" s="65" t="str">
        <f t="shared" si="11"/>
        <v/>
      </c>
      <c r="Z114" s="47" t="str">
        <f t="shared" si="12"/>
        <v/>
      </c>
    </row>
    <row r="115" ht="15.75" customHeight="1">
      <c r="B115" s="52">
        <f>IF(DATA!B115="","",DATA!B115)</f>
        <v>12540015</v>
      </c>
      <c r="C115" s="52">
        <f t="array" ref="C115">IF(B115="","",IFERROR(XLOOKUP(B115,DATA!$B$4:$B$2103,DATA!$D$4:$D$2103,"",0,1),""))</f>
        <v>20912144</v>
      </c>
      <c r="D115" s="52" t="str">
        <f t="array" ref="D115">IF(B115="","",IFERROR(XLOOKUP(B115,DATA!$B$4:$B$2103,DATA!$C$4:$C$2103,"",0,1),""))</f>
        <v>SENSOR P Y T MULTIPLE ADMISIÓN</v>
      </c>
      <c r="E115" s="52">
        <f t="array" ref="E115">IF(B115="","",IFERROR(XLOOKUP(B115,DATA!$B$4:$B$2103,DATA!$W$4:$W$2103,"",0,1),""))</f>
        <v>900315569</v>
      </c>
      <c r="F115" s="52" t="str">
        <f t="array" ref="F115">IF(B115="","",IFERROR(XLOOKUP(E115,PROVEEDORES!$A$2:$A$200,PROVEEDORES!$B$2:$B$200,"NO ENCONTRADO",0,1),""))</f>
        <v>VOLVO GROUP COLOMBIA S A S</v>
      </c>
      <c r="G115" s="52" t="str">
        <f t="array" ref="G115">IF(B115="","",IFERROR(XLOOKUP(B115,DATA!$B$4:$B$2103,DATA!$L$4:$L$2103,"",0,1),""))</f>
        <v>UND</v>
      </c>
      <c r="H115" s="52">
        <f t="array" ref="H115">IF(B115="","",IFERROR(XLOOKUP(B115,DATA!$B$4:$B$2103,DATA!$E$4:$E$2103,0,0,1),0))</f>
        <v>2</v>
      </c>
      <c r="I115" s="53">
        <f t="array" ref="I115">IF(B115="","",IFERROR(XLOOKUP(B115,DATA!$B$4:$B$2103,DATA!$F$4:$F$2103,0,0,1),0))</f>
        <v>1130846</v>
      </c>
      <c r="J115" s="53">
        <f t="shared" si="1"/>
        <v>2261692</v>
      </c>
      <c r="K115" s="52">
        <f t="array" ref="K115">IF(B115="","",IFERROR(XLOOKUP(B115,DATA!$B$4:$B$2103,DATA!$N$4:$N$2103,0,0,1),0))</f>
        <v>37</v>
      </c>
      <c r="L115" s="86">
        <f t="shared" si="2"/>
        <v>0.101369863</v>
      </c>
      <c r="M115" s="52">
        <f t="array" ref="M115">IF(B115="","",IFERROR(XLOOKUP(B115,DATA!$B$4:$B$2103,DATA!$P$4:$P$2103,0,0,1),0))</f>
        <v>0</v>
      </c>
      <c r="N115" s="52">
        <f t="shared" si="3"/>
        <v>0</v>
      </c>
      <c r="O115" s="52">
        <f t="shared" si="4"/>
        <v>1</v>
      </c>
      <c r="P115" s="52">
        <f t="shared" si="5"/>
        <v>20</v>
      </c>
      <c r="Q115" s="52" t="str">
        <f t="shared" si="6"/>
        <v>PRECAUCION</v>
      </c>
      <c r="R115" s="52" t="str">
        <f t="shared" si="7"/>
        <v>MONITOREAR 48H</v>
      </c>
      <c r="S115" s="52">
        <f t="shared" si="8"/>
        <v>0</v>
      </c>
      <c r="T115" s="53">
        <f t="shared" si="9"/>
        <v>0</v>
      </c>
      <c r="U115" s="52" t="str">
        <f t="array" ref="U115">IF(B115="","",IFERROR(XLOOKUP(B115,DATA!$B$4:$B$2103,DATA!$M$4:$M$2103,"",0,1),""))</f>
        <v>A</v>
      </c>
      <c r="V115" s="52" t="str">
        <f t="array" ref="V115">IF(B115="","",IFERROR(XLOOKUP(B115,DATA!$B$4:$B$2103,DATA!$X$4:$X$2103,"",0,1),""))</f>
        <v>SU01F0304</v>
      </c>
      <c r="W115" s="52" t="str">
        <f t="array" ref="W115">IF(B115="","",IFERROR(XLOOKUP(B115,DATA!$B$4:$B$2103,DATA!$H$4:$H$2103,"",0,1),""))</f>
        <v>PLATAFORMA</v>
      </c>
      <c r="X115" s="52" t="str">
        <f t="shared" si="10"/>
        <v>2-ALTA</v>
      </c>
      <c r="Y115" s="87" t="str">
        <f t="shared" si="11"/>
        <v/>
      </c>
      <c r="Z115" s="52" t="str">
        <f t="shared" si="12"/>
        <v/>
      </c>
    </row>
    <row r="116" ht="15.75" customHeight="1">
      <c r="B116" s="47">
        <f>IF(DATA!B116="","",DATA!B116)</f>
        <v>12540016</v>
      </c>
      <c r="C116" s="47">
        <f t="array" ref="C116">IF(B116="","",IFERROR(XLOOKUP(B116,DATA!$B$4:$B$2103,DATA!$D$4:$D$2103,"",0,1),""))</f>
        <v>954356</v>
      </c>
      <c r="D116" s="47" t="str">
        <f t="array" ref="D116">IF(B116="","",IFERROR(XLOOKUP(B116,DATA!$B$4:$B$2103,DATA!$C$4:$C$2103,"",0,1),""))</f>
        <v>TUERCA DE ACOPLAMIENTO</v>
      </c>
      <c r="E116" s="47">
        <f t="array" ref="E116">IF(B116="","",IFERROR(XLOOKUP(B116,DATA!$B$4:$B$2103,DATA!$W$4:$W$2103,"",0,1),""))</f>
        <v>900315569</v>
      </c>
      <c r="F116" s="47" t="str">
        <f t="array" ref="F116">IF(B116="","",IFERROR(XLOOKUP(E116,PROVEEDORES!$A$2:$A$200,PROVEEDORES!$B$2:$B$200,"NO ENCONTRADO",0,1),""))</f>
        <v>VOLVO GROUP COLOMBIA S A S</v>
      </c>
      <c r="G116" s="47" t="str">
        <f t="array" ref="G116">IF(B116="","",IFERROR(XLOOKUP(B116,DATA!$B$4:$B$2103,DATA!$L$4:$L$2103,"",0,1),""))</f>
        <v>UND</v>
      </c>
      <c r="H116" s="47">
        <f t="array" ref="H116">IF(B116="","",IFERROR(XLOOKUP(B116,DATA!$B$4:$B$2103,DATA!$E$4:$E$2103,0,0,1),0))</f>
        <v>3</v>
      </c>
      <c r="I116" s="48">
        <f t="array" ref="I116">IF(B116="","",IFERROR(XLOOKUP(B116,DATA!$B$4:$B$2103,DATA!$F$4:$F$2103,0,0,1),0))</f>
        <v>7793.28</v>
      </c>
      <c r="J116" s="48">
        <f t="shared" si="1"/>
        <v>23379.84</v>
      </c>
      <c r="K116" s="47">
        <f t="array" ref="K116">IF(B116="","",IFERROR(XLOOKUP(B116,DATA!$B$4:$B$2103,DATA!$N$4:$N$2103,0,0,1),0))</f>
        <v>47</v>
      </c>
      <c r="L116" s="85">
        <f t="shared" si="2"/>
        <v>0.1287671233</v>
      </c>
      <c r="M116" s="47">
        <f t="array" ref="M116">IF(B116="","",IFERROR(XLOOKUP(B116,DATA!$B$4:$B$2103,DATA!$P$4:$P$2103,0,0,1),0))</f>
        <v>0</v>
      </c>
      <c r="N116" s="47">
        <f t="shared" si="3"/>
        <v>0</v>
      </c>
      <c r="O116" s="47">
        <f t="shared" si="4"/>
        <v>1</v>
      </c>
      <c r="P116" s="47">
        <f t="shared" si="5"/>
        <v>23</v>
      </c>
      <c r="Q116" s="47" t="str">
        <f t="shared" si="6"/>
        <v>OPTIMO</v>
      </c>
      <c r="R116" s="47" t="str">
        <f t="shared" si="7"/>
        <v>NIVEL OPTIMO</v>
      </c>
      <c r="S116" s="47">
        <f t="shared" si="8"/>
        <v>0</v>
      </c>
      <c r="T116" s="48">
        <f t="shared" si="9"/>
        <v>0</v>
      </c>
      <c r="U116" s="47" t="str">
        <f t="array" ref="U116">IF(B116="","",IFERROR(XLOOKUP(B116,DATA!$B$4:$B$2103,DATA!$M$4:$M$2103,"",0,1),""))</f>
        <v>B</v>
      </c>
      <c r="V116" s="47" t="str">
        <f t="array" ref="V116">IF(B116="","",IFERROR(XLOOKUP(B116,DATA!$B$4:$B$2103,DATA!$X$4:$X$2103,"",0,1),""))</f>
        <v>SU01F0203</v>
      </c>
      <c r="W116" s="47" t="str">
        <f t="array" ref="W116">IF(B116="","",IFERROR(XLOOKUP(B116,DATA!$B$4:$B$2103,DATA!$H$4:$H$2103,"",0,1),""))</f>
        <v>PLATAFORMA</v>
      </c>
      <c r="X116" s="47" t="str">
        <f t="shared" si="10"/>
        <v>3-MEDIA</v>
      </c>
      <c r="Y116" s="65" t="str">
        <f t="shared" si="11"/>
        <v/>
      </c>
      <c r="Z116" s="47" t="str">
        <f t="shared" si="12"/>
        <v/>
      </c>
    </row>
    <row r="117" ht="15.75" customHeight="1">
      <c r="B117" s="52">
        <f>IF(DATA!B117="","",DATA!B117)</f>
        <v>12540017</v>
      </c>
      <c r="C117" s="52">
        <f t="array" ref="C117">IF(B117="","",IFERROR(XLOOKUP(B117,DATA!$B$4:$B$2103,DATA!$D$4:$D$2103,"",0,1),""))</f>
        <v>954364</v>
      </c>
      <c r="D117" s="52" t="str">
        <f t="array" ref="D117">IF(B117="","",IFERROR(XLOOKUP(B117,DATA!$B$4:$B$2103,DATA!$C$4:$C$2103,"",0,1),""))</f>
        <v>CONO</v>
      </c>
      <c r="E117" s="52">
        <f t="array" ref="E117">IF(B117="","",IFERROR(XLOOKUP(B117,DATA!$B$4:$B$2103,DATA!$W$4:$W$2103,"",0,1),""))</f>
        <v>900315569</v>
      </c>
      <c r="F117" s="52" t="str">
        <f t="array" ref="F117">IF(B117="","",IFERROR(XLOOKUP(E117,PROVEEDORES!$A$2:$A$200,PROVEEDORES!$B$2:$B$200,"NO ENCONTRADO",0,1),""))</f>
        <v>VOLVO GROUP COLOMBIA S A S</v>
      </c>
      <c r="G117" s="52" t="str">
        <f t="array" ref="G117">IF(B117="","",IFERROR(XLOOKUP(B117,DATA!$B$4:$B$2103,DATA!$L$4:$L$2103,"",0,1),""))</f>
        <v>UND</v>
      </c>
      <c r="H117" s="52">
        <f t="array" ref="H117">IF(B117="","",IFERROR(XLOOKUP(B117,DATA!$B$4:$B$2103,DATA!$E$4:$E$2103,0,0,1),0))</f>
        <v>3</v>
      </c>
      <c r="I117" s="53">
        <f t="array" ref="I117">IF(B117="","",IFERROR(XLOOKUP(B117,DATA!$B$4:$B$2103,DATA!$F$4:$F$2103,0,0,1),0))</f>
        <v>17570.67</v>
      </c>
      <c r="J117" s="53">
        <f t="shared" si="1"/>
        <v>52712.01</v>
      </c>
      <c r="K117" s="52">
        <f t="array" ref="K117">IF(B117="","",IFERROR(XLOOKUP(B117,DATA!$B$4:$B$2103,DATA!$N$4:$N$2103,0,0,1),0))</f>
        <v>49</v>
      </c>
      <c r="L117" s="86">
        <f t="shared" si="2"/>
        <v>0.1342465753</v>
      </c>
      <c r="M117" s="52">
        <f t="array" ref="M117">IF(B117="","",IFERROR(XLOOKUP(B117,DATA!$B$4:$B$2103,DATA!$P$4:$P$2103,0,0,1),0))</f>
        <v>0</v>
      </c>
      <c r="N117" s="52">
        <f t="shared" si="3"/>
        <v>0</v>
      </c>
      <c r="O117" s="52">
        <f t="shared" si="4"/>
        <v>1</v>
      </c>
      <c r="P117" s="52">
        <f t="shared" si="5"/>
        <v>22</v>
      </c>
      <c r="Q117" s="52" t="str">
        <f t="shared" si="6"/>
        <v>OPTIMO</v>
      </c>
      <c r="R117" s="52" t="str">
        <f t="shared" si="7"/>
        <v>NIVEL OPTIMO</v>
      </c>
      <c r="S117" s="52">
        <f t="shared" si="8"/>
        <v>0</v>
      </c>
      <c r="T117" s="53">
        <f t="shared" si="9"/>
        <v>0</v>
      </c>
      <c r="U117" s="52" t="str">
        <f t="array" ref="U117">IF(B117="","",IFERROR(XLOOKUP(B117,DATA!$B$4:$B$2103,DATA!$M$4:$M$2103,"",0,1),""))</f>
        <v>C</v>
      </c>
      <c r="V117" s="52" t="str">
        <f t="array" ref="V117">IF(B117="","",IFERROR(XLOOKUP(B117,DATA!$B$4:$B$2103,DATA!$X$4:$X$2103,"",0,1),""))</f>
        <v>SU01F0303</v>
      </c>
      <c r="W117" s="52" t="str">
        <f t="array" ref="W117">IF(B117="","",IFERROR(XLOOKUP(B117,DATA!$B$4:$B$2103,DATA!$H$4:$H$2103,"",0,1),""))</f>
        <v>PLATAFORMA</v>
      </c>
      <c r="X117" s="52" t="str">
        <f t="shared" si="10"/>
        <v>4-BAJA</v>
      </c>
      <c r="Y117" s="87" t="str">
        <f t="shared" si="11"/>
        <v/>
      </c>
      <c r="Z117" s="52" t="str">
        <f t="shared" si="12"/>
        <v/>
      </c>
    </row>
    <row r="118" ht="15.75" customHeight="1">
      <c r="B118" s="47">
        <f>IF(DATA!B118="","",DATA!B118)</f>
        <v>12540018</v>
      </c>
      <c r="C118" s="47">
        <f t="array" ref="C118">IF(B118="","",IFERROR(XLOOKUP(B118,DATA!$B$4:$B$2103,DATA!$D$4:$D$2103,"",0,1),""))</f>
        <v>60113714</v>
      </c>
      <c r="D118" s="47" t="str">
        <f t="array" ref="D118">IF(B118="","",IFERROR(XLOOKUP(B118,DATA!$B$4:$B$2103,DATA!$C$4:$C$2103,"",0,1),""))</f>
        <v>MANGUERA ENSAMBLADO</v>
      </c>
      <c r="E118" s="47">
        <f t="array" ref="E118">IF(B118="","",IFERROR(XLOOKUP(B118,DATA!$B$4:$B$2103,DATA!$W$4:$W$2103,"",0,1),""))</f>
        <v>900315569</v>
      </c>
      <c r="F118" s="47" t="str">
        <f t="array" ref="F118">IF(B118="","",IFERROR(XLOOKUP(E118,PROVEEDORES!$A$2:$A$200,PROVEEDORES!$B$2:$B$200,"NO ENCONTRADO",0,1),""))</f>
        <v>VOLVO GROUP COLOMBIA S A S</v>
      </c>
      <c r="G118" s="47" t="str">
        <f t="array" ref="G118">IF(B118="","",IFERROR(XLOOKUP(B118,DATA!$B$4:$B$2103,DATA!$L$4:$L$2103,"",0,1),""))</f>
        <v>UND</v>
      </c>
      <c r="H118" s="47">
        <f t="array" ref="H118">IF(B118="","",IFERROR(XLOOKUP(B118,DATA!$B$4:$B$2103,DATA!$E$4:$E$2103,0,0,1),0))</f>
        <v>0</v>
      </c>
      <c r="I118" s="48">
        <f t="array" ref="I118">IF(B118="","",IFERROR(XLOOKUP(B118,DATA!$B$4:$B$2103,DATA!$F$4:$F$2103,0,0,1),0))</f>
        <v>432671.4</v>
      </c>
      <c r="J118" s="48">
        <f t="shared" si="1"/>
        <v>0</v>
      </c>
      <c r="K118" s="47">
        <f t="array" ref="K118">IF(B118="","",IFERROR(XLOOKUP(B118,DATA!$B$4:$B$2103,DATA!$N$4:$N$2103,0,0,1),0))</f>
        <v>43</v>
      </c>
      <c r="L118" s="85">
        <f t="shared" si="2"/>
        <v>0.1178082192</v>
      </c>
      <c r="M118" s="47">
        <f t="array" ref="M118">IF(B118="","",IFERROR(XLOOKUP(B118,DATA!$B$4:$B$2103,DATA!$P$4:$P$2103,0,0,1),0))</f>
        <v>0</v>
      </c>
      <c r="N118" s="47">
        <f t="shared" si="3"/>
        <v>0</v>
      </c>
      <c r="O118" s="47">
        <f t="shared" si="4"/>
        <v>1</v>
      </c>
      <c r="P118" s="47">
        <f t="shared" si="5"/>
        <v>0</v>
      </c>
      <c r="Q118" s="47" t="str">
        <f t="shared" si="6"/>
        <v>CRITICO</v>
      </c>
      <c r="R118" s="47" t="str">
        <f t="shared" si="7"/>
        <v>PEDIR INMEDIATAMENTE</v>
      </c>
      <c r="S118" s="47">
        <f t="shared" si="8"/>
        <v>1</v>
      </c>
      <c r="T118" s="48">
        <f t="shared" si="9"/>
        <v>432671.4</v>
      </c>
      <c r="U118" s="47" t="str">
        <f t="array" ref="U118">IF(B118="","",IFERROR(XLOOKUP(B118,DATA!$B$4:$B$2103,DATA!$M$4:$M$2103,"",0,1),""))</f>
        <v>A</v>
      </c>
      <c r="V118" s="47" t="str">
        <f t="array" ref="V118">IF(B118="","",IFERROR(XLOOKUP(B118,DATA!$B$4:$B$2103,DATA!$X$4:$X$2103,"",0,1),""))</f>
        <v>SU01F0301</v>
      </c>
      <c r="W118" s="47" t="str">
        <f t="array" ref="W118">IF(B118="","",IFERROR(XLOOKUP(B118,DATA!$B$4:$B$2103,DATA!$H$4:$H$2103,"",0,1),""))</f>
        <v>PLATAFORMA</v>
      </c>
      <c r="X118" s="47" t="str">
        <f t="shared" si="10"/>
        <v>1-MAXIMA</v>
      </c>
      <c r="Y118" s="65">
        <f t="shared" si="11"/>
        <v>43.00118</v>
      </c>
      <c r="Z118" s="47">
        <f t="shared" si="12"/>
        <v>12540018</v>
      </c>
    </row>
    <row r="119" ht="15.75" customHeight="1">
      <c r="B119" s="52">
        <f>IF(DATA!B119="","",DATA!B119)</f>
        <v>12540019</v>
      </c>
      <c r="C119" s="52">
        <f t="array" ref="C119">IF(B119="","",IFERROR(XLOOKUP(B119,DATA!$B$4:$B$2103,DATA!$D$4:$D$2103,"",0,1),""))</f>
        <v>20824850</v>
      </c>
      <c r="D119" s="52" t="str">
        <f t="array" ref="D119">IF(B119="","",IFERROR(XLOOKUP(B119,DATA!$B$4:$B$2103,DATA!$C$4:$C$2103,"",0,1),""))</f>
        <v>TURBOCOMPRESOR</v>
      </c>
      <c r="E119" s="52">
        <f t="array" ref="E119">IF(B119="","",IFERROR(XLOOKUP(B119,DATA!$B$4:$B$2103,DATA!$W$4:$W$2103,"",0,1),""))</f>
        <v>900315569</v>
      </c>
      <c r="F119" s="52" t="str">
        <f t="array" ref="F119">IF(B119="","",IFERROR(XLOOKUP(E119,PROVEEDORES!$A$2:$A$200,PROVEEDORES!$B$2:$B$200,"NO ENCONTRADO",0,1),""))</f>
        <v>VOLVO GROUP COLOMBIA S A S</v>
      </c>
      <c r="G119" s="52" t="str">
        <f t="array" ref="G119">IF(B119="","",IFERROR(XLOOKUP(B119,DATA!$B$4:$B$2103,DATA!$L$4:$L$2103,"",0,1),""))</f>
        <v>UND</v>
      </c>
      <c r="H119" s="52">
        <f t="array" ref="H119">IF(B119="","",IFERROR(XLOOKUP(B119,DATA!$B$4:$B$2103,DATA!$E$4:$E$2103,0,0,1),0))</f>
        <v>0</v>
      </c>
      <c r="I119" s="53">
        <f t="array" ref="I119">IF(B119="","",IFERROR(XLOOKUP(B119,DATA!$B$4:$B$2103,DATA!$F$4:$F$2103,0,0,1),0))</f>
        <v>7889700</v>
      </c>
      <c r="J119" s="53">
        <f t="shared" si="1"/>
        <v>0</v>
      </c>
      <c r="K119" s="52">
        <f t="array" ref="K119">IF(B119="","",IFERROR(XLOOKUP(B119,DATA!$B$4:$B$2103,DATA!$N$4:$N$2103,0,0,1),0))</f>
        <v>1</v>
      </c>
      <c r="L119" s="86">
        <f t="shared" si="2"/>
        <v>0.002739726027</v>
      </c>
      <c r="M119" s="52">
        <f t="array" ref="M119">IF(B119="","",IFERROR(XLOOKUP(B119,DATA!$B$4:$B$2103,DATA!$P$4:$P$2103,0,0,1),0))</f>
        <v>0</v>
      </c>
      <c r="N119" s="52">
        <f t="shared" si="3"/>
        <v>0</v>
      </c>
      <c r="O119" s="52">
        <f t="shared" si="4"/>
        <v>0</v>
      </c>
      <c r="P119" s="52">
        <f t="shared" si="5"/>
        <v>0</v>
      </c>
      <c r="Q119" s="52" t="str">
        <f t="shared" si="6"/>
        <v>CRITICO</v>
      </c>
      <c r="R119" s="52" t="str">
        <f t="shared" si="7"/>
        <v>PEDIR INMEDIATAMENTE</v>
      </c>
      <c r="S119" s="52">
        <f t="shared" si="8"/>
        <v>0</v>
      </c>
      <c r="T119" s="53">
        <f t="shared" si="9"/>
        <v>0</v>
      </c>
      <c r="U119" s="52" t="str">
        <f t="array" ref="U119">IF(B119="","",IFERROR(XLOOKUP(B119,DATA!$B$4:$B$2103,DATA!$M$4:$M$2103,"",0,1),""))</f>
        <v>A</v>
      </c>
      <c r="V119" s="52" t="str">
        <f t="array" ref="V119">IF(B119="","",IFERROR(XLOOKUP(B119,DATA!$B$4:$B$2103,DATA!$X$4:$X$2103,"",0,1),""))</f>
        <v>SU01C0101</v>
      </c>
      <c r="W119" s="52" t="str">
        <f t="array" ref="W119">IF(B119="","",IFERROR(XLOOKUP(B119,DATA!$B$4:$B$2103,DATA!$H$4:$H$2103,"",0,1),""))</f>
        <v>PLATAFORMA</v>
      </c>
      <c r="X119" s="52" t="str">
        <f t="shared" si="10"/>
        <v>1-MAXIMA</v>
      </c>
      <c r="Y119" s="87">
        <f t="shared" si="11"/>
        <v>1.00119</v>
      </c>
      <c r="Z119" s="52">
        <f t="shared" si="12"/>
        <v>12540019</v>
      </c>
    </row>
    <row r="120" ht="15.75" customHeight="1">
      <c r="B120" s="47" t="str">
        <f>IF(DATA!B120="","",DATA!B120)</f>
        <v>12540019-R</v>
      </c>
      <c r="C120" s="47">
        <f t="array" ref="C120">IF(B120="","",IFERROR(XLOOKUP(B120,DATA!$B$4:$B$2103,DATA!$D$4:$D$2103,"",0,1),""))</f>
        <v>20824850</v>
      </c>
      <c r="D120" s="47" t="str">
        <f t="array" ref="D120">IF(B120="","",IFERROR(XLOOKUP(B120,DATA!$B$4:$B$2103,DATA!$C$4:$C$2103,"",0,1),""))</f>
        <v>TURBOCOMPRESOR</v>
      </c>
      <c r="E120" s="47">
        <f t="array" ref="E120">IF(B120="","",IFERROR(XLOOKUP(B120,DATA!$B$4:$B$2103,DATA!$W$4:$W$2103,"",0,1),""))</f>
        <v>900559647</v>
      </c>
      <c r="F120" s="47" t="str">
        <f t="array" ref="F120">IF(B120="","",IFERROR(XLOOKUP(E120,PROVEEDORES!$A$2:$A$200,PROVEEDORES!$B$2:$B$200,"NO ENCONTRADO",0,1),""))</f>
        <v>FEDERAL DIESEL IMPORTACIONES SAS</v>
      </c>
      <c r="G120" s="47" t="str">
        <f t="array" ref="G120">IF(B120="","",IFERROR(XLOOKUP(B120,DATA!$B$4:$B$2103,DATA!$L$4:$L$2103,"",0,1),""))</f>
        <v>UND</v>
      </c>
      <c r="H120" s="47">
        <f t="array" ref="H120">IF(B120="","",IFERROR(XLOOKUP(B120,DATA!$B$4:$B$2103,DATA!$E$4:$E$2103,0,0,1),0))</f>
        <v>2</v>
      </c>
      <c r="I120" s="48">
        <f t="array" ref="I120">IF(B120="","",IFERROR(XLOOKUP(B120,DATA!$B$4:$B$2103,DATA!$F$4:$F$2103,0,0,1),0))</f>
        <v>565250</v>
      </c>
      <c r="J120" s="48">
        <f t="shared" si="1"/>
        <v>1130500</v>
      </c>
      <c r="K120" s="47">
        <f t="array" ref="K120">IF(B120="","",IFERROR(XLOOKUP(B120,DATA!$B$4:$B$2103,DATA!$N$4:$N$2103,0,0,1),0))</f>
        <v>288</v>
      </c>
      <c r="L120" s="85">
        <f t="shared" si="2"/>
        <v>0.7890410959</v>
      </c>
      <c r="M120" s="47">
        <f t="array" ref="M120">IF(B120="","",IFERROR(XLOOKUP(B120,DATA!$B$4:$B$2103,DATA!$P$4:$P$2103,0,0,1),0))</f>
        <v>0</v>
      </c>
      <c r="N120" s="47">
        <f t="shared" si="3"/>
        <v>3</v>
      </c>
      <c r="O120" s="47">
        <f t="shared" si="4"/>
        <v>9</v>
      </c>
      <c r="P120" s="47">
        <f t="shared" si="5"/>
        <v>3</v>
      </c>
      <c r="Q120" s="47" t="str">
        <f t="shared" si="6"/>
        <v>REORDEN INMEDIATO</v>
      </c>
      <c r="R120" s="47" t="str">
        <f t="shared" si="7"/>
        <v>GENERAR OC EN 24H</v>
      </c>
      <c r="S120" s="47">
        <f t="shared" si="8"/>
        <v>7</v>
      </c>
      <c r="T120" s="48">
        <f t="shared" si="9"/>
        <v>3956750</v>
      </c>
      <c r="U120" s="47" t="str">
        <f t="array" ref="U120">IF(B120="","",IFERROR(XLOOKUP(B120,DATA!$B$4:$B$2103,DATA!$M$4:$M$2103,"",0,1),""))</f>
        <v>A</v>
      </c>
      <c r="V120" s="47" t="str">
        <f t="array" ref="V120">IF(B120="","",IFERROR(XLOOKUP(B120,DATA!$B$4:$B$2103,DATA!$X$4:$X$2103,"",0,1),""))</f>
        <v>SU01C0202</v>
      </c>
      <c r="W120" s="47" t="str">
        <f t="array" ref="W120">IF(B120="","",IFERROR(XLOOKUP(B120,DATA!$B$4:$B$2103,DATA!$H$4:$H$2103,"",0,1),""))</f>
        <v>PLATAFORMA</v>
      </c>
      <c r="X120" s="47" t="str">
        <f t="shared" si="10"/>
        <v>2-ALTA</v>
      </c>
      <c r="Y120" s="65" t="str">
        <f t="shared" si="11"/>
        <v/>
      </c>
      <c r="Z120" s="47" t="str">
        <f t="shared" si="12"/>
        <v/>
      </c>
    </row>
    <row r="121" ht="15.75" customHeight="1">
      <c r="B121" s="52">
        <f>IF(DATA!B121="","",DATA!B121)</f>
        <v>12540020</v>
      </c>
      <c r="C121" s="52">
        <f t="array" ref="C121">IF(B121="","",IFERROR(XLOOKUP(B121,DATA!$B$4:$B$2103,DATA!$D$4:$D$2103,"",0,1),""))</f>
        <v>22827995</v>
      </c>
      <c r="D121" s="52" t="str">
        <f t="array" ref="D121">IF(B121="","",IFERROR(XLOOKUP(B121,DATA!$B$4:$B$2103,DATA!$C$4:$C$2103,"",0,1),""))</f>
        <v>SENSOR NOX</v>
      </c>
      <c r="E121" s="52">
        <f t="array" ref="E121">IF(B121="","",IFERROR(XLOOKUP(B121,DATA!$B$4:$B$2103,DATA!$W$4:$W$2103,"",0,1),""))</f>
        <v>900315569</v>
      </c>
      <c r="F121" s="52" t="str">
        <f t="array" ref="F121">IF(B121="","",IFERROR(XLOOKUP(E121,PROVEEDORES!$A$2:$A$200,PROVEEDORES!$B$2:$B$200,"NO ENCONTRADO",0,1),""))</f>
        <v>VOLVO GROUP COLOMBIA S A S</v>
      </c>
      <c r="G121" s="52" t="str">
        <f t="array" ref="G121">IF(B121="","",IFERROR(XLOOKUP(B121,DATA!$B$4:$B$2103,DATA!$L$4:$L$2103,"",0,1),""))</f>
        <v>UND</v>
      </c>
      <c r="H121" s="52">
        <f t="array" ref="H121">IF(B121="","",IFERROR(XLOOKUP(B121,DATA!$B$4:$B$2103,DATA!$E$4:$E$2103,0,0,1),0))</f>
        <v>1</v>
      </c>
      <c r="I121" s="53">
        <f t="array" ref="I121">IF(B121="","",IFERROR(XLOOKUP(B121,DATA!$B$4:$B$2103,DATA!$F$4:$F$2103,0,0,1),0))</f>
        <v>1899260</v>
      </c>
      <c r="J121" s="53">
        <f t="shared" si="1"/>
        <v>1899260</v>
      </c>
      <c r="K121" s="52">
        <f t="array" ref="K121">IF(B121="","",IFERROR(XLOOKUP(B121,DATA!$B$4:$B$2103,DATA!$N$4:$N$2103,0,0,1),0))</f>
        <v>17</v>
      </c>
      <c r="L121" s="86">
        <f t="shared" si="2"/>
        <v>0.04657534247</v>
      </c>
      <c r="M121" s="52">
        <f t="array" ref="M121">IF(B121="","",IFERROR(XLOOKUP(B121,DATA!$B$4:$B$2103,DATA!$P$4:$P$2103,0,0,1),0))</f>
        <v>0</v>
      </c>
      <c r="N121" s="52">
        <f t="shared" si="3"/>
        <v>0</v>
      </c>
      <c r="O121" s="52">
        <f t="shared" si="4"/>
        <v>0</v>
      </c>
      <c r="P121" s="52">
        <f t="shared" si="5"/>
        <v>21</v>
      </c>
      <c r="Q121" s="52" t="str">
        <f t="shared" si="6"/>
        <v>OPTIMO</v>
      </c>
      <c r="R121" s="52" t="str">
        <f t="shared" si="7"/>
        <v>NIVEL OPTIMO</v>
      </c>
      <c r="S121" s="52">
        <f t="shared" si="8"/>
        <v>0</v>
      </c>
      <c r="T121" s="53">
        <f t="shared" si="9"/>
        <v>0</v>
      </c>
      <c r="U121" s="52" t="str">
        <f t="array" ref="U121">IF(B121="","",IFERROR(XLOOKUP(B121,DATA!$B$4:$B$2103,DATA!$M$4:$M$2103,"",0,1),""))</f>
        <v>B</v>
      </c>
      <c r="V121" s="52" t="str">
        <f t="array" ref="V121">IF(B121="","",IFERROR(XLOOKUP(B121,DATA!$B$4:$B$2103,DATA!$X$4:$X$2103,"",0,1),""))</f>
        <v>SU01F0204</v>
      </c>
      <c r="W121" s="52" t="str">
        <f t="array" ref="W121">IF(B121="","",IFERROR(XLOOKUP(B121,DATA!$B$4:$B$2103,DATA!$H$4:$H$2103,"",0,1),""))</f>
        <v>PLATAFORMA</v>
      </c>
      <c r="X121" s="52" t="str">
        <f t="shared" si="10"/>
        <v>3-MEDIA</v>
      </c>
      <c r="Y121" s="87" t="str">
        <f t="shared" si="11"/>
        <v/>
      </c>
      <c r="Z121" s="52" t="str">
        <f t="shared" si="12"/>
        <v/>
      </c>
    </row>
    <row r="122" ht="15.75" customHeight="1">
      <c r="B122" s="47" t="str">
        <f>IF(DATA!B122="","",DATA!B122)</f>
        <v>12540020-R</v>
      </c>
      <c r="C122" s="47">
        <f t="array" ref="C122">IF(B122="","",IFERROR(XLOOKUP(B122,DATA!$B$4:$B$2103,DATA!$D$4:$D$2103,"",0,1),""))</f>
        <v>22827995</v>
      </c>
      <c r="D122" s="47" t="str">
        <f t="array" ref="D122">IF(B122="","",IFERROR(XLOOKUP(B122,DATA!$B$4:$B$2103,DATA!$C$4:$C$2103,"",0,1),""))</f>
        <v>SENSOR NOX</v>
      </c>
      <c r="E122" s="47">
        <f t="array" ref="E122">IF(B122="","",IFERROR(XLOOKUP(B122,DATA!$B$4:$B$2103,DATA!$W$4:$W$2103,"",0,1),""))</f>
        <v>901563039</v>
      </c>
      <c r="F122" s="47" t="str">
        <f t="array" ref="F122">IF(B122="","",IFERROR(XLOOKUP(E122,PROVEEDORES!$A$2:$A$200,PROVEEDORES!$B$2:$B$200,"NO ENCONTRADO",0,1),""))</f>
        <v>AUTOTRONICA MASTER SAS</v>
      </c>
      <c r="G122" s="47" t="str">
        <f t="array" ref="G122">IF(B122="","",IFERROR(XLOOKUP(B122,DATA!$B$4:$B$2103,DATA!$L$4:$L$2103,"",0,1),""))</f>
        <v>UND</v>
      </c>
      <c r="H122" s="47">
        <f t="array" ref="H122">IF(B122="","",IFERROR(XLOOKUP(B122,DATA!$B$4:$B$2103,DATA!$E$4:$E$2103,0,0,1),0))</f>
        <v>0</v>
      </c>
      <c r="I122" s="48">
        <f t="array" ref="I122">IF(B122="","",IFERROR(XLOOKUP(B122,DATA!$B$4:$B$2103,DATA!$F$4:$F$2103,0,0,1),0))</f>
        <v>142800</v>
      </c>
      <c r="J122" s="48">
        <f t="shared" si="1"/>
        <v>0</v>
      </c>
      <c r="K122" s="47">
        <f t="array" ref="K122">IF(B122="","",IFERROR(XLOOKUP(B122,DATA!$B$4:$B$2103,DATA!$N$4:$N$2103,0,0,1),0))</f>
        <v>1</v>
      </c>
      <c r="L122" s="85">
        <f t="shared" si="2"/>
        <v>0.002739726027</v>
      </c>
      <c r="M122" s="47">
        <f t="array" ref="M122">IF(B122="","",IFERROR(XLOOKUP(B122,DATA!$B$4:$B$2103,DATA!$P$4:$P$2103,0,0,1),0))</f>
        <v>0</v>
      </c>
      <c r="N122" s="47">
        <f t="shared" si="3"/>
        <v>0</v>
      </c>
      <c r="O122" s="47">
        <f t="shared" si="4"/>
        <v>0</v>
      </c>
      <c r="P122" s="47">
        <f t="shared" si="5"/>
        <v>0</v>
      </c>
      <c r="Q122" s="47" t="str">
        <f t="shared" si="6"/>
        <v>CRITICO</v>
      </c>
      <c r="R122" s="47" t="str">
        <f t="shared" si="7"/>
        <v>PEDIR INMEDIATAMENTE</v>
      </c>
      <c r="S122" s="47">
        <f t="shared" si="8"/>
        <v>0</v>
      </c>
      <c r="T122" s="48">
        <f t="shared" si="9"/>
        <v>0</v>
      </c>
      <c r="U122" s="47" t="str">
        <f t="array" ref="U122">IF(B122="","",IFERROR(XLOOKUP(B122,DATA!$B$4:$B$2103,DATA!$M$4:$M$2103,"",0,1),""))</f>
        <v>B</v>
      </c>
      <c r="V122" s="47" t="str">
        <f t="array" ref="V122">IF(B122="","",IFERROR(XLOOKUP(B122,DATA!$B$4:$B$2103,DATA!$X$4:$X$2103,"",0,1),""))</f>
        <v>SU01B0205</v>
      </c>
      <c r="W122" s="47" t="str">
        <f t="array" ref="W122">IF(B122="","",IFERROR(XLOOKUP(B122,DATA!$B$4:$B$2103,DATA!$H$4:$H$2103,"",0,1),""))</f>
        <v>PLATAFORMA</v>
      </c>
      <c r="X122" s="47" t="str">
        <f t="shared" si="10"/>
        <v>3-MEDIA</v>
      </c>
      <c r="Y122" s="65">
        <f t="shared" si="11"/>
        <v>1.00122</v>
      </c>
      <c r="Z122" s="47" t="str">
        <f t="shared" si="12"/>
        <v>12540020-R</v>
      </c>
    </row>
    <row r="123" ht="15.75" customHeight="1">
      <c r="B123" s="52">
        <f>IF(DATA!B123="","",DATA!B123)</f>
        <v>12540021</v>
      </c>
      <c r="C123" s="52">
        <f t="array" ref="C123">IF(B123="","",IFERROR(XLOOKUP(B123,DATA!$B$4:$B$2103,DATA!$D$4:$D$2103,"",0,1),""))</f>
        <v>21412472</v>
      </c>
      <c r="D123" s="52" t="str">
        <f t="array" ref="D123">IF(B123="","",IFERROR(XLOOKUP(B123,DATA!$B$4:$B$2103,DATA!$C$4:$C$2103,"",0,1),""))</f>
        <v>SENSOR TEMPERATURA CATALIZADOR</v>
      </c>
      <c r="E123" s="52">
        <f t="array" ref="E123">IF(B123="","",IFERROR(XLOOKUP(B123,DATA!$B$4:$B$2103,DATA!$W$4:$W$2103,"",0,1),""))</f>
        <v>900315569</v>
      </c>
      <c r="F123" s="52" t="str">
        <f t="array" ref="F123">IF(B123="","",IFERROR(XLOOKUP(E123,PROVEEDORES!$A$2:$A$200,PROVEEDORES!$B$2:$B$200,"NO ENCONTRADO",0,1),""))</f>
        <v>VOLVO GROUP COLOMBIA S A S</v>
      </c>
      <c r="G123" s="52" t="str">
        <f t="array" ref="G123">IF(B123="","",IFERROR(XLOOKUP(B123,DATA!$B$4:$B$2103,DATA!$L$4:$L$2103,"",0,1),""))</f>
        <v>UND</v>
      </c>
      <c r="H123" s="52">
        <f t="array" ref="H123">IF(B123="","",IFERROR(XLOOKUP(B123,DATA!$B$4:$B$2103,DATA!$E$4:$E$2103,0,0,1),0))</f>
        <v>2</v>
      </c>
      <c r="I123" s="53">
        <f t="array" ref="I123">IF(B123="","",IFERROR(XLOOKUP(B123,DATA!$B$4:$B$2103,DATA!$F$4:$F$2103,0,0,1),0))</f>
        <v>527606.5</v>
      </c>
      <c r="J123" s="53">
        <f t="shared" si="1"/>
        <v>1055213</v>
      </c>
      <c r="K123" s="52">
        <f t="array" ref="K123">IF(B123="","",IFERROR(XLOOKUP(B123,DATA!$B$4:$B$2103,DATA!$N$4:$N$2103,0,0,1),0))</f>
        <v>98</v>
      </c>
      <c r="L123" s="86">
        <f t="shared" si="2"/>
        <v>0.2684931507</v>
      </c>
      <c r="M123" s="52">
        <f t="array" ref="M123">IF(B123="","",IFERROR(XLOOKUP(B123,DATA!$B$4:$B$2103,DATA!$P$4:$P$2103,0,0,1),0))</f>
        <v>0</v>
      </c>
      <c r="N123" s="52">
        <f t="shared" si="3"/>
        <v>1</v>
      </c>
      <c r="O123" s="52">
        <f t="shared" si="4"/>
        <v>3</v>
      </c>
      <c r="P123" s="52">
        <f t="shared" si="5"/>
        <v>7</v>
      </c>
      <c r="Q123" s="52" t="str">
        <f t="shared" si="6"/>
        <v>REORDEN INMEDIATO</v>
      </c>
      <c r="R123" s="52" t="str">
        <f t="shared" si="7"/>
        <v>GENERAR OC EN 24H</v>
      </c>
      <c r="S123" s="52">
        <f t="shared" si="8"/>
        <v>1</v>
      </c>
      <c r="T123" s="53">
        <f t="shared" si="9"/>
        <v>527606.5</v>
      </c>
      <c r="U123" s="52" t="str">
        <f t="array" ref="U123">IF(B123="","",IFERROR(XLOOKUP(B123,DATA!$B$4:$B$2103,DATA!$M$4:$M$2103,"",0,1),""))</f>
        <v>A</v>
      </c>
      <c r="V123" s="52" t="str">
        <f t="array" ref="V123">IF(B123="","",IFERROR(XLOOKUP(B123,DATA!$B$4:$B$2103,DATA!$X$4:$X$2103,"",0,1),""))</f>
        <v>SU01F0304</v>
      </c>
      <c r="W123" s="52" t="str">
        <f t="array" ref="W123">IF(B123="","",IFERROR(XLOOKUP(B123,DATA!$B$4:$B$2103,DATA!$H$4:$H$2103,"",0,1),""))</f>
        <v>PLATAFORMA</v>
      </c>
      <c r="X123" s="52" t="str">
        <f t="shared" si="10"/>
        <v>2-ALTA</v>
      </c>
      <c r="Y123" s="87" t="str">
        <f t="shared" si="11"/>
        <v/>
      </c>
      <c r="Z123" s="52" t="str">
        <f t="shared" si="12"/>
        <v/>
      </c>
    </row>
    <row r="124" ht="15.75" customHeight="1">
      <c r="B124" s="47">
        <f>IF(DATA!B124="","",DATA!B124)</f>
        <v>12540022</v>
      </c>
      <c r="C124" s="47">
        <f t="array" ref="C124">IF(B124="","",IFERROR(XLOOKUP(B124,DATA!$B$4:$B$2103,DATA!$D$4:$D$2103,"",0,1),""))</f>
        <v>21345127</v>
      </c>
      <c r="D124" s="47" t="str">
        <f t="array" ref="D124">IF(B124="","",IFERROR(XLOOKUP(B124,DATA!$B$4:$B$2103,DATA!$C$4:$C$2103,"",0,1),""))</f>
        <v>ESPARRAGO TURBO</v>
      </c>
      <c r="E124" s="47">
        <f t="array" ref="E124">IF(B124="","",IFERROR(XLOOKUP(B124,DATA!$B$4:$B$2103,DATA!$W$4:$W$2103,"",0,1),""))</f>
        <v>900315569</v>
      </c>
      <c r="F124" s="47" t="str">
        <f t="array" ref="F124">IF(B124="","",IFERROR(XLOOKUP(E124,PROVEEDORES!$A$2:$A$200,PROVEEDORES!$B$2:$B$200,"NO ENCONTRADO",0,1),""))</f>
        <v>VOLVO GROUP COLOMBIA S A S</v>
      </c>
      <c r="G124" s="47" t="str">
        <f t="array" ref="G124">IF(B124="","",IFERROR(XLOOKUP(B124,DATA!$B$4:$B$2103,DATA!$L$4:$L$2103,"",0,1),""))</f>
        <v>UND</v>
      </c>
      <c r="H124" s="47">
        <f t="array" ref="H124">IF(B124="","",IFERROR(XLOOKUP(B124,DATA!$B$4:$B$2103,DATA!$E$4:$E$2103,0,0,1),0))</f>
        <v>9</v>
      </c>
      <c r="I124" s="48">
        <f t="array" ref="I124">IF(B124="","",IFERROR(XLOOKUP(B124,DATA!$B$4:$B$2103,DATA!$F$4:$F$2103,0,0,1),0))</f>
        <v>26775</v>
      </c>
      <c r="J124" s="48">
        <f t="shared" si="1"/>
        <v>240975</v>
      </c>
      <c r="K124" s="47">
        <f t="array" ref="K124">IF(B124="","",IFERROR(XLOOKUP(B124,DATA!$B$4:$B$2103,DATA!$N$4:$N$2103,0,0,1),0))</f>
        <v>37</v>
      </c>
      <c r="L124" s="85">
        <f t="shared" si="2"/>
        <v>0.101369863</v>
      </c>
      <c r="M124" s="47">
        <f t="array" ref="M124">IF(B124="","",IFERROR(XLOOKUP(B124,DATA!$B$4:$B$2103,DATA!$P$4:$P$2103,0,0,1),0))</f>
        <v>0</v>
      </c>
      <c r="N124" s="47">
        <f t="shared" si="3"/>
        <v>0</v>
      </c>
      <c r="O124" s="47">
        <f t="shared" si="4"/>
        <v>1</v>
      </c>
      <c r="P124" s="47">
        <f t="shared" si="5"/>
        <v>89</v>
      </c>
      <c r="Q124" s="47" t="str">
        <f t="shared" si="6"/>
        <v>OPTIMO</v>
      </c>
      <c r="R124" s="47" t="str">
        <f t="shared" si="7"/>
        <v>NIVEL OPTIMO</v>
      </c>
      <c r="S124" s="47">
        <f t="shared" si="8"/>
        <v>0</v>
      </c>
      <c r="T124" s="48">
        <f t="shared" si="9"/>
        <v>0</v>
      </c>
      <c r="U124" s="47" t="str">
        <f t="array" ref="U124">IF(B124="","",IFERROR(XLOOKUP(B124,DATA!$B$4:$B$2103,DATA!$M$4:$M$2103,"",0,1),""))</f>
        <v>B</v>
      </c>
      <c r="V124" s="47" t="str">
        <f t="array" ref="V124">IF(B124="","",IFERROR(XLOOKUP(B124,DATA!$B$4:$B$2103,DATA!$X$4:$X$2103,"",0,1),""))</f>
        <v>SU01F0304</v>
      </c>
      <c r="W124" s="47" t="str">
        <f t="array" ref="W124">IF(B124="","",IFERROR(XLOOKUP(B124,DATA!$B$4:$B$2103,DATA!$H$4:$H$2103,"",0,1),""))</f>
        <v>PLATAFORMA</v>
      </c>
      <c r="X124" s="47" t="str">
        <f t="shared" si="10"/>
        <v>3-MEDIA</v>
      </c>
      <c r="Y124" s="65" t="str">
        <f t="shared" si="11"/>
        <v/>
      </c>
      <c r="Z124" s="47" t="str">
        <f t="shared" si="12"/>
        <v/>
      </c>
    </row>
    <row r="125" ht="15.75" customHeight="1">
      <c r="B125" s="52">
        <f>IF(DATA!B125="","",DATA!B125)</f>
        <v>12540023</v>
      </c>
      <c r="C125" s="52">
        <f t="array" ref="C125">IF(B125="","",IFERROR(XLOOKUP(B125,DATA!$B$4:$B$2103,DATA!$D$4:$D$2103,"",0,1),""))</f>
        <v>20784537</v>
      </c>
      <c r="D125" s="52" t="str">
        <f t="array" ref="D125">IF(B125="","",IFERROR(XLOOKUP(B125,DATA!$B$4:$B$2103,DATA!$C$4:$C$2103,"",0,1),""))</f>
        <v>JUNTA PLANA EMPAQUE</v>
      </c>
      <c r="E125" s="52">
        <f t="array" ref="E125">IF(B125="","",IFERROR(XLOOKUP(B125,DATA!$B$4:$B$2103,DATA!$W$4:$W$2103,"",0,1),""))</f>
        <v>900315569</v>
      </c>
      <c r="F125" s="52" t="str">
        <f t="array" ref="F125">IF(B125="","",IFERROR(XLOOKUP(E125,PROVEEDORES!$A$2:$A$200,PROVEEDORES!$B$2:$B$200,"NO ENCONTRADO",0,1),""))</f>
        <v>VOLVO GROUP COLOMBIA S A S</v>
      </c>
      <c r="G125" s="52" t="str">
        <f t="array" ref="G125">IF(B125="","",IFERROR(XLOOKUP(B125,DATA!$B$4:$B$2103,DATA!$L$4:$L$2103,"",0,1),""))</f>
        <v>UND</v>
      </c>
      <c r="H125" s="52">
        <f t="array" ref="H125">IF(B125="","",IFERROR(XLOOKUP(B125,DATA!$B$4:$B$2103,DATA!$E$4:$E$2103,0,0,1),0))</f>
        <v>5</v>
      </c>
      <c r="I125" s="53">
        <f t="array" ref="I125">IF(B125="","",IFERROR(XLOOKUP(B125,DATA!$B$4:$B$2103,DATA!$F$4:$F$2103,0,0,1),0))</f>
        <v>23592.86</v>
      </c>
      <c r="J125" s="53">
        <f t="shared" si="1"/>
        <v>117964.3</v>
      </c>
      <c r="K125" s="52">
        <f t="array" ref="K125">IF(B125="","",IFERROR(XLOOKUP(B125,DATA!$B$4:$B$2103,DATA!$N$4:$N$2103,0,0,1),0))</f>
        <v>298</v>
      </c>
      <c r="L125" s="86">
        <f t="shared" si="2"/>
        <v>0.8164383562</v>
      </c>
      <c r="M125" s="52">
        <f t="array" ref="M125">IF(B125="","",IFERROR(XLOOKUP(B125,DATA!$B$4:$B$2103,DATA!$P$4:$P$2103,0,0,1),0))</f>
        <v>0</v>
      </c>
      <c r="N125" s="52">
        <f t="shared" si="3"/>
        <v>3</v>
      </c>
      <c r="O125" s="52">
        <f t="shared" si="4"/>
        <v>9</v>
      </c>
      <c r="P125" s="52">
        <f t="shared" si="5"/>
        <v>6</v>
      </c>
      <c r="Q125" s="52" t="str">
        <f t="shared" si="6"/>
        <v>REORDEN INMEDIATO</v>
      </c>
      <c r="R125" s="52" t="str">
        <f t="shared" si="7"/>
        <v>GENERAR OC EN 24H</v>
      </c>
      <c r="S125" s="52">
        <f t="shared" si="8"/>
        <v>4</v>
      </c>
      <c r="T125" s="53">
        <f t="shared" si="9"/>
        <v>94371.44</v>
      </c>
      <c r="U125" s="52" t="str">
        <f t="array" ref="U125">IF(B125="","",IFERROR(XLOOKUP(B125,DATA!$B$4:$B$2103,DATA!$M$4:$M$2103,"",0,1),""))</f>
        <v>A</v>
      </c>
      <c r="V125" s="52" t="str">
        <f t="array" ref="V125">IF(B125="","",IFERROR(XLOOKUP(B125,DATA!$B$4:$B$2103,DATA!$X$4:$X$2103,"",0,1),""))</f>
        <v>SU01F0304</v>
      </c>
      <c r="W125" s="52" t="str">
        <f t="array" ref="W125">IF(B125="","",IFERROR(XLOOKUP(B125,DATA!$B$4:$B$2103,DATA!$H$4:$H$2103,"",0,1),""))</f>
        <v>PLATAFORMA</v>
      </c>
      <c r="X125" s="52" t="str">
        <f t="shared" si="10"/>
        <v>2-ALTA</v>
      </c>
      <c r="Y125" s="87" t="str">
        <f t="shared" si="11"/>
        <v/>
      </c>
      <c r="Z125" s="52" t="str">
        <f t="shared" si="12"/>
        <v/>
      </c>
    </row>
    <row r="126" ht="15.75" customHeight="1">
      <c r="B126" s="47">
        <f>IF(DATA!B126="","",DATA!B126)</f>
        <v>12540024</v>
      </c>
      <c r="C126" s="47">
        <f t="array" ref="C126">IF(B126="","",IFERROR(XLOOKUP(B126,DATA!$B$4:$B$2103,DATA!$D$4:$D$2103,"",0,1),""))</f>
        <v>1543499</v>
      </c>
      <c r="D126" s="47" t="str">
        <f t="array" ref="D126">IF(B126="","",IFERROR(XLOOKUP(B126,DATA!$B$4:$B$2103,DATA!$C$4:$C$2103,"",0,1),""))</f>
        <v>TUERCA EMBRIDADA TURBO</v>
      </c>
      <c r="E126" s="47">
        <f t="array" ref="E126">IF(B126="","",IFERROR(XLOOKUP(B126,DATA!$B$4:$B$2103,DATA!$W$4:$W$2103,"",0,1),""))</f>
        <v>900315569</v>
      </c>
      <c r="F126" s="47" t="str">
        <f t="array" ref="F126">IF(B126="","",IFERROR(XLOOKUP(E126,PROVEEDORES!$A$2:$A$200,PROVEEDORES!$B$2:$B$200,"NO ENCONTRADO",0,1),""))</f>
        <v>VOLVO GROUP COLOMBIA S A S</v>
      </c>
      <c r="G126" s="47" t="str">
        <f t="array" ref="G126">IF(B126="","",IFERROR(XLOOKUP(B126,DATA!$B$4:$B$2103,DATA!$L$4:$L$2103,"",0,1),""))</f>
        <v>UND</v>
      </c>
      <c r="H126" s="47">
        <f t="array" ref="H126">IF(B126="","",IFERROR(XLOOKUP(B126,DATA!$B$4:$B$2103,DATA!$E$4:$E$2103,0,0,1),0))</f>
        <v>30</v>
      </c>
      <c r="I126" s="48">
        <f t="array" ref="I126">IF(B126="","",IFERROR(XLOOKUP(B126,DATA!$B$4:$B$2103,DATA!$F$4:$F$2103,0,0,1),0))</f>
        <v>8663.644</v>
      </c>
      <c r="J126" s="48">
        <f t="shared" si="1"/>
        <v>259909.32</v>
      </c>
      <c r="K126" s="47">
        <f t="array" ref="K126">IF(B126="","",IFERROR(XLOOKUP(B126,DATA!$B$4:$B$2103,DATA!$N$4:$N$2103,0,0,1),0))</f>
        <v>1192</v>
      </c>
      <c r="L126" s="85">
        <f t="shared" si="2"/>
        <v>3.265753425</v>
      </c>
      <c r="M126" s="47">
        <f t="array" ref="M126">IF(B126="","",IFERROR(XLOOKUP(B126,DATA!$B$4:$B$2103,DATA!$P$4:$P$2103,0,0,1),0))</f>
        <v>0</v>
      </c>
      <c r="N126" s="47">
        <f t="shared" si="3"/>
        <v>11</v>
      </c>
      <c r="O126" s="47">
        <f t="shared" si="4"/>
        <v>34</v>
      </c>
      <c r="P126" s="47">
        <f t="shared" si="5"/>
        <v>9</v>
      </c>
      <c r="Q126" s="47" t="str">
        <f t="shared" si="6"/>
        <v>REORDEN INMEDIATO</v>
      </c>
      <c r="R126" s="47" t="str">
        <f t="shared" si="7"/>
        <v>GENERAR OC EN 24H</v>
      </c>
      <c r="S126" s="47">
        <f t="shared" si="8"/>
        <v>4</v>
      </c>
      <c r="T126" s="48">
        <f t="shared" si="9"/>
        <v>34654.576</v>
      </c>
      <c r="U126" s="47" t="str">
        <f t="array" ref="U126">IF(B126="","",IFERROR(XLOOKUP(B126,DATA!$B$4:$B$2103,DATA!$M$4:$M$2103,"",0,1),""))</f>
        <v>A</v>
      </c>
      <c r="V126" s="47" t="str">
        <f t="array" ref="V126">IF(B126="","",IFERROR(XLOOKUP(B126,DATA!$B$4:$B$2103,DATA!$X$4:$X$2103,"",0,1),""))</f>
        <v>SU01F0303</v>
      </c>
      <c r="W126" s="47" t="str">
        <f t="array" ref="W126">IF(B126="","",IFERROR(XLOOKUP(B126,DATA!$B$4:$B$2103,DATA!$H$4:$H$2103,"",0,1),""))</f>
        <v>PLATAFORMA</v>
      </c>
      <c r="X126" s="47" t="str">
        <f t="shared" si="10"/>
        <v>2-ALTA</v>
      </c>
      <c r="Y126" s="65" t="str">
        <f t="shared" si="11"/>
        <v/>
      </c>
      <c r="Z126" s="47" t="str">
        <f t="shared" si="12"/>
        <v/>
      </c>
    </row>
    <row r="127" ht="15.75" customHeight="1">
      <c r="B127" s="52">
        <f>IF(DATA!B127="","",DATA!B127)</f>
        <v>12540025</v>
      </c>
      <c r="C127" s="52">
        <f t="array" ref="C127">IF(B127="","",IFERROR(XLOOKUP(B127,DATA!$B$4:$B$2103,DATA!$D$4:$D$2103,"",0,1),""))</f>
        <v>20889280</v>
      </c>
      <c r="D127" s="52" t="str">
        <f t="array" ref="D127">IF(B127="","",IFERROR(XLOOKUP(B127,DATA!$B$4:$B$2103,DATA!$C$4:$C$2103,"",0,1),""))</f>
        <v>SENSOR TEMPERATURA FILTRO PARTICULAS</v>
      </c>
      <c r="E127" s="52">
        <f t="array" ref="E127">IF(B127="","",IFERROR(XLOOKUP(B127,DATA!$B$4:$B$2103,DATA!$W$4:$W$2103,"",0,1),""))</f>
        <v>900315569</v>
      </c>
      <c r="F127" s="52" t="str">
        <f t="array" ref="F127">IF(B127="","",IFERROR(XLOOKUP(E127,PROVEEDORES!$A$2:$A$200,PROVEEDORES!$B$2:$B$200,"NO ENCONTRADO",0,1),""))</f>
        <v>VOLVO GROUP COLOMBIA S A S</v>
      </c>
      <c r="G127" s="52" t="str">
        <f t="array" ref="G127">IF(B127="","",IFERROR(XLOOKUP(B127,DATA!$B$4:$B$2103,DATA!$L$4:$L$2103,"",0,1),""))</f>
        <v>UND</v>
      </c>
      <c r="H127" s="52">
        <f t="array" ref="H127">IF(B127="","",IFERROR(XLOOKUP(B127,DATA!$B$4:$B$2103,DATA!$E$4:$E$2103,0,0,1),0))</f>
        <v>1</v>
      </c>
      <c r="I127" s="53">
        <f t="array" ref="I127">IF(B127="","",IFERROR(XLOOKUP(B127,DATA!$B$4:$B$2103,DATA!$F$4:$F$2103,0,0,1),0))</f>
        <v>561093.3</v>
      </c>
      <c r="J127" s="53">
        <f t="shared" si="1"/>
        <v>561093.3</v>
      </c>
      <c r="K127" s="52">
        <f t="array" ref="K127">IF(B127="","",IFERROR(XLOOKUP(B127,DATA!$B$4:$B$2103,DATA!$N$4:$N$2103,0,0,1),0))</f>
        <v>25</v>
      </c>
      <c r="L127" s="86">
        <f t="shared" si="2"/>
        <v>0.06849315068</v>
      </c>
      <c r="M127" s="52">
        <f t="array" ref="M127">IF(B127="","",IFERROR(XLOOKUP(B127,DATA!$B$4:$B$2103,DATA!$P$4:$P$2103,0,0,1),0))</f>
        <v>0</v>
      </c>
      <c r="N127" s="52">
        <f t="shared" si="3"/>
        <v>0</v>
      </c>
      <c r="O127" s="52">
        <f t="shared" si="4"/>
        <v>0</v>
      </c>
      <c r="P127" s="52">
        <f t="shared" si="5"/>
        <v>15</v>
      </c>
      <c r="Q127" s="52" t="str">
        <f t="shared" si="6"/>
        <v>OPTIMO</v>
      </c>
      <c r="R127" s="52" t="str">
        <f t="shared" si="7"/>
        <v>NIVEL OPTIMO</v>
      </c>
      <c r="S127" s="52">
        <f t="shared" si="8"/>
        <v>0</v>
      </c>
      <c r="T127" s="53">
        <f t="shared" si="9"/>
        <v>0</v>
      </c>
      <c r="U127" s="52" t="str">
        <f t="array" ref="U127">IF(B127="","",IFERROR(XLOOKUP(B127,DATA!$B$4:$B$2103,DATA!$M$4:$M$2103,"",0,1),""))</f>
        <v>B</v>
      </c>
      <c r="V127" s="52" t="str">
        <f t="array" ref="V127">IF(B127="","",IFERROR(XLOOKUP(B127,DATA!$B$4:$B$2103,DATA!$X$4:$X$2103,"",0,1),""))</f>
        <v>SU01F0304</v>
      </c>
      <c r="W127" s="52" t="str">
        <f t="array" ref="W127">IF(B127="","",IFERROR(XLOOKUP(B127,DATA!$B$4:$B$2103,DATA!$H$4:$H$2103,"",0,1),""))</f>
        <v>PLATAFORMA</v>
      </c>
      <c r="X127" s="52" t="str">
        <f t="shared" si="10"/>
        <v>3-MEDIA</v>
      </c>
      <c r="Y127" s="87" t="str">
        <f t="shared" si="11"/>
        <v/>
      </c>
      <c r="Z127" s="52" t="str">
        <f t="shared" si="12"/>
        <v/>
      </c>
    </row>
    <row r="128" ht="15.75" customHeight="1">
      <c r="B128" s="47">
        <f>IF(DATA!B128="","",DATA!B128)</f>
        <v>12540026</v>
      </c>
      <c r="C128" s="47">
        <f t="array" ref="C128">IF(B128="","",IFERROR(XLOOKUP(B128,DATA!$B$4:$B$2103,DATA!$D$4:$D$2103,"",0,1),""))</f>
        <v>977639</v>
      </c>
      <c r="D128" s="47" t="str">
        <f t="array" ref="D128">IF(B128="","",IFERROR(XLOOKUP(B128,DATA!$B$4:$B$2103,DATA!$C$4:$C$2103,"",0,1),""))</f>
        <v>RACOR NIPLE CONUNTO EPG / COMPRESOR</v>
      </c>
      <c r="E128" s="47">
        <f t="array" ref="E128">IF(B128="","",IFERROR(XLOOKUP(B128,DATA!$B$4:$B$2103,DATA!$W$4:$W$2103,"",0,1),""))</f>
        <v>900315569</v>
      </c>
      <c r="F128" s="47" t="str">
        <f t="array" ref="F128">IF(B128="","",IFERROR(XLOOKUP(E128,PROVEEDORES!$A$2:$A$200,PROVEEDORES!$B$2:$B$200,"NO ENCONTRADO",0,1),""))</f>
        <v>VOLVO GROUP COLOMBIA S A S</v>
      </c>
      <c r="G128" s="47" t="str">
        <f t="array" ref="G128">IF(B128="","",IFERROR(XLOOKUP(B128,DATA!$B$4:$B$2103,DATA!$L$4:$L$2103,"",0,1),""))</f>
        <v>UND</v>
      </c>
      <c r="H128" s="47">
        <f t="array" ref="H128">IF(B128="","",IFERROR(XLOOKUP(B128,DATA!$B$4:$B$2103,DATA!$E$4:$E$2103,0,0,1),0))</f>
        <v>0</v>
      </c>
      <c r="I128" s="48">
        <f t="array" ref="I128">IF(B128="","",IFERROR(XLOOKUP(B128,DATA!$B$4:$B$2103,DATA!$F$4:$F$2103,0,0,1),0))</f>
        <v>50362.45</v>
      </c>
      <c r="J128" s="48">
        <f t="shared" si="1"/>
        <v>0</v>
      </c>
      <c r="K128" s="47">
        <f t="array" ref="K128">IF(B128="","",IFERROR(XLOOKUP(B128,DATA!$B$4:$B$2103,DATA!$N$4:$N$2103,0,0,1),0))</f>
        <v>20</v>
      </c>
      <c r="L128" s="85">
        <f t="shared" si="2"/>
        <v>0.05479452055</v>
      </c>
      <c r="M128" s="47">
        <f t="array" ref="M128">IF(B128="","",IFERROR(XLOOKUP(B128,DATA!$B$4:$B$2103,DATA!$P$4:$P$2103,0,0,1),0))</f>
        <v>0</v>
      </c>
      <c r="N128" s="47">
        <f t="shared" si="3"/>
        <v>0</v>
      </c>
      <c r="O128" s="47">
        <f t="shared" si="4"/>
        <v>0</v>
      </c>
      <c r="P128" s="47">
        <f t="shared" si="5"/>
        <v>0</v>
      </c>
      <c r="Q128" s="47" t="str">
        <f t="shared" si="6"/>
        <v>CRITICO</v>
      </c>
      <c r="R128" s="47" t="str">
        <f t="shared" si="7"/>
        <v>PEDIR INMEDIATAMENTE</v>
      </c>
      <c r="S128" s="47">
        <f t="shared" si="8"/>
        <v>0</v>
      </c>
      <c r="T128" s="48">
        <f t="shared" si="9"/>
        <v>0</v>
      </c>
      <c r="U128" s="47" t="str">
        <f t="array" ref="U128">IF(B128="","",IFERROR(XLOOKUP(B128,DATA!$B$4:$B$2103,DATA!$M$4:$M$2103,"",0,1),""))</f>
        <v>A</v>
      </c>
      <c r="V128" s="47" t="str">
        <f t="array" ref="V128">IF(B128="","",IFERROR(XLOOKUP(B128,DATA!$B$4:$B$2103,DATA!$X$4:$X$2103,"",0,1),""))</f>
        <v>SU01D0303</v>
      </c>
      <c r="W128" s="47" t="str">
        <f t="array" ref="W128">IF(B128="","",IFERROR(XLOOKUP(B128,DATA!$B$4:$B$2103,DATA!$H$4:$H$2103,"",0,1),""))</f>
        <v>PLATAFORMA</v>
      </c>
      <c r="X128" s="47" t="str">
        <f t="shared" si="10"/>
        <v>1-MAXIMA</v>
      </c>
      <c r="Y128" s="65">
        <f t="shared" si="11"/>
        <v>20.00128</v>
      </c>
      <c r="Z128" s="47">
        <f t="shared" si="12"/>
        <v>12540026</v>
      </c>
    </row>
    <row r="129" ht="15.75" customHeight="1">
      <c r="B129" s="52">
        <f>IF(DATA!B129="","",DATA!B129)</f>
        <v>12540027</v>
      </c>
      <c r="C129" s="52">
        <f t="array" ref="C129">IF(B129="","",IFERROR(XLOOKUP(B129,DATA!$B$4:$B$2103,DATA!$D$4:$D$2103,"",0,1),""))</f>
        <v>23307415</v>
      </c>
      <c r="D129" s="52" t="str">
        <f t="array" ref="D129">IF(B129="","",IFERROR(XLOOKUP(B129,DATA!$B$4:$B$2103,DATA!$C$4:$C$2103,"",0,1),""))</f>
        <v>SENSOR PRESION AIRE</v>
      </c>
      <c r="E129" s="52">
        <f t="array" ref="E129">IF(B129="","",IFERROR(XLOOKUP(B129,DATA!$B$4:$B$2103,DATA!$W$4:$W$2103,"",0,1),""))</f>
        <v>900315569</v>
      </c>
      <c r="F129" s="52" t="str">
        <f t="array" ref="F129">IF(B129="","",IFERROR(XLOOKUP(E129,PROVEEDORES!$A$2:$A$200,PROVEEDORES!$B$2:$B$200,"NO ENCONTRADO",0,1),""))</f>
        <v>VOLVO GROUP COLOMBIA S A S</v>
      </c>
      <c r="G129" s="52" t="str">
        <f t="array" ref="G129">IF(B129="","",IFERROR(XLOOKUP(B129,DATA!$B$4:$B$2103,DATA!$L$4:$L$2103,"",0,1),""))</f>
        <v>UND</v>
      </c>
      <c r="H129" s="52">
        <f t="array" ref="H129">IF(B129="","",IFERROR(XLOOKUP(B129,DATA!$B$4:$B$2103,DATA!$E$4:$E$2103,0,0,1),0))</f>
        <v>2</v>
      </c>
      <c r="I129" s="53">
        <f t="array" ref="I129">IF(B129="","",IFERROR(XLOOKUP(B129,DATA!$B$4:$B$2103,DATA!$F$4:$F$2103,0,0,1),0))</f>
        <v>238563.4</v>
      </c>
      <c r="J129" s="53">
        <f t="shared" si="1"/>
        <v>477126.8</v>
      </c>
      <c r="K129" s="52">
        <f t="array" ref="K129">IF(B129="","",IFERROR(XLOOKUP(B129,DATA!$B$4:$B$2103,DATA!$N$4:$N$2103,0,0,1),0))</f>
        <v>6</v>
      </c>
      <c r="L129" s="86">
        <f t="shared" si="2"/>
        <v>0.01643835616</v>
      </c>
      <c r="M129" s="52">
        <f t="array" ref="M129">IF(B129="","",IFERROR(XLOOKUP(B129,DATA!$B$4:$B$2103,DATA!$P$4:$P$2103,0,0,1),0))</f>
        <v>0</v>
      </c>
      <c r="N129" s="52">
        <f t="shared" si="3"/>
        <v>0</v>
      </c>
      <c r="O129" s="52">
        <f t="shared" si="4"/>
        <v>0</v>
      </c>
      <c r="P129" s="52">
        <f t="shared" si="5"/>
        <v>122</v>
      </c>
      <c r="Q129" s="52" t="str">
        <f t="shared" si="6"/>
        <v>OPTIMO</v>
      </c>
      <c r="R129" s="52" t="str">
        <f t="shared" si="7"/>
        <v>NIVEL OPTIMO</v>
      </c>
      <c r="S129" s="52">
        <f t="shared" si="8"/>
        <v>0</v>
      </c>
      <c r="T129" s="53">
        <f t="shared" si="9"/>
        <v>0</v>
      </c>
      <c r="U129" s="52" t="str">
        <f t="array" ref="U129">IF(B129="","",IFERROR(XLOOKUP(B129,DATA!$B$4:$B$2103,DATA!$M$4:$M$2103,"",0,1),""))</f>
        <v>C</v>
      </c>
      <c r="V129" s="52" t="str">
        <f t="array" ref="V129">IF(B129="","",IFERROR(XLOOKUP(B129,DATA!$B$4:$B$2103,DATA!$X$4:$X$2103,"",0,1),""))</f>
        <v>SU01F0303</v>
      </c>
      <c r="W129" s="52" t="str">
        <f t="array" ref="W129">IF(B129="","",IFERROR(XLOOKUP(B129,DATA!$B$4:$B$2103,DATA!$H$4:$H$2103,"",0,1),""))</f>
        <v>PLATAFORMA</v>
      </c>
      <c r="X129" s="52" t="str">
        <f t="shared" si="10"/>
        <v>4-BAJA</v>
      </c>
      <c r="Y129" s="87" t="str">
        <f t="shared" si="11"/>
        <v/>
      </c>
      <c r="Z129" s="52" t="str">
        <f t="shared" si="12"/>
        <v/>
      </c>
    </row>
    <row r="130" ht="15.75" customHeight="1">
      <c r="B130" s="47">
        <f>IF(DATA!B130="","",DATA!B130)</f>
        <v>12540028</v>
      </c>
      <c r="C130" s="47">
        <f t="array" ref="C130">IF(B130="","",IFERROR(XLOOKUP(B130,DATA!$B$4:$B$2103,DATA!$D$4:$D$2103,"",0,1),""))</f>
        <v>70351721</v>
      </c>
      <c r="D130" s="47" t="str">
        <f t="array" ref="D130">IF(B130="","",IFERROR(XLOOKUP(B130,DATA!$B$4:$B$2103,DATA!$C$4:$C$2103,"",0,1),""))</f>
        <v>ARANDELA</v>
      </c>
      <c r="E130" s="47">
        <f t="array" ref="E130">IF(B130="","",IFERROR(XLOOKUP(B130,DATA!$B$4:$B$2103,DATA!$W$4:$W$2103,"",0,1),""))</f>
        <v>900315569</v>
      </c>
      <c r="F130" s="47" t="str">
        <f t="array" ref="F130">IF(B130="","",IFERROR(XLOOKUP(E130,PROVEEDORES!$A$2:$A$200,PROVEEDORES!$B$2:$B$200,"NO ENCONTRADO",0,1),""))</f>
        <v>VOLVO GROUP COLOMBIA S A S</v>
      </c>
      <c r="G130" s="47" t="str">
        <f t="array" ref="G130">IF(B130="","",IFERROR(XLOOKUP(B130,DATA!$B$4:$B$2103,DATA!$L$4:$L$2103,"",0,1),""))</f>
        <v>UND</v>
      </c>
      <c r="H130" s="47">
        <f t="array" ref="H130">IF(B130="","",IFERROR(XLOOKUP(B130,DATA!$B$4:$B$2103,DATA!$E$4:$E$2103,0,0,1),0))</f>
        <v>8</v>
      </c>
      <c r="I130" s="48">
        <f t="array" ref="I130">IF(B130="","",IFERROR(XLOOKUP(B130,DATA!$B$4:$B$2103,DATA!$F$4:$F$2103,0,0,1),0))</f>
        <v>14843.35</v>
      </c>
      <c r="J130" s="48">
        <f t="shared" si="1"/>
        <v>118746.8</v>
      </c>
      <c r="K130" s="47">
        <f t="array" ref="K130">IF(B130="","",IFERROR(XLOOKUP(B130,DATA!$B$4:$B$2103,DATA!$N$4:$N$2103,0,0,1),0))</f>
        <v>2</v>
      </c>
      <c r="L130" s="85">
        <f t="shared" si="2"/>
        <v>0.005479452055</v>
      </c>
      <c r="M130" s="47">
        <f t="array" ref="M130">IF(B130="","",IFERROR(XLOOKUP(B130,DATA!$B$4:$B$2103,DATA!$P$4:$P$2103,0,0,1),0))</f>
        <v>0</v>
      </c>
      <c r="N130" s="47">
        <f t="shared" si="3"/>
        <v>0</v>
      </c>
      <c r="O130" s="47">
        <f t="shared" si="4"/>
        <v>0</v>
      </c>
      <c r="P130" s="47">
        <f t="shared" si="5"/>
        <v>1460</v>
      </c>
      <c r="Q130" s="47" t="str">
        <f t="shared" si="6"/>
        <v>EXCESO</v>
      </c>
      <c r="R130" s="47" t="str">
        <f t="shared" si="7"/>
        <v>EVALUAR REDUCCION</v>
      </c>
      <c r="S130" s="47">
        <f t="shared" si="8"/>
        <v>0</v>
      </c>
      <c r="T130" s="48">
        <f t="shared" si="9"/>
        <v>0</v>
      </c>
      <c r="U130" s="47" t="str">
        <f t="array" ref="U130">IF(B130="","",IFERROR(XLOOKUP(B130,DATA!$B$4:$B$2103,DATA!$M$4:$M$2103,"",0,1),""))</f>
        <v>C</v>
      </c>
      <c r="V130" s="47" t="str">
        <f t="array" ref="V130">IF(B130="","",IFERROR(XLOOKUP(B130,DATA!$B$4:$B$2103,DATA!$X$4:$X$2103,"",0,1),""))</f>
        <v>SU01F0303</v>
      </c>
      <c r="W130" s="47" t="str">
        <f t="array" ref="W130">IF(B130="","",IFERROR(XLOOKUP(B130,DATA!$B$4:$B$2103,DATA!$H$4:$H$2103,"",0,1),""))</f>
        <v>PLATAFORMA</v>
      </c>
      <c r="X130" s="47" t="str">
        <f t="shared" si="10"/>
        <v>4-BAJA</v>
      </c>
      <c r="Y130" s="65" t="str">
        <f t="shared" si="11"/>
        <v/>
      </c>
      <c r="Z130" s="47" t="str">
        <f t="shared" si="12"/>
        <v/>
      </c>
    </row>
    <row r="131" ht="15.75" customHeight="1">
      <c r="B131" s="52">
        <f>IF(DATA!B131="","",DATA!B131)</f>
        <v>12540029</v>
      </c>
      <c r="C131" s="52">
        <f t="array" ref="C131">IF(B131="","",IFERROR(XLOOKUP(B131,DATA!$B$4:$B$2103,DATA!$D$4:$D$2103,"",0,1),""))</f>
        <v>20733099</v>
      </c>
      <c r="D131" s="52" t="str">
        <f t="array" ref="D131">IF(B131="","",IFERROR(XLOOKUP(B131,DATA!$B$4:$B$2103,DATA!$C$4:$C$2103,"",0,1),""))</f>
        <v>SENSOR DE PRESION FILTRO PARTICULAS</v>
      </c>
      <c r="E131" s="52">
        <f t="array" ref="E131">IF(B131="","",IFERROR(XLOOKUP(B131,DATA!$B$4:$B$2103,DATA!$W$4:$W$2103,"",0,1),""))</f>
        <v>900315569</v>
      </c>
      <c r="F131" s="52" t="str">
        <f t="array" ref="F131">IF(B131="","",IFERROR(XLOOKUP(E131,PROVEEDORES!$A$2:$A$200,PROVEEDORES!$B$2:$B$200,"NO ENCONTRADO",0,1),""))</f>
        <v>VOLVO GROUP COLOMBIA S A S</v>
      </c>
      <c r="G131" s="52" t="str">
        <f t="array" ref="G131">IF(B131="","",IFERROR(XLOOKUP(B131,DATA!$B$4:$B$2103,DATA!$L$4:$L$2103,"",0,1),""))</f>
        <v>UND</v>
      </c>
      <c r="H131" s="52">
        <f t="array" ref="H131">IF(B131="","",IFERROR(XLOOKUP(B131,DATA!$B$4:$B$2103,DATA!$E$4:$E$2103,0,0,1),0))</f>
        <v>0</v>
      </c>
      <c r="I131" s="53">
        <f t="array" ref="I131">IF(B131="","",IFERROR(XLOOKUP(B131,DATA!$B$4:$B$2103,DATA!$F$4:$F$2103,0,0,1),0))</f>
        <v>983344</v>
      </c>
      <c r="J131" s="53">
        <f t="shared" si="1"/>
        <v>0</v>
      </c>
      <c r="K131" s="52">
        <f t="array" ref="K131">IF(B131="","",IFERROR(XLOOKUP(B131,DATA!$B$4:$B$2103,DATA!$N$4:$N$2103,0,0,1),0))</f>
        <v>137</v>
      </c>
      <c r="L131" s="86">
        <f t="shared" si="2"/>
        <v>0.3753424658</v>
      </c>
      <c r="M131" s="52">
        <f t="array" ref="M131">IF(B131="","",IFERROR(XLOOKUP(B131,DATA!$B$4:$B$2103,DATA!$P$4:$P$2103,0,0,1),0))</f>
        <v>0</v>
      </c>
      <c r="N131" s="52">
        <f t="shared" si="3"/>
        <v>1</v>
      </c>
      <c r="O131" s="52">
        <f t="shared" si="4"/>
        <v>4</v>
      </c>
      <c r="P131" s="52">
        <f t="shared" si="5"/>
        <v>0</v>
      </c>
      <c r="Q131" s="52" t="str">
        <f t="shared" si="6"/>
        <v>CRITICO</v>
      </c>
      <c r="R131" s="52" t="str">
        <f t="shared" si="7"/>
        <v>PEDIR INMEDIATAMENTE</v>
      </c>
      <c r="S131" s="52">
        <f t="shared" si="8"/>
        <v>4</v>
      </c>
      <c r="T131" s="53">
        <f t="shared" si="9"/>
        <v>3933376</v>
      </c>
      <c r="U131" s="52" t="str">
        <f t="array" ref="U131">IF(B131="","",IFERROR(XLOOKUP(B131,DATA!$B$4:$B$2103,DATA!$M$4:$M$2103,"",0,1),""))</f>
        <v>A</v>
      </c>
      <c r="V131" s="52" t="str">
        <f t="array" ref="V131">IF(B131="","",IFERROR(XLOOKUP(B131,DATA!$B$4:$B$2103,DATA!$X$4:$X$2103,"",0,1),""))</f>
        <v>SU01F0303</v>
      </c>
      <c r="W131" s="52" t="str">
        <f t="array" ref="W131">IF(B131="","",IFERROR(XLOOKUP(B131,DATA!$B$4:$B$2103,DATA!$H$4:$H$2103,"",0,1),""))</f>
        <v>PLATAFORMA</v>
      </c>
      <c r="X131" s="52" t="str">
        <f t="shared" si="10"/>
        <v>1-MAXIMA</v>
      </c>
      <c r="Y131" s="87">
        <f t="shared" si="11"/>
        <v>137.00131</v>
      </c>
      <c r="Z131" s="52">
        <f t="shared" si="12"/>
        <v>12540029</v>
      </c>
    </row>
    <row r="132" ht="15.75" customHeight="1">
      <c r="B132" s="47">
        <f>IF(DATA!B132="","",DATA!B132)</f>
        <v>12540030</v>
      </c>
      <c r="C132" s="47">
        <f t="array" ref="C132">IF(B132="","",IFERROR(XLOOKUP(B132,DATA!$B$4:$B$2103,DATA!$D$4:$D$2103,"",0,1),""))</f>
        <v>21393575</v>
      </c>
      <c r="D132" s="47" t="str">
        <f t="array" ref="D132">IF(B132="","",IFERROR(XLOOKUP(B132,DATA!$B$4:$B$2103,DATA!$C$4:$C$2103,"",0,1),""))</f>
        <v>ABRAZADERA TUBO DE ESCAPE</v>
      </c>
      <c r="E132" s="47">
        <f t="array" ref="E132">IF(B132="","",IFERROR(XLOOKUP(B132,DATA!$B$4:$B$2103,DATA!$W$4:$W$2103,"",0,1),""))</f>
        <v>900315569</v>
      </c>
      <c r="F132" s="47" t="str">
        <f t="array" ref="F132">IF(B132="","",IFERROR(XLOOKUP(E132,PROVEEDORES!$A$2:$A$200,PROVEEDORES!$B$2:$B$200,"NO ENCONTRADO",0,1),""))</f>
        <v>VOLVO GROUP COLOMBIA S A S</v>
      </c>
      <c r="G132" s="47" t="str">
        <f t="array" ref="G132">IF(B132="","",IFERROR(XLOOKUP(B132,DATA!$B$4:$B$2103,DATA!$L$4:$L$2103,"",0,1),""))</f>
        <v>UND</v>
      </c>
      <c r="H132" s="47">
        <f t="array" ref="H132">IF(B132="","",IFERROR(XLOOKUP(B132,DATA!$B$4:$B$2103,DATA!$E$4:$E$2103,0,0,1),0))</f>
        <v>1</v>
      </c>
      <c r="I132" s="48">
        <f t="array" ref="I132">IF(B132="","",IFERROR(XLOOKUP(B132,DATA!$B$4:$B$2103,DATA!$F$4:$F$2103,0,0,1),0))</f>
        <v>173724.1</v>
      </c>
      <c r="J132" s="48">
        <f t="shared" si="1"/>
        <v>173724.1</v>
      </c>
      <c r="K132" s="47">
        <f t="array" ref="K132">IF(B132="","",IFERROR(XLOOKUP(B132,DATA!$B$4:$B$2103,DATA!$N$4:$N$2103,0,0,1),0))</f>
        <v>76</v>
      </c>
      <c r="L132" s="85">
        <f t="shared" si="2"/>
        <v>0.2082191781</v>
      </c>
      <c r="M132" s="47">
        <f t="array" ref="M132">IF(B132="","",IFERROR(XLOOKUP(B132,DATA!$B$4:$B$2103,DATA!$P$4:$P$2103,0,0,1),0))</f>
        <v>0</v>
      </c>
      <c r="N132" s="47">
        <f t="shared" si="3"/>
        <v>1</v>
      </c>
      <c r="O132" s="47">
        <f t="shared" si="4"/>
        <v>2</v>
      </c>
      <c r="P132" s="47">
        <f t="shared" si="5"/>
        <v>5</v>
      </c>
      <c r="Q132" s="47" t="str">
        <f t="shared" si="6"/>
        <v>REORDEN INMEDIATO</v>
      </c>
      <c r="R132" s="47" t="str">
        <f t="shared" si="7"/>
        <v>GENERAR OC EN 24H</v>
      </c>
      <c r="S132" s="47">
        <f t="shared" si="8"/>
        <v>1</v>
      </c>
      <c r="T132" s="48">
        <f t="shared" si="9"/>
        <v>173724.1</v>
      </c>
      <c r="U132" s="47" t="str">
        <f t="array" ref="U132">IF(B132="","",IFERROR(XLOOKUP(B132,DATA!$B$4:$B$2103,DATA!$M$4:$M$2103,"",0,1),""))</f>
        <v>A</v>
      </c>
      <c r="V132" s="47" t="str">
        <f t="array" ref="V132">IF(B132="","",IFERROR(XLOOKUP(B132,DATA!$B$4:$B$2103,DATA!$X$4:$X$2103,"",0,1),""))</f>
        <v>SU01F0304</v>
      </c>
      <c r="W132" s="47" t="str">
        <f t="array" ref="W132">IF(B132="","",IFERROR(XLOOKUP(B132,DATA!$B$4:$B$2103,DATA!$H$4:$H$2103,"",0,1),""))</f>
        <v>PLATAFORMA</v>
      </c>
      <c r="X132" s="47" t="str">
        <f t="shared" si="10"/>
        <v>2-ALTA</v>
      </c>
      <c r="Y132" s="65" t="str">
        <f t="shared" si="11"/>
        <v/>
      </c>
      <c r="Z132" s="47" t="str">
        <f t="shared" si="12"/>
        <v/>
      </c>
    </row>
    <row r="133" ht="15.75" customHeight="1">
      <c r="B133" s="52">
        <f>IF(DATA!B133="","",DATA!B133)</f>
        <v>12540031</v>
      </c>
      <c r="C133" s="52">
        <f t="array" ref="C133">IF(B133="","",IFERROR(XLOOKUP(B133,DATA!$B$4:$B$2103,DATA!$D$4:$D$2103,"",0,1),""))</f>
        <v>420643</v>
      </c>
      <c r="D133" s="52" t="str">
        <f t="array" ref="D133">IF(B133="","",IFERROR(XLOOKUP(B133,DATA!$B$4:$B$2103,DATA!$C$4:$C$2103,"",0,1),""))</f>
        <v>JUNTA RETORNO TURBO</v>
      </c>
      <c r="E133" s="52">
        <f t="array" ref="E133">IF(B133="","",IFERROR(XLOOKUP(B133,DATA!$B$4:$B$2103,DATA!$W$4:$W$2103,"",0,1),""))</f>
        <v>900315569</v>
      </c>
      <c r="F133" s="52" t="str">
        <f t="array" ref="F133">IF(B133="","",IFERROR(XLOOKUP(E133,PROVEEDORES!$A$2:$A$200,PROVEEDORES!$B$2:$B$200,"NO ENCONTRADO",0,1),""))</f>
        <v>VOLVO GROUP COLOMBIA S A S</v>
      </c>
      <c r="G133" s="52" t="str">
        <f t="array" ref="G133">IF(B133="","",IFERROR(XLOOKUP(B133,DATA!$B$4:$B$2103,DATA!$L$4:$L$2103,"",0,1),""))</f>
        <v>UND</v>
      </c>
      <c r="H133" s="52">
        <f t="array" ref="H133">IF(B133="","",IFERROR(XLOOKUP(B133,DATA!$B$4:$B$2103,DATA!$E$4:$E$2103,0,0,1),0))</f>
        <v>13</v>
      </c>
      <c r="I133" s="53">
        <f t="array" ref="I133">IF(B133="","",IFERROR(XLOOKUP(B133,DATA!$B$4:$B$2103,DATA!$F$4:$F$2103,0,0,1),0))</f>
        <v>4883.688</v>
      </c>
      <c r="J133" s="53">
        <f t="shared" si="1"/>
        <v>63487.944</v>
      </c>
      <c r="K133" s="52">
        <f t="array" ref="K133">IF(B133="","",IFERROR(XLOOKUP(B133,DATA!$B$4:$B$2103,DATA!$N$4:$N$2103,0,0,1),0))</f>
        <v>579</v>
      </c>
      <c r="L133" s="86">
        <f t="shared" si="2"/>
        <v>1.58630137</v>
      </c>
      <c r="M133" s="52">
        <f t="array" ref="M133">IF(B133="","",IFERROR(XLOOKUP(B133,DATA!$B$4:$B$2103,DATA!$P$4:$P$2103,0,0,1),0))</f>
        <v>0</v>
      </c>
      <c r="N133" s="52">
        <f t="shared" si="3"/>
        <v>6</v>
      </c>
      <c r="O133" s="52">
        <f t="shared" si="4"/>
        <v>17</v>
      </c>
      <c r="P133" s="52">
        <f t="shared" si="5"/>
        <v>8</v>
      </c>
      <c r="Q133" s="52" t="str">
        <f t="shared" si="6"/>
        <v>REORDEN INMEDIATO</v>
      </c>
      <c r="R133" s="52" t="str">
        <f t="shared" si="7"/>
        <v>GENERAR OC EN 24H</v>
      </c>
      <c r="S133" s="52">
        <f t="shared" si="8"/>
        <v>4</v>
      </c>
      <c r="T133" s="53">
        <f t="shared" si="9"/>
        <v>19534.752</v>
      </c>
      <c r="U133" s="52" t="str">
        <f t="array" ref="U133">IF(B133="","",IFERROR(XLOOKUP(B133,DATA!$B$4:$B$2103,DATA!$M$4:$M$2103,"",0,1),""))</f>
        <v>A</v>
      </c>
      <c r="V133" s="52" t="str">
        <f t="array" ref="V133">IF(B133="","",IFERROR(XLOOKUP(B133,DATA!$B$4:$B$2103,DATA!$X$4:$X$2103,"",0,1),""))</f>
        <v>SU01F0303</v>
      </c>
      <c r="W133" s="52" t="str">
        <f t="array" ref="W133">IF(B133="","",IFERROR(XLOOKUP(B133,DATA!$B$4:$B$2103,DATA!$H$4:$H$2103,"",0,1),""))</f>
        <v>PLATAFORMA</v>
      </c>
      <c r="X133" s="52" t="str">
        <f t="shared" si="10"/>
        <v>2-ALTA</v>
      </c>
      <c r="Y133" s="87" t="str">
        <f t="shared" si="11"/>
        <v/>
      </c>
      <c r="Z133" s="52" t="str">
        <f t="shared" si="12"/>
        <v/>
      </c>
    </row>
    <row r="134" ht="15.75" customHeight="1">
      <c r="B134" s="47" t="str">
        <f>IF(DATA!B134="","",DATA!B134)</f>
        <v>12540031-R</v>
      </c>
      <c r="C134" s="47">
        <f t="array" ref="C134">IF(B134="","",IFERROR(XLOOKUP(B134,DATA!$B$4:$B$2103,DATA!$D$4:$D$2103,"",0,1),""))</f>
        <v>20430627</v>
      </c>
      <c r="D134" s="47" t="str">
        <f t="array" ref="D134">IF(B134="","",IFERROR(XLOOKUP(B134,DATA!$B$4:$B$2103,DATA!$C$4:$C$2103,"",0,1),""))</f>
        <v>CONJUNTO FILTRO DE PARTICULAS</v>
      </c>
      <c r="E134" s="47">
        <f t="array" ref="E134">IF(B134="","",IFERROR(XLOOKUP(B134,DATA!$B$4:$B$2103,DATA!$W$4:$W$2103,"",0,1),""))</f>
        <v>900559647</v>
      </c>
      <c r="F134" s="47" t="str">
        <f t="array" ref="F134">IF(B134="","",IFERROR(XLOOKUP(E134,PROVEEDORES!$A$2:$A$200,PROVEEDORES!$B$2:$B$200,"NO ENCONTRADO",0,1),""))</f>
        <v>FEDERAL DIESEL IMPORTACIONES SAS</v>
      </c>
      <c r="G134" s="47" t="str">
        <f t="array" ref="G134">IF(B134="","",IFERROR(XLOOKUP(B134,DATA!$B$4:$B$2103,DATA!$L$4:$L$2103,"",0,1),""))</f>
        <v>UND</v>
      </c>
      <c r="H134" s="47">
        <f t="array" ref="H134">IF(B134="","",IFERROR(XLOOKUP(B134,DATA!$B$4:$B$2103,DATA!$E$4:$E$2103,0,0,1),0))</f>
        <v>0</v>
      </c>
      <c r="I134" s="48">
        <f t="array" ref="I134">IF(B134="","",IFERROR(XLOOKUP(B134,DATA!$B$4:$B$2103,DATA!$F$4:$F$2103,0,0,1),0))</f>
        <v>1666000</v>
      </c>
      <c r="J134" s="48">
        <f t="shared" si="1"/>
        <v>0</v>
      </c>
      <c r="K134" s="47">
        <f t="array" ref="K134">IF(B134="","",IFERROR(XLOOKUP(B134,DATA!$B$4:$B$2103,DATA!$N$4:$N$2103,0,0,1),0))</f>
        <v>6</v>
      </c>
      <c r="L134" s="85">
        <f t="shared" si="2"/>
        <v>0.01643835616</v>
      </c>
      <c r="M134" s="47">
        <f t="array" ref="M134">IF(B134="","",IFERROR(XLOOKUP(B134,DATA!$B$4:$B$2103,DATA!$P$4:$P$2103,0,0,1),0))</f>
        <v>0</v>
      </c>
      <c r="N134" s="47">
        <f t="shared" si="3"/>
        <v>0</v>
      </c>
      <c r="O134" s="47">
        <f t="shared" si="4"/>
        <v>0</v>
      </c>
      <c r="P134" s="47">
        <f t="shared" si="5"/>
        <v>0</v>
      </c>
      <c r="Q134" s="47" t="str">
        <f t="shared" si="6"/>
        <v>CRITICO</v>
      </c>
      <c r="R134" s="47" t="str">
        <f t="shared" si="7"/>
        <v>PEDIR INMEDIATAMENTE</v>
      </c>
      <c r="S134" s="47">
        <f t="shared" si="8"/>
        <v>0</v>
      </c>
      <c r="T134" s="48">
        <f t="shared" si="9"/>
        <v>0</v>
      </c>
      <c r="U134" s="47" t="str">
        <f t="array" ref="U134">IF(B134="","",IFERROR(XLOOKUP(B134,DATA!$B$4:$B$2103,DATA!$M$4:$M$2103,"",0,1),""))</f>
        <v>C</v>
      </c>
      <c r="V134" s="47" t="str">
        <f t="array" ref="V134">IF(B134="","",IFERROR(XLOOKUP(B134,DATA!$B$4:$B$2103,DATA!$X$4:$X$2103,"",0,1),""))</f>
        <v>CO-AREA 1</v>
      </c>
      <c r="W134" s="47" t="str">
        <f t="array" ref="W134">IF(B134="","",IFERROR(XLOOKUP(B134,DATA!$B$4:$B$2103,DATA!$H$4:$H$2103,"",0,1),""))</f>
        <v>PLATAFORMA</v>
      </c>
      <c r="X134" s="47" t="str">
        <f t="shared" si="10"/>
        <v>4-BAJA</v>
      </c>
      <c r="Y134" s="65">
        <f t="shared" si="11"/>
        <v>6.00134</v>
      </c>
      <c r="Z134" s="47" t="str">
        <f t="shared" si="12"/>
        <v>12540031-R</v>
      </c>
    </row>
    <row r="135" ht="15.75" customHeight="1">
      <c r="B135" s="52">
        <f>IF(DATA!B135="","",DATA!B135)</f>
        <v>12540032</v>
      </c>
      <c r="C135" s="52">
        <f t="array" ref="C135">IF(B135="","",IFERROR(XLOOKUP(B135,DATA!$B$4:$B$2103,DATA!$D$4:$D$2103,"",0,1),""))</f>
        <v>1629499</v>
      </c>
      <c r="D135" s="52" t="str">
        <f t="array" ref="D135">IF(B135="","",IFERROR(XLOOKUP(B135,DATA!$B$4:$B$2103,DATA!$C$4:$C$2103,"",0,1),""))</f>
        <v>ABRAZADERA V</v>
      </c>
      <c r="E135" s="52">
        <f t="array" ref="E135">IF(B135="","",IFERROR(XLOOKUP(B135,DATA!$B$4:$B$2103,DATA!$W$4:$W$2103,"",0,1),""))</f>
        <v>900315569</v>
      </c>
      <c r="F135" s="52" t="str">
        <f t="array" ref="F135">IF(B135="","",IFERROR(XLOOKUP(E135,PROVEEDORES!$A$2:$A$200,PROVEEDORES!$B$2:$B$200,"NO ENCONTRADO",0,1),""))</f>
        <v>VOLVO GROUP COLOMBIA S A S</v>
      </c>
      <c r="G135" s="52" t="str">
        <f t="array" ref="G135">IF(B135="","",IFERROR(XLOOKUP(B135,DATA!$B$4:$B$2103,DATA!$L$4:$L$2103,"",0,1),""))</f>
        <v>UND</v>
      </c>
      <c r="H135" s="52">
        <f t="array" ref="H135">IF(B135="","",IFERROR(XLOOKUP(B135,DATA!$B$4:$B$2103,DATA!$E$4:$E$2103,0,0,1),0))</f>
        <v>2</v>
      </c>
      <c r="I135" s="53">
        <f t="array" ref="I135">IF(B135="","",IFERROR(XLOOKUP(B135,DATA!$B$4:$B$2103,DATA!$F$4:$F$2103,0,0,1),0))</f>
        <v>155366.4</v>
      </c>
      <c r="J135" s="53">
        <f t="shared" si="1"/>
        <v>310732.8</v>
      </c>
      <c r="K135" s="52">
        <f t="array" ref="K135">IF(B135="","",IFERROR(XLOOKUP(B135,DATA!$B$4:$B$2103,DATA!$N$4:$N$2103,0,0,1),0))</f>
        <v>39</v>
      </c>
      <c r="L135" s="86">
        <f t="shared" si="2"/>
        <v>0.1068493151</v>
      </c>
      <c r="M135" s="52">
        <f t="array" ref="M135">IF(B135="","",IFERROR(XLOOKUP(B135,DATA!$B$4:$B$2103,DATA!$P$4:$P$2103,0,0,1),0))</f>
        <v>0</v>
      </c>
      <c r="N135" s="52">
        <f t="shared" si="3"/>
        <v>0</v>
      </c>
      <c r="O135" s="52">
        <f t="shared" si="4"/>
        <v>1</v>
      </c>
      <c r="P135" s="52">
        <f t="shared" si="5"/>
        <v>19</v>
      </c>
      <c r="Q135" s="52" t="str">
        <f t="shared" si="6"/>
        <v>PRECAUCION</v>
      </c>
      <c r="R135" s="52" t="str">
        <f t="shared" si="7"/>
        <v>MONITOREAR 48H</v>
      </c>
      <c r="S135" s="52">
        <f t="shared" si="8"/>
        <v>0</v>
      </c>
      <c r="T135" s="53">
        <f t="shared" si="9"/>
        <v>0</v>
      </c>
      <c r="U135" s="52" t="str">
        <f t="array" ref="U135">IF(B135="","",IFERROR(XLOOKUP(B135,DATA!$B$4:$B$2103,DATA!$M$4:$M$2103,"",0,1),""))</f>
        <v>A</v>
      </c>
      <c r="V135" s="52" t="str">
        <f t="array" ref="V135">IF(B135="","",IFERROR(XLOOKUP(B135,DATA!$B$4:$B$2103,DATA!$X$4:$X$2103,"",0,1),""))</f>
        <v>SU01F0203</v>
      </c>
      <c r="W135" s="52" t="str">
        <f t="array" ref="W135">IF(B135="","",IFERROR(XLOOKUP(B135,DATA!$B$4:$B$2103,DATA!$H$4:$H$2103,"",0,1),""))</f>
        <v>PLATAFORMA</v>
      </c>
      <c r="X135" s="52" t="str">
        <f t="shared" si="10"/>
        <v>2-ALTA</v>
      </c>
      <c r="Y135" s="87" t="str">
        <f t="shared" si="11"/>
        <v/>
      </c>
      <c r="Z135" s="52" t="str">
        <f t="shared" si="12"/>
        <v/>
      </c>
    </row>
    <row r="136" ht="15.75" customHeight="1">
      <c r="B136" s="47" t="str">
        <f>IF(DATA!B136="","",DATA!B136)</f>
        <v>12540032-R</v>
      </c>
      <c r="C136" s="47">
        <f t="array" ref="C136">IF(B136="","",IFERROR(XLOOKUP(B136,DATA!$B$4:$B$2103,DATA!$D$4:$D$2103,"",0,1),""))</f>
        <v>22149822</v>
      </c>
      <c r="D136" s="47" t="str">
        <f t="array" ref="D136">IF(B136="","",IFERROR(XLOOKUP(B136,DATA!$B$4:$B$2103,DATA!$C$4:$C$2103,"",0,1),""))</f>
        <v>INTERCOOLER</v>
      </c>
      <c r="E136" s="47">
        <f t="array" ref="E136">IF(B136="","",IFERROR(XLOOKUP(B136,DATA!$B$4:$B$2103,DATA!$W$4:$W$2103,"",0,1),""))</f>
        <v>830140144</v>
      </c>
      <c r="F136" s="47" t="str">
        <f t="array" ref="F136">IF(B136="","",IFERROR(XLOOKUP(E136,PROVEEDORES!$A$2:$A$200,PROVEEDORES!$B$2:$B$200,"NO ENCONTRADO",0,1),""))</f>
        <v>COMERCIALIZADORA Y FABRICANTE DE RADIADORES S. A .S</v>
      </c>
      <c r="G136" s="47" t="str">
        <f t="array" ref="G136">IF(B136="","",IFERROR(XLOOKUP(B136,DATA!$B$4:$B$2103,DATA!$L$4:$L$2103,"",0,1),""))</f>
        <v>UND</v>
      </c>
      <c r="H136" s="47">
        <f t="array" ref="H136">IF(B136="","",IFERROR(XLOOKUP(B136,DATA!$B$4:$B$2103,DATA!$E$4:$E$2103,0,0,1),0))</f>
        <v>1</v>
      </c>
      <c r="I136" s="48">
        <f t="array" ref="I136">IF(B136="","",IFERROR(XLOOKUP(B136,DATA!$B$4:$B$2103,DATA!$F$4:$F$2103,0,0,1),0))</f>
        <v>595000</v>
      </c>
      <c r="J136" s="48">
        <f t="shared" si="1"/>
        <v>595000</v>
      </c>
      <c r="K136" s="47">
        <f t="array" ref="K136">IF(B136="","",IFERROR(XLOOKUP(B136,DATA!$B$4:$B$2103,DATA!$N$4:$N$2103,0,0,1),0))</f>
        <v>2</v>
      </c>
      <c r="L136" s="85">
        <f t="shared" si="2"/>
        <v>0.005479452055</v>
      </c>
      <c r="M136" s="47">
        <f t="array" ref="M136">IF(B136="","",IFERROR(XLOOKUP(B136,DATA!$B$4:$B$2103,DATA!$P$4:$P$2103,0,0,1),0))</f>
        <v>0</v>
      </c>
      <c r="N136" s="47">
        <f t="shared" si="3"/>
        <v>0</v>
      </c>
      <c r="O136" s="47">
        <f t="shared" si="4"/>
        <v>0</v>
      </c>
      <c r="P136" s="47">
        <f t="shared" si="5"/>
        <v>183</v>
      </c>
      <c r="Q136" s="47" t="str">
        <f t="shared" si="6"/>
        <v>EXCESO</v>
      </c>
      <c r="R136" s="47" t="str">
        <f t="shared" si="7"/>
        <v>EVALUAR REDUCCION</v>
      </c>
      <c r="S136" s="47">
        <f t="shared" si="8"/>
        <v>0</v>
      </c>
      <c r="T136" s="48">
        <f t="shared" si="9"/>
        <v>0</v>
      </c>
      <c r="U136" s="47" t="str">
        <f t="array" ref="U136">IF(B136="","",IFERROR(XLOOKUP(B136,DATA!$B$4:$B$2103,DATA!$M$4:$M$2103,"",0,1),""))</f>
        <v>A</v>
      </c>
      <c r="V136" s="47" t="str">
        <f t="array" ref="V136">IF(B136="","",IFERROR(XLOOKUP(B136,DATA!$B$4:$B$2103,DATA!$X$4:$X$2103,"",0,1),""))</f>
        <v>SU01B0206</v>
      </c>
      <c r="W136" s="47" t="str">
        <f t="array" ref="W136">IF(B136="","",IFERROR(XLOOKUP(B136,DATA!$B$4:$B$2103,DATA!$H$4:$H$2103,"",0,1),""))</f>
        <v>PLATAFORMA</v>
      </c>
      <c r="X136" s="47" t="str">
        <f t="shared" si="10"/>
        <v>2-ALTA</v>
      </c>
      <c r="Y136" s="65" t="str">
        <f t="shared" si="11"/>
        <v/>
      </c>
      <c r="Z136" s="47" t="str">
        <f t="shared" si="12"/>
        <v/>
      </c>
    </row>
    <row r="137" ht="15.75" customHeight="1">
      <c r="B137" s="52">
        <f>IF(DATA!B137="","",DATA!B137)</f>
        <v>12540033</v>
      </c>
      <c r="C137" s="52">
        <f t="array" ref="C137">IF(B137="","",IFERROR(XLOOKUP(B137,DATA!$B$4:$B$2103,DATA!$D$4:$D$2103,"",0,1),""))</f>
        <v>984755</v>
      </c>
      <c r="D137" s="52" t="str">
        <f t="array" ref="D137">IF(B137="","",IFERROR(XLOOKUP(B137,DATA!$B$4:$B$2103,DATA!$C$4:$C$2103,"",0,1),""))</f>
        <v>TORNILLO EMBRIDADO M10x40</v>
      </c>
      <c r="E137" s="52">
        <f t="array" ref="E137">IF(B137="","",IFERROR(XLOOKUP(B137,DATA!$B$4:$B$2103,DATA!$W$4:$W$2103,"",0,1),""))</f>
        <v>900315569</v>
      </c>
      <c r="F137" s="52" t="str">
        <f t="array" ref="F137">IF(B137="","",IFERROR(XLOOKUP(E137,PROVEEDORES!$A$2:$A$200,PROVEEDORES!$B$2:$B$200,"NO ENCONTRADO",0,1),""))</f>
        <v>VOLVO GROUP COLOMBIA S A S</v>
      </c>
      <c r="G137" s="52" t="str">
        <f t="array" ref="G137">IF(B137="","",IFERROR(XLOOKUP(B137,DATA!$B$4:$B$2103,DATA!$L$4:$L$2103,"",0,1),""))</f>
        <v>UND</v>
      </c>
      <c r="H137" s="52">
        <f t="array" ref="H137">IF(B137="","",IFERROR(XLOOKUP(B137,DATA!$B$4:$B$2103,DATA!$E$4:$E$2103,0,0,1),0))</f>
        <v>5</v>
      </c>
      <c r="I137" s="53">
        <f t="array" ref="I137">IF(B137="","",IFERROR(XLOOKUP(B137,DATA!$B$4:$B$2103,DATA!$F$4:$F$2103,0,0,1),0))</f>
        <v>7105.194</v>
      </c>
      <c r="J137" s="53">
        <f t="shared" si="1"/>
        <v>35525.97</v>
      </c>
      <c r="K137" s="52">
        <f t="array" ref="K137">IF(B137="","",IFERROR(XLOOKUP(B137,DATA!$B$4:$B$2103,DATA!$N$4:$N$2103,0,0,1),0))</f>
        <v>11</v>
      </c>
      <c r="L137" s="86">
        <f t="shared" si="2"/>
        <v>0.0301369863</v>
      </c>
      <c r="M137" s="52">
        <f t="array" ref="M137">IF(B137="","",IFERROR(XLOOKUP(B137,DATA!$B$4:$B$2103,DATA!$P$4:$P$2103,0,0,1),0))</f>
        <v>0</v>
      </c>
      <c r="N137" s="52">
        <f t="shared" si="3"/>
        <v>0</v>
      </c>
      <c r="O137" s="52">
        <f t="shared" si="4"/>
        <v>0</v>
      </c>
      <c r="P137" s="52">
        <f t="shared" si="5"/>
        <v>166</v>
      </c>
      <c r="Q137" s="52" t="str">
        <f t="shared" si="6"/>
        <v>EXCESO</v>
      </c>
      <c r="R137" s="52" t="str">
        <f t="shared" si="7"/>
        <v>EVALUAR REDUCCION</v>
      </c>
      <c r="S137" s="52">
        <f t="shared" si="8"/>
        <v>0</v>
      </c>
      <c r="T137" s="53">
        <f t="shared" si="9"/>
        <v>0</v>
      </c>
      <c r="U137" s="52" t="str">
        <f t="array" ref="U137">IF(B137="","",IFERROR(XLOOKUP(B137,DATA!$B$4:$B$2103,DATA!$M$4:$M$2103,"",0,1),""))</f>
        <v>A</v>
      </c>
      <c r="V137" s="52" t="str">
        <f t="array" ref="V137">IF(B137="","",IFERROR(XLOOKUP(B137,DATA!$B$4:$B$2103,DATA!$X$4:$X$2103,"",0,1),""))</f>
        <v>SU01F0303</v>
      </c>
      <c r="W137" s="52" t="str">
        <f t="array" ref="W137">IF(B137="","",IFERROR(XLOOKUP(B137,DATA!$B$4:$B$2103,DATA!$H$4:$H$2103,"",0,1),""))</f>
        <v>PLATAFORMA</v>
      </c>
      <c r="X137" s="52" t="str">
        <f t="shared" si="10"/>
        <v>2-ALTA</v>
      </c>
      <c r="Y137" s="87" t="str">
        <f t="shared" si="11"/>
        <v/>
      </c>
      <c r="Z137" s="52" t="str">
        <f t="shared" si="12"/>
        <v/>
      </c>
    </row>
    <row r="138" ht="15.75" customHeight="1">
      <c r="B138" s="47">
        <f>IF(DATA!B138="","",DATA!B138)</f>
        <v>12540034</v>
      </c>
      <c r="C138" s="47">
        <f t="array" ref="C138">IF(B138="","",IFERROR(XLOOKUP(B138,DATA!$B$4:$B$2103,DATA!$D$4:$D$2103,"",0,1),""))</f>
        <v>24122364</v>
      </c>
      <c r="D138" s="47" t="str">
        <f t="array" ref="D138">IF(B138="","",IFERROR(XLOOKUP(B138,DATA!$B$4:$B$2103,DATA!$C$4:$C$2103,"",0,1),""))</f>
        <v>VALVULA EPG</v>
      </c>
      <c r="E138" s="47">
        <f t="array" ref="E138">IF(B138="","",IFERROR(XLOOKUP(B138,DATA!$B$4:$B$2103,DATA!$W$4:$W$2103,"",0,1),""))</f>
        <v>900315569</v>
      </c>
      <c r="F138" s="47" t="str">
        <f t="array" ref="F138">IF(B138="","",IFERROR(XLOOKUP(E138,PROVEEDORES!$A$2:$A$200,PROVEEDORES!$B$2:$B$200,"NO ENCONTRADO",0,1),""))</f>
        <v>VOLVO GROUP COLOMBIA S A S</v>
      </c>
      <c r="G138" s="47" t="str">
        <f t="array" ref="G138">IF(B138="","",IFERROR(XLOOKUP(B138,DATA!$B$4:$B$2103,DATA!$L$4:$L$2103,"",0,1),""))</f>
        <v>UND</v>
      </c>
      <c r="H138" s="47">
        <f t="array" ref="H138">IF(B138="","",IFERROR(XLOOKUP(B138,DATA!$B$4:$B$2103,DATA!$E$4:$E$2103,0,0,1),0))</f>
        <v>1</v>
      </c>
      <c r="I138" s="48">
        <f t="array" ref="I138">IF(B138="","",IFERROR(XLOOKUP(B138,DATA!$B$4:$B$2103,DATA!$F$4:$F$2103,0,0,1),0))</f>
        <v>1353403</v>
      </c>
      <c r="J138" s="48">
        <f t="shared" si="1"/>
        <v>1353403</v>
      </c>
      <c r="K138" s="47">
        <f t="array" ref="K138">IF(B138="","",IFERROR(XLOOKUP(B138,DATA!$B$4:$B$2103,DATA!$N$4:$N$2103,0,0,1),0))</f>
        <v>54</v>
      </c>
      <c r="L138" s="85">
        <f t="shared" si="2"/>
        <v>0.1479452055</v>
      </c>
      <c r="M138" s="47">
        <f t="array" ref="M138">IF(B138="","",IFERROR(XLOOKUP(B138,DATA!$B$4:$B$2103,DATA!$P$4:$P$2103,0,0,1),0))</f>
        <v>0</v>
      </c>
      <c r="N138" s="47">
        <f t="shared" si="3"/>
        <v>1</v>
      </c>
      <c r="O138" s="47">
        <f t="shared" si="4"/>
        <v>2</v>
      </c>
      <c r="P138" s="47">
        <f t="shared" si="5"/>
        <v>7</v>
      </c>
      <c r="Q138" s="47" t="str">
        <f t="shared" si="6"/>
        <v>REORDEN INMEDIATO</v>
      </c>
      <c r="R138" s="47" t="str">
        <f t="shared" si="7"/>
        <v>GENERAR OC EN 24H</v>
      </c>
      <c r="S138" s="47">
        <f t="shared" si="8"/>
        <v>1</v>
      </c>
      <c r="T138" s="48">
        <f t="shared" si="9"/>
        <v>1353403</v>
      </c>
      <c r="U138" s="47" t="str">
        <f t="array" ref="U138">IF(B138="","",IFERROR(XLOOKUP(B138,DATA!$B$4:$B$2103,DATA!$M$4:$M$2103,"",0,1),""))</f>
        <v>A</v>
      </c>
      <c r="V138" s="47" t="str">
        <f t="array" ref="V138">IF(B138="","",IFERROR(XLOOKUP(B138,DATA!$B$4:$B$2103,DATA!$X$4:$X$2103,"",0,1),""))</f>
        <v>SU01F0203</v>
      </c>
      <c r="W138" s="47" t="str">
        <f t="array" ref="W138">IF(B138="","",IFERROR(XLOOKUP(B138,DATA!$B$4:$B$2103,DATA!$H$4:$H$2103,"",0,1),""))</f>
        <v>PLATAFORMA</v>
      </c>
      <c r="X138" s="47" t="str">
        <f t="shared" si="10"/>
        <v>2-ALTA</v>
      </c>
      <c r="Y138" s="65" t="str">
        <f t="shared" si="11"/>
        <v/>
      </c>
      <c r="Z138" s="47" t="str">
        <f t="shared" si="12"/>
        <v/>
      </c>
    </row>
    <row r="139" ht="15.75" customHeight="1">
      <c r="B139" s="52">
        <f>IF(DATA!B139="","",DATA!B139)</f>
        <v>12540035</v>
      </c>
      <c r="C139" s="52">
        <f t="array" ref="C139">IF(B139="","",IFERROR(XLOOKUP(B139,DATA!$B$4:$B$2103,DATA!$D$4:$D$2103,"",0,1),""))</f>
        <v>23332309</v>
      </c>
      <c r="D139" s="52" t="str">
        <f t="array" ref="D139">IF(B139="","",IFERROR(XLOOKUP(B139,DATA!$B$4:$B$2103,DATA!$C$4:$C$2103,"",0,1),""))</f>
        <v>TUBO GASES DE ESCAPE</v>
      </c>
      <c r="E139" s="52">
        <f t="array" ref="E139">IF(B139="","",IFERROR(XLOOKUP(B139,DATA!$B$4:$B$2103,DATA!$W$4:$W$2103,"",0,1),""))</f>
        <v>900315569</v>
      </c>
      <c r="F139" s="52" t="str">
        <f t="array" ref="F139">IF(B139="","",IFERROR(XLOOKUP(E139,PROVEEDORES!$A$2:$A$200,PROVEEDORES!$B$2:$B$200,"NO ENCONTRADO",0,1),""))</f>
        <v>VOLVO GROUP COLOMBIA S A S</v>
      </c>
      <c r="G139" s="52" t="str">
        <f t="array" ref="G139">IF(B139="","",IFERROR(XLOOKUP(B139,DATA!$B$4:$B$2103,DATA!$L$4:$L$2103,"",0,1),""))</f>
        <v>UND</v>
      </c>
      <c r="H139" s="52">
        <f t="array" ref="H139">IF(B139="","",IFERROR(XLOOKUP(B139,DATA!$B$4:$B$2103,DATA!$E$4:$E$2103,0,0,1),0))</f>
        <v>0</v>
      </c>
      <c r="I139" s="53">
        <f t="array" ref="I139">IF(B139="","",IFERROR(XLOOKUP(B139,DATA!$B$4:$B$2103,DATA!$F$4:$F$2103,0,0,1),0))</f>
        <v>380.25</v>
      </c>
      <c r="J139" s="53">
        <f t="shared" si="1"/>
        <v>0</v>
      </c>
      <c r="K139" s="52">
        <f t="array" ref="K139">IF(B139="","",IFERROR(XLOOKUP(B139,DATA!$B$4:$B$2103,DATA!$N$4:$N$2103,0,0,1),0))</f>
        <v>0</v>
      </c>
      <c r="L139" s="86">
        <f t="shared" si="2"/>
        <v>0</v>
      </c>
      <c r="M139" s="52">
        <f t="array" ref="M139">IF(B139="","",IFERROR(XLOOKUP(B139,DATA!$B$4:$B$2103,DATA!$P$4:$P$2103,0,0,1),0))</f>
        <v>0</v>
      </c>
      <c r="N139" s="52">
        <f t="shared" si="3"/>
        <v>0</v>
      </c>
      <c r="O139" s="52">
        <f t="shared" si="4"/>
        <v>0</v>
      </c>
      <c r="P139" s="52" t="str">
        <f t="shared" si="5"/>
        <v/>
      </c>
      <c r="Q139" s="52" t="str">
        <f t="shared" si="6"/>
        <v>CRITICO</v>
      </c>
      <c r="R139" s="52" t="str">
        <f t="shared" si="7"/>
        <v>PEDIR INMEDIATAMENTE</v>
      </c>
      <c r="S139" s="52">
        <f t="shared" si="8"/>
        <v>0</v>
      </c>
      <c r="T139" s="53">
        <f t="shared" si="9"/>
        <v>0</v>
      </c>
      <c r="U139" s="52" t="str">
        <f t="array" ref="U139">IF(B139="","",IFERROR(XLOOKUP(B139,DATA!$B$4:$B$2103,DATA!$M$4:$M$2103,"",0,1),""))</f>
        <v>A</v>
      </c>
      <c r="V139" s="52" t="str">
        <f t="array" ref="V139">IF(B139="","",IFERROR(XLOOKUP(B139,DATA!$B$4:$B$2103,DATA!$X$4:$X$2103,"",0,1),""))</f>
        <v>SU01A0202</v>
      </c>
      <c r="W139" s="52" t="str">
        <f t="array" ref="W139">IF(B139="","",IFERROR(XLOOKUP(B139,DATA!$B$4:$B$2103,DATA!$H$4:$H$2103,"",0,1),""))</f>
        <v>PLATAFORMA</v>
      </c>
      <c r="X139" s="52" t="str">
        <f t="shared" si="10"/>
        <v>1-MAXIMA</v>
      </c>
      <c r="Y139" s="87" t="str">
        <f t="shared" si="11"/>
        <v/>
      </c>
      <c r="Z139" s="52">
        <f t="shared" si="12"/>
        <v>12540035</v>
      </c>
    </row>
    <row r="140" ht="15.75" customHeight="1">
      <c r="B140" s="47" t="str">
        <f>IF(DATA!B140="","",DATA!B140)</f>
        <v>12540035-R</v>
      </c>
      <c r="C140" s="47">
        <f t="array" ref="C140">IF(B140="","",IFERROR(XLOOKUP(B140,DATA!$B$4:$B$2103,DATA!$D$4:$D$2103,"",0,1),""))</f>
        <v>23332309</v>
      </c>
      <c r="D140" s="47" t="str">
        <f t="array" ref="D140">IF(B140="","",IFERROR(XLOOKUP(B140,DATA!$B$4:$B$2103,DATA!$C$4:$C$2103,"",0,1),""))</f>
        <v>TUBO GASES DE ESCAPE</v>
      </c>
      <c r="E140" s="47">
        <f t="array" ref="E140">IF(B140="","",IFERROR(XLOOKUP(B140,DATA!$B$4:$B$2103,DATA!$W$4:$W$2103,"",0,1),""))</f>
        <v>901327111</v>
      </c>
      <c r="F140" s="47" t="str">
        <f t="array" ref="F140">IF(B140="","",IFERROR(XLOOKUP(E140,PROVEEDORES!$A$2:$A$200,PROVEEDORES!$B$2:$B$200,"NO ENCONTRADO",0,1),""))</f>
        <v>TORNOHIMEC SAS</v>
      </c>
      <c r="G140" s="47" t="str">
        <f t="array" ref="G140">IF(B140="","",IFERROR(XLOOKUP(B140,DATA!$B$4:$B$2103,DATA!$L$4:$L$2103,"",0,1),""))</f>
        <v>UND</v>
      </c>
      <c r="H140" s="47">
        <f t="array" ref="H140">IF(B140="","",IFERROR(XLOOKUP(B140,DATA!$B$4:$B$2103,DATA!$E$4:$E$2103,0,0,1),0))</f>
        <v>1</v>
      </c>
      <c r="I140" s="48">
        <f t="array" ref="I140">IF(B140="","",IFERROR(XLOOKUP(B140,DATA!$B$4:$B$2103,DATA!$F$4:$F$2103,0,0,1),0))</f>
        <v>207536</v>
      </c>
      <c r="J140" s="48">
        <f t="shared" si="1"/>
        <v>207536</v>
      </c>
      <c r="K140" s="47">
        <f t="array" ref="K140">IF(B140="","",IFERROR(XLOOKUP(B140,DATA!$B$4:$B$2103,DATA!$N$4:$N$2103,0,0,1),0))</f>
        <v>8</v>
      </c>
      <c r="L140" s="85">
        <f t="shared" si="2"/>
        <v>0.02191780822</v>
      </c>
      <c r="M140" s="47">
        <f t="array" ref="M140">IF(B140="","",IFERROR(XLOOKUP(B140,DATA!$B$4:$B$2103,DATA!$P$4:$P$2103,0,0,1),0))</f>
        <v>0</v>
      </c>
      <c r="N140" s="47">
        <f t="shared" si="3"/>
        <v>0</v>
      </c>
      <c r="O140" s="47">
        <f t="shared" si="4"/>
        <v>0</v>
      </c>
      <c r="P140" s="47">
        <f t="shared" si="5"/>
        <v>46</v>
      </c>
      <c r="Q140" s="47" t="str">
        <f t="shared" si="6"/>
        <v>OPTIMO</v>
      </c>
      <c r="R140" s="47" t="str">
        <f t="shared" si="7"/>
        <v>NIVEL OPTIMO</v>
      </c>
      <c r="S140" s="47">
        <f t="shared" si="8"/>
        <v>0</v>
      </c>
      <c r="T140" s="48">
        <f t="shared" si="9"/>
        <v>0</v>
      </c>
      <c r="U140" s="47" t="str">
        <f t="array" ref="U140">IF(B140="","",IFERROR(XLOOKUP(B140,DATA!$B$4:$B$2103,DATA!$M$4:$M$2103,"",0,1),""))</f>
        <v>A</v>
      </c>
      <c r="V140" s="47" t="str">
        <f t="array" ref="V140">IF(B140="","",IFERROR(XLOOKUP(B140,DATA!$B$4:$B$2103,DATA!$X$4:$X$2103,"",0,1),""))</f>
        <v>SU01C0204</v>
      </c>
      <c r="W140" s="47" t="str">
        <f t="array" ref="W140">IF(B140="","",IFERROR(XLOOKUP(B140,DATA!$B$4:$B$2103,DATA!$H$4:$H$2103,"",0,1),""))</f>
        <v>PLATAFORMA</v>
      </c>
      <c r="X140" s="47" t="str">
        <f t="shared" si="10"/>
        <v>2-ALTA</v>
      </c>
      <c r="Y140" s="65" t="str">
        <f t="shared" si="11"/>
        <v/>
      </c>
      <c r="Z140" s="47" t="str">
        <f t="shared" si="12"/>
        <v/>
      </c>
    </row>
    <row r="141" ht="15.75" customHeight="1">
      <c r="B141" s="52">
        <f>IF(DATA!B141="","",DATA!B141)</f>
        <v>12540036</v>
      </c>
      <c r="C141" s="52">
        <f t="array" ref="C141">IF(B141="","",IFERROR(XLOOKUP(B141,DATA!$B$4:$B$2103,DATA!$D$4:$D$2103,"",0,1),""))</f>
        <v>24358801</v>
      </c>
      <c r="D141" s="52" t="str">
        <f t="array" ref="D141">IF(B141="","",IFERROR(XLOOKUP(B141,DATA!$B$4:$B$2103,DATA!$C$4:$C$2103,"",0,1),""))</f>
        <v>DEFENSA TERMICA</v>
      </c>
      <c r="E141" s="52">
        <f t="array" ref="E141">IF(B141="","",IFERROR(XLOOKUP(B141,DATA!$B$4:$B$2103,DATA!$W$4:$W$2103,"",0,1),""))</f>
        <v>901327111</v>
      </c>
      <c r="F141" s="52" t="str">
        <f t="array" ref="F141">IF(B141="","",IFERROR(XLOOKUP(E141,PROVEEDORES!$A$2:$A$200,PROVEEDORES!$B$2:$B$200,"NO ENCONTRADO",0,1),""))</f>
        <v>TORNOHIMEC SAS</v>
      </c>
      <c r="G141" s="52" t="str">
        <f t="array" ref="G141">IF(B141="","",IFERROR(XLOOKUP(B141,DATA!$B$4:$B$2103,DATA!$L$4:$L$2103,"",0,1),""))</f>
        <v>UND</v>
      </c>
      <c r="H141" s="52">
        <f t="array" ref="H141">IF(B141="","",IFERROR(XLOOKUP(B141,DATA!$B$4:$B$2103,DATA!$E$4:$E$2103,0,0,1),0))</f>
        <v>2</v>
      </c>
      <c r="I141" s="53">
        <f t="array" ref="I141">IF(B141="","",IFERROR(XLOOKUP(B141,DATA!$B$4:$B$2103,DATA!$F$4:$F$2103,0,0,1),0))</f>
        <v>202300</v>
      </c>
      <c r="J141" s="53">
        <f t="shared" si="1"/>
        <v>404600</v>
      </c>
      <c r="K141" s="52">
        <f t="array" ref="K141">IF(B141="","",IFERROR(XLOOKUP(B141,DATA!$B$4:$B$2103,DATA!$N$4:$N$2103,0,0,1),0))</f>
        <v>44</v>
      </c>
      <c r="L141" s="86">
        <f t="shared" si="2"/>
        <v>0.1205479452</v>
      </c>
      <c r="M141" s="52">
        <f t="array" ref="M141">IF(B141="","",IFERROR(XLOOKUP(B141,DATA!$B$4:$B$2103,DATA!$P$4:$P$2103,0,0,1),0))</f>
        <v>0</v>
      </c>
      <c r="N141" s="52">
        <f t="shared" si="3"/>
        <v>0</v>
      </c>
      <c r="O141" s="52">
        <f t="shared" si="4"/>
        <v>1</v>
      </c>
      <c r="P141" s="52">
        <f t="shared" si="5"/>
        <v>17</v>
      </c>
      <c r="Q141" s="52" t="str">
        <f t="shared" si="6"/>
        <v>PRECAUCION</v>
      </c>
      <c r="R141" s="52" t="str">
        <f t="shared" si="7"/>
        <v>MONITOREAR 48H</v>
      </c>
      <c r="S141" s="52">
        <f t="shared" si="8"/>
        <v>0</v>
      </c>
      <c r="T141" s="53">
        <f t="shared" si="9"/>
        <v>0</v>
      </c>
      <c r="U141" s="52" t="str">
        <f t="array" ref="U141">IF(B141="","",IFERROR(XLOOKUP(B141,DATA!$B$4:$B$2103,DATA!$M$4:$M$2103,"",0,1),""))</f>
        <v>A</v>
      </c>
      <c r="V141" s="52" t="str">
        <f t="array" ref="V141">IF(B141="","",IFERROR(XLOOKUP(B141,DATA!$B$4:$B$2103,DATA!$X$4:$X$2103,"",0,1),""))</f>
        <v>SU01F0301</v>
      </c>
      <c r="W141" s="52" t="str">
        <f t="array" ref="W141">IF(B141="","",IFERROR(XLOOKUP(B141,DATA!$B$4:$B$2103,DATA!$H$4:$H$2103,"",0,1),""))</f>
        <v>PLATAFORMA</v>
      </c>
      <c r="X141" s="52" t="str">
        <f t="shared" si="10"/>
        <v>2-ALTA</v>
      </c>
      <c r="Y141" s="87" t="str">
        <f t="shared" si="11"/>
        <v/>
      </c>
      <c r="Z141" s="52" t="str">
        <f t="shared" si="12"/>
        <v/>
      </c>
    </row>
    <row r="142" ht="15.75" customHeight="1">
      <c r="B142" s="47">
        <f>IF(DATA!B142="","",DATA!B142)</f>
        <v>12540037</v>
      </c>
      <c r="C142" s="47">
        <f t="array" ref="C142">IF(B142="","",IFERROR(XLOOKUP(B142,DATA!$B$4:$B$2103,DATA!$D$4:$D$2103,"",0,1),""))</f>
        <v>21759974</v>
      </c>
      <c r="D142" s="47" t="str">
        <f t="array" ref="D142">IF(B142="","",IFERROR(XLOOKUP(B142,DATA!$B$4:$B$2103,DATA!$C$4:$C$2103,"",0,1),""))</f>
        <v>ABRAZADERA U DUCTO DE ESCAPE</v>
      </c>
      <c r="E142" s="47">
        <f t="array" ref="E142">IF(B142="","",IFERROR(XLOOKUP(B142,DATA!$B$4:$B$2103,DATA!$W$4:$W$2103,"",0,1),""))</f>
        <v>900315569</v>
      </c>
      <c r="F142" s="47" t="str">
        <f t="array" ref="F142">IF(B142="","",IFERROR(XLOOKUP(E142,PROVEEDORES!$A$2:$A$200,PROVEEDORES!$B$2:$B$200,"NO ENCONTRADO",0,1),""))</f>
        <v>VOLVO GROUP COLOMBIA S A S</v>
      </c>
      <c r="G142" s="47" t="str">
        <f t="array" ref="G142">IF(B142="","",IFERROR(XLOOKUP(B142,DATA!$B$4:$B$2103,DATA!$L$4:$L$2103,"",0,1),""))</f>
        <v>UND</v>
      </c>
      <c r="H142" s="47">
        <f t="array" ref="H142">IF(B142="","",IFERROR(XLOOKUP(B142,DATA!$B$4:$B$2103,DATA!$E$4:$E$2103,0,0,1),0))</f>
        <v>1</v>
      </c>
      <c r="I142" s="48">
        <f t="array" ref="I142">IF(B142="","",IFERROR(XLOOKUP(B142,DATA!$B$4:$B$2103,DATA!$F$4:$F$2103,0,0,1),0))</f>
        <v>98334.4</v>
      </c>
      <c r="J142" s="48">
        <f t="shared" si="1"/>
        <v>98334.4</v>
      </c>
      <c r="K142" s="47">
        <f t="array" ref="K142">IF(B142="","",IFERROR(XLOOKUP(B142,DATA!$B$4:$B$2103,DATA!$N$4:$N$2103,0,0,1),0))</f>
        <v>24</v>
      </c>
      <c r="L142" s="85">
        <f t="shared" si="2"/>
        <v>0.06575342466</v>
      </c>
      <c r="M142" s="47">
        <f t="array" ref="M142">IF(B142="","",IFERROR(XLOOKUP(B142,DATA!$B$4:$B$2103,DATA!$P$4:$P$2103,0,0,1),0))</f>
        <v>0</v>
      </c>
      <c r="N142" s="47">
        <f t="shared" si="3"/>
        <v>0</v>
      </c>
      <c r="O142" s="47">
        <f t="shared" si="4"/>
        <v>0</v>
      </c>
      <c r="P142" s="47">
        <f t="shared" si="5"/>
        <v>15</v>
      </c>
      <c r="Q142" s="47" t="str">
        <f t="shared" si="6"/>
        <v>OPTIMO</v>
      </c>
      <c r="R142" s="47" t="str">
        <f t="shared" si="7"/>
        <v>NIVEL OPTIMO</v>
      </c>
      <c r="S142" s="47">
        <f t="shared" si="8"/>
        <v>0</v>
      </c>
      <c r="T142" s="48">
        <f t="shared" si="9"/>
        <v>0</v>
      </c>
      <c r="U142" s="47" t="str">
        <f t="array" ref="U142">IF(B142="","",IFERROR(XLOOKUP(B142,DATA!$B$4:$B$2103,DATA!$M$4:$M$2103,"",0,1),""))</f>
        <v>C</v>
      </c>
      <c r="V142" s="47" t="str">
        <f t="array" ref="V142">IF(B142="","",IFERROR(XLOOKUP(B142,DATA!$B$4:$B$2103,DATA!$X$4:$X$2103,"",0,1),""))</f>
        <v>SU01F0204</v>
      </c>
      <c r="W142" s="47" t="str">
        <f t="array" ref="W142">IF(B142="","",IFERROR(XLOOKUP(B142,DATA!$B$4:$B$2103,DATA!$H$4:$H$2103,"",0,1),""))</f>
        <v>PLATAFORMA</v>
      </c>
      <c r="X142" s="47" t="str">
        <f t="shared" si="10"/>
        <v>4-BAJA</v>
      </c>
      <c r="Y142" s="65" t="str">
        <f t="shared" si="11"/>
        <v/>
      </c>
      <c r="Z142" s="47" t="str">
        <f t="shared" si="12"/>
        <v/>
      </c>
    </row>
    <row r="143" ht="15.75" customHeight="1">
      <c r="B143" s="52">
        <f>IF(DATA!B143="","",DATA!B143)</f>
        <v>12540038</v>
      </c>
      <c r="C143" s="52">
        <f t="array" ref="C143">IF(B143="","",IFERROR(XLOOKUP(B143,DATA!$B$4:$B$2103,DATA!$D$4:$D$2103,"",0,1),""))</f>
        <v>23118505</v>
      </c>
      <c r="D143" s="52" t="str">
        <f t="array" ref="D143">IF(B143="","",IFERROR(XLOOKUP(B143,DATA!$B$4:$B$2103,DATA!$C$4:$C$2103,"",0,1),""))</f>
        <v>MANGUERA DE FILTRO DE AIRE</v>
      </c>
      <c r="E143" s="52">
        <f t="array" ref="E143">IF(B143="","",IFERROR(XLOOKUP(B143,DATA!$B$4:$B$2103,DATA!$W$4:$W$2103,"",0,1),""))</f>
        <v>900315569</v>
      </c>
      <c r="F143" s="52" t="str">
        <f t="array" ref="F143">IF(B143="","",IFERROR(XLOOKUP(E143,PROVEEDORES!$A$2:$A$200,PROVEEDORES!$B$2:$B$200,"NO ENCONTRADO",0,1),""))</f>
        <v>VOLVO GROUP COLOMBIA S A S</v>
      </c>
      <c r="G143" s="52" t="str">
        <f t="array" ref="G143">IF(B143="","",IFERROR(XLOOKUP(B143,DATA!$B$4:$B$2103,DATA!$L$4:$L$2103,"",0,1),""))</f>
        <v>UND</v>
      </c>
      <c r="H143" s="52">
        <f t="array" ref="H143">IF(B143="","",IFERROR(XLOOKUP(B143,DATA!$B$4:$B$2103,DATA!$E$4:$E$2103,0,0,1),0))</f>
        <v>0</v>
      </c>
      <c r="I143" s="53">
        <f t="array" ref="I143">IF(B143="","",IFERROR(XLOOKUP(B143,DATA!$B$4:$B$2103,DATA!$F$4:$F$2103,0,0,1),0))</f>
        <v>583144.7</v>
      </c>
      <c r="J143" s="53">
        <f t="shared" si="1"/>
        <v>0</v>
      </c>
      <c r="K143" s="52">
        <f t="array" ref="K143">IF(B143="","",IFERROR(XLOOKUP(B143,DATA!$B$4:$B$2103,DATA!$N$4:$N$2103,0,0,1),0))</f>
        <v>1</v>
      </c>
      <c r="L143" s="86">
        <f t="shared" si="2"/>
        <v>0.002739726027</v>
      </c>
      <c r="M143" s="52">
        <f t="array" ref="M143">IF(B143="","",IFERROR(XLOOKUP(B143,DATA!$B$4:$B$2103,DATA!$P$4:$P$2103,0,0,1),0))</f>
        <v>0</v>
      </c>
      <c r="N143" s="52">
        <f t="shared" si="3"/>
        <v>0</v>
      </c>
      <c r="O143" s="52">
        <f t="shared" si="4"/>
        <v>0</v>
      </c>
      <c r="P143" s="52">
        <f t="shared" si="5"/>
        <v>0</v>
      </c>
      <c r="Q143" s="52" t="str">
        <f t="shared" si="6"/>
        <v>CRITICO</v>
      </c>
      <c r="R143" s="52" t="str">
        <f t="shared" si="7"/>
        <v>PEDIR INMEDIATAMENTE</v>
      </c>
      <c r="S143" s="52">
        <f t="shared" si="8"/>
        <v>0</v>
      </c>
      <c r="T143" s="53">
        <f t="shared" si="9"/>
        <v>0</v>
      </c>
      <c r="U143" s="52" t="str">
        <f t="array" ref="U143">IF(B143="","",IFERROR(XLOOKUP(B143,DATA!$B$4:$B$2103,DATA!$M$4:$M$2103,"",0,1),""))</f>
        <v>A</v>
      </c>
      <c r="V143" s="52" t="str">
        <f t="array" ref="V143">IF(B143="","",IFERROR(XLOOKUP(B143,DATA!$B$4:$B$2103,DATA!$X$4:$X$2103,"",0,1),""))</f>
        <v>SU01A0202</v>
      </c>
      <c r="W143" s="52" t="str">
        <f t="array" ref="W143">IF(B143="","",IFERROR(XLOOKUP(B143,DATA!$B$4:$B$2103,DATA!$H$4:$H$2103,"",0,1),""))</f>
        <v>PLATAFORMA</v>
      </c>
      <c r="X143" s="52" t="str">
        <f t="shared" si="10"/>
        <v>1-MAXIMA</v>
      </c>
      <c r="Y143" s="87">
        <f t="shared" si="11"/>
        <v>1.00143</v>
      </c>
      <c r="Z143" s="52">
        <f t="shared" si="12"/>
        <v>12540038</v>
      </c>
    </row>
    <row r="144" ht="15.75" customHeight="1">
      <c r="B144" s="47">
        <f>IF(DATA!B144="","",DATA!B144)</f>
        <v>12540039</v>
      </c>
      <c r="C144" s="47">
        <f t="array" ref="C144">IF(B144="","",IFERROR(XLOOKUP(B144,DATA!$B$4:$B$2103,DATA!$D$4:$D$2103,"",0,1),""))</f>
        <v>20565893</v>
      </c>
      <c r="D144" s="47" t="str">
        <f t="array" ref="D144">IF(B144="","",IFERROR(XLOOKUP(B144,DATA!$B$4:$B$2103,DATA!$C$4:$C$2103,"",0,1),""))</f>
        <v>MANGUERA LUBRICACIÓN PRESIÓN TURBO</v>
      </c>
      <c r="E144" s="47">
        <f t="array" ref="E144">IF(B144="","",IFERROR(XLOOKUP(B144,DATA!$B$4:$B$2103,DATA!$W$4:$W$2103,"",0,1),""))</f>
        <v>900315569</v>
      </c>
      <c r="F144" s="47" t="str">
        <f t="array" ref="F144">IF(B144="","",IFERROR(XLOOKUP(E144,PROVEEDORES!$A$2:$A$200,PROVEEDORES!$B$2:$B$200,"NO ENCONTRADO",0,1),""))</f>
        <v>VOLVO GROUP COLOMBIA S A S</v>
      </c>
      <c r="G144" s="47" t="str">
        <f t="array" ref="G144">IF(B144="","",IFERROR(XLOOKUP(B144,DATA!$B$4:$B$2103,DATA!$L$4:$L$2103,"",0,1),""))</f>
        <v>UND</v>
      </c>
      <c r="H144" s="47">
        <f t="array" ref="H144">IF(B144="","",IFERROR(XLOOKUP(B144,DATA!$B$4:$B$2103,DATA!$E$4:$E$2103,0,0,1),0))</f>
        <v>1</v>
      </c>
      <c r="I144" s="48">
        <f t="array" ref="I144">IF(B144="","",IFERROR(XLOOKUP(B144,DATA!$B$4:$B$2103,DATA!$F$4:$F$2103,0,0,1),0))</f>
        <v>384998.6</v>
      </c>
      <c r="J144" s="48">
        <f t="shared" si="1"/>
        <v>384998.6</v>
      </c>
      <c r="K144" s="47">
        <f t="array" ref="K144">IF(B144="","",IFERROR(XLOOKUP(B144,DATA!$B$4:$B$2103,DATA!$N$4:$N$2103,0,0,1),0))</f>
        <v>6</v>
      </c>
      <c r="L144" s="85">
        <f t="shared" si="2"/>
        <v>0.01643835616</v>
      </c>
      <c r="M144" s="47">
        <f t="array" ref="M144">IF(B144="","",IFERROR(XLOOKUP(B144,DATA!$B$4:$B$2103,DATA!$P$4:$P$2103,0,0,1),0))</f>
        <v>0</v>
      </c>
      <c r="N144" s="47">
        <f t="shared" si="3"/>
        <v>0</v>
      </c>
      <c r="O144" s="47">
        <f t="shared" si="4"/>
        <v>0</v>
      </c>
      <c r="P144" s="47">
        <f t="shared" si="5"/>
        <v>61</v>
      </c>
      <c r="Q144" s="47" t="str">
        <f t="shared" si="6"/>
        <v>OPTIMO</v>
      </c>
      <c r="R144" s="47" t="str">
        <f t="shared" si="7"/>
        <v>NIVEL OPTIMO</v>
      </c>
      <c r="S144" s="47">
        <f t="shared" si="8"/>
        <v>0</v>
      </c>
      <c r="T144" s="48">
        <f t="shared" si="9"/>
        <v>0</v>
      </c>
      <c r="U144" s="47" t="str">
        <f t="array" ref="U144">IF(B144="","",IFERROR(XLOOKUP(B144,DATA!$B$4:$B$2103,DATA!$M$4:$M$2103,"",0,1),""))</f>
        <v>A</v>
      </c>
      <c r="V144" s="47" t="str">
        <f t="array" ref="V144">IF(B144="","",IFERROR(XLOOKUP(B144,DATA!$B$4:$B$2103,DATA!$X$4:$X$2103,"",0,1),""))</f>
        <v>SU01F0302</v>
      </c>
      <c r="W144" s="47" t="str">
        <f t="array" ref="W144">IF(B144="","",IFERROR(XLOOKUP(B144,DATA!$B$4:$B$2103,DATA!$H$4:$H$2103,"",0,1),""))</f>
        <v>PLATAFORMA</v>
      </c>
      <c r="X144" s="47" t="str">
        <f t="shared" si="10"/>
        <v>2-ALTA</v>
      </c>
      <c r="Y144" s="65" t="str">
        <f t="shared" si="11"/>
        <v/>
      </c>
      <c r="Z144" s="47" t="str">
        <f t="shared" si="12"/>
        <v/>
      </c>
    </row>
    <row r="145" ht="15.75" customHeight="1">
      <c r="B145" s="52">
        <f>IF(DATA!B145="","",DATA!B145)</f>
        <v>12540040</v>
      </c>
      <c r="C145" s="52">
        <f t="array" ref="C145">IF(B145="","",IFERROR(XLOOKUP(B145,DATA!$B$4:$B$2103,DATA!$D$4:$D$2103,"",0,1),""))</f>
        <v>24224949</v>
      </c>
      <c r="D145" s="52" t="str">
        <f t="array" ref="D145">IF(B145="","",IFERROR(XLOOKUP(B145,DATA!$B$4:$B$2103,DATA!$C$4:$C$2103,"",0,1),""))</f>
        <v>PEDAL ACELERADOR</v>
      </c>
      <c r="E145" s="52">
        <f t="array" ref="E145">IF(B145="","",IFERROR(XLOOKUP(B145,DATA!$B$4:$B$2103,DATA!$W$4:$W$2103,"",0,1),""))</f>
        <v>900315569</v>
      </c>
      <c r="F145" s="52" t="str">
        <f t="array" ref="F145">IF(B145="","",IFERROR(XLOOKUP(E145,PROVEEDORES!$A$2:$A$200,PROVEEDORES!$B$2:$B$200,"NO ENCONTRADO",0,1),""))</f>
        <v>VOLVO GROUP COLOMBIA S A S</v>
      </c>
      <c r="G145" s="52" t="str">
        <f t="array" ref="G145">IF(B145="","",IFERROR(XLOOKUP(B145,DATA!$B$4:$B$2103,DATA!$L$4:$L$2103,"",0,1),""))</f>
        <v>UND</v>
      </c>
      <c r="H145" s="52">
        <f t="array" ref="H145">IF(B145="","",IFERROR(XLOOKUP(B145,DATA!$B$4:$B$2103,DATA!$E$4:$E$2103,0,0,1),0))</f>
        <v>0</v>
      </c>
      <c r="I145" s="53">
        <f t="array" ref="I145">IF(B145="","",IFERROR(XLOOKUP(B145,DATA!$B$4:$B$2103,DATA!$F$4:$F$2103,0,0,1),0))</f>
        <v>1668439</v>
      </c>
      <c r="J145" s="53">
        <f t="shared" si="1"/>
        <v>0</v>
      </c>
      <c r="K145" s="52">
        <f t="array" ref="K145">IF(B145="","",IFERROR(XLOOKUP(B145,DATA!$B$4:$B$2103,DATA!$N$4:$N$2103,0,0,1),0))</f>
        <v>2</v>
      </c>
      <c r="L145" s="86">
        <f t="shared" si="2"/>
        <v>0.005479452055</v>
      </c>
      <c r="M145" s="52">
        <f t="array" ref="M145">IF(B145="","",IFERROR(XLOOKUP(B145,DATA!$B$4:$B$2103,DATA!$P$4:$P$2103,0,0,1),0))</f>
        <v>0</v>
      </c>
      <c r="N145" s="52">
        <f t="shared" si="3"/>
        <v>0</v>
      </c>
      <c r="O145" s="52">
        <f t="shared" si="4"/>
        <v>0</v>
      </c>
      <c r="P145" s="52">
        <f t="shared" si="5"/>
        <v>0</v>
      </c>
      <c r="Q145" s="52" t="str">
        <f t="shared" si="6"/>
        <v>CRITICO</v>
      </c>
      <c r="R145" s="52" t="str">
        <f t="shared" si="7"/>
        <v>PEDIR INMEDIATAMENTE</v>
      </c>
      <c r="S145" s="52">
        <f t="shared" si="8"/>
        <v>0</v>
      </c>
      <c r="T145" s="53">
        <f t="shared" si="9"/>
        <v>0</v>
      </c>
      <c r="U145" s="52" t="str">
        <f t="array" ref="U145">IF(B145="","",IFERROR(XLOOKUP(B145,DATA!$B$4:$B$2103,DATA!$M$4:$M$2103,"",0,1),""))</f>
        <v>A</v>
      </c>
      <c r="V145" s="52" t="str">
        <f t="array" ref="V145">IF(B145="","",IFERROR(XLOOKUP(B145,DATA!$B$4:$B$2103,DATA!$X$4:$X$2103,"",0,1),""))</f>
        <v>SU01F0201</v>
      </c>
      <c r="W145" s="52" t="str">
        <f t="array" ref="W145">IF(B145="","",IFERROR(XLOOKUP(B145,DATA!$B$4:$B$2103,DATA!$H$4:$H$2103,"",0,1),""))</f>
        <v>PLATAFORMA</v>
      </c>
      <c r="X145" s="52" t="str">
        <f t="shared" si="10"/>
        <v>1-MAXIMA</v>
      </c>
      <c r="Y145" s="87">
        <f t="shared" si="11"/>
        <v>2.00145</v>
      </c>
      <c r="Z145" s="52">
        <f t="shared" si="12"/>
        <v>12540040</v>
      </c>
    </row>
    <row r="146" ht="15.75" customHeight="1">
      <c r="B146" s="47">
        <f>IF(DATA!B146="","",DATA!B146)</f>
        <v>12540041</v>
      </c>
      <c r="C146" s="47">
        <f t="array" ref="C146">IF(B146="","",IFERROR(XLOOKUP(B146,DATA!$B$4:$B$2103,DATA!$D$4:$D$2103,"",0,1),""))</f>
        <v>420500</v>
      </c>
      <c r="D146" s="47" t="str">
        <f t="array" ref="D146">IF(B146="","",IFERROR(XLOOKUP(B146,DATA!$B$4:$B$2103,DATA!$C$4:$C$2103,"",0,1),""))</f>
        <v>MANGUITO DISTANCIADOR</v>
      </c>
      <c r="E146" s="47">
        <f t="array" ref="E146">IF(B146="","",IFERROR(XLOOKUP(B146,DATA!$B$4:$B$2103,DATA!$W$4:$W$2103,"",0,1),""))</f>
        <v>900315569</v>
      </c>
      <c r="F146" s="47" t="str">
        <f t="array" ref="F146">IF(B146="","",IFERROR(XLOOKUP(E146,PROVEEDORES!$A$2:$A$200,PROVEEDORES!$B$2:$B$200,"NO ENCONTRADO",0,1),""))</f>
        <v>VOLVO GROUP COLOMBIA S A S</v>
      </c>
      <c r="G146" s="47" t="str">
        <f t="array" ref="G146">IF(B146="","",IFERROR(XLOOKUP(B146,DATA!$B$4:$B$2103,DATA!$L$4:$L$2103,"",0,1),""))</f>
        <v>UND</v>
      </c>
      <c r="H146" s="47">
        <f t="array" ref="H146">IF(B146="","",IFERROR(XLOOKUP(B146,DATA!$B$4:$B$2103,DATA!$E$4:$E$2103,0,0,1),0))</f>
        <v>7</v>
      </c>
      <c r="I146" s="48">
        <f t="array" ref="I146">IF(B146="","",IFERROR(XLOOKUP(B146,DATA!$B$4:$B$2103,DATA!$F$4:$F$2103,0,0,1),0))</f>
        <v>17955.08</v>
      </c>
      <c r="J146" s="48">
        <f t="shared" si="1"/>
        <v>125685.56</v>
      </c>
      <c r="K146" s="47">
        <f t="array" ref="K146">IF(B146="","",IFERROR(XLOOKUP(B146,DATA!$B$4:$B$2103,DATA!$N$4:$N$2103,0,0,1),0))</f>
        <v>165</v>
      </c>
      <c r="L146" s="85">
        <f t="shared" si="2"/>
        <v>0.4520547945</v>
      </c>
      <c r="M146" s="47">
        <f t="array" ref="M146">IF(B146="","",IFERROR(XLOOKUP(B146,DATA!$B$4:$B$2103,DATA!$P$4:$P$2103,0,0,1),0))</f>
        <v>0</v>
      </c>
      <c r="N146" s="47">
        <f t="shared" si="3"/>
        <v>2</v>
      </c>
      <c r="O146" s="47">
        <f t="shared" si="4"/>
        <v>5</v>
      </c>
      <c r="P146" s="47">
        <f t="shared" si="5"/>
        <v>15</v>
      </c>
      <c r="Q146" s="47" t="str">
        <f t="shared" si="6"/>
        <v>PRECAUCION</v>
      </c>
      <c r="R146" s="47" t="str">
        <f t="shared" si="7"/>
        <v>MONITOREAR 48H</v>
      </c>
      <c r="S146" s="47">
        <f t="shared" si="8"/>
        <v>0</v>
      </c>
      <c r="T146" s="48">
        <f t="shared" si="9"/>
        <v>0</v>
      </c>
      <c r="U146" s="47" t="str">
        <f t="array" ref="U146">IF(B146="","",IFERROR(XLOOKUP(B146,DATA!$B$4:$B$2103,DATA!$M$4:$M$2103,"",0,1),""))</f>
        <v>A</v>
      </c>
      <c r="V146" s="47" t="str">
        <f t="array" ref="V146">IF(B146="","",IFERROR(XLOOKUP(B146,DATA!$B$4:$B$2103,DATA!$X$4:$X$2103,"",0,1),""))</f>
        <v>SU01F0304</v>
      </c>
      <c r="W146" s="47" t="str">
        <f t="array" ref="W146">IF(B146="","",IFERROR(XLOOKUP(B146,DATA!$B$4:$B$2103,DATA!$H$4:$H$2103,"",0,1),""))</f>
        <v>PLATAFORMA</v>
      </c>
      <c r="X146" s="47" t="str">
        <f t="shared" si="10"/>
        <v>2-ALTA</v>
      </c>
      <c r="Y146" s="65" t="str">
        <f t="shared" si="11"/>
        <v/>
      </c>
      <c r="Z146" s="47" t="str">
        <f t="shared" si="12"/>
        <v/>
      </c>
    </row>
    <row r="147" ht="15.75" customHeight="1">
      <c r="B147" s="52">
        <f>IF(DATA!B147="","",DATA!B147)</f>
        <v>12540042</v>
      </c>
      <c r="C147" s="52">
        <f t="array" ref="C147">IF(B147="","",IFERROR(XLOOKUP(B147,DATA!$B$4:$B$2103,DATA!$D$4:$D$2103,"",0,1),""))</f>
        <v>20356838</v>
      </c>
      <c r="D147" s="52" t="str">
        <f t="array" ref="D147">IF(B147="","",IFERROR(XLOOKUP(B147,DATA!$B$4:$B$2103,DATA!$C$4:$C$2103,"",0,1),""))</f>
        <v>TAPA DE LLENADO COMBUSTIBLE</v>
      </c>
      <c r="E147" s="52">
        <f t="array" ref="E147">IF(B147="","",IFERROR(XLOOKUP(B147,DATA!$B$4:$B$2103,DATA!$W$4:$W$2103,"",0,1),""))</f>
        <v>900315569</v>
      </c>
      <c r="F147" s="52" t="str">
        <f t="array" ref="F147">IF(B147="","",IFERROR(XLOOKUP(E147,PROVEEDORES!$A$2:$A$200,PROVEEDORES!$B$2:$B$200,"NO ENCONTRADO",0,1),""))</f>
        <v>VOLVO GROUP COLOMBIA S A S</v>
      </c>
      <c r="G147" s="52" t="str">
        <f t="array" ref="G147">IF(B147="","",IFERROR(XLOOKUP(B147,DATA!$B$4:$B$2103,DATA!$L$4:$L$2103,"",0,1),""))</f>
        <v>UND</v>
      </c>
      <c r="H147" s="52">
        <f t="array" ref="H147">IF(B147="","",IFERROR(XLOOKUP(B147,DATA!$B$4:$B$2103,DATA!$E$4:$E$2103,0,0,1),0))</f>
        <v>3</v>
      </c>
      <c r="I147" s="53">
        <f t="array" ref="I147">IF(B147="","",IFERROR(XLOOKUP(B147,DATA!$B$4:$B$2103,DATA!$F$4:$F$2103,0,0,1),0))</f>
        <v>137143.9</v>
      </c>
      <c r="J147" s="53">
        <f t="shared" si="1"/>
        <v>411431.7</v>
      </c>
      <c r="K147" s="52">
        <f t="array" ref="K147">IF(B147="","",IFERROR(XLOOKUP(B147,DATA!$B$4:$B$2103,DATA!$N$4:$N$2103,0,0,1),0))</f>
        <v>29</v>
      </c>
      <c r="L147" s="86">
        <f t="shared" si="2"/>
        <v>0.07945205479</v>
      </c>
      <c r="M147" s="52">
        <f t="array" ref="M147">IF(B147="","",IFERROR(XLOOKUP(B147,DATA!$B$4:$B$2103,DATA!$P$4:$P$2103,0,0,1),0))</f>
        <v>0</v>
      </c>
      <c r="N147" s="52">
        <f t="shared" si="3"/>
        <v>0</v>
      </c>
      <c r="O147" s="52">
        <f t="shared" si="4"/>
        <v>1</v>
      </c>
      <c r="P147" s="52">
        <f t="shared" si="5"/>
        <v>38</v>
      </c>
      <c r="Q147" s="52" t="str">
        <f t="shared" si="6"/>
        <v>OPTIMO</v>
      </c>
      <c r="R147" s="52" t="str">
        <f t="shared" si="7"/>
        <v>NIVEL OPTIMO</v>
      </c>
      <c r="S147" s="52">
        <f t="shared" si="8"/>
        <v>0</v>
      </c>
      <c r="T147" s="53">
        <f t="shared" si="9"/>
        <v>0</v>
      </c>
      <c r="U147" s="52" t="str">
        <f t="array" ref="U147">IF(B147="","",IFERROR(XLOOKUP(B147,DATA!$B$4:$B$2103,DATA!$M$4:$M$2103,"",0,1),""))</f>
        <v>B</v>
      </c>
      <c r="V147" s="52" t="str">
        <f t="array" ref="V147">IF(B147="","",IFERROR(XLOOKUP(B147,DATA!$B$4:$B$2103,DATA!$X$4:$X$2103,"",0,1),""))</f>
        <v>SU01F0204</v>
      </c>
      <c r="W147" s="52" t="str">
        <f t="array" ref="W147">IF(B147="","",IFERROR(XLOOKUP(B147,DATA!$B$4:$B$2103,DATA!$H$4:$H$2103,"",0,1),""))</f>
        <v>PLATAFORMA</v>
      </c>
      <c r="X147" s="52" t="str">
        <f t="shared" si="10"/>
        <v>3-MEDIA</v>
      </c>
      <c r="Y147" s="87" t="str">
        <f t="shared" si="11"/>
        <v/>
      </c>
      <c r="Z147" s="52" t="str">
        <f t="shared" si="12"/>
        <v/>
      </c>
    </row>
    <row r="148" ht="15.75" customHeight="1">
      <c r="B148" s="47">
        <f>IF(DATA!B148="","",DATA!B148)</f>
        <v>12540043</v>
      </c>
      <c r="C148" s="47">
        <f t="array" ref="C148">IF(B148="","",IFERROR(XLOOKUP(B148,DATA!$B$4:$B$2103,DATA!$D$4:$D$2103,"",0,1),""))</f>
        <v>23349752</v>
      </c>
      <c r="D148" s="47" t="str">
        <f t="array" ref="D148">IF(B148="","",IFERROR(XLOOKUP(B148,DATA!$B$4:$B$2103,DATA!$C$4:$C$2103,"",0,1),""))</f>
        <v>CONSOLA L</v>
      </c>
      <c r="E148" s="47">
        <f t="array" ref="E148">IF(B148="","",IFERROR(XLOOKUP(B148,DATA!$B$4:$B$2103,DATA!$W$4:$W$2103,"",0,1),""))</f>
        <v>900315569</v>
      </c>
      <c r="F148" s="47" t="str">
        <f t="array" ref="F148">IF(B148="","",IFERROR(XLOOKUP(E148,PROVEEDORES!$A$2:$A$200,PROVEEDORES!$B$2:$B$200,"NO ENCONTRADO",0,1),""))</f>
        <v>VOLVO GROUP COLOMBIA S A S</v>
      </c>
      <c r="G148" s="47" t="str">
        <f t="array" ref="G148">IF(B148="","",IFERROR(XLOOKUP(B148,DATA!$B$4:$B$2103,DATA!$L$4:$L$2103,"",0,1),""))</f>
        <v>UND</v>
      </c>
      <c r="H148" s="47">
        <f t="array" ref="H148">IF(B148="","",IFERROR(XLOOKUP(B148,DATA!$B$4:$B$2103,DATA!$E$4:$E$2103,0,0,1),0))</f>
        <v>1</v>
      </c>
      <c r="I148" s="48">
        <f t="array" ref="I148">IF(B148="","",IFERROR(XLOOKUP(B148,DATA!$B$4:$B$2103,DATA!$F$4:$F$2103,0,0,1),0))</f>
        <v>62278.46</v>
      </c>
      <c r="J148" s="48">
        <f t="shared" si="1"/>
        <v>62278.46</v>
      </c>
      <c r="K148" s="47">
        <f t="array" ref="K148">IF(B148="","",IFERROR(XLOOKUP(B148,DATA!$B$4:$B$2103,DATA!$N$4:$N$2103,0,0,1),0))</f>
        <v>25</v>
      </c>
      <c r="L148" s="85">
        <f t="shared" si="2"/>
        <v>0.06849315068</v>
      </c>
      <c r="M148" s="47">
        <f t="array" ref="M148">IF(B148="","",IFERROR(XLOOKUP(B148,DATA!$B$4:$B$2103,DATA!$P$4:$P$2103,0,0,1),0))</f>
        <v>0</v>
      </c>
      <c r="N148" s="47">
        <f t="shared" si="3"/>
        <v>0</v>
      </c>
      <c r="O148" s="47">
        <f t="shared" si="4"/>
        <v>0</v>
      </c>
      <c r="P148" s="47">
        <f t="shared" si="5"/>
        <v>15</v>
      </c>
      <c r="Q148" s="47" t="str">
        <f t="shared" si="6"/>
        <v>OPTIMO</v>
      </c>
      <c r="R148" s="47" t="str">
        <f t="shared" si="7"/>
        <v>NIVEL OPTIMO</v>
      </c>
      <c r="S148" s="47">
        <f t="shared" si="8"/>
        <v>0</v>
      </c>
      <c r="T148" s="48">
        <f t="shared" si="9"/>
        <v>0</v>
      </c>
      <c r="U148" s="47" t="str">
        <f t="array" ref="U148">IF(B148="","",IFERROR(XLOOKUP(B148,DATA!$B$4:$B$2103,DATA!$M$4:$M$2103,"",0,1),""))</f>
        <v>B</v>
      </c>
      <c r="V148" s="47" t="str">
        <f t="array" ref="V148">IF(B148="","",IFERROR(XLOOKUP(B148,DATA!$B$4:$B$2103,DATA!$X$4:$X$2103,"",0,1),""))</f>
        <v>SU01F0203</v>
      </c>
      <c r="W148" s="47" t="str">
        <f t="array" ref="W148">IF(B148="","",IFERROR(XLOOKUP(B148,DATA!$B$4:$B$2103,DATA!$H$4:$H$2103,"",0,1),""))</f>
        <v>PLATAFORMA</v>
      </c>
      <c r="X148" s="47" t="str">
        <f t="shared" si="10"/>
        <v>3-MEDIA</v>
      </c>
      <c r="Y148" s="65" t="str">
        <f t="shared" si="11"/>
        <v/>
      </c>
      <c r="Z148" s="47" t="str">
        <f t="shared" si="12"/>
        <v/>
      </c>
    </row>
    <row r="149" ht="15.75" customHeight="1">
      <c r="B149" s="52">
        <f>IF(DATA!B149="","",DATA!B149)</f>
        <v>12540044</v>
      </c>
      <c r="C149" s="52">
        <f t="array" ref="C149">IF(B149="","",IFERROR(XLOOKUP(B149,DATA!$B$4:$B$2103,DATA!$D$4:$D$2103,"",0,1),""))</f>
        <v>1581047</v>
      </c>
      <c r="D149" s="52" t="str">
        <f t="array" ref="D149">IF(B149="","",IFERROR(XLOOKUP(B149,DATA!$B$4:$B$2103,DATA!$C$4:$C$2103,"",0,1),""))</f>
        <v>ABRADERA DE TUBO DE ESCAPE</v>
      </c>
      <c r="E149" s="52">
        <f t="array" ref="E149">IF(B149="","",IFERROR(XLOOKUP(B149,DATA!$B$4:$B$2103,DATA!$W$4:$W$2103,"",0,1),""))</f>
        <v>900315569</v>
      </c>
      <c r="F149" s="52" t="str">
        <f t="array" ref="F149">IF(B149="","",IFERROR(XLOOKUP(E149,PROVEEDORES!$A$2:$A$200,PROVEEDORES!$B$2:$B$200,"NO ENCONTRADO",0,1),""))</f>
        <v>VOLVO GROUP COLOMBIA S A S</v>
      </c>
      <c r="G149" s="52" t="str">
        <f t="array" ref="G149">IF(B149="","",IFERROR(XLOOKUP(B149,DATA!$B$4:$B$2103,DATA!$L$4:$L$2103,"",0,1),""))</f>
        <v>UND</v>
      </c>
      <c r="H149" s="52">
        <f t="array" ref="H149">IF(B149="","",IFERROR(XLOOKUP(B149,DATA!$B$4:$B$2103,DATA!$E$4:$E$2103,0,0,1),0))</f>
        <v>1</v>
      </c>
      <c r="I149" s="53">
        <f t="array" ref="I149">IF(B149="","",IFERROR(XLOOKUP(B149,DATA!$B$4:$B$2103,DATA!$F$4:$F$2103,0,0,1),0))</f>
        <v>155116.5</v>
      </c>
      <c r="J149" s="53">
        <f t="shared" si="1"/>
        <v>155116.5</v>
      </c>
      <c r="K149" s="52">
        <f t="array" ref="K149">IF(B149="","",IFERROR(XLOOKUP(B149,DATA!$B$4:$B$2103,DATA!$N$4:$N$2103,0,0,1),0))</f>
        <v>5</v>
      </c>
      <c r="L149" s="86">
        <f t="shared" si="2"/>
        <v>0.01369863014</v>
      </c>
      <c r="M149" s="52">
        <f t="array" ref="M149">IF(B149="","",IFERROR(XLOOKUP(B149,DATA!$B$4:$B$2103,DATA!$P$4:$P$2103,0,0,1),0))</f>
        <v>0</v>
      </c>
      <c r="N149" s="52">
        <f t="shared" si="3"/>
        <v>0</v>
      </c>
      <c r="O149" s="52">
        <f t="shared" si="4"/>
        <v>0</v>
      </c>
      <c r="P149" s="52">
        <f t="shared" si="5"/>
        <v>73</v>
      </c>
      <c r="Q149" s="52" t="str">
        <f t="shared" si="6"/>
        <v>OPTIMO</v>
      </c>
      <c r="R149" s="52" t="str">
        <f t="shared" si="7"/>
        <v>NIVEL OPTIMO</v>
      </c>
      <c r="S149" s="52">
        <f t="shared" si="8"/>
        <v>0</v>
      </c>
      <c r="T149" s="53">
        <f t="shared" si="9"/>
        <v>0</v>
      </c>
      <c r="U149" s="52" t="str">
        <f t="array" ref="U149">IF(B149="","",IFERROR(XLOOKUP(B149,DATA!$B$4:$B$2103,DATA!$M$4:$M$2103,"",0,1),""))</f>
        <v>B</v>
      </c>
      <c r="V149" s="52" t="str">
        <f t="array" ref="V149">IF(B149="","",IFERROR(XLOOKUP(B149,DATA!$B$4:$B$2103,DATA!$X$4:$X$2103,"",0,1),""))</f>
        <v>SU01F0303</v>
      </c>
      <c r="W149" s="52" t="str">
        <f t="array" ref="W149">IF(B149="","",IFERROR(XLOOKUP(B149,DATA!$B$4:$B$2103,DATA!$H$4:$H$2103,"",0,1),""))</f>
        <v>PLATAFORMA</v>
      </c>
      <c r="X149" s="52" t="str">
        <f t="shared" si="10"/>
        <v>3-MEDIA</v>
      </c>
      <c r="Y149" s="87" t="str">
        <f t="shared" si="11"/>
        <v/>
      </c>
      <c r="Z149" s="52" t="str">
        <f t="shared" si="12"/>
        <v/>
      </c>
    </row>
    <row r="150" ht="15.75" customHeight="1">
      <c r="B150" s="47">
        <f>IF(DATA!B150="","",DATA!B150)</f>
        <v>12540045</v>
      </c>
      <c r="C150" s="47">
        <f t="array" ref="C150">IF(B150="","",IFERROR(XLOOKUP(B150,DATA!$B$4:$B$2103,DATA!$D$4:$D$2103,"",0,1),""))</f>
        <v>20592783</v>
      </c>
      <c r="D150" s="47" t="str">
        <f t="array" ref="D150">IF(B150="","",IFERROR(XLOOKUP(B150,DATA!$B$4:$B$2103,DATA!$C$4:$C$2103,"",0,1),""))</f>
        <v>ABRAZADERA</v>
      </c>
      <c r="E150" s="47">
        <f t="array" ref="E150">IF(B150="","",IFERROR(XLOOKUP(B150,DATA!$B$4:$B$2103,DATA!$W$4:$W$2103,"",0,1),""))</f>
        <v>900315569</v>
      </c>
      <c r="F150" s="47" t="str">
        <f t="array" ref="F150">IF(B150="","",IFERROR(XLOOKUP(E150,PROVEEDORES!$A$2:$A$200,PROVEEDORES!$B$2:$B$200,"NO ENCONTRADO",0,1),""))</f>
        <v>VOLVO GROUP COLOMBIA S A S</v>
      </c>
      <c r="G150" s="47" t="str">
        <f t="array" ref="G150">IF(B150="","",IFERROR(XLOOKUP(B150,DATA!$B$4:$B$2103,DATA!$L$4:$L$2103,"",0,1),""))</f>
        <v>UND</v>
      </c>
      <c r="H150" s="47">
        <f t="array" ref="H150">IF(B150="","",IFERROR(XLOOKUP(B150,DATA!$B$4:$B$2103,DATA!$E$4:$E$2103,0,0,1),0))</f>
        <v>2</v>
      </c>
      <c r="I150" s="48">
        <f t="array" ref="I150">IF(B150="","",IFERROR(XLOOKUP(B150,DATA!$B$4:$B$2103,DATA!$F$4:$F$2103,0,0,1),0))</f>
        <v>100593.7</v>
      </c>
      <c r="J150" s="48">
        <f t="shared" si="1"/>
        <v>201187.4</v>
      </c>
      <c r="K150" s="47">
        <f t="array" ref="K150">IF(B150="","",IFERROR(XLOOKUP(B150,DATA!$B$4:$B$2103,DATA!$N$4:$N$2103,0,0,1),0))</f>
        <v>28</v>
      </c>
      <c r="L150" s="85">
        <f t="shared" si="2"/>
        <v>0.07671232877</v>
      </c>
      <c r="M150" s="47">
        <f t="array" ref="M150">IF(B150="","",IFERROR(XLOOKUP(B150,DATA!$B$4:$B$2103,DATA!$P$4:$P$2103,0,0,1),0))</f>
        <v>0</v>
      </c>
      <c r="N150" s="47">
        <f t="shared" si="3"/>
        <v>0</v>
      </c>
      <c r="O150" s="47">
        <f t="shared" si="4"/>
        <v>1</v>
      </c>
      <c r="P150" s="47">
        <f t="shared" si="5"/>
        <v>26</v>
      </c>
      <c r="Q150" s="47" t="str">
        <f t="shared" si="6"/>
        <v>PRECAUCION</v>
      </c>
      <c r="R150" s="47" t="str">
        <f t="shared" si="7"/>
        <v>MONITOREAR 48H</v>
      </c>
      <c r="S150" s="47">
        <f t="shared" si="8"/>
        <v>0</v>
      </c>
      <c r="T150" s="48">
        <f t="shared" si="9"/>
        <v>0</v>
      </c>
      <c r="U150" s="47" t="str">
        <f t="array" ref="U150">IF(B150="","",IFERROR(XLOOKUP(B150,DATA!$B$4:$B$2103,DATA!$M$4:$M$2103,"",0,1),""))</f>
        <v>C</v>
      </c>
      <c r="V150" s="47" t="str">
        <f t="array" ref="V150">IF(B150="","",IFERROR(XLOOKUP(B150,DATA!$B$4:$B$2103,DATA!$X$4:$X$2103,"",0,1),""))</f>
        <v>SU01F0302</v>
      </c>
      <c r="W150" s="47" t="str">
        <f t="array" ref="W150">IF(B150="","",IFERROR(XLOOKUP(B150,DATA!$B$4:$B$2103,DATA!$H$4:$H$2103,"",0,1),""))</f>
        <v>PLATAFORMA</v>
      </c>
      <c r="X150" s="47" t="str">
        <f t="shared" si="10"/>
        <v>4-BAJA</v>
      </c>
      <c r="Y150" s="65" t="str">
        <f t="shared" si="11"/>
        <v/>
      </c>
      <c r="Z150" s="47" t="str">
        <f t="shared" si="12"/>
        <v/>
      </c>
    </row>
    <row r="151" ht="15.75" customHeight="1">
      <c r="B151" s="52">
        <f>IF(DATA!B151="","",DATA!B151)</f>
        <v>12540046</v>
      </c>
      <c r="C151" s="52" t="str">
        <f t="array" ref="C151">IF(B151="","",IFERROR(XLOOKUP(B151,DATA!$B$4:$B$2103,DATA!$D$4:$D$2103,"",0,1),""))</f>
        <v/>
      </c>
      <c r="D151" s="52" t="str">
        <f t="array" ref="D151">IF(B151="","",IFERROR(XLOOKUP(B151,DATA!$B$4:$B$2103,DATA!$C$4:$C$2103,"",0,1),""))</f>
        <v>RACOR NIPLE SENSOR PRESION CRT</v>
      </c>
      <c r="E151" s="52">
        <f t="array" ref="E151">IF(B151="","",IFERROR(XLOOKUP(B151,DATA!$B$4:$B$2103,DATA!$W$4:$W$2103,"",0,1),""))</f>
        <v>901327111</v>
      </c>
      <c r="F151" s="52" t="str">
        <f t="array" ref="F151">IF(B151="","",IFERROR(XLOOKUP(E151,PROVEEDORES!$A$2:$A$200,PROVEEDORES!$B$2:$B$200,"NO ENCONTRADO",0,1),""))</f>
        <v>TORNOHIMEC SAS</v>
      </c>
      <c r="G151" s="52" t="str">
        <f t="array" ref="G151">IF(B151="","",IFERROR(XLOOKUP(B151,DATA!$B$4:$B$2103,DATA!$L$4:$L$2103,"",0,1),""))</f>
        <v>UND</v>
      </c>
      <c r="H151" s="52">
        <f t="array" ref="H151">IF(B151="","",IFERROR(XLOOKUP(B151,DATA!$B$4:$B$2103,DATA!$E$4:$E$2103,0,0,1),0))</f>
        <v>10</v>
      </c>
      <c r="I151" s="53">
        <f t="array" ref="I151">IF(B151="","",IFERROR(XLOOKUP(B151,DATA!$B$4:$B$2103,DATA!$F$4:$F$2103,0,0,1),0))</f>
        <v>29982.05</v>
      </c>
      <c r="J151" s="53">
        <f t="shared" si="1"/>
        <v>299820.5</v>
      </c>
      <c r="K151" s="52">
        <f t="array" ref="K151">IF(B151="","",IFERROR(XLOOKUP(B151,DATA!$B$4:$B$2103,DATA!$N$4:$N$2103,0,0,1),0))</f>
        <v>16</v>
      </c>
      <c r="L151" s="86">
        <f t="shared" si="2"/>
        <v>0.04383561644</v>
      </c>
      <c r="M151" s="52">
        <f t="array" ref="M151">IF(B151="","",IFERROR(XLOOKUP(B151,DATA!$B$4:$B$2103,DATA!$P$4:$P$2103,0,0,1),0))</f>
        <v>0</v>
      </c>
      <c r="N151" s="52">
        <f t="shared" si="3"/>
        <v>0</v>
      </c>
      <c r="O151" s="52">
        <f t="shared" si="4"/>
        <v>0</v>
      </c>
      <c r="P151" s="52">
        <f t="shared" si="5"/>
        <v>228</v>
      </c>
      <c r="Q151" s="52" t="str">
        <f t="shared" si="6"/>
        <v>EXCESO</v>
      </c>
      <c r="R151" s="52" t="str">
        <f t="shared" si="7"/>
        <v>EVALUAR REDUCCION</v>
      </c>
      <c r="S151" s="52">
        <f t="shared" si="8"/>
        <v>0</v>
      </c>
      <c r="T151" s="53">
        <f t="shared" si="9"/>
        <v>0</v>
      </c>
      <c r="U151" s="52" t="str">
        <f t="array" ref="U151">IF(B151="","",IFERROR(XLOOKUP(B151,DATA!$B$4:$B$2103,DATA!$M$4:$M$2103,"",0,1),""))</f>
        <v>B</v>
      </c>
      <c r="V151" s="52" t="str">
        <f t="array" ref="V151">IF(B151="","",IFERROR(XLOOKUP(B151,DATA!$B$4:$B$2103,DATA!$X$4:$X$2103,"",0,1),""))</f>
        <v>SU01D0303</v>
      </c>
      <c r="W151" s="52" t="str">
        <f t="array" ref="W151">IF(B151="","",IFERROR(XLOOKUP(B151,DATA!$B$4:$B$2103,DATA!$H$4:$H$2103,"",0,1),""))</f>
        <v>PLATAFORMA</v>
      </c>
      <c r="X151" s="52" t="str">
        <f t="shared" si="10"/>
        <v>3-MEDIA</v>
      </c>
      <c r="Y151" s="87" t="str">
        <f t="shared" si="11"/>
        <v/>
      </c>
      <c r="Z151" s="52" t="str">
        <f t="shared" si="12"/>
        <v/>
      </c>
    </row>
    <row r="152" ht="15.75" customHeight="1">
      <c r="B152" s="47">
        <f>IF(DATA!B152="","",DATA!B152)</f>
        <v>12540047</v>
      </c>
      <c r="C152" s="47" t="str">
        <f t="array" ref="C152">IF(B152="","",IFERROR(XLOOKUP(B152,DATA!$B$4:$B$2103,DATA!$D$4:$D$2103,"",0,1),""))</f>
        <v/>
      </c>
      <c r="D152" s="47" t="str">
        <f t="array" ref="D152">IF(B152="","",IFERROR(XLOOKUP(B152,DATA!$B$4:$B$2103,DATA!$C$4:$C$2103,"",0,1),""))</f>
        <v>TORNILLO BCC INOXIDABLE</v>
      </c>
      <c r="E152" s="47">
        <f t="array" ref="E152">IF(B152="","",IFERROR(XLOOKUP(B152,DATA!$B$4:$B$2103,DATA!$W$4:$W$2103,"",0,1),""))</f>
        <v>900664298</v>
      </c>
      <c r="F152" s="47" t="str">
        <f t="array" ref="F152">IF(B152="","",IFERROR(XLOOKUP(E152,PROVEEDORES!$A$2:$A$200,PROVEEDORES!$B$2:$B$200,"NO ENCONTRADO",0,1),""))</f>
        <v>SOLUCIONES INTEGRALES PARA CARROCERIAS SOCIEDAD POR ACCIONES SIMPLIFICADA</v>
      </c>
      <c r="G152" s="47" t="str">
        <f t="array" ref="G152">IF(B152="","",IFERROR(XLOOKUP(B152,DATA!$B$4:$B$2103,DATA!$L$4:$L$2103,"",0,1),""))</f>
        <v>UND</v>
      </c>
      <c r="H152" s="47">
        <f t="array" ref="H152">IF(B152="","",IFERROR(XLOOKUP(B152,DATA!$B$4:$B$2103,DATA!$E$4:$E$2103,0,0,1),0))</f>
        <v>1</v>
      </c>
      <c r="I152" s="48">
        <f t="array" ref="I152">IF(B152="","",IFERROR(XLOOKUP(B152,DATA!$B$4:$B$2103,DATA!$F$4:$F$2103,0,0,1),0))</f>
        <v>6128.5</v>
      </c>
      <c r="J152" s="48">
        <f t="shared" si="1"/>
        <v>6128.5</v>
      </c>
      <c r="K152" s="47">
        <f t="array" ref="K152">IF(B152="","",IFERROR(XLOOKUP(B152,DATA!$B$4:$B$2103,DATA!$N$4:$N$2103,0,0,1),0))</f>
        <v>29</v>
      </c>
      <c r="L152" s="85">
        <f t="shared" si="2"/>
        <v>0.07945205479</v>
      </c>
      <c r="M152" s="47">
        <f t="array" ref="M152">IF(B152="","",IFERROR(XLOOKUP(B152,DATA!$B$4:$B$2103,DATA!$P$4:$P$2103,0,0,1),0))</f>
        <v>0</v>
      </c>
      <c r="N152" s="47">
        <f t="shared" si="3"/>
        <v>0</v>
      </c>
      <c r="O152" s="47">
        <f t="shared" si="4"/>
        <v>1</v>
      </c>
      <c r="P152" s="47">
        <f t="shared" si="5"/>
        <v>13</v>
      </c>
      <c r="Q152" s="47" t="str">
        <f t="shared" si="6"/>
        <v>REORDEN INMEDIATO</v>
      </c>
      <c r="R152" s="47" t="str">
        <f t="shared" si="7"/>
        <v>GENERAR OC EN 24H</v>
      </c>
      <c r="S152" s="47">
        <f t="shared" si="8"/>
        <v>0</v>
      </c>
      <c r="T152" s="48">
        <f t="shared" si="9"/>
        <v>0</v>
      </c>
      <c r="U152" s="47" t="str">
        <f t="array" ref="U152">IF(B152="","",IFERROR(XLOOKUP(B152,DATA!$B$4:$B$2103,DATA!$M$4:$M$2103,"",0,1),""))</f>
        <v>B</v>
      </c>
      <c r="V152" s="47" t="str">
        <f t="array" ref="V152">IF(B152="","",IFERROR(XLOOKUP(B152,DATA!$B$4:$B$2103,DATA!$X$4:$X$2103,"",0,1),""))</f>
        <v>SU01E0203</v>
      </c>
      <c r="W152" s="47" t="str">
        <f t="array" ref="W152">IF(B152="","",IFERROR(XLOOKUP(B152,DATA!$B$4:$B$2103,DATA!$H$4:$H$2103,"",0,1),""))</f>
        <v>PLATAFORMA</v>
      </c>
      <c r="X152" s="47" t="str">
        <f t="shared" si="10"/>
        <v>3-MEDIA</v>
      </c>
      <c r="Y152" s="65" t="str">
        <f t="shared" si="11"/>
        <v/>
      </c>
      <c r="Z152" s="47" t="str">
        <f t="shared" si="12"/>
        <v/>
      </c>
    </row>
    <row r="153" ht="15.75" customHeight="1">
      <c r="B153" s="52">
        <f>IF(DATA!B153="","",DATA!B153)</f>
        <v>12540048</v>
      </c>
      <c r="C153" s="52">
        <f t="array" ref="C153">IF(B153="","",IFERROR(XLOOKUP(B153,DATA!$B$4:$B$2103,DATA!$D$4:$D$2103,"",0,1),""))</f>
        <v>23355141</v>
      </c>
      <c r="D153" s="52" t="str">
        <f t="array" ref="D153">IF(B153="","",IFERROR(XLOOKUP(B153,DATA!$B$4:$B$2103,DATA!$C$4:$C$2103,"",0,1),""))</f>
        <v>TUBO DE ESCAPE</v>
      </c>
      <c r="E153" s="52">
        <f t="array" ref="E153">IF(B153="","",IFERROR(XLOOKUP(B153,DATA!$B$4:$B$2103,DATA!$W$4:$W$2103,"",0,1),""))</f>
        <v>900315569</v>
      </c>
      <c r="F153" s="52" t="str">
        <f t="array" ref="F153">IF(B153="","",IFERROR(XLOOKUP(E153,PROVEEDORES!$A$2:$A$200,PROVEEDORES!$B$2:$B$200,"NO ENCONTRADO",0,1),""))</f>
        <v>VOLVO GROUP COLOMBIA S A S</v>
      </c>
      <c r="G153" s="52" t="str">
        <f t="array" ref="G153">IF(B153="","",IFERROR(XLOOKUP(B153,DATA!$B$4:$B$2103,DATA!$L$4:$L$2103,"",0,1),""))</f>
        <v>UND</v>
      </c>
      <c r="H153" s="52">
        <f t="array" ref="H153">IF(B153="","",IFERROR(XLOOKUP(B153,DATA!$B$4:$B$2103,DATA!$E$4:$E$2103,0,0,1),0))</f>
        <v>0</v>
      </c>
      <c r="I153" s="53">
        <f t="array" ref="I153">IF(B153="","",IFERROR(XLOOKUP(B153,DATA!$B$4:$B$2103,DATA!$F$4:$F$2103,0,0,1),0))</f>
        <v>392.25</v>
      </c>
      <c r="J153" s="53">
        <f t="shared" si="1"/>
        <v>0</v>
      </c>
      <c r="K153" s="52">
        <f t="array" ref="K153">IF(B153="","",IFERROR(XLOOKUP(B153,DATA!$B$4:$B$2103,DATA!$N$4:$N$2103,0,0,1),0))</f>
        <v>0</v>
      </c>
      <c r="L153" s="86">
        <f t="shared" si="2"/>
        <v>0</v>
      </c>
      <c r="M153" s="52">
        <f t="array" ref="M153">IF(B153="","",IFERROR(XLOOKUP(B153,DATA!$B$4:$B$2103,DATA!$P$4:$P$2103,0,0,1),0))</f>
        <v>0</v>
      </c>
      <c r="N153" s="52">
        <f t="shared" si="3"/>
        <v>0</v>
      </c>
      <c r="O153" s="52">
        <f t="shared" si="4"/>
        <v>0</v>
      </c>
      <c r="P153" s="52" t="str">
        <f t="shared" si="5"/>
        <v/>
      </c>
      <c r="Q153" s="52" t="str">
        <f t="shared" si="6"/>
        <v>CRITICO</v>
      </c>
      <c r="R153" s="52" t="str">
        <f t="shared" si="7"/>
        <v>PEDIR INMEDIATAMENTE</v>
      </c>
      <c r="S153" s="52">
        <f t="shared" si="8"/>
        <v>0</v>
      </c>
      <c r="T153" s="53">
        <f t="shared" si="9"/>
        <v>0</v>
      </c>
      <c r="U153" s="52" t="str">
        <f t="array" ref="U153">IF(B153="","",IFERROR(XLOOKUP(B153,DATA!$B$4:$B$2103,DATA!$M$4:$M$2103,"",0,1),""))</f>
        <v>B</v>
      </c>
      <c r="V153" s="52" t="str">
        <f t="array" ref="V153">IF(B153="","",IFERROR(XLOOKUP(B153,DATA!$B$4:$B$2103,DATA!$X$4:$X$2103,"",0,1),""))</f>
        <v>SU01A0202</v>
      </c>
      <c r="W153" s="52" t="str">
        <f t="array" ref="W153">IF(B153="","",IFERROR(XLOOKUP(B153,DATA!$B$4:$B$2103,DATA!$H$4:$H$2103,"",0,1),""))</f>
        <v>PLATAFORMA</v>
      </c>
      <c r="X153" s="52" t="str">
        <f t="shared" si="10"/>
        <v>3-MEDIA</v>
      </c>
      <c r="Y153" s="87" t="str">
        <f t="shared" si="11"/>
        <v/>
      </c>
      <c r="Z153" s="52">
        <f t="shared" si="12"/>
        <v>12540048</v>
      </c>
    </row>
    <row r="154" ht="15.75" customHeight="1">
      <c r="B154" s="47" t="str">
        <f>IF(DATA!B154="","",DATA!B154)</f>
        <v>12540048-R</v>
      </c>
      <c r="C154" s="47">
        <f t="array" ref="C154">IF(B154="","",IFERROR(XLOOKUP(B154,DATA!$B$4:$B$2103,DATA!$D$4:$D$2103,"",0,1),""))</f>
        <v>23355141</v>
      </c>
      <c r="D154" s="47" t="str">
        <f t="array" ref="D154">IF(B154="","",IFERROR(XLOOKUP(B154,DATA!$B$4:$B$2103,DATA!$C$4:$C$2103,"",0,1),""))</f>
        <v>TUBO DE ESCAPE</v>
      </c>
      <c r="E154" s="47">
        <f t="array" ref="E154">IF(B154="","",IFERROR(XLOOKUP(B154,DATA!$B$4:$B$2103,DATA!$W$4:$W$2103,"",0,1),""))</f>
        <v>900971262</v>
      </c>
      <c r="F154" s="47" t="str">
        <f t="array" ref="F154">IF(B154="","",IFERROR(XLOOKUP(E154,PROVEEDORES!$A$2:$A$200,PROVEEDORES!$B$2:$B$200,"NO ENCONTRADO",0,1),""))</f>
        <v>SOLINDUTEC SAS</v>
      </c>
      <c r="G154" s="47" t="str">
        <f t="array" ref="G154">IF(B154="","",IFERROR(XLOOKUP(B154,DATA!$B$4:$B$2103,DATA!$L$4:$L$2103,"",0,1),""))</f>
        <v>UND</v>
      </c>
      <c r="H154" s="47">
        <f t="array" ref="H154">IF(B154="","",IFERROR(XLOOKUP(B154,DATA!$B$4:$B$2103,DATA!$E$4:$E$2103,0,0,1),0))</f>
        <v>1</v>
      </c>
      <c r="I154" s="48">
        <f t="array" ref="I154">IF(B154="","",IFERROR(XLOOKUP(B154,DATA!$B$4:$B$2103,DATA!$F$4:$F$2103,0,0,1),0))</f>
        <v>238000</v>
      </c>
      <c r="J154" s="48">
        <f t="shared" si="1"/>
        <v>238000</v>
      </c>
      <c r="K154" s="47">
        <f t="array" ref="K154">IF(B154="","",IFERROR(XLOOKUP(B154,DATA!$B$4:$B$2103,DATA!$N$4:$N$2103,0,0,1),0))</f>
        <v>1</v>
      </c>
      <c r="L154" s="85">
        <f t="shared" si="2"/>
        <v>0.002739726027</v>
      </c>
      <c r="M154" s="47">
        <f t="array" ref="M154">IF(B154="","",IFERROR(XLOOKUP(B154,DATA!$B$4:$B$2103,DATA!$P$4:$P$2103,0,0,1),0))</f>
        <v>0</v>
      </c>
      <c r="N154" s="47">
        <f t="shared" si="3"/>
        <v>0</v>
      </c>
      <c r="O154" s="47">
        <f t="shared" si="4"/>
        <v>0</v>
      </c>
      <c r="P154" s="47">
        <f t="shared" si="5"/>
        <v>365</v>
      </c>
      <c r="Q154" s="47" t="str">
        <f t="shared" si="6"/>
        <v>EXCESO</v>
      </c>
      <c r="R154" s="47" t="str">
        <f t="shared" si="7"/>
        <v>EVALUAR REDUCCION</v>
      </c>
      <c r="S154" s="47">
        <f t="shared" si="8"/>
        <v>0</v>
      </c>
      <c r="T154" s="48">
        <f t="shared" si="9"/>
        <v>0</v>
      </c>
      <c r="U154" s="47" t="str">
        <f t="array" ref="U154">IF(B154="","",IFERROR(XLOOKUP(B154,DATA!$B$4:$B$2103,DATA!$M$4:$M$2103,"",0,1),""))</f>
        <v>B</v>
      </c>
      <c r="V154" s="47" t="str">
        <f t="array" ref="V154">IF(B154="","",IFERROR(XLOOKUP(B154,DATA!$B$4:$B$2103,DATA!$X$4:$X$2103,"",0,1),""))</f>
        <v>SU01B0203</v>
      </c>
      <c r="W154" s="47" t="str">
        <f t="array" ref="W154">IF(B154="","",IFERROR(XLOOKUP(B154,DATA!$B$4:$B$2103,DATA!$H$4:$H$2103,"",0,1),""))</f>
        <v>PLATAFORMA</v>
      </c>
      <c r="X154" s="47" t="str">
        <f t="shared" si="10"/>
        <v>3-MEDIA</v>
      </c>
      <c r="Y154" s="65" t="str">
        <f t="shared" si="11"/>
        <v/>
      </c>
      <c r="Z154" s="47" t="str">
        <f t="shared" si="12"/>
        <v/>
      </c>
    </row>
    <row r="155" ht="15.75" customHeight="1">
      <c r="B155" s="52">
        <f>IF(DATA!B155="","",DATA!B155)</f>
        <v>12540049</v>
      </c>
      <c r="C155" s="52">
        <f t="array" ref="C155">IF(B155="","",IFERROR(XLOOKUP(B155,DATA!$B$4:$B$2103,DATA!$D$4:$D$2103,"",0,1),""))</f>
        <v>21092815</v>
      </c>
      <c r="D155" s="52" t="str">
        <f t="array" ref="D155">IF(B155="","",IFERROR(XLOOKUP(B155,DATA!$B$4:$B$2103,DATA!$C$4:$C$2103,"",0,1),""))</f>
        <v>MULTIPLE DE ESCAPE</v>
      </c>
      <c r="E155" s="52">
        <f t="array" ref="E155">IF(B155="","",IFERROR(XLOOKUP(B155,DATA!$B$4:$B$2103,DATA!$W$4:$W$2103,"",0,1),""))</f>
        <v>900315569</v>
      </c>
      <c r="F155" s="52" t="str">
        <f t="array" ref="F155">IF(B155="","",IFERROR(XLOOKUP(E155,PROVEEDORES!$A$2:$A$200,PROVEEDORES!$B$2:$B$200,"NO ENCONTRADO",0,1),""))</f>
        <v>VOLVO GROUP COLOMBIA S A S</v>
      </c>
      <c r="G155" s="52" t="str">
        <f t="array" ref="G155">IF(B155="","",IFERROR(XLOOKUP(B155,DATA!$B$4:$B$2103,DATA!$L$4:$L$2103,"",0,1),""))</f>
        <v>UND</v>
      </c>
      <c r="H155" s="52">
        <f t="array" ref="H155">IF(B155="","",IFERROR(XLOOKUP(B155,DATA!$B$4:$B$2103,DATA!$E$4:$E$2103,0,0,1),0))</f>
        <v>0</v>
      </c>
      <c r="I155" s="53">
        <f t="array" ref="I155">IF(B155="","",IFERROR(XLOOKUP(B155,DATA!$B$4:$B$2103,DATA!$F$4:$F$2103,0,0,1),0))</f>
        <v>1383.75</v>
      </c>
      <c r="J155" s="53">
        <f t="shared" si="1"/>
        <v>0</v>
      </c>
      <c r="K155" s="52">
        <f t="array" ref="K155">IF(B155="","",IFERROR(XLOOKUP(B155,DATA!$B$4:$B$2103,DATA!$N$4:$N$2103,0,0,1),0))</f>
        <v>0</v>
      </c>
      <c r="L155" s="86">
        <f t="shared" si="2"/>
        <v>0</v>
      </c>
      <c r="M155" s="52">
        <f t="array" ref="M155">IF(B155="","",IFERROR(XLOOKUP(B155,DATA!$B$4:$B$2103,DATA!$P$4:$P$2103,0,0,1),0))</f>
        <v>0</v>
      </c>
      <c r="N155" s="52">
        <f t="shared" si="3"/>
        <v>0</v>
      </c>
      <c r="O155" s="52">
        <f t="shared" si="4"/>
        <v>0</v>
      </c>
      <c r="P155" s="52" t="str">
        <f t="shared" si="5"/>
        <v/>
      </c>
      <c r="Q155" s="52" t="str">
        <f t="shared" si="6"/>
        <v>CRITICO</v>
      </c>
      <c r="R155" s="52" t="str">
        <f t="shared" si="7"/>
        <v>PEDIR INMEDIATAMENTE</v>
      </c>
      <c r="S155" s="52">
        <f t="shared" si="8"/>
        <v>0</v>
      </c>
      <c r="T155" s="53">
        <f t="shared" si="9"/>
        <v>0</v>
      </c>
      <c r="U155" s="52" t="str">
        <f t="array" ref="U155">IF(B155="","",IFERROR(XLOOKUP(B155,DATA!$B$4:$B$2103,DATA!$M$4:$M$2103,"",0,1),""))</f>
        <v>B</v>
      </c>
      <c r="V155" s="52" t="str">
        <f t="array" ref="V155">IF(B155="","",IFERROR(XLOOKUP(B155,DATA!$B$4:$B$2103,DATA!$X$4:$X$2103,"",0,1),""))</f>
        <v>SU01A0202</v>
      </c>
      <c r="W155" s="52" t="str">
        <f t="array" ref="W155">IF(B155="","",IFERROR(XLOOKUP(B155,DATA!$B$4:$B$2103,DATA!$H$4:$H$2103,"",0,1),""))</f>
        <v>PLATAFORMA</v>
      </c>
      <c r="X155" s="52" t="str">
        <f t="shared" si="10"/>
        <v>3-MEDIA</v>
      </c>
      <c r="Y155" s="87" t="str">
        <f t="shared" si="11"/>
        <v/>
      </c>
      <c r="Z155" s="52">
        <f t="shared" si="12"/>
        <v>12540049</v>
      </c>
    </row>
    <row r="156" ht="15.75" customHeight="1">
      <c r="B156" s="47" t="str">
        <f>IF(DATA!B156="","",DATA!B156)</f>
        <v>12540049-R</v>
      </c>
      <c r="C156" s="47">
        <f t="array" ref="C156">IF(B156="","",IFERROR(XLOOKUP(B156,DATA!$B$4:$B$2103,DATA!$D$4:$D$2103,"",0,1),""))</f>
        <v>21092815</v>
      </c>
      <c r="D156" s="47" t="str">
        <f t="array" ref="D156">IF(B156="","",IFERROR(XLOOKUP(B156,DATA!$B$4:$B$2103,DATA!$C$4:$C$2103,"",0,1),""))</f>
        <v>MULTIPLE DE ESCAPE</v>
      </c>
      <c r="E156" s="47">
        <f t="array" ref="E156">IF(B156="","",IFERROR(XLOOKUP(B156,DATA!$B$4:$B$2103,DATA!$W$4:$W$2103,"",0,1),""))</f>
        <v>901327111</v>
      </c>
      <c r="F156" s="47" t="str">
        <f t="array" ref="F156">IF(B156="","",IFERROR(XLOOKUP(E156,PROVEEDORES!$A$2:$A$200,PROVEEDORES!$B$2:$B$200,"NO ENCONTRADO",0,1),""))</f>
        <v>TORNOHIMEC SAS</v>
      </c>
      <c r="G156" s="47" t="str">
        <f t="array" ref="G156">IF(B156="","",IFERROR(XLOOKUP(B156,DATA!$B$4:$B$2103,DATA!$L$4:$L$2103,"",0,1),""))</f>
        <v>UND</v>
      </c>
      <c r="H156" s="47">
        <f t="array" ref="H156">IF(B156="","",IFERROR(XLOOKUP(B156,DATA!$B$4:$B$2103,DATA!$E$4:$E$2103,0,0,1),0))</f>
        <v>1</v>
      </c>
      <c r="I156" s="48">
        <f t="array" ref="I156">IF(B156="","",IFERROR(XLOOKUP(B156,DATA!$B$4:$B$2103,DATA!$F$4:$F$2103,0,0,1),0))</f>
        <v>518840</v>
      </c>
      <c r="J156" s="48">
        <f t="shared" si="1"/>
        <v>518840</v>
      </c>
      <c r="K156" s="47">
        <f t="array" ref="K156">IF(B156="","",IFERROR(XLOOKUP(B156,DATA!$B$4:$B$2103,DATA!$N$4:$N$2103,0,0,1),0))</f>
        <v>78</v>
      </c>
      <c r="L156" s="85">
        <f t="shared" si="2"/>
        <v>0.2136986301</v>
      </c>
      <c r="M156" s="47">
        <f t="array" ref="M156">IF(B156="","",IFERROR(XLOOKUP(B156,DATA!$B$4:$B$2103,DATA!$P$4:$P$2103,0,0,1),0))</f>
        <v>0</v>
      </c>
      <c r="N156" s="47">
        <f t="shared" si="3"/>
        <v>1</v>
      </c>
      <c r="O156" s="47">
        <f t="shared" si="4"/>
        <v>2</v>
      </c>
      <c r="P156" s="47">
        <f t="shared" si="5"/>
        <v>5</v>
      </c>
      <c r="Q156" s="47" t="str">
        <f t="shared" si="6"/>
        <v>REORDEN INMEDIATO</v>
      </c>
      <c r="R156" s="47" t="str">
        <f t="shared" si="7"/>
        <v>GENERAR OC EN 24H</v>
      </c>
      <c r="S156" s="47">
        <f t="shared" si="8"/>
        <v>1</v>
      </c>
      <c r="T156" s="48">
        <f t="shared" si="9"/>
        <v>518840</v>
      </c>
      <c r="U156" s="47" t="str">
        <f t="array" ref="U156">IF(B156="","",IFERROR(XLOOKUP(B156,DATA!$B$4:$B$2103,DATA!$M$4:$M$2103,"",0,1),""))</f>
        <v>A</v>
      </c>
      <c r="V156" s="47" t="str">
        <f t="array" ref="V156">IF(B156="","",IFERROR(XLOOKUP(B156,DATA!$B$4:$B$2103,DATA!$X$4:$X$2103,"",0,1),""))</f>
        <v>SU01C0203</v>
      </c>
      <c r="W156" s="47" t="str">
        <f t="array" ref="W156">IF(B156="","",IFERROR(XLOOKUP(B156,DATA!$B$4:$B$2103,DATA!$H$4:$H$2103,"",0,1),""))</f>
        <v>PLATAFORMA</v>
      </c>
      <c r="X156" s="47" t="str">
        <f t="shared" si="10"/>
        <v>2-ALTA</v>
      </c>
      <c r="Y156" s="65" t="str">
        <f t="shared" si="11"/>
        <v/>
      </c>
      <c r="Z156" s="47" t="str">
        <f t="shared" si="12"/>
        <v/>
      </c>
    </row>
    <row r="157" ht="15.75" customHeight="1">
      <c r="B157" s="52">
        <f>IF(DATA!B157="","",DATA!B157)</f>
        <v>12540050</v>
      </c>
      <c r="C157" s="52">
        <f t="array" ref="C157">IF(B157="","",IFERROR(XLOOKUP(B157,DATA!$B$4:$B$2103,DATA!$D$4:$D$2103,"",0,1),""))</f>
        <v>3183658</v>
      </c>
      <c r="D157" s="52" t="str">
        <f t="array" ref="D157">IF(B157="","",IFERROR(XLOOKUP(B157,DATA!$B$4:$B$2103,DATA!$C$4:$C$2103,"",0,1),""))</f>
        <v>ABRAZADERA V</v>
      </c>
      <c r="E157" s="52">
        <f t="array" ref="E157">IF(B157="","",IFERROR(XLOOKUP(B157,DATA!$B$4:$B$2103,DATA!$W$4:$W$2103,"",0,1),""))</f>
        <v>900315569</v>
      </c>
      <c r="F157" s="52" t="str">
        <f t="array" ref="F157">IF(B157="","",IFERROR(XLOOKUP(E157,PROVEEDORES!$A$2:$A$200,PROVEEDORES!$B$2:$B$200,"NO ENCONTRADO",0,1),""))</f>
        <v>VOLVO GROUP COLOMBIA S A S</v>
      </c>
      <c r="G157" s="52" t="str">
        <f t="array" ref="G157">IF(B157="","",IFERROR(XLOOKUP(B157,DATA!$B$4:$B$2103,DATA!$L$4:$L$2103,"",0,1),""))</f>
        <v>UND</v>
      </c>
      <c r="H157" s="52">
        <f t="array" ref="H157">IF(B157="","",IFERROR(XLOOKUP(B157,DATA!$B$4:$B$2103,DATA!$E$4:$E$2103,0,0,1),0))</f>
        <v>2</v>
      </c>
      <c r="I157" s="53">
        <f t="array" ref="I157">IF(B157="","",IFERROR(XLOOKUP(B157,DATA!$B$4:$B$2103,DATA!$F$4:$F$2103,0,0,1),0))</f>
        <v>741177.7</v>
      </c>
      <c r="J157" s="53">
        <f t="shared" si="1"/>
        <v>1482355.4</v>
      </c>
      <c r="K157" s="52">
        <f t="array" ref="K157">IF(B157="","",IFERROR(XLOOKUP(B157,DATA!$B$4:$B$2103,DATA!$N$4:$N$2103,0,0,1),0))</f>
        <v>23</v>
      </c>
      <c r="L157" s="86">
        <f t="shared" si="2"/>
        <v>0.06301369863</v>
      </c>
      <c r="M157" s="52">
        <f t="array" ref="M157">IF(B157="","",IFERROR(XLOOKUP(B157,DATA!$B$4:$B$2103,DATA!$P$4:$P$2103,0,0,1),0))</f>
        <v>0</v>
      </c>
      <c r="N157" s="52">
        <f t="shared" si="3"/>
        <v>0</v>
      </c>
      <c r="O157" s="52">
        <f t="shared" si="4"/>
        <v>0</v>
      </c>
      <c r="P157" s="52">
        <f t="shared" si="5"/>
        <v>32</v>
      </c>
      <c r="Q157" s="52" t="str">
        <f t="shared" si="6"/>
        <v>OPTIMO</v>
      </c>
      <c r="R157" s="52" t="str">
        <f t="shared" si="7"/>
        <v>NIVEL OPTIMO</v>
      </c>
      <c r="S157" s="52">
        <f t="shared" si="8"/>
        <v>0</v>
      </c>
      <c r="T157" s="53">
        <f t="shared" si="9"/>
        <v>0</v>
      </c>
      <c r="U157" s="52" t="str">
        <f t="array" ref="U157">IF(B157="","",IFERROR(XLOOKUP(B157,DATA!$B$4:$B$2103,DATA!$M$4:$M$2103,"",0,1),""))</f>
        <v>B</v>
      </c>
      <c r="V157" s="52" t="str">
        <f t="array" ref="V157">IF(B157="","",IFERROR(XLOOKUP(B157,DATA!$B$4:$B$2103,DATA!$X$4:$X$2103,"",0,1),""))</f>
        <v>SU01F0302</v>
      </c>
      <c r="W157" s="52" t="str">
        <f t="array" ref="W157">IF(B157="","",IFERROR(XLOOKUP(B157,DATA!$B$4:$B$2103,DATA!$H$4:$H$2103,"",0,1),""))</f>
        <v>PLATAFORMA</v>
      </c>
      <c r="X157" s="52" t="str">
        <f t="shared" si="10"/>
        <v>3-MEDIA</v>
      </c>
      <c r="Y157" s="87" t="str">
        <f t="shared" si="11"/>
        <v/>
      </c>
      <c r="Z157" s="52" t="str">
        <f t="shared" si="12"/>
        <v/>
      </c>
    </row>
    <row r="158" ht="15.75" customHeight="1">
      <c r="B158" s="47">
        <f>IF(DATA!B158="","",DATA!B158)</f>
        <v>12540051</v>
      </c>
      <c r="C158" s="47">
        <f t="array" ref="C158">IF(B158="","",IFERROR(XLOOKUP(B158,DATA!$B$4:$B$2103,DATA!$D$4:$D$2103,"",0,1),""))</f>
        <v>21312237</v>
      </c>
      <c r="D158" s="47" t="str">
        <f t="array" ref="D158">IF(B158="","",IFERROR(XLOOKUP(B158,DATA!$B$4:$B$2103,DATA!$C$4:$C$2103,"",0,1),""))</f>
        <v>MANGUERA CARGA AIRE</v>
      </c>
      <c r="E158" s="47">
        <f t="array" ref="E158">IF(B158="","",IFERROR(XLOOKUP(B158,DATA!$B$4:$B$2103,DATA!$W$4:$W$2103,"",0,1),""))</f>
        <v>900315569</v>
      </c>
      <c r="F158" s="47" t="str">
        <f t="array" ref="F158">IF(B158="","",IFERROR(XLOOKUP(E158,PROVEEDORES!$A$2:$A$200,PROVEEDORES!$B$2:$B$200,"NO ENCONTRADO",0,1),""))</f>
        <v>VOLVO GROUP COLOMBIA S A S</v>
      </c>
      <c r="G158" s="47" t="str">
        <f t="array" ref="G158">IF(B158="","",IFERROR(XLOOKUP(B158,DATA!$B$4:$B$2103,DATA!$L$4:$L$2103,"",0,1),""))</f>
        <v>UND</v>
      </c>
      <c r="H158" s="47">
        <f t="array" ref="H158">IF(B158="","",IFERROR(XLOOKUP(B158,DATA!$B$4:$B$2103,DATA!$E$4:$E$2103,0,0,1),0))</f>
        <v>0</v>
      </c>
      <c r="I158" s="48">
        <f t="array" ref="I158">IF(B158="","",IFERROR(XLOOKUP(B158,DATA!$B$4:$B$2103,DATA!$F$4:$F$2103,0,0,1),0))</f>
        <v>728131.1</v>
      </c>
      <c r="J158" s="48">
        <f t="shared" si="1"/>
        <v>0</v>
      </c>
      <c r="K158" s="47">
        <f t="array" ref="K158">IF(B158="","",IFERROR(XLOOKUP(B158,DATA!$B$4:$B$2103,DATA!$N$4:$N$2103,0,0,1),0))</f>
        <v>5</v>
      </c>
      <c r="L158" s="85">
        <f t="shared" si="2"/>
        <v>0.01369863014</v>
      </c>
      <c r="M158" s="47">
        <f t="array" ref="M158">IF(B158="","",IFERROR(XLOOKUP(B158,DATA!$B$4:$B$2103,DATA!$P$4:$P$2103,0,0,1),0))</f>
        <v>0</v>
      </c>
      <c r="N158" s="47">
        <f t="shared" si="3"/>
        <v>0</v>
      </c>
      <c r="O158" s="47">
        <f t="shared" si="4"/>
        <v>0</v>
      </c>
      <c r="P158" s="47">
        <f t="shared" si="5"/>
        <v>0</v>
      </c>
      <c r="Q158" s="47" t="str">
        <f t="shared" si="6"/>
        <v>CRITICO</v>
      </c>
      <c r="R158" s="47" t="str">
        <f t="shared" si="7"/>
        <v>PEDIR INMEDIATAMENTE</v>
      </c>
      <c r="S158" s="47">
        <f t="shared" si="8"/>
        <v>0</v>
      </c>
      <c r="T158" s="48">
        <f t="shared" si="9"/>
        <v>0</v>
      </c>
      <c r="U158" s="47" t="str">
        <f t="array" ref="U158">IF(B158="","",IFERROR(XLOOKUP(B158,DATA!$B$4:$B$2103,DATA!$M$4:$M$2103,"",0,1),""))</f>
        <v>C</v>
      </c>
      <c r="V158" s="47" t="str">
        <f t="array" ref="V158">IF(B158="","",IFERROR(XLOOKUP(B158,DATA!$B$4:$B$2103,DATA!$X$4:$X$2103,"",0,1),""))</f>
        <v>SU01A0202</v>
      </c>
      <c r="W158" s="47" t="str">
        <f t="array" ref="W158">IF(B158="","",IFERROR(XLOOKUP(B158,DATA!$B$4:$B$2103,DATA!$H$4:$H$2103,"",0,1),""))</f>
        <v>PLATAFORMA</v>
      </c>
      <c r="X158" s="47" t="str">
        <f t="shared" si="10"/>
        <v>4-BAJA</v>
      </c>
      <c r="Y158" s="65">
        <f t="shared" si="11"/>
        <v>5.00158</v>
      </c>
      <c r="Z158" s="47">
        <f t="shared" si="12"/>
        <v>12540051</v>
      </c>
    </row>
    <row r="159" ht="15.75" customHeight="1">
      <c r="B159" s="52">
        <f>IF(DATA!B159="","",DATA!B159)</f>
        <v>12540052</v>
      </c>
      <c r="C159" s="52">
        <f t="array" ref="C159">IF(B159="","",IFERROR(XLOOKUP(B159,DATA!$B$4:$B$2103,DATA!$D$4:$D$2103,"",0,1),""))</f>
        <v>23350603</v>
      </c>
      <c r="D159" s="52" t="str">
        <f t="array" ref="D159">IF(B159="","",IFERROR(XLOOKUP(B159,DATA!$B$4:$B$2103,DATA!$C$4:$C$2103,"",0,1),""))</f>
        <v>CONSOLA SOPORTE FILTRO DE PARTICULAS</v>
      </c>
      <c r="E159" s="52">
        <f t="array" ref="E159">IF(B159="","",IFERROR(XLOOKUP(B159,DATA!$B$4:$B$2103,DATA!$W$4:$W$2103,"",0,1),""))</f>
        <v>900315569</v>
      </c>
      <c r="F159" s="52" t="str">
        <f t="array" ref="F159">IF(B159="","",IFERROR(XLOOKUP(E159,PROVEEDORES!$A$2:$A$200,PROVEEDORES!$B$2:$B$200,"NO ENCONTRADO",0,1),""))</f>
        <v>VOLVO GROUP COLOMBIA S A S</v>
      </c>
      <c r="G159" s="52" t="str">
        <f t="array" ref="G159">IF(B159="","",IFERROR(XLOOKUP(B159,DATA!$B$4:$B$2103,DATA!$L$4:$L$2103,"",0,1),""))</f>
        <v>UND</v>
      </c>
      <c r="H159" s="52">
        <f t="array" ref="H159">IF(B159="","",IFERROR(XLOOKUP(B159,DATA!$B$4:$B$2103,DATA!$E$4:$E$2103,0,0,1),0))</f>
        <v>0</v>
      </c>
      <c r="I159" s="53">
        <f t="array" ref="I159">IF(B159="","",IFERROR(XLOOKUP(B159,DATA!$B$4:$B$2103,DATA!$F$4:$F$2103,0,0,1),0))</f>
        <v>311017</v>
      </c>
      <c r="J159" s="53">
        <f t="shared" si="1"/>
        <v>0</v>
      </c>
      <c r="K159" s="52">
        <f t="array" ref="K159">IF(B159="","",IFERROR(XLOOKUP(B159,DATA!$B$4:$B$2103,DATA!$N$4:$N$2103,0,0,1),0))</f>
        <v>4</v>
      </c>
      <c r="L159" s="86">
        <f t="shared" si="2"/>
        <v>0.01095890411</v>
      </c>
      <c r="M159" s="52">
        <f t="array" ref="M159">IF(B159="","",IFERROR(XLOOKUP(B159,DATA!$B$4:$B$2103,DATA!$P$4:$P$2103,0,0,1),0))</f>
        <v>0</v>
      </c>
      <c r="N159" s="52">
        <f t="shared" si="3"/>
        <v>0</v>
      </c>
      <c r="O159" s="52">
        <f t="shared" si="4"/>
        <v>0</v>
      </c>
      <c r="P159" s="52">
        <f t="shared" si="5"/>
        <v>0</v>
      </c>
      <c r="Q159" s="52" t="str">
        <f t="shared" si="6"/>
        <v>CRITICO</v>
      </c>
      <c r="R159" s="52" t="str">
        <f t="shared" si="7"/>
        <v>PEDIR INMEDIATAMENTE</v>
      </c>
      <c r="S159" s="52">
        <f t="shared" si="8"/>
        <v>0</v>
      </c>
      <c r="T159" s="53">
        <f t="shared" si="9"/>
        <v>0</v>
      </c>
      <c r="U159" s="52" t="str">
        <f t="array" ref="U159">IF(B159="","",IFERROR(XLOOKUP(B159,DATA!$B$4:$B$2103,DATA!$M$4:$M$2103,"",0,1),""))</f>
        <v>B</v>
      </c>
      <c r="V159" s="52" t="str">
        <f t="array" ref="V159">IF(B159="","",IFERROR(XLOOKUP(B159,DATA!$B$4:$B$2103,DATA!$X$4:$X$2103,"",0,1),""))</f>
        <v>SU01F0208</v>
      </c>
      <c r="W159" s="52" t="str">
        <f t="array" ref="W159">IF(B159="","",IFERROR(XLOOKUP(B159,DATA!$B$4:$B$2103,DATA!$H$4:$H$2103,"",0,1),""))</f>
        <v>PLATAFORMA</v>
      </c>
      <c r="X159" s="52" t="str">
        <f t="shared" si="10"/>
        <v>3-MEDIA</v>
      </c>
      <c r="Y159" s="87">
        <f t="shared" si="11"/>
        <v>4.00159</v>
      </c>
      <c r="Z159" s="52">
        <f t="shared" si="12"/>
        <v>12540052</v>
      </c>
    </row>
    <row r="160" ht="15.75" customHeight="1">
      <c r="B160" s="47" t="str">
        <f>IF(DATA!B160="","",DATA!B160)</f>
        <v>12540052-R</v>
      </c>
      <c r="C160" s="47" t="str">
        <f t="array" ref="C160">IF(B160="","",IFERROR(XLOOKUP(B160,DATA!$B$4:$B$2103,DATA!$D$4:$D$2103,"",0,1),""))</f>
        <v>S23350603</v>
      </c>
      <c r="D160" s="47" t="str">
        <f t="array" ref="D160">IF(B160="","",IFERROR(XLOOKUP(B160,DATA!$B$4:$B$2103,DATA!$C$4:$C$2103,"",0,1),""))</f>
        <v>CONSOLA SOPORTE FILTRO DE PARTICULAS</v>
      </c>
      <c r="E160" s="47">
        <f t="array" ref="E160">IF(B160="","",IFERROR(XLOOKUP(B160,DATA!$B$4:$B$2103,DATA!$W$4:$W$2103,"",0,1),""))</f>
        <v>901327111</v>
      </c>
      <c r="F160" s="47" t="str">
        <f t="array" ref="F160">IF(B160="","",IFERROR(XLOOKUP(E160,PROVEEDORES!$A$2:$A$200,PROVEEDORES!$B$2:$B$200,"NO ENCONTRADO",0,1),""))</f>
        <v>TORNOHIMEC SAS</v>
      </c>
      <c r="G160" s="47" t="str">
        <f t="array" ref="G160">IF(B160="","",IFERROR(XLOOKUP(B160,DATA!$B$4:$B$2103,DATA!$L$4:$L$2103,"",0,1),""))</f>
        <v>UND</v>
      </c>
      <c r="H160" s="47">
        <f t="array" ref="H160">IF(B160="","",IFERROR(XLOOKUP(B160,DATA!$B$4:$B$2103,DATA!$E$4:$E$2103,0,0,1),0))</f>
        <v>2</v>
      </c>
      <c r="I160" s="48">
        <f t="array" ref="I160">IF(B160="","",IFERROR(XLOOKUP(B160,DATA!$B$4:$B$2103,DATA!$F$4:$F$2103,0,0,1),0))</f>
        <v>154700</v>
      </c>
      <c r="J160" s="48">
        <f t="shared" si="1"/>
        <v>309400</v>
      </c>
      <c r="K160" s="47">
        <f t="array" ref="K160">IF(B160="","",IFERROR(XLOOKUP(B160,DATA!$B$4:$B$2103,DATA!$N$4:$N$2103,0,0,1),0))</f>
        <v>77</v>
      </c>
      <c r="L160" s="85">
        <f t="shared" si="2"/>
        <v>0.2109589041</v>
      </c>
      <c r="M160" s="47">
        <f t="array" ref="M160">IF(B160="","",IFERROR(XLOOKUP(B160,DATA!$B$4:$B$2103,DATA!$P$4:$P$2103,0,0,1),0))</f>
        <v>0</v>
      </c>
      <c r="N160" s="47">
        <f t="shared" si="3"/>
        <v>1</v>
      </c>
      <c r="O160" s="47">
        <f t="shared" si="4"/>
        <v>2</v>
      </c>
      <c r="P160" s="47">
        <f t="shared" si="5"/>
        <v>9</v>
      </c>
      <c r="Q160" s="47" t="str">
        <f t="shared" si="6"/>
        <v>REORDEN INMEDIATO</v>
      </c>
      <c r="R160" s="47" t="str">
        <f t="shared" si="7"/>
        <v>GENERAR OC EN 24H</v>
      </c>
      <c r="S160" s="47">
        <f t="shared" si="8"/>
        <v>0</v>
      </c>
      <c r="T160" s="48">
        <f t="shared" si="9"/>
        <v>0</v>
      </c>
      <c r="U160" s="47" t="str">
        <f t="array" ref="U160">IF(B160="","",IFERROR(XLOOKUP(B160,DATA!$B$4:$B$2103,DATA!$M$4:$M$2103,"",0,1),""))</f>
        <v>A</v>
      </c>
      <c r="V160" s="47" t="str">
        <f t="array" ref="V160">IF(B160="","",IFERROR(XLOOKUP(B160,DATA!$B$4:$B$2103,DATA!$X$4:$X$2103,"",0,1),""))</f>
        <v>SU01C0204</v>
      </c>
      <c r="W160" s="47" t="str">
        <f t="array" ref="W160">IF(B160="","",IFERROR(XLOOKUP(B160,DATA!$B$4:$B$2103,DATA!$H$4:$H$2103,"",0,1),""))</f>
        <v>PLATAFORMA</v>
      </c>
      <c r="X160" s="47" t="str">
        <f t="shared" si="10"/>
        <v>2-ALTA</v>
      </c>
      <c r="Y160" s="65" t="str">
        <f t="shared" si="11"/>
        <v/>
      </c>
      <c r="Z160" s="47" t="str">
        <f t="shared" si="12"/>
        <v/>
      </c>
    </row>
    <row r="161" ht="15.75" customHeight="1">
      <c r="B161" s="52">
        <f>IF(DATA!B161="","",DATA!B161)</f>
        <v>12540053</v>
      </c>
      <c r="C161" s="52" t="str">
        <f t="array" ref="C161">IF(B161="","",IFERROR(XLOOKUP(B161,DATA!$B$4:$B$2103,DATA!$D$4:$D$2103,"",0,1),""))</f>
        <v/>
      </c>
      <c r="D161" s="52" t="str">
        <f t="array" ref="D161">IF(B161="","",IFERROR(XLOOKUP(B161,DATA!$B$4:$B$2103,DATA!$C$4:$C$2103,"",0,1),""))</f>
        <v>CAUCHO PEDAL ACELERADOR</v>
      </c>
      <c r="E161" s="52">
        <f t="array" ref="E161">IF(B161="","",IFERROR(XLOOKUP(B161,DATA!$B$4:$B$2103,DATA!$W$4:$W$2103,"",0,1),""))</f>
        <v>830074603</v>
      </c>
      <c r="F161" s="52" t="str">
        <f t="array" ref="F161">IF(B161="","",IFERROR(XLOOKUP(E161,PROVEEDORES!$A$2:$A$200,PROVEEDORES!$B$2:$B$200,"NO ENCONTRADO",0,1),""))</f>
        <v>MAQUITECNICOS IMPORTADORES SAS</v>
      </c>
      <c r="G161" s="52" t="str">
        <f t="array" ref="G161">IF(B161="","",IFERROR(XLOOKUP(B161,DATA!$B$4:$B$2103,DATA!$L$4:$L$2103,"",0,1),""))</f>
        <v>UND</v>
      </c>
      <c r="H161" s="52">
        <f t="array" ref="H161">IF(B161="","",IFERROR(XLOOKUP(B161,DATA!$B$4:$B$2103,DATA!$E$4:$E$2103,0,0,1),0))</f>
        <v>0</v>
      </c>
      <c r="I161" s="53">
        <f t="array" ref="I161">IF(B161="","",IFERROR(XLOOKUP(B161,DATA!$B$4:$B$2103,DATA!$F$4:$F$2103,0,0,1),0))</f>
        <v>47124</v>
      </c>
      <c r="J161" s="53">
        <f t="shared" si="1"/>
        <v>0</v>
      </c>
      <c r="K161" s="52">
        <f t="array" ref="K161">IF(B161="","",IFERROR(XLOOKUP(B161,DATA!$B$4:$B$2103,DATA!$N$4:$N$2103,0,0,1),0))</f>
        <v>2</v>
      </c>
      <c r="L161" s="86">
        <f t="shared" si="2"/>
        <v>0.005479452055</v>
      </c>
      <c r="M161" s="52">
        <f t="array" ref="M161">IF(B161="","",IFERROR(XLOOKUP(B161,DATA!$B$4:$B$2103,DATA!$P$4:$P$2103,0,0,1),0))</f>
        <v>0</v>
      </c>
      <c r="N161" s="52">
        <f t="shared" si="3"/>
        <v>0</v>
      </c>
      <c r="O161" s="52">
        <f t="shared" si="4"/>
        <v>0</v>
      </c>
      <c r="P161" s="52">
        <f t="shared" si="5"/>
        <v>0</v>
      </c>
      <c r="Q161" s="52" t="str">
        <f t="shared" si="6"/>
        <v>CRITICO</v>
      </c>
      <c r="R161" s="52" t="str">
        <f t="shared" si="7"/>
        <v>PEDIR INMEDIATAMENTE</v>
      </c>
      <c r="S161" s="52">
        <f t="shared" si="8"/>
        <v>0</v>
      </c>
      <c r="T161" s="53">
        <f t="shared" si="9"/>
        <v>0</v>
      </c>
      <c r="U161" s="52" t="str">
        <f t="array" ref="U161">IF(B161="","",IFERROR(XLOOKUP(B161,DATA!$B$4:$B$2103,DATA!$M$4:$M$2103,"",0,1),""))</f>
        <v>A</v>
      </c>
      <c r="V161" s="52" t="str">
        <f t="array" ref="V161">IF(B161="","",IFERROR(XLOOKUP(B161,DATA!$B$4:$B$2103,DATA!$X$4:$X$2103,"",0,1),""))</f>
        <v>SU01A0202</v>
      </c>
      <c r="W161" s="52" t="str">
        <f t="array" ref="W161">IF(B161="","",IFERROR(XLOOKUP(B161,DATA!$B$4:$B$2103,DATA!$H$4:$H$2103,"",0,1),""))</f>
        <v>PLATAFORMA</v>
      </c>
      <c r="X161" s="52" t="str">
        <f t="shared" si="10"/>
        <v>1-MAXIMA</v>
      </c>
      <c r="Y161" s="87">
        <f t="shared" si="11"/>
        <v>2.00161</v>
      </c>
      <c r="Z161" s="52">
        <f t="shared" si="12"/>
        <v>12540053</v>
      </c>
    </row>
    <row r="162" ht="15.75" customHeight="1">
      <c r="B162" s="47">
        <f>IF(DATA!B162="","",DATA!B162)</f>
        <v>12540055</v>
      </c>
      <c r="C162" s="47">
        <f t="array" ref="C162">IF(B162="","",IFERROR(XLOOKUP(B162,DATA!$B$4:$B$2103,DATA!$D$4:$D$2103,"",0,1),""))</f>
        <v>984760</v>
      </c>
      <c r="D162" s="47" t="str">
        <f t="array" ref="D162">IF(B162="","",IFERROR(XLOOKUP(B162,DATA!$B$4:$B$2103,DATA!$C$4:$C$2103,"",0,1),""))</f>
        <v>TORNILLO EMBRIDADO M10x90</v>
      </c>
      <c r="E162" s="47">
        <f t="array" ref="E162">IF(B162="","",IFERROR(XLOOKUP(B162,DATA!$B$4:$B$2103,DATA!$W$4:$W$2103,"",0,1),""))</f>
        <v>900315569</v>
      </c>
      <c r="F162" s="47" t="str">
        <f t="array" ref="F162">IF(B162="","",IFERROR(XLOOKUP(E162,PROVEEDORES!$A$2:$A$200,PROVEEDORES!$B$2:$B$200,"NO ENCONTRADO",0,1),""))</f>
        <v>VOLVO GROUP COLOMBIA S A S</v>
      </c>
      <c r="G162" s="47" t="str">
        <f t="array" ref="G162">IF(B162="","",IFERROR(XLOOKUP(B162,DATA!$B$4:$B$2103,DATA!$L$4:$L$2103,"",0,1),""))</f>
        <v>UND</v>
      </c>
      <c r="H162" s="47">
        <f t="array" ref="H162">IF(B162="","",IFERROR(XLOOKUP(B162,DATA!$B$4:$B$2103,DATA!$E$4:$E$2103,0,0,1),0))</f>
        <v>5</v>
      </c>
      <c r="I162" s="48">
        <f t="array" ref="I162">IF(B162="","",IFERROR(XLOOKUP(B162,DATA!$B$4:$B$2103,DATA!$F$4:$F$2103,0,0,1),0))</f>
        <v>13280.94</v>
      </c>
      <c r="J162" s="48">
        <f t="shared" si="1"/>
        <v>66404.7</v>
      </c>
      <c r="K162" s="47">
        <f t="array" ref="K162">IF(B162="","",IFERROR(XLOOKUP(B162,DATA!$B$4:$B$2103,DATA!$N$4:$N$2103,0,0,1),0))</f>
        <v>5</v>
      </c>
      <c r="L162" s="85">
        <f t="shared" si="2"/>
        <v>0.01369863014</v>
      </c>
      <c r="M162" s="47">
        <f t="array" ref="M162">IF(B162="","",IFERROR(XLOOKUP(B162,DATA!$B$4:$B$2103,DATA!$P$4:$P$2103,0,0,1),0))</f>
        <v>0</v>
      </c>
      <c r="N162" s="47">
        <f t="shared" si="3"/>
        <v>0</v>
      </c>
      <c r="O162" s="47">
        <f t="shared" si="4"/>
        <v>0</v>
      </c>
      <c r="P162" s="47">
        <f t="shared" si="5"/>
        <v>365</v>
      </c>
      <c r="Q162" s="47" t="str">
        <f t="shared" si="6"/>
        <v>EXCESO</v>
      </c>
      <c r="R162" s="47" t="str">
        <f t="shared" si="7"/>
        <v>EVALUAR REDUCCION</v>
      </c>
      <c r="S162" s="47">
        <f t="shared" si="8"/>
        <v>0</v>
      </c>
      <c r="T162" s="48">
        <f t="shared" si="9"/>
        <v>0</v>
      </c>
      <c r="U162" s="47" t="str">
        <f t="array" ref="U162">IF(B162="","",IFERROR(XLOOKUP(B162,DATA!$B$4:$B$2103,DATA!$M$4:$M$2103,"",0,1),""))</f>
        <v>C</v>
      </c>
      <c r="V162" s="47" t="str">
        <f t="array" ref="V162">IF(B162="","",IFERROR(XLOOKUP(B162,DATA!$B$4:$B$2103,DATA!$X$4:$X$2103,"",0,1),""))</f>
        <v>SU01F0304</v>
      </c>
      <c r="W162" s="47" t="str">
        <f t="array" ref="W162">IF(B162="","",IFERROR(XLOOKUP(B162,DATA!$B$4:$B$2103,DATA!$H$4:$H$2103,"",0,1),""))</f>
        <v>PLATAFORMA</v>
      </c>
      <c r="X162" s="47" t="str">
        <f t="shared" si="10"/>
        <v>4-BAJA</v>
      </c>
      <c r="Y162" s="65" t="str">
        <f t="shared" si="11"/>
        <v/>
      </c>
      <c r="Z162" s="47" t="str">
        <f t="shared" si="12"/>
        <v/>
      </c>
    </row>
    <row r="163" ht="15.75" customHeight="1">
      <c r="B163" s="52">
        <f>IF(DATA!B163="","",DATA!B163)</f>
        <v>12540056</v>
      </c>
      <c r="C163" s="52">
        <f t="array" ref="C163">IF(B163="","",IFERROR(XLOOKUP(B163,DATA!$B$4:$B$2103,DATA!$D$4:$D$2103,"",0,1),""))</f>
        <v>22526127</v>
      </c>
      <c r="D163" s="52" t="str">
        <f t="array" ref="D163">IF(B163="","",IFERROR(XLOOKUP(B163,DATA!$B$4:$B$2103,DATA!$C$4:$C$2103,"",0,1),""))</f>
        <v>CATALIZADOR (SILENCIADOR)</v>
      </c>
      <c r="E163" s="52">
        <f t="array" ref="E163">IF(B163="","",IFERROR(XLOOKUP(B163,DATA!$B$4:$B$2103,DATA!$W$4:$W$2103,"",0,1),""))</f>
        <v>900315569</v>
      </c>
      <c r="F163" s="52" t="str">
        <f t="array" ref="F163">IF(B163="","",IFERROR(XLOOKUP(E163,PROVEEDORES!$A$2:$A$200,PROVEEDORES!$B$2:$B$200,"NO ENCONTRADO",0,1),""))</f>
        <v>VOLVO GROUP COLOMBIA S A S</v>
      </c>
      <c r="G163" s="52" t="str">
        <f t="array" ref="G163">IF(B163="","",IFERROR(XLOOKUP(B163,DATA!$B$4:$B$2103,DATA!$L$4:$L$2103,"",0,1),""))</f>
        <v>UND</v>
      </c>
      <c r="H163" s="52">
        <f t="array" ref="H163">IF(B163="","",IFERROR(XLOOKUP(B163,DATA!$B$4:$B$2103,DATA!$E$4:$E$2103,0,0,1),0))</f>
        <v>0</v>
      </c>
      <c r="I163" s="53">
        <f t="array" ref="I163">IF(B163="","",IFERROR(XLOOKUP(B163,DATA!$B$4:$B$2103,DATA!$F$4:$F$2103,0,0,1),0))</f>
        <v>3942392</v>
      </c>
      <c r="J163" s="53">
        <f t="shared" si="1"/>
        <v>0</v>
      </c>
      <c r="K163" s="52">
        <f t="array" ref="K163">IF(B163="","",IFERROR(XLOOKUP(B163,DATA!$B$4:$B$2103,DATA!$N$4:$N$2103,0,0,1),0))</f>
        <v>0</v>
      </c>
      <c r="L163" s="86">
        <f t="shared" si="2"/>
        <v>0</v>
      </c>
      <c r="M163" s="52">
        <f t="array" ref="M163">IF(B163="","",IFERROR(XLOOKUP(B163,DATA!$B$4:$B$2103,DATA!$P$4:$P$2103,0,0,1),0))</f>
        <v>0</v>
      </c>
      <c r="N163" s="52">
        <f t="shared" si="3"/>
        <v>0</v>
      </c>
      <c r="O163" s="52">
        <f t="shared" si="4"/>
        <v>0</v>
      </c>
      <c r="P163" s="52" t="str">
        <f t="shared" si="5"/>
        <v/>
      </c>
      <c r="Q163" s="52" t="str">
        <f t="shared" si="6"/>
        <v>CRITICO</v>
      </c>
      <c r="R163" s="52" t="str">
        <f t="shared" si="7"/>
        <v>PEDIR INMEDIATAMENTE</v>
      </c>
      <c r="S163" s="52">
        <f t="shared" si="8"/>
        <v>0</v>
      </c>
      <c r="T163" s="53">
        <f t="shared" si="9"/>
        <v>0</v>
      </c>
      <c r="U163" s="52" t="str">
        <f t="array" ref="U163">IF(B163="","",IFERROR(XLOOKUP(B163,DATA!$B$4:$B$2103,DATA!$M$4:$M$2103,"",0,1),""))</f>
        <v>C</v>
      </c>
      <c r="V163" s="52" t="str">
        <f t="array" ref="V163">IF(B163="","",IFERROR(XLOOKUP(B163,DATA!$B$4:$B$2103,DATA!$X$4:$X$2103,"",0,1),""))</f>
        <v>SU01A0202</v>
      </c>
      <c r="W163" s="52" t="str">
        <f t="array" ref="W163">IF(B163="","",IFERROR(XLOOKUP(B163,DATA!$B$4:$B$2103,DATA!$H$4:$H$2103,"",0,1),""))</f>
        <v>PLATAFORMA</v>
      </c>
      <c r="X163" s="52" t="str">
        <f t="shared" si="10"/>
        <v>4-BAJA</v>
      </c>
      <c r="Y163" s="87" t="str">
        <f t="shared" si="11"/>
        <v/>
      </c>
      <c r="Z163" s="52">
        <f t="shared" si="12"/>
        <v>12540056</v>
      </c>
    </row>
    <row r="164" ht="15.75" customHeight="1">
      <c r="B164" s="47" t="str">
        <f>IF(DATA!B164="","",DATA!B164)</f>
        <v>12540056-R</v>
      </c>
      <c r="C164" s="47">
        <f t="array" ref="C164">IF(B164="","",IFERROR(XLOOKUP(B164,DATA!$B$4:$B$2103,DATA!$D$4:$D$2103,"",0,1),""))</f>
        <v>22526127</v>
      </c>
      <c r="D164" s="47" t="str">
        <f t="array" ref="D164">IF(B164="","",IFERROR(XLOOKUP(B164,DATA!$B$4:$B$2103,DATA!$C$4:$C$2103,"",0,1),""))</f>
        <v>CATALIZADOR (SILENCIADOR)</v>
      </c>
      <c r="E164" s="47">
        <f t="array" ref="E164">IF(B164="","",IFERROR(XLOOKUP(B164,DATA!$B$4:$B$2103,DATA!$W$4:$W$2103,"",0,1),""))</f>
        <v>901327111</v>
      </c>
      <c r="F164" s="47" t="str">
        <f t="array" ref="F164">IF(B164="","",IFERROR(XLOOKUP(E164,PROVEEDORES!$A$2:$A$200,PROVEEDORES!$B$2:$B$200,"NO ENCONTRADO",0,1),""))</f>
        <v>TORNOHIMEC SAS</v>
      </c>
      <c r="G164" s="47" t="str">
        <f t="array" ref="G164">IF(B164="","",IFERROR(XLOOKUP(B164,DATA!$B$4:$B$2103,DATA!$L$4:$L$2103,"",0,1),""))</f>
        <v>UND</v>
      </c>
      <c r="H164" s="47">
        <f t="array" ref="H164">IF(B164="","",IFERROR(XLOOKUP(B164,DATA!$B$4:$B$2103,DATA!$E$4:$E$2103,0,0,1),0))</f>
        <v>0</v>
      </c>
      <c r="I164" s="48">
        <f t="array" ref="I164">IF(B164="","",IFERROR(XLOOKUP(B164,DATA!$B$4:$B$2103,DATA!$F$4:$F$2103,0,0,1),0))</f>
        <v>500000</v>
      </c>
      <c r="J164" s="48">
        <f t="shared" si="1"/>
        <v>0</v>
      </c>
      <c r="K164" s="47">
        <f t="array" ref="K164">IF(B164="","",IFERROR(XLOOKUP(B164,DATA!$B$4:$B$2103,DATA!$N$4:$N$2103,0,0,1),0))</f>
        <v>1</v>
      </c>
      <c r="L164" s="85">
        <f t="shared" si="2"/>
        <v>0.002739726027</v>
      </c>
      <c r="M164" s="47">
        <f t="array" ref="M164">IF(B164="","",IFERROR(XLOOKUP(B164,DATA!$B$4:$B$2103,DATA!$P$4:$P$2103,0,0,1),0))</f>
        <v>0</v>
      </c>
      <c r="N164" s="47">
        <f t="shared" si="3"/>
        <v>0</v>
      </c>
      <c r="O164" s="47">
        <f t="shared" si="4"/>
        <v>0</v>
      </c>
      <c r="P164" s="47">
        <f t="shared" si="5"/>
        <v>0</v>
      </c>
      <c r="Q164" s="47" t="str">
        <f t="shared" si="6"/>
        <v>CRITICO</v>
      </c>
      <c r="R164" s="47" t="str">
        <f t="shared" si="7"/>
        <v>PEDIR INMEDIATAMENTE</v>
      </c>
      <c r="S164" s="47">
        <f t="shared" si="8"/>
        <v>0</v>
      </c>
      <c r="T164" s="48">
        <f t="shared" si="9"/>
        <v>0</v>
      </c>
      <c r="U164" s="47" t="str">
        <f t="array" ref="U164">IF(B164="","",IFERROR(XLOOKUP(B164,DATA!$B$4:$B$2103,DATA!$M$4:$M$2103,"",0,1),""))</f>
        <v>C</v>
      </c>
      <c r="V164" s="47" t="str">
        <f t="array" ref="V164">IF(B164="","",IFERROR(XLOOKUP(B164,DATA!$B$4:$B$2103,DATA!$X$4:$X$2103,"",0,1),""))</f>
        <v>SU01A0202</v>
      </c>
      <c r="W164" s="47" t="str">
        <f t="array" ref="W164">IF(B164="","",IFERROR(XLOOKUP(B164,DATA!$B$4:$B$2103,DATA!$H$4:$H$2103,"",0,1),""))</f>
        <v>PLATAFORMA</v>
      </c>
      <c r="X164" s="47" t="str">
        <f t="shared" si="10"/>
        <v>4-BAJA</v>
      </c>
      <c r="Y164" s="65">
        <f t="shared" si="11"/>
        <v>1.00164</v>
      </c>
      <c r="Z164" s="47" t="str">
        <f t="shared" si="12"/>
        <v>12540056-R</v>
      </c>
    </row>
    <row r="165" ht="15.75" customHeight="1">
      <c r="B165" s="52">
        <f>IF(DATA!B165="","",DATA!B165)</f>
        <v>12540057</v>
      </c>
      <c r="C165" s="52">
        <f t="array" ref="C165">IF(B165="","",IFERROR(XLOOKUP(B165,DATA!$B$4:$B$2103,DATA!$D$4:$D$2103,"",0,1),""))</f>
        <v>3183657</v>
      </c>
      <c r="D165" s="52" t="str">
        <f t="array" ref="D165">IF(B165="","",IFERROR(XLOOKUP(B165,DATA!$B$4:$B$2103,DATA!$C$4:$C$2103,"",0,1),""))</f>
        <v>ABRAZADERA V (FILTRO PARTICULAS)</v>
      </c>
      <c r="E165" s="52">
        <f t="array" ref="E165">IF(B165="","",IFERROR(XLOOKUP(B165,DATA!$B$4:$B$2103,DATA!$W$4:$W$2103,"",0,1),""))</f>
        <v>900315569</v>
      </c>
      <c r="F165" s="52" t="str">
        <f t="array" ref="F165">IF(B165="","",IFERROR(XLOOKUP(E165,PROVEEDORES!$A$2:$A$200,PROVEEDORES!$B$2:$B$200,"NO ENCONTRADO",0,1),""))</f>
        <v>VOLVO GROUP COLOMBIA S A S</v>
      </c>
      <c r="G165" s="52" t="str">
        <f t="array" ref="G165">IF(B165="","",IFERROR(XLOOKUP(B165,DATA!$B$4:$B$2103,DATA!$L$4:$L$2103,"",0,1),""))</f>
        <v>UND</v>
      </c>
      <c r="H165" s="52">
        <f t="array" ref="H165">IF(B165="","",IFERROR(XLOOKUP(B165,DATA!$B$4:$B$2103,DATA!$E$4:$E$2103,0,0,1),0))</f>
        <v>1</v>
      </c>
      <c r="I165" s="53">
        <f t="array" ref="I165">IF(B165="","",IFERROR(XLOOKUP(B165,DATA!$B$4:$B$2103,DATA!$F$4:$F$2103,0,0,1),0))</f>
        <v>491270.4</v>
      </c>
      <c r="J165" s="53">
        <f t="shared" si="1"/>
        <v>491270.4</v>
      </c>
      <c r="K165" s="52">
        <f t="array" ref="K165">IF(B165="","",IFERROR(XLOOKUP(B165,DATA!$B$4:$B$2103,DATA!$N$4:$N$2103,0,0,1),0))</f>
        <v>6</v>
      </c>
      <c r="L165" s="86">
        <f t="shared" si="2"/>
        <v>0.01643835616</v>
      </c>
      <c r="M165" s="52">
        <f t="array" ref="M165">IF(B165="","",IFERROR(XLOOKUP(B165,DATA!$B$4:$B$2103,DATA!$P$4:$P$2103,0,0,1),0))</f>
        <v>0</v>
      </c>
      <c r="N165" s="52">
        <f t="shared" si="3"/>
        <v>0</v>
      </c>
      <c r="O165" s="52">
        <f t="shared" si="4"/>
        <v>0</v>
      </c>
      <c r="P165" s="52">
        <f t="shared" si="5"/>
        <v>61</v>
      </c>
      <c r="Q165" s="52" t="str">
        <f t="shared" si="6"/>
        <v>OPTIMO</v>
      </c>
      <c r="R165" s="52" t="str">
        <f t="shared" si="7"/>
        <v>NIVEL OPTIMO</v>
      </c>
      <c r="S165" s="52">
        <f t="shared" si="8"/>
        <v>0</v>
      </c>
      <c r="T165" s="53">
        <f t="shared" si="9"/>
        <v>0</v>
      </c>
      <c r="U165" s="52" t="str">
        <f t="array" ref="U165">IF(B165="","",IFERROR(XLOOKUP(B165,DATA!$B$4:$B$2103,DATA!$M$4:$M$2103,"",0,1),""))</f>
        <v>C</v>
      </c>
      <c r="V165" s="52" t="str">
        <f t="array" ref="V165">IF(B165="","",IFERROR(XLOOKUP(B165,DATA!$B$4:$B$2103,DATA!$X$4:$X$2103,"",0,1),""))</f>
        <v>SU01F0207</v>
      </c>
      <c r="W165" s="52" t="str">
        <f t="array" ref="W165">IF(B165="","",IFERROR(XLOOKUP(B165,DATA!$B$4:$B$2103,DATA!$H$4:$H$2103,"",0,1),""))</f>
        <v>PLATAFORMA</v>
      </c>
      <c r="X165" s="52" t="str">
        <f t="shared" si="10"/>
        <v>4-BAJA</v>
      </c>
      <c r="Y165" s="87" t="str">
        <f t="shared" si="11"/>
        <v/>
      </c>
      <c r="Z165" s="52" t="str">
        <f t="shared" si="12"/>
        <v/>
      </c>
    </row>
    <row r="166" ht="15.75" customHeight="1">
      <c r="B166" s="47">
        <f>IF(DATA!B166="","",DATA!B166)</f>
        <v>12540058</v>
      </c>
      <c r="C166" s="47">
        <f t="array" ref="C166">IF(B166="","",IFERROR(XLOOKUP(B166,DATA!$B$4:$B$2103,DATA!$D$4:$D$2103,"",0,1),""))</f>
        <v>23616961</v>
      </c>
      <c r="D166" s="47" t="str">
        <f t="array" ref="D166">IF(B166="","",IFERROR(XLOOKUP(B166,DATA!$B$4:$B$2103,DATA!$C$4:$C$2103,"",0,1),""))</f>
        <v>VALVULA DE AIRE</v>
      </c>
      <c r="E166" s="47">
        <f t="array" ref="E166">IF(B166="","",IFERROR(XLOOKUP(B166,DATA!$B$4:$B$2103,DATA!$W$4:$W$2103,"",0,1),""))</f>
        <v>900396484</v>
      </c>
      <c r="F166" s="47" t="str">
        <f t="array" ref="F166">IF(B166="","",IFERROR(XLOOKUP(E166,PROVEEDORES!$A$2:$A$200,PROVEEDORES!$B$2:$B$200,"NO ENCONTRADO",0,1),""))</f>
        <v>ELECTROFRENORR S.A.S.</v>
      </c>
      <c r="G166" s="47" t="str">
        <f t="array" ref="G166">IF(B166="","",IFERROR(XLOOKUP(B166,DATA!$B$4:$B$2103,DATA!$L$4:$L$2103,"",0,1),""))</f>
        <v>UND</v>
      </c>
      <c r="H166" s="47">
        <f t="array" ref="H166">IF(B166="","",IFERROR(XLOOKUP(B166,DATA!$B$4:$B$2103,DATA!$E$4:$E$2103,0,0,1),0))</f>
        <v>0</v>
      </c>
      <c r="I166" s="48">
        <f t="array" ref="I166">IF(B166="","",IFERROR(XLOOKUP(B166,DATA!$B$4:$B$2103,DATA!$F$4:$F$2103,0,0,1),0))</f>
        <v>1699320</v>
      </c>
      <c r="J166" s="48">
        <f t="shared" si="1"/>
        <v>0</v>
      </c>
      <c r="K166" s="47">
        <f t="array" ref="K166">IF(B166="","",IFERROR(XLOOKUP(B166,DATA!$B$4:$B$2103,DATA!$N$4:$N$2103,0,0,1),0))</f>
        <v>4</v>
      </c>
      <c r="L166" s="85">
        <f t="shared" si="2"/>
        <v>0.01095890411</v>
      </c>
      <c r="M166" s="47">
        <f t="array" ref="M166">IF(B166="","",IFERROR(XLOOKUP(B166,DATA!$B$4:$B$2103,DATA!$P$4:$P$2103,0,0,1),0))</f>
        <v>0</v>
      </c>
      <c r="N166" s="47">
        <f t="shared" si="3"/>
        <v>0</v>
      </c>
      <c r="O166" s="47">
        <f t="shared" si="4"/>
        <v>0</v>
      </c>
      <c r="P166" s="47">
        <f t="shared" si="5"/>
        <v>0</v>
      </c>
      <c r="Q166" s="47" t="str">
        <f t="shared" si="6"/>
        <v>CRITICO</v>
      </c>
      <c r="R166" s="47" t="str">
        <f t="shared" si="7"/>
        <v>PEDIR INMEDIATAMENTE</v>
      </c>
      <c r="S166" s="47">
        <f t="shared" si="8"/>
        <v>0</v>
      </c>
      <c r="T166" s="48">
        <f t="shared" si="9"/>
        <v>0</v>
      </c>
      <c r="U166" s="47" t="str">
        <f t="array" ref="U166">IF(B166="","",IFERROR(XLOOKUP(B166,DATA!$B$4:$B$2103,DATA!$M$4:$M$2103,"",0,1),""))</f>
        <v>C</v>
      </c>
      <c r="V166" s="47" t="str">
        <f t="array" ref="V166">IF(B166="","",IFERROR(XLOOKUP(B166,DATA!$B$4:$B$2103,DATA!$X$4:$X$2103,"",0,1),""))</f>
        <v>SU01F0301</v>
      </c>
      <c r="W166" s="47" t="str">
        <f t="array" ref="W166">IF(B166="","",IFERROR(XLOOKUP(B166,DATA!$B$4:$B$2103,DATA!$H$4:$H$2103,"",0,1),""))</f>
        <v>PLATAFORMA</v>
      </c>
      <c r="X166" s="47" t="str">
        <f t="shared" si="10"/>
        <v>4-BAJA</v>
      </c>
      <c r="Y166" s="65">
        <f t="shared" si="11"/>
        <v>4.00166</v>
      </c>
      <c r="Z166" s="47">
        <f t="shared" si="12"/>
        <v>12540058</v>
      </c>
    </row>
    <row r="167" ht="15.75" customHeight="1">
      <c r="B167" s="52">
        <f>IF(DATA!B167="","",DATA!B167)</f>
        <v>12540059</v>
      </c>
      <c r="C167" s="52">
        <f t="array" ref="C167">IF(B167="","",IFERROR(XLOOKUP(B167,DATA!$B$4:$B$2103,DATA!$D$4:$D$2103,"",0,1),""))</f>
        <v>21109317</v>
      </c>
      <c r="D167" s="52" t="str">
        <f t="array" ref="D167">IF(B167="","",IFERROR(XLOOKUP(B167,DATA!$B$4:$B$2103,DATA!$C$4:$C$2103,"",0,1),""))</f>
        <v>TUBO ADMISIÓN AIRE</v>
      </c>
      <c r="E167" s="52">
        <f t="array" ref="E167">IF(B167="","",IFERROR(XLOOKUP(B167,DATA!$B$4:$B$2103,DATA!$W$4:$W$2103,"",0,1),""))</f>
        <v>900315569</v>
      </c>
      <c r="F167" s="52" t="str">
        <f t="array" ref="F167">IF(B167="","",IFERROR(XLOOKUP(E167,PROVEEDORES!$A$2:$A$200,PROVEEDORES!$B$2:$B$200,"NO ENCONTRADO",0,1),""))</f>
        <v>VOLVO GROUP COLOMBIA S A S</v>
      </c>
      <c r="G167" s="52" t="str">
        <f t="array" ref="G167">IF(B167="","",IFERROR(XLOOKUP(B167,DATA!$B$4:$B$2103,DATA!$L$4:$L$2103,"",0,1),""))</f>
        <v>UND</v>
      </c>
      <c r="H167" s="52">
        <f t="array" ref="H167">IF(B167="","",IFERROR(XLOOKUP(B167,DATA!$B$4:$B$2103,DATA!$E$4:$E$2103,0,0,1),0))</f>
        <v>0</v>
      </c>
      <c r="I167" s="53">
        <f t="array" ref="I167">IF(B167="","",IFERROR(XLOOKUP(B167,DATA!$B$4:$B$2103,DATA!$F$4:$F$2103,0,0,1),0))</f>
        <v>500000</v>
      </c>
      <c r="J167" s="53">
        <f t="shared" si="1"/>
        <v>0</v>
      </c>
      <c r="K167" s="52">
        <f t="array" ref="K167">IF(B167="","",IFERROR(XLOOKUP(B167,DATA!$B$4:$B$2103,DATA!$N$4:$N$2103,0,0,1),0))</f>
        <v>0</v>
      </c>
      <c r="L167" s="86">
        <f t="shared" si="2"/>
        <v>0</v>
      </c>
      <c r="M167" s="52">
        <f t="array" ref="M167">IF(B167="","",IFERROR(XLOOKUP(B167,DATA!$B$4:$B$2103,DATA!$P$4:$P$2103,0,0,1),0))</f>
        <v>0</v>
      </c>
      <c r="N167" s="52">
        <f t="shared" si="3"/>
        <v>0</v>
      </c>
      <c r="O167" s="52">
        <f t="shared" si="4"/>
        <v>0</v>
      </c>
      <c r="P167" s="52" t="str">
        <f t="shared" si="5"/>
        <v/>
      </c>
      <c r="Q167" s="52" t="str">
        <f t="shared" si="6"/>
        <v>CRITICO</v>
      </c>
      <c r="R167" s="52" t="str">
        <f t="shared" si="7"/>
        <v>PEDIR INMEDIATAMENTE</v>
      </c>
      <c r="S167" s="52">
        <f t="shared" si="8"/>
        <v>0</v>
      </c>
      <c r="T167" s="53">
        <f t="shared" si="9"/>
        <v>0</v>
      </c>
      <c r="U167" s="52" t="str">
        <f t="array" ref="U167">IF(B167="","",IFERROR(XLOOKUP(B167,DATA!$B$4:$B$2103,DATA!$M$4:$M$2103,"",0,1),""))</f>
        <v>C</v>
      </c>
      <c r="V167" s="52" t="str">
        <f t="array" ref="V167">IF(B167="","",IFERROR(XLOOKUP(B167,DATA!$B$4:$B$2103,DATA!$X$4:$X$2103,"",0,1),""))</f>
        <v>SU01A0202</v>
      </c>
      <c r="W167" s="52" t="str">
        <f t="array" ref="W167">IF(B167="","",IFERROR(XLOOKUP(B167,DATA!$B$4:$B$2103,DATA!$H$4:$H$2103,"",0,1),""))</f>
        <v>PLATAFORMA</v>
      </c>
      <c r="X167" s="52" t="str">
        <f t="shared" si="10"/>
        <v>4-BAJA</v>
      </c>
      <c r="Y167" s="87" t="str">
        <f t="shared" si="11"/>
        <v/>
      </c>
      <c r="Z167" s="52">
        <f t="shared" si="12"/>
        <v>12540059</v>
      </c>
    </row>
    <row r="168" ht="15.75" customHeight="1">
      <c r="B168" s="47" t="str">
        <f>IF(DATA!B168="","",DATA!B168)</f>
        <v>12540059-R</v>
      </c>
      <c r="C168" s="47">
        <f t="array" ref="C168">IF(B168="","",IFERROR(XLOOKUP(B168,DATA!$B$4:$B$2103,DATA!$D$4:$D$2103,"",0,1),""))</f>
        <v>21109317</v>
      </c>
      <c r="D168" s="47" t="str">
        <f t="array" ref="D168">IF(B168="","",IFERROR(XLOOKUP(B168,DATA!$B$4:$B$2103,DATA!$C$4:$C$2103,"",0,1),""))</f>
        <v>TUBO ADMISIÓN AIRE</v>
      </c>
      <c r="E168" s="47">
        <f t="array" ref="E168">IF(B168="","",IFERROR(XLOOKUP(B168,DATA!$B$4:$B$2103,DATA!$W$4:$W$2103,"",0,1),""))</f>
        <v>901327111</v>
      </c>
      <c r="F168" s="47" t="str">
        <f t="array" ref="F168">IF(B168="","",IFERROR(XLOOKUP(E168,PROVEEDORES!$A$2:$A$200,PROVEEDORES!$B$2:$B$200,"NO ENCONTRADO",0,1),""))</f>
        <v>TORNOHIMEC SAS</v>
      </c>
      <c r="G168" s="47" t="str">
        <f t="array" ref="G168">IF(B168="","",IFERROR(XLOOKUP(B168,DATA!$B$4:$B$2103,DATA!$L$4:$L$2103,"",0,1),""))</f>
        <v>UND</v>
      </c>
      <c r="H168" s="47">
        <f t="array" ref="H168">IF(B168="","",IFERROR(XLOOKUP(B168,DATA!$B$4:$B$2103,DATA!$E$4:$E$2103,0,0,1),0))</f>
        <v>0</v>
      </c>
      <c r="I168" s="48">
        <f t="array" ref="I168">IF(B168="","",IFERROR(XLOOKUP(B168,DATA!$B$4:$B$2103,DATA!$F$4:$F$2103,0,0,1),0))</f>
        <v>178500</v>
      </c>
      <c r="J168" s="48">
        <f t="shared" si="1"/>
        <v>0</v>
      </c>
      <c r="K168" s="47">
        <f t="array" ref="K168">IF(B168="","",IFERROR(XLOOKUP(B168,DATA!$B$4:$B$2103,DATA!$N$4:$N$2103,0,0,1),0))</f>
        <v>1</v>
      </c>
      <c r="L168" s="85">
        <f t="shared" si="2"/>
        <v>0.002739726027</v>
      </c>
      <c r="M168" s="47">
        <f t="array" ref="M168">IF(B168="","",IFERROR(XLOOKUP(B168,DATA!$B$4:$B$2103,DATA!$P$4:$P$2103,0,0,1),0))</f>
        <v>0</v>
      </c>
      <c r="N168" s="47">
        <f t="shared" si="3"/>
        <v>0</v>
      </c>
      <c r="O168" s="47">
        <f t="shared" si="4"/>
        <v>0</v>
      </c>
      <c r="P168" s="47">
        <f t="shared" si="5"/>
        <v>0</v>
      </c>
      <c r="Q168" s="47" t="str">
        <f t="shared" si="6"/>
        <v>CRITICO</v>
      </c>
      <c r="R168" s="47" t="str">
        <f t="shared" si="7"/>
        <v>PEDIR INMEDIATAMENTE</v>
      </c>
      <c r="S168" s="47">
        <f t="shared" si="8"/>
        <v>0</v>
      </c>
      <c r="T168" s="48">
        <f t="shared" si="9"/>
        <v>0</v>
      </c>
      <c r="U168" s="47" t="str">
        <f t="array" ref="U168">IF(B168="","",IFERROR(XLOOKUP(B168,DATA!$B$4:$B$2103,DATA!$M$4:$M$2103,"",0,1),""))</f>
        <v>C</v>
      </c>
      <c r="V168" s="47" t="str">
        <f t="array" ref="V168">IF(B168="","",IFERROR(XLOOKUP(B168,DATA!$B$4:$B$2103,DATA!$X$4:$X$2103,"",0,1),""))</f>
        <v>SU01B0102</v>
      </c>
      <c r="W168" s="47" t="str">
        <f t="array" ref="W168">IF(B168="","",IFERROR(XLOOKUP(B168,DATA!$B$4:$B$2103,DATA!$H$4:$H$2103,"",0,1),""))</f>
        <v>PLATAFORMA</v>
      </c>
      <c r="X168" s="47" t="str">
        <f t="shared" si="10"/>
        <v>4-BAJA</v>
      </c>
      <c r="Y168" s="65">
        <f t="shared" si="11"/>
        <v>1.00168</v>
      </c>
      <c r="Z168" s="47" t="str">
        <f t="shared" si="12"/>
        <v>12540059-R</v>
      </c>
    </row>
    <row r="169" ht="15.75" customHeight="1">
      <c r="B169" s="52">
        <f>IF(DATA!B169="","",DATA!B169)</f>
        <v>12540060</v>
      </c>
      <c r="C169" s="52" t="str">
        <f t="array" ref="C169">IF(B169="","",IFERROR(XLOOKUP(B169,DATA!$B$4:$B$2103,DATA!$D$4:$D$2103,"",0,1),""))</f>
        <v/>
      </c>
      <c r="D169" s="52" t="str">
        <f t="array" ref="D169">IF(B169="","",IFERROR(XLOOKUP(B169,DATA!$B$4:$B$2103,DATA!$C$4:$C$2103,"",0,1),""))</f>
        <v>NIPLE REDUCTOR EN BRONCE 16MM CRT</v>
      </c>
      <c r="E169" s="52">
        <f t="array" ref="E169">IF(B169="","",IFERROR(XLOOKUP(B169,DATA!$B$4:$B$2103,DATA!$W$4:$W$2103,"",0,1),""))</f>
        <v>901327111</v>
      </c>
      <c r="F169" s="52" t="str">
        <f t="array" ref="F169">IF(B169="","",IFERROR(XLOOKUP(E169,PROVEEDORES!$A$2:$A$200,PROVEEDORES!$B$2:$B$200,"NO ENCONTRADO",0,1),""))</f>
        <v>TORNOHIMEC SAS</v>
      </c>
      <c r="G169" s="52" t="str">
        <f t="array" ref="G169">IF(B169="","",IFERROR(XLOOKUP(B169,DATA!$B$4:$B$2103,DATA!$L$4:$L$2103,"",0,1),""))</f>
        <v>UND</v>
      </c>
      <c r="H169" s="52">
        <f t="array" ref="H169">IF(B169="","",IFERROR(XLOOKUP(B169,DATA!$B$4:$B$2103,DATA!$E$4:$E$2103,0,0,1),0))</f>
        <v>14</v>
      </c>
      <c r="I169" s="53">
        <f t="array" ref="I169">IF(B169="","",IFERROR(XLOOKUP(B169,DATA!$B$4:$B$2103,DATA!$F$4:$F$2103,0,0,1),0))</f>
        <v>33320</v>
      </c>
      <c r="J169" s="53">
        <f t="shared" si="1"/>
        <v>466480</v>
      </c>
      <c r="K169" s="52">
        <f t="array" ref="K169">IF(B169="","",IFERROR(XLOOKUP(B169,DATA!$B$4:$B$2103,DATA!$N$4:$N$2103,0,0,1),0))</f>
        <v>6</v>
      </c>
      <c r="L169" s="86">
        <f t="shared" si="2"/>
        <v>0.01643835616</v>
      </c>
      <c r="M169" s="52">
        <f t="array" ref="M169">IF(B169="","",IFERROR(XLOOKUP(B169,DATA!$B$4:$B$2103,DATA!$P$4:$P$2103,0,0,1),0))</f>
        <v>0</v>
      </c>
      <c r="N169" s="52">
        <f t="shared" si="3"/>
        <v>0</v>
      </c>
      <c r="O169" s="52">
        <f t="shared" si="4"/>
        <v>0</v>
      </c>
      <c r="P169" s="52">
        <f t="shared" si="5"/>
        <v>852</v>
      </c>
      <c r="Q169" s="52" t="str">
        <f t="shared" si="6"/>
        <v>EXCESO</v>
      </c>
      <c r="R169" s="52" t="str">
        <f t="shared" si="7"/>
        <v>EVALUAR REDUCCION</v>
      </c>
      <c r="S169" s="52">
        <f t="shared" si="8"/>
        <v>0</v>
      </c>
      <c r="T169" s="53">
        <f t="shared" si="9"/>
        <v>0</v>
      </c>
      <c r="U169" s="52" t="str">
        <f t="array" ref="U169">IF(B169="","",IFERROR(XLOOKUP(B169,DATA!$B$4:$B$2103,DATA!$M$4:$M$2103,"",0,1),""))</f>
        <v>C</v>
      </c>
      <c r="V169" s="52" t="str">
        <f t="array" ref="V169">IF(B169="","",IFERROR(XLOOKUP(B169,DATA!$B$4:$B$2103,DATA!$X$4:$X$2103,"",0,1),""))</f>
        <v>SU01D0303</v>
      </c>
      <c r="W169" s="52" t="str">
        <f t="array" ref="W169">IF(B169="","",IFERROR(XLOOKUP(B169,DATA!$B$4:$B$2103,DATA!$H$4:$H$2103,"",0,1),""))</f>
        <v>PLATAFORMA</v>
      </c>
      <c r="X169" s="52" t="str">
        <f t="shared" si="10"/>
        <v>4-BAJA</v>
      </c>
      <c r="Y169" s="87" t="str">
        <f t="shared" si="11"/>
        <v/>
      </c>
      <c r="Z169" s="52" t="str">
        <f t="shared" si="12"/>
        <v/>
      </c>
    </row>
    <row r="170" ht="15.75" customHeight="1">
      <c r="B170" s="47">
        <f>IF(DATA!B170="","",DATA!B170)</f>
        <v>12540061</v>
      </c>
      <c r="C170" s="47">
        <f t="array" ref="C170">IF(B170="","",IFERROR(XLOOKUP(B170,DATA!$B$4:$B$2103,DATA!$D$4:$D$2103,"",0,1),""))</f>
        <v>21426987</v>
      </c>
      <c r="D170" s="47" t="str">
        <f t="array" ref="D170">IF(B170="","",IFERROR(XLOOKUP(B170,DATA!$B$4:$B$2103,DATA!$C$4:$C$2103,"",0,1),""))</f>
        <v>SENSOR ARBOL DE LEVAS</v>
      </c>
      <c r="E170" s="47">
        <f t="array" ref="E170">IF(B170="","",IFERROR(XLOOKUP(B170,DATA!$B$4:$B$2103,DATA!$W$4:$W$2103,"",0,1),""))</f>
        <v>900315569</v>
      </c>
      <c r="F170" s="47" t="str">
        <f t="array" ref="F170">IF(B170="","",IFERROR(XLOOKUP(E170,PROVEEDORES!$A$2:$A$200,PROVEEDORES!$B$2:$B$200,"NO ENCONTRADO",0,1),""))</f>
        <v>VOLVO GROUP COLOMBIA S A S</v>
      </c>
      <c r="G170" s="47" t="str">
        <f t="array" ref="G170">IF(B170="","",IFERROR(XLOOKUP(B170,DATA!$B$4:$B$2103,DATA!$L$4:$L$2103,"",0,1),""))</f>
        <v>UND</v>
      </c>
      <c r="H170" s="47">
        <f t="array" ref="H170">IF(B170="","",IFERROR(XLOOKUP(B170,DATA!$B$4:$B$2103,DATA!$E$4:$E$2103,0,0,1),0))</f>
        <v>0</v>
      </c>
      <c r="I170" s="48">
        <f t="array" ref="I170">IF(B170="","",IFERROR(XLOOKUP(B170,DATA!$B$4:$B$2103,DATA!$F$4:$F$2103,0,0,1),0))</f>
        <v>268954.9</v>
      </c>
      <c r="J170" s="48">
        <f t="shared" si="1"/>
        <v>0</v>
      </c>
      <c r="K170" s="47">
        <f t="array" ref="K170">IF(B170="","",IFERROR(XLOOKUP(B170,DATA!$B$4:$B$2103,DATA!$N$4:$N$2103,0,0,1),0))</f>
        <v>1</v>
      </c>
      <c r="L170" s="85">
        <f t="shared" si="2"/>
        <v>0.002739726027</v>
      </c>
      <c r="M170" s="47">
        <f t="array" ref="M170">IF(B170="","",IFERROR(XLOOKUP(B170,DATA!$B$4:$B$2103,DATA!$P$4:$P$2103,0,0,1),0))</f>
        <v>0</v>
      </c>
      <c r="N170" s="47">
        <f t="shared" si="3"/>
        <v>0</v>
      </c>
      <c r="O170" s="47">
        <f t="shared" si="4"/>
        <v>0</v>
      </c>
      <c r="P170" s="47">
        <f t="shared" si="5"/>
        <v>0</v>
      </c>
      <c r="Q170" s="47" t="str">
        <f t="shared" si="6"/>
        <v>CRITICO</v>
      </c>
      <c r="R170" s="47" t="str">
        <f t="shared" si="7"/>
        <v>PEDIR INMEDIATAMENTE</v>
      </c>
      <c r="S170" s="47">
        <f t="shared" si="8"/>
        <v>0</v>
      </c>
      <c r="T170" s="48">
        <f t="shared" si="9"/>
        <v>0</v>
      </c>
      <c r="U170" s="47" t="str">
        <f t="array" ref="U170">IF(B170="","",IFERROR(XLOOKUP(B170,DATA!$B$4:$B$2103,DATA!$M$4:$M$2103,"",0,1),""))</f>
        <v>C</v>
      </c>
      <c r="V170" s="47" t="str">
        <f t="array" ref="V170">IF(B170="","",IFERROR(XLOOKUP(B170,DATA!$B$4:$B$2103,DATA!$X$4:$X$2103,"",0,1),""))</f>
        <v>SU01F0303</v>
      </c>
      <c r="W170" s="47" t="str">
        <f t="array" ref="W170">IF(B170="","",IFERROR(XLOOKUP(B170,DATA!$B$4:$B$2103,DATA!$H$4:$H$2103,"",0,1),""))</f>
        <v>PLATAFORMA</v>
      </c>
      <c r="X170" s="47" t="str">
        <f t="shared" si="10"/>
        <v>4-BAJA</v>
      </c>
      <c r="Y170" s="65">
        <f t="shared" si="11"/>
        <v>1.0017</v>
      </c>
      <c r="Z170" s="47">
        <f t="shared" si="12"/>
        <v>12540061</v>
      </c>
    </row>
    <row r="171" ht="15.75" customHeight="1">
      <c r="B171" s="52">
        <f>IF(DATA!B171="","",DATA!B171)</f>
        <v>12630021</v>
      </c>
      <c r="C171" s="52">
        <f t="array" ref="C171">IF(B171="","",IFERROR(XLOOKUP(B171,DATA!$B$4:$B$2103,DATA!$D$4:$D$2103,"",0,1),""))</f>
        <v>20717041</v>
      </c>
      <c r="D171" s="52" t="str">
        <f t="array" ref="D171">IF(B171="","",IFERROR(XLOOKUP(B171,DATA!$B$4:$B$2103,DATA!$C$4:$C$2103,"",0,1),""))</f>
        <v>SENSOR DE NIVEL DE HIDRAULICO</v>
      </c>
      <c r="E171" s="52">
        <f t="array" ref="E171">IF(B171="","",IFERROR(XLOOKUP(B171,DATA!$B$4:$B$2103,DATA!$W$4:$W$2103,"",0,1),""))</f>
        <v>900315569</v>
      </c>
      <c r="F171" s="52" t="str">
        <f t="array" ref="F171">IF(B171="","",IFERROR(XLOOKUP(E171,PROVEEDORES!$A$2:$A$200,PROVEEDORES!$B$2:$B$200,"NO ENCONTRADO",0,1),""))</f>
        <v>VOLVO GROUP COLOMBIA S A S</v>
      </c>
      <c r="G171" s="52" t="str">
        <f t="array" ref="G171">IF(B171="","",IFERROR(XLOOKUP(B171,DATA!$B$4:$B$2103,DATA!$L$4:$L$2103,"",0,1),""))</f>
        <v>UND</v>
      </c>
      <c r="H171" s="52">
        <f t="array" ref="H171">IF(B171="","",IFERROR(XLOOKUP(B171,DATA!$B$4:$B$2103,DATA!$E$4:$E$2103,0,0,1),0))</f>
        <v>1</v>
      </c>
      <c r="I171" s="53">
        <f t="array" ref="I171">IF(B171="","",IFERROR(XLOOKUP(B171,DATA!$B$4:$B$2103,DATA!$F$4:$F$2103,0,0,1),0))</f>
        <v>557228.3</v>
      </c>
      <c r="J171" s="53">
        <f t="shared" si="1"/>
        <v>557228.3</v>
      </c>
      <c r="K171" s="52">
        <f t="array" ref="K171">IF(B171="","",IFERROR(XLOOKUP(B171,DATA!$B$4:$B$2103,DATA!$N$4:$N$2103,0,0,1),0))</f>
        <v>9</v>
      </c>
      <c r="L171" s="86">
        <f t="shared" si="2"/>
        <v>0.02465753425</v>
      </c>
      <c r="M171" s="52">
        <f t="array" ref="M171">IF(B171="","",IFERROR(XLOOKUP(B171,DATA!$B$4:$B$2103,DATA!$P$4:$P$2103,0,0,1),0))</f>
        <v>0</v>
      </c>
      <c r="N171" s="52">
        <f t="shared" si="3"/>
        <v>0</v>
      </c>
      <c r="O171" s="52">
        <f t="shared" si="4"/>
        <v>0</v>
      </c>
      <c r="P171" s="52">
        <f t="shared" si="5"/>
        <v>41</v>
      </c>
      <c r="Q171" s="52" t="str">
        <f t="shared" si="6"/>
        <v>OPTIMO</v>
      </c>
      <c r="R171" s="52" t="str">
        <f t="shared" si="7"/>
        <v>NIVEL OPTIMO</v>
      </c>
      <c r="S171" s="52">
        <f t="shared" si="8"/>
        <v>0</v>
      </c>
      <c r="T171" s="53">
        <f t="shared" si="9"/>
        <v>0</v>
      </c>
      <c r="U171" s="52" t="str">
        <f t="array" ref="U171">IF(B171="","",IFERROR(XLOOKUP(B171,DATA!$B$4:$B$2103,DATA!$M$4:$M$2103,"",0,1),""))</f>
        <v>C</v>
      </c>
      <c r="V171" s="52" t="str">
        <f t="array" ref="V171">IF(B171="","",IFERROR(XLOOKUP(B171,DATA!$B$4:$B$2103,DATA!$X$4:$X$2103,"",0,1),""))</f>
        <v>SU01F0303</v>
      </c>
      <c r="W171" s="52" t="str">
        <f t="array" ref="W171">IF(B171="","",IFERROR(XLOOKUP(B171,DATA!$B$4:$B$2103,DATA!$H$4:$H$2103,"",0,1),""))</f>
        <v>PLATAFORMA</v>
      </c>
      <c r="X171" s="52" t="str">
        <f t="shared" si="10"/>
        <v>4-BAJA</v>
      </c>
      <c r="Y171" s="87" t="str">
        <f t="shared" si="11"/>
        <v/>
      </c>
      <c r="Z171" s="52" t="str">
        <f t="shared" si="12"/>
        <v/>
      </c>
    </row>
    <row r="172" ht="15.75" customHeight="1">
      <c r="B172" s="47">
        <f>IF(DATA!B172="","",DATA!B172)</f>
        <v>12630022</v>
      </c>
      <c r="C172" s="47">
        <f t="array" ref="C172">IF(B172="","",IFERROR(XLOOKUP(B172,DATA!$B$4:$B$2103,DATA!$D$4:$D$2103,"",0,1),""))</f>
        <v>70305663</v>
      </c>
      <c r="D172" s="47" t="str">
        <f t="array" ref="D172">IF(B172="","",IFERROR(XLOOKUP(B172,DATA!$B$4:$B$2103,DATA!$C$4:$C$2103,"",0,1),""))</f>
        <v>T EN COBRE 3/8" MANGUERA DE REFRIGERACION</v>
      </c>
      <c r="E172" s="47">
        <f t="array" ref="E172">IF(B172="","",IFERROR(XLOOKUP(B172,DATA!$B$4:$B$2103,DATA!$W$4:$W$2103,"",0,1),""))</f>
        <v>900749145</v>
      </c>
      <c r="F172" s="47" t="str">
        <f t="array" ref="F172">IF(B172="","",IFERROR(XLOOKUP(E172,PROVEEDORES!$A$2:$A$200,PROVEEDORES!$B$2:$B$200,"NO ENCONTRADO",0,1),""))</f>
        <v>MULTIPLES MECANIZADOS DE COLOMBIA S A S</v>
      </c>
      <c r="G172" s="47" t="str">
        <f t="array" ref="G172">IF(B172="","",IFERROR(XLOOKUP(B172,DATA!$B$4:$B$2103,DATA!$L$4:$L$2103,"",0,1),""))</f>
        <v>UND</v>
      </c>
      <c r="H172" s="47">
        <f t="array" ref="H172">IF(B172="","",IFERROR(XLOOKUP(B172,DATA!$B$4:$B$2103,DATA!$E$4:$E$2103,0,0,1),0))</f>
        <v>0</v>
      </c>
      <c r="I172" s="48">
        <f t="array" ref="I172">IF(B172="","",IFERROR(XLOOKUP(B172,DATA!$B$4:$B$2103,DATA!$F$4:$F$2103,0,0,1),0))</f>
        <v>83979.49</v>
      </c>
      <c r="J172" s="48">
        <f t="shared" si="1"/>
        <v>0</v>
      </c>
      <c r="K172" s="47">
        <f t="array" ref="K172">IF(B172="","",IFERROR(XLOOKUP(B172,DATA!$B$4:$B$2103,DATA!$N$4:$N$2103,0,0,1),0))</f>
        <v>546</v>
      </c>
      <c r="L172" s="85">
        <f t="shared" si="2"/>
        <v>1.495890411</v>
      </c>
      <c r="M172" s="47">
        <f t="array" ref="M172">IF(B172="","",IFERROR(XLOOKUP(B172,DATA!$B$4:$B$2103,DATA!$P$4:$P$2103,0,0,1),0))</f>
        <v>0</v>
      </c>
      <c r="N172" s="47">
        <f t="shared" si="3"/>
        <v>5</v>
      </c>
      <c r="O172" s="47">
        <f t="shared" si="4"/>
        <v>15</v>
      </c>
      <c r="P172" s="47">
        <f t="shared" si="5"/>
        <v>0</v>
      </c>
      <c r="Q172" s="47" t="str">
        <f t="shared" si="6"/>
        <v>CRITICO</v>
      </c>
      <c r="R172" s="47" t="str">
        <f t="shared" si="7"/>
        <v>PEDIR INMEDIATAMENTE</v>
      </c>
      <c r="S172" s="47">
        <f t="shared" si="8"/>
        <v>15</v>
      </c>
      <c r="T172" s="48">
        <f t="shared" si="9"/>
        <v>1259692.35</v>
      </c>
      <c r="U172" s="47" t="str">
        <f t="array" ref="U172">IF(B172="","",IFERROR(XLOOKUP(B172,DATA!$B$4:$B$2103,DATA!$M$4:$M$2103,"",0,1),""))</f>
        <v>C</v>
      </c>
      <c r="V172" s="47" t="str">
        <f t="array" ref="V172">IF(B172="","",IFERROR(XLOOKUP(B172,DATA!$B$4:$B$2103,DATA!$X$4:$X$2103,"",0,1),""))</f>
        <v>SU01E0303</v>
      </c>
      <c r="W172" s="47" t="str">
        <f t="array" ref="W172">IF(B172="","",IFERROR(XLOOKUP(B172,DATA!$B$4:$B$2103,DATA!$H$4:$H$2103,"",0,1),""))</f>
        <v>PLATAFORMA</v>
      </c>
      <c r="X172" s="47" t="str">
        <f t="shared" si="10"/>
        <v>4-BAJA</v>
      </c>
      <c r="Y172" s="65">
        <f t="shared" si="11"/>
        <v>546.00172</v>
      </c>
      <c r="Z172" s="47">
        <f t="shared" si="12"/>
        <v>12630022</v>
      </c>
    </row>
    <row r="173" ht="15.75" customHeight="1">
      <c r="B173" s="52">
        <f>IF(DATA!B173="","",DATA!B173)</f>
        <v>12630023</v>
      </c>
      <c r="C173" s="52">
        <f t="array" ref="C173">IF(B173="","",IFERROR(XLOOKUP(B173,DATA!$B$4:$B$2103,DATA!$D$4:$D$2103,"",0,1),""))</f>
        <v>943367</v>
      </c>
      <c r="D173" s="52" t="str">
        <f t="array" ref="D173">IF(B173="","",IFERROR(XLOOKUP(B173,DATA!$B$4:$B$2103,DATA!$C$4:$C$2103,"",0,1),""))</f>
        <v>MANGUERA LONADA 3/8 PARKER</v>
      </c>
      <c r="E173" s="52">
        <f t="array" ref="E173">IF(B173="","",IFERROR(XLOOKUP(B173,DATA!$B$4:$B$2103,DATA!$W$4:$W$2103,"",0,1),""))</f>
        <v>900603232</v>
      </c>
      <c r="F173" s="52" t="str">
        <f t="array" ref="F173">IF(B173="","",IFERROR(XLOOKUP(E173,PROVEEDORES!$A$2:$A$200,PROVEEDORES!$B$2:$B$200,"NO ENCONTRADO",0,1),""))</f>
        <v>COMERCIALIZADORA DE AUTOPARTES E INDUSTRIAL UNIVERSAL SAS</v>
      </c>
      <c r="G173" s="52" t="str">
        <f t="array" ref="G173">IF(B173="","",IFERROR(XLOOKUP(B173,DATA!$B$4:$B$2103,DATA!$L$4:$L$2103,"",0,1),""))</f>
        <v>M</v>
      </c>
      <c r="H173" s="52">
        <f t="array" ref="H173">IF(B173="","",IFERROR(XLOOKUP(B173,DATA!$B$4:$B$2103,DATA!$E$4:$E$2103,0,0,1),0))</f>
        <v>82</v>
      </c>
      <c r="I173" s="53">
        <f t="array" ref="I173">IF(B173="","",IFERROR(XLOOKUP(B173,DATA!$B$4:$B$2103,DATA!$F$4:$F$2103,0,0,1),0))</f>
        <v>13494.6</v>
      </c>
      <c r="J173" s="53">
        <f t="shared" si="1"/>
        <v>1106557.2</v>
      </c>
      <c r="K173" s="52">
        <f t="array" ref="K173">IF(B173="","",IFERROR(XLOOKUP(B173,DATA!$B$4:$B$2103,DATA!$N$4:$N$2103,0,0,1),0))</f>
        <v>8107</v>
      </c>
      <c r="L173" s="86">
        <f t="shared" si="2"/>
        <v>22.2109589</v>
      </c>
      <c r="M173" s="52">
        <f t="array" ref="M173">IF(B173="","",IFERROR(XLOOKUP(B173,DATA!$B$4:$B$2103,DATA!$P$4:$P$2103,0,0,1),0))</f>
        <v>0</v>
      </c>
      <c r="N173" s="52">
        <f t="shared" si="3"/>
        <v>78</v>
      </c>
      <c r="O173" s="52">
        <f t="shared" si="4"/>
        <v>233</v>
      </c>
      <c r="P173" s="52">
        <f t="shared" si="5"/>
        <v>4</v>
      </c>
      <c r="Q173" s="52" t="str">
        <f t="shared" si="6"/>
        <v>REORDEN INMEDIATO</v>
      </c>
      <c r="R173" s="52" t="str">
        <f t="shared" si="7"/>
        <v>GENERAR OC EN 24H</v>
      </c>
      <c r="S173" s="52">
        <f t="shared" si="8"/>
        <v>151</v>
      </c>
      <c r="T173" s="53">
        <f t="shared" si="9"/>
        <v>2037684.6</v>
      </c>
      <c r="U173" s="52" t="str">
        <f t="array" ref="U173">IF(B173="","",IFERROR(XLOOKUP(B173,DATA!$B$4:$B$2103,DATA!$M$4:$M$2103,"",0,1),""))</f>
        <v>A</v>
      </c>
      <c r="V173" s="52" t="str">
        <f t="array" ref="V173">IF(B173="","",IFERROR(XLOOKUP(B173,DATA!$B$4:$B$2103,DATA!$X$4:$X$2103,"",0,1),""))</f>
        <v>SU01F0401</v>
      </c>
      <c r="W173" s="52" t="str">
        <f t="array" ref="W173">IF(B173="","",IFERROR(XLOOKUP(B173,DATA!$B$4:$B$2103,DATA!$H$4:$H$2103,"",0,1),""))</f>
        <v>PLATAFORMA</v>
      </c>
      <c r="X173" s="52" t="str">
        <f t="shared" si="10"/>
        <v>2-ALTA</v>
      </c>
      <c r="Y173" s="87" t="str">
        <f t="shared" si="11"/>
        <v/>
      </c>
      <c r="Z173" s="52" t="str">
        <f t="shared" si="12"/>
        <v/>
      </c>
    </row>
    <row r="174" ht="15.75" customHeight="1">
      <c r="B174" s="47">
        <f>IF(DATA!B174="","",DATA!B174)</f>
        <v>12630024</v>
      </c>
      <c r="C174" s="47">
        <f t="array" ref="C174">IF(B174="","",IFERROR(XLOOKUP(B174,DATA!$B$4:$B$2103,DATA!$D$4:$D$2103,"",0,1),""))</f>
        <v>22129907</v>
      </c>
      <c r="D174" s="47" t="str">
        <f t="array" ref="D174">IF(B174="","",IFERROR(XLOOKUP(B174,DATA!$B$4:$B$2103,DATA!$C$4:$C$2103,"",0,1),""))</f>
        <v>MANGUERA DE REFRIGERACION RADIADOR</v>
      </c>
      <c r="E174" s="47">
        <f t="array" ref="E174">IF(B174="","",IFERROR(XLOOKUP(B174,DATA!$B$4:$B$2103,DATA!$W$4:$W$2103,"",0,1),""))</f>
        <v>900315569</v>
      </c>
      <c r="F174" s="47" t="str">
        <f t="array" ref="F174">IF(B174="","",IFERROR(XLOOKUP(E174,PROVEEDORES!$A$2:$A$200,PROVEEDORES!$B$2:$B$200,"NO ENCONTRADO",0,1),""))</f>
        <v>VOLVO GROUP COLOMBIA S A S</v>
      </c>
      <c r="G174" s="47" t="str">
        <f t="array" ref="G174">IF(B174="","",IFERROR(XLOOKUP(B174,DATA!$B$4:$B$2103,DATA!$L$4:$L$2103,"",0,1),""))</f>
        <v>UND</v>
      </c>
      <c r="H174" s="47">
        <f t="array" ref="H174">IF(B174="","",IFERROR(XLOOKUP(B174,DATA!$B$4:$B$2103,DATA!$E$4:$E$2103,0,0,1),0))</f>
        <v>17</v>
      </c>
      <c r="I174" s="48">
        <f t="array" ref="I174">IF(B174="","",IFERROR(XLOOKUP(B174,DATA!$B$4:$B$2103,DATA!$F$4:$F$2103,0,0,1),0))</f>
        <v>183267.5</v>
      </c>
      <c r="J174" s="48">
        <f t="shared" si="1"/>
        <v>3115547.5</v>
      </c>
      <c r="K174" s="47">
        <f t="array" ref="K174">IF(B174="","",IFERROR(XLOOKUP(B174,DATA!$B$4:$B$2103,DATA!$N$4:$N$2103,0,0,1),0))</f>
        <v>777</v>
      </c>
      <c r="L174" s="85">
        <f t="shared" si="2"/>
        <v>2.128767123</v>
      </c>
      <c r="M174" s="47">
        <f t="array" ref="M174">IF(B174="","",IFERROR(XLOOKUP(B174,DATA!$B$4:$B$2103,DATA!$P$4:$P$2103,0,0,1),0))</f>
        <v>0</v>
      </c>
      <c r="N174" s="47">
        <f t="shared" si="3"/>
        <v>7</v>
      </c>
      <c r="O174" s="47">
        <f t="shared" si="4"/>
        <v>22</v>
      </c>
      <c r="P174" s="47">
        <f t="shared" si="5"/>
        <v>8</v>
      </c>
      <c r="Q174" s="47" t="str">
        <f t="shared" si="6"/>
        <v>REORDEN INMEDIATO</v>
      </c>
      <c r="R174" s="47" t="str">
        <f t="shared" si="7"/>
        <v>GENERAR OC EN 24H</v>
      </c>
      <c r="S174" s="47">
        <f t="shared" si="8"/>
        <v>5</v>
      </c>
      <c r="T174" s="48">
        <f t="shared" si="9"/>
        <v>916337.5</v>
      </c>
      <c r="U174" s="47" t="str">
        <f t="array" ref="U174">IF(B174="","",IFERROR(XLOOKUP(B174,DATA!$B$4:$B$2103,DATA!$M$4:$M$2103,"",0,1),""))</f>
        <v>A</v>
      </c>
      <c r="V174" s="47" t="str">
        <f t="array" ref="V174">IF(B174="","",IFERROR(XLOOKUP(B174,DATA!$B$4:$B$2103,DATA!$X$4:$X$2103,"",0,1),""))</f>
        <v>SU01F0302</v>
      </c>
      <c r="W174" s="47" t="str">
        <f t="array" ref="W174">IF(B174="","",IFERROR(XLOOKUP(B174,DATA!$B$4:$B$2103,DATA!$H$4:$H$2103,"",0,1),""))</f>
        <v>PLATAFORMA</v>
      </c>
      <c r="X174" s="47" t="str">
        <f t="shared" si="10"/>
        <v>2-ALTA</v>
      </c>
      <c r="Y174" s="65" t="str">
        <f t="shared" si="11"/>
        <v/>
      </c>
      <c r="Z174" s="47" t="str">
        <f t="shared" si="12"/>
        <v/>
      </c>
    </row>
    <row r="175" ht="15.75" customHeight="1">
      <c r="B175" s="52">
        <f>IF(DATA!B175="","",DATA!B175)</f>
        <v>12630025</v>
      </c>
      <c r="C175" s="52">
        <f t="array" ref="C175">IF(B175="","",IFERROR(XLOOKUP(B175,DATA!$B$4:$B$2103,DATA!$D$4:$D$2103,"",0,1),""))</f>
        <v>22129120</v>
      </c>
      <c r="D175" s="52" t="str">
        <f t="array" ref="D175">IF(B175="","",IFERROR(XLOOKUP(B175,DATA!$B$4:$B$2103,DATA!$C$4:$C$2103,"",0,1),""))</f>
        <v>MANGUERA DE REFRIGERACION RADIADOR</v>
      </c>
      <c r="E175" s="52">
        <f t="array" ref="E175">IF(B175="","",IFERROR(XLOOKUP(B175,DATA!$B$4:$B$2103,DATA!$W$4:$W$2103,"",0,1),""))</f>
        <v>900315569</v>
      </c>
      <c r="F175" s="52" t="str">
        <f t="array" ref="F175">IF(B175="","",IFERROR(XLOOKUP(E175,PROVEEDORES!$A$2:$A$200,PROVEEDORES!$B$2:$B$200,"NO ENCONTRADO",0,1),""))</f>
        <v>VOLVO GROUP COLOMBIA S A S</v>
      </c>
      <c r="G175" s="52" t="str">
        <f t="array" ref="G175">IF(B175="","",IFERROR(XLOOKUP(B175,DATA!$B$4:$B$2103,DATA!$L$4:$L$2103,"",0,1),""))</f>
        <v>UND</v>
      </c>
      <c r="H175" s="52">
        <f t="array" ref="H175">IF(B175="","",IFERROR(XLOOKUP(B175,DATA!$B$4:$B$2103,DATA!$E$4:$E$2103,0,0,1),0))</f>
        <v>23</v>
      </c>
      <c r="I175" s="53">
        <f t="array" ref="I175">IF(B175="","",IFERROR(XLOOKUP(B175,DATA!$B$4:$B$2103,DATA!$F$4:$F$2103,0,0,1),0))</f>
        <v>175108.5</v>
      </c>
      <c r="J175" s="53">
        <f t="shared" si="1"/>
        <v>4027495.5</v>
      </c>
      <c r="K175" s="52">
        <f t="array" ref="K175">IF(B175="","",IFERROR(XLOOKUP(B175,DATA!$B$4:$B$2103,DATA!$N$4:$N$2103,0,0,1),0))</f>
        <v>1781</v>
      </c>
      <c r="L175" s="86">
        <f t="shared" si="2"/>
        <v>4.879452055</v>
      </c>
      <c r="M175" s="52">
        <f t="array" ref="M175">IF(B175="","",IFERROR(XLOOKUP(B175,DATA!$B$4:$B$2103,DATA!$P$4:$P$2103,0,0,1),0))</f>
        <v>0</v>
      </c>
      <c r="N175" s="52">
        <f t="shared" si="3"/>
        <v>17</v>
      </c>
      <c r="O175" s="52">
        <f t="shared" si="4"/>
        <v>51</v>
      </c>
      <c r="P175" s="52">
        <f t="shared" si="5"/>
        <v>5</v>
      </c>
      <c r="Q175" s="52" t="str">
        <f t="shared" si="6"/>
        <v>REORDEN INMEDIATO</v>
      </c>
      <c r="R175" s="52" t="str">
        <f t="shared" si="7"/>
        <v>GENERAR OC EN 24H</v>
      </c>
      <c r="S175" s="52">
        <f t="shared" si="8"/>
        <v>28</v>
      </c>
      <c r="T175" s="53">
        <f t="shared" si="9"/>
        <v>4903038</v>
      </c>
      <c r="U175" s="52" t="str">
        <f t="array" ref="U175">IF(B175="","",IFERROR(XLOOKUP(B175,DATA!$B$4:$B$2103,DATA!$M$4:$M$2103,"",0,1),""))</f>
        <v>A</v>
      </c>
      <c r="V175" s="52" t="str">
        <f t="array" ref="V175">IF(B175="","",IFERROR(XLOOKUP(B175,DATA!$B$4:$B$2103,DATA!$X$4:$X$2103,"",0,1),""))</f>
        <v>SU01F0302</v>
      </c>
      <c r="W175" s="52" t="str">
        <f t="array" ref="W175">IF(B175="","",IFERROR(XLOOKUP(B175,DATA!$B$4:$B$2103,DATA!$H$4:$H$2103,"",0,1),""))</f>
        <v>PLATAFORMA</v>
      </c>
      <c r="X175" s="52" t="str">
        <f t="shared" si="10"/>
        <v>2-ALTA</v>
      </c>
      <c r="Y175" s="87" t="str">
        <f t="shared" si="11"/>
        <v/>
      </c>
      <c r="Z175" s="52" t="str">
        <f t="shared" si="12"/>
        <v/>
      </c>
    </row>
    <row r="176" ht="15.75" customHeight="1">
      <c r="B176" s="47">
        <f>IF(DATA!B176="","",DATA!B176)</f>
        <v>12630026</v>
      </c>
      <c r="C176" s="47">
        <f t="array" ref="C176">IF(B176="","",IFERROR(XLOOKUP(B176,DATA!$B$4:$B$2103,DATA!$D$4:$D$2103,"",0,1),""))</f>
        <v>946652</v>
      </c>
      <c r="D176" s="47" t="str">
        <f t="array" ref="D176">IF(B176="","",IFERROR(XLOOKUP(B176,DATA!$B$4:$B$2103,DATA!$C$4:$C$2103,"",0,1),""))</f>
        <v>MANGUERA DE REFRIGERACION COMPRESOR ØEXT 17,5MM ØINT 13,5MM</v>
      </c>
      <c r="E176" s="47">
        <f t="array" ref="E176">IF(B176="","",IFERROR(XLOOKUP(B176,DATA!$B$4:$B$2103,DATA!$W$4:$W$2103,"",0,1),""))</f>
        <v>900315569</v>
      </c>
      <c r="F176" s="47" t="str">
        <f t="array" ref="F176">IF(B176="","",IFERROR(XLOOKUP(E176,PROVEEDORES!$A$2:$A$200,PROVEEDORES!$B$2:$B$200,"NO ENCONTRADO",0,1),""))</f>
        <v>VOLVO GROUP COLOMBIA S A S</v>
      </c>
      <c r="G176" s="47" t="str">
        <f t="array" ref="G176">IF(B176="","",IFERROR(XLOOKUP(B176,DATA!$B$4:$B$2103,DATA!$L$4:$L$2103,"",0,1),""))</f>
        <v>M</v>
      </c>
      <c r="H176" s="47">
        <f t="array" ref="H176">IF(B176="","",IFERROR(XLOOKUP(B176,DATA!$B$4:$B$2103,DATA!$E$4:$E$2103,0,0,1),0))</f>
        <v>0</v>
      </c>
      <c r="I176" s="48">
        <f t="array" ref="I176">IF(B176="","",IFERROR(XLOOKUP(B176,DATA!$B$4:$B$2103,DATA!$F$4:$F$2103,0,0,1),0))</f>
        <v>81337.2</v>
      </c>
      <c r="J176" s="48">
        <f t="shared" si="1"/>
        <v>0</v>
      </c>
      <c r="K176" s="47">
        <f t="array" ref="K176">IF(B176="","",IFERROR(XLOOKUP(B176,DATA!$B$4:$B$2103,DATA!$N$4:$N$2103,0,0,1),0))</f>
        <v>218.5</v>
      </c>
      <c r="L176" s="85">
        <f t="shared" si="2"/>
        <v>0.598630137</v>
      </c>
      <c r="M176" s="47">
        <f t="array" ref="M176">IF(B176="","",IFERROR(XLOOKUP(B176,DATA!$B$4:$B$2103,DATA!$P$4:$P$2103,0,0,1),0))</f>
        <v>0</v>
      </c>
      <c r="N176" s="47">
        <f t="shared" si="3"/>
        <v>2</v>
      </c>
      <c r="O176" s="47">
        <f t="shared" si="4"/>
        <v>6</v>
      </c>
      <c r="P176" s="47">
        <f t="shared" si="5"/>
        <v>0</v>
      </c>
      <c r="Q176" s="47" t="str">
        <f t="shared" si="6"/>
        <v>CRITICO</v>
      </c>
      <c r="R176" s="47" t="str">
        <f t="shared" si="7"/>
        <v>PEDIR INMEDIATAMENTE</v>
      </c>
      <c r="S176" s="47">
        <f t="shared" si="8"/>
        <v>6</v>
      </c>
      <c r="T176" s="48">
        <f t="shared" si="9"/>
        <v>488023.2</v>
      </c>
      <c r="U176" s="47" t="str">
        <f t="array" ref="U176">IF(B176="","",IFERROR(XLOOKUP(B176,DATA!$B$4:$B$2103,DATA!$M$4:$M$2103,"",0,1),""))</f>
        <v>C</v>
      </c>
      <c r="V176" s="47" t="str">
        <f t="array" ref="V176">IF(B176="","",IFERROR(XLOOKUP(B176,DATA!$B$4:$B$2103,DATA!$X$4:$X$2103,"",0,1),""))</f>
        <v>SU01D0201</v>
      </c>
      <c r="W176" s="47" t="str">
        <f t="array" ref="W176">IF(B176="","",IFERROR(XLOOKUP(B176,DATA!$B$4:$B$2103,DATA!$H$4:$H$2103,"",0,1),""))</f>
        <v>PLATAFORMA</v>
      </c>
      <c r="X176" s="47" t="str">
        <f t="shared" si="10"/>
        <v>4-BAJA</v>
      </c>
      <c r="Y176" s="65">
        <f t="shared" si="11"/>
        <v>218.50176</v>
      </c>
      <c r="Z176" s="47">
        <f t="shared" si="12"/>
        <v>12630026</v>
      </c>
    </row>
    <row r="177" ht="15.75" customHeight="1">
      <c r="B177" s="52">
        <f>IF(DATA!B177="","",DATA!B177)</f>
        <v>12630027</v>
      </c>
      <c r="C177" s="52">
        <f t="array" ref="C177">IF(B177="","",IFERROR(XLOOKUP(B177,DATA!$B$4:$B$2103,DATA!$D$4:$D$2103,"",0,1),""))</f>
        <v>21339891</v>
      </c>
      <c r="D177" s="52" t="str">
        <f t="array" ref="D177">IF(B177="","",IFERROR(XLOOKUP(B177,DATA!$B$4:$B$2103,DATA!$C$4:$C$2103,"",0,1),""))</f>
        <v>MANGUERA DE REFRIGERACION COMPRESOR ØEXT 18MM ØINT 13MM</v>
      </c>
      <c r="E177" s="52">
        <f t="array" ref="E177">IF(B177="","",IFERROR(XLOOKUP(B177,DATA!$B$4:$B$2103,DATA!$W$4:$W$2103,"",0,1),""))</f>
        <v>900315569</v>
      </c>
      <c r="F177" s="52" t="str">
        <f t="array" ref="F177">IF(B177="","",IFERROR(XLOOKUP(E177,PROVEEDORES!$A$2:$A$200,PROVEEDORES!$B$2:$B$200,"NO ENCONTRADO",0,1),""))</f>
        <v>VOLVO GROUP COLOMBIA S A S</v>
      </c>
      <c r="G177" s="52" t="str">
        <f t="array" ref="G177">IF(B177="","",IFERROR(XLOOKUP(B177,DATA!$B$4:$B$2103,DATA!$L$4:$L$2103,"",0,1),""))</f>
        <v>UND</v>
      </c>
      <c r="H177" s="52">
        <f t="array" ref="H177">IF(B177="","",IFERROR(XLOOKUP(B177,DATA!$B$4:$B$2103,DATA!$E$4:$E$2103,0,0,1),0))</f>
        <v>17.3</v>
      </c>
      <c r="I177" s="53">
        <f t="array" ref="I177">IF(B177="","",IFERROR(XLOOKUP(B177,DATA!$B$4:$B$2103,DATA!$F$4:$F$2103,0,0,1),0))</f>
        <v>91292.04</v>
      </c>
      <c r="J177" s="53">
        <f t="shared" si="1"/>
        <v>1579352.292</v>
      </c>
      <c r="K177" s="52">
        <f t="array" ref="K177">IF(B177="","",IFERROR(XLOOKUP(B177,DATA!$B$4:$B$2103,DATA!$N$4:$N$2103,0,0,1),0))</f>
        <v>1179</v>
      </c>
      <c r="L177" s="86">
        <f t="shared" si="2"/>
        <v>3.230136986</v>
      </c>
      <c r="M177" s="52">
        <f t="array" ref="M177">IF(B177="","",IFERROR(XLOOKUP(B177,DATA!$B$4:$B$2103,DATA!$P$4:$P$2103,0,0,1),0))</f>
        <v>0</v>
      </c>
      <c r="N177" s="52">
        <f t="shared" si="3"/>
        <v>11</v>
      </c>
      <c r="O177" s="52">
        <f t="shared" si="4"/>
        <v>34</v>
      </c>
      <c r="P177" s="52">
        <f t="shared" si="5"/>
        <v>5</v>
      </c>
      <c r="Q177" s="52" t="str">
        <f t="shared" si="6"/>
        <v>REORDEN INMEDIATO</v>
      </c>
      <c r="R177" s="52" t="str">
        <f t="shared" si="7"/>
        <v>GENERAR OC EN 24H</v>
      </c>
      <c r="S177" s="52">
        <f t="shared" si="8"/>
        <v>16.7</v>
      </c>
      <c r="T177" s="53">
        <f t="shared" si="9"/>
        <v>1524577.068</v>
      </c>
      <c r="U177" s="52" t="str">
        <f t="array" ref="U177">IF(B177="","",IFERROR(XLOOKUP(B177,DATA!$B$4:$B$2103,DATA!$M$4:$M$2103,"",0,1),""))</f>
        <v>A</v>
      </c>
      <c r="V177" s="52" t="str">
        <f t="array" ref="V177">IF(B177="","",IFERROR(XLOOKUP(B177,DATA!$B$4:$B$2103,DATA!$X$4:$X$2103,"",0,1),""))</f>
        <v>SU01D0301</v>
      </c>
      <c r="W177" s="52" t="str">
        <f t="array" ref="W177">IF(B177="","",IFERROR(XLOOKUP(B177,DATA!$B$4:$B$2103,DATA!$H$4:$H$2103,"",0,1),""))</f>
        <v>PLATAFORMA</v>
      </c>
      <c r="X177" s="52" t="str">
        <f t="shared" si="10"/>
        <v>2-ALTA</v>
      </c>
      <c r="Y177" s="87" t="str">
        <f t="shared" si="11"/>
        <v/>
      </c>
      <c r="Z177" s="52" t="str">
        <f t="shared" si="12"/>
        <v/>
      </c>
    </row>
    <row r="178" ht="15.75" customHeight="1">
      <c r="B178" s="47">
        <f>IF(DATA!B178="","",DATA!B178)</f>
        <v>12630028</v>
      </c>
      <c r="C178" s="47">
        <f t="array" ref="C178">IF(B178="","",IFERROR(XLOOKUP(B178,DATA!$B$4:$B$2103,DATA!$D$4:$D$2103,"",0,1),""))</f>
        <v>22417892</v>
      </c>
      <c r="D178" s="47" t="str">
        <f t="array" ref="D178">IF(B178="","",IFERROR(XLOOKUP(B178,DATA!$B$4:$B$2103,DATA!$C$4:$C$2103,"",0,1),""))</f>
        <v>MANGUERA DE UNION LARGA</v>
      </c>
      <c r="E178" s="47">
        <f t="array" ref="E178">IF(B178="","",IFERROR(XLOOKUP(B178,DATA!$B$4:$B$2103,DATA!$W$4:$W$2103,"",0,1),""))</f>
        <v>900315569</v>
      </c>
      <c r="F178" s="47" t="str">
        <f t="array" ref="F178">IF(B178="","",IFERROR(XLOOKUP(E178,PROVEEDORES!$A$2:$A$200,PROVEEDORES!$B$2:$B$200,"NO ENCONTRADO",0,1),""))</f>
        <v>VOLVO GROUP COLOMBIA S A S</v>
      </c>
      <c r="G178" s="47" t="str">
        <f t="array" ref="G178">IF(B178="","",IFERROR(XLOOKUP(B178,DATA!$B$4:$B$2103,DATA!$L$4:$L$2103,"",0,1),""))</f>
        <v>UND</v>
      </c>
      <c r="H178" s="47">
        <f t="array" ref="H178">IF(B178="","",IFERROR(XLOOKUP(B178,DATA!$B$4:$B$2103,DATA!$E$4:$E$2103,0,0,1),0))</f>
        <v>26</v>
      </c>
      <c r="I178" s="48">
        <f t="array" ref="I178">IF(B178="","",IFERROR(XLOOKUP(B178,DATA!$B$4:$B$2103,DATA!$F$4:$F$2103,0,0,1),0))</f>
        <v>123876.9</v>
      </c>
      <c r="J178" s="48">
        <f t="shared" si="1"/>
        <v>3220799.4</v>
      </c>
      <c r="K178" s="47">
        <f t="array" ref="K178">IF(B178="","",IFERROR(XLOOKUP(B178,DATA!$B$4:$B$2103,DATA!$N$4:$N$2103,0,0,1),0))</f>
        <v>825</v>
      </c>
      <c r="L178" s="85">
        <f t="shared" si="2"/>
        <v>2.260273973</v>
      </c>
      <c r="M178" s="47">
        <f t="array" ref="M178">IF(B178="","",IFERROR(XLOOKUP(B178,DATA!$B$4:$B$2103,DATA!$P$4:$P$2103,0,0,1),0))</f>
        <v>0</v>
      </c>
      <c r="N178" s="47">
        <f t="shared" si="3"/>
        <v>8</v>
      </c>
      <c r="O178" s="47">
        <f t="shared" si="4"/>
        <v>24</v>
      </c>
      <c r="P178" s="47">
        <f t="shared" si="5"/>
        <v>12</v>
      </c>
      <c r="Q178" s="47" t="str">
        <f t="shared" si="6"/>
        <v>PRECAUCION</v>
      </c>
      <c r="R178" s="47" t="str">
        <f t="shared" si="7"/>
        <v>MONITOREAR 48H</v>
      </c>
      <c r="S178" s="47">
        <f t="shared" si="8"/>
        <v>0</v>
      </c>
      <c r="T178" s="48">
        <f t="shared" si="9"/>
        <v>0</v>
      </c>
      <c r="U178" s="47" t="str">
        <f t="array" ref="U178">IF(B178="","",IFERROR(XLOOKUP(B178,DATA!$B$4:$B$2103,DATA!$M$4:$M$2103,"",0,1),""))</f>
        <v>A</v>
      </c>
      <c r="V178" s="47" t="str">
        <f t="array" ref="V178">IF(B178="","",IFERROR(XLOOKUP(B178,DATA!$B$4:$B$2103,DATA!$X$4:$X$2103,"",0,1),""))</f>
        <v>SU01F0302</v>
      </c>
      <c r="W178" s="47" t="str">
        <f t="array" ref="W178">IF(B178="","",IFERROR(XLOOKUP(B178,DATA!$B$4:$B$2103,DATA!$H$4:$H$2103,"",0,1),""))</f>
        <v>PLATAFORMA</v>
      </c>
      <c r="X178" s="47" t="str">
        <f t="shared" si="10"/>
        <v>2-ALTA</v>
      </c>
      <c r="Y178" s="65" t="str">
        <f t="shared" si="11"/>
        <v/>
      </c>
      <c r="Z178" s="47" t="str">
        <f t="shared" si="12"/>
        <v/>
      </c>
    </row>
    <row r="179" ht="15.75" customHeight="1">
      <c r="B179" s="52">
        <f>IF(DATA!B179="","",DATA!B179)</f>
        <v>12630029</v>
      </c>
      <c r="C179" s="52">
        <f t="array" ref="C179">IF(B179="","",IFERROR(XLOOKUP(B179,DATA!$B$4:$B$2103,DATA!$D$4:$D$2103,"",0,1),""))</f>
        <v>24288019</v>
      </c>
      <c r="D179" s="52" t="str">
        <f t="array" ref="D179">IF(B179="","",IFERROR(XLOOKUP(B179,DATA!$B$4:$B$2103,DATA!$C$4:$C$2103,"",0,1),""))</f>
        <v>MANGUERA DE UNION CORTA</v>
      </c>
      <c r="E179" s="52">
        <f t="array" ref="E179">IF(B179="","",IFERROR(XLOOKUP(B179,DATA!$B$4:$B$2103,DATA!$W$4:$W$2103,"",0,1),""))</f>
        <v>900315569</v>
      </c>
      <c r="F179" s="52" t="str">
        <f t="array" ref="F179">IF(B179="","",IFERROR(XLOOKUP(E179,PROVEEDORES!$A$2:$A$200,PROVEEDORES!$B$2:$B$200,"NO ENCONTRADO",0,1),""))</f>
        <v>VOLVO GROUP COLOMBIA S A S</v>
      </c>
      <c r="G179" s="52" t="str">
        <f t="array" ref="G179">IF(B179="","",IFERROR(XLOOKUP(B179,DATA!$B$4:$B$2103,DATA!$L$4:$L$2103,"",0,1),""))</f>
        <v>UND</v>
      </c>
      <c r="H179" s="52">
        <f t="array" ref="H179">IF(B179="","",IFERROR(XLOOKUP(B179,DATA!$B$4:$B$2103,DATA!$E$4:$E$2103,0,0,1),0))</f>
        <v>24</v>
      </c>
      <c r="I179" s="53">
        <f t="array" ref="I179">IF(B179="","",IFERROR(XLOOKUP(B179,DATA!$B$4:$B$2103,DATA!$F$4:$F$2103,0,0,1),0))</f>
        <v>99526.25</v>
      </c>
      <c r="J179" s="53">
        <f t="shared" si="1"/>
        <v>2388630</v>
      </c>
      <c r="K179" s="52">
        <f t="array" ref="K179">IF(B179="","",IFERROR(XLOOKUP(B179,DATA!$B$4:$B$2103,DATA!$N$4:$N$2103,0,0,1),0))</f>
        <v>1952</v>
      </c>
      <c r="L179" s="86">
        <f t="shared" si="2"/>
        <v>5.347945205</v>
      </c>
      <c r="M179" s="52">
        <f t="array" ref="M179">IF(B179="","",IFERROR(XLOOKUP(B179,DATA!$B$4:$B$2103,DATA!$P$4:$P$2103,0,0,1),0))</f>
        <v>0</v>
      </c>
      <c r="N179" s="52">
        <f t="shared" si="3"/>
        <v>19</v>
      </c>
      <c r="O179" s="52">
        <f t="shared" si="4"/>
        <v>56</v>
      </c>
      <c r="P179" s="52">
        <f t="shared" si="5"/>
        <v>4</v>
      </c>
      <c r="Q179" s="52" t="str">
        <f t="shared" si="6"/>
        <v>REORDEN INMEDIATO</v>
      </c>
      <c r="R179" s="52" t="str">
        <f t="shared" si="7"/>
        <v>GENERAR OC EN 24H</v>
      </c>
      <c r="S179" s="52">
        <f t="shared" si="8"/>
        <v>32</v>
      </c>
      <c r="T179" s="53">
        <f t="shared" si="9"/>
        <v>3184840</v>
      </c>
      <c r="U179" s="52" t="str">
        <f t="array" ref="U179">IF(B179="","",IFERROR(XLOOKUP(B179,DATA!$B$4:$B$2103,DATA!$M$4:$M$2103,"",0,1),""))</f>
        <v>A</v>
      </c>
      <c r="V179" s="52" t="str">
        <f t="array" ref="V179">IF(B179="","",IFERROR(XLOOKUP(B179,DATA!$B$4:$B$2103,DATA!$X$4:$X$2103,"",0,1),""))</f>
        <v>SU01F0302</v>
      </c>
      <c r="W179" s="52" t="str">
        <f t="array" ref="W179">IF(B179="","",IFERROR(XLOOKUP(B179,DATA!$B$4:$B$2103,DATA!$H$4:$H$2103,"",0,1),""))</f>
        <v>PLATAFORMA</v>
      </c>
      <c r="X179" s="52" t="str">
        <f t="shared" si="10"/>
        <v>2-ALTA</v>
      </c>
      <c r="Y179" s="87" t="str">
        <f t="shared" si="11"/>
        <v/>
      </c>
      <c r="Z179" s="52" t="str">
        <f t="shared" si="12"/>
        <v/>
      </c>
    </row>
    <row r="180" ht="15.75" customHeight="1">
      <c r="B180" s="47">
        <f>IF(DATA!B180="","",DATA!B180)</f>
        <v>12630030</v>
      </c>
      <c r="C180" s="47">
        <f t="array" ref="C180">IF(B180="","",IFERROR(XLOOKUP(B180,DATA!$B$4:$B$2103,DATA!$D$4:$D$2103,"",0,1),""))</f>
        <v>23030055</v>
      </c>
      <c r="D180" s="47" t="str">
        <f t="array" ref="D180">IF(B180="","",IFERROR(XLOOKUP(B180,DATA!$B$4:$B$2103,DATA!$C$4:$C$2103,"",0,1),""))</f>
        <v>MANGUERA EN S TUBO DE REFRIGERACION</v>
      </c>
      <c r="E180" s="47">
        <f t="array" ref="E180">IF(B180="","",IFERROR(XLOOKUP(B180,DATA!$B$4:$B$2103,DATA!$W$4:$W$2103,"",0,1),""))</f>
        <v>900315569</v>
      </c>
      <c r="F180" s="47" t="str">
        <f t="array" ref="F180">IF(B180="","",IFERROR(XLOOKUP(E180,PROVEEDORES!$A$2:$A$200,PROVEEDORES!$B$2:$B$200,"NO ENCONTRADO",0,1),""))</f>
        <v>VOLVO GROUP COLOMBIA S A S</v>
      </c>
      <c r="G180" s="47" t="str">
        <f t="array" ref="G180">IF(B180="","",IFERROR(XLOOKUP(B180,DATA!$B$4:$B$2103,DATA!$L$4:$L$2103,"",0,1),""))</f>
        <v>UND</v>
      </c>
      <c r="H180" s="47">
        <f t="array" ref="H180">IF(B180="","",IFERROR(XLOOKUP(B180,DATA!$B$4:$B$2103,DATA!$E$4:$E$2103,0,0,1),0))</f>
        <v>2</v>
      </c>
      <c r="I180" s="48">
        <f t="array" ref="I180">IF(B180="","",IFERROR(XLOOKUP(B180,DATA!$B$4:$B$2103,DATA!$F$4:$F$2103,0,0,1),0))</f>
        <v>822731.2</v>
      </c>
      <c r="J180" s="48">
        <f t="shared" si="1"/>
        <v>1645462.4</v>
      </c>
      <c r="K180" s="47">
        <f t="array" ref="K180">IF(B180="","",IFERROR(XLOOKUP(B180,DATA!$B$4:$B$2103,DATA!$N$4:$N$2103,0,0,1),0))</f>
        <v>26</v>
      </c>
      <c r="L180" s="85">
        <f t="shared" si="2"/>
        <v>0.07123287671</v>
      </c>
      <c r="M180" s="47">
        <f t="array" ref="M180">IF(B180="","",IFERROR(XLOOKUP(B180,DATA!$B$4:$B$2103,DATA!$P$4:$P$2103,0,0,1),0))</f>
        <v>0</v>
      </c>
      <c r="N180" s="47">
        <f t="shared" si="3"/>
        <v>0</v>
      </c>
      <c r="O180" s="47">
        <f t="shared" si="4"/>
        <v>0</v>
      </c>
      <c r="P180" s="47">
        <f t="shared" si="5"/>
        <v>28</v>
      </c>
      <c r="Q180" s="47" t="str">
        <f t="shared" si="6"/>
        <v>OPTIMO</v>
      </c>
      <c r="R180" s="47" t="str">
        <f t="shared" si="7"/>
        <v>NIVEL OPTIMO</v>
      </c>
      <c r="S180" s="47">
        <f t="shared" si="8"/>
        <v>0</v>
      </c>
      <c r="T180" s="48">
        <f t="shared" si="9"/>
        <v>0</v>
      </c>
      <c r="U180" s="47" t="str">
        <f t="array" ref="U180">IF(B180="","",IFERROR(XLOOKUP(B180,DATA!$B$4:$B$2103,DATA!$M$4:$M$2103,"",0,1),""))</f>
        <v>C</v>
      </c>
      <c r="V180" s="47" t="str">
        <f t="array" ref="V180">IF(B180="","",IFERROR(XLOOKUP(B180,DATA!$B$4:$B$2103,DATA!$X$4:$X$2103,"",0,1),""))</f>
        <v>SU01F0302</v>
      </c>
      <c r="W180" s="47" t="str">
        <f t="array" ref="W180">IF(B180="","",IFERROR(XLOOKUP(B180,DATA!$B$4:$B$2103,DATA!$H$4:$H$2103,"",0,1),""))</f>
        <v>PLATAFORMA</v>
      </c>
      <c r="X180" s="47" t="str">
        <f t="shared" si="10"/>
        <v>4-BAJA</v>
      </c>
      <c r="Y180" s="65" t="str">
        <f t="shared" si="11"/>
        <v/>
      </c>
      <c r="Z180" s="47" t="str">
        <f t="shared" si="12"/>
        <v/>
      </c>
    </row>
    <row r="181" ht="15.75" customHeight="1">
      <c r="B181" s="52">
        <f>IF(DATA!B181="","",DATA!B181)</f>
        <v>12630031</v>
      </c>
      <c r="C181" s="52">
        <f t="array" ref="C181">IF(B181="","",IFERROR(XLOOKUP(B181,DATA!$B$4:$B$2103,DATA!$D$4:$D$2103,"",0,1),""))</f>
        <v>22420663</v>
      </c>
      <c r="D181" s="52" t="str">
        <f t="array" ref="D181">IF(B181="","",IFERROR(XLOOKUP(B181,DATA!$B$4:$B$2103,DATA!$C$4:$C$2103,"",0,1),""))</f>
        <v>MANGUERA EN S TANQUE DE EXPANSION</v>
      </c>
      <c r="E181" s="52">
        <f t="array" ref="E181">IF(B181="","",IFERROR(XLOOKUP(B181,DATA!$B$4:$B$2103,DATA!$W$4:$W$2103,"",0,1),""))</f>
        <v>900315569</v>
      </c>
      <c r="F181" s="52" t="str">
        <f t="array" ref="F181">IF(B181="","",IFERROR(XLOOKUP(E181,PROVEEDORES!$A$2:$A$200,PROVEEDORES!$B$2:$B$200,"NO ENCONTRADO",0,1),""))</f>
        <v>VOLVO GROUP COLOMBIA S A S</v>
      </c>
      <c r="G181" s="52" t="str">
        <f t="array" ref="G181">IF(B181="","",IFERROR(XLOOKUP(B181,DATA!$B$4:$B$2103,DATA!$L$4:$L$2103,"",0,1),""))</f>
        <v>UND</v>
      </c>
      <c r="H181" s="52">
        <f t="array" ref="H181">IF(B181="","",IFERROR(XLOOKUP(B181,DATA!$B$4:$B$2103,DATA!$E$4:$E$2103,0,0,1),0))</f>
        <v>23</v>
      </c>
      <c r="I181" s="53">
        <f t="array" ref="I181">IF(B181="","",IFERROR(XLOOKUP(B181,DATA!$B$4:$B$2103,DATA!$F$4:$F$2103,0,0,1),0))</f>
        <v>108031.8</v>
      </c>
      <c r="J181" s="53">
        <f t="shared" si="1"/>
        <v>2484731.4</v>
      </c>
      <c r="K181" s="52">
        <f t="array" ref="K181">IF(B181="","",IFERROR(XLOOKUP(B181,DATA!$B$4:$B$2103,DATA!$N$4:$N$2103,0,0,1),0))</f>
        <v>1768</v>
      </c>
      <c r="L181" s="86">
        <f t="shared" si="2"/>
        <v>4.843835616</v>
      </c>
      <c r="M181" s="52">
        <f t="array" ref="M181">IF(B181="","",IFERROR(XLOOKUP(B181,DATA!$B$4:$B$2103,DATA!$P$4:$P$2103,0,0,1),0))</f>
        <v>0</v>
      </c>
      <c r="N181" s="52">
        <f t="shared" si="3"/>
        <v>17</v>
      </c>
      <c r="O181" s="52">
        <f t="shared" si="4"/>
        <v>51</v>
      </c>
      <c r="P181" s="52">
        <f t="shared" si="5"/>
        <v>5</v>
      </c>
      <c r="Q181" s="52" t="str">
        <f t="shared" si="6"/>
        <v>REORDEN INMEDIATO</v>
      </c>
      <c r="R181" s="52" t="str">
        <f t="shared" si="7"/>
        <v>GENERAR OC EN 24H</v>
      </c>
      <c r="S181" s="52">
        <f t="shared" si="8"/>
        <v>28</v>
      </c>
      <c r="T181" s="53">
        <f t="shared" si="9"/>
        <v>3024890.4</v>
      </c>
      <c r="U181" s="52" t="str">
        <f t="array" ref="U181">IF(B181="","",IFERROR(XLOOKUP(B181,DATA!$B$4:$B$2103,DATA!$M$4:$M$2103,"",0,1),""))</f>
        <v>A</v>
      </c>
      <c r="V181" s="52" t="str">
        <f t="array" ref="V181">IF(B181="","",IFERROR(XLOOKUP(B181,DATA!$B$4:$B$2103,DATA!$X$4:$X$2103,"",0,1),""))</f>
        <v>SU01F0302</v>
      </c>
      <c r="W181" s="52" t="str">
        <f t="array" ref="W181">IF(B181="","",IFERROR(XLOOKUP(B181,DATA!$B$4:$B$2103,DATA!$H$4:$H$2103,"",0,1),""))</f>
        <v>PLATAFORMA</v>
      </c>
      <c r="X181" s="52" t="str">
        <f t="shared" si="10"/>
        <v>2-ALTA</v>
      </c>
      <c r="Y181" s="87" t="str">
        <f t="shared" si="11"/>
        <v/>
      </c>
      <c r="Z181" s="52" t="str">
        <f t="shared" si="12"/>
        <v/>
      </c>
    </row>
    <row r="182" ht="15.75" customHeight="1">
      <c r="B182" s="47">
        <f>IF(DATA!B182="","",DATA!B182)</f>
        <v>12630032</v>
      </c>
      <c r="C182" s="47">
        <f t="array" ref="C182">IF(B182="","",IFERROR(XLOOKUP(B182,DATA!$B$4:$B$2103,DATA!$D$4:$D$2103,"",0,1),""))</f>
        <v>20757800</v>
      </c>
      <c r="D182" s="47" t="str">
        <f t="array" ref="D182">IF(B182="","",IFERROR(XLOOKUP(B182,DATA!$B$4:$B$2103,DATA!$C$4:$C$2103,"",0,1),""))</f>
        <v>ABRAZADERA DE MANGUERA CON TORNILLO SINFÍN Ø 70MM CON FUELLE</v>
      </c>
      <c r="E182" s="47">
        <f t="array" ref="E182">IF(B182="","",IFERROR(XLOOKUP(B182,DATA!$B$4:$B$2103,DATA!$W$4:$W$2103,"",0,1),""))</f>
        <v>900315569</v>
      </c>
      <c r="F182" s="47" t="str">
        <f t="array" ref="F182">IF(B182="","",IFERROR(XLOOKUP(E182,PROVEEDORES!$A$2:$A$200,PROVEEDORES!$B$2:$B$200,"NO ENCONTRADO",0,1),""))</f>
        <v>VOLVO GROUP COLOMBIA S A S</v>
      </c>
      <c r="G182" s="47" t="str">
        <f t="array" ref="G182">IF(B182="","",IFERROR(XLOOKUP(B182,DATA!$B$4:$B$2103,DATA!$L$4:$L$2103,"",0,1),""))</f>
        <v>UND</v>
      </c>
      <c r="H182" s="47">
        <f t="array" ref="H182">IF(B182="","",IFERROR(XLOOKUP(B182,DATA!$B$4:$B$2103,DATA!$E$4:$E$2103,0,0,1),0))</f>
        <v>481</v>
      </c>
      <c r="I182" s="48">
        <f t="array" ref="I182">IF(B182="","",IFERROR(XLOOKUP(B182,DATA!$B$4:$B$2103,DATA!$F$4:$F$2103,0,0,1),0))</f>
        <v>6430.202</v>
      </c>
      <c r="J182" s="48">
        <f t="shared" si="1"/>
        <v>3092927.162</v>
      </c>
      <c r="K182" s="47">
        <f t="array" ref="K182">IF(B182="","",IFERROR(XLOOKUP(B182,DATA!$B$4:$B$2103,DATA!$N$4:$N$2103,0,0,1),0))</f>
        <v>643</v>
      </c>
      <c r="L182" s="85">
        <f t="shared" si="2"/>
        <v>1.761643836</v>
      </c>
      <c r="M182" s="47">
        <f t="array" ref="M182">IF(B182="","",IFERROR(XLOOKUP(B182,DATA!$B$4:$B$2103,DATA!$P$4:$P$2103,0,0,1),0))</f>
        <v>0</v>
      </c>
      <c r="N182" s="47">
        <f t="shared" si="3"/>
        <v>6</v>
      </c>
      <c r="O182" s="47">
        <f t="shared" si="4"/>
        <v>18</v>
      </c>
      <c r="P182" s="47">
        <f t="shared" si="5"/>
        <v>273</v>
      </c>
      <c r="Q182" s="47" t="str">
        <f t="shared" si="6"/>
        <v>EXCESO</v>
      </c>
      <c r="R182" s="47" t="str">
        <f t="shared" si="7"/>
        <v>EVALUAR REDUCCION</v>
      </c>
      <c r="S182" s="47">
        <f t="shared" si="8"/>
        <v>0</v>
      </c>
      <c r="T182" s="48">
        <f t="shared" si="9"/>
        <v>0</v>
      </c>
      <c r="U182" s="47" t="str">
        <f t="array" ref="U182">IF(B182="","",IFERROR(XLOOKUP(B182,DATA!$B$4:$B$2103,DATA!$M$4:$M$2103,"",0,1),""))</f>
        <v>C</v>
      </c>
      <c r="V182" s="47" t="str">
        <f t="array" ref="V182">IF(B182="","",IFERROR(XLOOKUP(B182,DATA!$B$4:$B$2103,DATA!$X$4:$X$2103,"",0,1),""))</f>
        <v>SU01B0203</v>
      </c>
      <c r="W182" s="47" t="str">
        <f t="array" ref="W182">IF(B182="","",IFERROR(XLOOKUP(B182,DATA!$B$4:$B$2103,DATA!$H$4:$H$2103,"",0,1),""))</f>
        <v>PLATAFORMA</v>
      </c>
      <c r="X182" s="47" t="str">
        <f t="shared" si="10"/>
        <v>4-BAJA</v>
      </c>
      <c r="Y182" s="65" t="str">
        <f t="shared" si="11"/>
        <v/>
      </c>
      <c r="Z182" s="47" t="str">
        <f t="shared" si="12"/>
        <v/>
      </c>
    </row>
    <row r="183" ht="15.75" customHeight="1">
      <c r="B183" s="52">
        <f>IF(DATA!B183="","",DATA!B183)</f>
        <v>12630033</v>
      </c>
      <c r="C183" s="52">
        <f t="array" ref="C183">IF(B183="","",IFERROR(XLOOKUP(B183,DATA!$B$4:$B$2103,DATA!$D$4:$D$2103,"",0,1),""))</f>
        <v>994565</v>
      </c>
      <c r="D183" s="52" t="str">
        <f t="array" ref="D183">IF(B183="","",IFERROR(XLOOKUP(B183,DATA!$B$4:$B$2103,DATA!$C$4:$C$2103,"",0,1),""))</f>
        <v>ABRAZADERA DE MANGUERA CON TORNILLO SINFÍN Ø 75MM</v>
      </c>
      <c r="E183" s="52">
        <f t="array" ref="E183">IF(B183="","",IFERROR(XLOOKUP(B183,DATA!$B$4:$B$2103,DATA!$W$4:$W$2103,"",0,1),""))</f>
        <v>900315569</v>
      </c>
      <c r="F183" s="52" t="str">
        <f t="array" ref="F183">IF(B183="","",IFERROR(XLOOKUP(E183,PROVEEDORES!$A$2:$A$200,PROVEEDORES!$B$2:$B$200,"NO ENCONTRADO",0,1),""))</f>
        <v>VOLVO GROUP COLOMBIA S A S</v>
      </c>
      <c r="G183" s="52" t="str">
        <f t="array" ref="G183">IF(B183="","",IFERROR(XLOOKUP(B183,DATA!$B$4:$B$2103,DATA!$L$4:$L$2103,"",0,1),""))</f>
        <v>UND</v>
      </c>
      <c r="H183" s="52">
        <f t="array" ref="H183">IF(B183="","",IFERROR(XLOOKUP(B183,DATA!$B$4:$B$2103,DATA!$E$4:$E$2103,0,0,1),0))</f>
        <v>47</v>
      </c>
      <c r="I183" s="53">
        <f t="array" ref="I183">IF(B183="","",IFERROR(XLOOKUP(B183,DATA!$B$4:$B$2103,DATA!$F$4:$F$2103,0,0,1),0))</f>
        <v>8867.095</v>
      </c>
      <c r="J183" s="53">
        <f t="shared" si="1"/>
        <v>416753.465</v>
      </c>
      <c r="K183" s="52">
        <f t="array" ref="K183">IF(B183="","",IFERROR(XLOOKUP(B183,DATA!$B$4:$B$2103,DATA!$N$4:$N$2103,0,0,1),0))</f>
        <v>2144</v>
      </c>
      <c r="L183" s="86">
        <f t="shared" si="2"/>
        <v>5.873972603</v>
      </c>
      <c r="M183" s="52">
        <f t="array" ref="M183">IF(B183="","",IFERROR(XLOOKUP(B183,DATA!$B$4:$B$2103,DATA!$P$4:$P$2103,0,0,1),0))</f>
        <v>0</v>
      </c>
      <c r="N183" s="52">
        <f t="shared" si="3"/>
        <v>21</v>
      </c>
      <c r="O183" s="52">
        <f t="shared" si="4"/>
        <v>62</v>
      </c>
      <c r="P183" s="52">
        <f t="shared" si="5"/>
        <v>8</v>
      </c>
      <c r="Q183" s="52" t="str">
        <f t="shared" si="6"/>
        <v>REORDEN INMEDIATO</v>
      </c>
      <c r="R183" s="52" t="str">
        <f t="shared" si="7"/>
        <v>GENERAR OC EN 24H</v>
      </c>
      <c r="S183" s="52">
        <f t="shared" si="8"/>
        <v>15</v>
      </c>
      <c r="T183" s="53">
        <f t="shared" si="9"/>
        <v>133006.425</v>
      </c>
      <c r="U183" s="52" t="str">
        <f t="array" ref="U183">IF(B183="","",IFERROR(XLOOKUP(B183,DATA!$B$4:$B$2103,DATA!$M$4:$M$2103,"",0,1),""))</f>
        <v>A</v>
      </c>
      <c r="V183" s="52" t="str">
        <f t="array" ref="V183">IF(B183="","",IFERROR(XLOOKUP(B183,DATA!$B$4:$B$2103,DATA!$X$4:$X$2103,"",0,1),""))</f>
        <v>SU01F0302</v>
      </c>
      <c r="W183" s="52" t="str">
        <f t="array" ref="W183">IF(B183="","",IFERROR(XLOOKUP(B183,DATA!$B$4:$B$2103,DATA!$H$4:$H$2103,"",0,1),""))</f>
        <v>PLATAFORMA</v>
      </c>
      <c r="X183" s="52" t="str">
        <f t="shared" si="10"/>
        <v>2-ALTA</v>
      </c>
      <c r="Y183" s="87" t="str">
        <f t="shared" si="11"/>
        <v/>
      </c>
      <c r="Z183" s="52" t="str">
        <f t="shared" si="12"/>
        <v/>
      </c>
    </row>
    <row r="184" ht="15.75" customHeight="1">
      <c r="B184" s="47">
        <f>IF(DATA!B184="","",DATA!B184)</f>
        <v>12630034</v>
      </c>
      <c r="C184" s="47">
        <f t="array" ref="C184">IF(B184="","",IFERROR(XLOOKUP(B184,DATA!$B$4:$B$2103,DATA!$D$4:$D$2103,"",0,1),""))</f>
        <v>994564</v>
      </c>
      <c r="D184" s="47" t="str">
        <f t="array" ref="D184">IF(B184="","",IFERROR(XLOOKUP(B184,DATA!$B$4:$B$2103,DATA!$C$4:$C$2103,"",0,1),""))</f>
        <v>ABRAZADERA DE MANGUERA CON TORNILLO SINFÍN Ø 66MM</v>
      </c>
      <c r="E184" s="47">
        <f t="array" ref="E184">IF(B184="","",IFERROR(XLOOKUP(B184,DATA!$B$4:$B$2103,DATA!$W$4:$W$2103,"",0,1),""))</f>
        <v>900315569</v>
      </c>
      <c r="F184" s="47" t="str">
        <f t="array" ref="F184">IF(B184="","",IFERROR(XLOOKUP(E184,PROVEEDORES!$A$2:$A$200,PROVEEDORES!$B$2:$B$200,"NO ENCONTRADO",0,1),""))</f>
        <v>VOLVO GROUP COLOMBIA S A S</v>
      </c>
      <c r="G184" s="47" t="str">
        <f t="array" ref="G184">IF(B184="","",IFERROR(XLOOKUP(B184,DATA!$B$4:$B$2103,DATA!$L$4:$L$2103,"",0,1),""))</f>
        <v>UND</v>
      </c>
      <c r="H184" s="47">
        <f t="array" ref="H184">IF(B184="","",IFERROR(XLOOKUP(B184,DATA!$B$4:$B$2103,DATA!$E$4:$E$2103,0,0,1),0))</f>
        <v>0</v>
      </c>
      <c r="I184" s="48">
        <f t="array" ref="I184">IF(B184="","",IFERROR(XLOOKUP(B184,DATA!$B$4:$B$2103,DATA!$F$4:$F$2103,0,0,1),0))</f>
        <v>7830.498</v>
      </c>
      <c r="J184" s="48">
        <f t="shared" si="1"/>
        <v>0</v>
      </c>
      <c r="K184" s="47">
        <f t="array" ref="K184">IF(B184="","",IFERROR(XLOOKUP(B184,DATA!$B$4:$B$2103,DATA!$N$4:$N$2103,0,0,1),0))</f>
        <v>13517</v>
      </c>
      <c r="L184" s="85">
        <f t="shared" si="2"/>
        <v>37.03287671</v>
      </c>
      <c r="M184" s="47">
        <f t="array" ref="M184">IF(B184="","",IFERROR(XLOOKUP(B184,DATA!$B$4:$B$2103,DATA!$P$4:$P$2103,0,0,1),0))</f>
        <v>0</v>
      </c>
      <c r="N184" s="47">
        <f t="shared" si="3"/>
        <v>130</v>
      </c>
      <c r="O184" s="47">
        <f t="shared" si="4"/>
        <v>389</v>
      </c>
      <c r="P184" s="47">
        <f t="shared" si="5"/>
        <v>0</v>
      </c>
      <c r="Q184" s="47" t="str">
        <f t="shared" si="6"/>
        <v>CRITICO</v>
      </c>
      <c r="R184" s="47" t="str">
        <f t="shared" si="7"/>
        <v>PEDIR INMEDIATAMENTE</v>
      </c>
      <c r="S184" s="47">
        <f t="shared" si="8"/>
        <v>389</v>
      </c>
      <c r="T184" s="48">
        <f t="shared" si="9"/>
        <v>3046063.722</v>
      </c>
      <c r="U184" s="47" t="str">
        <f t="array" ref="U184">IF(B184="","",IFERROR(XLOOKUP(B184,DATA!$B$4:$B$2103,DATA!$M$4:$M$2103,"",0,1),""))</f>
        <v>A</v>
      </c>
      <c r="V184" s="47" t="str">
        <f t="array" ref="V184">IF(B184="","",IFERROR(XLOOKUP(B184,DATA!$B$4:$B$2103,DATA!$X$4:$X$2103,"",0,1),""))</f>
        <v>SU01F0302</v>
      </c>
      <c r="W184" s="47" t="str">
        <f t="array" ref="W184">IF(B184="","",IFERROR(XLOOKUP(B184,DATA!$B$4:$B$2103,DATA!$H$4:$H$2103,"",0,1),""))</f>
        <v>PLATAFORMA</v>
      </c>
      <c r="X184" s="47" t="str">
        <f t="shared" si="10"/>
        <v>1-MAXIMA</v>
      </c>
      <c r="Y184" s="65">
        <f t="shared" si="11"/>
        <v>13517.00184</v>
      </c>
      <c r="Z184" s="47">
        <f t="shared" si="12"/>
        <v>12630034</v>
      </c>
    </row>
    <row r="185" ht="15.75" customHeight="1">
      <c r="B185" s="52">
        <f>IF(DATA!B185="","",DATA!B185)</f>
        <v>12630035</v>
      </c>
      <c r="C185" s="52">
        <f t="array" ref="C185">IF(B185="","",IFERROR(XLOOKUP(B185,DATA!$B$4:$B$2103,DATA!$D$4:$D$2103,"",0,1),""))</f>
        <v>994557</v>
      </c>
      <c r="D185" s="52" t="str">
        <f t="array" ref="D185">IF(B185="","",IFERROR(XLOOKUP(B185,DATA!$B$4:$B$2103,DATA!$C$4:$C$2103,"",0,1),""))</f>
        <v>ABRAZADERA DE MANGUERA CON TORNILLO SINFÍN Ø 15MM</v>
      </c>
      <c r="E185" s="52">
        <f t="array" ref="E185">IF(B185="","",IFERROR(XLOOKUP(B185,DATA!$B$4:$B$2103,DATA!$W$4:$W$2103,"",0,1),""))</f>
        <v>900315569</v>
      </c>
      <c r="F185" s="52" t="str">
        <f t="array" ref="F185">IF(B185="","",IFERROR(XLOOKUP(E185,PROVEEDORES!$A$2:$A$200,PROVEEDORES!$B$2:$B$200,"NO ENCONTRADO",0,1),""))</f>
        <v>VOLVO GROUP COLOMBIA S A S</v>
      </c>
      <c r="G185" s="52" t="str">
        <f t="array" ref="G185">IF(B185="","",IFERROR(XLOOKUP(B185,DATA!$B$4:$B$2103,DATA!$L$4:$L$2103,"",0,1),""))</f>
        <v>UND</v>
      </c>
      <c r="H185" s="52">
        <f t="array" ref="H185">IF(B185="","",IFERROR(XLOOKUP(B185,DATA!$B$4:$B$2103,DATA!$E$4:$E$2103,0,0,1),0))</f>
        <v>71</v>
      </c>
      <c r="I185" s="53">
        <f t="array" ref="I185">IF(B185="","",IFERROR(XLOOKUP(B185,DATA!$B$4:$B$2103,DATA!$F$4:$F$2103,0,0,1),0))</f>
        <v>5584.146</v>
      </c>
      <c r="J185" s="53">
        <f t="shared" si="1"/>
        <v>396474.366</v>
      </c>
      <c r="K185" s="52">
        <f t="array" ref="K185">IF(B185="","",IFERROR(XLOOKUP(B185,DATA!$B$4:$B$2103,DATA!$N$4:$N$2103,0,0,1),0))</f>
        <v>8371</v>
      </c>
      <c r="L185" s="86">
        <f t="shared" si="2"/>
        <v>22.93424658</v>
      </c>
      <c r="M185" s="52">
        <f t="array" ref="M185">IF(B185="","",IFERROR(XLOOKUP(B185,DATA!$B$4:$B$2103,DATA!$P$4:$P$2103,0,0,1),0))</f>
        <v>0</v>
      </c>
      <c r="N185" s="52">
        <f t="shared" si="3"/>
        <v>80</v>
      </c>
      <c r="O185" s="52">
        <f t="shared" si="4"/>
        <v>241</v>
      </c>
      <c r="P185" s="52">
        <f t="shared" si="5"/>
        <v>3</v>
      </c>
      <c r="Q185" s="52" t="str">
        <f t="shared" si="6"/>
        <v>REORDEN INMEDIATO</v>
      </c>
      <c r="R185" s="52" t="str">
        <f t="shared" si="7"/>
        <v>GENERAR OC EN 24H</v>
      </c>
      <c r="S185" s="52">
        <f t="shared" si="8"/>
        <v>170</v>
      </c>
      <c r="T185" s="53">
        <f t="shared" si="9"/>
        <v>949304.82</v>
      </c>
      <c r="U185" s="52" t="str">
        <f t="array" ref="U185">IF(B185="","",IFERROR(XLOOKUP(B185,DATA!$B$4:$B$2103,DATA!$M$4:$M$2103,"",0,1),""))</f>
        <v>A</v>
      </c>
      <c r="V185" s="52" t="str">
        <f t="array" ref="V185">IF(B185="","",IFERROR(XLOOKUP(B185,DATA!$B$4:$B$2103,DATA!$X$4:$X$2103,"",0,1),""))</f>
        <v>SU01B0103</v>
      </c>
      <c r="W185" s="52" t="str">
        <f t="array" ref="W185">IF(B185="","",IFERROR(XLOOKUP(B185,DATA!$B$4:$B$2103,DATA!$H$4:$H$2103,"",0,1),""))</f>
        <v>PLATAFORMA</v>
      </c>
      <c r="X185" s="52" t="str">
        <f t="shared" si="10"/>
        <v>2-ALTA</v>
      </c>
      <c r="Y185" s="87" t="str">
        <f t="shared" si="11"/>
        <v/>
      </c>
      <c r="Z185" s="52" t="str">
        <f t="shared" si="12"/>
        <v/>
      </c>
    </row>
    <row r="186" ht="15.75" customHeight="1">
      <c r="B186" s="47">
        <f>IF(DATA!B186="","",DATA!B186)</f>
        <v>12630036</v>
      </c>
      <c r="C186" s="47">
        <f t="array" ref="C186">IF(B186="","",IFERROR(XLOOKUP(B186,DATA!$B$4:$B$2103,DATA!$D$4:$D$2103,"",0,1),""))</f>
        <v>984996</v>
      </c>
      <c r="D186" s="47" t="str">
        <f t="array" ref="D186">IF(B186="","",IFERROR(XLOOKUP(B186,DATA!$B$4:$B$2103,DATA!$C$4:$C$2103,"",0,1),""))</f>
        <v>ABRAZADERA DE MANGUERA CON TORNILLO SINFÍN Ø 45MM</v>
      </c>
      <c r="E186" s="47">
        <f t="array" ref="E186">IF(B186="","",IFERROR(XLOOKUP(B186,DATA!$B$4:$B$2103,DATA!$W$4:$W$2103,"",0,1),""))</f>
        <v>900315569</v>
      </c>
      <c r="F186" s="47" t="str">
        <f t="array" ref="F186">IF(B186="","",IFERROR(XLOOKUP(E186,PROVEEDORES!$A$2:$A$200,PROVEEDORES!$B$2:$B$200,"NO ENCONTRADO",0,1),""))</f>
        <v>VOLVO GROUP COLOMBIA S A S</v>
      </c>
      <c r="G186" s="47" t="str">
        <f t="array" ref="G186">IF(B186="","",IFERROR(XLOOKUP(B186,DATA!$B$4:$B$2103,DATA!$L$4:$L$2103,"",0,1),""))</f>
        <v>UND</v>
      </c>
      <c r="H186" s="47">
        <f t="array" ref="H186">IF(B186="","",IFERROR(XLOOKUP(B186,DATA!$B$4:$B$2103,DATA!$E$4:$E$2103,0,0,1),0))</f>
        <v>97</v>
      </c>
      <c r="I186" s="48">
        <f t="array" ref="I186">IF(B186="","",IFERROR(XLOOKUP(B186,DATA!$B$4:$B$2103,DATA!$F$4:$F$2103,0,0,1),0))</f>
        <v>9564.872</v>
      </c>
      <c r="J186" s="48">
        <f t="shared" si="1"/>
        <v>927792.584</v>
      </c>
      <c r="K186" s="47">
        <f t="array" ref="K186">IF(B186="","",IFERROR(XLOOKUP(B186,DATA!$B$4:$B$2103,DATA!$N$4:$N$2103,0,0,1),0))</f>
        <v>3719</v>
      </c>
      <c r="L186" s="85">
        <f t="shared" si="2"/>
        <v>10.1890411</v>
      </c>
      <c r="M186" s="47">
        <f t="array" ref="M186">IF(B186="","",IFERROR(XLOOKUP(B186,DATA!$B$4:$B$2103,DATA!$P$4:$P$2103,0,0,1),0))</f>
        <v>0</v>
      </c>
      <c r="N186" s="47">
        <f t="shared" si="3"/>
        <v>36</v>
      </c>
      <c r="O186" s="47">
        <f t="shared" si="4"/>
        <v>107</v>
      </c>
      <c r="P186" s="47">
        <f t="shared" si="5"/>
        <v>10</v>
      </c>
      <c r="Q186" s="47" t="str">
        <f t="shared" si="6"/>
        <v>REORDEN INMEDIATO</v>
      </c>
      <c r="R186" s="47" t="str">
        <f t="shared" si="7"/>
        <v>GENERAR OC EN 24H</v>
      </c>
      <c r="S186" s="47">
        <f t="shared" si="8"/>
        <v>10</v>
      </c>
      <c r="T186" s="48">
        <f t="shared" si="9"/>
        <v>95648.72</v>
      </c>
      <c r="U186" s="47" t="str">
        <f t="array" ref="U186">IF(B186="","",IFERROR(XLOOKUP(B186,DATA!$B$4:$B$2103,DATA!$M$4:$M$2103,"",0,1),""))</f>
        <v>A</v>
      </c>
      <c r="V186" s="47" t="str">
        <f t="array" ref="V186">IF(B186="","",IFERROR(XLOOKUP(B186,DATA!$B$4:$B$2103,DATA!$X$4:$X$2103,"",0,1),""))</f>
        <v>SU01F0302</v>
      </c>
      <c r="W186" s="47" t="str">
        <f t="array" ref="W186">IF(B186="","",IFERROR(XLOOKUP(B186,DATA!$B$4:$B$2103,DATA!$H$4:$H$2103,"",0,1),""))</f>
        <v>PLATAFORMA</v>
      </c>
      <c r="X186" s="47" t="str">
        <f t="shared" si="10"/>
        <v>2-ALTA</v>
      </c>
      <c r="Y186" s="65" t="str">
        <f t="shared" si="11"/>
        <v/>
      </c>
      <c r="Z186" s="47" t="str">
        <f t="shared" si="12"/>
        <v/>
      </c>
    </row>
    <row r="187" ht="15.75" customHeight="1">
      <c r="B187" s="52">
        <f>IF(DATA!B187="","",DATA!B187)</f>
        <v>12630037</v>
      </c>
      <c r="C187" s="52">
        <f t="array" ref="C187">IF(B187="","",IFERROR(XLOOKUP(B187,DATA!$B$4:$B$2103,DATA!$D$4:$D$2103,"",0,1),""))</f>
        <v>984993</v>
      </c>
      <c r="D187" s="52" t="str">
        <f t="array" ref="D187">IF(B187="","",IFERROR(XLOOKUP(B187,DATA!$B$4:$B$2103,DATA!$C$4:$C$2103,"",0,1),""))</f>
        <v>ABRAZADERA DE MANGUERA CON TORNILLO SINFÍN Ø 22MM</v>
      </c>
      <c r="E187" s="52">
        <f t="array" ref="E187">IF(B187="","",IFERROR(XLOOKUP(B187,DATA!$B$4:$B$2103,DATA!$W$4:$W$2103,"",0,1),""))</f>
        <v>900315569</v>
      </c>
      <c r="F187" s="52" t="str">
        <f t="array" ref="F187">IF(B187="","",IFERROR(XLOOKUP(E187,PROVEEDORES!$A$2:$A$200,PROVEEDORES!$B$2:$B$200,"NO ENCONTRADO",0,1),""))</f>
        <v>VOLVO GROUP COLOMBIA S A S</v>
      </c>
      <c r="G187" s="52" t="str">
        <f t="array" ref="G187">IF(B187="","",IFERROR(XLOOKUP(B187,DATA!$B$4:$B$2103,DATA!$L$4:$L$2103,"",0,1),""))</f>
        <v>UND</v>
      </c>
      <c r="H187" s="52">
        <f t="array" ref="H187">IF(B187="","",IFERROR(XLOOKUP(B187,DATA!$B$4:$B$2103,DATA!$E$4:$E$2103,0,0,1),0))</f>
        <v>38</v>
      </c>
      <c r="I187" s="53">
        <f t="array" ref="I187">IF(B187="","",IFERROR(XLOOKUP(B187,DATA!$B$4:$B$2103,DATA!$F$4:$F$2103,0,0,1),0))</f>
        <v>6614.639</v>
      </c>
      <c r="J187" s="53">
        <f t="shared" si="1"/>
        <v>251356.282</v>
      </c>
      <c r="K187" s="52">
        <f t="array" ref="K187">IF(B187="","",IFERROR(XLOOKUP(B187,DATA!$B$4:$B$2103,DATA!$N$4:$N$2103,0,0,1),0))</f>
        <v>14803</v>
      </c>
      <c r="L187" s="86">
        <f t="shared" si="2"/>
        <v>40.55616438</v>
      </c>
      <c r="M187" s="52">
        <f t="array" ref="M187">IF(B187="","",IFERROR(XLOOKUP(B187,DATA!$B$4:$B$2103,DATA!$P$4:$P$2103,0,0,1),0))</f>
        <v>0</v>
      </c>
      <c r="N187" s="52">
        <f t="shared" si="3"/>
        <v>142</v>
      </c>
      <c r="O187" s="52">
        <f t="shared" si="4"/>
        <v>426</v>
      </c>
      <c r="P187" s="52">
        <f t="shared" si="5"/>
        <v>1</v>
      </c>
      <c r="Q187" s="52" t="str">
        <f t="shared" si="6"/>
        <v>REORDEN INMEDIATO</v>
      </c>
      <c r="R187" s="52" t="str">
        <f t="shared" si="7"/>
        <v>GENERAR OC EN 24H</v>
      </c>
      <c r="S187" s="52">
        <f t="shared" si="8"/>
        <v>388</v>
      </c>
      <c r="T187" s="53">
        <f t="shared" si="9"/>
        <v>2566479.932</v>
      </c>
      <c r="U187" s="52" t="str">
        <f t="array" ref="U187">IF(B187="","",IFERROR(XLOOKUP(B187,DATA!$B$4:$B$2103,DATA!$M$4:$M$2103,"",0,1),""))</f>
        <v>A</v>
      </c>
      <c r="V187" s="52" t="str">
        <f t="array" ref="V187">IF(B187="","",IFERROR(XLOOKUP(B187,DATA!$B$4:$B$2103,DATA!$X$4:$X$2103,"",0,1),""))</f>
        <v>SU01F0302</v>
      </c>
      <c r="W187" s="52" t="str">
        <f t="array" ref="W187">IF(B187="","",IFERROR(XLOOKUP(B187,DATA!$B$4:$B$2103,DATA!$H$4:$H$2103,"",0,1),""))</f>
        <v>PLATAFORMA</v>
      </c>
      <c r="X187" s="52" t="str">
        <f t="shared" si="10"/>
        <v>2-ALTA</v>
      </c>
      <c r="Y187" s="87" t="str">
        <f t="shared" si="11"/>
        <v/>
      </c>
      <c r="Z187" s="52" t="str">
        <f t="shared" si="12"/>
        <v/>
      </c>
    </row>
    <row r="188" ht="15.75" customHeight="1">
      <c r="B188" s="47">
        <f>IF(DATA!B188="","",DATA!B188)</f>
        <v>12630038</v>
      </c>
      <c r="C188" s="47">
        <f t="array" ref="C188">IF(B188="","",IFERROR(XLOOKUP(B188,DATA!$B$4:$B$2103,DATA!$D$4:$D$2103,"",0,1),""))</f>
        <v>425940</v>
      </c>
      <c r="D188" s="47" t="str">
        <f t="array" ref="D188">IF(B188="","",IFERROR(XLOOKUP(B188,DATA!$B$4:$B$2103,DATA!$C$4:$C$2103,"",0,1),""))</f>
        <v>MANGUERA DE REFRIGERACION TURBO</v>
      </c>
      <c r="E188" s="47">
        <f t="array" ref="E188">IF(B188="","",IFERROR(XLOOKUP(B188,DATA!$B$4:$B$2103,DATA!$W$4:$W$2103,"",0,1),""))</f>
        <v>900315569</v>
      </c>
      <c r="F188" s="47" t="str">
        <f t="array" ref="F188">IF(B188="","",IFERROR(XLOOKUP(E188,PROVEEDORES!$A$2:$A$200,PROVEEDORES!$B$2:$B$200,"NO ENCONTRADO",0,1),""))</f>
        <v>VOLVO GROUP COLOMBIA S A S</v>
      </c>
      <c r="G188" s="47" t="str">
        <f t="array" ref="G188">IF(B188="","",IFERROR(XLOOKUP(B188,DATA!$B$4:$B$2103,DATA!$L$4:$L$2103,"",0,1),""))</f>
        <v>UND</v>
      </c>
      <c r="H188" s="47">
        <f t="array" ref="H188">IF(B188="","",IFERROR(XLOOKUP(B188,DATA!$B$4:$B$2103,DATA!$E$4:$E$2103,0,0,1),0))</f>
        <v>24</v>
      </c>
      <c r="I188" s="48">
        <f t="array" ref="I188">IF(B188="","",IFERROR(XLOOKUP(B188,DATA!$B$4:$B$2103,DATA!$F$4:$F$2103,0,0,1),0))</f>
        <v>45656.73</v>
      </c>
      <c r="J188" s="48">
        <f t="shared" si="1"/>
        <v>1095761.52</v>
      </c>
      <c r="K188" s="47">
        <f t="array" ref="K188">IF(B188="","",IFERROR(XLOOKUP(B188,DATA!$B$4:$B$2103,DATA!$N$4:$N$2103,0,0,1),0))</f>
        <v>1933</v>
      </c>
      <c r="L188" s="85">
        <f t="shared" si="2"/>
        <v>5.295890411</v>
      </c>
      <c r="M188" s="47">
        <f t="array" ref="M188">IF(B188="","",IFERROR(XLOOKUP(B188,DATA!$B$4:$B$2103,DATA!$P$4:$P$2103,0,0,1),0))</f>
        <v>0</v>
      </c>
      <c r="N188" s="47">
        <f t="shared" si="3"/>
        <v>19</v>
      </c>
      <c r="O188" s="47">
        <f t="shared" si="4"/>
        <v>56</v>
      </c>
      <c r="P188" s="47">
        <f t="shared" si="5"/>
        <v>5</v>
      </c>
      <c r="Q188" s="47" t="str">
        <f t="shared" si="6"/>
        <v>REORDEN INMEDIATO</v>
      </c>
      <c r="R188" s="47" t="str">
        <f t="shared" si="7"/>
        <v>GENERAR OC EN 24H</v>
      </c>
      <c r="S188" s="47">
        <f t="shared" si="8"/>
        <v>32</v>
      </c>
      <c r="T188" s="48">
        <f t="shared" si="9"/>
        <v>1461015.36</v>
      </c>
      <c r="U188" s="47" t="str">
        <f t="array" ref="U188">IF(B188="","",IFERROR(XLOOKUP(B188,DATA!$B$4:$B$2103,DATA!$M$4:$M$2103,"",0,1),""))</f>
        <v>A</v>
      </c>
      <c r="V188" s="47" t="str">
        <f t="array" ref="V188">IF(B188="","",IFERROR(XLOOKUP(B188,DATA!$B$4:$B$2103,DATA!$X$4:$X$2103,"",0,1),""))</f>
        <v>SU01F0302</v>
      </c>
      <c r="W188" s="47" t="str">
        <f t="array" ref="W188">IF(B188="","",IFERROR(XLOOKUP(B188,DATA!$B$4:$B$2103,DATA!$H$4:$H$2103,"",0,1),""))</f>
        <v>PLATAFORMA</v>
      </c>
      <c r="X188" s="47" t="str">
        <f t="shared" si="10"/>
        <v>2-ALTA</v>
      </c>
      <c r="Y188" s="65" t="str">
        <f t="shared" si="11"/>
        <v/>
      </c>
      <c r="Z188" s="47" t="str">
        <f t="shared" si="12"/>
        <v/>
      </c>
    </row>
    <row r="189" ht="15.75" customHeight="1">
      <c r="B189" s="52">
        <f>IF(DATA!B189="","",DATA!B189)</f>
        <v>12630039</v>
      </c>
      <c r="C189" s="52">
        <f t="array" ref="C189">IF(B189="","",IFERROR(XLOOKUP(B189,DATA!$B$4:$B$2103,DATA!$D$4:$D$2103,"",0,1),""))</f>
        <v>21461830</v>
      </c>
      <c r="D189" s="52" t="str">
        <f t="array" ref="D189">IF(B189="","",IFERROR(XLOOKUP(B189,DATA!$B$4:$B$2103,DATA!$C$4:$C$2103,"",0,1),""))</f>
        <v>MANGUERA DE UNION SILICONADA LARGA</v>
      </c>
      <c r="E189" s="52">
        <f t="array" ref="E189">IF(B189="","",IFERROR(XLOOKUP(B189,DATA!$B$4:$B$2103,DATA!$W$4:$W$2103,"",0,1),""))</f>
        <v>900315569</v>
      </c>
      <c r="F189" s="52" t="str">
        <f t="array" ref="F189">IF(B189="","",IFERROR(XLOOKUP(E189,PROVEEDORES!$A$2:$A$200,PROVEEDORES!$B$2:$B$200,"NO ENCONTRADO",0,1),""))</f>
        <v>VOLVO GROUP COLOMBIA S A S</v>
      </c>
      <c r="G189" s="52" t="str">
        <f t="array" ref="G189">IF(B189="","",IFERROR(XLOOKUP(B189,DATA!$B$4:$B$2103,DATA!$L$4:$L$2103,"",0,1),""))</f>
        <v>UND</v>
      </c>
      <c r="H189" s="52">
        <f t="array" ref="H189">IF(B189="","",IFERROR(XLOOKUP(B189,DATA!$B$4:$B$2103,DATA!$E$4:$E$2103,0,0,1),0))</f>
        <v>30</v>
      </c>
      <c r="I189" s="53">
        <f t="array" ref="I189">IF(B189="","",IFERROR(XLOOKUP(B189,DATA!$B$4:$B$2103,DATA!$F$4:$F$2103,0,0,1),0))</f>
        <v>199636.2</v>
      </c>
      <c r="J189" s="53">
        <f t="shared" si="1"/>
        <v>5989086</v>
      </c>
      <c r="K189" s="52">
        <f t="array" ref="K189">IF(B189="","",IFERROR(XLOOKUP(B189,DATA!$B$4:$B$2103,DATA!$N$4:$N$2103,0,0,1),0))</f>
        <v>220</v>
      </c>
      <c r="L189" s="86">
        <f t="shared" si="2"/>
        <v>0.602739726</v>
      </c>
      <c r="M189" s="52">
        <f t="array" ref="M189">IF(B189="","",IFERROR(XLOOKUP(B189,DATA!$B$4:$B$2103,DATA!$P$4:$P$2103,0,0,1),0))</f>
        <v>0</v>
      </c>
      <c r="N189" s="52">
        <f t="shared" si="3"/>
        <v>2</v>
      </c>
      <c r="O189" s="52">
        <f t="shared" si="4"/>
        <v>6</v>
      </c>
      <c r="P189" s="52">
        <f t="shared" si="5"/>
        <v>50</v>
      </c>
      <c r="Q189" s="52" t="str">
        <f t="shared" si="6"/>
        <v>OPTIMO</v>
      </c>
      <c r="R189" s="52" t="str">
        <f t="shared" si="7"/>
        <v>NIVEL OPTIMO</v>
      </c>
      <c r="S189" s="52">
        <f t="shared" si="8"/>
        <v>0</v>
      </c>
      <c r="T189" s="53">
        <f t="shared" si="9"/>
        <v>0</v>
      </c>
      <c r="U189" s="52" t="str">
        <f t="array" ref="U189">IF(B189="","",IFERROR(XLOOKUP(B189,DATA!$B$4:$B$2103,DATA!$M$4:$M$2103,"",0,1),""))</f>
        <v>B</v>
      </c>
      <c r="V189" s="52" t="str">
        <f t="array" ref="V189">IF(B189="","",IFERROR(XLOOKUP(B189,DATA!$B$4:$B$2103,DATA!$X$4:$X$2103,"",0,1),""))</f>
        <v>SU01B0103</v>
      </c>
      <c r="W189" s="52" t="str">
        <f t="array" ref="W189">IF(B189="","",IFERROR(XLOOKUP(B189,DATA!$B$4:$B$2103,DATA!$H$4:$H$2103,"",0,1),""))</f>
        <v>PLATAFORMA</v>
      </c>
      <c r="X189" s="52" t="str">
        <f t="shared" si="10"/>
        <v>3-MEDIA</v>
      </c>
      <c r="Y189" s="87" t="str">
        <f t="shared" si="11"/>
        <v/>
      </c>
      <c r="Z189" s="52" t="str">
        <f t="shared" si="12"/>
        <v/>
      </c>
    </row>
    <row r="190" ht="15.75" customHeight="1">
      <c r="B190" s="47">
        <f>IF(DATA!B190="","",DATA!B190)</f>
        <v>12630040</v>
      </c>
      <c r="C190" s="47">
        <f t="array" ref="C190">IF(B190="","",IFERROR(XLOOKUP(B190,DATA!$B$4:$B$2103,DATA!$D$4:$D$2103,"",0,1),""))</f>
        <v>424543</v>
      </c>
      <c r="D190" s="47" t="str">
        <f t="array" ref="D190">IF(B190="","",IFERROR(XLOOKUP(B190,DATA!$B$4:$B$2103,DATA!$C$4:$C$2103,"",0,1),""))</f>
        <v>TAPON DE GOMA REFRIGERACIÓN</v>
      </c>
      <c r="E190" s="47">
        <f t="array" ref="E190">IF(B190="","",IFERROR(XLOOKUP(B190,DATA!$B$4:$B$2103,DATA!$W$4:$W$2103,"",0,1),""))</f>
        <v>900315569</v>
      </c>
      <c r="F190" s="47" t="str">
        <f t="array" ref="F190">IF(B190="","",IFERROR(XLOOKUP(E190,PROVEEDORES!$A$2:$A$200,PROVEEDORES!$B$2:$B$200,"NO ENCONTRADO",0,1),""))</f>
        <v>VOLVO GROUP COLOMBIA S A S</v>
      </c>
      <c r="G190" s="47" t="str">
        <f t="array" ref="G190">IF(B190="","",IFERROR(XLOOKUP(B190,DATA!$B$4:$B$2103,DATA!$L$4:$L$2103,"",0,1),""))</f>
        <v>UND</v>
      </c>
      <c r="H190" s="47">
        <f t="array" ref="H190">IF(B190="","",IFERROR(XLOOKUP(B190,DATA!$B$4:$B$2103,DATA!$E$4:$E$2103,0,0,1),0))</f>
        <v>0</v>
      </c>
      <c r="I190" s="48">
        <f t="array" ref="I190">IF(B190="","",IFERROR(XLOOKUP(B190,DATA!$B$4:$B$2103,DATA!$F$4:$F$2103,0,0,1),0))</f>
        <v>33862.01</v>
      </c>
      <c r="J190" s="48">
        <f t="shared" si="1"/>
        <v>0</v>
      </c>
      <c r="K190" s="47">
        <f t="array" ref="K190">IF(B190="","",IFERROR(XLOOKUP(B190,DATA!$B$4:$B$2103,DATA!$N$4:$N$2103,0,0,1),0))</f>
        <v>3</v>
      </c>
      <c r="L190" s="85">
        <f t="shared" si="2"/>
        <v>0.008219178082</v>
      </c>
      <c r="M190" s="47">
        <f t="array" ref="M190">IF(B190="","",IFERROR(XLOOKUP(B190,DATA!$B$4:$B$2103,DATA!$P$4:$P$2103,0,0,1),0))</f>
        <v>0</v>
      </c>
      <c r="N190" s="47">
        <f t="shared" si="3"/>
        <v>0</v>
      </c>
      <c r="O190" s="47">
        <f t="shared" si="4"/>
        <v>0</v>
      </c>
      <c r="P190" s="47">
        <f t="shared" si="5"/>
        <v>0</v>
      </c>
      <c r="Q190" s="47" t="str">
        <f t="shared" si="6"/>
        <v>CRITICO</v>
      </c>
      <c r="R190" s="47" t="str">
        <f t="shared" si="7"/>
        <v>PEDIR INMEDIATAMENTE</v>
      </c>
      <c r="S190" s="47">
        <f t="shared" si="8"/>
        <v>0</v>
      </c>
      <c r="T190" s="48">
        <f t="shared" si="9"/>
        <v>0</v>
      </c>
      <c r="U190" s="47" t="str">
        <f t="array" ref="U190">IF(B190="","",IFERROR(XLOOKUP(B190,DATA!$B$4:$B$2103,DATA!$M$4:$M$2103,"",0,1),""))</f>
        <v>B</v>
      </c>
      <c r="V190" s="47" t="str">
        <f t="array" ref="V190">IF(B190="","",IFERROR(XLOOKUP(B190,DATA!$B$4:$B$2103,DATA!$X$4:$X$2103,"",0,1),""))</f>
        <v>SU01A0304</v>
      </c>
      <c r="W190" s="47" t="str">
        <f t="array" ref="W190">IF(B190="","",IFERROR(XLOOKUP(B190,DATA!$B$4:$B$2103,DATA!$H$4:$H$2103,"",0,1),""))</f>
        <v>PLATAFORMA</v>
      </c>
      <c r="X190" s="47" t="str">
        <f t="shared" si="10"/>
        <v>3-MEDIA</v>
      </c>
      <c r="Y190" s="65">
        <f t="shared" si="11"/>
        <v>3.0019</v>
      </c>
      <c r="Z190" s="47">
        <f t="shared" si="12"/>
        <v>12630040</v>
      </c>
    </row>
    <row r="191" ht="15.75" customHeight="1">
      <c r="B191" s="52">
        <f>IF(DATA!B191="","",DATA!B191)</f>
        <v>12630041</v>
      </c>
      <c r="C191" s="52">
        <f t="array" ref="C191">IF(B191="","",IFERROR(XLOOKUP(B191,DATA!$B$4:$B$2103,DATA!$D$4:$D$2103,"",0,1),""))</f>
        <v>1676622</v>
      </c>
      <c r="D191" s="52" t="str">
        <f t="array" ref="D191">IF(B191="","",IFERROR(XLOOKUP(B191,DATA!$B$4:$B$2103,DATA!$C$4:$C$2103,"",0,1),""))</f>
        <v>NIPLE RACOR DRENAJE REFRIGERANTE</v>
      </c>
      <c r="E191" s="52">
        <f t="array" ref="E191">IF(B191="","",IFERROR(XLOOKUP(B191,DATA!$B$4:$B$2103,DATA!$W$4:$W$2103,"",0,1),""))</f>
        <v>900315569</v>
      </c>
      <c r="F191" s="52" t="str">
        <f t="array" ref="F191">IF(B191="","",IFERROR(XLOOKUP(E191,PROVEEDORES!$A$2:$A$200,PROVEEDORES!$B$2:$B$200,"NO ENCONTRADO",0,1),""))</f>
        <v>VOLVO GROUP COLOMBIA S A S</v>
      </c>
      <c r="G191" s="52" t="str">
        <f t="array" ref="G191">IF(B191="","",IFERROR(XLOOKUP(B191,DATA!$B$4:$B$2103,DATA!$L$4:$L$2103,"",0,1),""))</f>
        <v>UND</v>
      </c>
      <c r="H191" s="52">
        <f t="array" ref="H191">IF(B191="","",IFERROR(XLOOKUP(B191,DATA!$B$4:$B$2103,DATA!$E$4:$E$2103,0,0,1),0))</f>
        <v>1</v>
      </c>
      <c r="I191" s="53">
        <f t="array" ref="I191">IF(B191="","",IFERROR(XLOOKUP(B191,DATA!$B$4:$B$2103,DATA!$F$4:$F$2103,0,0,1),0))</f>
        <v>79166.61</v>
      </c>
      <c r="J191" s="53">
        <f t="shared" si="1"/>
        <v>79166.61</v>
      </c>
      <c r="K191" s="52">
        <f t="array" ref="K191">IF(B191="","",IFERROR(XLOOKUP(B191,DATA!$B$4:$B$2103,DATA!$N$4:$N$2103,0,0,1),0))</f>
        <v>83</v>
      </c>
      <c r="L191" s="86">
        <f t="shared" si="2"/>
        <v>0.2273972603</v>
      </c>
      <c r="M191" s="52">
        <f t="array" ref="M191">IF(B191="","",IFERROR(XLOOKUP(B191,DATA!$B$4:$B$2103,DATA!$P$4:$P$2103,0,0,1),0))</f>
        <v>0</v>
      </c>
      <c r="N191" s="52">
        <f t="shared" si="3"/>
        <v>1</v>
      </c>
      <c r="O191" s="52">
        <f t="shared" si="4"/>
        <v>3</v>
      </c>
      <c r="P191" s="52">
        <f t="shared" si="5"/>
        <v>4</v>
      </c>
      <c r="Q191" s="52" t="str">
        <f t="shared" si="6"/>
        <v>REORDEN INMEDIATO</v>
      </c>
      <c r="R191" s="52" t="str">
        <f t="shared" si="7"/>
        <v>GENERAR OC EN 24H</v>
      </c>
      <c r="S191" s="52">
        <f t="shared" si="8"/>
        <v>2</v>
      </c>
      <c r="T191" s="53">
        <f t="shared" si="9"/>
        <v>158333.22</v>
      </c>
      <c r="U191" s="52" t="str">
        <f t="array" ref="U191">IF(B191="","",IFERROR(XLOOKUP(B191,DATA!$B$4:$B$2103,DATA!$M$4:$M$2103,"",0,1),""))</f>
        <v>A</v>
      </c>
      <c r="V191" s="52" t="str">
        <f t="array" ref="V191">IF(B191="","",IFERROR(XLOOKUP(B191,DATA!$B$4:$B$2103,DATA!$X$4:$X$2103,"",0,1),""))</f>
        <v>SU01F0303</v>
      </c>
      <c r="W191" s="52" t="str">
        <f t="array" ref="W191">IF(B191="","",IFERROR(XLOOKUP(B191,DATA!$B$4:$B$2103,DATA!$H$4:$H$2103,"",0,1),""))</f>
        <v>PLATAFORMA</v>
      </c>
      <c r="X191" s="52" t="str">
        <f t="shared" si="10"/>
        <v>2-ALTA</v>
      </c>
      <c r="Y191" s="87" t="str">
        <f t="shared" si="11"/>
        <v/>
      </c>
      <c r="Z191" s="52" t="str">
        <f t="shared" si="12"/>
        <v/>
      </c>
    </row>
    <row r="192" ht="15.75" customHeight="1">
      <c r="B192" s="47">
        <f>IF(DATA!B192="","",DATA!B192)</f>
        <v>12630042</v>
      </c>
      <c r="C192" s="47">
        <f t="array" ref="C192">IF(B192="","",IFERROR(XLOOKUP(B192,DATA!$B$4:$B$2103,DATA!$D$4:$D$2103,"",0,1),""))</f>
        <v>1676400</v>
      </c>
      <c r="D192" s="47" t="str">
        <f t="array" ref="D192">IF(B192="","",IFERROR(XLOOKUP(B192,DATA!$B$4:$B$2103,DATA!$C$4:$C$2103,"",0,1),""))</f>
        <v>TANQUE DE EXPANSIÓN</v>
      </c>
      <c r="E192" s="47">
        <f t="array" ref="E192">IF(B192="","",IFERROR(XLOOKUP(B192,DATA!$B$4:$B$2103,DATA!$W$4:$W$2103,"",0,1),""))</f>
        <v>830074603</v>
      </c>
      <c r="F192" s="47" t="str">
        <f t="array" ref="F192">IF(B192="","",IFERROR(XLOOKUP(E192,PROVEEDORES!$A$2:$A$200,PROVEEDORES!$B$2:$B$200,"NO ENCONTRADO",0,1),""))</f>
        <v>MAQUITECNICOS IMPORTADORES SAS</v>
      </c>
      <c r="G192" s="47" t="str">
        <f t="array" ref="G192">IF(B192="","",IFERROR(XLOOKUP(B192,DATA!$B$4:$B$2103,DATA!$L$4:$L$2103,"",0,1),""))</f>
        <v>UND</v>
      </c>
      <c r="H192" s="47">
        <f t="array" ref="H192">IF(B192="","",IFERROR(XLOOKUP(B192,DATA!$B$4:$B$2103,DATA!$E$4:$E$2103,0,0,1),0))</f>
        <v>5</v>
      </c>
      <c r="I192" s="48">
        <f t="array" ref="I192">IF(B192="","",IFERROR(XLOOKUP(B192,DATA!$B$4:$B$2103,DATA!$F$4:$F$2103,0,0,1),0))</f>
        <v>484841.8</v>
      </c>
      <c r="J192" s="48">
        <f t="shared" si="1"/>
        <v>2424209</v>
      </c>
      <c r="K192" s="47">
        <f t="array" ref="K192">IF(B192="","",IFERROR(XLOOKUP(B192,DATA!$B$4:$B$2103,DATA!$N$4:$N$2103,0,0,1),0))</f>
        <v>307</v>
      </c>
      <c r="L192" s="85">
        <f t="shared" si="2"/>
        <v>0.8410958904</v>
      </c>
      <c r="M192" s="47">
        <f t="array" ref="M192">IF(B192="","",IFERROR(XLOOKUP(B192,DATA!$B$4:$B$2103,DATA!$P$4:$P$2103,0,0,1),0))</f>
        <v>0</v>
      </c>
      <c r="N192" s="47">
        <f t="shared" si="3"/>
        <v>3</v>
      </c>
      <c r="O192" s="47">
        <f t="shared" si="4"/>
        <v>9</v>
      </c>
      <c r="P192" s="47">
        <f t="shared" si="5"/>
        <v>6</v>
      </c>
      <c r="Q192" s="47" t="str">
        <f t="shared" si="6"/>
        <v>REORDEN INMEDIATO</v>
      </c>
      <c r="R192" s="47" t="str">
        <f t="shared" si="7"/>
        <v>GENERAR OC EN 24H</v>
      </c>
      <c r="S192" s="47">
        <f t="shared" si="8"/>
        <v>4</v>
      </c>
      <c r="T192" s="48">
        <f t="shared" si="9"/>
        <v>1939367.2</v>
      </c>
      <c r="U192" s="47" t="str">
        <f t="array" ref="U192">IF(B192="","",IFERROR(XLOOKUP(B192,DATA!$B$4:$B$2103,DATA!$M$4:$M$2103,"",0,1),""))</f>
        <v>A</v>
      </c>
      <c r="V192" s="47" t="str">
        <f t="array" ref="V192">IF(B192="","",IFERROR(XLOOKUP(B192,DATA!$B$4:$B$2103,DATA!$X$4:$X$2103,"",0,1),""))</f>
        <v>SU01F0208</v>
      </c>
      <c r="W192" s="47" t="str">
        <f t="array" ref="W192">IF(B192="","",IFERROR(XLOOKUP(B192,DATA!$B$4:$B$2103,DATA!$H$4:$H$2103,"",0,1),""))</f>
        <v>PLATAFORMA</v>
      </c>
      <c r="X192" s="47" t="str">
        <f t="shared" si="10"/>
        <v>2-ALTA</v>
      </c>
      <c r="Y192" s="65" t="str">
        <f t="shared" si="11"/>
        <v/>
      </c>
      <c r="Z192" s="47" t="str">
        <f t="shared" si="12"/>
        <v/>
      </c>
    </row>
    <row r="193" ht="15.75" customHeight="1">
      <c r="B193" s="52" t="str">
        <f>IF(DATA!B193="","",DATA!B193)</f>
        <v>12630042-R</v>
      </c>
      <c r="C193" s="52">
        <f t="array" ref="C193">IF(B193="","",IFERROR(XLOOKUP(B193,DATA!$B$4:$B$2103,DATA!$D$4:$D$2103,"",0,1),""))</f>
        <v>1676400</v>
      </c>
      <c r="D193" s="52" t="str">
        <f t="array" ref="D193">IF(B193="","",IFERROR(XLOOKUP(B193,DATA!$B$4:$B$2103,DATA!$C$4:$C$2103,"",0,1),""))</f>
        <v>TANQUE DE EXPANSIÓN</v>
      </c>
      <c r="E193" s="52">
        <f t="array" ref="E193">IF(B193="","",IFERROR(XLOOKUP(B193,DATA!$B$4:$B$2103,DATA!$W$4:$W$2103,"",0,1),""))</f>
        <v>901327111</v>
      </c>
      <c r="F193" s="52" t="str">
        <f t="array" ref="F193">IF(B193="","",IFERROR(XLOOKUP(E193,PROVEEDORES!$A$2:$A$200,PROVEEDORES!$B$2:$B$200,"NO ENCONTRADO",0,1),""))</f>
        <v>TORNOHIMEC SAS</v>
      </c>
      <c r="G193" s="52" t="str">
        <f t="array" ref="G193">IF(B193="","",IFERROR(XLOOKUP(B193,DATA!$B$4:$B$2103,DATA!$L$4:$L$2103,"",0,1),""))</f>
        <v>UND</v>
      </c>
      <c r="H193" s="52">
        <f t="array" ref="H193">IF(B193="","",IFERROR(XLOOKUP(B193,DATA!$B$4:$B$2103,DATA!$E$4:$E$2103,0,0,1),0))</f>
        <v>0</v>
      </c>
      <c r="I193" s="53">
        <f t="array" ref="I193">IF(B193="","",IFERROR(XLOOKUP(B193,DATA!$B$4:$B$2103,DATA!$F$4:$F$2103,0,0,1),0))</f>
        <v>142800</v>
      </c>
      <c r="J193" s="53">
        <f t="shared" si="1"/>
        <v>0</v>
      </c>
      <c r="K193" s="52">
        <f t="array" ref="K193">IF(B193="","",IFERROR(XLOOKUP(B193,DATA!$B$4:$B$2103,DATA!$N$4:$N$2103,0,0,1),0))</f>
        <v>21</v>
      </c>
      <c r="L193" s="86">
        <f t="shared" si="2"/>
        <v>0.05753424658</v>
      </c>
      <c r="M193" s="52">
        <f t="array" ref="M193">IF(B193="","",IFERROR(XLOOKUP(B193,DATA!$B$4:$B$2103,DATA!$P$4:$P$2103,0,0,1),0))</f>
        <v>0</v>
      </c>
      <c r="N193" s="52">
        <f t="shared" si="3"/>
        <v>0</v>
      </c>
      <c r="O193" s="52">
        <f t="shared" si="4"/>
        <v>0</v>
      </c>
      <c r="P193" s="52">
        <f t="shared" si="5"/>
        <v>0</v>
      </c>
      <c r="Q193" s="52" t="str">
        <f t="shared" si="6"/>
        <v>CRITICO</v>
      </c>
      <c r="R193" s="52" t="str">
        <f t="shared" si="7"/>
        <v>PEDIR INMEDIATAMENTE</v>
      </c>
      <c r="S193" s="52">
        <f t="shared" si="8"/>
        <v>0</v>
      </c>
      <c r="T193" s="53">
        <f t="shared" si="9"/>
        <v>0</v>
      </c>
      <c r="U193" s="52" t="str">
        <f t="array" ref="U193">IF(B193="","",IFERROR(XLOOKUP(B193,DATA!$B$4:$B$2103,DATA!$M$4:$M$2103,"",0,1),""))</f>
        <v>C</v>
      </c>
      <c r="V193" s="52" t="str">
        <f t="array" ref="V193">IF(B193="","",IFERROR(XLOOKUP(B193,DATA!$B$4:$B$2103,DATA!$X$4:$X$2103,"",0,1),""))</f>
        <v>SU01B0101</v>
      </c>
      <c r="W193" s="52" t="str">
        <f t="array" ref="W193">IF(B193="","",IFERROR(XLOOKUP(B193,DATA!$B$4:$B$2103,DATA!$H$4:$H$2103,"",0,1),""))</f>
        <v>PLATAFORMA</v>
      </c>
      <c r="X193" s="52" t="str">
        <f t="shared" si="10"/>
        <v>4-BAJA</v>
      </c>
      <c r="Y193" s="87">
        <f t="shared" si="11"/>
        <v>21.00193</v>
      </c>
      <c r="Z193" s="52" t="str">
        <f t="shared" si="12"/>
        <v>12630042-R</v>
      </c>
    </row>
    <row r="194" ht="15.75" customHeight="1">
      <c r="B194" s="47">
        <f>IF(DATA!B194="","",DATA!B194)</f>
        <v>12630043</v>
      </c>
      <c r="C194" s="47">
        <f t="array" ref="C194">IF(B194="","",IFERROR(XLOOKUP(B194,DATA!$B$4:$B$2103,DATA!$D$4:$D$2103,"",0,1),""))</f>
        <v>974320</v>
      </c>
      <c r="D194" s="47" t="str">
        <f t="array" ref="D194">IF(B194="","",IFERROR(XLOOKUP(B194,DATA!$B$4:$B$2103,DATA!$C$4:$C$2103,"",0,1),""))</f>
        <v>GRIFO CIERRE (RACOR PURGA)</v>
      </c>
      <c r="E194" s="47">
        <f t="array" ref="E194">IF(B194="","",IFERROR(XLOOKUP(B194,DATA!$B$4:$B$2103,DATA!$W$4:$W$2103,"",0,1),""))</f>
        <v>900315569</v>
      </c>
      <c r="F194" s="47" t="str">
        <f t="array" ref="F194">IF(B194="","",IFERROR(XLOOKUP(E194,PROVEEDORES!$A$2:$A$200,PROVEEDORES!$B$2:$B$200,"NO ENCONTRADO",0,1),""))</f>
        <v>VOLVO GROUP COLOMBIA S A S</v>
      </c>
      <c r="G194" s="47" t="str">
        <f t="array" ref="G194">IF(B194="","",IFERROR(XLOOKUP(B194,DATA!$B$4:$B$2103,DATA!$L$4:$L$2103,"",0,1),""))</f>
        <v>UND</v>
      </c>
      <c r="H194" s="47">
        <f t="array" ref="H194">IF(B194="","",IFERROR(XLOOKUP(B194,DATA!$B$4:$B$2103,DATA!$E$4:$E$2103,0,0,1),0))</f>
        <v>1</v>
      </c>
      <c r="I194" s="48">
        <f t="array" ref="I194">IF(B194="","",IFERROR(XLOOKUP(B194,DATA!$B$4:$B$2103,DATA!$F$4:$F$2103,0,0,1),0))</f>
        <v>57593.03</v>
      </c>
      <c r="J194" s="48">
        <f t="shared" si="1"/>
        <v>57593.03</v>
      </c>
      <c r="K194" s="47">
        <f t="array" ref="K194">IF(B194="","",IFERROR(XLOOKUP(B194,DATA!$B$4:$B$2103,DATA!$N$4:$N$2103,0,0,1),0))</f>
        <v>13</v>
      </c>
      <c r="L194" s="85">
        <f t="shared" si="2"/>
        <v>0.03561643836</v>
      </c>
      <c r="M194" s="47">
        <f t="array" ref="M194">IF(B194="","",IFERROR(XLOOKUP(B194,DATA!$B$4:$B$2103,DATA!$P$4:$P$2103,0,0,1),0))</f>
        <v>0</v>
      </c>
      <c r="N194" s="47">
        <f t="shared" si="3"/>
        <v>0</v>
      </c>
      <c r="O194" s="47">
        <f t="shared" si="4"/>
        <v>0</v>
      </c>
      <c r="P194" s="47">
        <f t="shared" si="5"/>
        <v>28</v>
      </c>
      <c r="Q194" s="47" t="str">
        <f t="shared" si="6"/>
        <v>OPTIMO</v>
      </c>
      <c r="R194" s="47" t="str">
        <f t="shared" si="7"/>
        <v>NIVEL OPTIMO</v>
      </c>
      <c r="S194" s="47">
        <f t="shared" si="8"/>
        <v>0</v>
      </c>
      <c r="T194" s="48">
        <f t="shared" si="9"/>
        <v>0</v>
      </c>
      <c r="U194" s="47" t="str">
        <f t="array" ref="U194">IF(B194="","",IFERROR(XLOOKUP(B194,DATA!$B$4:$B$2103,DATA!$M$4:$M$2103,"",0,1),""))</f>
        <v>B</v>
      </c>
      <c r="V194" s="47" t="str">
        <f t="array" ref="V194">IF(B194="","",IFERROR(XLOOKUP(B194,DATA!$B$4:$B$2103,DATA!$X$4:$X$2103,"",0,1),""))</f>
        <v>SU01F0303</v>
      </c>
      <c r="W194" s="47" t="str">
        <f t="array" ref="W194">IF(B194="","",IFERROR(XLOOKUP(B194,DATA!$B$4:$B$2103,DATA!$H$4:$H$2103,"",0,1),""))</f>
        <v>PLATAFORMA</v>
      </c>
      <c r="X194" s="47" t="str">
        <f t="shared" si="10"/>
        <v>3-MEDIA</v>
      </c>
      <c r="Y194" s="65" t="str">
        <f t="shared" si="11"/>
        <v/>
      </c>
      <c r="Z194" s="47" t="str">
        <f t="shared" si="12"/>
        <v/>
      </c>
    </row>
    <row r="195" ht="15.75" customHeight="1">
      <c r="B195" s="52">
        <f>IF(DATA!B195="","",DATA!B195)</f>
        <v>12630044</v>
      </c>
      <c r="C195" s="52" t="str">
        <f t="array" ref="C195">IF(B195="","",IFERROR(XLOOKUP(B195,DATA!$B$4:$B$2103,DATA!$D$4:$D$2103,"",0,1),""))</f>
        <v>SCV 1839</v>
      </c>
      <c r="D195" s="52" t="str">
        <f t="array" ref="D195">IF(B195="","",IFERROR(XLOOKUP(B195,DATA!$B$4:$B$2103,DATA!$C$4:$C$2103,"",0,1),""))</f>
        <v>ABRAZADERA OMEGA ZINCADA</v>
      </c>
      <c r="E195" s="52">
        <f t="array" ref="E195">IF(B195="","",IFERROR(XLOOKUP(B195,DATA!$B$4:$B$2103,DATA!$W$4:$W$2103,"",0,1),""))</f>
        <v>900664298</v>
      </c>
      <c r="F195" s="52" t="str">
        <f t="array" ref="F195">IF(B195="","",IFERROR(XLOOKUP(E195,PROVEEDORES!$A$2:$A$200,PROVEEDORES!$B$2:$B$200,"NO ENCONTRADO",0,1),""))</f>
        <v>SOLUCIONES INTEGRALES PARA CARROCERIAS SOCIEDAD POR ACCIONES SIMPLIFICADA</v>
      </c>
      <c r="G195" s="52" t="str">
        <f t="array" ref="G195">IF(B195="","",IFERROR(XLOOKUP(B195,DATA!$B$4:$B$2103,DATA!$L$4:$L$2103,"",0,1),""))</f>
        <v>UND</v>
      </c>
      <c r="H195" s="52">
        <f t="array" ref="H195">IF(B195="","",IFERROR(XLOOKUP(B195,DATA!$B$4:$B$2103,DATA!$E$4:$E$2103,0,0,1),0))</f>
        <v>4</v>
      </c>
      <c r="I195" s="53">
        <f t="array" ref="I195">IF(B195="","",IFERROR(XLOOKUP(B195,DATA!$B$4:$B$2103,DATA!$F$4:$F$2103,0,0,1),0))</f>
        <v>13863.5</v>
      </c>
      <c r="J195" s="53">
        <f t="shared" si="1"/>
        <v>55454</v>
      </c>
      <c r="K195" s="52">
        <f t="array" ref="K195">IF(B195="","",IFERROR(XLOOKUP(B195,DATA!$B$4:$B$2103,DATA!$N$4:$N$2103,0,0,1),0))</f>
        <v>82</v>
      </c>
      <c r="L195" s="86">
        <f t="shared" si="2"/>
        <v>0.2246575342</v>
      </c>
      <c r="M195" s="52">
        <f t="array" ref="M195">IF(B195="","",IFERROR(XLOOKUP(B195,DATA!$B$4:$B$2103,DATA!$P$4:$P$2103,0,0,1),0))</f>
        <v>0</v>
      </c>
      <c r="N195" s="52">
        <f t="shared" si="3"/>
        <v>1</v>
      </c>
      <c r="O195" s="52">
        <f t="shared" si="4"/>
        <v>3</v>
      </c>
      <c r="P195" s="52">
        <f t="shared" si="5"/>
        <v>18</v>
      </c>
      <c r="Q195" s="52" t="str">
        <f t="shared" si="6"/>
        <v>PRECAUCION</v>
      </c>
      <c r="R195" s="52" t="str">
        <f t="shared" si="7"/>
        <v>MONITOREAR 48H</v>
      </c>
      <c r="S195" s="52">
        <f t="shared" si="8"/>
        <v>0</v>
      </c>
      <c r="T195" s="53">
        <f t="shared" si="9"/>
        <v>0</v>
      </c>
      <c r="U195" s="52" t="str">
        <f t="array" ref="U195">IF(B195="","",IFERROR(XLOOKUP(B195,DATA!$B$4:$B$2103,DATA!$M$4:$M$2103,"",0,1),""))</f>
        <v>A</v>
      </c>
      <c r="V195" s="52" t="str">
        <f t="array" ref="V195">IF(B195="","",IFERROR(XLOOKUP(B195,DATA!$B$4:$B$2103,DATA!$X$4:$X$2103,"",0,1),""))</f>
        <v>SU01D0303</v>
      </c>
      <c r="W195" s="52" t="str">
        <f t="array" ref="W195">IF(B195="","",IFERROR(XLOOKUP(B195,DATA!$B$4:$B$2103,DATA!$H$4:$H$2103,"",0,1),""))</f>
        <v>PLATAFORMA</v>
      </c>
      <c r="X195" s="52" t="str">
        <f t="shared" si="10"/>
        <v>2-ALTA</v>
      </c>
      <c r="Y195" s="87" t="str">
        <f t="shared" si="11"/>
        <v/>
      </c>
      <c r="Z195" s="52" t="str">
        <f t="shared" si="12"/>
        <v/>
      </c>
    </row>
    <row r="196" ht="15.75" customHeight="1">
      <c r="B196" s="47">
        <f>IF(DATA!B196="","",DATA!B196)</f>
        <v>12630045</v>
      </c>
      <c r="C196" s="47">
        <f t="array" ref="C196">IF(B196="","",IFERROR(XLOOKUP(B196,DATA!$B$4:$B$2103,DATA!$D$4:$D$2103,"",0,1),""))</f>
        <v>925073</v>
      </c>
      <c r="D196" s="47" t="str">
        <f t="array" ref="D196">IF(B196="","",IFERROR(XLOOKUP(B196,DATA!$B$4:$B$2103,DATA!$C$4:$C$2103,"",0,1),""))</f>
        <v>ANILLO TORICO SENSOR TEMPERATURA</v>
      </c>
      <c r="E196" s="47">
        <f t="array" ref="E196">IF(B196="","",IFERROR(XLOOKUP(B196,DATA!$B$4:$B$2103,DATA!$W$4:$W$2103,"",0,1),""))</f>
        <v>900315569</v>
      </c>
      <c r="F196" s="47" t="str">
        <f t="array" ref="F196">IF(B196="","",IFERROR(XLOOKUP(E196,PROVEEDORES!$A$2:$A$200,PROVEEDORES!$B$2:$B$200,"NO ENCONTRADO",0,1),""))</f>
        <v>VOLVO GROUP COLOMBIA S A S</v>
      </c>
      <c r="G196" s="47" t="str">
        <f t="array" ref="G196">IF(B196="","",IFERROR(XLOOKUP(B196,DATA!$B$4:$B$2103,DATA!$L$4:$L$2103,"",0,1),""))</f>
        <v>UND</v>
      </c>
      <c r="H196" s="47">
        <f t="array" ref="H196">IF(B196="","",IFERROR(XLOOKUP(B196,DATA!$B$4:$B$2103,DATA!$E$4:$E$2103,0,0,1),0))</f>
        <v>23</v>
      </c>
      <c r="I196" s="48">
        <f t="array" ref="I196">IF(B196="","",IFERROR(XLOOKUP(B196,DATA!$B$4:$B$2103,DATA!$F$4:$F$2103,0,0,1),0))</f>
        <v>26556.7</v>
      </c>
      <c r="J196" s="48">
        <f t="shared" si="1"/>
        <v>610804.1</v>
      </c>
      <c r="K196" s="47">
        <f t="array" ref="K196">IF(B196="","",IFERROR(XLOOKUP(B196,DATA!$B$4:$B$2103,DATA!$N$4:$N$2103,0,0,1),0))</f>
        <v>573</v>
      </c>
      <c r="L196" s="85">
        <f t="shared" si="2"/>
        <v>1.569863014</v>
      </c>
      <c r="M196" s="47">
        <f t="array" ref="M196">IF(B196="","",IFERROR(XLOOKUP(B196,DATA!$B$4:$B$2103,DATA!$P$4:$P$2103,0,0,1),0))</f>
        <v>0</v>
      </c>
      <c r="N196" s="47">
        <f t="shared" si="3"/>
        <v>5</v>
      </c>
      <c r="O196" s="47">
        <f t="shared" si="4"/>
        <v>16</v>
      </c>
      <c r="P196" s="47">
        <f t="shared" si="5"/>
        <v>15</v>
      </c>
      <c r="Q196" s="47" t="str">
        <f t="shared" si="6"/>
        <v>PRECAUCION</v>
      </c>
      <c r="R196" s="47" t="str">
        <f t="shared" si="7"/>
        <v>MONITOREAR 48H</v>
      </c>
      <c r="S196" s="47">
        <f t="shared" si="8"/>
        <v>0</v>
      </c>
      <c r="T196" s="48">
        <f t="shared" si="9"/>
        <v>0</v>
      </c>
      <c r="U196" s="47" t="str">
        <f t="array" ref="U196">IF(B196="","",IFERROR(XLOOKUP(B196,DATA!$B$4:$B$2103,DATA!$M$4:$M$2103,"",0,1),""))</f>
        <v>A</v>
      </c>
      <c r="V196" s="47" t="str">
        <f t="array" ref="V196">IF(B196="","",IFERROR(XLOOKUP(B196,DATA!$B$4:$B$2103,DATA!$X$4:$X$2103,"",0,1),""))</f>
        <v>SU01F0303</v>
      </c>
      <c r="W196" s="47" t="str">
        <f t="array" ref="W196">IF(B196="","",IFERROR(XLOOKUP(B196,DATA!$B$4:$B$2103,DATA!$H$4:$H$2103,"",0,1),""))</f>
        <v>PLATAFORMA</v>
      </c>
      <c r="X196" s="47" t="str">
        <f t="shared" si="10"/>
        <v>2-ALTA</v>
      </c>
      <c r="Y196" s="65" t="str">
        <f t="shared" si="11"/>
        <v/>
      </c>
      <c r="Z196" s="47" t="str">
        <f t="shared" si="12"/>
        <v/>
      </c>
    </row>
    <row r="197" ht="15.75" customHeight="1">
      <c r="B197" s="52">
        <f>IF(DATA!B197="","",DATA!B197)</f>
        <v>12630046</v>
      </c>
      <c r="C197" s="52">
        <f t="array" ref="C197">IF(B197="","",IFERROR(XLOOKUP(B197,DATA!$B$4:$B$2103,DATA!$D$4:$D$2103,"",0,1),""))</f>
        <v>8170519</v>
      </c>
      <c r="D197" s="52" t="str">
        <f t="array" ref="D197">IF(B197="","",IFERROR(XLOOKUP(B197,DATA!$B$4:$B$2103,DATA!$C$4:$C$2103,"",0,1),""))</f>
        <v>JUNTA SENSOR TEMP. REFRIGERANTE</v>
      </c>
      <c r="E197" s="52">
        <f t="array" ref="E197">IF(B197="","",IFERROR(XLOOKUP(B197,DATA!$B$4:$B$2103,DATA!$W$4:$W$2103,"",0,1),""))</f>
        <v>900315569</v>
      </c>
      <c r="F197" s="52" t="str">
        <f t="array" ref="F197">IF(B197="","",IFERROR(XLOOKUP(E197,PROVEEDORES!$A$2:$A$200,PROVEEDORES!$B$2:$B$200,"NO ENCONTRADO",0,1),""))</f>
        <v>VOLVO GROUP COLOMBIA S A S</v>
      </c>
      <c r="G197" s="52" t="str">
        <f t="array" ref="G197">IF(B197="","",IFERROR(XLOOKUP(B197,DATA!$B$4:$B$2103,DATA!$L$4:$L$2103,"",0,1),""))</f>
        <v>UND</v>
      </c>
      <c r="H197" s="52">
        <f t="array" ref="H197">IF(B197="","",IFERROR(XLOOKUP(B197,DATA!$B$4:$B$2103,DATA!$E$4:$E$2103,0,0,1),0))</f>
        <v>3</v>
      </c>
      <c r="I197" s="53">
        <f t="array" ref="I197">IF(B197="","",IFERROR(XLOOKUP(B197,DATA!$B$4:$B$2103,DATA!$F$4:$F$2103,0,0,1),0))</f>
        <v>14200.66</v>
      </c>
      <c r="J197" s="53">
        <f t="shared" si="1"/>
        <v>42601.98</v>
      </c>
      <c r="K197" s="52">
        <f t="array" ref="K197">IF(B197="","",IFERROR(XLOOKUP(B197,DATA!$B$4:$B$2103,DATA!$N$4:$N$2103,0,0,1),0))</f>
        <v>47</v>
      </c>
      <c r="L197" s="86">
        <f t="shared" si="2"/>
        <v>0.1287671233</v>
      </c>
      <c r="M197" s="52">
        <f t="array" ref="M197">IF(B197="","",IFERROR(XLOOKUP(B197,DATA!$B$4:$B$2103,DATA!$P$4:$P$2103,0,0,1),0))</f>
        <v>0</v>
      </c>
      <c r="N197" s="52">
        <f t="shared" si="3"/>
        <v>0</v>
      </c>
      <c r="O197" s="52">
        <f t="shared" si="4"/>
        <v>1</v>
      </c>
      <c r="P197" s="52">
        <f t="shared" si="5"/>
        <v>23</v>
      </c>
      <c r="Q197" s="52" t="str">
        <f t="shared" si="6"/>
        <v>OPTIMO</v>
      </c>
      <c r="R197" s="52" t="str">
        <f t="shared" si="7"/>
        <v>NIVEL OPTIMO</v>
      </c>
      <c r="S197" s="52">
        <f t="shared" si="8"/>
        <v>0</v>
      </c>
      <c r="T197" s="53">
        <f t="shared" si="9"/>
        <v>0</v>
      </c>
      <c r="U197" s="52" t="str">
        <f t="array" ref="U197">IF(B197="","",IFERROR(XLOOKUP(B197,DATA!$B$4:$B$2103,DATA!$M$4:$M$2103,"",0,1),""))</f>
        <v>A</v>
      </c>
      <c r="V197" s="52" t="str">
        <f t="array" ref="V197">IF(B197="","",IFERROR(XLOOKUP(B197,DATA!$B$4:$B$2103,DATA!$X$4:$X$2103,"",0,1),""))</f>
        <v>SU01F0303</v>
      </c>
      <c r="W197" s="52" t="str">
        <f t="array" ref="W197">IF(B197="","",IFERROR(XLOOKUP(B197,DATA!$B$4:$B$2103,DATA!$H$4:$H$2103,"",0,1),""))</f>
        <v>PLATAFORMA</v>
      </c>
      <c r="X197" s="52" t="str">
        <f t="shared" si="10"/>
        <v>2-ALTA</v>
      </c>
      <c r="Y197" s="87" t="str">
        <f t="shared" si="11"/>
        <v/>
      </c>
      <c r="Z197" s="52" t="str">
        <f t="shared" si="12"/>
        <v/>
      </c>
    </row>
    <row r="198" ht="15.75" customHeight="1">
      <c r="B198" s="47">
        <f>IF(DATA!B198="","",DATA!B198)</f>
        <v>12630047</v>
      </c>
      <c r="C198" s="47">
        <f t="array" ref="C198">IF(B198="","",IFERROR(XLOOKUP(B198,DATA!$B$4:$B$2103,DATA!$D$4:$D$2103,"",0,1),""))</f>
        <v>8130185</v>
      </c>
      <c r="D198" s="47" t="str">
        <f t="array" ref="D198">IF(B198="","",IFERROR(XLOOKUP(B198,DATA!$B$4:$B$2103,DATA!$C$4:$C$2103,"",0,1),""))</f>
        <v>JUNTA SENSOR TEMP.</v>
      </c>
      <c r="E198" s="47">
        <f t="array" ref="E198">IF(B198="","",IFERROR(XLOOKUP(B198,DATA!$B$4:$B$2103,DATA!$W$4:$W$2103,"",0,1),""))</f>
        <v>900315569</v>
      </c>
      <c r="F198" s="47" t="str">
        <f t="array" ref="F198">IF(B198="","",IFERROR(XLOOKUP(E198,PROVEEDORES!$A$2:$A$200,PROVEEDORES!$B$2:$B$200,"NO ENCONTRADO",0,1),""))</f>
        <v>VOLVO GROUP COLOMBIA S A S</v>
      </c>
      <c r="G198" s="47" t="str">
        <f t="array" ref="G198">IF(B198="","",IFERROR(XLOOKUP(B198,DATA!$B$4:$B$2103,DATA!$L$4:$L$2103,"",0,1),""))</f>
        <v>UND</v>
      </c>
      <c r="H198" s="47">
        <f t="array" ref="H198">IF(B198="","",IFERROR(XLOOKUP(B198,DATA!$B$4:$B$2103,DATA!$E$4:$E$2103,0,0,1),0))</f>
        <v>13</v>
      </c>
      <c r="I198" s="48">
        <f t="array" ref="I198">IF(B198="","",IFERROR(XLOOKUP(B198,DATA!$B$4:$B$2103,DATA!$F$4:$F$2103,0,0,1),0))</f>
        <v>18657.17</v>
      </c>
      <c r="J198" s="48">
        <f t="shared" si="1"/>
        <v>242543.21</v>
      </c>
      <c r="K198" s="47">
        <f t="array" ref="K198">IF(B198="","",IFERROR(XLOOKUP(B198,DATA!$B$4:$B$2103,DATA!$N$4:$N$2103,0,0,1),0))</f>
        <v>11</v>
      </c>
      <c r="L198" s="85">
        <f t="shared" si="2"/>
        <v>0.0301369863</v>
      </c>
      <c r="M198" s="47">
        <f t="array" ref="M198">IF(B198="","",IFERROR(XLOOKUP(B198,DATA!$B$4:$B$2103,DATA!$P$4:$P$2103,0,0,1),0))</f>
        <v>0</v>
      </c>
      <c r="N198" s="47">
        <f t="shared" si="3"/>
        <v>0</v>
      </c>
      <c r="O198" s="47">
        <f t="shared" si="4"/>
        <v>0</v>
      </c>
      <c r="P198" s="47">
        <f t="shared" si="5"/>
        <v>431</v>
      </c>
      <c r="Q198" s="47" t="str">
        <f t="shared" si="6"/>
        <v>EXCESO</v>
      </c>
      <c r="R198" s="47" t="str">
        <f t="shared" si="7"/>
        <v>EVALUAR REDUCCION</v>
      </c>
      <c r="S198" s="47">
        <f t="shared" si="8"/>
        <v>0</v>
      </c>
      <c r="T198" s="48">
        <f t="shared" si="9"/>
        <v>0</v>
      </c>
      <c r="U198" s="47" t="str">
        <f t="array" ref="U198">IF(B198="","",IFERROR(XLOOKUP(B198,DATA!$B$4:$B$2103,DATA!$M$4:$M$2103,"",0,1),""))</f>
        <v>A</v>
      </c>
      <c r="V198" s="47" t="str">
        <f t="array" ref="V198">IF(B198="","",IFERROR(XLOOKUP(B198,DATA!$B$4:$B$2103,DATA!$X$4:$X$2103,"",0,1),""))</f>
        <v>SU01F0303</v>
      </c>
      <c r="W198" s="47" t="str">
        <f t="array" ref="W198">IF(B198="","",IFERROR(XLOOKUP(B198,DATA!$B$4:$B$2103,DATA!$H$4:$H$2103,"",0,1),""))</f>
        <v>PLATAFORMA</v>
      </c>
      <c r="X198" s="47" t="str">
        <f t="shared" si="10"/>
        <v>2-ALTA</v>
      </c>
      <c r="Y198" s="65" t="str">
        <f t="shared" si="11"/>
        <v/>
      </c>
      <c r="Z198" s="47" t="str">
        <f t="shared" si="12"/>
        <v/>
      </c>
    </row>
    <row r="199" ht="15.75" customHeight="1">
      <c r="B199" s="52">
        <f>IF(DATA!B199="","",DATA!B199)</f>
        <v>12630048</v>
      </c>
      <c r="C199" s="52">
        <f t="array" ref="C199">IF(B199="","",IFERROR(XLOOKUP(B199,DATA!$B$4:$B$2103,DATA!$D$4:$D$2103,"",0,1),""))</f>
        <v>23024611</v>
      </c>
      <c r="D199" s="52" t="str">
        <f t="array" ref="D199">IF(B199="","",IFERROR(XLOOKUP(B199,DATA!$B$4:$B$2103,DATA!$C$4:$C$2103,"",0,1),""))</f>
        <v>BOMBA HIDRÁULICA</v>
      </c>
      <c r="E199" s="52">
        <f t="array" ref="E199">IF(B199="","",IFERROR(XLOOKUP(B199,DATA!$B$4:$B$2103,DATA!$W$4:$W$2103,"",0,1),""))</f>
        <v>900315569</v>
      </c>
      <c r="F199" s="52" t="str">
        <f t="array" ref="F199">IF(B199="","",IFERROR(XLOOKUP(E199,PROVEEDORES!$A$2:$A$200,PROVEEDORES!$B$2:$B$200,"NO ENCONTRADO",0,1),""))</f>
        <v>VOLVO GROUP COLOMBIA S A S</v>
      </c>
      <c r="G199" s="52" t="str">
        <f t="array" ref="G199">IF(B199="","",IFERROR(XLOOKUP(B199,DATA!$B$4:$B$2103,DATA!$L$4:$L$2103,"",0,1),""))</f>
        <v>UND</v>
      </c>
      <c r="H199" s="52">
        <f t="array" ref="H199">IF(B199="","",IFERROR(XLOOKUP(B199,DATA!$B$4:$B$2103,DATA!$E$4:$E$2103,0,0,1),0))</f>
        <v>0</v>
      </c>
      <c r="I199" s="53">
        <f t="array" ref="I199">IF(B199="","",IFERROR(XLOOKUP(B199,DATA!$B$4:$B$2103,DATA!$F$4:$F$2103,0,0,1),0))</f>
        <v>17215443</v>
      </c>
      <c r="J199" s="53">
        <f t="shared" si="1"/>
        <v>0</v>
      </c>
      <c r="K199" s="52">
        <f t="array" ref="K199">IF(B199="","",IFERROR(XLOOKUP(B199,DATA!$B$4:$B$2103,DATA!$N$4:$N$2103,0,0,1),0))</f>
        <v>6</v>
      </c>
      <c r="L199" s="86">
        <f t="shared" si="2"/>
        <v>0.01643835616</v>
      </c>
      <c r="M199" s="52">
        <f t="array" ref="M199">IF(B199="","",IFERROR(XLOOKUP(B199,DATA!$B$4:$B$2103,DATA!$P$4:$P$2103,0,0,1),0))</f>
        <v>0</v>
      </c>
      <c r="N199" s="52">
        <f t="shared" si="3"/>
        <v>0</v>
      </c>
      <c r="O199" s="52">
        <f t="shared" si="4"/>
        <v>0</v>
      </c>
      <c r="P199" s="52">
        <f t="shared" si="5"/>
        <v>0</v>
      </c>
      <c r="Q199" s="52" t="str">
        <f t="shared" si="6"/>
        <v>CRITICO</v>
      </c>
      <c r="R199" s="52" t="str">
        <f t="shared" si="7"/>
        <v>PEDIR INMEDIATAMENTE</v>
      </c>
      <c r="S199" s="52">
        <f t="shared" si="8"/>
        <v>0</v>
      </c>
      <c r="T199" s="53">
        <f t="shared" si="9"/>
        <v>0</v>
      </c>
      <c r="U199" s="52" t="str">
        <f t="array" ref="U199">IF(B199="","",IFERROR(XLOOKUP(B199,DATA!$B$4:$B$2103,DATA!$M$4:$M$2103,"",0,1),""))</f>
        <v>C</v>
      </c>
      <c r="V199" s="52" t="str">
        <f t="array" ref="V199">IF(B199="","",IFERROR(XLOOKUP(B199,DATA!$B$4:$B$2103,DATA!$X$4:$X$2103,"",0,1),""))</f>
        <v>SU01F0303</v>
      </c>
      <c r="W199" s="52" t="str">
        <f t="array" ref="W199">IF(B199="","",IFERROR(XLOOKUP(B199,DATA!$B$4:$B$2103,DATA!$H$4:$H$2103,"",0,1),""))</f>
        <v>PLATAFORMA</v>
      </c>
      <c r="X199" s="52" t="str">
        <f t="shared" si="10"/>
        <v>4-BAJA</v>
      </c>
      <c r="Y199" s="87">
        <f t="shared" si="11"/>
        <v>6.00199</v>
      </c>
      <c r="Z199" s="52">
        <f t="shared" si="12"/>
        <v>12630048</v>
      </c>
    </row>
    <row r="200" ht="15.75" customHeight="1">
      <c r="B200" s="47">
        <f>IF(DATA!B200="","",DATA!B200)</f>
        <v>12630049</v>
      </c>
      <c r="C200" s="47">
        <f t="array" ref="C200">IF(B200="","",IFERROR(XLOOKUP(B200,DATA!$B$4:$B$2103,DATA!$D$4:$D$2103,"",0,1),""))</f>
        <v>21399626</v>
      </c>
      <c r="D200" s="47" t="str">
        <f t="array" ref="D200">IF(B200="","",IFERROR(XLOOKUP(B200,DATA!$B$4:$B$2103,DATA!$C$4:$C$2103,"",0,1),""))</f>
        <v>SENSOR NIVEL TANQUE DE EXPANSIÓN</v>
      </c>
      <c r="E200" s="47">
        <f t="array" ref="E200">IF(B200="","",IFERROR(XLOOKUP(B200,DATA!$B$4:$B$2103,DATA!$W$4:$W$2103,"",0,1),""))</f>
        <v>830074603</v>
      </c>
      <c r="F200" s="47" t="str">
        <f t="array" ref="F200">IF(B200="","",IFERROR(XLOOKUP(E200,PROVEEDORES!$A$2:$A$200,PROVEEDORES!$B$2:$B$200,"NO ENCONTRADO",0,1),""))</f>
        <v>MAQUITECNICOS IMPORTADORES SAS</v>
      </c>
      <c r="G200" s="47" t="str">
        <f t="array" ref="G200">IF(B200="","",IFERROR(XLOOKUP(B200,DATA!$B$4:$B$2103,DATA!$L$4:$L$2103,"",0,1),""))</f>
        <v>UND</v>
      </c>
      <c r="H200" s="47">
        <f t="array" ref="H200">IF(B200="","",IFERROR(XLOOKUP(B200,DATA!$B$4:$B$2103,DATA!$E$4:$E$2103,0,0,1),0))</f>
        <v>4</v>
      </c>
      <c r="I200" s="48">
        <f t="array" ref="I200">IF(B200="","",IFERROR(XLOOKUP(B200,DATA!$B$4:$B$2103,DATA!$F$4:$F$2103,0,0,1),0))</f>
        <v>70805</v>
      </c>
      <c r="J200" s="48">
        <f t="shared" si="1"/>
        <v>283220</v>
      </c>
      <c r="K200" s="47">
        <f t="array" ref="K200">IF(B200="","",IFERROR(XLOOKUP(B200,DATA!$B$4:$B$2103,DATA!$N$4:$N$2103,0,0,1),0))</f>
        <v>122</v>
      </c>
      <c r="L200" s="85">
        <f t="shared" si="2"/>
        <v>0.3342465753</v>
      </c>
      <c r="M200" s="47">
        <f t="array" ref="M200">IF(B200="","",IFERROR(XLOOKUP(B200,DATA!$B$4:$B$2103,DATA!$P$4:$P$2103,0,0,1),0))</f>
        <v>0</v>
      </c>
      <c r="N200" s="47">
        <f t="shared" si="3"/>
        <v>1</v>
      </c>
      <c r="O200" s="47">
        <f t="shared" si="4"/>
        <v>3</v>
      </c>
      <c r="P200" s="47">
        <f t="shared" si="5"/>
        <v>12</v>
      </c>
      <c r="Q200" s="47" t="str">
        <f t="shared" si="6"/>
        <v>PRECAUCION</v>
      </c>
      <c r="R200" s="47" t="str">
        <f t="shared" si="7"/>
        <v>MONITOREAR 48H</v>
      </c>
      <c r="S200" s="47">
        <f t="shared" si="8"/>
        <v>0</v>
      </c>
      <c r="T200" s="48">
        <f t="shared" si="9"/>
        <v>0</v>
      </c>
      <c r="U200" s="47" t="str">
        <f t="array" ref="U200">IF(B200="","",IFERROR(XLOOKUP(B200,DATA!$B$4:$B$2103,DATA!$M$4:$M$2103,"",0,1),""))</f>
        <v>A</v>
      </c>
      <c r="V200" s="47" t="str">
        <f t="array" ref="V200">IF(B200="","",IFERROR(XLOOKUP(B200,DATA!$B$4:$B$2103,DATA!$X$4:$X$2103,"",0,1),""))</f>
        <v>SU01F0204</v>
      </c>
      <c r="W200" s="47" t="str">
        <f t="array" ref="W200">IF(B200="","",IFERROR(XLOOKUP(B200,DATA!$B$4:$B$2103,DATA!$H$4:$H$2103,"",0,1),""))</f>
        <v>PLATAFORMA</v>
      </c>
      <c r="X200" s="47" t="str">
        <f t="shared" si="10"/>
        <v>2-ALTA</v>
      </c>
      <c r="Y200" s="65" t="str">
        <f t="shared" si="11"/>
        <v/>
      </c>
      <c r="Z200" s="47" t="str">
        <f t="shared" si="12"/>
        <v/>
      </c>
    </row>
    <row r="201" ht="15.75" customHeight="1">
      <c r="B201" s="52">
        <f>IF(DATA!B201="","",DATA!B201)</f>
        <v>12630050</v>
      </c>
      <c r="C201" s="52">
        <f t="array" ref="C201">IF(B201="","",IFERROR(XLOOKUP(B201,DATA!$B$4:$B$2103,DATA!$D$4:$D$2103,"",0,1),""))</f>
        <v>9957419</v>
      </c>
      <c r="D201" s="52" t="str">
        <f t="array" ref="D201">IF(B201="","",IFERROR(XLOOKUP(B201,DATA!$B$4:$B$2103,DATA!$C$4:$C$2103,"",0,1),""))</f>
        <v>NIPLE DE PURGA RADIADOR</v>
      </c>
      <c r="E201" s="52">
        <f t="array" ref="E201">IF(B201="","",IFERROR(XLOOKUP(B201,DATA!$B$4:$B$2103,DATA!$W$4:$W$2103,"",0,1),""))</f>
        <v>901327111</v>
      </c>
      <c r="F201" s="52" t="str">
        <f t="array" ref="F201">IF(B201="","",IFERROR(XLOOKUP(E201,PROVEEDORES!$A$2:$A$200,PROVEEDORES!$B$2:$B$200,"NO ENCONTRADO",0,1),""))</f>
        <v>TORNOHIMEC SAS</v>
      </c>
      <c r="G201" s="52" t="str">
        <f t="array" ref="G201">IF(B201="","",IFERROR(XLOOKUP(B201,DATA!$B$4:$B$2103,DATA!$L$4:$L$2103,"",0,1),""))</f>
        <v>UND</v>
      </c>
      <c r="H201" s="52">
        <f t="array" ref="H201">IF(B201="","",IFERROR(XLOOKUP(B201,DATA!$B$4:$B$2103,DATA!$E$4:$E$2103,0,0,1),0))</f>
        <v>7</v>
      </c>
      <c r="I201" s="53">
        <f t="array" ref="I201">IF(B201="","",IFERROR(XLOOKUP(B201,DATA!$B$4:$B$2103,DATA!$F$4:$F$2103,0,0,1),0))</f>
        <v>29750</v>
      </c>
      <c r="J201" s="53">
        <f t="shared" si="1"/>
        <v>208250</v>
      </c>
      <c r="K201" s="52">
        <f t="array" ref="K201">IF(B201="","",IFERROR(XLOOKUP(B201,DATA!$B$4:$B$2103,DATA!$N$4:$N$2103,0,0,1),0))</f>
        <v>54</v>
      </c>
      <c r="L201" s="86">
        <f t="shared" si="2"/>
        <v>0.1479452055</v>
      </c>
      <c r="M201" s="52">
        <f t="array" ref="M201">IF(B201="","",IFERROR(XLOOKUP(B201,DATA!$B$4:$B$2103,DATA!$P$4:$P$2103,0,0,1),0))</f>
        <v>0</v>
      </c>
      <c r="N201" s="52">
        <f t="shared" si="3"/>
        <v>1</v>
      </c>
      <c r="O201" s="52">
        <f t="shared" si="4"/>
        <v>2</v>
      </c>
      <c r="P201" s="52">
        <f t="shared" si="5"/>
        <v>47</v>
      </c>
      <c r="Q201" s="52" t="str">
        <f t="shared" si="6"/>
        <v>OPTIMO</v>
      </c>
      <c r="R201" s="52" t="str">
        <f t="shared" si="7"/>
        <v>NIVEL OPTIMO</v>
      </c>
      <c r="S201" s="52">
        <f t="shared" si="8"/>
        <v>0</v>
      </c>
      <c r="T201" s="53">
        <f t="shared" si="9"/>
        <v>0</v>
      </c>
      <c r="U201" s="52" t="str">
        <f t="array" ref="U201">IF(B201="","",IFERROR(XLOOKUP(B201,DATA!$B$4:$B$2103,DATA!$M$4:$M$2103,"",0,1),""))</f>
        <v>A</v>
      </c>
      <c r="V201" s="52" t="str">
        <f t="array" ref="V201">IF(B201="","",IFERROR(XLOOKUP(B201,DATA!$B$4:$B$2103,DATA!$X$4:$X$2103,"",0,1),""))</f>
        <v>SU01D0303</v>
      </c>
      <c r="W201" s="52" t="str">
        <f t="array" ref="W201">IF(B201="","",IFERROR(XLOOKUP(B201,DATA!$B$4:$B$2103,DATA!$H$4:$H$2103,"",0,1),""))</f>
        <v>PLATAFORMA</v>
      </c>
      <c r="X201" s="52" t="str">
        <f t="shared" si="10"/>
        <v>2-ALTA</v>
      </c>
      <c r="Y201" s="87" t="str">
        <f t="shared" si="11"/>
        <v/>
      </c>
      <c r="Z201" s="52" t="str">
        <f t="shared" si="12"/>
        <v/>
      </c>
    </row>
    <row r="202" ht="15.75" customHeight="1">
      <c r="B202" s="47">
        <f>IF(DATA!B202="","",DATA!B202)</f>
        <v>12630051</v>
      </c>
      <c r="C202" s="47">
        <f t="array" ref="C202">IF(B202="","",IFERROR(XLOOKUP(B202,DATA!$B$4:$B$2103,DATA!$D$4:$D$2103,"",0,1),""))</f>
        <v>21044151</v>
      </c>
      <c r="D202" s="47" t="str">
        <f t="array" ref="D202">IF(B202="","",IFERROR(XLOOKUP(B202,DATA!$B$4:$B$2103,DATA!$C$4:$C$2103,"",0,1),""))</f>
        <v>MANGUERA DE ALTA PRESIÓN ACCIONAMIENTO DE VENTILADORES</v>
      </c>
      <c r="E202" s="47">
        <f t="array" ref="E202">IF(B202="","",IFERROR(XLOOKUP(B202,DATA!$B$4:$B$2103,DATA!$W$4:$W$2103,"",0,1),""))</f>
        <v>900315569</v>
      </c>
      <c r="F202" s="47" t="str">
        <f t="array" ref="F202">IF(B202="","",IFERROR(XLOOKUP(E202,PROVEEDORES!$A$2:$A$200,PROVEEDORES!$B$2:$B$200,"NO ENCONTRADO",0,1),""))</f>
        <v>VOLVO GROUP COLOMBIA S A S</v>
      </c>
      <c r="G202" s="47" t="str">
        <f t="array" ref="G202">IF(B202="","",IFERROR(XLOOKUP(B202,DATA!$B$4:$B$2103,DATA!$L$4:$L$2103,"",0,1),""))</f>
        <v>UND</v>
      </c>
      <c r="H202" s="47">
        <f t="array" ref="H202">IF(B202="","",IFERROR(XLOOKUP(B202,DATA!$B$4:$B$2103,DATA!$E$4:$E$2103,0,0,1),0))</f>
        <v>0</v>
      </c>
      <c r="I202" s="48">
        <f t="array" ref="I202">IF(B202="","",IFERROR(XLOOKUP(B202,DATA!$B$4:$B$2103,DATA!$F$4:$F$2103,0,0,1),0))</f>
        <v>1138809</v>
      </c>
      <c r="J202" s="48">
        <f t="shared" si="1"/>
        <v>0</v>
      </c>
      <c r="K202" s="47">
        <f t="array" ref="K202">IF(B202="","",IFERROR(XLOOKUP(B202,DATA!$B$4:$B$2103,DATA!$N$4:$N$2103,0,0,1),0))</f>
        <v>2</v>
      </c>
      <c r="L202" s="85">
        <f t="shared" si="2"/>
        <v>0.005479452055</v>
      </c>
      <c r="M202" s="47">
        <f t="array" ref="M202">IF(B202="","",IFERROR(XLOOKUP(B202,DATA!$B$4:$B$2103,DATA!$P$4:$P$2103,0,0,1),0))</f>
        <v>0</v>
      </c>
      <c r="N202" s="47">
        <f t="shared" si="3"/>
        <v>0</v>
      </c>
      <c r="O202" s="47">
        <f t="shared" si="4"/>
        <v>0</v>
      </c>
      <c r="P202" s="47">
        <f t="shared" si="5"/>
        <v>0</v>
      </c>
      <c r="Q202" s="47" t="str">
        <f t="shared" si="6"/>
        <v>CRITICO</v>
      </c>
      <c r="R202" s="47" t="str">
        <f t="shared" si="7"/>
        <v>PEDIR INMEDIATAMENTE</v>
      </c>
      <c r="S202" s="47">
        <f t="shared" si="8"/>
        <v>0</v>
      </c>
      <c r="T202" s="48">
        <f t="shared" si="9"/>
        <v>0</v>
      </c>
      <c r="U202" s="47" t="str">
        <f t="array" ref="U202">IF(B202="","",IFERROR(XLOOKUP(B202,DATA!$B$4:$B$2103,DATA!$M$4:$M$2103,"",0,1),""))</f>
        <v>A</v>
      </c>
      <c r="V202" s="47" t="str">
        <f t="array" ref="V202">IF(B202="","",IFERROR(XLOOKUP(B202,DATA!$B$4:$B$2103,DATA!$X$4:$X$2103,"",0,1),""))</f>
        <v>SU01F0203</v>
      </c>
      <c r="W202" s="47" t="str">
        <f t="array" ref="W202">IF(B202="","",IFERROR(XLOOKUP(B202,DATA!$B$4:$B$2103,DATA!$H$4:$H$2103,"",0,1),""))</f>
        <v>PLATAFORMA</v>
      </c>
      <c r="X202" s="47" t="str">
        <f t="shared" si="10"/>
        <v>1-MAXIMA</v>
      </c>
      <c r="Y202" s="65">
        <f t="shared" si="11"/>
        <v>2.00202</v>
      </c>
      <c r="Z202" s="47">
        <f t="shared" si="12"/>
        <v>12630051</v>
      </c>
    </row>
    <row r="203" ht="15.75" customHeight="1">
      <c r="B203" s="52" t="str">
        <f>IF(DATA!B203="","",DATA!B203)</f>
        <v>12630051-R</v>
      </c>
      <c r="C203" s="52">
        <f t="array" ref="C203">IF(B203="","",IFERROR(XLOOKUP(B203,DATA!$B$4:$B$2103,DATA!$D$4:$D$2103,"",0,1),""))</f>
        <v>21044151</v>
      </c>
      <c r="D203" s="52" t="str">
        <f t="array" ref="D203">IF(B203="","",IFERROR(XLOOKUP(B203,DATA!$B$4:$B$2103,DATA!$C$4:$C$2103,"",0,1),""))</f>
        <v>MANGUERA DE ALTA PRESIÓN ACCIONAMIENTO DE VENTILADORES</v>
      </c>
      <c r="E203" s="52">
        <f t="array" ref="E203">IF(B203="","",IFERROR(XLOOKUP(B203,DATA!$B$4:$B$2103,DATA!$W$4:$W$2103,"",0,1),""))</f>
        <v>901319175</v>
      </c>
      <c r="F203" s="52" t="str">
        <f t="array" ref="F203">IF(B203="","",IFERROR(XLOOKUP(E203,PROVEEDORES!$A$2:$A$200,PROVEEDORES!$B$2:$B$200,"NO ENCONTRADO",0,1),""))</f>
        <v>SMIDT SUMINISTRO MANTENIMIENTO INDUSTRIAL DE TRANSPORTE SAS</v>
      </c>
      <c r="G203" s="52" t="str">
        <f t="array" ref="G203">IF(B203="","",IFERROR(XLOOKUP(B203,DATA!$B$4:$B$2103,DATA!$L$4:$L$2103,"",0,1),""))</f>
        <v>UND</v>
      </c>
      <c r="H203" s="52">
        <f t="array" ref="H203">IF(B203="","",IFERROR(XLOOKUP(B203,DATA!$B$4:$B$2103,DATA!$E$4:$E$2103,0,0,1),0))</f>
        <v>1</v>
      </c>
      <c r="I203" s="53">
        <f t="array" ref="I203">IF(B203="","",IFERROR(XLOOKUP(B203,DATA!$B$4:$B$2103,DATA!$F$4:$F$2103,0,0,1),0))</f>
        <v>71400</v>
      </c>
      <c r="J203" s="53">
        <f t="shared" si="1"/>
        <v>71400</v>
      </c>
      <c r="K203" s="52">
        <f t="array" ref="K203">IF(B203="","",IFERROR(XLOOKUP(B203,DATA!$B$4:$B$2103,DATA!$N$4:$N$2103,0,0,1),0))</f>
        <v>1</v>
      </c>
      <c r="L203" s="86">
        <f t="shared" si="2"/>
        <v>0.002739726027</v>
      </c>
      <c r="M203" s="52">
        <f t="array" ref="M203">IF(B203="","",IFERROR(XLOOKUP(B203,DATA!$B$4:$B$2103,DATA!$P$4:$P$2103,0,0,1),0))</f>
        <v>0</v>
      </c>
      <c r="N203" s="52">
        <f t="shared" si="3"/>
        <v>0</v>
      </c>
      <c r="O203" s="52">
        <f t="shared" si="4"/>
        <v>0</v>
      </c>
      <c r="P203" s="52">
        <f t="shared" si="5"/>
        <v>365</v>
      </c>
      <c r="Q203" s="52" t="str">
        <f t="shared" si="6"/>
        <v>EXCESO</v>
      </c>
      <c r="R203" s="52" t="str">
        <f t="shared" si="7"/>
        <v>EVALUAR REDUCCION</v>
      </c>
      <c r="S203" s="52">
        <f t="shared" si="8"/>
        <v>0</v>
      </c>
      <c r="T203" s="53">
        <f t="shared" si="9"/>
        <v>0</v>
      </c>
      <c r="U203" s="52" t="str">
        <f t="array" ref="U203">IF(B203="","",IFERROR(XLOOKUP(B203,DATA!$B$4:$B$2103,DATA!$M$4:$M$2103,"",0,1),""))</f>
        <v>A</v>
      </c>
      <c r="V203" s="52" t="str">
        <f t="array" ref="V203">IF(B203="","",IFERROR(XLOOKUP(B203,DATA!$B$4:$B$2103,DATA!$X$4:$X$2103,"",0,1),""))</f>
        <v>SU01A0202</v>
      </c>
      <c r="W203" s="52" t="str">
        <f t="array" ref="W203">IF(B203="","",IFERROR(XLOOKUP(B203,DATA!$B$4:$B$2103,DATA!$H$4:$H$2103,"",0,1),""))</f>
        <v>PLATAFORMA</v>
      </c>
      <c r="X203" s="52" t="str">
        <f t="shared" si="10"/>
        <v>2-ALTA</v>
      </c>
      <c r="Y203" s="87" t="str">
        <f t="shared" si="11"/>
        <v/>
      </c>
      <c r="Z203" s="52" t="str">
        <f t="shared" si="12"/>
        <v/>
      </c>
    </row>
    <row r="204" ht="15.75" customHeight="1">
      <c r="B204" s="47">
        <f>IF(DATA!B204="","",DATA!B204)</f>
        <v>12630052</v>
      </c>
      <c r="C204" s="47">
        <f t="array" ref="C204">IF(B204="","",IFERROR(XLOOKUP(B204,DATA!$B$4:$B$2103,DATA!$D$4:$D$2103,"",0,1),""))</f>
        <v>471637</v>
      </c>
      <c r="D204" s="47" t="str">
        <f t="array" ref="D204">IF(B204="","",IFERROR(XLOOKUP(B204,DATA!$B$4:$B$2103,DATA!$C$4:$C$2103,"",0,1),""))</f>
        <v>ANILLO SELLO TUBERIA DE REFRIGERACIÓN</v>
      </c>
      <c r="E204" s="47">
        <f t="array" ref="E204">IF(B204="","",IFERROR(XLOOKUP(B204,DATA!$B$4:$B$2103,DATA!$W$4:$W$2103,"",0,1),""))</f>
        <v>900315569</v>
      </c>
      <c r="F204" s="47" t="str">
        <f t="array" ref="F204">IF(B204="","",IFERROR(XLOOKUP(E204,PROVEEDORES!$A$2:$A$200,PROVEEDORES!$B$2:$B$200,"NO ENCONTRADO",0,1),""))</f>
        <v>VOLVO GROUP COLOMBIA S A S</v>
      </c>
      <c r="G204" s="47" t="str">
        <f t="array" ref="G204">IF(B204="","",IFERROR(XLOOKUP(B204,DATA!$B$4:$B$2103,DATA!$L$4:$L$2103,"",0,1),""))</f>
        <v>UND</v>
      </c>
      <c r="H204" s="47">
        <f t="array" ref="H204">IF(B204="","",IFERROR(XLOOKUP(B204,DATA!$B$4:$B$2103,DATA!$E$4:$E$2103,0,0,1),0))</f>
        <v>3</v>
      </c>
      <c r="I204" s="48">
        <f t="array" ref="I204">IF(B204="","",IFERROR(XLOOKUP(B204,DATA!$B$4:$B$2103,DATA!$F$4:$F$2103,0,0,1),0))</f>
        <v>4702.384</v>
      </c>
      <c r="J204" s="48">
        <f t="shared" si="1"/>
        <v>14107.152</v>
      </c>
      <c r="K204" s="47">
        <f t="array" ref="K204">IF(B204="","",IFERROR(XLOOKUP(B204,DATA!$B$4:$B$2103,DATA!$N$4:$N$2103,0,0,1),0))</f>
        <v>94</v>
      </c>
      <c r="L204" s="85">
        <f t="shared" si="2"/>
        <v>0.2575342466</v>
      </c>
      <c r="M204" s="47">
        <f t="array" ref="M204">IF(B204="","",IFERROR(XLOOKUP(B204,DATA!$B$4:$B$2103,DATA!$P$4:$P$2103,0,0,1),0))</f>
        <v>0</v>
      </c>
      <c r="N204" s="47">
        <f t="shared" si="3"/>
        <v>1</v>
      </c>
      <c r="O204" s="47">
        <f t="shared" si="4"/>
        <v>3</v>
      </c>
      <c r="P204" s="47">
        <f t="shared" si="5"/>
        <v>12</v>
      </c>
      <c r="Q204" s="47" t="str">
        <f t="shared" si="6"/>
        <v>REORDEN INMEDIATO</v>
      </c>
      <c r="R204" s="47" t="str">
        <f t="shared" si="7"/>
        <v>GENERAR OC EN 24H</v>
      </c>
      <c r="S204" s="47">
        <f t="shared" si="8"/>
        <v>0</v>
      </c>
      <c r="T204" s="48">
        <f t="shared" si="9"/>
        <v>0</v>
      </c>
      <c r="U204" s="47" t="str">
        <f t="array" ref="U204">IF(B204="","",IFERROR(XLOOKUP(B204,DATA!$B$4:$B$2103,DATA!$M$4:$M$2103,"",0,1),""))</f>
        <v>A</v>
      </c>
      <c r="V204" s="47" t="str">
        <f t="array" ref="V204">IF(B204="","",IFERROR(XLOOKUP(B204,DATA!$B$4:$B$2103,DATA!$X$4:$X$2103,"",0,1),""))</f>
        <v>SU01F0202</v>
      </c>
      <c r="W204" s="47" t="str">
        <f t="array" ref="W204">IF(B204="","",IFERROR(XLOOKUP(B204,DATA!$B$4:$B$2103,DATA!$H$4:$H$2103,"",0,1),""))</f>
        <v>PLATAFORMA</v>
      </c>
      <c r="X204" s="47" t="str">
        <f t="shared" si="10"/>
        <v>2-ALTA</v>
      </c>
      <c r="Y204" s="65" t="str">
        <f t="shared" si="11"/>
        <v/>
      </c>
      <c r="Z204" s="47" t="str">
        <f t="shared" si="12"/>
        <v/>
      </c>
    </row>
    <row r="205" ht="15.75" customHeight="1">
      <c r="B205" s="52">
        <f>IF(DATA!B205="","",DATA!B205)</f>
        <v>12630053</v>
      </c>
      <c r="C205" s="52">
        <f t="array" ref="C205">IF(B205="","",IFERROR(XLOOKUP(B205,DATA!$B$4:$B$2103,DATA!$D$4:$D$2103,"",0,1),""))</f>
        <v>948983</v>
      </c>
      <c r="D205" s="52" t="str">
        <f t="array" ref="D205">IF(B205="","",IFERROR(XLOOKUP(B205,DATA!$B$4:$B$2103,DATA!$C$4:$C$2103,"",0,1),""))</f>
        <v>ANILLO TORICO BOMBA DE AGUA Y COMPRESOR</v>
      </c>
      <c r="E205" s="52">
        <f t="array" ref="E205">IF(B205="","",IFERROR(XLOOKUP(B205,DATA!$B$4:$B$2103,DATA!$W$4:$W$2103,"",0,1),""))</f>
        <v>900315569</v>
      </c>
      <c r="F205" s="52" t="str">
        <f t="array" ref="F205">IF(B205="","",IFERROR(XLOOKUP(E205,PROVEEDORES!$A$2:$A$200,PROVEEDORES!$B$2:$B$200,"NO ENCONTRADO",0,1),""))</f>
        <v>VOLVO GROUP COLOMBIA S A S</v>
      </c>
      <c r="G205" s="52" t="str">
        <f t="array" ref="G205">IF(B205="","",IFERROR(XLOOKUP(B205,DATA!$B$4:$B$2103,DATA!$L$4:$L$2103,"",0,1),""))</f>
        <v>UND</v>
      </c>
      <c r="H205" s="52">
        <f t="array" ref="H205">IF(B205="","",IFERROR(XLOOKUP(B205,DATA!$B$4:$B$2103,DATA!$E$4:$E$2103,0,0,1),0))</f>
        <v>20</v>
      </c>
      <c r="I205" s="53">
        <f t="array" ref="I205">IF(B205="","",IFERROR(XLOOKUP(B205,DATA!$B$4:$B$2103,DATA!$F$4:$F$2103,0,0,1),0))</f>
        <v>23808.54</v>
      </c>
      <c r="J205" s="53">
        <f t="shared" si="1"/>
        <v>476170.8</v>
      </c>
      <c r="K205" s="52">
        <f t="array" ref="K205">IF(B205="","",IFERROR(XLOOKUP(B205,DATA!$B$4:$B$2103,DATA!$N$4:$N$2103,0,0,1),0))</f>
        <v>281</v>
      </c>
      <c r="L205" s="86">
        <f t="shared" si="2"/>
        <v>0.7698630137</v>
      </c>
      <c r="M205" s="52">
        <f t="array" ref="M205">IF(B205="","",IFERROR(XLOOKUP(B205,DATA!$B$4:$B$2103,DATA!$P$4:$P$2103,0,0,1),0))</f>
        <v>0</v>
      </c>
      <c r="N205" s="52">
        <f t="shared" si="3"/>
        <v>3</v>
      </c>
      <c r="O205" s="52">
        <f t="shared" si="4"/>
        <v>8</v>
      </c>
      <c r="P205" s="52">
        <f t="shared" si="5"/>
        <v>26</v>
      </c>
      <c r="Q205" s="52" t="str">
        <f t="shared" si="6"/>
        <v>OPTIMO</v>
      </c>
      <c r="R205" s="52" t="str">
        <f t="shared" si="7"/>
        <v>NIVEL OPTIMO</v>
      </c>
      <c r="S205" s="52">
        <f t="shared" si="8"/>
        <v>0</v>
      </c>
      <c r="T205" s="53">
        <f t="shared" si="9"/>
        <v>0</v>
      </c>
      <c r="U205" s="52" t="str">
        <f t="array" ref="U205">IF(B205="","",IFERROR(XLOOKUP(B205,DATA!$B$4:$B$2103,DATA!$M$4:$M$2103,"",0,1),""))</f>
        <v>A</v>
      </c>
      <c r="V205" s="52" t="str">
        <f t="array" ref="V205">IF(B205="","",IFERROR(XLOOKUP(B205,DATA!$B$4:$B$2103,DATA!$X$4:$X$2103,"",0,1),""))</f>
        <v>SU01F0202</v>
      </c>
      <c r="W205" s="52" t="str">
        <f t="array" ref="W205">IF(B205="","",IFERROR(XLOOKUP(B205,DATA!$B$4:$B$2103,DATA!$H$4:$H$2103,"",0,1),""))</f>
        <v>PLATAFORMA</v>
      </c>
      <c r="X205" s="52" t="str">
        <f t="shared" si="10"/>
        <v>2-ALTA</v>
      </c>
      <c r="Y205" s="87" t="str">
        <f t="shared" si="11"/>
        <v/>
      </c>
      <c r="Z205" s="52" t="str">
        <f t="shared" si="12"/>
        <v/>
      </c>
    </row>
    <row r="206" ht="15.75" customHeight="1">
      <c r="B206" s="47">
        <f>IF(DATA!B206="","",DATA!B206)</f>
        <v>12630054</v>
      </c>
      <c r="C206" s="47">
        <f t="array" ref="C206">IF(B206="","",IFERROR(XLOOKUP(B206,DATA!$B$4:$B$2103,DATA!$D$4:$D$2103,"",0,1),""))</f>
        <v>9519876</v>
      </c>
      <c r="D206" s="47" t="str">
        <f t="array" ref="D206">IF(B206="","",IFERROR(XLOOKUP(B206,DATA!$B$4:$B$2103,DATA!$C$4:$C$2103,"",0,1),""))</f>
        <v>MANGUERA HIDRÁULICA</v>
      </c>
      <c r="E206" s="47">
        <f t="array" ref="E206">IF(B206="","",IFERROR(XLOOKUP(B206,DATA!$B$4:$B$2103,DATA!$W$4:$W$2103,"",0,1),""))</f>
        <v>900315569</v>
      </c>
      <c r="F206" s="47" t="str">
        <f t="array" ref="F206">IF(B206="","",IFERROR(XLOOKUP(E206,PROVEEDORES!$A$2:$A$200,PROVEEDORES!$B$2:$B$200,"NO ENCONTRADO",0,1),""))</f>
        <v>VOLVO GROUP COLOMBIA S A S</v>
      </c>
      <c r="G206" s="47" t="str">
        <f t="array" ref="G206">IF(B206="","",IFERROR(XLOOKUP(B206,DATA!$B$4:$B$2103,DATA!$L$4:$L$2103,"",0,1),""))</f>
        <v>UND</v>
      </c>
      <c r="H206" s="47">
        <f t="array" ref="H206">IF(B206="","",IFERROR(XLOOKUP(B206,DATA!$B$4:$B$2103,DATA!$E$4:$E$2103,0,0,1),0))</f>
        <v>0</v>
      </c>
      <c r="I206" s="48">
        <f t="array" ref="I206">IF(B206="","",IFERROR(XLOOKUP(B206,DATA!$B$4:$B$2103,DATA!$F$4:$F$2103,0,0,1),0))</f>
        <v>252295.2</v>
      </c>
      <c r="J206" s="48">
        <f t="shared" si="1"/>
        <v>0</v>
      </c>
      <c r="K206" s="47">
        <f t="array" ref="K206">IF(B206="","",IFERROR(XLOOKUP(B206,DATA!$B$4:$B$2103,DATA!$N$4:$N$2103,0,0,1),0))</f>
        <v>3</v>
      </c>
      <c r="L206" s="85">
        <f t="shared" si="2"/>
        <v>0.008219178082</v>
      </c>
      <c r="M206" s="47">
        <f t="array" ref="M206">IF(B206="","",IFERROR(XLOOKUP(B206,DATA!$B$4:$B$2103,DATA!$P$4:$P$2103,0,0,1),0))</f>
        <v>0</v>
      </c>
      <c r="N206" s="47">
        <f t="shared" si="3"/>
        <v>0</v>
      </c>
      <c r="O206" s="47">
        <f t="shared" si="4"/>
        <v>0</v>
      </c>
      <c r="P206" s="47">
        <f t="shared" si="5"/>
        <v>0</v>
      </c>
      <c r="Q206" s="47" t="str">
        <f t="shared" si="6"/>
        <v>CRITICO</v>
      </c>
      <c r="R206" s="47" t="str">
        <f t="shared" si="7"/>
        <v>PEDIR INMEDIATAMENTE</v>
      </c>
      <c r="S206" s="47">
        <f t="shared" si="8"/>
        <v>0</v>
      </c>
      <c r="T206" s="48">
        <f t="shared" si="9"/>
        <v>0</v>
      </c>
      <c r="U206" s="47" t="str">
        <f t="array" ref="U206">IF(B206="","",IFERROR(XLOOKUP(B206,DATA!$B$4:$B$2103,DATA!$M$4:$M$2103,"",0,1),""))</f>
        <v>A</v>
      </c>
      <c r="V206" s="47" t="str">
        <f t="array" ref="V206">IF(B206="","",IFERROR(XLOOKUP(B206,DATA!$B$4:$B$2103,DATA!$X$4:$X$2103,"",0,1),""))</f>
        <v>SU01F0304</v>
      </c>
      <c r="W206" s="47" t="str">
        <f t="array" ref="W206">IF(B206="","",IFERROR(XLOOKUP(B206,DATA!$B$4:$B$2103,DATA!$H$4:$H$2103,"",0,1),""))</f>
        <v>PLATAFORMA</v>
      </c>
      <c r="X206" s="47" t="str">
        <f t="shared" si="10"/>
        <v>1-MAXIMA</v>
      </c>
      <c r="Y206" s="65">
        <f t="shared" si="11"/>
        <v>3.00206</v>
      </c>
      <c r="Z206" s="47">
        <f t="shared" si="12"/>
        <v>12630054</v>
      </c>
    </row>
    <row r="207" ht="15.75" customHeight="1">
      <c r="B207" s="52">
        <f>IF(DATA!B207="","",DATA!B207)</f>
        <v>12630055</v>
      </c>
      <c r="C207" s="52">
        <f t="array" ref="C207">IF(B207="","",IFERROR(XLOOKUP(B207,DATA!$B$4:$B$2103,DATA!$D$4:$D$2103,"",0,1),""))</f>
        <v>961198</v>
      </c>
      <c r="D207" s="52" t="str">
        <f t="array" ref="D207">IF(B207="","",IFERROR(XLOOKUP(B207,DATA!$B$4:$B$2103,DATA!$C$4:$C$2103,"",0,1),""))</f>
        <v>MANGUERA TANQUE HIDRAULICO</v>
      </c>
      <c r="E207" s="52">
        <f t="array" ref="E207">IF(B207="","",IFERROR(XLOOKUP(B207,DATA!$B$4:$B$2103,DATA!$W$4:$W$2103,"",0,1),""))</f>
        <v>900315569</v>
      </c>
      <c r="F207" s="52" t="str">
        <f t="array" ref="F207">IF(B207="","",IFERROR(XLOOKUP(E207,PROVEEDORES!$A$2:$A$200,PROVEEDORES!$B$2:$B$200,"NO ENCONTRADO",0,1),""))</f>
        <v>VOLVO GROUP COLOMBIA S A S</v>
      </c>
      <c r="G207" s="52" t="str">
        <f t="array" ref="G207">IF(B207="","",IFERROR(XLOOKUP(B207,DATA!$B$4:$B$2103,DATA!$L$4:$L$2103,"",0,1),""))</f>
        <v>UND</v>
      </c>
      <c r="H207" s="52">
        <f t="array" ref="H207">IF(B207="","",IFERROR(XLOOKUP(B207,DATA!$B$4:$B$2103,DATA!$E$4:$E$2103,0,0,1),0))</f>
        <v>1</v>
      </c>
      <c r="I207" s="53">
        <f t="array" ref="I207">IF(B207="","",IFERROR(XLOOKUP(B207,DATA!$B$4:$B$2103,DATA!$F$4:$F$2103,0,0,1),0))</f>
        <v>291060.3</v>
      </c>
      <c r="J207" s="53">
        <f t="shared" si="1"/>
        <v>291060.3</v>
      </c>
      <c r="K207" s="52">
        <f t="array" ref="K207">IF(B207="","",IFERROR(XLOOKUP(B207,DATA!$B$4:$B$2103,DATA!$N$4:$N$2103,0,0,1),0))</f>
        <v>2</v>
      </c>
      <c r="L207" s="86">
        <f t="shared" si="2"/>
        <v>0.005479452055</v>
      </c>
      <c r="M207" s="52">
        <f t="array" ref="M207">IF(B207="","",IFERROR(XLOOKUP(B207,DATA!$B$4:$B$2103,DATA!$P$4:$P$2103,0,0,1),0))</f>
        <v>0</v>
      </c>
      <c r="N207" s="52">
        <f t="shared" si="3"/>
        <v>0</v>
      </c>
      <c r="O207" s="52">
        <f t="shared" si="4"/>
        <v>0</v>
      </c>
      <c r="P207" s="52">
        <f t="shared" si="5"/>
        <v>183</v>
      </c>
      <c r="Q207" s="52" t="str">
        <f t="shared" si="6"/>
        <v>EXCESO</v>
      </c>
      <c r="R207" s="52" t="str">
        <f t="shared" si="7"/>
        <v>EVALUAR REDUCCION</v>
      </c>
      <c r="S207" s="52">
        <f t="shared" si="8"/>
        <v>0</v>
      </c>
      <c r="T207" s="53">
        <f t="shared" si="9"/>
        <v>0</v>
      </c>
      <c r="U207" s="52" t="str">
        <f t="array" ref="U207">IF(B207="","",IFERROR(XLOOKUP(B207,DATA!$B$4:$B$2103,DATA!$M$4:$M$2103,"",0,1),""))</f>
        <v>A</v>
      </c>
      <c r="V207" s="52" t="str">
        <f t="array" ref="V207">IF(B207="","",IFERROR(XLOOKUP(B207,DATA!$B$4:$B$2103,DATA!$X$4:$X$2103,"",0,1),""))</f>
        <v>SU01F0202</v>
      </c>
      <c r="W207" s="52" t="str">
        <f t="array" ref="W207">IF(B207="","",IFERROR(XLOOKUP(B207,DATA!$B$4:$B$2103,DATA!$H$4:$H$2103,"",0,1),""))</f>
        <v>PLATAFORMA</v>
      </c>
      <c r="X207" s="52" t="str">
        <f t="shared" si="10"/>
        <v>2-ALTA</v>
      </c>
      <c r="Y207" s="87" t="str">
        <f t="shared" si="11"/>
        <v/>
      </c>
      <c r="Z207" s="52" t="str">
        <f t="shared" si="12"/>
        <v/>
      </c>
    </row>
    <row r="208" ht="15.75" customHeight="1">
      <c r="B208" s="47">
        <f>IF(DATA!B208="","",DATA!B208)</f>
        <v>12630056</v>
      </c>
      <c r="C208" s="47">
        <f t="array" ref="C208">IF(B208="","",IFERROR(XLOOKUP(B208,DATA!$B$4:$B$2103,DATA!$D$4:$D$2103,"",0,1),""))</f>
        <v>22928662</v>
      </c>
      <c r="D208" s="47" t="str">
        <f t="array" ref="D208">IF(B208="","",IFERROR(XLOOKUP(B208,DATA!$B$4:$B$2103,DATA!$C$4:$C$2103,"",0,1),""))</f>
        <v>RADIADOR</v>
      </c>
      <c r="E208" s="47">
        <f t="array" ref="E208">IF(B208="","",IFERROR(XLOOKUP(B208,DATA!$B$4:$B$2103,DATA!$W$4:$W$2103,"",0,1),""))</f>
        <v>830074603</v>
      </c>
      <c r="F208" s="47" t="str">
        <f t="array" ref="F208">IF(B208="","",IFERROR(XLOOKUP(E208,PROVEEDORES!$A$2:$A$200,PROVEEDORES!$B$2:$B$200,"NO ENCONTRADO",0,1),""))</f>
        <v>MAQUITECNICOS IMPORTADORES SAS</v>
      </c>
      <c r="G208" s="47" t="str">
        <f t="array" ref="G208">IF(B208="","",IFERROR(XLOOKUP(B208,DATA!$B$4:$B$2103,DATA!$L$4:$L$2103,"",0,1),""))</f>
        <v>UND</v>
      </c>
      <c r="H208" s="47">
        <f t="array" ref="H208">IF(B208="","",IFERROR(XLOOKUP(B208,DATA!$B$4:$B$2103,DATA!$E$4:$E$2103,0,0,1),0))</f>
        <v>0</v>
      </c>
      <c r="I208" s="48">
        <f t="array" ref="I208">IF(B208="","",IFERROR(XLOOKUP(B208,DATA!$B$4:$B$2103,DATA!$F$4:$F$2103,0,0,1),0))</f>
        <v>4670750</v>
      </c>
      <c r="J208" s="48">
        <f t="shared" si="1"/>
        <v>0</v>
      </c>
      <c r="K208" s="47">
        <f t="array" ref="K208">IF(B208="","",IFERROR(XLOOKUP(B208,DATA!$B$4:$B$2103,DATA!$N$4:$N$2103,0,0,1),0))</f>
        <v>1</v>
      </c>
      <c r="L208" s="85">
        <f t="shared" si="2"/>
        <v>0.002739726027</v>
      </c>
      <c r="M208" s="47">
        <f t="array" ref="M208">IF(B208="","",IFERROR(XLOOKUP(B208,DATA!$B$4:$B$2103,DATA!$P$4:$P$2103,0,0,1),0))</f>
        <v>0</v>
      </c>
      <c r="N208" s="47">
        <f t="shared" si="3"/>
        <v>0</v>
      </c>
      <c r="O208" s="47">
        <f t="shared" si="4"/>
        <v>0</v>
      </c>
      <c r="P208" s="47">
        <f t="shared" si="5"/>
        <v>0</v>
      </c>
      <c r="Q208" s="47" t="str">
        <f t="shared" si="6"/>
        <v>CRITICO</v>
      </c>
      <c r="R208" s="47" t="str">
        <f t="shared" si="7"/>
        <v>PEDIR INMEDIATAMENTE</v>
      </c>
      <c r="S208" s="47">
        <f t="shared" si="8"/>
        <v>0</v>
      </c>
      <c r="T208" s="48">
        <f t="shared" si="9"/>
        <v>0</v>
      </c>
      <c r="U208" s="47" t="str">
        <f t="array" ref="U208">IF(B208="","",IFERROR(XLOOKUP(B208,DATA!$B$4:$B$2103,DATA!$M$4:$M$2103,"",0,1),""))</f>
        <v>B</v>
      </c>
      <c r="V208" s="47" t="str">
        <f t="array" ref="V208">IF(B208="","",IFERROR(XLOOKUP(B208,DATA!$B$4:$B$2103,DATA!$X$4:$X$2103,"",0,1),""))</f>
        <v>SU01A0202</v>
      </c>
      <c r="W208" s="47" t="str">
        <f t="array" ref="W208">IF(B208="","",IFERROR(XLOOKUP(B208,DATA!$B$4:$B$2103,DATA!$H$4:$H$2103,"",0,1),""))</f>
        <v>PLATAFORMA</v>
      </c>
      <c r="X208" s="47" t="str">
        <f t="shared" si="10"/>
        <v>3-MEDIA</v>
      </c>
      <c r="Y208" s="65">
        <f t="shared" si="11"/>
        <v>1.00208</v>
      </c>
      <c r="Z208" s="47">
        <f t="shared" si="12"/>
        <v>12630056</v>
      </c>
    </row>
    <row r="209" ht="15.75" customHeight="1">
      <c r="B209" s="52" t="str">
        <f>IF(DATA!B209="","",DATA!B209)</f>
        <v>12630056-R</v>
      </c>
      <c r="C209" s="52">
        <f t="array" ref="C209">IF(B209="","",IFERROR(XLOOKUP(B209,DATA!$B$4:$B$2103,DATA!$D$4:$D$2103,"",0,1),""))</f>
        <v>22928662</v>
      </c>
      <c r="D209" s="52" t="str">
        <f t="array" ref="D209">IF(B209="","",IFERROR(XLOOKUP(B209,DATA!$B$4:$B$2103,DATA!$C$4:$C$2103,"",0,1),""))</f>
        <v>RADIADOR</v>
      </c>
      <c r="E209" s="52">
        <f t="array" ref="E209">IF(B209="","",IFERROR(XLOOKUP(B209,DATA!$B$4:$B$2103,DATA!$W$4:$W$2103,"",0,1),""))</f>
        <v>900377936</v>
      </c>
      <c r="F209" s="52" t="str">
        <f t="array" ref="F209">IF(B209="","",IFERROR(XLOOKUP(E209,PROVEEDORES!$A$2:$A$200,PROVEEDORES!$B$2:$B$200,"NO ENCONTRADO",0,1),""))</f>
        <v>RAYCAL S A S</v>
      </c>
      <c r="G209" s="52" t="str">
        <f t="array" ref="G209">IF(B209="","",IFERROR(XLOOKUP(B209,DATA!$B$4:$B$2103,DATA!$L$4:$L$2103,"",0,1),""))</f>
        <v>UND</v>
      </c>
      <c r="H209" s="52">
        <f t="array" ref="H209">IF(B209="","",IFERROR(XLOOKUP(B209,DATA!$B$4:$B$2103,DATA!$E$4:$E$2103,0,0,1),0))</f>
        <v>1</v>
      </c>
      <c r="I209" s="53">
        <f t="array" ref="I209">IF(B209="","",IFERROR(XLOOKUP(B209,DATA!$B$4:$B$2103,DATA!$F$4:$F$2103,0,0,1),0))</f>
        <v>892500</v>
      </c>
      <c r="J209" s="53">
        <f t="shared" si="1"/>
        <v>892500</v>
      </c>
      <c r="K209" s="52">
        <f t="array" ref="K209">IF(B209="","",IFERROR(XLOOKUP(B209,DATA!$B$4:$B$2103,DATA!$N$4:$N$2103,0,0,1),0))</f>
        <v>14</v>
      </c>
      <c r="L209" s="86">
        <f t="shared" si="2"/>
        <v>0.03835616438</v>
      </c>
      <c r="M209" s="52">
        <f t="array" ref="M209">IF(B209="","",IFERROR(XLOOKUP(B209,DATA!$B$4:$B$2103,DATA!$P$4:$P$2103,0,0,1),0))</f>
        <v>0</v>
      </c>
      <c r="N209" s="52">
        <f t="shared" si="3"/>
        <v>0</v>
      </c>
      <c r="O209" s="52">
        <f t="shared" si="4"/>
        <v>0</v>
      </c>
      <c r="P209" s="52">
        <f t="shared" si="5"/>
        <v>26</v>
      </c>
      <c r="Q209" s="52" t="str">
        <f t="shared" si="6"/>
        <v>OPTIMO</v>
      </c>
      <c r="R209" s="52" t="str">
        <f t="shared" si="7"/>
        <v>NIVEL OPTIMO</v>
      </c>
      <c r="S209" s="52">
        <f t="shared" si="8"/>
        <v>0</v>
      </c>
      <c r="T209" s="53">
        <f t="shared" si="9"/>
        <v>0</v>
      </c>
      <c r="U209" s="52" t="str">
        <f t="array" ref="U209">IF(B209="","",IFERROR(XLOOKUP(B209,DATA!$B$4:$B$2103,DATA!$M$4:$M$2103,"",0,1),""))</f>
        <v>B</v>
      </c>
      <c r="V209" s="52" t="str">
        <f t="array" ref="V209">IF(B209="","",IFERROR(XLOOKUP(B209,DATA!$B$4:$B$2103,DATA!$X$4:$X$2103,"",0,1),""))</f>
        <v>SU01F0208</v>
      </c>
      <c r="W209" s="52" t="str">
        <f t="array" ref="W209">IF(B209="","",IFERROR(XLOOKUP(B209,DATA!$B$4:$B$2103,DATA!$H$4:$H$2103,"",0,1),""))</f>
        <v>PLATAFORMA</v>
      </c>
      <c r="X209" s="52" t="str">
        <f t="shared" si="10"/>
        <v>3-MEDIA</v>
      </c>
      <c r="Y209" s="87" t="str">
        <f t="shared" si="11"/>
        <v/>
      </c>
      <c r="Z209" s="52" t="str">
        <f t="shared" si="12"/>
        <v/>
      </c>
    </row>
    <row r="210" ht="15.75" customHeight="1">
      <c r="B210" s="47">
        <f>IF(DATA!B210="","",DATA!B210)</f>
        <v>12630057</v>
      </c>
      <c r="C210" s="47">
        <f t="array" ref="C210">IF(B210="","",IFERROR(XLOOKUP(B210,DATA!$B$4:$B$2103,DATA!$D$4:$D$2103,"",0,1),""))</f>
        <v>21027059</v>
      </c>
      <c r="D210" s="47" t="str">
        <f t="array" ref="D210">IF(B210="","",IFERROR(XLOOKUP(B210,DATA!$B$4:$B$2103,DATA!$C$4:$C$2103,"",0,1),""))</f>
        <v>MOTOR VENTILADOR HIDRÁULICO</v>
      </c>
      <c r="E210" s="47">
        <f t="array" ref="E210">IF(B210="","",IFERROR(XLOOKUP(B210,DATA!$B$4:$B$2103,DATA!$W$4:$W$2103,"",0,1),""))</f>
        <v>900315569</v>
      </c>
      <c r="F210" s="47" t="str">
        <f t="array" ref="F210">IF(B210="","",IFERROR(XLOOKUP(E210,PROVEEDORES!$A$2:$A$200,PROVEEDORES!$B$2:$B$200,"NO ENCONTRADO",0,1),""))</f>
        <v>VOLVO GROUP COLOMBIA S A S</v>
      </c>
      <c r="G210" s="47" t="str">
        <f t="array" ref="G210">IF(B210="","",IFERROR(XLOOKUP(B210,DATA!$B$4:$B$2103,DATA!$L$4:$L$2103,"",0,1),""))</f>
        <v>UND</v>
      </c>
      <c r="H210" s="47">
        <f t="array" ref="H210">IF(B210="","",IFERROR(XLOOKUP(B210,DATA!$B$4:$B$2103,DATA!$E$4:$E$2103,0,0,1),0))</f>
        <v>0</v>
      </c>
      <c r="I210" s="48">
        <f t="array" ref="I210">IF(B210="","",IFERROR(XLOOKUP(B210,DATA!$B$4:$B$2103,DATA!$F$4:$F$2103,0,0,1),0))</f>
        <v>3722642</v>
      </c>
      <c r="J210" s="48">
        <f t="shared" si="1"/>
        <v>0</v>
      </c>
      <c r="K210" s="47">
        <f t="array" ref="K210">IF(B210="","",IFERROR(XLOOKUP(B210,DATA!$B$4:$B$2103,DATA!$N$4:$N$2103,0,0,1),0))</f>
        <v>7</v>
      </c>
      <c r="L210" s="85">
        <f t="shared" si="2"/>
        <v>0.01917808219</v>
      </c>
      <c r="M210" s="47">
        <f t="array" ref="M210">IF(B210="","",IFERROR(XLOOKUP(B210,DATA!$B$4:$B$2103,DATA!$P$4:$P$2103,0,0,1),0))</f>
        <v>0</v>
      </c>
      <c r="N210" s="47">
        <f t="shared" si="3"/>
        <v>0</v>
      </c>
      <c r="O210" s="47">
        <f t="shared" si="4"/>
        <v>0</v>
      </c>
      <c r="P210" s="47">
        <f t="shared" si="5"/>
        <v>0</v>
      </c>
      <c r="Q210" s="47" t="str">
        <f t="shared" si="6"/>
        <v>CRITICO</v>
      </c>
      <c r="R210" s="47" t="str">
        <f t="shared" si="7"/>
        <v>PEDIR INMEDIATAMENTE</v>
      </c>
      <c r="S210" s="47">
        <f t="shared" si="8"/>
        <v>0</v>
      </c>
      <c r="T210" s="48">
        <f t="shared" si="9"/>
        <v>0</v>
      </c>
      <c r="U210" s="47" t="str">
        <f t="array" ref="U210">IF(B210="","",IFERROR(XLOOKUP(B210,DATA!$B$4:$B$2103,DATA!$M$4:$M$2103,"",0,1),""))</f>
        <v>A</v>
      </c>
      <c r="V210" s="47" t="str">
        <f t="array" ref="V210">IF(B210="","",IFERROR(XLOOKUP(B210,DATA!$B$4:$B$2103,DATA!$X$4:$X$2103,"",0,1),""))</f>
        <v>SU01F0203</v>
      </c>
      <c r="W210" s="47" t="str">
        <f t="array" ref="W210">IF(B210="","",IFERROR(XLOOKUP(B210,DATA!$B$4:$B$2103,DATA!$H$4:$H$2103,"",0,1),""))</f>
        <v>PLATAFORMA</v>
      </c>
      <c r="X210" s="47" t="str">
        <f t="shared" si="10"/>
        <v>1-MAXIMA</v>
      </c>
      <c r="Y210" s="65">
        <f t="shared" si="11"/>
        <v>7.0021</v>
      </c>
      <c r="Z210" s="47">
        <f t="shared" si="12"/>
        <v>12630057</v>
      </c>
    </row>
    <row r="211" ht="15.75" customHeight="1">
      <c r="B211" s="52" t="str">
        <f>IF(DATA!B211="","",DATA!B211)</f>
        <v>12630057-R</v>
      </c>
      <c r="C211" s="52">
        <f t="array" ref="C211">IF(B211="","",IFERROR(XLOOKUP(B211,DATA!$B$4:$B$2103,DATA!$D$4:$D$2103,"",0,1),""))</f>
        <v>21027059</v>
      </c>
      <c r="D211" s="52" t="str">
        <f t="array" ref="D211">IF(B211="","",IFERROR(XLOOKUP(B211,DATA!$B$4:$B$2103,DATA!$C$4:$C$2103,"",0,1),""))</f>
        <v>MOTOR VENTILADOR HIDRÁULICO</v>
      </c>
      <c r="E211" s="52">
        <f t="array" ref="E211">IF(B211="","",IFERROR(XLOOKUP(B211,DATA!$B$4:$B$2103,DATA!$W$4:$W$2103,"",0,1),""))</f>
        <v>900449648</v>
      </c>
      <c r="F211" s="52" t="str">
        <f t="array" ref="F211">IF(B211="","",IFERROR(XLOOKUP(E211,PROVEEDORES!$A$2:$A$200,PROVEEDORES!$B$2:$B$200,"NO ENCONTRADO",0,1),""))</f>
        <v>SUMILOGISTICA S.A.S.</v>
      </c>
      <c r="G211" s="52" t="str">
        <f t="array" ref="G211">IF(B211="","",IFERROR(XLOOKUP(B211,DATA!$B$4:$B$2103,DATA!$L$4:$L$2103,"",0,1),""))</f>
        <v>UND</v>
      </c>
      <c r="H211" s="52">
        <f t="array" ref="H211">IF(B211="","",IFERROR(XLOOKUP(B211,DATA!$B$4:$B$2103,DATA!$E$4:$E$2103,0,0,1),0))</f>
        <v>0</v>
      </c>
      <c r="I211" s="53">
        <f t="array" ref="I211">IF(B211="","",IFERROR(XLOOKUP(B211,DATA!$B$4:$B$2103,DATA!$F$4:$F$2103,0,0,1),0))</f>
        <v>447864.8</v>
      </c>
      <c r="J211" s="53">
        <f t="shared" si="1"/>
        <v>0</v>
      </c>
      <c r="K211" s="52">
        <f t="array" ref="K211">IF(B211="","",IFERROR(XLOOKUP(B211,DATA!$B$4:$B$2103,DATA!$N$4:$N$2103,0,0,1),0))</f>
        <v>3</v>
      </c>
      <c r="L211" s="86">
        <f t="shared" si="2"/>
        <v>0.008219178082</v>
      </c>
      <c r="M211" s="52">
        <f t="array" ref="M211">IF(B211="","",IFERROR(XLOOKUP(B211,DATA!$B$4:$B$2103,DATA!$P$4:$P$2103,0,0,1),0))</f>
        <v>0</v>
      </c>
      <c r="N211" s="52">
        <f t="shared" si="3"/>
        <v>0</v>
      </c>
      <c r="O211" s="52">
        <f t="shared" si="4"/>
        <v>0</v>
      </c>
      <c r="P211" s="52">
        <f t="shared" si="5"/>
        <v>0</v>
      </c>
      <c r="Q211" s="52" t="str">
        <f t="shared" si="6"/>
        <v>CRITICO</v>
      </c>
      <c r="R211" s="52" t="str">
        <f t="shared" si="7"/>
        <v>PEDIR INMEDIATAMENTE</v>
      </c>
      <c r="S211" s="52">
        <f t="shared" si="8"/>
        <v>0</v>
      </c>
      <c r="T211" s="53">
        <f t="shared" si="9"/>
        <v>0</v>
      </c>
      <c r="U211" s="52" t="str">
        <f t="array" ref="U211">IF(B211="","",IFERROR(XLOOKUP(B211,DATA!$B$4:$B$2103,DATA!$M$4:$M$2103,"",0,1),""))</f>
        <v>A</v>
      </c>
      <c r="V211" s="52" t="str">
        <f t="array" ref="V211">IF(B211="","",IFERROR(XLOOKUP(B211,DATA!$B$4:$B$2103,DATA!$X$4:$X$2103,"",0,1),""))</f>
        <v>SU01A0202</v>
      </c>
      <c r="W211" s="52" t="str">
        <f t="array" ref="W211">IF(B211="","",IFERROR(XLOOKUP(B211,DATA!$B$4:$B$2103,DATA!$H$4:$H$2103,"",0,1),""))</f>
        <v>PLATAFORMA</v>
      </c>
      <c r="X211" s="52" t="str">
        <f t="shared" si="10"/>
        <v>1-MAXIMA</v>
      </c>
      <c r="Y211" s="87">
        <f t="shared" si="11"/>
        <v>3.00211</v>
      </c>
      <c r="Z211" s="52" t="str">
        <f t="shared" si="12"/>
        <v>12630057-R</v>
      </c>
    </row>
    <row r="212" ht="15.75" customHeight="1">
      <c r="B212" s="47">
        <f>IF(DATA!B212="","",DATA!B212)</f>
        <v>12630058</v>
      </c>
      <c r="C212" s="47">
        <f t="array" ref="C212">IF(B212="","",IFERROR(XLOOKUP(B212,DATA!$B$4:$B$2103,DATA!$D$4:$D$2103,"",0,1),""))</f>
        <v>3027546</v>
      </c>
      <c r="D212" s="47" t="str">
        <f t="array" ref="D212">IF(B212="","",IFERROR(XLOOKUP(B212,DATA!$B$4:$B$2103,DATA!$C$4:$C$2103,"",0,1),""))</f>
        <v>ABRAZADERA DE MANGUERA</v>
      </c>
      <c r="E212" s="47">
        <f t="array" ref="E212">IF(B212="","",IFERROR(XLOOKUP(B212,DATA!$B$4:$B$2103,DATA!$W$4:$W$2103,"",0,1),""))</f>
        <v>900315569</v>
      </c>
      <c r="F212" s="47" t="str">
        <f t="array" ref="F212">IF(B212="","",IFERROR(XLOOKUP(E212,PROVEEDORES!$A$2:$A$200,PROVEEDORES!$B$2:$B$200,"NO ENCONTRADO",0,1),""))</f>
        <v>VOLVO GROUP COLOMBIA S A S</v>
      </c>
      <c r="G212" s="47" t="str">
        <f t="array" ref="G212">IF(B212="","",IFERROR(XLOOKUP(B212,DATA!$B$4:$B$2103,DATA!$L$4:$L$2103,"",0,1),""))</f>
        <v>UND</v>
      </c>
      <c r="H212" s="47">
        <f t="array" ref="H212">IF(B212="","",IFERROR(XLOOKUP(B212,DATA!$B$4:$B$2103,DATA!$E$4:$E$2103,0,0,1),0))</f>
        <v>5</v>
      </c>
      <c r="I212" s="48">
        <f t="array" ref="I212">IF(B212="","",IFERROR(XLOOKUP(B212,DATA!$B$4:$B$2103,DATA!$F$4:$F$2103,0,0,1),0))</f>
        <v>23860.04</v>
      </c>
      <c r="J212" s="48">
        <f t="shared" si="1"/>
        <v>119300.2</v>
      </c>
      <c r="K212" s="47">
        <f t="array" ref="K212">IF(B212="","",IFERROR(XLOOKUP(B212,DATA!$B$4:$B$2103,DATA!$N$4:$N$2103,0,0,1),0))</f>
        <v>1</v>
      </c>
      <c r="L212" s="85">
        <f t="shared" si="2"/>
        <v>0.002739726027</v>
      </c>
      <c r="M212" s="47">
        <f t="array" ref="M212">IF(B212="","",IFERROR(XLOOKUP(B212,DATA!$B$4:$B$2103,DATA!$P$4:$P$2103,0,0,1),0))</f>
        <v>0</v>
      </c>
      <c r="N212" s="47">
        <f t="shared" si="3"/>
        <v>0</v>
      </c>
      <c r="O212" s="47">
        <f t="shared" si="4"/>
        <v>0</v>
      </c>
      <c r="P212" s="47">
        <f t="shared" si="5"/>
        <v>1825</v>
      </c>
      <c r="Q212" s="47" t="str">
        <f t="shared" si="6"/>
        <v>EXCESO</v>
      </c>
      <c r="R212" s="47" t="str">
        <f t="shared" si="7"/>
        <v>EVALUAR REDUCCION</v>
      </c>
      <c r="S212" s="47">
        <f t="shared" si="8"/>
        <v>0</v>
      </c>
      <c r="T212" s="48">
        <f t="shared" si="9"/>
        <v>0</v>
      </c>
      <c r="U212" s="47" t="str">
        <f t="array" ref="U212">IF(B212="","",IFERROR(XLOOKUP(B212,DATA!$B$4:$B$2103,DATA!$M$4:$M$2103,"",0,1),""))</f>
        <v>C</v>
      </c>
      <c r="V212" s="47" t="str">
        <f t="array" ref="V212">IF(B212="","",IFERROR(XLOOKUP(B212,DATA!$B$4:$B$2103,DATA!$X$4:$X$2103,"",0,1),""))</f>
        <v>SU01A0202</v>
      </c>
      <c r="W212" s="47" t="str">
        <f t="array" ref="W212">IF(B212="","",IFERROR(XLOOKUP(B212,DATA!$B$4:$B$2103,DATA!$H$4:$H$2103,"",0,1),""))</f>
        <v>PLATAFORMA</v>
      </c>
      <c r="X212" s="47" t="str">
        <f t="shared" si="10"/>
        <v>4-BAJA</v>
      </c>
      <c r="Y212" s="65" t="str">
        <f t="shared" si="11"/>
        <v/>
      </c>
      <c r="Z212" s="47" t="str">
        <f t="shared" si="12"/>
        <v/>
      </c>
    </row>
    <row r="213" ht="15.75" customHeight="1">
      <c r="B213" s="52">
        <f>IF(DATA!B213="","",DATA!B213)</f>
        <v>12630059</v>
      </c>
      <c r="C213" s="52">
        <f t="array" ref="C213">IF(B213="","",IFERROR(XLOOKUP(B213,DATA!$B$4:$B$2103,DATA!$D$4:$D$2103,"",0,1),""))</f>
        <v>20557875</v>
      </c>
      <c r="D213" s="52" t="str">
        <f t="array" ref="D213">IF(B213="","",IFERROR(XLOOKUP(B213,DATA!$B$4:$B$2103,DATA!$C$4:$C$2103,"",0,1),""))</f>
        <v>TAPA</v>
      </c>
      <c r="E213" s="52">
        <f t="array" ref="E213">IF(B213="","",IFERROR(XLOOKUP(B213,DATA!$B$4:$B$2103,DATA!$W$4:$W$2103,"",0,1),""))</f>
        <v>900315569</v>
      </c>
      <c r="F213" s="52" t="str">
        <f t="array" ref="F213">IF(B213="","",IFERROR(XLOOKUP(E213,PROVEEDORES!$A$2:$A$200,PROVEEDORES!$B$2:$B$200,"NO ENCONTRADO",0,1),""))</f>
        <v>VOLVO GROUP COLOMBIA S A S</v>
      </c>
      <c r="G213" s="52" t="str">
        <f t="array" ref="G213">IF(B213="","",IFERROR(XLOOKUP(B213,DATA!$B$4:$B$2103,DATA!$L$4:$L$2103,"",0,1),""))</f>
        <v>UND</v>
      </c>
      <c r="H213" s="52">
        <f t="array" ref="H213">IF(B213="","",IFERROR(XLOOKUP(B213,DATA!$B$4:$B$2103,DATA!$E$4:$E$2103,0,0,1),0))</f>
        <v>1</v>
      </c>
      <c r="I213" s="53">
        <f t="array" ref="I213">IF(B213="","",IFERROR(XLOOKUP(B213,DATA!$B$4:$B$2103,DATA!$F$4:$F$2103,0,0,1),0))</f>
        <v>131112.5</v>
      </c>
      <c r="J213" s="53">
        <f t="shared" si="1"/>
        <v>131112.5</v>
      </c>
      <c r="K213" s="52">
        <f t="array" ref="K213">IF(B213="","",IFERROR(XLOOKUP(B213,DATA!$B$4:$B$2103,DATA!$N$4:$N$2103,0,0,1),0))</f>
        <v>42</v>
      </c>
      <c r="L213" s="86">
        <f t="shared" si="2"/>
        <v>0.1150684932</v>
      </c>
      <c r="M213" s="52">
        <f t="array" ref="M213">IF(B213="","",IFERROR(XLOOKUP(B213,DATA!$B$4:$B$2103,DATA!$P$4:$P$2103,0,0,1),0))</f>
        <v>0</v>
      </c>
      <c r="N213" s="52">
        <f t="shared" si="3"/>
        <v>0</v>
      </c>
      <c r="O213" s="52">
        <f t="shared" si="4"/>
        <v>1</v>
      </c>
      <c r="P213" s="52">
        <f t="shared" si="5"/>
        <v>9</v>
      </c>
      <c r="Q213" s="52" t="str">
        <f t="shared" si="6"/>
        <v>REORDEN INMEDIATO</v>
      </c>
      <c r="R213" s="52" t="str">
        <f t="shared" si="7"/>
        <v>GENERAR OC EN 24H</v>
      </c>
      <c r="S213" s="52">
        <f t="shared" si="8"/>
        <v>0</v>
      </c>
      <c r="T213" s="53">
        <f t="shared" si="9"/>
        <v>0</v>
      </c>
      <c r="U213" s="52" t="str">
        <f t="array" ref="U213">IF(B213="","",IFERROR(XLOOKUP(B213,DATA!$B$4:$B$2103,DATA!$M$4:$M$2103,"",0,1),""))</f>
        <v>A</v>
      </c>
      <c r="V213" s="52" t="str">
        <f t="array" ref="V213">IF(B213="","",IFERROR(XLOOKUP(B213,DATA!$B$4:$B$2103,DATA!$X$4:$X$2103,"",0,1),""))</f>
        <v>SU01E0201</v>
      </c>
      <c r="W213" s="52" t="str">
        <f t="array" ref="W213">IF(B213="","",IFERROR(XLOOKUP(B213,DATA!$B$4:$B$2103,DATA!$H$4:$H$2103,"",0,1),""))</f>
        <v>PLATAFORMA</v>
      </c>
      <c r="X213" s="52" t="str">
        <f t="shared" si="10"/>
        <v>2-ALTA</v>
      </c>
      <c r="Y213" s="87" t="str">
        <f t="shared" si="11"/>
        <v/>
      </c>
      <c r="Z213" s="52" t="str">
        <f t="shared" si="12"/>
        <v/>
      </c>
    </row>
    <row r="214" ht="15.75" customHeight="1">
      <c r="B214" s="47">
        <f>IF(DATA!B214="","",DATA!B214)</f>
        <v>12630060</v>
      </c>
      <c r="C214" s="47">
        <f t="array" ref="C214">IF(B214="","",IFERROR(XLOOKUP(B214,DATA!$B$4:$B$2103,DATA!$D$4:$D$2103,"",0,1),""))</f>
        <v>984737</v>
      </c>
      <c r="D214" s="47" t="str">
        <f t="array" ref="D214">IF(B214="","",IFERROR(XLOOKUP(B214,DATA!$B$4:$B$2103,DATA!$C$4:$C$2103,"",0,1),""))</f>
        <v>TORNILLO EMBRIDADO M8*35</v>
      </c>
      <c r="E214" s="47">
        <f t="array" ref="E214">IF(B214="","",IFERROR(XLOOKUP(B214,DATA!$B$4:$B$2103,DATA!$W$4:$W$2103,"",0,1),""))</f>
        <v>900315569</v>
      </c>
      <c r="F214" s="47" t="str">
        <f t="array" ref="F214">IF(B214="","",IFERROR(XLOOKUP(E214,PROVEEDORES!$A$2:$A$200,PROVEEDORES!$B$2:$B$200,"NO ENCONTRADO",0,1),""))</f>
        <v>VOLVO GROUP COLOMBIA S A S</v>
      </c>
      <c r="G214" s="47" t="str">
        <f t="array" ref="G214">IF(B214="","",IFERROR(XLOOKUP(B214,DATA!$B$4:$B$2103,DATA!$L$4:$L$2103,"",0,1),""))</f>
        <v>UND</v>
      </c>
      <c r="H214" s="47">
        <f t="array" ref="H214">IF(B214="","",IFERROR(XLOOKUP(B214,DATA!$B$4:$B$2103,DATA!$E$4:$E$2103,0,0,1),0))</f>
        <v>10</v>
      </c>
      <c r="I214" s="48">
        <f t="array" ref="I214">IF(B214="","",IFERROR(XLOOKUP(B214,DATA!$B$4:$B$2103,DATA!$F$4:$F$2103,0,0,1),0))</f>
        <v>2498.655</v>
      </c>
      <c r="J214" s="48">
        <f t="shared" si="1"/>
        <v>24986.55</v>
      </c>
      <c r="K214" s="47">
        <f t="array" ref="K214">IF(B214="","",IFERROR(XLOOKUP(B214,DATA!$B$4:$B$2103,DATA!$N$4:$N$2103,0,0,1),0))</f>
        <v>217</v>
      </c>
      <c r="L214" s="85">
        <f t="shared" si="2"/>
        <v>0.5945205479</v>
      </c>
      <c r="M214" s="47">
        <f t="array" ref="M214">IF(B214="","",IFERROR(XLOOKUP(B214,DATA!$B$4:$B$2103,DATA!$P$4:$P$2103,0,0,1),0))</f>
        <v>0</v>
      </c>
      <c r="N214" s="47">
        <f t="shared" si="3"/>
        <v>2</v>
      </c>
      <c r="O214" s="47">
        <f t="shared" si="4"/>
        <v>6</v>
      </c>
      <c r="P214" s="47">
        <f t="shared" si="5"/>
        <v>17</v>
      </c>
      <c r="Q214" s="47" t="str">
        <f t="shared" si="6"/>
        <v>PRECAUCION</v>
      </c>
      <c r="R214" s="47" t="str">
        <f t="shared" si="7"/>
        <v>MONITOREAR 48H</v>
      </c>
      <c r="S214" s="47">
        <f t="shared" si="8"/>
        <v>0</v>
      </c>
      <c r="T214" s="48">
        <f t="shared" si="9"/>
        <v>0</v>
      </c>
      <c r="U214" s="47" t="str">
        <f t="array" ref="U214">IF(B214="","",IFERROR(XLOOKUP(B214,DATA!$B$4:$B$2103,DATA!$M$4:$M$2103,"",0,1),""))</f>
        <v>C</v>
      </c>
      <c r="V214" s="47" t="str">
        <f t="array" ref="V214">IF(B214="","",IFERROR(XLOOKUP(B214,DATA!$B$4:$B$2103,DATA!$X$4:$X$2103,"",0,1),""))</f>
        <v>SU01F0203</v>
      </c>
      <c r="W214" s="47" t="str">
        <f t="array" ref="W214">IF(B214="","",IFERROR(XLOOKUP(B214,DATA!$B$4:$B$2103,DATA!$H$4:$H$2103,"",0,1),""))</f>
        <v>PLATAFORMA</v>
      </c>
      <c r="X214" s="47" t="str">
        <f t="shared" si="10"/>
        <v>4-BAJA</v>
      </c>
      <c r="Y214" s="65" t="str">
        <f t="shared" si="11"/>
        <v/>
      </c>
      <c r="Z214" s="47" t="str">
        <f t="shared" si="12"/>
        <v/>
      </c>
    </row>
    <row r="215" ht="15.75" customHeight="1">
      <c r="B215" s="52">
        <f>IF(DATA!B215="","",DATA!B215)</f>
        <v>12630061</v>
      </c>
      <c r="C215" s="52">
        <f t="array" ref="C215">IF(B215="","",IFERROR(XLOOKUP(B215,DATA!$B$4:$B$2103,DATA!$D$4:$D$2103,"",0,1),""))</f>
        <v>23792726</v>
      </c>
      <c r="D215" s="52" t="str">
        <f t="array" ref="D215">IF(B215="","",IFERROR(XLOOKUP(B215,DATA!$B$4:$B$2103,DATA!$C$4:$C$2103,"",0,1),""))</f>
        <v>TUBO DE REFRIGERACIÓN</v>
      </c>
      <c r="E215" s="52">
        <f t="array" ref="E215">IF(B215="","",IFERROR(XLOOKUP(B215,DATA!$B$4:$B$2103,DATA!$W$4:$W$2103,"",0,1),""))</f>
        <v>900315569</v>
      </c>
      <c r="F215" s="52" t="str">
        <f t="array" ref="F215">IF(B215="","",IFERROR(XLOOKUP(E215,PROVEEDORES!$A$2:$A$200,PROVEEDORES!$B$2:$B$200,"NO ENCONTRADO",0,1),""))</f>
        <v>VOLVO GROUP COLOMBIA S A S</v>
      </c>
      <c r="G215" s="52" t="str">
        <f t="array" ref="G215">IF(B215="","",IFERROR(XLOOKUP(B215,DATA!$B$4:$B$2103,DATA!$L$4:$L$2103,"",0,1),""))</f>
        <v>UND</v>
      </c>
      <c r="H215" s="52">
        <f t="array" ref="H215">IF(B215="","",IFERROR(XLOOKUP(B215,DATA!$B$4:$B$2103,DATA!$E$4:$E$2103,0,0,1),0))</f>
        <v>0</v>
      </c>
      <c r="I215" s="53">
        <f t="array" ref="I215">IF(B215="","",IFERROR(XLOOKUP(B215,DATA!$B$4:$B$2103,DATA!$F$4:$F$2103,0,0,1),0))</f>
        <v>640373.6</v>
      </c>
      <c r="J215" s="53">
        <f t="shared" si="1"/>
        <v>0</v>
      </c>
      <c r="K215" s="52">
        <f t="array" ref="K215">IF(B215="","",IFERROR(XLOOKUP(B215,DATA!$B$4:$B$2103,DATA!$N$4:$N$2103,0,0,1),0))</f>
        <v>1</v>
      </c>
      <c r="L215" s="86">
        <f t="shared" si="2"/>
        <v>0.002739726027</v>
      </c>
      <c r="M215" s="52">
        <f t="array" ref="M215">IF(B215="","",IFERROR(XLOOKUP(B215,DATA!$B$4:$B$2103,DATA!$P$4:$P$2103,0,0,1),0))</f>
        <v>0</v>
      </c>
      <c r="N215" s="52">
        <f t="shared" si="3"/>
        <v>0</v>
      </c>
      <c r="O215" s="52">
        <f t="shared" si="4"/>
        <v>0</v>
      </c>
      <c r="P215" s="52">
        <f t="shared" si="5"/>
        <v>0</v>
      </c>
      <c r="Q215" s="52" t="str">
        <f t="shared" si="6"/>
        <v>CRITICO</v>
      </c>
      <c r="R215" s="52" t="str">
        <f t="shared" si="7"/>
        <v>PEDIR INMEDIATAMENTE</v>
      </c>
      <c r="S215" s="52">
        <f t="shared" si="8"/>
        <v>0</v>
      </c>
      <c r="T215" s="53">
        <f t="shared" si="9"/>
        <v>0</v>
      </c>
      <c r="U215" s="52" t="str">
        <f t="array" ref="U215">IF(B215="","",IFERROR(XLOOKUP(B215,DATA!$B$4:$B$2103,DATA!$M$4:$M$2103,"",0,1),""))</f>
        <v>B</v>
      </c>
      <c r="V215" s="52" t="str">
        <f t="array" ref="V215">IF(B215="","",IFERROR(XLOOKUP(B215,DATA!$B$4:$B$2103,DATA!$X$4:$X$2103,"",0,1),""))</f>
        <v>SU01A0103</v>
      </c>
      <c r="W215" s="52" t="str">
        <f t="array" ref="W215">IF(B215="","",IFERROR(XLOOKUP(B215,DATA!$B$4:$B$2103,DATA!$H$4:$H$2103,"",0,1),""))</f>
        <v>PLATAFORMA</v>
      </c>
      <c r="X215" s="52" t="str">
        <f t="shared" si="10"/>
        <v>3-MEDIA</v>
      </c>
      <c r="Y215" s="87">
        <f t="shared" si="11"/>
        <v>1.00215</v>
      </c>
      <c r="Z215" s="52">
        <f t="shared" si="12"/>
        <v>12630061</v>
      </c>
    </row>
    <row r="216" ht="15.75" customHeight="1">
      <c r="B216" s="47" t="str">
        <f>IF(DATA!B216="","",DATA!B216)</f>
        <v>12630061-R</v>
      </c>
      <c r="C216" s="47">
        <f t="array" ref="C216">IF(B216="","",IFERROR(XLOOKUP(B216,DATA!$B$4:$B$2103,DATA!$D$4:$D$2103,"",0,1),""))</f>
        <v>23792726</v>
      </c>
      <c r="D216" s="47" t="str">
        <f t="array" ref="D216">IF(B216="","",IFERROR(XLOOKUP(B216,DATA!$B$4:$B$2103,DATA!$C$4:$C$2103,"",0,1),""))</f>
        <v>TUBO DE REFRIGERACIÓN</v>
      </c>
      <c r="E216" s="47">
        <f t="array" ref="E216">IF(B216="","",IFERROR(XLOOKUP(B216,DATA!$B$4:$B$2103,DATA!$W$4:$W$2103,"",0,1),""))</f>
        <v>901327111</v>
      </c>
      <c r="F216" s="47" t="str">
        <f t="array" ref="F216">IF(B216="","",IFERROR(XLOOKUP(E216,PROVEEDORES!$A$2:$A$200,PROVEEDORES!$B$2:$B$200,"NO ENCONTRADO",0,1),""))</f>
        <v>TORNOHIMEC SAS</v>
      </c>
      <c r="G216" s="47" t="str">
        <f t="array" ref="G216">IF(B216="","",IFERROR(XLOOKUP(B216,DATA!$B$4:$B$2103,DATA!$L$4:$L$2103,"",0,1),""))</f>
        <v>UND</v>
      </c>
      <c r="H216" s="47">
        <f t="array" ref="H216">IF(B216="","",IFERROR(XLOOKUP(B216,DATA!$B$4:$B$2103,DATA!$E$4:$E$2103,0,0,1),0))</f>
        <v>2</v>
      </c>
      <c r="I216" s="48">
        <f t="array" ref="I216">IF(B216="","",IFERROR(XLOOKUP(B216,DATA!$B$4:$B$2103,DATA!$F$4:$F$2103,0,0,1),0))</f>
        <v>103768</v>
      </c>
      <c r="J216" s="48">
        <f t="shared" si="1"/>
        <v>207536</v>
      </c>
      <c r="K216" s="47">
        <f t="array" ref="K216">IF(B216="","",IFERROR(XLOOKUP(B216,DATA!$B$4:$B$2103,DATA!$N$4:$N$2103,0,0,1),0))</f>
        <v>42</v>
      </c>
      <c r="L216" s="85">
        <f t="shared" si="2"/>
        <v>0.1150684932</v>
      </c>
      <c r="M216" s="47">
        <f t="array" ref="M216">IF(B216="","",IFERROR(XLOOKUP(B216,DATA!$B$4:$B$2103,DATA!$P$4:$P$2103,0,0,1),0))</f>
        <v>0</v>
      </c>
      <c r="N216" s="47">
        <f t="shared" si="3"/>
        <v>0</v>
      </c>
      <c r="O216" s="47">
        <f t="shared" si="4"/>
        <v>1</v>
      </c>
      <c r="P216" s="47">
        <f t="shared" si="5"/>
        <v>17</v>
      </c>
      <c r="Q216" s="47" t="str">
        <f t="shared" si="6"/>
        <v>PRECAUCION</v>
      </c>
      <c r="R216" s="47" t="str">
        <f t="shared" si="7"/>
        <v>MONITOREAR 48H</v>
      </c>
      <c r="S216" s="47">
        <f t="shared" si="8"/>
        <v>0</v>
      </c>
      <c r="T216" s="48">
        <f t="shared" si="9"/>
        <v>0</v>
      </c>
      <c r="U216" s="47" t="str">
        <f t="array" ref="U216">IF(B216="","",IFERROR(XLOOKUP(B216,DATA!$B$4:$B$2103,DATA!$M$4:$M$2103,"",0,1),""))</f>
        <v>B</v>
      </c>
      <c r="V216" s="47" t="str">
        <f t="array" ref="V216">IF(B216="","",IFERROR(XLOOKUP(B216,DATA!$B$4:$B$2103,DATA!$X$4:$X$2103,"",0,1),""))</f>
        <v>SU01A0202</v>
      </c>
      <c r="W216" s="47" t="str">
        <f t="array" ref="W216">IF(B216="","",IFERROR(XLOOKUP(B216,DATA!$B$4:$B$2103,DATA!$H$4:$H$2103,"",0,1),""))</f>
        <v>PLATAFORMA</v>
      </c>
      <c r="X216" s="47" t="str">
        <f t="shared" si="10"/>
        <v>3-MEDIA</v>
      </c>
      <c r="Y216" s="65" t="str">
        <f t="shared" si="11"/>
        <v/>
      </c>
      <c r="Z216" s="47" t="str">
        <f t="shared" si="12"/>
        <v/>
      </c>
    </row>
    <row r="217" ht="15.75" customHeight="1">
      <c r="B217" s="52">
        <f>IF(DATA!B217="","",DATA!B217)</f>
        <v>12630062</v>
      </c>
      <c r="C217" s="52">
        <f t="array" ref="C217">IF(B217="","",IFERROR(XLOOKUP(B217,DATA!$B$4:$B$2103,DATA!$D$4:$D$2103,"",0,1),""))</f>
        <v>994848</v>
      </c>
      <c r="D217" s="52" t="str">
        <f t="array" ref="D217">IF(B217="","",IFERROR(XLOOKUP(B217,DATA!$B$4:$B$2103,DATA!$C$4:$C$2103,"",0,1),""))</f>
        <v>ARANDELA</v>
      </c>
      <c r="E217" s="52">
        <f t="array" ref="E217">IF(B217="","",IFERROR(XLOOKUP(B217,DATA!$B$4:$B$2103,DATA!$W$4:$W$2103,"",0,1),""))</f>
        <v>900315569</v>
      </c>
      <c r="F217" s="52" t="str">
        <f t="array" ref="F217">IF(B217="","",IFERROR(XLOOKUP(E217,PROVEEDORES!$A$2:$A$200,PROVEEDORES!$B$2:$B$200,"NO ENCONTRADO",0,1),""))</f>
        <v>VOLVO GROUP COLOMBIA S A S</v>
      </c>
      <c r="G217" s="52" t="str">
        <f t="array" ref="G217">IF(B217="","",IFERROR(XLOOKUP(B217,DATA!$B$4:$B$2103,DATA!$L$4:$L$2103,"",0,1),""))</f>
        <v>UND</v>
      </c>
      <c r="H217" s="52">
        <f t="array" ref="H217">IF(B217="","",IFERROR(XLOOKUP(B217,DATA!$B$4:$B$2103,DATA!$E$4:$E$2103,0,0,1),0))</f>
        <v>13</v>
      </c>
      <c r="I217" s="53">
        <f t="array" ref="I217">IF(B217="","",IFERROR(XLOOKUP(B217,DATA!$B$4:$B$2103,DATA!$F$4:$F$2103,0,0,1),0))</f>
        <v>3100.505</v>
      </c>
      <c r="J217" s="53">
        <f t="shared" si="1"/>
        <v>40306.565</v>
      </c>
      <c r="K217" s="52">
        <f t="array" ref="K217">IF(B217="","",IFERROR(XLOOKUP(B217,DATA!$B$4:$B$2103,DATA!$N$4:$N$2103,0,0,1),0))</f>
        <v>47</v>
      </c>
      <c r="L217" s="86">
        <f t="shared" si="2"/>
        <v>0.1287671233</v>
      </c>
      <c r="M217" s="52">
        <f t="array" ref="M217">IF(B217="","",IFERROR(XLOOKUP(B217,DATA!$B$4:$B$2103,DATA!$P$4:$P$2103,0,0,1),0))</f>
        <v>0</v>
      </c>
      <c r="N217" s="52">
        <f t="shared" si="3"/>
        <v>0</v>
      </c>
      <c r="O217" s="52">
        <f t="shared" si="4"/>
        <v>1</v>
      </c>
      <c r="P217" s="52">
        <f t="shared" si="5"/>
        <v>101</v>
      </c>
      <c r="Q217" s="52" t="str">
        <f t="shared" si="6"/>
        <v>OPTIMO</v>
      </c>
      <c r="R217" s="52" t="str">
        <f t="shared" si="7"/>
        <v>NIVEL OPTIMO</v>
      </c>
      <c r="S217" s="52">
        <f t="shared" si="8"/>
        <v>0</v>
      </c>
      <c r="T217" s="53">
        <f t="shared" si="9"/>
        <v>0</v>
      </c>
      <c r="U217" s="52" t="str">
        <f t="array" ref="U217">IF(B217="","",IFERROR(XLOOKUP(B217,DATA!$B$4:$B$2103,DATA!$M$4:$M$2103,"",0,1),""))</f>
        <v>B</v>
      </c>
      <c r="V217" s="52" t="str">
        <f t="array" ref="V217">IF(B217="","",IFERROR(XLOOKUP(B217,DATA!$B$4:$B$2103,DATA!$X$4:$X$2103,"",0,1),""))</f>
        <v>SU01A0205</v>
      </c>
      <c r="W217" s="52" t="str">
        <f t="array" ref="W217">IF(B217="","",IFERROR(XLOOKUP(B217,DATA!$B$4:$B$2103,DATA!$H$4:$H$2103,"",0,1),""))</f>
        <v>PLATAFORMA</v>
      </c>
      <c r="X217" s="52" t="str">
        <f t="shared" si="10"/>
        <v>3-MEDIA</v>
      </c>
      <c r="Y217" s="87" t="str">
        <f t="shared" si="11"/>
        <v/>
      </c>
      <c r="Z217" s="52" t="str">
        <f t="shared" si="12"/>
        <v/>
      </c>
    </row>
    <row r="218" ht="15.75" customHeight="1">
      <c r="B218" s="47">
        <f>IF(DATA!B218="","",DATA!B218)</f>
        <v>12630063</v>
      </c>
      <c r="C218" s="47">
        <f t="array" ref="C218">IF(B218="","",IFERROR(XLOOKUP(B218,DATA!$B$4:$B$2103,DATA!$D$4:$D$2103,"",0,1),""))</f>
        <v>21503575</v>
      </c>
      <c r="D218" s="47" t="str">
        <f t="array" ref="D218">IF(B218="","",IFERROR(XLOOKUP(B218,DATA!$B$4:$B$2103,DATA!$C$4:$C$2103,"",0,1),""))</f>
        <v>ANILLO RETEN</v>
      </c>
      <c r="E218" s="47">
        <f t="array" ref="E218">IF(B218="","",IFERROR(XLOOKUP(B218,DATA!$B$4:$B$2103,DATA!$W$4:$W$2103,"",0,1),""))</f>
        <v>900315569</v>
      </c>
      <c r="F218" s="47" t="str">
        <f t="array" ref="F218">IF(B218="","",IFERROR(XLOOKUP(E218,PROVEEDORES!$A$2:$A$200,PROVEEDORES!$B$2:$B$200,"NO ENCONTRADO",0,1),""))</f>
        <v>VOLVO GROUP COLOMBIA S A S</v>
      </c>
      <c r="G218" s="47" t="str">
        <f t="array" ref="G218">IF(B218="","",IFERROR(XLOOKUP(B218,DATA!$B$4:$B$2103,DATA!$L$4:$L$2103,"",0,1),""))</f>
        <v>UND</v>
      </c>
      <c r="H218" s="47">
        <f t="array" ref="H218">IF(B218="","",IFERROR(XLOOKUP(B218,DATA!$B$4:$B$2103,DATA!$E$4:$E$2103,0,0,1),0))</f>
        <v>30</v>
      </c>
      <c r="I218" s="48">
        <f t="array" ref="I218">IF(B218="","",IFERROR(XLOOKUP(B218,DATA!$B$4:$B$2103,DATA!$F$4:$F$2103,0,0,1),0))</f>
        <v>17028.93</v>
      </c>
      <c r="J218" s="48">
        <f t="shared" si="1"/>
        <v>510867.9</v>
      </c>
      <c r="K218" s="47">
        <f t="array" ref="K218">IF(B218="","",IFERROR(XLOOKUP(B218,DATA!$B$4:$B$2103,DATA!$N$4:$N$2103,0,0,1),0))</f>
        <v>0</v>
      </c>
      <c r="L218" s="85">
        <f t="shared" si="2"/>
        <v>0</v>
      </c>
      <c r="M218" s="47">
        <f t="array" ref="M218">IF(B218="","",IFERROR(XLOOKUP(B218,DATA!$B$4:$B$2103,DATA!$P$4:$P$2103,0,0,1),0))</f>
        <v>0</v>
      </c>
      <c r="N218" s="47">
        <f t="shared" si="3"/>
        <v>0</v>
      </c>
      <c r="O218" s="47">
        <f t="shared" si="4"/>
        <v>0</v>
      </c>
      <c r="P218" s="47" t="str">
        <f t="shared" si="5"/>
        <v/>
      </c>
      <c r="Q218" s="47" t="str">
        <f t="shared" si="6"/>
        <v>EXCESO</v>
      </c>
      <c r="R218" s="47" t="str">
        <f t="shared" si="7"/>
        <v>EVALUAR REDUCCION</v>
      </c>
      <c r="S218" s="47">
        <f t="shared" si="8"/>
        <v>0</v>
      </c>
      <c r="T218" s="48">
        <f t="shared" si="9"/>
        <v>0</v>
      </c>
      <c r="U218" s="47" t="str">
        <f t="array" ref="U218">IF(B218="","",IFERROR(XLOOKUP(B218,DATA!$B$4:$B$2103,DATA!$M$4:$M$2103,"",0,1),""))</f>
        <v>B</v>
      </c>
      <c r="V218" s="47" t="str">
        <f t="array" ref="V218">IF(B218="","",IFERROR(XLOOKUP(B218,DATA!$B$4:$B$2103,DATA!$X$4:$X$2103,"",0,1),""))</f>
        <v>SU01A0205</v>
      </c>
      <c r="W218" s="47" t="str">
        <f t="array" ref="W218">IF(B218="","",IFERROR(XLOOKUP(B218,DATA!$B$4:$B$2103,DATA!$H$4:$H$2103,"",0,1),""))</f>
        <v>PLATAFORMA</v>
      </c>
      <c r="X218" s="47" t="str">
        <f t="shared" si="10"/>
        <v>3-MEDIA</v>
      </c>
      <c r="Y218" s="65" t="str">
        <f t="shared" si="11"/>
        <v/>
      </c>
      <c r="Z218" s="47" t="str">
        <f t="shared" si="12"/>
        <v/>
      </c>
    </row>
    <row r="219" ht="15.75" customHeight="1">
      <c r="B219" s="52">
        <f>IF(DATA!B219="","",DATA!B219)</f>
        <v>12630064</v>
      </c>
      <c r="C219" s="52">
        <f t="array" ref="C219">IF(B219="","",IFERROR(XLOOKUP(B219,DATA!$B$4:$B$2103,DATA!$D$4:$D$2103,"",0,1),""))</f>
        <v>20747918</v>
      </c>
      <c r="D219" s="52" t="str">
        <f t="array" ref="D219">IF(B219="","",IFERROR(XLOOKUP(B219,DATA!$B$4:$B$2103,DATA!$C$4:$C$2103,"",0,1),""))</f>
        <v>CONEXIÓN DE TUBO</v>
      </c>
      <c r="E219" s="52">
        <f t="array" ref="E219">IF(B219="","",IFERROR(XLOOKUP(B219,DATA!$B$4:$B$2103,DATA!$W$4:$W$2103,"",0,1),""))</f>
        <v>900315569</v>
      </c>
      <c r="F219" s="52" t="str">
        <f t="array" ref="F219">IF(B219="","",IFERROR(XLOOKUP(E219,PROVEEDORES!$A$2:$A$200,PROVEEDORES!$B$2:$B$200,"NO ENCONTRADO",0,1),""))</f>
        <v>VOLVO GROUP COLOMBIA S A S</v>
      </c>
      <c r="G219" s="52" t="str">
        <f t="array" ref="G219">IF(B219="","",IFERROR(XLOOKUP(B219,DATA!$B$4:$B$2103,DATA!$L$4:$L$2103,"",0,1),""))</f>
        <v>UND</v>
      </c>
      <c r="H219" s="52">
        <f t="array" ref="H219">IF(B219="","",IFERROR(XLOOKUP(B219,DATA!$B$4:$B$2103,DATA!$E$4:$E$2103,0,0,1),0))</f>
        <v>0</v>
      </c>
      <c r="I219" s="53">
        <f t="array" ref="I219">IF(B219="","",IFERROR(XLOOKUP(B219,DATA!$B$4:$B$2103,DATA!$F$4:$F$2103,0,0,1),0))</f>
        <v>27.75</v>
      </c>
      <c r="J219" s="53">
        <f t="shared" si="1"/>
        <v>0</v>
      </c>
      <c r="K219" s="52">
        <f t="array" ref="K219">IF(B219="","",IFERROR(XLOOKUP(B219,DATA!$B$4:$B$2103,DATA!$N$4:$N$2103,0,0,1),0))</f>
        <v>0</v>
      </c>
      <c r="L219" s="86">
        <f t="shared" si="2"/>
        <v>0</v>
      </c>
      <c r="M219" s="52">
        <f t="array" ref="M219">IF(B219="","",IFERROR(XLOOKUP(B219,DATA!$B$4:$B$2103,DATA!$P$4:$P$2103,0,0,1),0))</f>
        <v>0</v>
      </c>
      <c r="N219" s="52">
        <f t="shared" si="3"/>
        <v>0</v>
      </c>
      <c r="O219" s="52">
        <f t="shared" si="4"/>
        <v>0</v>
      </c>
      <c r="P219" s="52" t="str">
        <f t="shared" si="5"/>
        <v/>
      </c>
      <c r="Q219" s="52" t="str">
        <f t="shared" si="6"/>
        <v>CRITICO</v>
      </c>
      <c r="R219" s="52" t="str">
        <f t="shared" si="7"/>
        <v>PEDIR INMEDIATAMENTE</v>
      </c>
      <c r="S219" s="52">
        <f t="shared" si="8"/>
        <v>0</v>
      </c>
      <c r="T219" s="53">
        <f t="shared" si="9"/>
        <v>0</v>
      </c>
      <c r="U219" s="52" t="str">
        <f t="array" ref="U219">IF(B219="","",IFERROR(XLOOKUP(B219,DATA!$B$4:$B$2103,DATA!$M$4:$M$2103,"",0,1),""))</f>
        <v>B</v>
      </c>
      <c r="V219" s="52" t="str">
        <f t="array" ref="V219">IF(B219="","",IFERROR(XLOOKUP(B219,DATA!$B$4:$B$2103,DATA!$X$4:$X$2103,"",0,1),""))</f>
        <v>SU01A0202</v>
      </c>
      <c r="W219" s="52" t="str">
        <f t="array" ref="W219">IF(B219="","",IFERROR(XLOOKUP(B219,DATA!$B$4:$B$2103,DATA!$H$4:$H$2103,"",0,1),""))</f>
        <v>PLATAFORMA</v>
      </c>
      <c r="X219" s="52" t="str">
        <f t="shared" si="10"/>
        <v>3-MEDIA</v>
      </c>
      <c r="Y219" s="87" t="str">
        <f t="shared" si="11"/>
        <v/>
      </c>
      <c r="Z219" s="52">
        <f t="shared" si="12"/>
        <v>12630064</v>
      </c>
    </row>
    <row r="220" ht="15.75" customHeight="1">
      <c r="B220" s="47">
        <f>IF(DATA!B220="","",DATA!B220)</f>
        <v>12630065</v>
      </c>
      <c r="C220" s="47">
        <f t="array" ref="C220">IF(B220="","",IFERROR(XLOOKUP(B220,DATA!$B$4:$B$2103,DATA!$D$4:$D$2103,"",0,1),""))</f>
        <v>20879116</v>
      </c>
      <c r="D220" s="47" t="str">
        <f t="array" ref="D220">IF(B220="","",IFERROR(XLOOKUP(B220,DATA!$B$4:$B$2103,DATA!$C$4:$C$2103,"",0,1),""))</f>
        <v>CAJA DE COJINETE</v>
      </c>
      <c r="E220" s="47">
        <f t="array" ref="E220">IF(B220="","",IFERROR(XLOOKUP(B220,DATA!$B$4:$B$2103,DATA!$W$4:$W$2103,"",0,1),""))</f>
        <v>900315569</v>
      </c>
      <c r="F220" s="47" t="str">
        <f t="array" ref="F220">IF(B220="","",IFERROR(XLOOKUP(E220,PROVEEDORES!$A$2:$A$200,PROVEEDORES!$B$2:$B$200,"NO ENCONTRADO",0,1),""))</f>
        <v>VOLVO GROUP COLOMBIA S A S</v>
      </c>
      <c r="G220" s="47" t="str">
        <f t="array" ref="G220">IF(B220="","",IFERROR(XLOOKUP(B220,DATA!$B$4:$B$2103,DATA!$L$4:$L$2103,"",0,1),""))</f>
        <v>UND</v>
      </c>
      <c r="H220" s="47">
        <f t="array" ref="H220">IF(B220="","",IFERROR(XLOOKUP(B220,DATA!$B$4:$B$2103,DATA!$E$4:$E$2103,0,0,1),0))</f>
        <v>0</v>
      </c>
      <c r="I220" s="48">
        <f t="array" ref="I220">IF(B220="","",IFERROR(XLOOKUP(B220,DATA!$B$4:$B$2103,DATA!$F$4:$F$2103,0,0,1),0))</f>
        <v>1835441</v>
      </c>
      <c r="J220" s="48">
        <f t="shared" si="1"/>
        <v>0</v>
      </c>
      <c r="K220" s="47">
        <f t="array" ref="K220">IF(B220="","",IFERROR(XLOOKUP(B220,DATA!$B$4:$B$2103,DATA!$N$4:$N$2103,0,0,1),0))</f>
        <v>1</v>
      </c>
      <c r="L220" s="85">
        <f t="shared" si="2"/>
        <v>0.002739726027</v>
      </c>
      <c r="M220" s="47">
        <f t="array" ref="M220">IF(B220="","",IFERROR(XLOOKUP(B220,DATA!$B$4:$B$2103,DATA!$P$4:$P$2103,0,0,1),0))</f>
        <v>0</v>
      </c>
      <c r="N220" s="47">
        <f t="shared" si="3"/>
        <v>0</v>
      </c>
      <c r="O220" s="47">
        <f t="shared" si="4"/>
        <v>0</v>
      </c>
      <c r="P220" s="47">
        <f t="shared" si="5"/>
        <v>0</v>
      </c>
      <c r="Q220" s="47" t="str">
        <f t="shared" si="6"/>
        <v>CRITICO</v>
      </c>
      <c r="R220" s="47" t="str">
        <f t="shared" si="7"/>
        <v>PEDIR INMEDIATAMENTE</v>
      </c>
      <c r="S220" s="47">
        <f t="shared" si="8"/>
        <v>0</v>
      </c>
      <c r="T220" s="48">
        <f t="shared" si="9"/>
        <v>0</v>
      </c>
      <c r="U220" s="47" t="str">
        <f t="array" ref="U220">IF(B220="","",IFERROR(XLOOKUP(B220,DATA!$B$4:$B$2103,DATA!$M$4:$M$2103,"",0,1),""))</f>
        <v>B</v>
      </c>
      <c r="V220" s="47" t="str">
        <f t="array" ref="V220">IF(B220="","",IFERROR(XLOOKUP(B220,DATA!$B$4:$B$2103,DATA!$X$4:$X$2103,"",0,1),""))</f>
        <v>SU01A0202</v>
      </c>
      <c r="W220" s="47" t="str">
        <f t="array" ref="W220">IF(B220="","",IFERROR(XLOOKUP(B220,DATA!$B$4:$B$2103,DATA!$H$4:$H$2103,"",0,1),""))</f>
        <v>PLATAFORMA</v>
      </c>
      <c r="X220" s="47" t="str">
        <f t="shared" si="10"/>
        <v>3-MEDIA</v>
      </c>
      <c r="Y220" s="65">
        <f t="shared" si="11"/>
        <v>1.0022</v>
      </c>
      <c r="Z220" s="47">
        <f t="shared" si="12"/>
        <v>12630065</v>
      </c>
    </row>
    <row r="221" ht="15.75" customHeight="1">
      <c r="B221" s="52">
        <f>IF(DATA!B221="","",DATA!B221)</f>
        <v>12630066</v>
      </c>
      <c r="C221" s="52">
        <f t="array" ref="C221">IF(B221="","",IFERROR(XLOOKUP(B221,DATA!$B$4:$B$2103,DATA!$D$4:$D$2103,"",0,1),""))</f>
        <v>948980</v>
      </c>
      <c r="D221" s="52" t="str">
        <f t="array" ref="D221">IF(B221="","",IFERROR(XLOOKUP(B221,DATA!$B$4:$B$2103,DATA!$C$4:$C$2103,"",0,1),""))</f>
        <v>ANILLO TORICO BOMBA DE AGUA</v>
      </c>
      <c r="E221" s="52">
        <f t="array" ref="E221">IF(B221="","",IFERROR(XLOOKUP(B221,DATA!$B$4:$B$2103,DATA!$W$4:$W$2103,"",0,1),""))</f>
        <v>900315569</v>
      </c>
      <c r="F221" s="52" t="str">
        <f t="array" ref="F221">IF(B221="","",IFERROR(XLOOKUP(E221,PROVEEDORES!$A$2:$A$200,PROVEEDORES!$B$2:$B$200,"NO ENCONTRADO",0,1),""))</f>
        <v>VOLVO GROUP COLOMBIA S A S</v>
      </c>
      <c r="G221" s="52" t="str">
        <f t="array" ref="G221">IF(B221="","",IFERROR(XLOOKUP(B221,DATA!$B$4:$B$2103,DATA!$L$4:$L$2103,"",0,1),""))</f>
        <v>UND</v>
      </c>
      <c r="H221" s="52">
        <f t="array" ref="H221">IF(B221="","",IFERROR(XLOOKUP(B221,DATA!$B$4:$B$2103,DATA!$E$4:$E$2103,0,0,1),0))</f>
        <v>6</v>
      </c>
      <c r="I221" s="53">
        <f t="array" ref="I221">IF(B221="","",IFERROR(XLOOKUP(B221,DATA!$B$4:$B$2103,DATA!$F$4:$F$2103,0,0,1),0))</f>
        <v>22849.54</v>
      </c>
      <c r="J221" s="53">
        <f t="shared" si="1"/>
        <v>137097.24</v>
      </c>
      <c r="K221" s="52">
        <f t="array" ref="K221">IF(B221="","",IFERROR(XLOOKUP(B221,DATA!$B$4:$B$2103,DATA!$N$4:$N$2103,0,0,1),0))</f>
        <v>148</v>
      </c>
      <c r="L221" s="86">
        <f t="shared" si="2"/>
        <v>0.4054794521</v>
      </c>
      <c r="M221" s="52">
        <f t="array" ref="M221">IF(B221="","",IFERROR(XLOOKUP(B221,DATA!$B$4:$B$2103,DATA!$P$4:$P$2103,0,0,1),0))</f>
        <v>0</v>
      </c>
      <c r="N221" s="52">
        <f t="shared" si="3"/>
        <v>1</v>
      </c>
      <c r="O221" s="52">
        <f t="shared" si="4"/>
        <v>4</v>
      </c>
      <c r="P221" s="52">
        <f t="shared" si="5"/>
        <v>15</v>
      </c>
      <c r="Q221" s="52" t="str">
        <f t="shared" si="6"/>
        <v>PRECAUCION</v>
      </c>
      <c r="R221" s="52" t="str">
        <f t="shared" si="7"/>
        <v>MONITOREAR 48H</v>
      </c>
      <c r="S221" s="52">
        <f t="shared" si="8"/>
        <v>0</v>
      </c>
      <c r="T221" s="53">
        <f t="shared" si="9"/>
        <v>0</v>
      </c>
      <c r="U221" s="52" t="str">
        <f t="array" ref="U221">IF(B221="","",IFERROR(XLOOKUP(B221,DATA!$B$4:$B$2103,DATA!$M$4:$M$2103,"",0,1),""))</f>
        <v>A</v>
      </c>
      <c r="V221" s="52" t="str">
        <f t="array" ref="V221">IF(B221="","",IFERROR(XLOOKUP(B221,DATA!$B$4:$B$2103,DATA!$X$4:$X$2103,"",0,1),""))</f>
        <v>SU01F0304</v>
      </c>
      <c r="W221" s="52" t="str">
        <f t="array" ref="W221">IF(B221="","",IFERROR(XLOOKUP(B221,DATA!$B$4:$B$2103,DATA!$H$4:$H$2103,"",0,1),""))</f>
        <v>PLATAFORMA</v>
      </c>
      <c r="X221" s="52" t="str">
        <f t="shared" si="10"/>
        <v>2-ALTA</v>
      </c>
      <c r="Y221" s="87" t="str">
        <f t="shared" si="11"/>
        <v/>
      </c>
      <c r="Z221" s="52" t="str">
        <f t="shared" si="12"/>
        <v/>
      </c>
    </row>
    <row r="222" ht="15.75" customHeight="1">
      <c r="B222" s="47">
        <f>IF(DATA!B222="","",DATA!B222)</f>
        <v>12630067</v>
      </c>
      <c r="C222" s="47">
        <f t="array" ref="C222">IF(B222="","",IFERROR(XLOOKUP(B222,DATA!$B$4:$B$2103,DATA!$D$4:$D$2103,"",0,1),""))</f>
        <v>948700</v>
      </c>
      <c r="D222" s="47" t="str">
        <f t="array" ref="D222">IF(B222="","",IFERROR(XLOOKUP(B222,DATA!$B$4:$B$2103,DATA!$C$4:$C$2103,"",0,1),""))</f>
        <v>ANILLO TORICO</v>
      </c>
      <c r="E222" s="47">
        <f t="array" ref="E222">IF(B222="","",IFERROR(XLOOKUP(B222,DATA!$B$4:$B$2103,DATA!$W$4:$W$2103,"",0,1),""))</f>
        <v>900315569</v>
      </c>
      <c r="F222" s="47" t="str">
        <f t="array" ref="F222">IF(B222="","",IFERROR(XLOOKUP(E222,PROVEEDORES!$A$2:$A$200,PROVEEDORES!$B$2:$B$200,"NO ENCONTRADO",0,1),""))</f>
        <v>VOLVO GROUP COLOMBIA S A S</v>
      </c>
      <c r="G222" s="47" t="str">
        <f t="array" ref="G222">IF(B222="","",IFERROR(XLOOKUP(B222,DATA!$B$4:$B$2103,DATA!$L$4:$L$2103,"",0,1),""))</f>
        <v>UND</v>
      </c>
      <c r="H222" s="47">
        <f t="array" ref="H222">IF(B222="","",IFERROR(XLOOKUP(B222,DATA!$B$4:$B$2103,DATA!$E$4:$E$2103,0,0,1),0))</f>
        <v>7</v>
      </c>
      <c r="I222" s="48">
        <f t="array" ref="I222">IF(B222="","",IFERROR(XLOOKUP(B222,DATA!$B$4:$B$2103,DATA!$F$4:$F$2103,0,0,1),0))</f>
        <v>13798.37</v>
      </c>
      <c r="J222" s="48">
        <f t="shared" si="1"/>
        <v>96588.59</v>
      </c>
      <c r="K222" s="47">
        <f t="array" ref="K222">IF(B222="","",IFERROR(XLOOKUP(B222,DATA!$B$4:$B$2103,DATA!$N$4:$N$2103,0,0,1),0))</f>
        <v>3</v>
      </c>
      <c r="L222" s="85">
        <f t="shared" si="2"/>
        <v>0.008219178082</v>
      </c>
      <c r="M222" s="47">
        <f t="array" ref="M222">IF(B222="","",IFERROR(XLOOKUP(B222,DATA!$B$4:$B$2103,DATA!$P$4:$P$2103,0,0,1),0))</f>
        <v>0</v>
      </c>
      <c r="N222" s="47">
        <f t="shared" si="3"/>
        <v>0</v>
      </c>
      <c r="O222" s="47">
        <f t="shared" si="4"/>
        <v>0</v>
      </c>
      <c r="P222" s="47">
        <f t="shared" si="5"/>
        <v>852</v>
      </c>
      <c r="Q222" s="47" t="str">
        <f t="shared" si="6"/>
        <v>EXCESO</v>
      </c>
      <c r="R222" s="47" t="str">
        <f t="shared" si="7"/>
        <v>EVALUAR REDUCCION</v>
      </c>
      <c r="S222" s="47">
        <f t="shared" si="8"/>
        <v>0</v>
      </c>
      <c r="T222" s="48">
        <f t="shared" si="9"/>
        <v>0</v>
      </c>
      <c r="U222" s="47" t="str">
        <f t="array" ref="U222">IF(B222="","",IFERROR(XLOOKUP(B222,DATA!$B$4:$B$2103,DATA!$M$4:$M$2103,"",0,1),""))</f>
        <v>C</v>
      </c>
      <c r="V222" s="47" t="str">
        <f t="array" ref="V222">IF(B222="","",IFERROR(XLOOKUP(B222,DATA!$B$4:$B$2103,DATA!$X$4:$X$2103,"",0,1),""))</f>
        <v>SU01F0203</v>
      </c>
      <c r="W222" s="47" t="str">
        <f t="array" ref="W222">IF(B222="","",IFERROR(XLOOKUP(B222,DATA!$B$4:$B$2103,DATA!$H$4:$H$2103,"",0,1),""))</f>
        <v>PLATAFORMA</v>
      </c>
      <c r="X222" s="47" t="str">
        <f t="shared" si="10"/>
        <v>4-BAJA</v>
      </c>
      <c r="Y222" s="65" t="str">
        <f t="shared" si="11"/>
        <v/>
      </c>
      <c r="Z222" s="47" t="str">
        <f t="shared" si="12"/>
        <v/>
      </c>
    </row>
    <row r="223" ht="15.75" customHeight="1">
      <c r="B223" s="52">
        <f>IF(DATA!B223="","",DATA!B223)</f>
        <v>12630068</v>
      </c>
      <c r="C223" s="52">
        <f t="array" ref="C223">IF(B223="","",IFERROR(XLOOKUP(B223,DATA!$B$4:$B$2103,DATA!$D$4:$D$2103,"",0,1),""))</f>
        <v>1549574</v>
      </c>
      <c r="D223" s="52" t="str">
        <f t="array" ref="D223">IF(B223="","",IFERROR(XLOOKUP(B223,DATA!$B$4:$B$2103,DATA!$C$4:$C$2103,"",0,1),""))</f>
        <v>PIÑON BOMBA DE ALTA (BOMBA HIDRAULICA)</v>
      </c>
      <c r="E223" s="52">
        <f t="array" ref="E223">IF(B223="","",IFERROR(XLOOKUP(B223,DATA!$B$4:$B$2103,DATA!$W$4:$W$2103,"",0,1),""))</f>
        <v>900315569</v>
      </c>
      <c r="F223" s="52" t="str">
        <f t="array" ref="F223">IF(B223="","",IFERROR(XLOOKUP(E223,PROVEEDORES!$A$2:$A$200,PROVEEDORES!$B$2:$B$200,"NO ENCONTRADO",0,1),""))</f>
        <v>VOLVO GROUP COLOMBIA S A S</v>
      </c>
      <c r="G223" s="52" t="str">
        <f t="array" ref="G223">IF(B223="","",IFERROR(XLOOKUP(B223,DATA!$B$4:$B$2103,DATA!$L$4:$L$2103,"",0,1),""))</f>
        <v>UND</v>
      </c>
      <c r="H223" s="52">
        <f t="array" ref="H223">IF(B223="","",IFERROR(XLOOKUP(B223,DATA!$B$4:$B$2103,DATA!$E$4:$E$2103,0,0,1),0))</f>
        <v>0</v>
      </c>
      <c r="I223" s="53">
        <f t="array" ref="I223">IF(B223="","",IFERROR(XLOOKUP(B223,DATA!$B$4:$B$2103,DATA!$F$4:$F$2103,0,0,1),0))</f>
        <v>1566091</v>
      </c>
      <c r="J223" s="53">
        <f t="shared" si="1"/>
        <v>0</v>
      </c>
      <c r="K223" s="52">
        <f t="array" ref="K223">IF(B223="","",IFERROR(XLOOKUP(B223,DATA!$B$4:$B$2103,DATA!$N$4:$N$2103,0,0,1),0))</f>
        <v>1</v>
      </c>
      <c r="L223" s="86">
        <f t="shared" si="2"/>
        <v>0.002739726027</v>
      </c>
      <c r="M223" s="52">
        <f t="array" ref="M223">IF(B223="","",IFERROR(XLOOKUP(B223,DATA!$B$4:$B$2103,DATA!$P$4:$P$2103,0,0,1),0))</f>
        <v>0</v>
      </c>
      <c r="N223" s="52">
        <f t="shared" si="3"/>
        <v>0</v>
      </c>
      <c r="O223" s="52">
        <f t="shared" si="4"/>
        <v>0</v>
      </c>
      <c r="P223" s="52">
        <f t="shared" si="5"/>
        <v>0</v>
      </c>
      <c r="Q223" s="52" t="str">
        <f t="shared" si="6"/>
        <v>CRITICO</v>
      </c>
      <c r="R223" s="52" t="str">
        <f t="shared" si="7"/>
        <v>PEDIR INMEDIATAMENTE</v>
      </c>
      <c r="S223" s="52">
        <f t="shared" si="8"/>
        <v>0</v>
      </c>
      <c r="T223" s="53">
        <f t="shared" si="9"/>
        <v>0</v>
      </c>
      <c r="U223" s="52" t="str">
        <f t="array" ref="U223">IF(B223="","",IFERROR(XLOOKUP(B223,DATA!$B$4:$B$2103,DATA!$M$4:$M$2103,"",0,1),""))</f>
        <v>C</v>
      </c>
      <c r="V223" s="52" t="str">
        <f t="array" ref="V223">IF(B223="","",IFERROR(XLOOKUP(B223,DATA!$B$4:$B$2103,DATA!$X$4:$X$2103,"",0,1),""))</f>
        <v>SU01F0203</v>
      </c>
      <c r="W223" s="52" t="str">
        <f t="array" ref="W223">IF(B223="","",IFERROR(XLOOKUP(B223,DATA!$B$4:$B$2103,DATA!$H$4:$H$2103,"",0,1),""))</f>
        <v>PLATAFORMA</v>
      </c>
      <c r="X223" s="52" t="str">
        <f t="shared" si="10"/>
        <v>4-BAJA</v>
      </c>
      <c r="Y223" s="87">
        <f t="shared" si="11"/>
        <v>1.00223</v>
      </c>
      <c r="Z223" s="52">
        <f t="shared" si="12"/>
        <v>12630068</v>
      </c>
    </row>
    <row r="224" ht="15.75" customHeight="1">
      <c r="B224" s="47">
        <f>IF(DATA!B224="","",DATA!B224)</f>
        <v>13210008</v>
      </c>
      <c r="C224" s="47">
        <f t="array" ref="C224">IF(B224="","",IFERROR(XLOOKUP(B224,DATA!$B$4:$B$2103,DATA!$D$4:$D$2103,"",0,1),""))</f>
        <v>21561402</v>
      </c>
      <c r="D224" s="47" t="str">
        <f t="array" ref="D224">IF(B224="","",IFERROR(XLOOKUP(B224,DATA!$B$4:$B$2103,DATA!$C$4:$C$2103,"",0,1),""))</f>
        <v>ALTERNADOR</v>
      </c>
      <c r="E224" s="47">
        <f t="array" ref="E224">IF(B224="","",IFERROR(XLOOKUP(B224,DATA!$B$4:$B$2103,DATA!$W$4:$W$2103,"",0,1),""))</f>
        <v>830073570</v>
      </c>
      <c r="F224" s="47" t="str">
        <f t="array" ref="F224">IF(B224="","",IFERROR(XLOOKUP(E224,PROVEEDORES!$A$2:$A$200,PROVEEDORES!$B$2:$B$200,"NO ENCONTRADO",0,1),""))</f>
        <v>INNOVATEQ S.A.S</v>
      </c>
      <c r="G224" s="47" t="str">
        <f t="array" ref="G224">IF(B224="","",IFERROR(XLOOKUP(B224,DATA!$B$4:$B$2103,DATA!$L$4:$L$2103,"",0,1),""))</f>
        <v>UND</v>
      </c>
      <c r="H224" s="47">
        <f t="array" ref="H224">IF(B224="","",IFERROR(XLOOKUP(B224,DATA!$B$4:$B$2103,DATA!$E$4:$E$2103,0,0,1),0))</f>
        <v>51</v>
      </c>
      <c r="I224" s="48">
        <f t="array" ref="I224">IF(B224="","",IFERROR(XLOOKUP(B224,DATA!$B$4:$B$2103,DATA!$F$4:$F$2103,0,0,1),0))</f>
        <v>1487533</v>
      </c>
      <c r="J224" s="48">
        <f t="shared" si="1"/>
        <v>75864183</v>
      </c>
      <c r="K224" s="47">
        <f t="array" ref="K224">IF(B224="","",IFERROR(XLOOKUP(B224,DATA!$B$4:$B$2103,DATA!$N$4:$N$2103,0,0,1),0))</f>
        <v>364</v>
      </c>
      <c r="L224" s="85">
        <f t="shared" si="2"/>
        <v>0.997260274</v>
      </c>
      <c r="M224" s="47">
        <f t="array" ref="M224">IF(B224="","",IFERROR(XLOOKUP(B224,DATA!$B$4:$B$2103,DATA!$P$4:$P$2103,0,0,1),0))</f>
        <v>0</v>
      </c>
      <c r="N224" s="47">
        <f t="shared" si="3"/>
        <v>3</v>
      </c>
      <c r="O224" s="47">
        <f t="shared" si="4"/>
        <v>10</v>
      </c>
      <c r="P224" s="47">
        <f t="shared" si="5"/>
        <v>51</v>
      </c>
      <c r="Q224" s="47" t="str">
        <f t="shared" si="6"/>
        <v>OPTIMO</v>
      </c>
      <c r="R224" s="47" t="str">
        <f t="shared" si="7"/>
        <v>NIVEL OPTIMO</v>
      </c>
      <c r="S224" s="47">
        <f t="shared" si="8"/>
        <v>0</v>
      </c>
      <c r="T224" s="48">
        <f t="shared" si="9"/>
        <v>0</v>
      </c>
      <c r="U224" s="47" t="str">
        <f t="array" ref="U224">IF(B224="","",IFERROR(XLOOKUP(B224,DATA!$B$4:$B$2103,DATA!$M$4:$M$2103,"",0,1),""))</f>
        <v>A</v>
      </c>
      <c r="V224" s="47" t="str">
        <f t="array" ref="V224">IF(B224="","",IFERROR(XLOOKUP(B224,DATA!$B$4:$B$2103,DATA!$X$4:$X$2103,"",0,1),""))</f>
        <v>SU01B0101</v>
      </c>
      <c r="W224" s="47" t="str">
        <f t="array" ref="W224">IF(B224="","",IFERROR(XLOOKUP(B224,DATA!$B$4:$B$2103,DATA!$H$4:$H$2103,"",0,1),""))</f>
        <v>ELECTRICIDAD</v>
      </c>
      <c r="X224" s="47" t="str">
        <f t="shared" si="10"/>
        <v>2-ALTA</v>
      </c>
      <c r="Y224" s="65" t="str">
        <f t="shared" si="11"/>
        <v/>
      </c>
      <c r="Z224" s="47" t="str">
        <f t="shared" si="12"/>
        <v/>
      </c>
    </row>
    <row r="225" ht="15.75" customHeight="1">
      <c r="B225" s="52" t="str">
        <f>IF(DATA!B225="","",DATA!B225)</f>
        <v>13210008-R</v>
      </c>
      <c r="C225" s="52">
        <f t="array" ref="C225">IF(B225="","",IFERROR(XLOOKUP(B225,DATA!$B$4:$B$2103,DATA!$D$4:$D$2103,"",0,1),""))</f>
        <v>21561402</v>
      </c>
      <c r="D225" s="52" t="str">
        <f t="array" ref="D225">IF(B225="","",IFERROR(XLOOKUP(B225,DATA!$B$4:$B$2103,DATA!$C$4:$C$2103,"",0,1),""))</f>
        <v>ALTERNADOR</v>
      </c>
      <c r="E225" s="52">
        <f t="array" ref="E225">IF(B225="","",IFERROR(XLOOKUP(B225,DATA!$B$4:$B$2103,DATA!$W$4:$W$2103,"",0,1),""))</f>
        <v>900449648</v>
      </c>
      <c r="F225" s="52" t="str">
        <f t="array" ref="F225">IF(B225="","",IFERROR(XLOOKUP(E225,PROVEEDORES!$A$2:$A$200,PROVEEDORES!$B$2:$B$200,"NO ENCONTRADO",0,1),""))</f>
        <v>SUMILOGISTICA S.A.S.</v>
      </c>
      <c r="G225" s="52" t="str">
        <f t="array" ref="G225">IF(B225="","",IFERROR(XLOOKUP(B225,DATA!$B$4:$B$2103,DATA!$L$4:$L$2103,"",0,1),""))</f>
        <v>UND</v>
      </c>
      <c r="H225" s="52">
        <f t="array" ref="H225">IF(B225="","",IFERROR(XLOOKUP(B225,DATA!$B$4:$B$2103,DATA!$E$4:$E$2103,0,0,1),0))</f>
        <v>6</v>
      </c>
      <c r="I225" s="53">
        <f t="array" ref="I225">IF(B225="","",IFERROR(XLOOKUP(B225,DATA!$B$4:$B$2103,DATA!$F$4:$F$2103,0,0,1),0))</f>
        <v>568917.7</v>
      </c>
      <c r="J225" s="53">
        <f t="shared" si="1"/>
        <v>3413506.2</v>
      </c>
      <c r="K225" s="52">
        <f t="array" ref="K225">IF(B225="","",IFERROR(XLOOKUP(B225,DATA!$B$4:$B$2103,DATA!$N$4:$N$2103,0,0,1),0))</f>
        <v>2645</v>
      </c>
      <c r="L225" s="86">
        <f t="shared" si="2"/>
        <v>7.246575342</v>
      </c>
      <c r="M225" s="52">
        <f t="array" ref="M225">IF(B225="","",IFERROR(XLOOKUP(B225,DATA!$B$4:$B$2103,DATA!$P$4:$P$2103,0,0,1),0))</f>
        <v>0</v>
      </c>
      <c r="N225" s="52">
        <f t="shared" si="3"/>
        <v>25</v>
      </c>
      <c r="O225" s="52">
        <f t="shared" si="4"/>
        <v>76</v>
      </c>
      <c r="P225" s="52">
        <f t="shared" si="5"/>
        <v>1</v>
      </c>
      <c r="Q225" s="52" t="str">
        <f t="shared" si="6"/>
        <v>REORDEN INMEDIATO</v>
      </c>
      <c r="R225" s="52" t="str">
        <f t="shared" si="7"/>
        <v>GENERAR OC EN 24H</v>
      </c>
      <c r="S225" s="52">
        <f t="shared" si="8"/>
        <v>70</v>
      </c>
      <c r="T225" s="53">
        <f t="shared" si="9"/>
        <v>39824239</v>
      </c>
      <c r="U225" s="52" t="str">
        <f t="array" ref="U225">IF(B225="","",IFERROR(XLOOKUP(B225,DATA!$B$4:$B$2103,DATA!$M$4:$M$2103,"",0,1),""))</f>
        <v>A</v>
      </c>
      <c r="V225" s="52" t="str">
        <f t="array" ref="V225">IF(B225="","",IFERROR(XLOOKUP(B225,DATA!$B$4:$B$2103,DATA!$X$4:$X$2103,"",0,1),""))</f>
        <v>SU01B0202</v>
      </c>
      <c r="W225" s="52" t="str">
        <f t="array" ref="W225">IF(B225="","",IFERROR(XLOOKUP(B225,DATA!$B$4:$B$2103,DATA!$H$4:$H$2103,"",0,1),""))</f>
        <v>ELECTRICIDAD</v>
      </c>
      <c r="X225" s="52" t="str">
        <f t="shared" si="10"/>
        <v>2-ALTA</v>
      </c>
      <c r="Y225" s="87" t="str">
        <f t="shared" si="11"/>
        <v/>
      </c>
      <c r="Z225" s="52" t="str">
        <f t="shared" si="12"/>
        <v/>
      </c>
    </row>
    <row r="226" ht="15.75" customHeight="1">
      <c r="B226" s="47">
        <f>IF(DATA!B226="","",DATA!B226)</f>
        <v>13210009</v>
      </c>
      <c r="C226" s="47">
        <f t="array" ref="C226">IF(B226="","",IFERROR(XLOOKUP(B226,DATA!$B$4:$B$2103,DATA!$D$4:$D$2103,"",0,1),""))</f>
        <v>20851842</v>
      </c>
      <c r="D226" s="47" t="str">
        <f t="array" ref="D226">IF(B226="","",IFERROR(XLOOKUP(B226,DATA!$B$4:$B$2103,DATA!$C$4:$C$2103,"",0,1),""))</f>
        <v>PATIN ACANALADO</v>
      </c>
      <c r="E226" s="47">
        <f t="array" ref="E226">IF(B226="","",IFERROR(XLOOKUP(B226,DATA!$B$4:$B$2103,DATA!$W$4:$W$2103,"",0,1),""))</f>
        <v>900315569</v>
      </c>
      <c r="F226" s="47" t="str">
        <f t="array" ref="F226">IF(B226="","",IFERROR(XLOOKUP(E226,PROVEEDORES!$A$2:$A$200,PROVEEDORES!$B$2:$B$200,"NO ENCONTRADO",0,1),""))</f>
        <v>VOLVO GROUP COLOMBIA S A S</v>
      </c>
      <c r="G226" s="47" t="str">
        <f t="array" ref="G226">IF(B226="","",IFERROR(XLOOKUP(B226,DATA!$B$4:$B$2103,DATA!$L$4:$L$2103,"",0,1),""))</f>
        <v>UND</v>
      </c>
      <c r="H226" s="47">
        <f t="array" ref="H226">IF(B226="","",IFERROR(XLOOKUP(B226,DATA!$B$4:$B$2103,DATA!$E$4:$E$2103,0,0,1),0))</f>
        <v>1</v>
      </c>
      <c r="I226" s="48">
        <f t="array" ref="I226">IF(B226="","",IFERROR(XLOOKUP(B226,DATA!$B$4:$B$2103,DATA!$F$4:$F$2103,0,0,1),0))</f>
        <v>304836.6</v>
      </c>
      <c r="J226" s="48">
        <f t="shared" si="1"/>
        <v>304836.6</v>
      </c>
      <c r="K226" s="47">
        <f t="array" ref="K226">IF(B226="","",IFERROR(XLOOKUP(B226,DATA!$B$4:$B$2103,DATA!$N$4:$N$2103,0,0,1),0))</f>
        <v>22</v>
      </c>
      <c r="L226" s="85">
        <f t="shared" si="2"/>
        <v>0.0602739726</v>
      </c>
      <c r="M226" s="47">
        <f t="array" ref="M226">IF(B226="","",IFERROR(XLOOKUP(B226,DATA!$B$4:$B$2103,DATA!$P$4:$P$2103,0,0,1),0))</f>
        <v>0</v>
      </c>
      <c r="N226" s="47">
        <f t="shared" si="3"/>
        <v>0</v>
      </c>
      <c r="O226" s="47">
        <f t="shared" si="4"/>
        <v>0</v>
      </c>
      <c r="P226" s="47">
        <f t="shared" si="5"/>
        <v>17</v>
      </c>
      <c r="Q226" s="47" t="str">
        <f t="shared" si="6"/>
        <v>OPTIMO</v>
      </c>
      <c r="R226" s="47" t="str">
        <f t="shared" si="7"/>
        <v>NIVEL OPTIMO</v>
      </c>
      <c r="S226" s="47">
        <f t="shared" si="8"/>
        <v>0</v>
      </c>
      <c r="T226" s="48">
        <f t="shared" si="9"/>
        <v>0</v>
      </c>
      <c r="U226" s="47" t="str">
        <f t="array" ref="U226">IF(B226="","",IFERROR(XLOOKUP(B226,DATA!$B$4:$B$2103,DATA!$M$4:$M$2103,"",0,1),""))</f>
        <v>C</v>
      </c>
      <c r="V226" s="47" t="str">
        <f t="array" ref="V226">IF(B226="","",IFERROR(XLOOKUP(B226,DATA!$B$4:$B$2103,DATA!$X$4:$X$2103,"",0,1),""))</f>
        <v>SU01F0204</v>
      </c>
      <c r="W226" s="47" t="str">
        <f t="array" ref="W226">IF(B226="","",IFERROR(XLOOKUP(B226,DATA!$B$4:$B$2103,DATA!$H$4:$H$2103,"",0,1),""))</f>
        <v>PLATAFORMA</v>
      </c>
      <c r="X226" s="47" t="str">
        <f t="shared" si="10"/>
        <v>4-BAJA</v>
      </c>
      <c r="Y226" s="65" t="str">
        <f t="shared" si="11"/>
        <v/>
      </c>
      <c r="Z226" s="47" t="str">
        <f t="shared" si="12"/>
        <v/>
      </c>
    </row>
    <row r="227" ht="15.75" customHeight="1">
      <c r="B227" s="52">
        <f>IF(DATA!B227="","",DATA!B227)</f>
        <v>13210010</v>
      </c>
      <c r="C227" s="52">
        <f t="array" ref="C227">IF(B227="","",IFERROR(XLOOKUP(B227,DATA!$B$4:$B$2103,DATA!$D$4:$D$2103,"",0,1),""))</f>
        <v>984826</v>
      </c>
      <c r="D227" s="52" t="str">
        <f t="array" ref="D227">IF(B227="","",IFERROR(XLOOKUP(B227,DATA!$B$4:$B$2103,DATA!$C$4:$C$2103,"",0,1),""))</f>
        <v>TORNILLO EMBRIADO FIJACION ALTERNADOR</v>
      </c>
      <c r="E227" s="52">
        <f t="array" ref="E227">IF(B227="","",IFERROR(XLOOKUP(B227,DATA!$B$4:$B$2103,DATA!$W$4:$W$2103,"",0,1),""))</f>
        <v>900315569</v>
      </c>
      <c r="F227" s="52" t="str">
        <f t="array" ref="F227">IF(B227="","",IFERROR(XLOOKUP(E227,PROVEEDORES!$A$2:$A$200,PROVEEDORES!$B$2:$B$200,"NO ENCONTRADO",0,1),""))</f>
        <v>VOLVO GROUP COLOMBIA S A S</v>
      </c>
      <c r="G227" s="52" t="str">
        <f t="array" ref="G227">IF(B227="","",IFERROR(XLOOKUP(B227,DATA!$B$4:$B$2103,DATA!$L$4:$L$2103,"",0,1),""))</f>
        <v>UND</v>
      </c>
      <c r="H227" s="52">
        <f t="array" ref="H227">IF(B227="","",IFERROR(XLOOKUP(B227,DATA!$B$4:$B$2103,DATA!$E$4:$E$2103,0,0,1),0))</f>
        <v>5</v>
      </c>
      <c r="I227" s="53">
        <f t="array" ref="I227">IF(B227="","",IFERROR(XLOOKUP(B227,DATA!$B$4:$B$2103,DATA!$F$4:$F$2103,0,0,1),0))</f>
        <v>22455.63</v>
      </c>
      <c r="J227" s="53">
        <f t="shared" si="1"/>
        <v>112278.15</v>
      </c>
      <c r="K227" s="52">
        <f t="array" ref="K227">IF(B227="","",IFERROR(XLOOKUP(B227,DATA!$B$4:$B$2103,DATA!$N$4:$N$2103,0,0,1),0))</f>
        <v>5</v>
      </c>
      <c r="L227" s="86">
        <f t="shared" si="2"/>
        <v>0.01369863014</v>
      </c>
      <c r="M227" s="52">
        <f t="array" ref="M227">IF(B227="","",IFERROR(XLOOKUP(B227,DATA!$B$4:$B$2103,DATA!$P$4:$P$2103,0,0,1),0))</f>
        <v>0</v>
      </c>
      <c r="N227" s="52">
        <f t="shared" si="3"/>
        <v>0</v>
      </c>
      <c r="O227" s="52">
        <f t="shared" si="4"/>
        <v>0</v>
      </c>
      <c r="P227" s="52">
        <f t="shared" si="5"/>
        <v>365</v>
      </c>
      <c r="Q227" s="52" t="str">
        <f t="shared" si="6"/>
        <v>EXCESO</v>
      </c>
      <c r="R227" s="52" t="str">
        <f t="shared" si="7"/>
        <v>EVALUAR REDUCCION</v>
      </c>
      <c r="S227" s="52">
        <f t="shared" si="8"/>
        <v>0</v>
      </c>
      <c r="T227" s="53">
        <f t="shared" si="9"/>
        <v>0</v>
      </c>
      <c r="U227" s="52" t="str">
        <f t="array" ref="U227">IF(B227="","",IFERROR(XLOOKUP(B227,DATA!$B$4:$B$2103,DATA!$M$4:$M$2103,"",0,1),""))</f>
        <v>A</v>
      </c>
      <c r="V227" s="52" t="str">
        <f t="array" ref="V227">IF(B227="","",IFERROR(XLOOKUP(B227,DATA!$B$4:$B$2103,DATA!$X$4:$X$2103,"",0,1),""))</f>
        <v>SU01A0304</v>
      </c>
      <c r="W227" s="52" t="str">
        <f t="array" ref="W227">IF(B227="","",IFERROR(XLOOKUP(B227,DATA!$B$4:$B$2103,DATA!$H$4:$H$2103,"",0,1),""))</f>
        <v>ELECTRICIDAD</v>
      </c>
      <c r="X227" s="52" t="str">
        <f t="shared" si="10"/>
        <v>2-ALTA</v>
      </c>
      <c r="Y227" s="87" t="str">
        <f t="shared" si="11"/>
        <v/>
      </c>
      <c r="Z227" s="52" t="str">
        <f t="shared" si="12"/>
        <v/>
      </c>
    </row>
    <row r="228" ht="15.75" customHeight="1">
      <c r="B228" s="47">
        <f>IF(DATA!B228="","",DATA!B228)</f>
        <v>13210011</v>
      </c>
      <c r="C228" s="47">
        <f t="array" ref="C228">IF(B228="","",IFERROR(XLOOKUP(B228,DATA!$B$4:$B$2103,DATA!$D$4:$D$2103,"",0,1),""))</f>
        <v>990952</v>
      </c>
      <c r="D228" s="47" t="str">
        <f t="array" ref="D228">IF(B228="","",IFERROR(XLOOKUP(B228,DATA!$B$4:$B$2103,DATA!$C$4:$C$2103,"",0,1),""))</f>
        <v>TUERCA EMBRIADO FIJACION ALTERNADOR</v>
      </c>
      <c r="E228" s="47">
        <f t="array" ref="E228">IF(B228="","",IFERROR(XLOOKUP(B228,DATA!$B$4:$B$2103,DATA!$W$4:$W$2103,"",0,1),""))</f>
        <v>900315569</v>
      </c>
      <c r="F228" s="47" t="str">
        <f t="array" ref="F228">IF(B228="","",IFERROR(XLOOKUP(E228,PROVEEDORES!$A$2:$A$200,PROVEEDORES!$B$2:$B$200,"NO ENCONTRADO",0,1),""))</f>
        <v>VOLVO GROUP COLOMBIA S A S</v>
      </c>
      <c r="G228" s="47" t="str">
        <f t="array" ref="G228">IF(B228="","",IFERROR(XLOOKUP(B228,DATA!$B$4:$B$2103,DATA!$L$4:$L$2103,"",0,1),""))</f>
        <v>UND</v>
      </c>
      <c r="H228" s="47">
        <f t="array" ref="H228">IF(B228="","",IFERROR(XLOOKUP(B228,DATA!$B$4:$B$2103,DATA!$E$4:$E$2103,0,0,1),0))</f>
        <v>4</v>
      </c>
      <c r="I228" s="48">
        <f t="array" ref="I228">IF(B228="","",IFERROR(XLOOKUP(B228,DATA!$B$4:$B$2103,DATA!$F$4:$F$2103,0,0,1),0))</f>
        <v>6014.046</v>
      </c>
      <c r="J228" s="48">
        <f t="shared" si="1"/>
        <v>24056.184</v>
      </c>
      <c r="K228" s="47">
        <f t="array" ref="K228">IF(B228="","",IFERROR(XLOOKUP(B228,DATA!$B$4:$B$2103,DATA!$N$4:$N$2103,0,0,1),0))</f>
        <v>84</v>
      </c>
      <c r="L228" s="85">
        <f t="shared" si="2"/>
        <v>0.2301369863</v>
      </c>
      <c r="M228" s="47">
        <f t="array" ref="M228">IF(B228="","",IFERROR(XLOOKUP(B228,DATA!$B$4:$B$2103,DATA!$P$4:$P$2103,0,0,1),0))</f>
        <v>0</v>
      </c>
      <c r="N228" s="47">
        <f t="shared" si="3"/>
        <v>1</v>
      </c>
      <c r="O228" s="47">
        <f t="shared" si="4"/>
        <v>3</v>
      </c>
      <c r="P228" s="47">
        <f t="shared" si="5"/>
        <v>17</v>
      </c>
      <c r="Q228" s="47" t="str">
        <f t="shared" si="6"/>
        <v>PRECAUCION</v>
      </c>
      <c r="R228" s="47" t="str">
        <f t="shared" si="7"/>
        <v>MONITOREAR 48H</v>
      </c>
      <c r="S228" s="47">
        <f t="shared" si="8"/>
        <v>0</v>
      </c>
      <c r="T228" s="48">
        <f t="shared" si="9"/>
        <v>0</v>
      </c>
      <c r="U228" s="47" t="str">
        <f t="array" ref="U228">IF(B228="","",IFERROR(XLOOKUP(B228,DATA!$B$4:$B$2103,DATA!$M$4:$M$2103,"",0,1),""))</f>
        <v>A</v>
      </c>
      <c r="V228" s="47" t="str">
        <f t="array" ref="V228">IF(B228="","",IFERROR(XLOOKUP(B228,DATA!$B$4:$B$2103,DATA!$X$4:$X$2103,"",0,1),""))</f>
        <v>SU01F0303</v>
      </c>
      <c r="W228" s="47" t="str">
        <f t="array" ref="W228">IF(B228="","",IFERROR(XLOOKUP(B228,DATA!$B$4:$B$2103,DATA!$H$4:$H$2103,"",0,1),""))</f>
        <v>ELECTRICIDAD</v>
      </c>
      <c r="X228" s="47" t="str">
        <f t="shared" si="10"/>
        <v>2-ALTA</v>
      </c>
      <c r="Y228" s="65" t="str">
        <f t="shared" si="11"/>
        <v/>
      </c>
      <c r="Z228" s="47" t="str">
        <f t="shared" si="12"/>
        <v/>
      </c>
    </row>
    <row r="229" ht="15.75" customHeight="1">
      <c r="B229" s="52">
        <f>IF(DATA!B229="","",DATA!B229)</f>
        <v>13210013</v>
      </c>
      <c r="C229" s="52">
        <f t="array" ref="C229">IF(B229="","",IFERROR(XLOOKUP(B229,DATA!$B$4:$B$2103,DATA!$D$4:$D$2103,"",0,1),""))</f>
        <v>22804728</v>
      </c>
      <c r="D229" s="52" t="str">
        <f t="array" ref="D229">IF(B229="","",IFERROR(XLOOKUP(B229,DATA!$B$4:$B$2103,DATA!$C$4:$C$2103,"",0,1),""))</f>
        <v>MOTOR DE ARRANQUE</v>
      </c>
      <c r="E229" s="52">
        <f t="array" ref="E229">IF(B229="","",IFERROR(XLOOKUP(B229,DATA!$B$4:$B$2103,DATA!$W$4:$W$2103,"",0,1),""))</f>
        <v>830073570</v>
      </c>
      <c r="F229" s="52" t="str">
        <f t="array" ref="F229">IF(B229="","",IFERROR(XLOOKUP(E229,PROVEEDORES!$A$2:$A$200,PROVEEDORES!$B$2:$B$200,"NO ENCONTRADO",0,1),""))</f>
        <v>INNOVATEQ S.A.S</v>
      </c>
      <c r="G229" s="52" t="str">
        <f t="array" ref="G229">IF(B229="","",IFERROR(XLOOKUP(B229,DATA!$B$4:$B$2103,DATA!$L$4:$L$2103,"",0,1),""))</f>
        <v>UND</v>
      </c>
      <c r="H229" s="52">
        <f t="array" ref="H229">IF(B229="","",IFERROR(XLOOKUP(B229,DATA!$B$4:$B$2103,DATA!$E$4:$E$2103,0,0,1),0))</f>
        <v>0</v>
      </c>
      <c r="I229" s="53">
        <f t="array" ref="I229">IF(B229="","",IFERROR(XLOOKUP(B229,DATA!$B$4:$B$2103,DATA!$F$4:$F$2103,0,0,1),0))</f>
        <v>1917090</v>
      </c>
      <c r="J229" s="53">
        <f t="shared" si="1"/>
        <v>0</v>
      </c>
      <c r="K229" s="52">
        <f t="array" ref="K229">IF(B229="","",IFERROR(XLOOKUP(B229,DATA!$B$4:$B$2103,DATA!$N$4:$N$2103,0,0,1),0))</f>
        <v>7</v>
      </c>
      <c r="L229" s="86">
        <f t="shared" si="2"/>
        <v>0.01917808219</v>
      </c>
      <c r="M229" s="52">
        <f t="array" ref="M229">IF(B229="","",IFERROR(XLOOKUP(B229,DATA!$B$4:$B$2103,DATA!$P$4:$P$2103,0,0,1),0))</f>
        <v>0</v>
      </c>
      <c r="N229" s="52">
        <f t="shared" si="3"/>
        <v>0</v>
      </c>
      <c r="O229" s="52">
        <f t="shared" si="4"/>
        <v>0</v>
      </c>
      <c r="P229" s="52">
        <f t="shared" si="5"/>
        <v>0</v>
      </c>
      <c r="Q229" s="52" t="str">
        <f t="shared" si="6"/>
        <v>CRITICO</v>
      </c>
      <c r="R229" s="52" t="str">
        <f t="shared" si="7"/>
        <v>PEDIR INMEDIATAMENTE</v>
      </c>
      <c r="S229" s="52">
        <f t="shared" si="8"/>
        <v>0</v>
      </c>
      <c r="T229" s="53">
        <f t="shared" si="9"/>
        <v>0</v>
      </c>
      <c r="U229" s="52" t="str">
        <f t="array" ref="U229">IF(B229="","",IFERROR(XLOOKUP(B229,DATA!$B$4:$B$2103,DATA!$M$4:$M$2103,"",0,1),""))</f>
        <v>C</v>
      </c>
      <c r="V229" s="52" t="str">
        <f t="array" ref="V229">IF(B229="","",IFERROR(XLOOKUP(B229,DATA!$B$4:$B$2103,DATA!$X$4:$X$2103,"",0,1),""))</f>
        <v>SU01B0104</v>
      </c>
      <c r="W229" s="52" t="str">
        <f t="array" ref="W229">IF(B229="","",IFERROR(XLOOKUP(B229,DATA!$B$4:$B$2103,DATA!$H$4:$H$2103,"",0,1),""))</f>
        <v>ELECTRICIDAD</v>
      </c>
      <c r="X229" s="52" t="str">
        <f t="shared" si="10"/>
        <v>4-BAJA</v>
      </c>
      <c r="Y229" s="87">
        <f t="shared" si="11"/>
        <v>7.00229</v>
      </c>
      <c r="Z229" s="52">
        <f t="shared" si="12"/>
        <v>13210013</v>
      </c>
    </row>
    <row r="230" ht="15.75" customHeight="1">
      <c r="B230" s="47" t="str">
        <f>IF(DATA!B230="","",DATA!B230)</f>
        <v>13210013-R</v>
      </c>
      <c r="C230" s="47">
        <f t="array" ref="C230">IF(B230="","",IFERROR(XLOOKUP(B230,DATA!$B$4:$B$2103,DATA!$D$4:$D$2103,"",0,1),""))</f>
        <v>22804728</v>
      </c>
      <c r="D230" s="47" t="str">
        <f t="array" ref="D230">IF(B230="","",IFERROR(XLOOKUP(B230,DATA!$B$4:$B$2103,DATA!$C$4:$C$2103,"",0,1),""))</f>
        <v>MOTOR DE ARRANQUE</v>
      </c>
      <c r="E230" s="47">
        <f t="array" ref="E230">IF(B230="","",IFERROR(XLOOKUP(B230,DATA!$B$4:$B$2103,DATA!$W$4:$W$2103,"",0,1),""))</f>
        <v>900449648</v>
      </c>
      <c r="F230" s="47" t="str">
        <f t="array" ref="F230">IF(B230="","",IFERROR(XLOOKUP(E230,PROVEEDORES!$A$2:$A$200,PROVEEDORES!$B$2:$B$200,"NO ENCONTRADO",0,1),""))</f>
        <v>SUMILOGISTICA S.A.S.</v>
      </c>
      <c r="G230" s="47" t="str">
        <f t="array" ref="G230">IF(B230="","",IFERROR(XLOOKUP(B230,DATA!$B$4:$B$2103,DATA!$L$4:$L$2103,"",0,1),""))</f>
        <v>UND</v>
      </c>
      <c r="H230" s="47">
        <f t="array" ref="H230">IF(B230="","",IFERROR(XLOOKUP(B230,DATA!$B$4:$B$2103,DATA!$E$4:$E$2103,0,0,1),0))</f>
        <v>0</v>
      </c>
      <c r="I230" s="48">
        <f t="array" ref="I230">IF(B230="","",IFERROR(XLOOKUP(B230,DATA!$B$4:$B$2103,DATA!$F$4:$F$2103,0,0,1),0))</f>
        <v>649027.8</v>
      </c>
      <c r="J230" s="48">
        <f t="shared" si="1"/>
        <v>0</v>
      </c>
      <c r="K230" s="47">
        <f t="array" ref="K230">IF(B230="","",IFERROR(XLOOKUP(B230,DATA!$B$4:$B$2103,DATA!$N$4:$N$2103,0,0,1),0))</f>
        <v>740</v>
      </c>
      <c r="L230" s="85">
        <f t="shared" si="2"/>
        <v>2.02739726</v>
      </c>
      <c r="M230" s="47">
        <f t="array" ref="M230">IF(B230="","",IFERROR(XLOOKUP(B230,DATA!$B$4:$B$2103,DATA!$P$4:$P$2103,0,0,1),0))</f>
        <v>0</v>
      </c>
      <c r="N230" s="47">
        <f t="shared" si="3"/>
        <v>7</v>
      </c>
      <c r="O230" s="47">
        <f t="shared" si="4"/>
        <v>21</v>
      </c>
      <c r="P230" s="47">
        <f t="shared" si="5"/>
        <v>0</v>
      </c>
      <c r="Q230" s="47" t="str">
        <f t="shared" si="6"/>
        <v>CRITICO</v>
      </c>
      <c r="R230" s="47" t="str">
        <f t="shared" si="7"/>
        <v>PEDIR INMEDIATAMENTE</v>
      </c>
      <c r="S230" s="47">
        <f t="shared" si="8"/>
        <v>21</v>
      </c>
      <c r="T230" s="48">
        <f t="shared" si="9"/>
        <v>13629583.8</v>
      </c>
      <c r="U230" s="47" t="str">
        <f t="array" ref="U230">IF(B230="","",IFERROR(XLOOKUP(B230,DATA!$B$4:$B$2103,DATA!$M$4:$M$2103,"",0,1),""))</f>
        <v>A</v>
      </c>
      <c r="V230" s="47" t="str">
        <f t="array" ref="V230">IF(B230="","",IFERROR(XLOOKUP(B230,DATA!$B$4:$B$2103,DATA!$X$4:$X$2103,"",0,1),""))</f>
        <v>SU01B0202</v>
      </c>
      <c r="W230" s="47" t="str">
        <f t="array" ref="W230">IF(B230="","",IFERROR(XLOOKUP(B230,DATA!$B$4:$B$2103,DATA!$H$4:$H$2103,"",0,1),""))</f>
        <v>ELECTRICIDAD</v>
      </c>
      <c r="X230" s="47" t="str">
        <f t="shared" si="10"/>
        <v>1-MAXIMA</v>
      </c>
      <c r="Y230" s="65">
        <f t="shared" si="11"/>
        <v>740.0023</v>
      </c>
      <c r="Z230" s="47" t="str">
        <f t="shared" si="12"/>
        <v>13210013-R</v>
      </c>
    </row>
    <row r="231" ht="15.75" customHeight="1">
      <c r="B231" s="52">
        <f>IF(DATA!B231="","",DATA!B231)</f>
        <v>13210014</v>
      </c>
      <c r="C231" s="52">
        <f t="array" ref="C231">IF(B231="","",IFERROR(XLOOKUP(B231,DATA!$B$4:$B$2103,DATA!$D$4:$D$2103,"",0,1),""))</f>
        <v>20523391</v>
      </c>
      <c r="D231" s="52" t="str">
        <f t="array" ref="D231">IF(B231="","",IFERROR(XLOOKUP(B231,DATA!$B$4:$B$2103,DATA!$C$4:$C$2103,"",0,1),""))</f>
        <v>REGULADOR ALTERNADOR 24 VOLT BR28-N1</v>
      </c>
      <c r="E231" s="52">
        <f t="array" ref="E231">IF(B231="","",IFERROR(XLOOKUP(B231,DATA!$B$4:$B$2103,DATA!$W$4:$W$2103,"",0,1),""))</f>
        <v>900441201</v>
      </c>
      <c r="F231" s="52" t="str">
        <f t="array" ref="F231">IF(B231="","",IFERROR(XLOOKUP(E231,PROVEEDORES!$A$2:$A$200,PROVEEDORES!$B$2:$B$200,"NO ENCONTRADO",0,1),""))</f>
        <v>P&amp;P SUMINISTROS INDUSTRIALES S.A.S.</v>
      </c>
      <c r="G231" s="52" t="str">
        <f t="array" ref="G231">IF(B231="","",IFERROR(XLOOKUP(B231,DATA!$B$4:$B$2103,DATA!$L$4:$L$2103,"",0,1),""))</f>
        <v>UND</v>
      </c>
      <c r="H231" s="52">
        <f t="array" ref="H231">IF(B231="","",IFERROR(XLOOKUP(B231,DATA!$B$4:$B$2103,DATA!$E$4:$E$2103,0,0,1),0))</f>
        <v>2</v>
      </c>
      <c r="I231" s="53">
        <f t="array" ref="I231">IF(B231="","",IFERROR(XLOOKUP(B231,DATA!$B$4:$B$2103,DATA!$F$4:$F$2103,0,0,1),0))</f>
        <v>209440</v>
      </c>
      <c r="J231" s="53">
        <f t="shared" si="1"/>
        <v>418880</v>
      </c>
      <c r="K231" s="52">
        <f t="array" ref="K231">IF(B231="","",IFERROR(XLOOKUP(B231,DATA!$B$4:$B$2103,DATA!$N$4:$N$2103,0,0,1),0))</f>
        <v>60</v>
      </c>
      <c r="L231" s="86">
        <f t="shared" si="2"/>
        <v>0.1643835616</v>
      </c>
      <c r="M231" s="52">
        <f t="array" ref="M231">IF(B231="","",IFERROR(XLOOKUP(B231,DATA!$B$4:$B$2103,DATA!$P$4:$P$2103,0,0,1),0))</f>
        <v>0</v>
      </c>
      <c r="N231" s="52">
        <f t="shared" si="3"/>
        <v>1</v>
      </c>
      <c r="O231" s="52">
        <f t="shared" si="4"/>
        <v>2</v>
      </c>
      <c r="P231" s="52">
        <f t="shared" si="5"/>
        <v>12</v>
      </c>
      <c r="Q231" s="52" t="str">
        <f t="shared" si="6"/>
        <v>REORDEN INMEDIATO</v>
      </c>
      <c r="R231" s="52" t="str">
        <f t="shared" si="7"/>
        <v>GENERAR OC EN 24H</v>
      </c>
      <c r="S231" s="52">
        <f t="shared" si="8"/>
        <v>0</v>
      </c>
      <c r="T231" s="53">
        <f t="shared" si="9"/>
        <v>0</v>
      </c>
      <c r="U231" s="52" t="str">
        <f t="array" ref="U231">IF(B231="","",IFERROR(XLOOKUP(B231,DATA!$B$4:$B$2103,DATA!$M$4:$M$2103,"",0,1),""))</f>
        <v>A</v>
      </c>
      <c r="V231" s="52" t="str">
        <f t="array" ref="V231">IF(B231="","",IFERROR(XLOOKUP(B231,DATA!$B$4:$B$2103,DATA!$X$4:$X$2103,"",0,1),""))</f>
        <v>SU01E0103</v>
      </c>
      <c r="W231" s="52" t="str">
        <f t="array" ref="W231">IF(B231="","",IFERROR(XLOOKUP(B231,DATA!$B$4:$B$2103,DATA!$H$4:$H$2103,"",0,1),""))</f>
        <v>ELECTRICIDAD</v>
      </c>
      <c r="X231" s="52" t="str">
        <f t="shared" si="10"/>
        <v>2-ALTA</v>
      </c>
      <c r="Y231" s="87" t="str">
        <f t="shared" si="11"/>
        <v/>
      </c>
      <c r="Z231" s="52" t="str">
        <f t="shared" si="12"/>
        <v/>
      </c>
    </row>
    <row r="232" ht="15.75" customHeight="1">
      <c r="B232" s="47">
        <f>IF(DATA!B232="","",DATA!B232)</f>
        <v>13210015</v>
      </c>
      <c r="C232" s="47" t="str">
        <f t="array" ref="C232">IF(B232="","",IFERROR(XLOOKUP(B232,DATA!$B$4:$B$2103,DATA!$D$4:$D$2103,"",0,1),""))</f>
        <v>SCV 1840</v>
      </c>
      <c r="D232" s="47" t="str">
        <f t="array" ref="D232">IF(B232="","",IFERROR(XLOOKUP(B232,DATA!$B$4:$B$2103,DATA!$C$4:$C$2103,"",0,1),""))</f>
        <v>TORNILLO IRIZADO FLANJE 12MM  30*1,75</v>
      </c>
      <c r="E232" s="47">
        <f t="array" ref="E232">IF(B232="","",IFERROR(XLOOKUP(B232,DATA!$B$4:$B$2103,DATA!$W$4:$W$2103,"",0,1),""))</f>
        <v>900664298</v>
      </c>
      <c r="F232" s="47" t="str">
        <f t="array" ref="F232">IF(B232="","",IFERROR(XLOOKUP(E232,PROVEEDORES!$A$2:$A$200,PROVEEDORES!$B$2:$B$200,"NO ENCONTRADO",0,1),""))</f>
        <v>SOLUCIONES INTEGRALES PARA CARROCERIAS SOCIEDAD POR ACCIONES SIMPLIFICADA</v>
      </c>
      <c r="G232" s="47" t="str">
        <f t="array" ref="G232">IF(B232="","",IFERROR(XLOOKUP(B232,DATA!$B$4:$B$2103,DATA!$L$4:$L$2103,"",0,1),""))</f>
        <v>UND</v>
      </c>
      <c r="H232" s="47">
        <f t="array" ref="H232">IF(B232="","",IFERROR(XLOOKUP(B232,DATA!$B$4:$B$2103,DATA!$E$4:$E$2103,0,0,1),0))</f>
        <v>13</v>
      </c>
      <c r="I232" s="48">
        <f t="array" ref="I232">IF(B232="","",IFERROR(XLOOKUP(B232,DATA!$B$4:$B$2103,DATA!$F$4:$F$2103,0,0,1),0))</f>
        <v>1291.15</v>
      </c>
      <c r="J232" s="48">
        <f t="shared" si="1"/>
        <v>16784.95</v>
      </c>
      <c r="K232" s="47">
        <f t="array" ref="K232">IF(B232="","",IFERROR(XLOOKUP(B232,DATA!$B$4:$B$2103,DATA!$N$4:$N$2103,0,0,1),0))</f>
        <v>541</v>
      </c>
      <c r="L232" s="85">
        <f t="shared" si="2"/>
        <v>1.482191781</v>
      </c>
      <c r="M232" s="47">
        <f t="array" ref="M232">IF(B232="","",IFERROR(XLOOKUP(B232,DATA!$B$4:$B$2103,DATA!$P$4:$P$2103,0,0,1),0))</f>
        <v>0</v>
      </c>
      <c r="N232" s="47">
        <f t="shared" si="3"/>
        <v>5</v>
      </c>
      <c r="O232" s="47">
        <f t="shared" si="4"/>
        <v>15</v>
      </c>
      <c r="P232" s="47">
        <f t="shared" si="5"/>
        <v>9</v>
      </c>
      <c r="Q232" s="47" t="str">
        <f t="shared" si="6"/>
        <v>REORDEN INMEDIATO</v>
      </c>
      <c r="R232" s="47" t="str">
        <f t="shared" si="7"/>
        <v>GENERAR OC EN 24H</v>
      </c>
      <c r="S232" s="47">
        <f t="shared" si="8"/>
        <v>2</v>
      </c>
      <c r="T232" s="48">
        <f t="shared" si="9"/>
        <v>2582.3</v>
      </c>
      <c r="U232" s="47" t="str">
        <f t="array" ref="U232">IF(B232="","",IFERROR(XLOOKUP(B232,DATA!$B$4:$B$2103,DATA!$M$4:$M$2103,"",0,1),""))</f>
        <v>A</v>
      </c>
      <c r="V232" s="47" t="str">
        <f t="array" ref="V232">IF(B232="","",IFERROR(XLOOKUP(B232,DATA!$B$4:$B$2103,DATA!$X$4:$X$2103,"",0,1),""))</f>
        <v>SU01D0103</v>
      </c>
      <c r="W232" s="47" t="str">
        <f t="array" ref="W232">IF(B232="","",IFERROR(XLOOKUP(B232,DATA!$B$4:$B$2103,DATA!$H$4:$H$2103,"",0,1),""))</f>
        <v>ELECTRICIDAD</v>
      </c>
      <c r="X232" s="47" t="str">
        <f t="shared" si="10"/>
        <v>2-ALTA</v>
      </c>
      <c r="Y232" s="65" t="str">
        <f t="shared" si="11"/>
        <v/>
      </c>
      <c r="Z232" s="47" t="str">
        <f t="shared" si="12"/>
        <v/>
      </c>
    </row>
    <row r="233" ht="15.75" customHeight="1">
      <c r="B233" s="52">
        <f>IF(DATA!B233="","",DATA!B233)</f>
        <v>13210016</v>
      </c>
      <c r="C233" s="52">
        <f t="array" ref="C233">IF(B233="","",IFERROR(XLOOKUP(B233,DATA!$B$4:$B$2103,DATA!$D$4:$D$2103,"",0,1),""))</f>
        <v>21657202</v>
      </c>
      <c r="D233" s="52" t="str">
        <f t="array" ref="D233">IF(B233="","",IFERROR(XLOOKUP(B233,DATA!$B$4:$B$2103,DATA!$C$4:$C$2103,"",0,1),""))</f>
        <v>CUBO POLIGONAL ALTERNADOR</v>
      </c>
      <c r="E233" s="52">
        <f t="array" ref="E233">IF(B233="","",IFERROR(XLOOKUP(B233,DATA!$B$4:$B$2103,DATA!$W$4:$W$2103,"",0,1),""))</f>
        <v>900315569</v>
      </c>
      <c r="F233" s="52" t="str">
        <f t="array" ref="F233">IF(B233="","",IFERROR(XLOOKUP(E233,PROVEEDORES!$A$2:$A$200,PROVEEDORES!$B$2:$B$200,"NO ENCONTRADO",0,1),""))</f>
        <v>VOLVO GROUP COLOMBIA S A S</v>
      </c>
      <c r="G233" s="52" t="str">
        <f t="array" ref="G233">IF(B233="","",IFERROR(XLOOKUP(B233,DATA!$B$4:$B$2103,DATA!$L$4:$L$2103,"",0,1),""))</f>
        <v>UND</v>
      </c>
      <c r="H233" s="52">
        <f t="array" ref="H233">IF(B233="","",IFERROR(XLOOKUP(B233,DATA!$B$4:$B$2103,DATA!$E$4:$E$2103,0,0,1),0))</f>
        <v>1</v>
      </c>
      <c r="I233" s="53">
        <f t="array" ref="I233">IF(B233="","",IFERROR(XLOOKUP(B233,DATA!$B$4:$B$2103,DATA!$F$4:$F$2103,0,0,1),0))</f>
        <v>2153331</v>
      </c>
      <c r="J233" s="53">
        <f t="shared" si="1"/>
        <v>2153331</v>
      </c>
      <c r="K233" s="52">
        <f t="array" ref="K233">IF(B233="","",IFERROR(XLOOKUP(B233,DATA!$B$4:$B$2103,DATA!$N$4:$N$2103,0,0,1),0))</f>
        <v>5</v>
      </c>
      <c r="L233" s="86">
        <f t="shared" si="2"/>
        <v>0.01369863014</v>
      </c>
      <c r="M233" s="52">
        <f t="array" ref="M233">IF(B233="","",IFERROR(XLOOKUP(B233,DATA!$B$4:$B$2103,DATA!$P$4:$P$2103,0,0,1),0))</f>
        <v>0</v>
      </c>
      <c r="N233" s="52">
        <f t="shared" si="3"/>
        <v>0</v>
      </c>
      <c r="O233" s="52">
        <f t="shared" si="4"/>
        <v>0</v>
      </c>
      <c r="P233" s="52">
        <f t="shared" si="5"/>
        <v>73</v>
      </c>
      <c r="Q233" s="52" t="str">
        <f t="shared" si="6"/>
        <v>OPTIMO</v>
      </c>
      <c r="R233" s="52" t="str">
        <f t="shared" si="7"/>
        <v>NIVEL OPTIMO</v>
      </c>
      <c r="S233" s="52">
        <f t="shared" si="8"/>
        <v>0</v>
      </c>
      <c r="T233" s="53">
        <f t="shared" si="9"/>
        <v>0</v>
      </c>
      <c r="U233" s="52" t="str">
        <f t="array" ref="U233">IF(B233="","",IFERROR(XLOOKUP(B233,DATA!$B$4:$B$2103,DATA!$M$4:$M$2103,"",0,1),""))</f>
        <v>B</v>
      </c>
      <c r="V233" s="52" t="str">
        <f t="array" ref="V233">IF(B233="","",IFERROR(XLOOKUP(B233,DATA!$B$4:$B$2103,DATA!$X$4:$X$2103,"",0,1),""))</f>
        <v>SU01F0302</v>
      </c>
      <c r="W233" s="52" t="str">
        <f t="array" ref="W233">IF(B233="","",IFERROR(XLOOKUP(B233,DATA!$B$4:$B$2103,DATA!$H$4:$H$2103,"",0,1),""))</f>
        <v>PLATAFORMA</v>
      </c>
      <c r="X233" s="52" t="str">
        <f t="shared" si="10"/>
        <v>3-MEDIA</v>
      </c>
      <c r="Y233" s="87" t="str">
        <f t="shared" si="11"/>
        <v/>
      </c>
      <c r="Z233" s="52" t="str">
        <f t="shared" si="12"/>
        <v/>
      </c>
    </row>
    <row r="234" ht="15.75" customHeight="1">
      <c r="B234" s="47">
        <f>IF(DATA!B234="","",DATA!B234)</f>
        <v>13210017</v>
      </c>
      <c r="C234" s="47">
        <f t="array" ref="C234">IF(B234="","",IFERROR(XLOOKUP(B234,DATA!$B$4:$B$2103,DATA!$D$4:$D$2103,"",0,1),""))</f>
        <v>21146660</v>
      </c>
      <c r="D234" s="47" t="str">
        <f t="array" ref="D234">IF(B234="","",IFERROR(XLOOKUP(B234,DATA!$B$4:$B$2103,DATA!$C$4:$C$2103,"",0,1),""))</f>
        <v>RODAMIENTO CUBO POLIGONAL (COJINETE BOLAS)</v>
      </c>
      <c r="E234" s="47">
        <f t="array" ref="E234">IF(B234="","",IFERROR(XLOOKUP(B234,DATA!$B$4:$B$2103,DATA!$W$4:$W$2103,"",0,1),""))</f>
        <v>900315569</v>
      </c>
      <c r="F234" s="47" t="str">
        <f t="array" ref="F234">IF(B234="","",IFERROR(XLOOKUP(E234,PROVEEDORES!$A$2:$A$200,PROVEEDORES!$B$2:$B$200,"NO ENCONTRADO",0,1),""))</f>
        <v>VOLVO GROUP COLOMBIA S A S</v>
      </c>
      <c r="G234" s="47" t="str">
        <f t="array" ref="G234">IF(B234="","",IFERROR(XLOOKUP(B234,DATA!$B$4:$B$2103,DATA!$L$4:$L$2103,"",0,1),""))</f>
        <v>UND</v>
      </c>
      <c r="H234" s="47">
        <f t="array" ref="H234">IF(B234="","",IFERROR(XLOOKUP(B234,DATA!$B$4:$B$2103,DATA!$E$4:$E$2103,0,0,1),0))</f>
        <v>0</v>
      </c>
      <c r="I234" s="48">
        <f t="array" ref="I234">IF(B234="","",IFERROR(XLOOKUP(B234,DATA!$B$4:$B$2103,DATA!$F$4:$F$2103,0,0,1),0))</f>
        <v>495078.7</v>
      </c>
      <c r="J234" s="48">
        <f t="shared" si="1"/>
        <v>0</v>
      </c>
      <c r="K234" s="47">
        <f t="array" ref="K234">IF(B234="","",IFERROR(XLOOKUP(B234,DATA!$B$4:$B$2103,DATA!$N$4:$N$2103,0,0,1),0))</f>
        <v>23</v>
      </c>
      <c r="L234" s="85">
        <f t="shared" si="2"/>
        <v>0.06301369863</v>
      </c>
      <c r="M234" s="47">
        <f t="array" ref="M234">IF(B234="","",IFERROR(XLOOKUP(B234,DATA!$B$4:$B$2103,DATA!$P$4:$P$2103,0,0,1),0))</f>
        <v>0</v>
      </c>
      <c r="N234" s="47">
        <f t="shared" si="3"/>
        <v>0</v>
      </c>
      <c r="O234" s="47">
        <f t="shared" si="4"/>
        <v>0</v>
      </c>
      <c r="P234" s="47">
        <f t="shared" si="5"/>
        <v>0</v>
      </c>
      <c r="Q234" s="47" t="str">
        <f t="shared" si="6"/>
        <v>CRITICO</v>
      </c>
      <c r="R234" s="47" t="str">
        <f t="shared" si="7"/>
        <v>PEDIR INMEDIATAMENTE</v>
      </c>
      <c r="S234" s="47">
        <f t="shared" si="8"/>
        <v>0</v>
      </c>
      <c r="T234" s="48">
        <f t="shared" si="9"/>
        <v>0</v>
      </c>
      <c r="U234" s="47" t="str">
        <f t="array" ref="U234">IF(B234="","",IFERROR(XLOOKUP(B234,DATA!$B$4:$B$2103,DATA!$M$4:$M$2103,"",0,1),""))</f>
        <v>A</v>
      </c>
      <c r="V234" s="47" t="str">
        <f t="array" ref="V234">IF(B234="","",IFERROR(XLOOKUP(B234,DATA!$B$4:$B$2103,DATA!$X$4:$X$2103,"",0,1),""))</f>
        <v>SU01F0202</v>
      </c>
      <c r="W234" s="47" t="str">
        <f t="array" ref="W234">IF(B234="","",IFERROR(XLOOKUP(B234,DATA!$B$4:$B$2103,DATA!$H$4:$H$2103,"",0,1),""))</f>
        <v>PLATAFORMA</v>
      </c>
      <c r="X234" s="47" t="str">
        <f t="shared" si="10"/>
        <v>1-MAXIMA</v>
      </c>
      <c r="Y234" s="65">
        <f t="shared" si="11"/>
        <v>23.00234</v>
      </c>
      <c r="Z234" s="47">
        <f t="shared" si="12"/>
        <v>13210017</v>
      </c>
    </row>
    <row r="235" ht="15.75" customHeight="1">
      <c r="B235" s="52">
        <f>IF(DATA!B235="","",DATA!B235)</f>
        <v>13210018</v>
      </c>
      <c r="C235" s="52">
        <f t="array" ref="C235">IF(B235="","",IFERROR(XLOOKUP(B235,DATA!$B$4:$B$2103,DATA!$D$4:$D$2103,"",0,1),""))</f>
        <v>22482278</v>
      </c>
      <c r="D235" s="52" t="str">
        <f t="array" ref="D235">IF(B235="","",IFERROR(XLOOKUP(B235,DATA!$B$4:$B$2103,DATA!$C$4:$C$2103,"",0,1),""))</f>
        <v>CRUCETA CARDAN ALTERNADORES</v>
      </c>
      <c r="E235" s="52">
        <f t="array" ref="E235">IF(B235="","",IFERROR(XLOOKUP(B235,DATA!$B$4:$B$2103,DATA!$W$4:$W$2103,"",0,1),""))</f>
        <v>900315569</v>
      </c>
      <c r="F235" s="52" t="str">
        <f t="array" ref="F235">IF(B235="","",IFERROR(XLOOKUP(E235,PROVEEDORES!$A$2:$A$200,PROVEEDORES!$B$2:$B$200,"NO ENCONTRADO",0,1),""))</f>
        <v>VOLVO GROUP COLOMBIA S A S</v>
      </c>
      <c r="G235" s="52" t="str">
        <f t="array" ref="G235">IF(B235="","",IFERROR(XLOOKUP(B235,DATA!$B$4:$B$2103,DATA!$L$4:$L$2103,"",0,1),""))</f>
        <v>UND</v>
      </c>
      <c r="H235" s="52">
        <f t="array" ref="H235">IF(B235="","",IFERROR(XLOOKUP(B235,DATA!$B$4:$B$2103,DATA!$E$4:$E$2103,0,0,1),0))</f>
        <v>0</v>
      </c>
      <c r="I235" s="53">
        <f t="array" ref="I235">IF(B235="","",IFERROR(XLOOKUP(B235,DATA!$B$4:$B$2103,DATA!$F$4:$F$2103,0,0,1),0))</f>
        <v>419841.4</v>
      </c>
      <c r="J235" s="53">
        <f t="shared" si="1"/>
        <v>0</v>
      </c>
      <c r="K235" s="52">
        <f t="array" ref="K235">IF(B235="","",IFERROR(XLOOKUP(B235,DATA!$B$4:$B$2103,DATA!$N$4:$N$2103,0,0,1),0))</f>
        <v>2</v>
      </c>
      <c r="L235" s="86">
        <f t="shared" si="2"/>
        <v>0.005479452055</v>
      </c>
      <c r="M235" s="52">
        <f t="array" ref="M235">IF(B235="","",IFERROR(XLOOKUP(B235,DATA!$B$4:$B$2103,DATA!$P$4:$P$2103,0,0,1),0))</f>
        <v>0</v>
      </c>
      <c r="N235" s="52">
        <f t="shared" si="3"/>
        <v>0</v>
      </c>
      <c r="O235" s="52">
        <f t="shared" si="4"/>
        <v>0</v>
      </c>
      <c r="P235" s="52">
        <f t="shared" si="5"/>
        <v>0</v>
      </c>
      <c r="Q235" s="52" t="str">
        <f t="shared" si="6"/>
        <v>CRITICO</v>
      </c>
      <c r="R235" s="52" t="str">
        <f t="shared" si="7"/>
        <v>PEDIR INMEDIATAMENTE</v>
      </c>
      <c r="S235" s="52">
        <f t="shared" si="8"/>
        <v>0</v>
      </c>
      <c r="T235" s="53">
        <f t="shared" si="9"/>
        <v>0</v>
      </c>
      <c r="U235" s="52" t="str">
        <f t="array" ref="U235">IF(B235="","",IFERROR(XLOOKUP(B235,DATA!$B$4:$B$2103,DATA!$M$4:$M$2103,"",0,1),""))</f>
        <v>A</v>
      </c>
      <c r="V235" s="52" t="str">
        <f t="array" ref="V235">IF(B235="","",IFERROR(XLOOKUP(B235,DATA!$B$4:$B$2103,DATA!$X$4:$X$2103,"",0,1),""))</f>
        <v>SU01F0303</v>
      </c>
      <c r="W235" s="52" t="str">
        <f t="array" ref="W235">IF(B235="","",IFERROR(XLOOKUP(B235,DATA!$B$4:$B$2103,DATA!$H$4:$H$2103,"",0,1),""))</f>
        <v>PLATAFORMA</v>
      </c>
      <c r="X235" s="52" t="str">
        <f t="shared" si="10"/>
        <v>1-MAXIMA</v>
      </c>
      <c r="Y235" s="87">
        <f t="shared" si="11"/>
        <v>2.00235</v>
      </c>
      <c r="Z235" s="52">
        <f t="shared" si="12"/>
        <v>13210018</v>
      </c>
    </row>
    <row r="236" ht="15.75" customHeight="1">
      <c r="B236" s="47">
        <f>IF(DATA!B236="","",DATA!B236)</f>
        <v>13210019</v>
      </c>
      <c r="C236" s="47">
        <f t="array" ref="C236">IF(B236="","",IFERROR(XLOOKUP(B236,DATA!$B$4:$B$2103,DATA!$D$4:$D$2103,"",0,1),""))</f>
        <v>990827</v>
      </c>
      <c r="D236" s="47" t="str">
        <f t="array" ref="D236">IF(B236="","",IFERROR(XLOOKUP(B236,DATA!$B$4:$B$2103,DATA!$C$4:$C$2103,"",0,1),""))</f>
        <v>TORNILLO DISTANCIADOR</v>
      </c>
      <c r="E236" s="47">
        <f t="array" ref="E236">IF(B236="","",IFERROR(XLOOKUP(B236,DATA!$B$4:$B$2103,DATA!$W$4:$W$2103,"",0,1),""))</f>
        <v>901327111</v>
      </c>
      <c r="F236" s="47" t="str">
        <f t="array" ref="F236">IF(B236="","",IFERROR(XLOOKUP(E236,PROVEEDORES!$A$2:$A$200,PROVEEDORES!$B$2:$B$200,"NO ENCONTRADO",0,1),""))</f>
        <v>TORNOHIMEC SAS</v>
      </c>
      <c r="G236" s="47" t="str">
        <f t="array" ref="G236">IF(B236="","",IFERROR(XLOOKUP(B236,DATA!$B$4:$B$2103,DATA!$L$4:$L$2103,"",0,1),""))</f>
        <v>UND</v>
      </c>
      <c r="H236" s="47">
        <f t="array" ref="H236">IF(B236="","",IFERROR(XLOOKUP(B236,DATA!$B$4:$B$2103,DATA!$E$4:$E$2103,0,0,1),0))</f>
        <v>10</v>
      </c>
      <c r="I236" s="48">
        <f t="array" ref="I236">IF(B236="","",IFERROR(XLOOKUP(B236,DATA!$B$4:$B$2103,DATA!$F$4:$F$2103,0,0,1),0))</f>
        <v>7134.05</v>
      </c>
      <c r="J236" s="48">
        <f t="shared" si="1"/>
        <v>71340.5</v>
      </c>
      <c r="K236" s="47">
        <f t="array" ref="K236">IF(B236="","",IFERROR(XLOOKUP(B236,DATA!$B$4:$B$2103,DATA!$N$4:$N$2103,0,0,1),0))</f>
        <v>101</v>
      </c>
      <c r="L236" s="85">
        <f t="shared" si="2"/>
        <v>0.2767123288</v>
      </c>
      <c r="M236" s="47">
        <f t="array" ref="M236">IF(B236="","",IFERROR(XLOOKUP(B236,DATA!$B$4:$B$2103,DATA!$P$4:$P$2103,0,0,1),0))</f>
        <v>0</v>
      </c>
      <c r="N236" s="47">
        <f t="shared" si="3"/>
        <v>1</v>
      </c>
      <c r="O236" s="47">
        <f t="shared" si="4"/>
        <v>3</v>
      </c>
      <c r="P236" s="47">
        <f t="shared" si="5"/>
        <v>36</v>
      </c>
      <c r="Q236" s="47" t="str">
        <f t="shared" si="6"/>
        <v>OPTIMO</v>
      </c>
      <c r="R236" s="47" t="str">
        <f t="shared" si="7"/>
        <v>NIVEL OPTIMO</v>
      </c>
      <c r="S236" s="47">
        <f t="shared" si="8"/>
        <v>0</v>
      </c>
      <c r="T236" s="48">
        <f t="shared" si="9"/>
        <v>0</v>
      </c>
      <c r="U236" s="47" t="str">
        <f t="array" ref="U236">IF(B236="","",IFERROR(XLOOKUP(B236,DATA!$B$4:$B$2103,DATA!$M$4:$M$2103,"",0,1),""))</f>
        <v>A</v>
      </c>
      <c r="V236" s="47" t="str">
        <f t="array" ref="V236">IF(B236="","",IFERROR(XLOOKUP(B236,DATA!$B$4:$B$2103,DATA!$X$4:$X$2103,"",0,1),""))</f>
        <v>SU01E0103</v>
      </c>
      <c r="W236" s="47" t="str">
        <f t="array" ref="W236">IF(B236="","",IFERROR(XLOOKUP(B236,DATA!$B$4:$B$2103,DATA!$H$4:$H$2103,"",0,1),""))</f>
        <v>ELECTRICIDAD</v>
      </c>
      <c r="X236" s="47" t="str">
        <f t="shared" si="10"/>
        <v>2-ALTA</v>
      </c>
      <c r="Y236" s="65" t="str">
        <f t="shared" si="11"/>
        <v/>
      </c>
      <c r="Z236" s="47" t="str">
        <f t="shared" si="12"/>
        <v/>
      </c>
    </row>
    <row r="237" ht="15.75" customHeight="1">
      <c r="B237" s="52">
        <f>IF(DATA!B237="","",DATA!B237)</f>
        <v>13210020</v>
      </c>
      <c r="C237" s="52" t="str">
        <f t="array" ref="C237">IF(B237="","",IFERROR(XLOOKUP(B237,DATA!$B$4:$B$2103,DATA!$D$4:$D$2103,"",0,1),""))</f>
        <v/>
      </c>
      <c r="D237" s="52" t="str">
        <f t="array" ref="D237">IF(B237="","",IFERROR(XLOOKUP(B237,DATA!$B$4:$B$2103,DATA!$C$4:$C$2103,"",0,1),""))</f>
        <v>AUTOMATICO PRINCIPAL</v>
      </c>
      <c r="E237" s="52">
        <f t="array" ref="E237">IF(B237="","",IFERROR(XLOOKUP(B237,DATA!$B$4:$B$2103,DATA!$W$4:$W$2103,"",0,1),""))</f>
        <v>900441201</v>
      </c>
      <c r="F237" s="52" t="str">
        <f t="array" ref="F237">IF(B237="","",IFERROR(XLOOKUP(E237,PROVEEDORES!$A$2:$A$200,PROVEEDORES!$B$2:$B$200,"NO ENCONTRADO",0,1),""))</f>
        <v>P&amp;P SUMINISTROS INDUSTRIALES S.A.S.</v>
      </c>
      <c r="G237" s="52" t="str">
        <f t="array" ref="G237">IF(B237="","",IFERROR(XLOOKUP(B237,DATA!$B$4:$B$2103,DATA!$L$4:$L$2103,"",0,1),""))</f>
        <v>UND</v>
      </c>
      <c r="H237" s="52">
        <f t="array" ref="H237">IF(B237="","",IFERROR(XLOOKUP(B237,DATA!$B$4:$B$2103,DATA!$E$4:$E$2103,0,0,1),0))</f>
        <v>6</v>
      </c>
      <c r="I237" s="53">
        <f t="array" ref="I237">IF(B237="","",IFERROR(XLOOKUP(B237,DATA!$B$4:$B$2103,DATA!$F$4:$F$2103,0,0,1),0))</f>
        <v>293335</v>
      </c>
      <c r="J237" s="53">
        <f t="shared" si="1"/>
        <v>1760010</v>
      </c>
      <c r="K237" s="52">
        <f t="array" ref="K237">IF(B237="","",IFERROR(XLOOKUP(B237,DATA!$B$4:$B$2103,DATA!$N$4:$N$2103,0,0,1),0))</f>
        <v>201</v>
      </c>
      <c r="L237" s="86">
        <f t="shared" si="2"/>
        <v>0.5506849315</v>
      </c>
      <c r="M237" s="52">
        <f t="array" ref="M237">IF(B237="","",IFERROR(XLOOKUP(B237,DATA!$B$4:$B$2103,DATA!$P$4:$P$2103,0,0,1),0))</f>
        <v>0</v>
      </c>
      <c r="N237" s="52">
        <f t="shared" si="3"/>
        <v>2</v>
      </c>
      <c r="O237" s="52">
        <f t="shared" si="4"/>
        <v>6</v>
      </c>
      <c r="P237" s="52">
        <f t="shared" si="5"/>
        <v>11</v>
      </c>
      <c r="Q237" s="52" t="str">
        <f t="shared" si="6"/>
        <v>REORDEN INMEDIATO</v>
      </c>
      <c r="R237" s="52" t="str">
        <f t="shared" si="7"/>
        <v>GENERAR OC EN 24H</v>
      </c>
      <c r="S237" s="52">
        <f t="shared" si="8"/>
        <v>0</v>
      </c>
      <c r="T237" s="53">
        <f t="shared" si="9"/>
        <v>0</v>
      </c>
      <c r="U237" s="52" t="str">
        <f t="array" ref="U237">IF(B237="","",IFERROR(XLOOKUP(B237,DATA!$B$4:$B$2103,DATA!$M$4:$M$2103,"",0,1),""))</f>
        <v>A</v>
      </c>
      <c r="V237" s="52" t="str">
        <f t="array" ref="V237">IF(B237="","",IFERROR(XLOOKUP(B237,DATA!$B$4:$B$2103,DATA!$X$4:$X$2103,"",0,1),""))</f>
        <v>SU01E0103</v>
      </c>
      <c r="W237" s="52" t="str">
        <f t="array" ref="W237">IF(B237="","",IFERROR(XLOOKUP(B237,DATA!$B$4:$B$2103,DATA!$H$4:$H$2103,"",0,1),""))</f>
        <v>ELECTRICIDAD</v>
      </c>
      <c r="X237" s="52" t="str">
        <f t="shared" si="10"/>
        <v>2-ALTA</v>
      </c>
      <c r="Y237" s="87" t="str">
        <f t="shared" si="11"/>
        <v/>
      </c>
      <c r="Z237" s="52" t="str">
        <f t="shared" si="12"/>
        <v/>
      </c>
    </row>
    <row r="238" ht="15.75" customHeight="1">
      <c r="B238" s="47">
        <f>IF(DATA!B238="","",DATA!B238)</f>
        <v>13210021</v>
      </c>
      <c r="C238" s="47" t="str">
        <f t="array" ref="C238">IF(B238="","",IFERROR(XLOOKUP(B238,DATA!$B$4:$B$2103,DATA!$D$4:$D$2103,"",0,1),""))</f>
        <v/>
      </c>
      <c r="D238" s="47" t="str">
        <f t="array" ref="D238">IF(B238="","",IFERROR(XLOOKUP(B238,DATA!$B$4:$B$2103,DATA!$C$4:$C$2103,"",0,1),""))</f>
        <v>AUTOMATICO AUXILIAR</v>
      </c>
      <c r="E238" s="47">
        <f t="array" ref="E238">IF(B238="","",IFERROR(XLOOKUP(B238,DATA!$B$4:$B$2103,DATA!$W$4:$W$2103,"",0,1),""))</f>
        <v>900441201</v>
      </c>
      <c r="F238" s="47" t="str">
        <f t="array" ref="F238">IF(B238="","",IFERROR(XLOOKUP(E238,PROVEEDORES!$A$2:$A$200,PROVEEDORES!$B$2:$B$200,"NO ENCONTRADO",0,1),""))</f>
        <v>P&amp;P SUMINISTROS INDUSTRIALES S.A.S.</v>
      </c>
      <c r="G238" s="47" t="str">
        <f t="array" ref="G238">IF(B238="","",IFERROR(XLOOKUP(B238,DATA!$B$4:$B$2103,DATA!$L$4:$L$2103,"",0,1),""))</f>
        <v>UND</v>
      </c>
      <c r="H238" s="47">
        <f t="array" ref="H238">IF(B238="","",IFERROR(XLOOKUP(B238,DATA!$B$4:$B$2103,DATA!$E$4:$E$2103,0,0,1),0))</f>
        <v>3</v>
      </c>
      <c r="I238" s="48">
        <f t="array" ref="I238">IF(B238="","",IFERROR(XLOOKUP(B238,DATA!$B$4:$B$2103,DATA!$F$4:$F$2103,0,0,1),0))</f>
        <v>181296.5</v>
      </c>
      <c r="J238" s="48">
        <f t="shared" si="1"/>
        <v>543889.5</v>
      </c>
      <c r="K238" s="47">
        <f t="array" ref="K238">IF(B238="","",IFERROR(XLOOKUP(B238,DATA!$B$4:$B$2103,DATA!$N$4:$N$2103,0,0,1),0))</f>
        <v>35</v>
      </c>
      <c r="L238" s="85">
        <f t="shared" si="2"/>
        <v>0.09589041096</v>
      </c>
      <c r="M238" s="47">
        <f t="array" ref="M238">IF(B238="","",IFERROR(XLOOKUP(B238,DATA!$B$4:$B$2103,DATA!$P$4:$P$2103,0,0,1),0))</f>
        <v>0</v>
      </c>
      <c r="N238" s="47">
        <f t="shared" si="3"/>
        <v>0</v>
      </c>
      <c r="O238" s="47">
        <f t="shared" si="4"/>
        <v>1</v>
      </c>
      <c r="P238" s="47">
        <f t="shared" si="5"/>
        <v>31</v>
      </c>
      <c r="Q238" s="47" t="str">
        <f t="shared" si="6"/>
        <v>OPTIMO</v>
      </c>
      <c r="R238" s="47" t="str">
        <f t="shared" si="7"/>
        <v>NIVEL OPTIMO</v>
      </c>
      <c r="S238" s="47">
        <f t="shared" si="8"/>
        <v>0</v>
      </c>
      <c r="T238" s="48">
        <f t="shared" si="9"/>
        <v>0</v>
      </c>
      <c r="U238" s="47" t="str">
        <f t="array" ref="U238">IF(B238="","",IFERROR(XLOOKUP(B238,DATA!$B$4:$B$2103,DATA!$M$4:$M$2103,"",0,1),""))</f>
        <v>C</v>
      </c>
      <c r="V238" s="47" t="str">
        <f t="array" ref="V238">IF(B238="","",IFERROR(XLOOKUP(B238,DATA!$B$4:$B$2103,DATA!$X$4:$X$2103,"",0,1),""))</f>
        <v>SU01E0103</v>
      </c>
      <c r="W238" s="47" t="str">
        <f t="array" ref="W238">IF(B238="","",IFERROR(XLOOKUP(B238,DATA!$B$4:$B$2103,DATA!$H$4:$H$2103,"",0,1),""))</f>
        <v>ELECTRICIDAD</v>
      </c>
      <c r="X238" s="47" t="str">
        <f t="shared" si="10"/>
        <v>4-BAJA</v>
      </c>
      <c r="Y238" s="65" t="str">
        <f t="shared" si="11"/>
        <v/>
      </c>
      <c r="Z238" s="47" t="str">
        <f t="shared" si="12"/>
        <v/>
      </c>
    </row>
    <row r="239" ht="15.75" customHeight="1">
      <c r="B239" s="52">
        <f>IF(DATA!B239="","",DATA!B239)</f>
        <v>13210022</v>
      </c>
      <c r="C239" s="52">
        <f t="array" ref="C239">IF(B239="","",IFERROR(XLOOKUP(B239,DATA!$B$4:$B$2103,DATA!$D$4:$D$2103,"",0,1),""))</f>
        <v>22482272</v>
      </c>
      <c r="D239" s="52" t="str">
        <f t="array" ref="D239">IF(B239="","",IFERROR(XLOOKUP(B239,DATA!$B$4:$B$2103,DATA!$C$4:$C$2103,"",0,1),""))</f>
        <v>ARBOL DE TRANSMISIÓN (CARDAN DE ALTERNADORES)</v>
      </c>
      <c r="E239" s="52">
        <f t="array" ref="E239">IF(B239="","",IFERROR(XLOOKUP(B239,DATA!$B$4:$B$2103,DATA!$W$4:$W$2103,"",0,1),""))</f>
        <v>900315569</v>
      </c>
      <c r="F239" s="52" t="str">
        <f t="array" ref="F239">IF(B239="","",IFERROR(XLOOKUP(E239,PROVEEDORES!$A$2:$A$200,PROVEEDORES!$B$2:$B$200,"NO ENCONTRADO",0,1),""))</f>
        <v>VOLVO GROUP COLOMBIA S A S</v>
      </c>
      <c r="G239" s="52" t="str">
        <f t="array" ref="G239">IF(B239="","",IFERROR(XLOOKUP(B239,DATA!$B$4:$B$2103,DATA!$L$4:$L$2103,"",0,1),""))</f>
        <v>UND</v>
      </c>
      <c r="H239" s="52">
        <f t="array" ref="H239">IF(B239="","",IFERROR(XLOOKUP(B239,DATA!$B$4:$B$2103,DATA!$E$4:$E$2103,0,0,1),0))</f>
        <v>0</v>
      </c>
      <c r="I239" s="53">
        <f t="array" ref="I239">IF(B239="","",IFERROR(XLOOKUP(B239,DATA!$B$4:$B$2103,DATA!$F$4:$F$2103,0,0,1),0))</f>
        <v>713.25</v>
      </c>
      <c r="J239" s="53">
        <f t="shared" si="1"/>
        <v>0</v>
      </c>
      <c r="K239" s="52">
        <f t="array" ref="K239">IF(B239="","",IFERROR(XLOOKUP(B239,DATA!$B$4:$B$2103,DATA!$N$4:$N$2103,0,0,1),0))</f>
        <v>0</v>
      </c>
      <c r="L239" s="86">
        <f t="shared" si="2"/>
        <v>0</v>
      </c>
      <c r="M239" s="52">
        <f t="array" ref="M239">IF(B239="","",IFERROR(XLOOKUP(B239,DATA!$B$4:$B$2103,DATA!$P$4:$P$2103,0,0,1),0))</f>
        <v>0</v>
      </c>
      <c r="N239" s="52">
        <f t="shared" si="3"/>
        <v>0</v>
      </c>
      <c r="O239" s="52">
        <f t="shared" si="4"/>
        <v>0</v>
      </c>
      <c r="P239" s="52" t="str">
        <f t="shared" si="5"/>
        <v/>
      </c>
      <c r="Q239" s="52" t="str">
        <f t="shared" si="6"/>
        <v>CRITICO</v>
      </c>
      <c r="R239" s="52" t="str">
        <f t="shared" si="7"/>
        <v>PEDIR INMEDIATAMENTE</v>
      </c>
      <c r="S239" s="52">
        <f t="shared" si="8"/>
        <v>0</v>
      </c>
      <c r="T239" s="53">
        <f t="shared" si="9"/>
        <v>0</v>
      </c>
      <c r="U239" s="52" t="str">
        <f t="array" ref="U239">IF(B239="","",IFERROR(XLOOKUP(B239,DATA!$B$4:$B$2103,DATA!$M$4:$M$2103,"",0,1),""))</f>
        <v>C</v>
      </c>
      <c r="V239" s="52" t="str">
        <f t="array" ref="V239">IF(B239="","",IFERROR(XLOOKUP(B239,DATA!$B$4:$B$2103,DATA!$X$4:$X$2103,"",0,1),""))</f>
        <v>SU01A0202</v>
      </c>
      <c r="W239" s="52" t="str">
        <f t="array" ref="W239">IF(B239="","",IFERROR(XLOOKUP(B239,DATA!$B$4:$B$2103,DATA!$H$4:$H$2103,"",0,1),""))</f>
        <v>ELECTRICIDAD</v>
      </c>
      <c r="X239" s="52" t="str">
        <f t="shared" si="10"/>
        <v>4-BAJA</v>
      </c>
      <c r="Y239" s="87" t="str">
        <f t="shared" si="11"/>
        <v/>
      </c>
      <c r="Z239" s="52">
        <f t="shared" si="12"/>
        <v>13210022</v>
      </c>
    </row>
    <row r="240" ht="15.75" customHeight="1">
      <c r="B240" s="47" t="str">
        <f>IF(DATA!B240="","",DATA!B240)</f>
        <v>13210022-R</v>
      </c>
      <c r="C240" s="47">
        <f t="array" ref="C240">IF(B240="","",IFERROR(XLOOKUP(B240,DATA!$B$4:$B$2103,DATA!$D$4:$D$2103,"",0,1),""))</f>
        <v>22482272</v>
      </c>
      <c r="D240" s="47" t="str">
        <f t="array" ref="D240">IF(B240="","",IFERROR(XLOOKUP(B240,DATA!$B$4:$B$2103,DATA!$C$4:$C$2103,"",0,1),""))</f>
        <v>ARBOL DE TRANSMISIÓN (CARDAN DE ALTERNADORES)</v>
      </c>
      <c r="E240" s="47">
        <f t="array" ref="E240">IF(B240="","",IFERROR(XLOOKUP(B240,DATA!$B$4:$B$2103,DATA!$W$4:$W$2103,"",0,1),""))</f>
        <v>830017419</v>
      </c>
      <c r="F240" s="47" t="str">
        <f t="array" ref="F240">IF(B240="","",IFERROR(XLOOKUP(E240,PROVEEDORES!$A$2:$A$200,PROVEEDORES!$B$2:$B$200,"NO ENCONTRADO",0,1),""))</f>
        <v>MAQUI-CARDAN S.A.S.</v>
      </c>
      <c r="G240" s="47" t="str">
        <f t="array" ref="G240">IF(B240="","",IFERROR(XLOOKUP(B240,DATA!$B$4:$B$2103,DATA!$L$4:$L$2103,"",0,1),""))</f>
        <v>UND</v>
      </c>
      <c r="H240" s="47">
        <f t="array" ref="H240">IF(B240="","",IFERROR(XLOOKUP(B240,DATA!$B$4:$B$2103,DATA!$E$4:$E$2103,0,0,1),0))</f>
        <v>0</v>
      </c>
      <c r="I240" s="48">
        <f t="array" ref="I240">IF(B240="","",IFERROR(XLOOKUP(B240,DATA!$B$4:$B$2103,DATA!$F$4:$F$2103,0,0,1),0))</f>
        <v>2230768</v>
      </c>
      <c r="J240" s="48">
        <f t="shared" si="1"/>
        <v>0</v>
      </c>
      <c r="K240" s="47">
        <f t="array" ref="K240">IF(B240="","",IFERROR(XLOOKUP(B240,DATA!$B$4:$B$2103,DATA!$N$4:$N$2103,0,0,1),0))</f>
        <v>77</v>
      </c>
      <c r="L240" s="85">
        <f t="shared" si="2"/>
        <v>0.2109589041</v>
      </c>
      <c r="M240" s="47">
        <f t="array" ref="M240">IF(B240="","",IFERROR(XLOOKUP(B240,DATA!$B$4:$B$2103,DATA!$P$4:$P$2103,0,0,1),0))</f>
        <v>0</v>
      </c>
      <c r="N240" s="47">
        <f t="shared" si="3"/>
        <v>1</v>
      </c>
      <c r="O240" s="47">
        <f t="shared" si="4"/>
        <v>2</v>
      </c>
      <c r="P240" s="47">
        <f t="shared" si="5"/>
        <v>0</v>
      </c>
      <c r="Q240" s="47" t="str">
        <f t="shared" si="6"/>
        <v>CRITICO</v>
      </c>
      <c r="R240" s="47" t="str">
        <f t="shared" si="7"/>
        <v>PEDIR INMEDIATAMENTE</v>
      </c>
      <c r="S240" s="47">
        <f t="shared" si="8"/>
        <v>2</v>
      </c>
      <c r="T240" s="48">
        <f t="shared" si="9"/>
        <v>4461536</v>
      </c>
      <c r="U240" s="47" t="str">
        <f t="array" ref="U240">IF(B240="","",IFERROR(XLOOKUP(B240,DATA!$B$4:$B$2103,DATA!$M$4:$M$2103,"",0,1),""))</f>
        <v>A</v>
      </c>
      <c r="V240" s="47" t="str">
        <f t="array" ref="V240">IF(B240="","",IFERROR(XLOOKUP(B240,DATA!$B$4:$B$2103,DATA!$X$4:$X$2103,"",0,1),""))</f>
        <v>SU01B0203</v>
      </c>
      <c r="W240" s="47" t="str">
        <f t="array" ref="W240">IF(B240="","",IFERROR(XLOOKUP(B240,DATA!$B$4:$B$2103,DATA!$H$4:$H$2103,"",0,1),""))</f>
        <v>ELECTRICIDAD</v>
      </c>
      <c r="X240" s="47" t="str">
        <f t="shared" si="10"/>
        <v>1-MAXIMA</v>
      </c>
      <c r="Y240" s="65">
        <f t="shared" si="11"/>
        <v>77.0024</v>
      </c>
      <c r="Z240" s="47" t="str">
        <f t="shared" si="12"/>
        <v>13210022-R</v>
      </c>
    </row>
    <row r="241" ht="15.75" customHeight="1">
      <c r="B241" s="52">
        <f>IF(DATA!B241="","",DATA!B241)</f>
        <v>13210023</v>
      </c>
      <c r="C241" s="52" t="str">
        <f t="array" ref="C241">IF(B241="","",IFERROR(XLOOKUP(B241,DATA!$B$4:$B$2103,DATA!$D$4:$D$2103,"",0,1),""))</f>
        <v/>
      </c>
      <c r="D241" s="52" t="str">
        <f t="array" ref="D241">IF(B241="","",IFERROR(XLOOKUP(B241,DATA!$B$4:$B$2103,DATA!$C$4:$C$2103,"",0,1),""))</f>
        <v>PIÑON BENDIX (MOTOR DE ARRANQUE)</v>
      </c>
      <c r="E241" s="52">
        <f t="array" ref="E241">IF(B241="","",IFERROR(XLOOKUP(B241,DATA!$B$4:$B$2103,DATA!$W$4:$W$2103,"",0,1),""))</f>
        <v>900441201</v>
      </c>
      <c r="F241" s="52" t="str">
        <f t="array" ref="F241">IF(B241="","",IFERROR(XLOOKUP(E241,PROVEEDORES!$A$2:$A$200,PROVEEDORES!$B$2:$B$200,"NO ENCONTRADO",0,1),""))</f>
        <v>P&amp;P SUMINISTROS INDUSTRIALES S.A.S.</v>
      </c>
      <c r="G241" s="52" t="str">
        <f t="array" ref="G241">IF(B241="","",IFERROR(XLOOKUP(B241,DATA!$B$4:$B$2103,DATA!$L$4:$L$2103,"",0,1),""))</f>
        <v>UND</v>
      </c>
      <c r="H241" s="52">
        <f t="array" ref="H241">IF(B241="","",IFERROR(XLOOKUP(B241,DATA!$B$4:$B$2103,DATA!$E$4:$E$2103,0,0,1),0))</f>
        <v>3</v>
      </c>
      <c r="I241" s="53">
        <f t="array" ref="I241">IF(B241="","",IFERROR(XLOOKUP(B241,DATA!$B$4:$B$2103,DATA!$F$4:$F$2103,0,0,1),0))</f>
        <v>71400</v>
      </c>
      <c r="J241" s="53">
        <f t="shared" si="1"/>
        <v>214200</v>
      </c>
      <c r="K241" s="52">
        <f t="array" ref="K241">IF(B241="","",IFERROR(XLOOKUP(B241,DATA!$B$4:$B$2103,DATA!$N$4:$N$2103,0,0,1),0))</f>
        <v>7</v>
      </c>
      <c r="L241" s="86">
        <f t="shared" si="2"/>
        <v>0.01917808219</v>
      </c>
      <c r="M241" s="52">
        <f t="array" ref="M241">IF(B241="","",IFERROR(XLOOKUP(B241,DATA!$B$4:$B$2103,DATA!$P$4:$P$2103,0,0,1),0))</f>
        <v>0</v>
      </c>
      <c r="N241" s="52">
        <f t="shared" si="3"/>
        <v>0</v>
      </c>
      <c r="O241" s="52">
        <f t="shared" si="4"/>
        <v>0</v>
      </c>
      <c r="P241" s="52">
        <f t="shared" si="5"/>
        <v>156</v>
      </c>
      <c r="Q241" s="52" t="str">
        <f t="shared" si="6"/>
        <v>EXCESO</v>
      </c>
      <c r="R241" s="52" t="str">
        <f t="shared" si="7"/>
        <v>EVALUAR REDUCCION</v>
      </c>
      <c r="S241" s="52">
        <f t="shared" si="8"/>
        <v>0</v>
      </c>
      <c r="T241" s="53">
        <f t="shared" si="9"/>
        <v>0</v>
      </c>
      <c r="U241" s="52" t="str">
        <f t="array" ref="U241">IF(B241="","",IFERROR(XLOOKUP(B241,DATA!$B$4:$B$2103,DATA!$M$4:$M$2103,"",0,1),""))</f>
        <v>C</v>
      </c>
      <c r="V241" s="52" t="str">
        <f t="array" ref="V241">IF(B241="","",IFERROR(XLOOKUP(B241,DATA!$B$4:$B$2103,DATA!$X$4:$X$2103,"",0,1),""))</f>
        <v>SU01E0104</v>
      </c>
      <c r="W241" s="52" t="str">
        <f t="array" ref="W241">IF(B241="","",IFERROR(XLOOKUP(B241,DATA!$B$4:$B$2103,DATA!$H$4:$H$2103,"",0,1),""))</f>
        <v>ELECTRICIDAD</v>
      </c>
      <c r="X241" s="52" t="str">
        <f t="shared" si="10"/>
        <v>4-BAJA</v>
      </c>
      <c r="Y241" s="87" t="str">
        <f t="shared" si="11"/>
        <v/>
      </c>
      <c r="Z241" s="52" t="str">
        <f t="shared" si="12"/>
        <v/>
      </c>
    </row>
    <row r="242" ht="15.75" customHeight="1">
      <c r="B242" s="47">
        <f>IF(DATA!B242="","",DATA!B242)</f>
        <v>15100005</v>
      </c>
      <c r="C242" s="47">
        <f t="array" ref="C242">IF(B242="","",IFERROR(XLOOKUP(B242,DATA!$B$4:$B$2103,DATA!$D$4:$D$2103,"",0,1),""))</f>
        <v>20706903</v>
      </c>
      <c r="D242" s="47" t="str">
        <f t="array" ref="D242">IF(B242="","",IFERROR(XLOOKUP(B242,DATA!$B$4:$B$2103,DATA!$C$4:$C$2103,"",0,1),""))</f>
        <v>CUERPO DE FRENO (Caliper) DERECHO</v>
      </c>
      <c r="E242" s="47">
        <f t="array" ref="E242">IF(B242="","",IFERROR(XLOOKUP(B242,DATA!$B$4:$B$2103,DATA!$W$4:$W$2103,"",0,1),""))</f>
        <v>901181698</v>
      </c>
      <c r="F242" s="47" t="str">
        <f t="array" ref="F242">IF(B242="","",IFERROR(XLOOKUP(E242,PROVEEDORES!$A$2:$A$200,PROVEEDORES!$B$2:$B$200,"NO ENCONTRADO",0,1),""))</f>
        <v>BTU DIESEL PERFORMANCE S.A.S</v>
      </c>
      <c r="G242" s="47" t="str">
        <f t="array" ref="G242">IF(B242="","",IFERROR(XLOOKUP(B242,DATA!$B$4:$B$2103,DATA!$L$4:$L$2103,"",0,1),""))</f>
        <v>UND</v>
      </c>
      <c r="H242" s="47">
        <f t="array" ref="H242">IF(B242="","",IFERROR(XLOOKUP(B242,DATA!$B$4:$B$2103,DATA!$E$4:$E$2103,0,0,1),0))</f>
        <v>0</v>
      </c>
      <c r="I242" s="48">
        <f t="array" ref="I242">IF(B242="","",IFERROR(XLOOKUP(B242,DATA!$B$4:$B$2103,DATA!$F$4:$F$2103,0,0,1),0))</f>
        <v>1219750</v>
      </c>
      <c r="J242" s="48">
        <f t="shared" si="1"/>
        <v>0</v>
      </c>
      <c r="K242" s="47">
        <f t="array" ref="K242">IF(B242="","",IFERROR(XLOOKUP(B242,DATA!$B$4:$B$2103,DATA!$N$4:$N$2103,0,0,1),0))</f>
        <v>7</v>
      </c>
      <c r="L242" s="85">
        <f t="shared" si="2"/>
        <v>0.01917808219</v>
      </c>
      <c r="M242" s="47">
        <f t="array" ref="M242">IF(B242="","",IFERROR(XLOOKUP(B242,DATA!$B$4:$B$2103,DATA!$P$4:$P$2103,0,0,1),0))</f>
        <v>0</v>
      </c>
      <c r="N242" s="47">
        <f t="shared" si="3"/>
        <v>0</v>
      </c>
      <c r="O242" s="47">
        <f t="shared" si="4"/>
        <v>0</v>
      </c>
      <c r="P242" s="47">
        <f t="shared" si="5"/>
        <v>0</v>
      </c>
      <c r="Q242" s="47" t="str">
        <f t="shared" si="6"/>
        <v>CRITICO</v>
      </c>
      <c r="R242" s="47" t="str">
        <f t="shared" si="7"/>
        <v>PEDIR INMEDIATAMENTE</v>
      </c>
      <c r="S242" s="47">
        <f t="shared" si="8"/>
        <v>0</v>
      </c>
      <c r="T242" s="48">
        <f t="shared" si="9"/>
        <v>0</v>
      </c>
      <c r="U242" s="47" t="str">
        <f t="array" ref="U242">IF(B242="","",IFERROR(XLOOKUP(B242,DATA!$B$4:$B$2103,DATA!$M$4:$M$2103,"",0,1),""))</f>
        <v>B</v>
      </c>
      <c r="V242" s="47" t="str">
        <f t="array" ref="V242">IF(B242="","",IFERROR(XLOOKUP(B242,DATA!$B$4:$B$2103,DATA!$X$4:$X$2103,"",0,1),""))</f>
        <v>SU01B0201</v>
      </c>
      <c r="W242" s="47" t="str">
        <f t="array" ref="W242">IF(B242="","",IFERROR(XLOOKUP(B242,DATA!$B$4:$B$2103,DATA!$H$4:$H$2103,"",0,1),""))</f>
        <v>PLATAFORMA</v>
      </c>
      <c r="X242" s="47" t="str">
        <f t="shared" si="10"/>
        <v>3-MEDIA</v>
      </c>
      <c r="Y242" s="65">
        <f t="shared" si="11"/>
        <v>7.00242</v>
      </c>
      <c r="Z242" s="47">
        <f t="shared" si="12"/>
        <v>15100005</v>
      </c>
    </row>
    <row r="243" ht="15.75" customHeight="1">
      <c r="B243" s="52" t="str">
        <f>IF(DATA!B243="","",DATA!B243)</f>
        <v>15100005-R</v>
      </c>
      <c r="C243" s="52">
        <f t="array" ref="C243">IF(B243="","",IFERROR(XLOOKUP(B243,DATA!$B$4:$B$2103,DATA!$D$4:$D$2103,"",0,1),""))</f>
        <v>20706903</v>
      </c>
      <c r="D243" s="52" t="str">
        <f t="array" ref="D243">IF(B243="","",IFERROR(XLOOKUP(B243,DATA!$B$4:$B$2103,DATA!$C$4:$C$2103,"",0,1),""))</f>
        <v>CUERPO DE FRENO (Caliper) DERECHO</v>
      </c>
      <c r="E243" s="52">
        <f t="array" ref="E243">IF(B243="","",IFERROR(XLOOKUP(B243,DATA!$B$4:$B$2103,DATA!$W$4:$W$2103,"",0,1),""))</f>
        <v>900449648</v>
      </c>
      <c r="F243" s="52" t="str">
        <f t="array" ref="F243">IF(B243="","",IFERROR(XLOOKUP(E243,PROVEEDORES!$A$2:$A$200,PROVEEDORES!$B$2:$B$200,"NO ENCONTRADO",0,1),""))</f>
        <v>SUMILOGISTICA S.A.S.</v>
      </c>
      <c r="G243" s="52" t="str">
        <f t="array" ref="G243">IF(B243="","",IFERROR(XLOOKUP(B243,DATA!$B$4:$B$2103,DATA!$L$4:$L$2103,"",0,1),""))</f>
        <v>UND</v>
      </c>
      <c r="H243" s="52">
        <f t="array" ref="H243">IF(B243="","",IFERROR(XLOOKUP(B243,DATA!$B$4:$B$2103,DATA!$E$4:$E$2103,0,0,1),0))</f>
        <v>9</v>
      </c>
      <c r="I243" s="53">
        <f t="array" ref="I243">IF(B243="","",IFERROR(XLOOKUP(B243,DATA!$B$4:$B$2103,DATA!$F$4:$F$2103,0,0,1),0))</f>
        <v>1007644</v>
      </c>
      <c r="J243" s="53">
        <f t="shared" si="1"/>
        <v>9068796</v>
      </c>
      <c r="K243" s="52">
        <f t="array" ref="K243">IF(B243="","",IFERROR(XLOOKUP(B243,DATA!$B$4:$B$2103,DATA!$N$4:$N$2103,0,0,1),0))</f>
        <v>1974</v>
      </c>
      <c r="L243" s="86">
        <f t="shared" si="2"/>
        <v>5.408219178</v>
      </c>
      <c r="M243" s="52">
        <f t="array" ref="M243">IF(B243="","",IFERROR(XLOOKUP(B243,DATA!$B$4:$B$2103,DATA!$P$4:$P$2103,0,0,1),0))</f>
        <v>0</v>
      </c>
      <c r="N243" s="52">
        <f t="shared" si="3"/>
        <v>19</v>
      </c>
      <c r="O243" s="52">
        <f t="shared" si="4"/>
        <v>57</v>
      </c>
      <c r="P243" s="52">
        <f t="shared" si="5"/>
        <v>2</v>
      </c>
      <c r="Q243" s="52" t="str">
        <f t="shared" si="6"/>
        <v>REORDEN INMEDIATO</v>
      </c>
      <c r="R243" s="52" t="str">
        <f t="shared" si="7"/>
        <v>GENERAR OC EN 24H</v>
      </c>
      <c r="S243" s="52">
        <f t="shared" si="8"/>
        <v>48</v>
      </c>
      <c r="T243" s="53">
        <f t="shared" si="9"/>
        <v>48366912</v>
      </c>
      <c r="U243" s="52" t="str">
        <f t="array" ref="U243">IF(B243="","",IFERROR(XLOOKUP(B243,DATA!$B$4:$B$2103,DATA!$M$4:$M$2103,"",0,1),""))</f>
        <v>A</v>
      </c>
      <c r="V243" s="52" t="str">
        <f t="array" ref="V243">IF(B243="","",IFERROR(XLOOKUP(B243,DATA!$B$4:$B$2103,DATA!$X$4:$X$2103,"",0,1),""))</f>
        <v>SU01B0201</v>
      </c>
      <c r="W243" s="52" t="str">
        <f t="array" ref="W243">IF(B243="","",IFERROR(XLOOKUP(B243,DATA!$B$4:$B$2103,DATA!$H$4:$H$2103,"",0,1),""))</f>
        <v>PLATAFORMA</v>
      </c>
      <c r="X243" s="52" t="str">
        <f t="shared" si="10"/>
        <v>2-ALTA</v>
      </c>
      <c r="Y243" s="87" t="str">
        <f t="shared" si="11"/>
        <v/>
      </c>
      <c r="Z243" s="52" t="str">
        <f t="shared" si="12"/>
        <v/>
      </c>
    </row>
    <row r="244" ht="15.75" customHeight="1">
      <c r="B244" s="47">
        <f>IF(DATA!B244="","",DATA!B244)</f>
        <v>15100006</v>
      </c>
      <c r="C244" s="47">
        <f t="array" ref="C244">IF(B244="","",IFERROR(XLOOKUP(B244,DATA!$B$4:$B$2103,DATA!$D$4:$D$2103,"",0,1),""))</f>
        <v>20713402</v>
      </c>
      <c r="D244" s="47" t="str">
        <f t="array" ref="D244">IF(B244="","",IFERROR(XLOOKUP(B244,DATA!$B$4:$B$2103,DATA!$C$4:$C$2103,"",0,1),""))</f>
        <v>CUERPO DE FRENO (Caliper) IZQUIERDO</v>
      </c>
      <c r="E244" s="47">
        <f t="array" ref="E244">IF(B244="","",IFERROR(XLOOKUP(B244,DATA!$B$4:$B$2103,DATA!$W$4:$W$2103,"",0,1),""))</f>
        <v>901181698</v>
      </c>
      <c r="F244" s="47" t="str">
        <f t="array" ref="F244">IF(B244="","",IFERROR(XLOOKUP(E244,PROVEEDORES!$A$2:$A$200,PROVEEDORES!$B$2:$B$200,"NO ENCONTRADO",0,1),""))</f>
        <v>BTU DIESEL PERFORMANCE S.A.S</v>
      </c>
      <c r="G244" s="47" t="str">
        <f t="array" ref="G244">IF(B244="","",IFERROR(XLOOKUP(B244,DATA!$B$4:$B$2103,DATA!$L$4:$L$2103,"",0,1),""))</f>
        <v>UND</v>
      </c>
      <c r="H244" s="47">
        <f t="array" ref="H244">IF(B244="","",IFERROR(XLOOKUP(B244,DATA!$B$4:$B$2103,DATA!$E$4:$E$2103,0,0,1),0))</f>
        <v>0</v>
      </c>
      <c r="I244" s="48">
        <f t="array" ref="I244">IF(B244="","",IFERROR(XLOOKUP(B244,DATA!$B$4:$B$2103,DATA!$F$4:$F$2103,0,0,1),0))</f>
        <v>1219750</v>
      </c>
      <c r="J244" s="48">
        <f t="shared" si="1"/>
        <v>0</v>
      </c>
      <c r="K244" s="47">
        <f t="array" ref="K244">IF(B244="","",IFERROR(XLOOKUP(B244,DATA!$B$4:$B$2103,DATA!$N$4:$N$2103,0,0,1),0))</f>
        <v>7</v>
      </c>
      <c r="L244" s="85">
        <f t="shared" si="2"/>
        <v>0.01917808219</v>
      </c>
      <c r="M244" s="47">
        <f t="array" ref="M244">IF(B244="","",IFERROR(XLOOKUP(B244,DATA!$B$4:$B$2103,DATA!$P$4:$P$2103,0,0,1),0))</f>
        <v>0</v>
      </c>
      <c r="N244" s="47">
        <f t="shared" si="3"/>
        <v>0</v>
      </c>
      <c r="O244" s="47">
        <f t="shared" si="4"/>
        <v>0</v>
      </c>
      <c r="P244" s="47">
        <f t="shared" si="5"/>
        <v>0</v>
      </c>
      <c r="Q244" s="47" t="str">
        <f t="shared" si="6"/>
        <v>CRITICO</v>
      </c>
      <c r="R244" s="47" t="str">
        <f t="shared" si="7"/>
        <v>PEDIR INMEDIATAMENTE</v>
      </c>
      <c r="S244" s="47">
        <f t="shared" si="8"/>
        <v>0</v>
      </c>
      <c r="T244" s="48">
        <f t="shared" si="9"/>
        <v>0</v>
      </c>
      <c r="U244" s="47" t="str">
        <f t="array" ref="U244">IF(B244="","",IFERROR(XLOOKUP(B244,DATA!$B$4:$B$2103,DATA!$M$4:$M$2103,"",0,1),""))</f>
        <v>B</v>
      </c>
      <c r="V244" s="47" t="str">
        <f t="array" ref="V244">IF(B244="","",IFERROR(XLOOKUP(B244,DATA!$B$4:$B$2103,DATA!$X$4:$X$2103,"",0,1),""))</f>
        <v>SU01B0201</v>
      </c>
      <c r="W244" s="47" t="str">
        <f t="array" ref="W244">IF(B244="","",IFERROR(XLOOKUP(B244,DATA!$B$4:$B$2103,DATA!$H$4:$H$2103,"",0,1),""))</f>
        <v>PLATAFORMA</v>
      </c>
      <c r="X244" s="47" t="str">
        <f t="shared" si="10"/>
        <v>3-MEDIA</v>
      </c>
      <c r="Y244" s="65">
        <f t="shared" si="11"/>
        <v>7.00244</v>
      </c>
      <c r="Z244" s="47">
        <f t="shared" si="12"/>
        <v>15100006</v>
      </c>
    </row>
    <row r="245" ht="15.75" customHeight="1">
      <c r="B245" s="52" t="str">
        <f>IF(DATA!B245="","",DATA!B245)</f>
        <v>15100006-R</v>
      </c>
      <c r="C245" s="52">
        <f t="array" ref="C245">IF(B245="","",IFERROR(XLOOKUP(B245,DATA!$B$4:$B$2103,DATA!$D$4:$D$2103,"",0,1),""))</f>
        <v>20713402</v>
      </c>
      <c r="D245" s="52" t="str">
        <f t="array" ref="D245">IF(B245="","",IFERROR(XLOOKUP(B245,DATA!$B$4:$B$2103,DATA!$C$4:$C$2103,"",0,1),""))</f>
        <v>CUERPO DE FRENO (Caliper) IZQUIERDO</v>
      </c>
      <c r="E245" s="52">
        <f t="array" ref="E245">IF(B245="","",IFERROR(XLOOKUP(B245,DATA!$B$4:$B$2103,DATA!$W$4:$W$2103,"",0,1),""))</f>
        <v>900449648</v>
      </c>
      <c r="F245" s="52" t="str">
        <f t="array" ref="F245">IF(B245="","",IFERROR(XLOOKUP(E245,PROVEEDORES!$A$2:$A$200,PROVEEDORES!$B$2:$B$200,"NO ENCONTRADO",0,1),""))</f>
        <v>SUMILOGISTICA S.A.S.</v>
      </c>
      <c r="G245" s="52" t="str">
        <f t="array" ref="G245">IF(B245="","",IFERROR(XLOOKUP(B245,DATA!$B$4:$B$2103,DATA!$L$4:$L$2103,"",0,1),""))</f>
        <v>UND</v>
      </c>
      <c r="H245" s="52">
        <f t="array" ref="H245">IF(B245="","",IFERROR(XLOOKUP(B245,DATA!$B$4:$B$2103,DATA!$E$4:$E$2103,0,0,1),0))</f>
        <v>3</v>
      </c>
      <c r="I245" s="53">
        <f t="array" ref="I245">IF(B245="","",IFERROR(XLOOKUP(B245,DATA!$B$4:$B$2103,DATA!$F$4:$F$2103,0,0,1),0))</f>
        <v>957813.7</v>
      </c>
      <c r="J245" s="53">
        <f t="shared" si="1"/>
        <v>2873441.1</v>
      </c>
      <c r="K245" s="52">
        <f t="array" ref="K245">IF(B245="","",IFERROR(XLOOKUP(B245,DATA!$B$4:$B$2103,DATA!$N$4:$N$2103,0,0,1),0))</f>
        <v>1977</v>
      </c>
      <c r="L245" s="86">
        <f t="shared" si="2"/>
        <v>5.416438356</v>
      </c>
      <c r="M245" s="52">
        <f t="array" ref="M245">IF(B245="","",IFERROR(XLOOKUP(B245,DATA!$B$4:$B$2103,DATA!$P$4:$P$2103,0,0,1),0))</f>
        <v>0</v>
      </c>
      <c r="N245" s="52">
        <f t="shared" si="3"/>
        <v>19</v>
      </c>
      <c r="O245" s="52">
        <f t="shared" si="4"/>
        <v>57</v>
      </c>
      <c r="P245" s="52">
        <f t="shared" si="5"/>
        <v>1</v>
      </c>
      <c r="Q245" s="52" t="str">
        <f t="shared" si="6"/>
        <v>REORDEN INMEDIATO</v>
      </c>
      <c r="R245" s="52" t="str">
        <f t="shared" si="7"/>
        <v>GENERAR OC EN 24H</v>
      </c>
      <c r="S245" s="52">
        <f t="shared" si="8"/>
        <v>54</v>
      </c>
      <c r="T245" s="53">
        <f t="shared" si="9"/>
        <v>51721939.8</v>
      </c>
      <c r="U245" s="52" t="str">
        <f t="array" ref="U245">IF(B245="","",IFERROR(XLOOKUP(B245,DATA!$B$4:$B$2103,DATA!$M$4:$M$2103,"",0,1),""))</f>
        <v>A</v>
      </c>
      <c r="V245" s="52" t="str">
        <f t="array" ref="V245">IF(B245="","",IFERROR(XLOOKUP(B245,DATA!$B$4:$B$2103,DATA!$X$4:$X$2103,"",0,1),""))</f>
        <v>SU01C0201</v>
      </c>
      <c r="W245" s="52" t="str">
        <f t="array" ref="W245">IF(B245="","",IFERROR(XLOOKUP(B245,DATA!$B$4:$B$2103,DATA!$H$4:$H$2103,"",0,1),""))</f>
        <v>PLATAFORMA</v>
      </c>
      <c r="X245" s="52" t="str">
        <f t="shared" si="10"/>
        <v>2-ALTA</v>
      </c>
      <c r="Y245" s="87" t="str">
        <f t="shared" si="11"/>
        <v/>
      </c>
      <c r="Z245" s="52" t="str">
        <f t="shared" si="12"/>
        <v/>
      </c>
    </row>
    <row r="246" ht="15.75" customHeight="1">
      <c r="B246" s="47">
        <f>IF(DATA!B246="","",DATA!B246)</f>
        <v>15100007</v>
      </c>
      <c r="C246" s="47">
        <f t="array" ref="C246">IF(B246="","",IFERROR(XLOOKUP(B246,DATA!$B$4:$B$2103,DATA!$D$4:$D$2103,"",0,1),""))</f>
        <v>60112018</v>
      </c>
      <c r="D246" s="47" t="str">
        <f t="array" ref="D246">IF(B246="","",IFERROR(XLOOKUP(B246,DATA!$B$4:$B$2103,DATA!$C$4:$C$2103,"",0,1),""))</f>
        <v>CONTRATUERCA FRENO</v>
      </c>
      <c r="E246" s="47">
        <f t="array" ref="E246">IF(B246="","",IFERROR(XLOOKUP(B246,DATA!$B$4:$B$2103,DATA!$W$4:$W$2103,"",0,1),""))</f>
        <v>900315569</v>
      </c>
      <c r="F246" s="47" t="str">
        <f t="array" ref="F246">IF(B246="","",IFERROR(XLOOKUP(E246,PROVEEDORES!$A$2:$A$200,PROVEEDORES!$B$2:$B$200,"NO ENCONTRADO",0,1),""))</f>
        <v>VOLVO GROUP COLOMBIA S A S</v>
      </c>
      <c r="G246" s="47" t="str">
        <f t="array" ref="G246">IF(B246="","",IFERROR(XLOOKUP(B246,DATA!$B$4:$B$2103,DATA!$L$4:$L$2103,"",0,1),""))</f>
        <v>UND</v>
      </c>
      <c r="H246" s="47">
        <f t="array" ref="H246">IF(B246="","",IFERROR(XLOOKUP(B246,DATA!$B$4:$B$2103,DATA!$E$4:$E$2103,0,0,1),0))</f>
        <v>0</v>
      </c>
      <c r="I246" s="48">
        <f t="array" ref="I246">IF(B246="","",IFERROR(XLOOKUP(B246,DATA!$B$4:$B$2103,DATA!$F$4:$F$2103,0,0,1),0))</f>
        <v>11123.1</v>
      </c>
      <c r="J246" s="48">
        <f t="shared" si="1"/>
        <v>0</v>
      </c>
      <c r="K246" s="47">
        <f t="array" ref="K246">IF(B246="","",IFERROR(XLOOKUP(B246,DATA!$B$4:$B$2103,DATA!$N$4:$N$2103,0,0,1),0))</f>
        <v>4</v>
      </c>
      <c r="L246" s="85">
        <f t="shared" si="2"/>
        <v>0.01095890411</v>
      </c>
      <c r="M246" s="47">
        <f t="array" ref="M246">IF(B246="","",IFERROR(XLOOKUP(B246,DATA!$B$4:$B$2103,DATA!$P$4:$P$2103,0,0,1),0))</f>
        <v>0</v>
      </c>
      <c r="N246" s="47">
        <f t="shared" si="3"/>
        <v>0</v>
      </c>
      <c r="O246" s="47">
        <f t="shared" si="4"/>
        <v>0</v>
      </c>
      <c r="P246" s="47">
        <f t="shared" si="5"/>
        <v>0</v>
      </c>
      <c r="Q246" s="47" t="str">
        <f t="shared" si="6"/>
        <v>CRITICO</v>
      </c>
      <c r="R246" s="47" t="str">
        <f t="shared" si="7"/>
        <v>PEDIR INMEDIATAMENTE</v>
      </c>
      <c r="S246" s="47">
        <f t="shared" si="8"/>
        <v>0</v>
      </c>
      <c r="T246" s="48">
        <f t="shared" si="9"/>
        <v>0</v>
      </c>
      <c r="U246" s="47" t="str">
        <f t="array" ref="U246">IF(B246="","",IFERROR(XLOOKUP(B246,DATA!$B$4:$B$2103,DATA!$M$4:$M$2103,"",0,1),""))</f>
        <v>B</v>
      </c>
      <c r="V246" s="47" t="str">
        <f t="array" ref="V246">IF(B246="","",IFERROR(XLOOKUP(B246,DATA!$B$4:$B$2103,DATA!$X$4:$X$2103,"",0,1),""))</f>
        <v>SU01A0304</v>
      </c>
      <c r="W246" s="47" t="str">
        <f t="array" ref="W246">IF(B246="","",IFERROR(XLOOKUP(B246,DATA!$B$4:$B$2103,DATA!$H$4:$H$2103,"",0,1),""))</f>
        <v>PLATAFORMA</v>
      </c>
      <c r="X246" s="47" t="str">
        <f t="shared" si="10"/>
        <v>3-MEDIA</v>
      </c>
      <c r="Y246" s="65">
        <f t="shared" si="11"/>
        <v>4.00246</v>
      </c>
      <c r="Z246" s="47">
        <f t="shared" si="12"/>
        <v>15100007</v>
      </c>
    </row>
    <row r="247" ht="15.75" customHeight="1">
      <c r="B247" s="52">
        <f>IF(DATA!B247="","",DATA!B247)</f>
        <v>15100008</v>
      </c>
      <c r="C247" s="52">
        <f t="array" ref="C247">IF(B247="","",IFERROR(XLOOKUP(B247,DATA!$B$4:$B$2103,DATA!$D$4:$D$2103,"",0,1),""))</f>
        <v>85109890</v>
      </c>
      <c r="D247" s="52" t="str">
        <f t="array" ref="D247">IF(B247="","",IFERROR(XLOOKUP(B247,DATA!$B$4:$B$2103,DATA!$C$4:$C$2103,"",0,1),""))</f>
        <v>KIT REPARO DE CALIPER DE FRENO</v>
      </c>
      <c r="E247" s="52">
        <f t="array" ref="E247">IF(B247="","",IFERROR(XLOOKUP(B247,DATA!$B$4:$B$2103,DATA!$W$4:$W$2103,"",0,1),""))</f>
        <v>900315569</v>
      </c>
      <c r="F247" s="52" t="str">
        <f t="array" ref="F247">IF(B247="","",IFERROR(XLOOKUP(E247,PROVEEDORES!$A$2:$A$200,PROVEEDORES!$B$2:$B$200,"NO ENCONTRADO",0,1),""))</f>
        <v>VOLVO GROUP COLOMBIA S A S</v>
      </c>
      <c r="G247" s="52" t="str">
        <f t="array" ref="G247">IF(B247="","",IFERROR(XLOOKUP(B247,DATA!$B$4:$B$2103,DATA!$L$4:$L$2103,"",0,1),""))</f>
        <v>UND</v>
      </c>
      <c r="H247" s="52">
        <f t="array" ref="H247">IF(B247="","",IFERROR(XLOOKUP(B247,DATA!$B$4:$B$2103,DATA!$E$4:$E$2103,0,0,1),0))</f>
        <v>0</v>
      </c>
      <c r="I247" s="53">
        <f t="array" ref="I247">IF(B247="","",IFERROR(XLOOKUP(B247,DATA!$B$4:$B$2103,DATA!$F$4:$F$2103,0,0,1),0))</f>
        <v>329653.9</v>
      </c>
      <c r="J247" s="53">
        <f t="shared" si="1"/>
        <v>0</v>
      </c>
      <c r="K247" s="52">
        <f t="array" ref="K247">IF(B247="","",IFERROR(XLOOKUP(B247,DATA!$B$4:$B$2103,DATA!$N$4:$N$2103,0,0,1),0))</f>
        <v>334</v>
      </c>
      <c r="L247" s="86">
        <f t="shared" si="2"/>
        <v>0.9150684932</v>
      </c>
      <c r="M247" s="52">
        <f t="array" ref="M247">IF(B247="","",IFERROR(XLOOKUP(B247,DATA!$B$4:$B$2103,DATA!$P$4:$P$2103,0,0,1),0))</f>
        <v>0</v>
      </c>
      <c r="N247" s="52">
        <f t="shared" si="3"/>
        <v>3</v>
      </c>
      <c r="O247" s="52">
        <f t="shared" si="4"/>
        <v>9</v>
      </c>
      <c r="P247" s="52">
        <f t="shared" si="5"/>
        <v>0</v>
      </c>
      <c r="Q247" s="52" t="str">
        <f t="shared" si="6"/>
        <v>CRITICO</v>
      </c>
      <c r="R247" s="52" t="str">
        <f t="shared" si="7"/>
        <v>PEDIR INMEDIATAMENTE</v>
      </c>
      <c r="S247" s="52">
        <f t="shared" si="8"/>
        <v>9</v>
      </c>
      <c r="T247" s="53">
        <f t="shared" si="9"/>
        <v>2966885.1</v>
      </c>
      <c r="U247" s="52" t="str">
        <f t="array" ref="U247">IF(B247="","",IFERROR(XLOOKUP(B247,DATA!$B$4:$B$2103,DATA!$M$4:$M$2103,"",0,1),""))</f>
        <v>B</v>
      </c>
      <c r="V247" s="52" t="str">
        <f t="array" ref="V247">IF(B247="","",IFERROR(XLOOKUP(B247,DATA!$B$4:$B$2103,DATA!$X$4:$X$2103,"",0,1),""))</f>
        <v>SU01B0202</v>
      </c>
      <c r="W247" s="52" t="str">
        <f t="array" ref="W247">IF(B247="","",IFERROR(XLOOKUP(B247,DATA!$B$4:$B$2103,DATA!$H$4:$H$2103,"",0,1),""))</f>
        <v>PLATAFORMA</v>
      </c>
      <c r="X247" s="52" t="str">
        <f t="shared" si="10"/>
        <v>3-MEDIA</v>
      </c>
      <c r="Y247" s="87">
        <f t="shared" si="11"/>
        <v>334.00247</v>
      </c>
      <c r="Z247" s="52">
        <f t="shared" si="12"/>
        <v>15100008</v>
      </c>
    </row>
    <row r="248" ht="15.75" customHeight="1">
      <c r="B248" s="47">
        <f>IF(DATA!B248="","",DATA!B248)</f>
        <v>15100009</v>
      </c>
      <c r="C248" s="47">
        <f t="array" ref="C248">IF(B248="","",IFERROR(XLOOKUP(B248,DATA!$B$4:$B$2103,DATA!$D$4:$D$2103,"",0,1),""))</f>
        <v>85107913</v>
      </c>
      <c r="D248" s="47" t="str">
        <f t="array" ref="D248">IF(B248="","",IFERROR(XLOOKUP(B248,DATA!$B$4:$B$2103,DATA!$C$4:$C$2103,"",0,1),""))</f>
        <v>GUARDAPOLVOS PISTON CALIPER</v>
      </c>
      <c r="E248" s="47">
        <f t="array" ref="E248">IF(B248="","",IFERROR(XLOOKUP(B248,DATA!$B$4:$B$2103,DATA!$W$4:$W$2103,"",0,1),""))</f>
        <v>900315569</v>
      </c>
      <c r="F248" s="47" t="str">
        <f t="array" ref="F248">IF(B248="","",IFERROR(XLOOKUP(E248,PROVEEDORES!$A$2:$A$200,PROVEEDORES!$B$2:$B$200,"NO ENCONTRADO",0,1),""))</f>
        <v>VOLVO GROUP COLOMBIA S A S</v>
      </c>
      <c r="G248" s="47" t="str">
        <f t="array" ref="G248">IF(B248="","",IFERROR(XLOOKUP(B248,DATA!$B$4:$B$2103,DATA!$L$4:$L$2103,"",0,1),""))</f>
        <v>UND</v>
      </c>
      <c r="H248" s="47">
        <f t="array" ref="H248">IF(B248="","",IFERROR(XLOOKUP(B248,DATA!$B$4:$B$2103,DATA!$E$4:$E$2103,0,0,1),0))</f>
        <v>4</v>
      </c>
      <c r="I248" s="48">
        <f t="array" ref="I248">IF(B248="","",IFERROR(XLOOKUP(B248,DATA!$B$4:$B$2103,DATA!$F$4:$F$2103,0,0,1),0))</f>
        <v>96193.66</v>
      </c>
      <c r="J248" s="48">
        <f t="shared" si="1"/>
        <v>384774.64</v>
      </c>
      <c r="K248" s="47">
        <f t="array" ref="K248">IF(B248="","",IFERROR(XLOOKUP(B248,DATA!$B$4:$B$2103,DATA!$N$4:$N$2103,0,0,1),0))</f>
        <v>911</v>
      </c>
      <c r="L248" s="85">
        <f t="shared" si="2"/>
        <v>2.495890411</v>
      </c>
      <c r="M248" s="47">
        <f t="array" ref="M248">IF(B248="","",IFERROR(XLOOKUP(B248,DATA!$B$4:$B$2103,DATA!$P$4:$P$2103,0,0,1),0))</f>
        <v>0</v>
      </c>
      <c r="N248" s="47">
        <f t="shared" si="3"/>
        <v>9</v>
      </c>
      <c r="O248" s="47">
        <f t="shared" si="4"/>
        <v>26</v>
      </c>
      <c r="P248" s="47">
        <f t="shared" si="5"/>
        <v>2</v>
      </c>
      <c r="Q248" s="47" t="str">
        <f t="shared" si="6"/>
        <v>REORDEN INMEDIATO</v>
      </c>
      <c r="R248" s="47" t="str">
        <f t="shared" si="7"/>
        <v>GENERAR OC EN 24H</v>
      </c>
      <c r="S248" s="47">
        <f t="shared" si="8"/>
        <v>22</v>
      </c>
      <c r="T248" s="48">
        <f t="shared" si="9"/>
        <v>2116260.52</v>
      </c>
      <c r="U248" s="47" t="str">
        <f t="array" ref="U248">IF(B248="","",IFERROR(XLOOKUP(B248,DATA!$B$4:$B$2103,DATA!$M$4:$M$2103,"",0,1),""))</f>
        <v>A</v>
      </c>
      <c r="V248" s="47" t="str">
        <f t="array" ref="V248">IF(B248="","",IFERROR(XLOOKUP(B248,DATA!$B$4:$B$2103,DATA!$X$4:$X$2103,"",0,1),""))</f>
        <v>SU01F0304</v>
      </c>
      <c r="W248" s="47" t="str">
        <f t="array" ref="W248">IF(B248="","",IFERROR(XLOOKUP(B248,DATA!$B$4:$B$2103,DATA!$H$4:$H$2103,"",0,1),""))</f>
        <v>PLATAFORMA</v>
      </c>
      <c r="X248" s="47" t="str">
        <f t="shared" si="10"/>
        <v>2-ALTA</v>
      </c>
      <c r="Y248" s="65" t="str">
        <f t="shared" si="11"/>
        <v/>
      </c>
      <c r="Z248" s="47" t="str">
        <f t="shared" si="12"/>
        <v/>
      </c>
    </row>
    <row r="249" ht="15.75" customHeight="1">
      <c r="B249" s="52">
        <f>IF(DATA!B249="","",DATA!B249)</f>
        <v>15100010</v>
      </c>
      <c r="C249" s="52">
        <f t="array" ref="C249">IF(B249="","",IFERROR(XLOOKUP(B249,DATA!$B$4:$B$2103,DATA!$D$4:$D$2103,"",0,1),""))</f>
        <v>3092282</v>
      </c>
      <c r="D249" s="52" t="str">
        <f t="array" ref="D249">IF(B249="","",IFERROR(XLOOKUP(B249,DATA!$B$4:$B$2103,DATA!$C$4:$C$2103,"",0,1),""))</f>
        <v>CAPERUZÓN DE GOMA (TAPÓN TRINQUETE) CALIPER</v>
      </c>
      <c r="E249" s="52">
        <f t="array" ref="E249">IF(B249="","",IFERROR(XLOOKUP(B249,DATA!$B$4:$B$2103,DATA!$W$4:$W$2103,"",0,1),""))</f>
        <v>900315569</v>
      </c>
      <c r="F249" s="52" t="str">
        <f t="array" ref="F249">IF(B249="","",IFERROR(XLOOKUP(E249,PROVEEDORES!$A$2:$A$200,PROVEEDORES!$B$2:$B$200,"NO ENCONTRADO",0,1),""))</f>
        <v>VOLVO GROUP COLOMBIA S A S</v>
      </c>
      <c r="G249" s="52" t="str">
        <f t="array" ref="G249">IF(B249="","",IFERROR(XLOOKUP(B249,DATA!$B$4:$B$2103,DATA!$L$4:$L$2103,"",0,1),""))</f>
        <v>UND</v>
      </c>
      <c r="H249" s="52">
        <f t="array" ref="H249">IF(B249="","",IFERROR(XLOOKUP(B249,DATA!$B$4:$B$2103,DATA!$E$4:$E$2103,0,0,1),0))</f>
        <v>27</v>
      </c>
      <c r="I249" s="53">
        <f t="array" ref="I249">IF(B249="","",IFERROR(XLOOKUP(B249,DATA!$B$4:$B$2103,DATA!$F$4:$F$2103,0,0,1),0))</f>
        <v>23521.8</v>
      </c>
      <c r="J249" s="53">
        <f t="shared" si="1"/>
        <v>635088.6</v>
      </c>
      <c r="K249" s="52">
        <f t="array" ref="K249">IF(B249="","",IFERROR(XLOOKUP(B249,DATA!$B$4:$B$2103,DATA!$N$4:$N$2103,0,0,1),0))</f>
        <v>828</v>
      </c>
      <c r="L249" s="86">
        <f t="shared" si="2"/>
        <v>2.268493151</v>
      </c>
      <c r="M249" s="52">
        <f t="array" ref="M249">IF(B249="","",IFERROR(XLOOKUP(B249,DATA!$B$4:$B$2103,DATA!$P$4:$P$2103,0,0,1),0))</f>
        <v>0</v>
      </c>
      <c r="N249" s="52">
        <f t="shared" si="3"/>
        <v>8</v>
      </c>
      <c r="O249" s="52">
        <f t="shared" si="4"/>
        <v>24</v>
      </c>
      <c r="P249" s="52">
        <f t="shared" si="5"/>
        <v>12</v>
      </c>
      <c r="Q249" s="52" t="str">
        <f t="shared" si="6"/>
        <v>PRECAUCION</v>
      </c>
      <c r="R249" s="52" t="str">
        <f t="shared" si="7"/>
        <v>MONITOREAR 48H</v>
      </c>
      <c r="S249" s="52">
        <f t="shared" si="8"/>
        <v>0</v>
      </c>
      <c r="T249" s="53">
        <f t="shared" si="9"/>
        <v>0</v>
      </c>
      <c r="U249" s="52" t="str">
        <f t="array" ref="U249">IF(B249="","",IFERROR(XLOOKUP(B249,DATA!$B$4:$B$2103,DATA!$M$4:$M$2103,"",0,1),""))</f>
        <v>A</v>
      </c>
      <c r="V249" s="52" t="str">
        <f t="array" ref="V249">IF(B249="","",IFERROR(XLOOKUP(B249,DATA!$B$4:$B$2103,DATA!$X$4:$X$2103,"",0,1),""))</f>
        <v>SU01F0203</v>
      </c>
      <c r="W249" s="52" t="str">
        <f t="array" ref="W249">IF(B249="","",IFERROR(XLOOKUP(B249,DATA!$B$4:$B$2103,DATA!$H$4:$H$2103,"",0,1),""))</f>
        <v>PLATAFORMA</v>
      </c>
      <c r="X249" s="52" t="str">
        <f t="shared" si="10"/>
        <v>2-ALTA</v>
      </c>
      <c r="Y249" s="87" t="str">
        <f t="shared" si="11"/>
        <v/>
      </c>
      <c r="Z249" s="52" t="str">
        <f t="shared" si="12"/>
        <v/>
      </c>
    </row>
    <row r="250" ht="15.75" customHeight="1">
      <c r="B250" s="47">
        <f>IF(DATA!B250="","",DATA!B250)</f>
        <v>15100011</v>
      </c>
      <c r="C250" s="47" t="str">
        <f t="array" ref="C250">IF(B250="","",IFERROR(XLOOKUP(B250,DATA!$B$4:$B$2103,DATA!$D$4:$D$2103,"",0,1),""))</f>
        <v>TOR45</v>
      </c>
      <c r="D250" s="47" t="str">
        <f t="array" ref="D250">IF(B250="","",IFERROR(XLOOKUP(B250,DATA!$B$4:$B$2103,DATA!$C$4:$C$2103,"",0,1),""))</f>
        <v>TORNILLO M8*45 MM TAPA CALIPER</v>
      </c>
      <c r="E250" s="47">
        <f t="array" ref="E250">IF(B250="","",IFERROR(XLOOKUP(B250,DATA!$B$4:$B$2103,DATA!$W$4:$W$2103,"",0,1),""))</f>
        <v>901327111</v>
      </c>
      <c r="F250" s="47" t="str">
        <f t="array" ref="F250">IF(B250="","",IFERROR(XLOOKUP(E250,PROVEEDORES!$A$2:$A$200,PROVEEDORES!$B$2:$B$200,"NO ENCONTRADO",0,1),""))</f>
        <v>TORNOHIMEC SAS</v>
      </c>
      <c r="G250" s="47" t="str">
        <f t="array" ref="G250">IF(B250="","",IFERROR(XLOOKUP(B250,DATA!$B$4:$B$2103,DATA!$L$4:$L$2103,"",0,1),""))</f>
        <v>UND</v>
      </c>
      <c r="H250" s="47">
        <f t="array" ref="H250">IF(B250="","",IFERROR(XLOOKUP(B250,DATA!$B$4:$B$2103,DATA!$E$4:$E$2103,0,0,1),0))</f>
        <v>105</v>
      </c>
      <c r="I250" s="48">
        <f t="array" ref="I250">IF(B250="","",IFERROR(XLOOKUP(B250,DATA!$B$4:$B$2103,DATA!$F$4:$F$2103,0,0,1),0))</f>
        <v>1154.3</v>
      </c>
      <c r="J250" s="48">
        <f t="shared" si="1"/>
        <v>121201.5</v>
      </c>
      <c r="K250" s="47">
        <f t="array" ref="K250">IF(B250="","",IFERROR(XLOOKUP(B250,DATA!$B$4:$B$2103,DATA!$N$4:$N$2103,0,0,1),0))</f>
        <v>1049</v>
      </c>
      <c r="L250" s="85">
        <f t="shared" si="2"/>
        <v>2.873972603</v>
      </c>
      <c r="M250" s="47">
        <f t="array" ref="M250">IF(B250="","",IFERROR(XLOOKUP(B250,DATA!$B$4:$B$2103,DATA!$P$4:$P$2103,0,0,1),0))</f>
        <v>0</v>
      </c>
      <c r="N250" s="47">
        <f t="shared" si="3"/>
        <v>10</v>
      </c>
      <c r="O250" s="47">
        <f t="shared" si="4"/>
        <v>30</v>
      </c>
      <c r="P250" s="47">
        <f t="shared" si="5"/>
        <v>37</v>
      </c>
      <c r="Q250" s="47" t="str">
        <f t="shared" si="6"/>
        <v>OPTIMO</v>
      </c>
      <c r="R250" s="47" t="str">
        <f t="shared" si="7"/>
        <v>NIVEL OPTIMO</v>
      </c>
      <c r="S250" s="47">
        <f t="shared" si="8"/>
        <v>0</v>
      </c>
      <c r="T250" s="48">
        <f t="shared" si="9"/>
        <v>0</v>
      </c>
      <c r="U250" s="47" t="str">
        <f t="array" ref="U250">IF(B250="","",IFERROR(XLOOKUP(B250,DATA!$B$4:$B$2103,DATA!$M$4:$M$2103,"",0,1),""))</f>
        <v>A</v>
      </c>
      <c r="V250" s="47" t="str">
        <f t="array" ref="V250">IF(B250="","",IFERROR(XLOOKUP(B250,DATA!$B$4:$B$2103,DATA!$X$4:$X$2103,"",0,1),""))</f>
        <v>SU01E0203</v>
      </c>
      <c r="W250" s="47" t="str">
        <f t="array" ref="W250">IF(B250="","",IFERROR(XLOOKUP(B250,DATA!$B$4:$B$2103,DATA!$H$4:$H$2103,"",0,1),""))</f>
        <v>PLATAFORMA</v>
      </c>
      <c r="X250" s="47" t="str">
        <f t="shared" si="10"/>
        <v>2-ALTA</v>
      </c>
      <c r="Y250" s="65" t="str">
        <f t="shared" si="11"/>
        <v/>
      </c>
      <c r="Z250" s="47" t="str">
        <f t="shared" si="12"/>
        <v/>
      </c>
    </row>
    <row r="251" ht="15.75" customHeight="1">
      <c r="B251" s="52">
        <f>IF(DATA!B251="","",DATA!B251)</f>
        <v>15100012</v>
      </c>
      <c r="C251" s="52">
        <f t="array" ref="C251">IF(B251="","",IFERROR(XLOOKUP(B251,DATA!$B$4:$B$2103,DATA!$D$4:$D$2103,"",0,1),""))</f>
        <v>820912</v>
      </c>
      <c r="D251" s="52" t="str">
        <f t="array" ref="D251">IF(B251="","",IFERROR(XLOOKUP(B251,DATA!$B$4:$B$2103,DATA!$C$4:$C$2103,"",0,1),""))</f>
        <v>CONJUNTO RODILLOS CALIPER</v>
      </c>
      <c r="E251" s="52">
        <f t="array" ref="E251">IF(B251="","",IFERROR(XLOOKUP(B251,DATA!$B$4:$B$2103,DATA!$W$4:$W$2103,"",0,1),""))</f>
        <v>900239627</v>
      </c>
      <c r="F251" s="52" t="str">
        <f t="array" ref="F251">IF(B251="","",IFERROR(XLOOKUP(E251,PROVEEDORES!$A$2:$A$200,PROVEEDORES!$B$2:$B$200,"NO ENCONTRADO",0,1),""))</f>
        <v>INGE-ROD COMERCIALIZADORA SOCIEDAD POR ACCIONES SIMPLIFICADA</v>
      </c>
      <c r="G251" s="52" t="str">
        <f t="array" ref="G251">IF(B251="","",IFERROR(XLOOKUP(B251,DATA!$B$4:$B$2103,DATA!$L$4:$L$2103,"",0,1),""))</f>
        <v>UND</v>
      </c>
      <c r="H251" s="52">
        <f t="array" ref="H251">IF(B251="","",IFERROR(XLOOKUP(B251,DATA!$B$4:$B$2103,DATA!$E$4:$E$2103,0,0,1),0))</f>
        <v>0</v>
      </c>
      <c r="I251" s="53">
        <f t="array" ref="I251">IF(B251="","",IFERROR(XLOOKUP(B251,DATA!$B$4:$B$2103,DATA!$F$4:$F$2103,0,0,1),0))</f>
        <v>102453.1</v>
      </c>
      <c r="J251" s="53">
        <f t="shared" si="1"/>
        <v>0</v>
      </c>
      <c r="K251" s="52">
        <f t="array" ref="K251">IF(B251="","",IFERROR(XLOOKUP(B251,DATA!$B$4:$B$2103,DATA!$N$4:$N$2103,0,0,1),0))</f>
        <v>12</v>
      </c>
      <c r="L251" s="86">
        <f t="shared" si="2"/>
        <v>0.03287671233</v>
      </c>
      <c r="M251" s="52">
        <f t="array" ref="M251">IF(B251="","",IFERROR(XLOOKUP(B251,DATA!$B$4:$B$2103,DATA!$P$4:$P$2103,0,0,1),0))</f>
        <v>0</v>
      </c>
      <c r="N251" s="52">
        <f t="shared" si="3"/>
        <v>0</v>
      </c>
      <c r="O251" s="52">
        <f t="shared" si="4"/>
        <v>0</v>
      </c>
      <c r="P251" s="52">
        <f t="shared" si="5"/>
        <v>0</v>
      </c>
      <c r="Q251" s="52" t="str">
        <f t="shared" si="6"/>
        <v>CRITICO</v>
      </c>
      <c r="R251" s="52" t="str">
        <f t="shared" si="7"/>
        <v>PEDIR INMEDIATAMENTE</v>
      </c>
      <c r="S251" s="52">
        <f t="shared" si="8"/>
        <v>0</v>
      </c>
      <c r="T251" s="53">
        <f t="shared" si="9"/>
        <v>0</v>
      </c>
      <c r="U251" s="52" t="str">
        <f t="array" ref="U251">IF(B251="","",IFERROR(XLOOKUP(B251,DATA!$B$4:$B$2103,DATA!$M$4:$M$2103,"",0,1),""))</f>
        <v>A</v>
      </c>
      <c r="V251" s="52" t="str">
        <f t="array" ref="V251">IF(B251="","",IFERROR(XLOOKUP(B251,DATA!$B$4:$B$2103,DATA!$X$4:$X$2103,"",0,1),""))</f>
        <v>SU01F0303</v>
      </c>
      <c r="W251" s="52" t="str">
        <f t="array" ref="W251">IF(B251="","",IFERROR(XLOOKUP(B251,DATA!$B$4:$B$2103,DATA!$H$4:$H$2103,"",0,1),""))</f>
        <v>PLATAFORMA</v>
      </c>
      <c r="X251" s="52" t="str">
        <f t="shared" si="10"/>
        <v>1-MAXIMA</v>
      </c>
      <c r="Y251" s="87">
        <f t="shared" si="11"/>
        <v>12.00251</v>
      </c>
      <c r="Z251" s="52">
        <f t="shared" si="12"/>
        <v>15100012</v>
      </c>
    </row>
    <row r="252" ht="15.75" customHeight="1">
      <c r="B252" s="47">
        <f>IF(DATA!B252="","",DATA!B252)</f>
        <v>15100013</v>
      </c>
      <c r="C252" s="47">
        <f t="array" ref="C252">IF(B252="","",IFERROR(XLOOKUP(B252,DATA!$B$4:$B$2103,DATA!$D$4:$D$2103,"",0,1),""))</f>
        <v>85109893</v>
      </c>
      <c r="D252" s="47" t="str">
        <f t="array" ref="D252">IF(B252="","",IFERROR(XLOOKUP(B252,DATA!$B$4:$B$2103,DATA!$C$4:$C$2103,"",0,1),""))</f>
        <v>KIT REPARACION (SENSOR MEC. DESGASTE)</v>
      </c>
      <c r="E252" s="47">
        <f t="array" ref="E252">IF(B252="","",IFERROR(XLOOKUP(B252,DATA!$B$4:$B$2103,DATA!$W$4:$W$2103,"",0,1),""))</f>
        <v>900315569</v>
      </c>
      <c r="F252" s="47" t="str">
        <f t="array" ref="F252">IF(B252="","",IFERROR(XLOOKUP(E252,PROVEEDORES!$A$2:$A$200,PROVEEDORES!$B$2:$B$200,"NO ENCONTRADO",0,1),""))</f>
        <v>VOLVO GROUP COLOMBIA S A S</v>
      </c>
      <c r="G252" s="47" t="str">
        <f t="array" ref="G252">IF(B252="","",IFERROR(XLOOKUP(B252,DATA!$B$4:$B$2103,DATA!$L$4:$L$2103,"",0,1),""))</f>
        <v>UND</v>
      </c>
      <c r="H252" s="47">
        <f t="array" ref="H252">IF(B252="","",IFERROR(XLOOKUP(B252,DATA!$B$4:$B$2103,DATA!$E$4:$E$2103,0,0,1),0))</f>
        <v>0</v>
      </c>
      <c r="I252" s="48">
        <f t="array" ref="I252">IF(B252="","",IFERROR(XLOOKUP(B252,DATA!$B$4:$B$2103,DATA!$F$4:$F$2103,0,0,1),0))</f>
        <v>35996.23</v>
      </c>
      <c r="J252" s="48">
        <f t="shared" si="1"/>
        <v>0</v>
      </c>
      <c r="K252" s="47">
        <f t="array" ref="K252">IF(B252="","",IFERROR(XLOOKUP(B252,DATA!$B$4:$B$2103,DATA!$N$4:$N$2103,0,0,1),0))</f>
        <v>5</v>
      </c>
      <c r="L252" s="85">
        <f t="shared" si="2"/>
        <v>0.01369863014</v>
      </c>
      <c r="M252" s="47">
        <f t="array" ref="M252">IF(B252="","",IFERROR(XLOOKUP(B252,DATA!$B$4:$B$2103,DATA!$P$4:$P$2103,0,0,1),0))</f>
        <v>0</v>
      </c>
      <c r="N252" s="47">
        <f t="shared" si="3"/>
        <v>0</v>
      </c>
      <c r="O252" s="47">
        <f t="shared" si="4"/>
        <v>0</v>
      </c>
      <c r="P252" s="47">
        <f t="shared" si="5"/>
        <v>0</v>
      </c>
      <c r="Q252" s="47" t="str">
        <f t="shared" si="6"/>
        <v>CRITICO</v>
      </c>
      <c r="R252" s="47" t="str">
        <f t="shared" si="7"/>
        <v>PEDIR INMEDIATAMENTE</v>
      </c>
      <c r="S252" s="47">
        <f t="shared" si="8"/>
        <v>0</v>
      </c>
      <c r="T252" s="48">
        <f t="shared" si="9"/>
        <v>0</v>
      </c>
      <c r="U252" s="47" t="str">
        <f t="array" ref="U252">IF(B252="","",IFERROR(XLOOKUP(B252,DATA!$B$4:$B$2103,DATA!$M$4:$M$2103,"",0,1),""))</f>
        <v>B</v>
      </c>
      <c r="V252" s="47" t="str">
        <f t="array" ref="V252">IF(B252="","",IFERROR(XLOOKUP(B252,DATA!$B$4:$B$2103,DATA!$X$4:$X$2103,"",0,1),""))</f>
        <v>SU01F0303</v>
      </c>
      <c r="W252" s="47" t="str">
        <f t="array" ref="W252">IF(B252="","",IFERROR(XLOOKUP(B252,DATA!$B$4:$B$2103,DATA!$H$4:$H$2103,"",0,1),""))</f>
        <v>PLATAFORMA</v>
      </c>
      <c r="X252" s="47" t="str">
        <f t="shared" si="10"/>
        <v>3-MEDIA</v>
      </c>
      <c r="Y252" s="65">
        <f t="shared" si="11"/>
        <v>5.00252</v>
      </c>
      <c r="Z252" s="47">
        <f t="shared" si="12"/>
        <v>15100013</v>
      </c>
    </row>
    <row r="253" ht="15.75" customHeight="1">
      <c r="B253" s="52">
        <f>IF(DATA!B253="","",DATA!B253)</f>
        <v>15100014</v>
      </c>
      <c r="C253" s="52">
        <f t="array" ref="C253">IF(B253="","",IFERROR(XLOOKUP(B253,DATA!$B$4:$B$2103,DATA!$D$4:$D$2103,"",0,1),""))</f>
        <v>9999</v>
      </c>
      <c r="D253" s="52" t="str">
        <f t="array" ref="D253">IF(B253="","",IFERROR(XLOOKUP(B253,DATA!$B$4:$B$2103,DATA!$C$4:$C$2103,"",0,1),""))</f>
        <v>TRABAROSCAS FUERZA MEDIA AZUL</v>
      </c>
      <c r="E253" s="52">
        <f t="array" ref="E253">IF(B253="","",IFERROR(XLOOKUP(B253,DATA!$B$4:$B$2103,DATA!$W$4:$W$2103,"",0,1),""))</f>
        <v>890915475</v>
      </c>
      <c r="F253" s="52" t="str">
        <f t="array" ref="F253">IF(B253="","",IFERROR(XLOOKUP(E253,PROVEEDORES!$A$2:$A$200,PROVEEDORES!$B$2:$B$200,"NO ENCONTRADO",0,1),""))</f>
        <v>EMPAQUETADURAS Y EMPAQUES S.A.</v>
      </c>
      <c r="G253" s="52" t="str">
        <f t="array" ref="G253">IF(B253="","",IFERROR(XLOOKUP(B253,DATA!$B$4:$B$2103,DATA!$L$4:$L$2103,"",0,1),""))</f>
        <v>UND</v>
      </c>
      <c r="H253" s="52">
        <f t="array" ref="H253">IF(B253="","",IFERROR(XLOOKUP(B253,DATA!$B$4:$B$2103,DATA!$E$4:$E$2103,0,0,1),0))</f>
        <v>5</v>
      </c>
      <c r="I253" s="53">
        <f t="array" ref="I253">IF(B253="","",IFERROR(XLOOKUP(B253,DATA!$B$4:$B$2103,DATA!$F$4:$F$2103,0,0,1),0))</f>
        <v>59976</v>
      </c>
      <c r="J253" s="53">
        <f t="shared" si="1"/>
        <v>299880</v>
      </c>
      <c r="K253" s="52">
        <f t="array" ref="K253">IF(B253="","",IFERROR(XLOOKUP(B253,DATA!$B$4:$B$2103,DATA!$N$4:$N$2103,0,0,1),0))</f>
        <v>189</v>
      </c>
      <c r="L253" s="86">
        <f t="shared" si="2"/>
        <v>0.5178082192</v>
      </c>
      <c r="M253" s="52">
        <f t="array" ref="M253">IF(B253="","",IFERROR(XLOOKUP(B253,DATA!$B$4:$B$2103,DATA!$P$4:$P$2103,0,0,1),0))</f>
        <v>0</v>
      </c>
      <c r="N253" s="52">
        <f t="shared" si="3"/>
        <v>2</v>
      </c>
      <c r="O253" s="52">
        <f t="shared" si="4"/>
        <v>6</v>
      </c>
      <c r="P253" s="52">
        <f t="shared" si="5"/>
        <v>10</v>
      </c>
      <c r="Q253" s="52" t="str">
        <f t="shared" si="6"/>
        <v>REORDEN INMEDIATO</v>
      </c>
      <c r="R253" s="52" t="str">
        <f t="shared" si="7"/>
        <v>GENERAR OC EN 24H</v>
      </c>
      <c r="S253" s="52">
        <f t="shared" si="8"/>
        <v>1</v>
      </c>
      <c r="T253" s="53">
        <f t="shared" si="9"/>
        <v>59976</v>
      </c>
      <c r="U253" s="52" t="str">
        <f t="array" ref="U253">IF(B253="","",IFERROR(XLOOKUP(B253,DATA!$B$4:$B$2103,DATA!$M$4:$M$2103,"",0,1),""))</f>
        <v>A</v>
      </c>
      <c r="V253" s="52" t="str">
        <f t="array" ref="V253">IF(B253="","",IFERROR(XLOOKUP(B253,DATA!$B$4:$B$2103,DATA!$X$4:$X$2103,"",0,1),""))</f>
        <v>SU01E0303</v>
      </c>
      <c r="W253" s="52" t="str">
        <f t="array" ref="W253">IF(B253="","",IFERROR(XLOOKUP(B253,DATA!$B$4:$B$2103,DATA!$H$4:$H$2103,"",0,1),""))</f>
        <v>PLATAFORMA</v>
      </c>
      <c r="X253" s="52" t="str">
        <f t="shared" si="10"/>
        <v>2-ALTA</v>
      </c>
      <c r="Y253" s="87" t="str">
        <f t="shared" si="11"/>
        <v/>
      </c>
      <c r="Z253" s="52" t="str">
        <f t="shared" si="12"/>
        <v/>
      </c>
    </row>
    <row r="254" ht="15.75" customHeight="1">
      <c r="B254" s="47">
        <f>IF(DATA!B254="","",DATA!B254)</f>
        <v>15100015</v>
      </c>
      <c r="C254" s="47" t="str">
        <f t="array" ref="C254">IF(B254="","",IFERROR(XLOOKUP(B254,DATA!$B$4:$B$2103,DATA!$D$4:$D$2103,"",0,1),""))</f>
        <v>BEST01</v>
      </c>
      <c r="D254" s="47" t="str">
        <f t="array" ref="D254">IF(B254="","",IFERROR(XLOOKUP(B254,DATA!$B$4:$B$2103,DATA!$C$4:$C$2103,"",0,1),""))</f>
        <v>LEVA FRENO CALIPER MERITOR</v>
      </c>
      <c r="E254" s="47">
        <f t="array" ref="E254">IF(B254="","",IFERROR(XLOOKUP(B254,DATA!$B$4:$B$2103,DATA!$W$4:$W$2103,"",0,1),""))</f>
        <v>900239627</v>
      </c>
      <c r="F254" s="47" t="str">
        <f t="array" ref="F254">IF(B254="","",IFERROR(XLOOKUP(E254,PROVEEDORES!$A$2:$A$200,PROVEEDORES!$B$2:$B$200,"NO ENCONTRADO",0,1),""))</f>
        <v>INGE-ROD COMERCIALIZADORA SOCIEDAD POR ACCIONES SIMPLIFICADA</v>
      </c>
      <c r="G254" s="47" t="str">
        <f t="array" ref="G254">IF(B254="","",IFERROR(XLOOKUP(B254,DATA!$B$4:$B$2103,DATA!$L$4:$L$2103,"",0,1),""))</f>
        <v>UND</v>
      </c>
      <c r="H254" s="47">
        <f t="array" ref="H254">IF(B254="","",IFERROR(XLOOKUP(B254,DATA!$B$4:$B$2103,DATA!$E$4:$E$2103,0,0,1),0))</f>
        <v>0</v>
      </c>
      <c r="I254" s="48">
        <f t="array" ref="I254">IF(B254="","",IFERROR(XLOOKUP(B254,DATA!$B$4:$B$2103,DATA!$F$4:$F$2103,0,0,1),0))</f>
        <v>301200</v>
      </c>
      <c r="J254" s="48">
        <f t="shared" si="1"/>
        <v>0</v>
      </c>
      <c r="K254" s="47">
        <f t="array" ref="K254">IF(B254="","",IFERROR(XLOOKUP(B254,DATA!$B$4:$B$2103,DATA!$N$4:$N$2103,0,0,1),0))</f>
        <v>0</v>
      </c>
      <c r="L254" s="85">
        <f t="shared" si="2"/>
        <v>0</v>
      </c>
      <c r="M254" s="47">
        <f t="array" ref="M254">IF(B254="","",IFERROR(XLOOKUP(B254,DATA!$B$4:$B$2103,DATA!$P$4:$P$2103,0,0,1),0))</f>
        <v>0</v>
      </c>
      <c r="N254" s="47">
        <f t="shared" si="3"/>
        <v>0</v>
      </c>
      <c r="O254" s="47">
        <f t="shared" si="4"/>
        <v>0</v>
      </c>
      <c r="P254" s="47" t="str">
        <f t="shared" si="5"/>
        <v/>
      </c>
      <c r="Q254" s="47" t="str">
        <f t="shared" si="6"/>
        <v>CRITICO</v>
      </c>
      <c r="R254" s="47" t="str">
        <f t="shared" si="7"/>
        <v>PEDIR INMEDIATAMENTE</v>
      </c>
      <c r="S254" s="47">
        <f t="shared" si="8"/>
        <v>0</v>
      </c>
      <c r="T254" s="48">
        <f t="shared" si="9"/>
        <v>0</v>
      </c>
      <c r="U254" s="47" t="str">
        <f t="array" ref="U254">IF(B254="","",IFERROR(XLOOKUP(B254,DATA!$B$4:$B$2103,DATA!$M$4:$M$2103,"",0,1),""))</f>
        <v>A</v>
      </c>
      <c r="V254" s="47" t="str">
        <f t="array" ref="V254">IF(B254="","",IFERROR(XLOOKUP(B254,DATA!$B$4:$B$2103,DATA!$X$4:$X$2103,"",0,1),""))</f>
        <v>SU01A0202</v>
      </c>
      <c r="W254" s="47" t="str">
        <f t="array" ref="W254">IF(B254="","",IFERROR(XLOOKUP(B254,DATA!$B$4:$B$2103,DATA!$H$4:$H$2103,"",0,1),""))</f>
        <v>PLATAFORMA</v>
      </c>
      <c r="X254" s="47" t="str">
        <f t="shared" si="10"/>
        <v>1-MAXIMA</v>
      </c>
      <c r="Y254" s="65" t="str">
        <f t="shared" si="11"/>
        <v/>
      </c>
      <c r="Z254" s="47">
        <f t="shared" si="12"/>
        <v>15100015</v>
      </c>
    </row>
    <row r="255" ht="15.75" customHeight="1">
      <c r="B255" s="52">
        <f>IF(DATA!B255="","",DATA!B255)</f>
        <v>15100016</v>
      </c>
      <c r="C255" s="52" t="str">
        <f t="array" ref="C255">IF(B255="","",IFERROR(XLOOKUP(B255,DATA!$B$4:$B$2103,DATA!$D$4:$D$2103,"",0,1),""))</f>
        <v/>
      </c>
      <c r="D255" s="52" t="str">
        <f t="array" ref="D255">IF(B255="","",IFERROR(XLOOKUP(B255,DATA!$B$4:$B$2103,DATA!$C$4:$C$2103,"",0,1),""))</f>
        <v>TAPON CALIPER</v>
      </c>
      <c r="E255" s="52">
        <f t="array" ref="E255">IF(B255="","",IFERROR(XLOOKUP(B255,DATA!$B$4:$B$2103,DATA!$W$4:$W$2103,"",0,1),""))</f>
        <v>805019449</v>
      </c>
      <c r="F255" s="52" t="str">
        <f t="array" ref="F255">IF(B255="","",IFERROR(XLOOKUP(E255,PROVEEDORES!$A$2:$A$200,PROVEEDORES!$B$2:$B$200,"NO ENCONTRADO",0,1),""))</f>
        <v>DIESEL TODO S.A.S.</v>
      </c>
      <c r="G255" s="52" t="str">
        <f t="array" ref="G255">IF(B255="","",IFERROR(XLOOKUP(B255,DATA!$B$4:$B$2103,DATA!$L$4:$L$2103,"",0,1),""))</f>
        <v>UND</v>
      </c>
      <c r="H255" s="52">
        <f t="array" ref="H255">IF(B255="","",IFERROR(XLOOKUP(B255,DATA!$B$4:$B$2103,DATA!$E$4:$E$2103,0,0,1),0))</f>
        <v>0</v>
      </c>
      <c r="I255" s="53">
        <f t="array" ref="I255">IF(B255="","",IFERROR(XLOOKUP(B255,DATA!$B$4:$B$2103,DATA!$F$4:$F$2103,0,0,1),0))</f>
        <v>3570</v>
      </c>
      <c r="J255" s="53">
        <f t="shared" si="1"/>
        <v>0</v>
      </c>
      <c r="K255" s="52">
        <f t="array" ref="K255">IF(B255="","",IFERROR(XLOOKUP(B255,DATA!$B$4:$B$2103,DATA!$N$4:$N$2103,0,0,1),0))</f>
        <v>140</v>
      </c>
      <c r="L255" s="86">
        <f t="shared" si="2"/>
        <v>0.3835616438</v>
      </c>
      <c r="M255" s="52">
        <f t="array" ref="M255">IF(B255="","",IFERROR(XLOOKUP(B255,DATA!$B$4:$B$2103,DATA!$P$4:$P$2103,0,0,1),0))</f>
        <v>0</v>
      </c>
      <c r="N255" s="52">
        <f t="shared" si="3"/>
        <v>1</v>
      </c>
      <c r="O255" s="52">
        <f t="shared" si="4"/>
        <v>4</v>
      </c>
      <c r="P255" s="52">
        <f t="shared" si="5"/>
        <v>0</v>
      </c>
      <c r="Q255" s="52" t="str">
        <f t="shared" si="6"/>
        <v>CRITICO</v>
      </c>
      <c r="R255" s="52" t="str">
        <f t="shared" si="7"/>
        <v>PEDIR INMEDIATAMENTE</v>
      </c>
      <c r="S255" s="52">
        <f t="shared" si="8"/>
        <v>4</v>
      </c>
      <c r="T255" s="53">
        <f t="shared" si="9"/>
        <v>14280</v>
      </c>
      <c r="U255" s="52" t="str">
        <f t="array" ref="U255">IF(B255="","",IFERROR(XLOOKUP(B255,DATA!$B$4:$B$2103,DATA!$M$4:$M$2103,"",0,1),""))</f>
        <v>A</v>
      </c>
      <c r="V255" s="52" t="str">
        <f t="array" ref="V255">IF(B255="","",IFERROR(XLOOKUP(B255,DATA!$B$4:$B$2103,DATA!$X$4:$X$2103,"",0,1),""))</f>
        <v>SU01E0303</v>
      </c>
      <c r="W255" s="52" t="str">
        <f t="array" ref="W255">IF(B255="","",IFERROR(XLOOKUP(B255,DATA!$B$4:$B$2103,DATA!$H$4:$H$2103,"",0,1),""))</f>
        <v>PLATAFORMA</v>
      </c>
      <c r="X255" s="52" t="str">
        <f t="shared" si="10"/>
        <v>1-MAXIMA</v>
      </c>
      <c r="Y255" s="87">
        <f t="shared" si="11"/>
        <v>140.00255</v>
      </c>
      <c r="Z255" s="52">
        <f t="shared" si="12"/>
        <v>15100016</v>
      </c>
    </row>
    <row r="256" ht="15.75" customHeight="1">
      <c r="B256" s="47">
        <f>IF(DATA!B256="","",DATA!B256)</f>
        <v>15610013</v>
      </c>
      <c r="C256" s="47">
        <f t="array" ref="C256">IF(B256="","",IFERROR(XLOOKUP(B256,DATA!$B$4:$B$2103,DATA!$D$4:$D$2103,"",0,1),""))</f>
        <v>991092</v>
      </c>
      <c r="D256" s="47" t="str">
        <f t="array" ref="D256">IF(B256="","",IFERROR(XLOOKUP(B256,DATA!$B$4:$B$2103,DATA!$C$4:$C$2103,"",0,1),""))</f>
        <v>NIPLE M16 x 12 MM</v>
      </c>
      <c r="E256" s="47">
        <f t="array" ref="E256">IF(B256="","",IFERROR(XLOOKUP(B256,DATA!$B$4:$B$2103,DATA!$W$4:$W$2103,"",0,1),""))</f>
        <v>900315569</v>
      </c>
      <c r="F256" s="47" t="str">
        <f t="array" ref="F256">IF(B256="","",IFERROR(XLOOKUP(E256,PROVEEDORES!$A$2:$A$200,PROVEEDORES!$B$2:$B$200,"NO ENCONTRADO",0,1),""))</f>
        <v>VOLVO GROUP COLOMBIA S A S</v>
      </c>
      <c r="G256" s="47" t="str">
        <f t="array" ref="G256">IF(B256="","",IFERROR(XLOOKUP(B256,DATA!$B$4:$B$2103,DATA!$L$4:$L$2103,"",0,1),""))</f>
        <v>UND</v>
      </c>
      <c r="H256" s="47">
        <f t="array" ref="H256">IF(B256="","",IFERROR(XLOOKUP(B256,DATA!$B$4:$B$2103,DATA!$E$4:$E$2103,0,0,1),0))</f>
        <v>4</v>
      </c>
      <c r="I256" s="48">
        <f t="array" ref="I256">IF(B256="","",IFERROR(XLOOKUP(B256,DATA!$B$4:$B$2103,DATA!$F$4:$F$2103,0,0,1),0))</f>
        <v>47090.34</v>
      </c>
      <c r="J256" s="48">
        <f t="shared" si="1"/>
        <v>188361.36</v>
      </c>
      <c r="K256" s="47">
        <f t="array" ref="K256">IF(B256="","",IFERROR(XLOOKUP(B256,DATA!$B$4:$B$2103,DATA!$N$4:$N$2103,0,0,1),0))</f>
        <v>1</v>
      </c>
      <c r="L256" s="85">
        <f t="shared" si="2"/>
        <v>0.002739726027</v>
      </c>
      <c r="M256" s="47">
        <f t="array" ref="M256">IF(B256="","",IFERROR(XLOOKUP(B256,DATA!$B$4:$B$2103,DATA!$P$4:$P$2103,0,0,1),0))</f>
        <v>0</v>
      </c>
      <c r="N256" s="47">
        <f t="shared" si="3"/>
        <v>0</v>
      </c>
      <c r="O256" s="47">
        <f t="shared" si="4"/>
        <v>0</v>
      </c>
      <c r="P256" s="47">
        <f t="shared" si="5"/>
        <v>1460</v>
      </c>
      <c r="Q256" s="47" t="str">
        <f t="shared" si="6"/>
        <v>EXCESO</v>
      </c>
      <c r="R256" s="47" t="str">
        <f t="shared" si="7"/>
        <v>EVALUAR REDUCCION</v>
      </c>
      <c r="S256" s="47">
        <f t="shared" si="8"/>
        <v>0</v>
      </c>
      <c r="T256" s="48">
        <f t="shared" si="9"/>
        <v>0</v>
      </c>
      <c r="U256" s="47" t="str">
        <f t="array" ref="U256">IF(B256="","",IFERROR(XLOOKUP(B256,DATA!$B$4:$B$2103,DATA!$M$4:$M$2103,"",0,1),""))</f>
        <v>C</v>
      </c>
      <c r="V256" s="47" t="str">
        <f t="array" ref="V256">IF(B256="","",IFERROR(XLOOKUP(B256,DATA!$B$4:$B$2103,DATA!$X$4:$X$2103,"",0,1),""))</f>
        <v>SU01A0304</v>
      </c>
      <c r="W256" s="47" t="str">
        <f t="array" ref="W256">IF(B256="","",IFERROR(XLOOKUP(B256,DATA!$B$4:$B$2103,DATA!$H$4:$H$2103,"",0,1),""))</f>
        <v>PLATAFORMA</v>
      </c>
      <c r="X256" s="47" t="str">
        <f t="shared" si="10"/>
        <v>4-BAJA</v>
      </c>
      <c r="Y256" s="65" t="str">
        <f t="shared" si="11"/>
        <v/>
      </c>
      <c r="Z256" s="47" t="str">
        <f t="shared" si="12"/>
        <v/>
      </c>
    </row>
    <row r="257" ht="15.75" customHeight="1">
      <c r="B257" s="52">
        <f>IF(DATA!B257="","",DATA!B257)</f>
        <v>15610014</v>
      </c>
      <c r="C257" s="52">
        <f t="array" ref="C257">IF(B257="","",IFERROR(XLOOKUP(B257,DATA!$B$4:$B$2103,DATA!$D$4:$D$2103,"",0,1),""))</f>
        <v>22938293</v>
      </c>
      <c r="D257" s="52" t="str">
        <f t="array" ref="D257">IF(B257="","",IFERROR(XLOOKUP(B257,DATA!$B$4:$B$2103,DATA!$C$4:$C$2103,"",0,1),""))</f>
        <v>MANGUERA DE ALIMENTACION CAMARA DE FRENO</v>
      </c>
      <c r="E257" s="52">
        <f t="array" ref="E257">IF(B257="","",IFERROR(XLOOKUP(B257,DATA!$B$4:$B$2103,DATA!$W$4:$W$2103,"",0,1),""))</f>
        <v>900315569</v>
      </c>
      <c r="F257" s="52" t="str">
        <f t="array" ref="F257">IF(B257="","",IFERROR(XLOOKUP(E257,PROVEEDORES!$A$2:$A$200,PROVEEDORES!$B$2:$B$200,"NO ENCONTRADO",0,1),""))</f>
        <v>VOLVO GROUP COLOMBIA S A S</v>
      </c>
      <c r="G257" s="52" t="str">
        <f t="array" ref="G257">IF(B257="","",IFERROR(XLOOKUP(B257,DATA!$B$4:$B$2103,DATA!$L$4:$L$2103,"",0,1),""))</f>
        <v>UND</v>
      </c>
      <c r="H257" s="52">
        <f t="array" ref="H257">IF(B257="","",IFERROR(XLOOKUP(B257,DATA!$B$4:$B$2103,DATA!$E$4:$E$2103,0,0,1),0))</f>
        <v>2</v>
      </c>
      <c r="I257" s="53">
        <f t="array" ref="I257">IF(B257="","",IFERROR(XLOOKUP(B257,DATA!$B$4:$B$2103,DATA!$F$4:$F$2103,0,0,1),0))</f>
        <v>188968.1</v>
      </c>
      <c r="J257" s="53">
        <f t="shared" si="1"/>
        <v>377936.2</v>
      </c>
      <c r="K257" s="52">
        <f t="array" ref="K257">IF(B257="","",IFERROR(XLOOKUP(B257,DATA!$B$4:$B$2103,DATA!$N$4:$N$2103,0,0,1),0))</f>
        <v>13</v>
      </c>
      <c r="L257" s="86">
        <f t="shared" si="2"/>
        <v>0.03561643836</v>
      </c>
      <c r="M257" s="52">
        <f t="array" ref="M257">IF(B257="","",IFERROR(XLOOKUP(B257,DATA!$B$4:$B$2103,DATA!$P$4:$P$2103,0,0,1),0))</f>
        <v>0</v>
      </c>
      <c r="N257" s="52">
        <f t="shared" si="3"/>
        <v>0</v>
      </c>
      <c r="O257" s="52">
        <f t="shared" si="4"/>
        <v>0</v>
      </c>
      <c r="P257" s="52">
        <f t="shared" si="5"/>
        <v>56</v>
      </c>
      <c r="Q257" s="52" t="str">
        <f t="shared" si="6"/>
        <v>OPTIMO</v>
      </c>
      <c r="R257" s="52" t="str">
        <f t="shared" si="7"/>
        <v>NIVEL OPTIMO</v>
      </c>
      <c r="S257" s="52">
        <f t="shared" si="8"/>
        <v>0</v>
      </c>
      <c r="T257" s="53">
        <f t="shared" si="9"/>
        <v>0</v>
      </c>
      <c r="U257" s="52" t="str">
        <f t="array" ref="U257">IF(B257="","",IFERROR(XLOOKUP(B257,DATA!$B$4:$B$2103,DATA!$M$4:$M$2103,"",0,1),""))</f>
        <v>C</v>
      </c>
      <c r="V257" s="52" t="str">
        <f t="array" ref="V257">IF(B257="","",IFERROR(XLOOKUP(B257,DATA!$B$4:$B$2103,DATA!$X$4:$X$2103,"",0,1),""))</f>
        <v>SU01F0301</v>
      </c>
      <c r="W257" s="52" t="str">
        <f t="array" ref="W257">IF(B257="","",IFERROR(XLOOKUP(B257,DATA!$B$4:$B$2103,DATA!$H$4:$H$2103,"",0,1),""))</f>
        <v>PLATAFORMA</v>
      </c>
      <c r="X257" s="52" t="str">
        <f t="shared" si="10"/>
        <v>4-BAJA</v>
      </c>
      <c r="Y257" s="87" t="str">
        <f t="shared" si="11"/>
        <v/>
      </c>
      <c r="Z257" s="52" t="str">
        <f t="shared" si="12"/>
        <v/>
      </c>
    </row>
    <row r="258" ht="15.75" customHeight="1">
      <c r="B258" s="47">
        <f>IF(DATA!B258="","",DATA!B258)</f>
        <v>15610015</v>
      </c>
      <c r="C258" s="47">
        <f t="array" ref="C258">IF(B258="","",IFERROR(XLOOKUP(B258,DATA!$B$4:$B$2103,DATA!$D$4:$D$2103,"",0,1),""))</f>
        <v>994180</v>
      </c>
      <c r="D258" s="47" t="str">
        <f t="array" ref="D258">IF(B258="","",IFERROR(XLOOKUP(B258,DATA!$B$4:$B$2103,DATA!$C$4:$C$2103,"",0,1),""))</f>
        <v>NIPLE DE UNION MANGUERA SISTEMA NEUMATICO</v>
      </c>
      <c r="E258" s="47">
        <f t="array" ref="E258">IF(B258="","",IFERROR(XLOOKUP(B258,DATA!$B$4:$B$2103,DATA!$W$4:$W$2103,"",0,1),""))</f>
        <v>900315569</v>
      </c>
      <c r="F258" s="47" t="str">
        <f t="array" ref="F258">IF(B258="","",IFERROR(XLOOKUP(E258,PROVEEDORES!$A$2:$A$200,PROVEEDORES!$B$2:$B$200,"NO ENCONTRADO",0,1),""))</f>
        <v>VOLVO GROUP COLOMBIA S A S</v>
      </c>
      <c r="G258" s="47" t="str">
        <f t="array" ref="G258">IF(B258="","",IFERROR(XLOOKUP(B258,DATA!$B$4:$B$2103,DATA!$L$4:$L$2103,"",0,1),""))</f>
        <v>UND</v>
      </c>
      <c r="H258" s="47">
        <f t="array" ref="H258">IF(B258="","",IFERROR(XLOOKUP(B258,DATA!$B$4:$B$2103,DATA!$E$4:$E$2103,0,0,1),0))</f>
        <v>1</v>
      </c>
      <c r="I258" s="48">
        <f t="array" ref="I258">IF(B258="","",IFERROR(XLOOKUP(B258,DATA!$B$4:$B$2103,DATA!$F$4:$F$2103,0,0,1),0))</f>
        <v>38780.28</v>
      </c>
      <c r="J258" s="48">
        <f t="shared" si="1"/>
        <v>38780.28</v>
      </c>
      <c r="K258" s="47">
        <f t="array" ref="K258">IF(B258="","",IFERROR(XLOOKUP(B258,DATA!$B$4:$B$2103,DATA!$N$4:$N$2103,0,0,1),0))</f>
        <v>1</v>
      </c>
      <c r="L258" s="85">
        <f t="shared" si="2"/>
        <v>0.002739726027</v>
      </c>
      <c r="M258" s="47">
        <f t="array" ref="M258">IF(B258="","",IFERROR(XLOOKUP(B258,DATA!$B$4:$B$2103,DATA!$P$4:$P$2103,0,0,1),0))</f>
        <v>0</v>
      </c>
      <c r="N258" s="47">
        <f t="shared" si="3"/>
        <v>0</v>
      </c>
      <c r="O258" s="47">
        <f t="shared" si="4"/>
        <v>0</v>
      </c>
      <c r="P258" s="47">
        <f t="shared" si="5"/>
        <v>365</v>
      </c>
      <c r="Q258" s="47" t="str">
        <f t="shared" si="6"/>
        <v>EXCESO</v>
      </c>
      <c r="R258" s="47" t="str">
        <f t="shared" si="7"/>
        <v>EVALUAR REDUCCION</v>
      </c>
      <c r="S258" s="47">
        <f t="shared" si="8"/>
        <v>0</v>
      </c>
      <c r="T258" s="48">
        <f t="shared" si="9"/>
        <v>0</v>
      </c>
      <c r="U258" s="47" t="str">
        <f t="array" ref="U258">IF(B258="","",IFERROR(XLOOKUP(B258,DATA!$B$4:$B$2103,DATA!$M$4:$M$2103,"",0,1),""))</f>
        <v>C</v>
      </c>
      <c r="V258" s="47" t="str">
        <f t="array" ref="V258">IF(B258="","",IFERROR(XLOOKUP(B258,DATA!$B$4:$B$2103,DATA!$X$4:$X$2103,"",0,1),""))</f>
        <v>SU01A0204</v>
      </c>
      <c r="W258" s="47" t="str">
        <f t="array" ref="W258">IF(B258="","",IFERROR(XLOOKUP(B258,DATA!$B$4:$B$2103,DATA!$H$4:$H$2103,"",0,1),""))</f>
        <v>PLATAFORMA</v>
      </c>
      <c r="X258" s="47" t="str">
        <f t="shared" si="10"/>
        <v>4-BAJA</v>
      </c>
      <c r="Y258" s="65" t="str">
        <f t="shared" si="11"/>
        <v/>
      </c>
      <c r="Z258" s="47" t="str">
        <f t="shared" si="12"/>
        <v/>
      </c>
    </row>
    <row r="259" ht="15.75" customHeight="1">
      <c r="B259" s="52">
        <f>IF(DATA!B259="","",DATA!B259)</f>
        <v>15610016</v>
      </c>
      <c r="C259" s="52" t="str">
        <f t="array" ref="C259">IF(B259="","",IFERROR(XLOOKUP(B259,DATA!$B$4:$B$2103,DATA!$D$4:$D$2103,"",0,1),""))</f>
        <v/>
      </c>
      <c r="D259" s="52" t="str">
        <f t="array" ref="D259">IF(B259="","",IFERROR(XLOOKUP(B259,DATA!$B$4:$B$2103,DATA!$C$4:$C$2103,"",0,1),""))</f>
        <v>NIPLE ANGULAR DE UNION MANGUERA SISTEMA NEUMATICO</v>
      </c>
      <c r="E259" s="52">
        <f t="array" ref="E259">IF(B259="","",IFERROR(XLOOKUP(B259,DATA!$B$4:$B$2103,DATA!$W$4:$W$2103,"",0,1),""))</f>
        <v>900315569</v>
      </c>
      <c r="F259" s="52" t="str">
        <f t="array" ref="F259">IF(B259="","",IFERROR(XLOOKUP(E259,PROVEEDORES!$A$2:$A$200,PROVEEDORES!$B$2:$B$200,"NO ENCONTRADO",0,1),""))</f>
        <v>VOLVO GROUP COLOMBIA S A S</v>
      </c>
      <c r="G259" s="52" t="str">
        <f t="array" ref="G259">IF(B259="","",IFERROR(XLOOKUP(B259,DATA!$B$4:$B$2103,DATA!$L$4:$L$2103,"",0,1),""))</f>
        <v>UND</v>
      </c>
      <c r="H259" s="52">
        <f t="array" ref="H259">IF(B259="","",IFERROR(XLOOKUP(B259,DATA!$B$4:$B$2103,DATA!$E$4:$E$2103,0,0,1),0))</f>
        <v>2</v>
      </c>
      <c r="I259" s="53">
        <f t="array" ref="I259">IF(B259="","",IFERROR(XLOOKUP(B259,DATA!$B$4:$B$2103,DATA!$F$4:$F$2103,0,0,1),0))</f>
        <v>53012.45</v>
      </c>
      <c r="J259" s="53">
        <f t="shared" si="1"/>
        <v>106024.9</v>
      </c>
      <c r="K259" s="52">
        <f t="array" ref="K259">IF(B259="","",IFERROR(XLOOKUP(B259,DATA!$B$4:$B$2103,DATA!$N$4:$N$2103,0,0,1),0))</f>
        <v>0</v>
      </c>
      <c r="L259" s="86">
        <f t="shared" si="2"/>
        <v>0</v>
      </c>
      <c r="M259" s="52">
        <f t="array" ref="M259">IF(B259="","",IFERROR(XLOOKUP(B259,DATA!$B$4:$B$2103,DATA!$P$4:$P$2103,0,0,1),0))</f>
        <v>0</v>
      </c>
      <c r="N259" s="52">
        <f t="shared" si="3"/>
        <v>0</v>
      </c>
      <c r="O259" s="52">
        <f t="shared" si="4"/>
        <v>0</v>
      </c>
      <c r="P259" s="52" t="str">
        <f t="shared" si="5"/>
        <v/>
      </c>
      <c r="Q259" s="52" t="str">
        <f t="shared" si="6"/>
        <v>EXCESO</v>
      </c>
      <c r="R259" s="52" t="str">
        <f t="shared" si="7"/>
        <v>EVALUAR REDUCCION</v>
      </c>
      <c r="S259" s="52">
        <f t="shared" si="8"/>
        <v>0</v>
      </c>
      <c r="T259" s="53">
        <f t="shared" si="9"/>
        <v>0</v>
      </c>
      <c r="U259" s="52" t="str">
        <f t="array" ref="U259">IF(B259="","",IFERROR(XLOOKUP(B259,DATA!$B$4:$B$2103,DATA!$M$4:$M$2103,"",0,1),""))</f>
        <v>C</v>
      </c>
      <c r="V259" s="52" t="str">
        <f t="array" ref="V259">IF(B259="","",IFERROR(XLOOKUP(B259,DATA!$B$4:$B$2103,DATA!$X$4:$X$2103,"",0,1),""))</f>
        <v>SU01A0304</v>
      </c>
      <c r="W259" s="52" t="str">
        <f t="array" ref="W259">IF(B259="","",IFERROR(XLOOKUP(B259,DATA!$B$4:$B$2103,DATA!$H$4:$H$2103,"",0,1),""))</f>
        <v>PLATAFORMA</v>
      </c>
      <c r="X259" s="52" t="str">
        <f t="shared" si="10"/>
        <v>4-BAJA</v>
      </c>
      <c r="Y259" s="87" t="str">
        <f t="shared" si="11"/>
        <v/>
      </c>
      <c r="Z259" s="52" t="str">
        <f t="shared" si="12"/>
        <v/>
      </c>
    </row>
    <row r="260" ht="15.75" customHeight="1">
      <c r="B260" s="47">
        <f>IF(DATA!B260="","",DATA!B260)</f>
        <v>15610017</v>
      </c>
      <c r="C260" s="47">
        <f t="array" ref="C260">IF(B260="","",IFERROR(XLOOKUP(B260,DATA!$B$4:$B$2103,DATA!$D$4:$D$2103,"",0,1),""))</f>
        <v>21840318</v>
      </c>
      <c r="D260" s="47" t="str">
        <f t="array" ref="D260">IF(B260="","",IFERROR(XLOOKUP(B260,DATA!$B$4:$B$2103,DATA!$C$4:$C$2103,"",0,1),""))</f>
        <v>MANGUERA FLEXOMETALICA DE AMORTIGUADOR DE AIRE</v>
      </c>
      <c r="E260" s="47">
        <f t="array" ref="E260">IF(B260="","",IFERROR(XLOOKUP(B260,DATA!$B$4:$B$2103,DATA!$W$4:$W$2103,"",0,1),""))</f>
        <v>900315569</v>
      </c>
      <c r="F260" s="47" t="str">
        <f t="array" ref="F260">IF(B260="","",IFERROR(XLOOKUP(E260,PROVEEDORES!$A$2:$A$200,PROVEEDORES!$B$2:$B$200,"NO ENCONTRADO",0,1),""))</f>
        <v>VOLVO GROUP COLOMBIA S A S</v>
      </c>
      <c r="G260" s="47" t="str">
        <f t="array" ref="G260">IF(B260="","",IFERROR(XLOOKUP(B260,DATA!$B$4:$B$2103,DATA!$L$4:$L$2103,"",0,1),""))</f>
        <v>UND</v>
      </c>
      <c r="H260" s="47">
        <f t="array" ref="H260">IF(B260="","",IFERROR(XLOOKUP(B260,DATA!$B$4:$B$2103,DATA!$E$4:$E$2103,0,0,1),0))</f>
        <v>1</v>
      </c>
      <c r="I260" s="48">
        <f t="array" ref="I260">IF(B260="","",IFERROR(XLOOKUP(B260,DATA!$B$4:$B$2103,DATA!$F$4:$F$2103,0,0,1),0))</f>
        <v>353401.4</v>
      </c>
      <c r="J260" s="48">
        <f t="shared" si="1"/>
        <v>353401.4</v>
      </c>
      <c r="K260" s="47">
        <f t="array" ref="K260">IF(B260="","",IFERROR(XLOOKUP(B260,DATA!$B$4:$B$2103,DATA!$N$4:$N$2103,0,0,1),0))</f>
        <v>15</v>
      </c>
      <c r="L260" s="85">
        <f t="shared" si="2"/>
        <v>0.04109589041</v>
      </c>
      <c r="M260" s="47">
        <f t="array" ref="M260">IF(B260="","",IFERROR(XLOOKUP(B260,DATA!$B$4:$B$2103,DATA!$P$4:$P$2103,0,0,1),0))</f>
        <v>0</v>
      </c>
      <c r="N260" s="47">
        <f t="shared" si="3"/>
        <v>0</v>
      </c>
      <c r="O260" s="47">
        <f t="shared" si="4"/>
        <v>0</v>
      </c>
      <c r="P260" s="47">
        <f t="shared" si="5"/>
        <v>24</v>
      </c>
      <c r="Q260" s="47" t="str">
        <f t="shared" si="6"/>
        <v>OPTIMO</v>
      </c>
      <c r="R260" s="47" t="str">
        <f t="shared" si="7"/>
        <v>NIVEL OPTIMO</v>
      </c>
      <c r="S260" s="47">
        <f t="shared" si="8"/>
        <v>0</v>
      </c>
      <c r="T260" s="48">
        <f t="shared" si="9"/>
        <v>0</v>
      </c>
      <c r="U260" s="47" t="str">
        <f t="array" ref="U260">IF(B260="","",IFERROR(XLOOKUP(B260,DATA!$B$4:$B$2103,DATA!$M$4:$M$2103,"",0,1),""))</f>
        <v>B</v>
      </c>
      <c r="V260" s="47" t="str">
        <f t="array" ref="V260">IF(B260="","",IFERROR(XLOOKUP(B260,DATA!$B$4:$B$2103,DATA!$X$4:$X$2103,"",0,1),""))</f>
        <v>SU01F0301</v>
      </c>
      <c r="W260" s="47" t="str">
        <f t="array" ref="W260">IF(B260="","",IFERROR(XLOOKUP(B260,DATA!$B$4:$B$2103,DATA!$H$4:$H$2103,"",0,1),""))</f>
        <v>PLATAFORMA</v>
      </c>
      <c r="X260" s="47" t="str">
        <f t="shared" si="10"/>
        <v>3-MEDIA</v>
      </c>
      <c r="Y260" s="65" t="str">
        <f t="shared" si="11"/>
        <v/>
      </c>
      <c r="Z260" s="47" t="str">
        <f t="shared" si="12"/>
        <v/>
      </c>
    </row>
    <row r="261" ht="15.75" customHeight="1">
      <c r="B261" s="52">
        <f>IF(DATA!B261="","",DATA!B261)</f>
        <v>15610018</v>
      </c>
      <c r="C261" s="52">
        <f t="array" ref="C261">IF(B261="","",IFERROR(XLOOKUP(B261,DATA!$B$4:$B$2103,DATA!$D$4:$D$2103,"",0,1),""))</f>
        <v>991980</v>
      </c>
      <c r="D261" s="52" t="str">
        <f t="array" ref="D261">IF(B261="","",IFERROR(XLOOKUP(B261,DATA!$B$4:$B$2103,DATA!$C$4:$C$2103,"",0,1),""))</f>
        <v>NIPLE T BLOQUE DE SISTEMA NEUMATICO</v>
      </c>
      <c r="E261" s="52">
        <f t="array" ref="E261">IF(B261="","",IFERROR(XLOOKUP(B261,DATA!$B$4:$B$2103,DATA!$W$4:$W$2103,"",0,1),""))</f>
        <v>900315569</v>
      </c>
      <c r="F261" s="52" t="str">
        <f t="array" ref="F261">IF(B261="","",IFERROR(XLOOKUP(E261,PROVEEDORES!$A$2:$A$200,PROVEEDORES!$B$2:$B$200,"NO ENCONTRADO",0,1),""))</f>
        <v>VOLVO GROUP COLOMBIA S A S</v>
      </c>
      <c r="G261" s="52" t="str">
        <f t="array" ref="G261">IF(B261="","",IFERROR(XLOOKUP(B261,DATA!$B$4:$B$2103,DATA!$L$4:$L$2103,"",0,1),""))</f>
        <v>UND</v>
      </c>
      <c r="H261" s="52">
        <f t="array" ref="H261">IF(B261="","",IFERROR(XLOOKUP(B261,DATA!$B$4:$B$2103,DATA!$E$4:$E$2103,0,0,1),0))</f>
        <v>1</v>
      </c>
      <c r="I261" s="53">
        <f t="array" ref="I261">IF(B261="","",IFERROR(XLOOKUP(B261,DATA!$B$4:$B$2103,DATA!$F$4:$F$2103,0,0,1),0))</f>
        <v>48945.43</v>
      </c>
      <c r="J261" s="53">
        <f t="shared" si="1"/>
        <v>48945.43</v>
      </c>
      <c r="K261" s="52">
        <f t="array" ref="K261">IF(B261="","",IFERROR(XLOOKUP(B261,DATA!$B$4:$B$2103,DATA!$N$4:$N$2103,0,0,1),0))</f>
        <v>12</v>
      </c>
      <c r="L261" s="86">
        <f t="shared" si="2"/>
        <v>0.03287671233</v>
      </c>
      <c r="M261" s="52">
        <f t="array" ref="M261">IF(B261="","",IFERROR(XLOOKUP(B261,DATA!$B$4:$B$2103,DATA!$P$4:$P$2103,0,0,1),0))</f>
        <v>0</v>
      </c>
      <c r="N261" s="52">
        <f t="shared" si="3"/>
        <v>0</v>
      </c>
      <c r="O261" s="52">
        <f t="shared" si="4"/>
        <v>0</v>
      </c>
      <c r="P261" s="52">
        <f t="shared" si="5"/>
        <v>30</v>
      </c>
      <c r="Q261" s="52" t="str">
        <f t="shared" si="6"/>
        <v>OPTIMO</v>
      </c>
      <c r="R261" s="52" t="str">
        <f t="shared" si="7"/>
        <v>NIVEL OPTIMO</v>
      </c>
      <c r="S261" s="52">
        <f t="shared" si="8"/>
        <v>0</v>
      </c>
      <c r="T261" s="53">
        <f t="shared" si="9"/>
        <v>0</v>
      </c>
      <c r="U261" s="52" t="str">
        <f t="array" ref="U261">IF(B261="","",IFERROR(XLOOKUP(B261,DATA!$B$4:$B$2103,DATA!$M$4:$M$2103,"",0,1),""))</f>
        <v>B</v>
      </c>
      <c r="V261" s="52" t="str">
        <f t="array" ref="V261">IF(B261="","",IFERROR(XLOOKUP(B261,DATA!$B$4:$B$2103,DATA!$X$4:$X$2103,"",0,1),""))</f>
        <v>SU01F0303</v>
      </c>
      <c r="W261" s="52" t="str">
        <f t="array" ref="W261">IF(B261="","",IFERROR(XLOOKUP(B261,DATA!$B$4:$B$2103,DATA!$H$4:$H$2103,"",0,1),""))</f>
        <v>PLATAFORMA</v>
      </c>
      <c r="X261" s="52" t="str">
        <f t="shared" si="10"/>
        <v>3-MEDIA</v>
      </c>
      <c r="Y261" s="87" t="str">
        <f t="shared" si="11"/>
        <v/>
      </c>
      <c r="Z261" s="52" t="str">
        <f t="shared" si="12"/>
        <v/>
      </c>
    </row>
    <row r="262" ht="15.75" customHeight="1">
      <c r="B262" s="47">
        <f>IF(DATA!B262="","",DATA!B262)</f>
        <v>15610019</v>
      </c>
      <c r="C262" s="47">
        <f t="array" ref="C262">IF(B262="","",IFERROR(XLOOKUP(B262,DATA!$B$4:$B$2103,DATA!$D$4:$D$2103,"",0,1),""))</f>
        <v>991080</v>
      </c>
      <c r="D262" s="47" t="str">
        <f t="array" ref="D262">IF(B262="","",IFERROR(XLOOKUP(B262,DATA!$B$4:$B$2103,DATA!$C$4:$C$2103,"",0,1),""))</f>
        <v>NIPLE DE UNION BLOQUE DE SISTEMA NEUMATICO</v>
      </c>
      <c r="E262" s="47">
        <f t="array" ref="E262">IF(B262="","",IFERROR(XLOOKUP(B262,DATA!$B$4:$B$2103,DATA!$W$4:$W$2103,"",0,1),""))</f>
        <v>900315569</v>
      </c>
      <c r="F262" s="47" t="str">
        <f t="array" ref="F262">IF(B262="","",IFERROR(XLOOKUP(E262,PROVEEDORES!$A$2:$A$200,PROVEEDORES!$B$2:$B$200,"NO ENCONTRADO",0,1),""))</f>
        <v>VOLVO GROUP COLOMBIA S A S</v>
      </c>
      <c r="G262" s="47" t="str">
        <f t="array" ref="G262">IF(B262="","",IFERROR(XLOOKUP(B262,DATA!$B$4:$B$2103,DATA!$L$4:$L$2103,"",0,1),""))</f>
        <v>UND</v>
      </c>
      <c r="H262" s="47">
        <f t="array" ref="H262">IF(B262="","",IFERROR(XLOOKUP(B262,DATA!$B$4:$B$2103,DATA!$E$4:$E$2103,0,0,1),0))</f>
        <v>1</v>
      </c>
      <c r="I262" s="48">
        <f t="array" ref="I262">IF(B262="","",IFERROR(XLOOKUP(B262,DATA!$B$4:$B$2103,DATA!$F$4:$F$2103,0,0,1),0))</f>
        <v>44960.58</v>
      </c>
      <c r="J262" s="48">
        <f t="shared" si="1"/>
        <v>44960.58</v>
      </c>
      <c r="K262" s="47">
        <f t="array" ref="K262">IF(B262="","",IFERROR(XLOOKUP(B262,DATA!$B$4:$B$2103,DATA!$N$4:$N$2103,0,0,1),0))</f>
        <v>11</v>
      </c>
      <c r="L262" s="85">
        <f t="shared" si="2"/>
        <v>0.0301369863</v>
      </c>
      <c r="M262" s="47">
        <f t="array" ref="M262">IF(B262="","",IFERROR(XLOOKUP(B262,DATA!$B$4:$B$2103,DATA!$P$4:$P$2103,0,0,1),0))</f>
        <v>0</v>
      </c>
      <c r="N262" s="47">
        <f t="shared" si="3"/>
        <v>0</v>
      </c>
      <c r="O262" s="47">
        <f t="shared" si="4"/>
        <v>0</v>
      </c>
      <c r="P262" s="47">
        <f t="shared" si="5"/>
        <v>33</v>
      </c>
      <c r="Q262" s="47" t="str">
        <f t="shared" si="6"/>
        <v>OPTIMO</v>
      </c>
      <c r="R262" s="47" t="str">
        <f t="shared" si="7"/>
        <v>NIVEL OPTIMO</v>
      </c>
      <c r="S262" s="47">
        <f t="shared" si="8"/>
        <v>0</v>
      </c>
      <c r="T262" s="48">
        <f t="shared" si="9"/>
        <v>0</v>
      </c>
      <c r="U262" s="47" t="str">
        <f t="array" ref="U262">IF(B262="","",IFERROR(XLOOKUP(B262,DATA!$B$4:$B$2103,DATA!$M$4:$M$2103,"",0,1),""))</f>
        <v>B</v>
      </c>
      <c r="V262" s="47" t="str">
        <f t="array" ref="V262">IF(B262="","",IFERROR(XLOOKUP(B262,DATA!$B$4:$B$2103,DATA!$X$4:$X$2103,"",0,1),""))</f>
        <v>SU01F0303</v>
      </c>
      <c r="W262" s="47" t="str">
        <f t="array" ref="W262">IF(B262="","",IFERROR(XLOOKUP(B262,DATA!$B$4:$B$2103,DATA!$H$4:$H$2103,"",0,1),""))</f>
        <v>PLATAFORMA</v>
      </c>
      <c r="X262" s="47" t="str">
        <f t="shared" si="10"/>
        <v>3-MEDIA</v>
      </c>
      <c r="Y262" s="65" t="str">
        <f t="shared" si="11"/>
        <v/>
      </c>
      <c r="Z262" s="47" t="str">
        <f t="shared" si="12"/>
        <v/>
      </c>
    </row>
    <row r="263" ht="15.75" customHeight="1">
      <c r="B263" s="52">
        <f>IF(DATA!B263="","",DATA!B263)</f>
        <v>15610020</v>
      </c>
      <c r="C263" s="52">
        <f t="array" ref="C263">IF(B263="","",IFERROR(XLOOKUP(B263,DATA!$B$4:$B$2103,DATA!$D$4:$D$2103,"",0,1),""))</f>
        <v>22672351</v>
      </c>
      <c r="D263" s="52" t="str">
        <f t="array" ref="D263">IF(B263="","",IFERROR(XLOOKUP(B263,DATA!$B$4:$B$2103,DATA!$C$4:$C$2103,"",0,1),""))</f>
        <v>JUEGO DE EMPAQUE SECADOR DE AIRE</v>
      </c>
      <c r="E263" s="52">
        <f t="array" ref="E263">IF(B263="","",IFERROR(XLOOKUP(B263,DATA!$B$4:$B$2103,DATA!$W$4:$W$2103,"",0,1),""))</f>
        <v>900315569</v>
      </c>
      <c r="F263" s="52" t="str">
        <f t="array" ref="F263">IF(B263="","",IFERROR(XLOOKUP(E263,PROVEEDORES!$A$2:$A$200,PROVEEDORES!$B$2:$B$200,"NO ENCONTRADO",0,1),""))</f>
        <v>VOLVO GROUP COLOMBIA S A S</v>
      </c>
      <c r="G263" s="52" t="str">
        <f t="array" ref="G263">IF(B263="","",IFERROR(XLOOKUP(B263,DATA!$B$4:$B$2103,DATA!$L$4:$L$2103,"",0,1),""))</f>
        <v>UND</v>
      </c>
      <c r="H263" s="52">
        <f t="array" ref="H263">IF(B263="","",IFERROR(XLOOKUP(B263,DATA!$B$4:$B$2103,DATA!$E$4:$E$2103,0,0,1),0))</f>
        <v>2</v>
      </c>
      <c r="I263" s="53">
        <f t="array" ref="I263">IF(B263="","",IFERROR(XLOOKUP(B263,DATA!$B$4:$B$2103,DATA!$F$4:$F$2103,0,0,1),0))</f>
        <v>230107.5</v>
      </c>
      <c r="J263" s="53">
        <f t="shared" si="1"/>
        <v>460215</v>
      </c>
      <c r="K263" s="52">
        <f t="array" ref="K263">IF(B263="","",IFERROR(XLOOKUP(B263,DATA!$B$4:$B$2103,DATA!$N$4:$N$2103,0,0,1),0))</f>
        <v>105</v>
      </c>
      <c r="L263" s="86">
        <f t="shared" si="2"/>
        <v>0.2876712329</v>
      </c>
      <c r="M263" s="52">
        <f t="array" ref="M263">IF(B263="","",IFERROR(XLOOKUP(B263,DATA!$B$4:$B$2103,DATA!$P$4:$P$2103,0,0,1),0))</f>
        <v>0</v>
      </c>
      <c r="N263" s="52">
        <f t="shared" si="3"/>
        <v>1</v>
      </c>
      <c r="O263" s="52">
        <f t="shared" si="4"/>
        <v>3</v>
      </c>
      <c r="P263" s="52">
        <f t="shared" si="5"/>
        <v>7</v>
      </c>
      <c r="Q263" s="52" t="str">
        <f t="shared" si="6"/>
        <v>REORDEN INMEDIATO</v>
      </c>
      <c r="R263" s="52" t="str">
        <f t="shared" si="7"/>
        <v>GENERAR OC EN 24H</v>
      </c>
      <c r="S263" s="52">
        <f t="shared" si="8"/>
        <v>1</v>
      </c>
      <c r="T263" s="53">
        <f t="shared" si="9"/>
        <v>230107.5</v>
      </c>
      <c r="U263" s="52" t="str">
        <f t="array" ref="U263">IF(B263="","",IFERROR(XLOOKUP(B263,DATA!$B$4:$B$2103,DATA!$M$4:$M$2103,"",0,1),""))</f>
        <v>B</v>
      </c>
      <c r="V263" s="52" t="str">
        <f t="array" ref="V263">IF(B263="","",IFERROR(XLOOKUP(B263,DATA!$B$4:$B$2103,DATA!$X$4:$X$2103,"",0,1),""))</f>
        <v>SU01F0204</v>
      </c>
      <c r="W263" s="52" t="str">
        <f t="array" ref="W263">IF(B263="","",IFERROR(XLOOKUP(B263,DATA!$B$4:$B$2103,DATA!$H$4:$H$2103,"",0,1),""))</f>
        <v>PLATAFORMA</v>
      </c>
      <c r="X263" s="52" t="str">
        <f t="shared" si="10"/>
        <v>3-MEDIA</v>
      </c>
      <c r="Y263" s="87" t="str">
        <f t="shared" si="11"/>
        <v/>
      </c>
      <c r="Z263" s="52" t="str">
        <f t="shared" si="12"/>
        <v/>
      </c>
    </row>
    <row r="264" ht="15.75" customHeight="1">
      <c r="B264" s="47">
        <f>IF(DATA!B264="","",DATA!B264)</f>
        <v>15610021</v>
      </c>
      <c r="C264" s="47">
        <f t="array" ref="C264">IF(B264="","",IFERROR(XLOOKUP(B264,DATA!$B$4:$B$2103,DATA!$D$4:$D$2103,"",0,1),""))</f>
        <v>992026</v>
      </c>
      <c r="D264" s="47" t="str">
        <f t="array" ref="D264">IF(B264="","",IFERROR(XLOOKUP(B264,DATA!$B$4:$B$2103,DATA!$C$4:$C$2103,"",0,1),""))</f>
        <v>NIPLE ANGULAR MODULADORA</v>
      </c>
      <c r="E264" s="47">
        <f t="array" ref="E264">IF(B264="","",IFERROR(XLOOKUP(B264,DATA!$B$4:$B$2103,DATA!$W$4:$W$2103,"",0,1),""))</f>
        <v>900315569</v>
      </c>
      <c r="F264" s="47" t="str">
        <f t="array" ref="F264">IF(B264="","",IFERROR(XLOOKUP(E264,PROVEEDORES!$A$2:$A$200,PROVEEDORES!$B$2:$B$200,"NO ENCONTRADO",0,1),""))</f>
        <v>VOLVO GROUP COLOMBIA S A S</v>
      </c>
      <c r="G264" s="47" t="str">
        <f t="array" ref="G264">IF(B264="","",IFERROR(XLOOKUP(B264,DATA!$B$4:$B$2103,DATA!$L$4:$L$2103,"",0,1),""))</f>
        <v>UND</v>
      </c>
      <c r="H264" s="47">
        <f t="array" ref="H264">IF(B264="","",IFERROR(XLOOKUP(B264,DATA!$B$4:$B$2103,DATA!$E$4:$E$2103,0,0,1),0))</f>
        <v>1</v>
      </c>
      <c r="I264" s="48">
        <f t="array" ref="I264">IF(B264="","",IFERROR(XLOOKUP(B264,DATA!$B$4:$B$2103,DATA!$F$4:$F$2103,0,0,1),0))</f>
        <v>47431.89</v>
      </c>
      <c r="J264" s="48">
        <f t="shared" si="1"/>
        <v>47431.89</v>
      </c>
      <c r="K264" s="47">
        <f t="array" ref="K264">IF(B264="","",IFERROR(XLOOKUP(B264,DATA!$B$4:$B$2103,DATA!$N$4:$N$2103,0,0,1),0))</f>
        <v>0</v>
      </c>
      <c r="L264" s="85">
        <f t="shared" si="2"/>
        <v>0</v>
      </c>
      <c r="M264" s="47">
        <f t="array" ref="M264">IF(B264="","",IFERROR(XLOOKUP(B264,DATA!$B$4:$B$2103,DATA!$P$4:$P$2103,0,0,1),0))</f>
        <v>0</v>
      </c>
      <c r="N264" s="47">
        <f t="shared" si="3"/>
        <v>0</v>
      </c>
      <c r="O264" s="47">
        <f t="shared" si="4"/>
        <v>0</v>
      </c>
      <c r="P264" s="47" t="str">
        <f t="shared" si="5"/>
        <v/>
      </c>
      <c r="Q264" s="47" t="str">
        <f t="shared" si="6"/>
        <v>EXCESO</v>
      </c>
      <c r="R264" s="47" t="str">
        <f t="shared" si="7"/>
        <v>EVALUAR REDUCCION</v>
      </c>
      <c r="S264" s="47">
        <f t="shared" si="8"/>
        <v>0</v>
      </c>
      <c r="T264" s="48">
        <f t="shared" si="9"/>
        <v>0</v>
      </c>
      <c r="U264" s="47" t="str">
        <f t="array" ref="U264">IF(B264="","",IFERROR(XLOOKUP(B264,DATA!$B$4:$B$2103,DATA!$M$4:$M$2103,"",0,1),""))</f>
        <v>B</v>
      </c>
      <c r="V264" s="47" t="str">
        <f t="array" ref="V264">IF(B264="","",IFERROR(XLOOKUP(B264,DATA!$B$4:$B$2103,DATA!$X$4:$X$2103,"",0,1),""))</f>
        <v>SU01F0303</v>
      </c>
      <c r="W264" s="47" t="str">
        <f t="array" ref="W264">IF(B264="","",IFERROR(XLOOKUP(B264,DATA!$B$4:$B$2103,DATA!$H$4:$H$2103,"",0,1),""))</f>
        <v>PLATAFORMA</v>
      </c>
      <c r="X264" s="47" t="str">
        <f t="shared" si="10"/>
        <v>3-MEDIA</v>
      </c>
      <c r="Y264" s="65" t="str">
        <f t="shared" si="11"/>
        <v/>
      </c>
      <c r="Z264" s="47" t="str">
        <f t="shared" si="12"/>
        <v/>
      </c>
    </row>
    <row r="265" ht="15.75" customHeight="1">
      <c r="B265" s="52">
        <f>IF(DATA!B265="","",DATA!B265)</f>
        <v>15610022</v>
      </c>
      <c r="C265" s="52">
        <f t="array" ref="C265">IF(B265="","",IFERROR(XLOOKUP(B265,DATA!$B$4:$B$2103,DATA!$D$4:$D$2103,"",0,1),""))</f>
        <v>70369132</v>
      </c>
      <c r="D265" s="52" t="str">
        <f t="array" ref="D265">IF(B265="","",IFERROR(XLOOKUP(B265,DATA!$B$4:$B$2103,DATA!$C$4:$C$2103,"",0,1),""))</f>
        <v>JUEGO REGULADOR SECADOR</v>
      </c>
      <c r="E265" s="52">
        <f t="array" ref="E265">IF(B265="","",IFERROR(XLOOKUP(B265,DATA!$B$4:$B$2103,DATA!$W$4:$W$2103,"",0,1),""))</f>
        <v>900315569</v>
      </c>
      <c r="F265" s="52" t="str">
        <f t="array" ref="F265">IF(B265="","",IFERROR(XLOOKUP(E265,PROVEEDORES!$A$2:$A$200,PROVEEDORES!$B$2:$B$200,"NO ENCONTRADO",0,1),""))</f>
        <v>VOLVO GROUP COLOMBIA S A S</v>
      </c>
      <c r="G265" s="52" t="str">
        <f t="array" ref="G265">IF(B265="","",IFERROR(XLOOKUP(B265,DATA!$B$4:$B$2103,DATA!$L$4:$L$2103,"",0,1),""))</f>
        <v>UND</v>
      </c>
      <c r="H265" s="52">
        <f t="array" ref="H265">IF(B265="","",IFERROR(XLOOKUP(B265,DATA!$B$4:$B$2103,DATA!$E$4:$E$2103,0,0,1),0))</f>
        <v>1</v>
      </c>
      <c r="I265" s="53">
        <f t="array" ref="I265">IF(B265="","",IFERROR(XLOOKUP(B265,DATA!$B$4:$B$2103,DATA!$F$4:$F$2103,0,0,1),0))</f>
        <v>1298014</v>
      </c>
      <c r="J265" s="53">
        <f t="shared" si="1"/>
        <v>1298014</v>
      </c>
      <c r="K265" s="52">
        <f t="array" ref="K265">IF(B265="","",IFERROR(XLOOKUP(B265,DATA!$B$4:$B$2103,DATA!$N$4:$N$2103,0,0,1),0))</f>
        <v>18</v>
      </c>
      <c r="L265" s="86">
        <f t="shared" si="2"/>
        <v>0.04931506849</v>
      </c>
      <c r="M265" s="52">
        <f t="array" ref="M265">IF(B265="","",IFERROR(XLOOKUP(B265,DATA!$B$4:$B$2103,DATA!$P$4:$P$2103,0,0,1),0))</f>
        <v>0</v>
      </c>
      <c r="N265" s="52">
        <f t="shared" si="3"/>
        <v>0</v>
      </c>
      <c r="O265" s="52">
        <f t="shared" si="4"/>
        <v>0</v>
      </c>
      <c r="P265" s="52">
        <f t="shared" si="5"/>
        <v>20</v>
      </c>
      <c r="Q265" s="52" t="str">
        <f t="shared" si="6"/>
        <v>OPTIMO</v>
      </c>
      <c r="R265" s="52" t="str">
        <f t="shared" si="7"/>
        <v>NIVEL OPTIMO</v>
      </c>
      <c r="S265" s="52">
        <f t="shared" si="8"/>
        <v>0</v>
      </c>
      <c r="T265" s="53">
        <f t="shared" si="9"/>
        <v>0</v>
      </c>
      <c r="U265" s="52" t="str">
        <f t="array" ref="U265">IF(B265="","",IFERROR(XLOOKUP(B265,DATA!$B$4:$B$2103,DATA!$M$4:$M$2103,"",0,1),""))</f>
        <v>B</v>
      </c>
      <c r="V265" s="52" t="str">
        <f t="array" ref="V265">IF(B265="","",IFERROR(XLOOKUP(B265,DATA!$B$4:$B$2103,DATA!$X$4:$X$2103,"",0,1),""))</f>
        <v>SU01F0204</v>
      </c>
      <c r="W265" s="52" t="str">
        <f t="array" ref="W265">IF(B265="","",IFERROR(XLOOKUP(B265,DATA!$B$4:$B$2103,DATA!$H$4:$H$2103,"",0,1),""))</f>
        <v>PLATAFORMA</v>
      </c>
      <c r="X265" s="52" t="str">
        <f t="shared" si="10"/>
        <v>3-MEDIA</v>
      </c>
      <c r="Y265" s="87" t="str">
        <f t="shared" si="11"/>
        <v/>
      </c>
      <c r="Z265" s="52" t="str">
        <f t="shared" si="12"/>
        <v/>
      </c>
    </row>
    <row r="266" ht="15.75" customHeight="1">
      <c r="B266" s="47">
        <f>IF(DATA!B266="","",DATA!B266)</f>
        <v>15610023</v>
      </c>
      <c r="C266" s="47">
        <f t="array" ref="C266">IF(B266="","",IFERROR(XLOOKUP(B266,DATA!$B$4:$B$2103,DATA!$D$4:$D$2103,"",0,1),""))</f>
        <v>992247</v>
      </c>
      <c r="D266" s="47" t="str">
        <f t="array" ref="D266">IF(B266="","",IFERROR(XLOOKUP(B266,DATA!$B$4:$B$2103,DATA!$C$4:$C$2103,"",0,1),""))</f>
        <v>BOQUILLA GIRATORIA</v>
      </c>
      <c r="E266" s="47">
        <f t="array" ref="E266">IF(B266="","",IFERROR(XLOOKUP(B266,DATA!$B$4:$B$2103,DATA!$W$4:$W$2103,"",0,1),""))</f>
        <v>900315569</v>
      </c>
      <c r="F266" s="47" t="str">
        <f t="array" ref="F266">IF(B266="","",IFERROR(XLOOKUP(E266,PROVEEDORES!$A$2:$A$200,PROVEEDORES!$B$2:$B$200,"NO ENCONTRADO",0,1),""))</f>
        <v>VOLVO GROUP COLOMBIA S A S</v>
      </c>
      <c r="G266" s="47" t="str">
        <f t="array" ref="G266">IF(B266="","",IFERROR(XLOOKUP(B266,DATA!$B$4:$B$2103,DATA!$L$4:$L$2103,"",0,1),""))</f>
        <v>UND</v>
      </c>
      <c r="H266" s="47">
        <f t="array" ref="H266">IF(B266="","",IFERROR(XLOOKUP(B266,DATA!$B$4:$B$2103,DATA!$E$4:$E$2103,0,0,1),0))</f>
        <v>4</v>
      </c>
      <c r="I266" s="48">
        <f t="array" ref="I266">IF(B266="","",IFERROR(XLOOKUP(B266,DATA!$B$4:$B$2103,DATA!$F$4:$F$2103,0,0,1),0))</f>
        <v>57233.33</v>
      </c>
      <c r="J266" s="48">
        <f t="shared" si="1"/>
        <v>228933.32</v>
      </c>
      <c r="K266" s="47">
        <f t="array" ref="K266">IF(B266="","",IFERROR(XLOOKUP(B266,DATA!$B$4:$B$2103,DATA!$N$4:$N$2103,0,0,1),0))</f>
        <v>110</v>
      </c>
      <c r="L266" s="85">
        <f t="shared" si="2"/>
        <v>0.301369863</v>
      </c>
      <c r="M266" s="47">
        <f t="array" ref="M266">IF(B266="","",IFERROR(XLOOKUP(B266,DATA!$B$4:$B$2103,DATA!$P$4:$P$2103,0,0,1),0))</f>
        <v>0</v>
      </c>
      <c r="N266" s="47">
        <f t="shared" si="3"/>
        <v>1</v>
      </c>
      <c r="O266" s="47">
        <f t="shared" si="4"/>
        <v>3</v>
      </c>
      <c r="P266" s="47">
        <f t="shared" si="5"/>
        <v>13</v>
      </c>
      <c r="Q266" s="47" t="str">
        <f t="shared" si="6"/>
        <v>PRECAUCION</v>
      </c>
      <c r="R266" s="47" t="str">
        <f t="shared" si="7"/>
        <v>MONITOREAR 48H</v>
      </c>
      <c r="S266" s="47">
        <f t="shared" si="8"/>
        <v>0</v>
      </c>
      <c r="T266" s="48">
        <f t="shared" si="9"/>
        <v>0</v>
      </c>
      <c r="U266" s="47" t="str">
        <f t="array" ref="U266">IF(B266="","",IFERROR(XLOOKUP(B266,DATA!$B$4:$B$2103,DATA!$M$4:$M$2103,"",0,1),""))</f>
        <v>B</v>
      </c>
      <c r="V266" s="47" t="str">
        <f t="array" ref="V266">IF(B266="","",IFERROR(XLOOKUP(B266,DATA!$B$4:$B$2103,DATA!$X$4:$X$2103,"",0,1),""))</f>
        <v>SU01F0203</v>
      </c>
      <c r="W266" s="47" t="str">
        <f t="array" ref="W266">IF(B266="","",IFERROR(XLOOKUP(B266,DATA!$B$4:$B$2103,DATA!$H$4:$H$2103,"",0,1),""))</f>
        <v>PLATAFORMA</v>
      </c>
      <c r="X266" s="47" t="str">
        <f t="shared" si="10"/>
        <v>3-MEDIA</v>
      </c>
      <c r="Y266" s="65" t="str">
        <f t="shared" si="11"/>
        <v/>
      </c>
      <c r="Z266" s="47" t="str">
        <f t="shared" si="12"/>
        <v/>
      </c>
    </row>
    <row r="267" ht="15.75" customHeight="1">
      <c r="B267" s="52">
        <f>IF(DATA!B267="","",DATA!B267)</f>
        <v>15610024</v>
      </c>
      <c r="C267" s="52">
        <f t="array" ref="C267">IF(B267="","",IFERROR(XLOOKUP(B267,DATA!$B$4:$B$2103,DATA!$D$4:$D$2103,"",0,1),""))</f>
        <v>1586922</v>
      </c>
      <c r="D267" s="52" t="str">
        <f t="array" ref="D267">IF(B267="","",IFERROR(XLOOKUP(B267,DATA!$B$4:$B$2103,DATA!$C$4:$C$2103,"",0,1),""))</f>
        <v>RESORTE TENSIÓN</v>
      </c>
      <c r="E267" s="52">
        <f t="array" ref="E267">IF(B267="","",IFERROR(XLOOKUP(B267,DATA!$B$4:$B$2103,DATA!$W$4:$W$2103,"",0,1),""))</f>
        <v>900315569</v>
      </c>
      <c r="F267" s="52" t="str">
        <f t="array" ref="F267">IF(B267="","",IFERROR(XLOOKUP(E267,PROVEEDORES!$A$2:$A$200,PROVEEDORES!$B$2:$B$200,"NO ENCONTRADO",0,1),""))</f>
        <v>VOLVO GROUP COLOMBIA S A S</v>
      </c>
      <c r="G267" s="52" t="str">
        <f t="array" ref="G267">IF(B267="","",IFERROR(XLOOKUP(B267,DATA!$B$4:$B$2103,DATA!$L$4:$L$2103,"",0,1),""))</f>
        <v>UND</v>
      </c>
      <c r="H267" s="52">
        <f t="array" ref="H267">IF(B267="","",IFERROR(XLOOKUP(B267,DATA!$B$4:$B$2103,DATA!$E$4:$E$2103,0,0,1),0))</f>
        <v>2</v>
      </c>
      <c r="I267" s="53">
        <f t="array" ref="I267">IF(B267="","",IFERROR(XLOOKUP(B267,DATA!$B$4:$B$2103,DATA!$F$4:$F$2103,0,0,1),0))</f>
        <v>38286.97</v>
      </c>
      <c r="J267" s="53">
        <f t="shared" si="1"/>
        <v>76573.94</v>
      </c>
      <c r="K267" s="52">
        <f t="array" ref="K267">IF(B267="","",IFERROR(XLOOKUP(B267,DATA!$B$4:$B$2103,DATA!$N$4:$N$2103,0,0,1),0))</f>
        <v>2</v>
      </c>
      <c r="L267" s="86">
        <f t="shared" si="2"/>
        <v>0.005479452055</v>
      </c>
      <c r="M267" s="52">
        <f t="array" ref="M267">IF(B267="","",IFERROR(XLOOKUP(B267,DATA!$B$4:$B$2103,DATA!$P$4:$P$2103,0,0,1),0))</f>
        <v>0</v>
      </c>
      <c r="N267" s="52">
        <f t="shared" si="3"/>
        <v>0</v>
      </c>
      <c r="O267" s="52">
        <f t="shared" si="4"/>
        <v>0</v>
      </c>
      <c r="P267" s="52">
        <f t="shared" si="5"/>
        <v>365</v>
      </c>
      <c r="Q267" s="52" t="str">
        <f t="shared" si="6"/>
        <v>EXCESO</v>
      </c>
      <c r="R267" s="52" t="str">
        <f t="shared" si="7"/>
        <v>EVALUAR REDUCCION</v>
      </c>
      <c r="S267" s="52">
        <f t="shared" si="8"/>
        <v>0</v>
      </c>
      <c r="T267" s="53">
        <f t="shared" si="9"/>
        <v>0</v>
      </c>
      <c r="U267" s="52" t="str">
        <f t="array" ref="U267">IF(B267="","",IFERROR(XLOOKUP(B267,DATA!$B$4:$B$2103,DATA!$M$4:$M$2103,"",0,1),""))</f>
        <v>B</v>
      </c>
      <c r="V267" s="52" t="str">
        <f t="array" ref="V267">IF(B267="","",IFERROR(XLOOKUP(B267,DATA!$B$4:$B$2103,DATA!$X$4:$X$2103,"",0,1),""))</f>
        <v>SU01A0205</v>
      </c>
      <c r="W267" s="52" t="str">
        <f t="array" ref="W267">IF(B267="","",IFERROR(XLOOKUP(B267,DATA!$B$4:$B$2103,DATA!$H$4:$H$2103,"",0,1),""))</f>
        <v>PLATAFORMA</v>
      </c>
      <c r="X267" s="52" t="str">
        <f t="shared" si="10"/>
        <v>3-MEDIA</v>
      </c>
      <c r="Y267" s="87" t="str">
        <f t="shared" si="11"/>
        <v/>
      </c>
      <c r="Z267" s="52" t="str">
        <f t="shared" si="12"/>
        <v/>
      </c>
    </row>
    <row r="268" ht="15.75" customHeight="1">
      <c r="B268" s="47">
        <f>IF(DATA!B268="","",DATA!B268)</f>
        <v>15610025</v>
      </c>
      <c r="C268" s="47">
        <f t="array" ref="C268">IF(B268="","",IFERROR(XLOOKUP(B268,DATA!$B$4:$B$2103,DATA!$D$4:$D$2103,"",0,1),""))</f>
        <v>984825</v>
      </c>
      <c r="D268" s="47" t="str">
        <f t="array" ref="D268">IF(B268="","",IFERROR(XLOOKUP(B268,DATA!$B$4:$B$2103,DATA!$C$4:$C$2103,"",0,1),""))</f>
        <v>TORNILLO EMBRIDADO FRENO</v>
      </c>
      <c r="E268" s="47">
        <f t="array" ref="E268">IF(B268="","",IFERROR(XLOOKUP(B268,DATA!$B$4:$B$2103,DATA!$W$4:$W$2103,"",0,1),""))</f>
        <v>900315569</v>
      </c>
      <c r="F268" s="47" t="str">
        <f t="array" ref="F268">IF(B268="","",IFERROR(XLOOKUP(E268,PROVEEDORES!$A$2:$A$200,PROVEEDORES!$B$2:$B$200,"NO ENCONTRADO",0,1),""))</f>
        <v>VOLVO GROUP COLOMBIA S A S</v>
      </c>
      <c r="G268" s="47" t="str">
        <f t="array" ref="G268">IF(B268="","",IFERROR(XLOOKUP(B268,DATA!$B$4:$B$2103,DATA!$L$4:$L$2103,"",0,1),""))</f>
        <v>UND</v>
      </c>
      <c r="H268" s="47">
        <f t="array" ref="H268">IF(B268="","",IFERROR(XLOOKUP(B268,DATA!$B$4:$B$2103,DATA!$E$4:$E$2103,0,0,1),0))</f>
        <v>40</v>
      </c>
      <c r="I268" s="48">
        <f t="array" ref="I268">IF(B268="","",IFERROR(XLOOKUP(B268,DATA!$B$4:$B$2103,DATA!$F$4:$F$2103,0,0,1),0))</f>
        <v>18303.31</v>
      </c>
      <c r="J268" s="48">
        <f t="shared" si="1"/>
        <v>732132.4</v>
      </c>
      <c r="K268" s="47">
        <f t="array" ref="K268">IF(B268="","",IFERROR(XLOOKUP(B268,DATA!$B$4:$B$2103,DATA!$N$4:$N$2103,0,0,1),0))</f>
        <v>74</v>
      </c>
      <c r="L268" s="85">
        <f t="shared" si="2"/>
        <v>0.202739726</v>
      </c>
      <c r="M268" s="47">
        <f t="array" ref="M268">IF(B268="","",IFERROR(XLOOKUP(B268,DATA!$B$4:$B$2103,DATA!$P$4:$P$2103,0,0,1),0))</f>
        <v>0</v>
      </c>
      <c r="N268" s="47">
        <f t="shared" si="3"/>
        <v>1</v>
      </c>
      <c r="O268" s="47">
        <f t="shared" si="4"/>
        <v>2</v>
      </c>
      <c r="P268" s="47">
        <f t="shared" si="5"/>
        <v>197</v>
      </c>
      <c r="Q268" s="47" t="str">
        <f t="shared" si="6"/>
        <v>EXCESO</v>
      </c>
      <c r="R268" s="47" t="str">
        <f t="shared" si="7"/>
        <v>EVALUAR REDUCCION</v>
      </c>
      <c r="S268" s="47">
        <f t="shared" si="8"/>
        <v>0</v>
      </c>
      <c r="T268" s="48">
        <f t="shared" si="9"/>
        <v>0</v>
      </c>
      <c r="U268" s="47" t="str">
        <f t="array" ref="U268">IF(B268="","",IFERROR(XLOOKUP(B268,DATA!$B$4:$B$2103,DATA!$M$4:$M$2103,"",0,1),""))</f>
        <v>A</v>
      </c>
      <c r="V268" s="47" t="str">
        <f t="array" ref="V268">IF(B268="","",IFERROR(XLOOKUP(B268,DATA!$B$4:$B$2103,DATA!$X$4:$X$2103,"",0,1),""))</f>
        <v>SU01F0304</v>
      </c>
      <c r="W268" s="47" t="str">
        <f t="array" ref="W268">IF(B268="","",IFERROR(XLOOKUP(B268,DATA!$B$4:$B$2103,DATA!$H$4:$H$2103,"",0,1),""))</f>
        <v>PLATAFORMA</v>
      </c>
      <c r="X268" s="47" t="str">
        <f t="shared" si="10"/>
        <v>2-ALTA</v>
      </c>
      <c r="Y268" s="65" t="str">
        <f t="shared" si="11"/>
        <v/>
      </c>
      <c r="Z268" s="47" t="str">
        <f t="shared" si="12"/>
        <v/>
      </c>
    </row>
    <row r="269" ht="15.75" customHeight="1">
      <c r="B269" s="52">
        <f>IF(DATA!B269="","",DATA!B269)</f>
        <v>15610026</v>
      </c>
      <c r="C269" s="52">
        <f t="array" ref="C269">IF(B269="","",IFERROR(XLOOKUP(B269,DATA!$B$4:$B$2103,DATA!$D$4:$D$2103,"",0,1),""))</f>
        <v>23856221</v>
      </c>
      <c r="D269" s="52" t="str">
        <f t="array" ref="D269">IF(B269="","",IFERROR(XLOOKUP(B269,DATA!$B$4:$B$2103,DATA!$C$4:$C$2103,"",0,1),""))</f>
        <v>VALVULA DE FRENO PIE</v>
      </c>
      <c r="E269" s="52">
        <f t="array" ref="E269">IF(B269="","",IFERROR(XLOOKUP(B269,DATA!$B$4:$B$2103,DATA!$W$4:$W$2103,"",0,1),""))</f>
        <v>900315569</v>
      </c>
      <c r="F269" s="52" t="str">
        <f t="array" ref="F269">IF(B269="","",IFERROR(XLOOKUP(E269,PROVEEDORES!$A$2:$A$200,PROVEEDORES!$B$2:$B$200,"NO ENCONTRADO",0,1),""))</f>
        <v>VOLVO GROUP COLOMBIA S A S</v>
      </c>
      <c r="G269" s="52" t="str">
        <f t="array" ref="G269">IF(B269="","",IFERROR(XLOOKUP(B269,DATA!$B$4:$B$2103,DATA!$L$4:$L$2103,"",0,1),""))</f>
        <v>UND</v>
      </c>
      <c r="H269" s="52">
        <f t="array" ref="H269">IF(B269="","",IFERROR(XLOOKUP(B269,DATA!$B$4:$B$2103,DATA!$E$4:$E$2103,0,0,1),0))</f>
        <v>0</v>
      </c>
      <c r="I269" s="53">
        <f t="array" ref="I269">IF(B269="","",IFERROR(XLOOKUP(B269,DATA!$B$4:$B$2103,DATA!$F$4:$F$2103,0,0,1),0))</f>
        <v>2654291</v>
      </c>
      <c r="J269" s="53">
        <f t="shared" si="1"/>
        <v>0</v>
      </c>
      <c r="K269" s="52">
        <f t="array" ref="K269">IF(B269="","",IFERROR(XLOOKUP(B269,DATA!$B$4:$B$2103,DATA!$N$4:$N$2103,0,0,1),0))</f>
        <v>2</v>
      </c>
      <c r="L269" s="86">
        <f t="shared" si="2"/>
        <v>0.005479452055</v>
      </c>
      <c r="M269" s="52">
        <f t="array" ref="M269">IF(B269="","",IFERROR(XLOOKUP(B269,DATA!$B$4:$B$2103,DATA!$P$4:$P$2103,0,0,1),0))</f>
        <v>0</v>
      </c>
      <c r="N269" s="52">
        <f t="shared" si="3"/>
        <v>0</v>
      </c>
      <c r="O269" s="52">
        <f t="shared" si="4"/>
        <v>0</v>
      </c>
      <c r="P269" s="52">
        <f t="shared" si="5"/>
        <v>0</v>
      </c>
      <c r="Q269" s="52" t="str">
        <f t="shared" si="6"/>
        <v>CRITICO</v>
      </c>
      <c r="R269" s="52" t="str">
        <f t="shared" si="7"/>
        <v>PEDIR INMEDIATAMENTE</v>
      </c>
      <c r="S269" s="52">
        <f t="shared" si="8"/>
        <v>0</v>
      </c>
      <c r="T269" s="53">
        <f t="shared" si="9"/>
        <v>0</v>
      </c>
      <c r="U269" s="52" t="str">
        <f t="array" ref="U269">IF(B269="","",IFERROR(XLOOKUP(B269,DATA!$B$4:$B$2103,DATA!$M$4:$M$2103,"",0,1),""))</f>
        <v>B</v>
      </c>
      <c r="V269" s="52" t="str">
        <f t="array" ref="V269">IF(B269="","",IFERROR(XLOOKUP(B269,DATA!$B$4:$B$2103,DATA!$X$4:$X$2103,"",0,1),""))</f>
        <v>SU01F0303</v>
      </c>
      <c r="W269" s="52" t="str">
        <f t="array" ref="W269">IF(B269="","",IFERROR(XLOOKUP(B269,DATA!$B$4:$B$2103,DATA!$H$4:$H$2103,"",0,1),""))</f>
        <v>PLATAFORMA</v>
      </c>
      <c r="X269" s="52" t="str">
        <f t="shared" si="10"/>
        <v>3-MEDIA</v>
      </c>
      <c r="Y269" s="87">
        <f t="shared" si="11"/>
        <v>2.00269</v>
      </c>
      <c r="Z269" s="52">
        <f t="shared" si="12"/>
        <v>15610026</v>
      </c>
    </row>
    <row r="270" ht="15.75" customHeight="1">
      <c r="B270" s="47">
        <f>IF(DATA!B270="","",DATA!B270)</f>
        <v>15610027</v>
      </c>
      <c r="C270" s="47">
        <f t="array" ref="C270">IF(B270="","",IFERROR(XLOOKUP(B270,DATA!$B$4:$B$2103,DATA!$D$4:$D$2103,"",0,1),""))</f>
        <v>20829689</v>
      </c>
      <c r="D270" s="47" t="str">
        <f t="array" ref="D270">IF(B270="","",IFERROR(XLOOKUP(B270,DATA!$B$4:$B$2103,DATA!$C$4:$C$2103,"",0,1),""))</f>
        <v>SENSOR DE PRESION CIRCUITO DE FRENO</v>
      </c>
      <c r="E270" s="47">
        <f t="array" ref="E270">IF(B270="","",IFERROR(XLOOKUP(B270,DATA!$B$4:$B$2103,DATA!$W$4:$W$2103,"",0,1),""))</f>
        <v>900315569</v>
      </c>
      <c r="F270" s="47" t="str">
        <f t="array" ref="F270">IF(B270="","",IFERROR(XLOOKUP(E270,PROVEEDORES!$A$2:$A$200,PROVEEDORES!$B$2:$B$200,"NO ENCONTRADO",0,1),""))</f>
        <v>VOLVO GROUP COLOMBIA S A S</v>
      </c>
      <c r="G270" s="47" t="str">
        <f t="array" ref="G270">IF(B270="","",IFERROR(XLOOKUP(B270,DATA!$B$4:$B$2103,DATA!$L$4:$L$2103,"",0,1),""))</f>
        <v>UND</v>
      </c>
      <c r="H270" s="47">
        <f t="array" ref="H270">IF(B270="","",IFERROR(XLOOKUP(B270,DATA!$B$4:$B$2103,DATA!$E$4:$E$2103,0,0,1),0))</f>
        <v>1</v>
      </c>
      <c r="I270" s="48">
        <f t="array" ref="I270">IF(B270="","",IFERROR(XLOOKUP(B270,DATA!$B$4:$B$2103,DATA!$F$4:$F$2103,0,0,1),0))</f>
        <v>701452.1</v>
      </c>
      <c r="J270" s="48">
        <f t="shared" si="1"/>
        <v>701452.1</v>
      </c>
      <c r="K270" s="47">
        <f t="array" ref="K270">IF(B270="","",IFERROR(XLOOKUP(B270,DATA!$B$4:$B$2103,DATA!$N$4:$N$2103,0,0,1),0))</f>
        <v>28</v>
      </c>
      <c r="L270" s="85">
        <f t="shared" si="2"/>
        <v>0.07671232877</v>
      </c>
      <c r="M270" s="47">
        <f t="array" ref="M270">IF(B270="","",IFERROR(XLOOKUP(B270,DATA!$B$4:$B$2103,DATA!$P$4:$P$2103,0,0,1),0))</f>
        <v>0</v>
      </c>
      <c r="N270" s="47">
        <f t="shared" si="3"/>
        <v>0</v>
      </c>
      <c r="O270" s="47">
        <f t="shared" si="4"/>
        <v>1</v>
      </c>
      <c r="P270" s="47">
        <f t="shared" si="5"/>
        <v>13</v>
      </c>
      <c r="Q270" s="47" t="str">
        <f t="shared" si="6"/>
        <v>REORDEN INMEDIATO</v>
      </c>
      <c r="R270" s="47" t="str">
        <f t="shared" si="7"/>
        <v>GENERAR OC EN 24H</v>
      </c>
      <c r="S270" s="47">
        <f t="shared" si="8"/>
        <v>0</v>
      </c>
      <c r="T270" s="48">
        <f t="shared" si="9"/>
        <v>0</v>
      </c>
      <c r="U270" s="47" t="str">
        <f t="array" ref="U270">IF(B270="","",IFERROR(XLOOKUP(B270,DATA!$B$4:$B$2103,DATA!$M$4:$M$2103,"",0,1),""))</f>
        <v>B</v>
      </c>
      <c r="V270" s="47" t="str">
        <f t="array" ref="V270">IF(B270="","",IFERROR(XLOOKUP(B270,DATA!$B$4:$B$2103,DATA!$X$4:$X$2103,"",0,1),""))</f>
        <v>SU01F0303</v>
      </c>
      <c r="W270" s="47" t="str">
        <f t="array" ref="W270">IF(B270="","",IFERROR(XLOOKUP(B270,DATA!$B$4:$B$2103,DATA!$H$4:$H$2103,"",0,1),""))</f>
        <v>PLATAFORMA</v>
      </c>
      <c r="X270" s="47" t="str">
        <f t="shared" si="10"/>
        <v>3-MEDIA</v>
      </c>
      <c r="Y270" s="65" t="str">
        <f t="shared" si="11"/>
        <v/>
      </c>
      <c r="Z270" s="47" t="str">
        <f t="shared" si="12"/>
        <v/>
      </c>
    </row>
    <row r="271" ht="15.75" customHeight="1">
      <c r="B271" s="52">
        <f>IF(DATA!B271="","",DATA!B271)</f>
        <v>15610028</v>
      </c>
      <c r="C271" s="52">
        <f t="array" ref="C271">IF(B271="","",IFERROR(XLOOKUP(B271,DATA!$B$4:$B$2103,DATA!$D$4:$D$2103,"",0,1),""))</f>
        <v>22683275</v>
      </c>
      <c r="D271" s="52" t="str">
        <f t="array" ref="D271">IF(B271="","",IFERROR(XLOOKUP(B271,DATA!$B$4:$B$2103,DATA!$C$4:$C$2103,"",0,1),""))</f>
        <v>PLACA PEDAL DE FRENO</v>
      </c>
      <c r="E271" s="52">
        <f t="array" ref="E271">IF(B271="","",IFERROR(XLOOKUP(B271,DATA!$B$4:$B$2103,DATA!$W$4:$W$2103,"",0,1),""))</f>
        <v>900315569</v>
      </c>
      <c r="F271" s="52" t="str">
        <f t="array" ref="F271">IF(B271="","",IFERROR(XLOOKUP(E271,PROVEEDORES!$A$2:$A$200,PROVEEDORES!$B$2:$B$200,"NO ENCONTRADO",0,1),""))</f>
        <v>VOLVO GROUP COLOMBIA S A S</v>
      </c>
      <c r="G271" s="52" t="str">
        <f t="array" ref="G271">IF(B271="","",IFERROR(XLOOKUP(B271,DATA!$B$4:$B$2103,DATA!$L$4:$L$2103,"",0,1),""))</f>
        <v>UND</v>
      </c>
      <c r="H271" s="52">
        <f t="array" ref="H271">IF(B271="","",IFERROR(XLOOKUP(B271,DATA!$B$4:$B$2103,DATA!$E$4:$E$2103,0,0,1),0))</f>
        <v>0</v>
      </c>
      <c r="I271" s="53">
        <f t="array" ref="I271">IF(B271="","",IFERROR(XLOOKUP(B271,DATA!$B$4:$B$2103,DATA!$F$4:$F$2103,0,0,1),0))</f>
        <v>385612.3</v>
      </c>
      <c r="J271" s="53">
        <f t="shared" si="1"/>
        <v>0</v>
      </c>
      <c r="K271" s="52">
        <f t="array" ref="K271">IF(B271="","",IFERROR(XLOOKUP(B271,DATA!$B$4:$B$2103,DATA!$N$4:$N$2103,0,0,1),0))</f>
        <v>1</v>
      </c>
      <c r="L271" s="86">
        <f t="shared" si="2"/>
        <v>0.002739726027</v>
      </c>
      <c r="M271" s="52">
        <f t="array" ref="M271">IF(B271="","",IFERROR(XLOOKUP(B271,DATA!$B$4:$B$2103,DATA!$P$4:$P$2103,0,0,1),0))</f>
        <v>0</v>
      </c>
      <c r="N271" s="52">
        <f t="shared" si="3"/>
        <v>0</v>
      </c>
      <c r="O271" s="52">
        <f t="shared" si="4"/>
        <v>0</v>
      </c>
      <c r="P271" s="52">
        <f t="shared" si="5"/>
        <v>0</v>
      </c>
      <c r="Q271" s="52" t="str">
        <f t="shared" si="6"/>
        <v>CRITICO</v>
      </c>
      <c r="R271" s="52" t="str">
        <f t="shared" si="7"/>
        <v>PEDIR INMEDIATAMENTE</v>
      </c>
      <c r="S271" s="52">
        <f t="shared" si="8"/>
        <v>0</v>
      </c>
      <c r="T271" s="53">
        <f t="shared" si="9"/>
        <v>0</v>
      </c>
      <c r="U271" s="52" t="str">
        <f t="array" ref="U271">IF(B271="","",IFERROR(XLOOKUP(B271,DATA!$B$4:$B$2103,DATA!$M$4:$M$2103,"",0,1),""))</f>
        <v>B</v>
      </c>
      <c r="V271" s="52" t="str">
        <f t="array" ref="V271">IF(B271="","",IFERROR(XLOOKUP(B271,DATA!$B$4:$B$2103,DATA!$X$4:$X$2103,"",0,1),""))</f>
        <v>SU01F0303</v>
      </c>
      <c r="W271" s="52" t="str">
        <f t="array" ref="W271">IF(B271="","",IFERROR(XLOOKUP(B271,DATA!$B$4:$B$2103,DATA!$H$4:$H$2103,"",0,1),""))</f>
        <v>PLATAFORMA</v>
      </c>
      <c r="X271" s="52" t="str">
        <f t="shared" si="10"/>
        <v>3-MEDIA</v>
      </c>
      <c r="Y271" s="87">
        <f t="shared" si="11"/>
        <v>1.00271</v>
      </c>
      <c r="Z271" s="52">
        <f t="shared" si="12"/>
        <v>15610028</v>
      </c>
    </row>
    <row r="272" ht="15.75" customHeight="1">
      <c r="B272" s="47">
        <f>IF(DATA!B272="","",DATA!B272)</f>
        <v>15610029</v>
      </c>
      <c r="C272" s="47">
        <f t="array" ref="C272">IF(B272="","",IFERROR(XLOOKUP(B272,DATA!$B$4:$B$2103,DATA!$D$4:$D$2103,"",0,1),""))</f>
        <v>20745327</v>
      </c>
      <c r="D272" s="47" t="str">
        <f t="array" ref="D272">IF(B272="","",IFERROR(XLOOKUP(B272,DATA!$B$4:$B$2103,DATA!$C$4:$C$2103,"",0,1),""))</f>
        <v>SALIDA DE ESCAPE CONCEP</v>
      </c>
      <c r="E272" s="47">
        <f t="array" ref="E272">IF(B272="","",IFERROR(XLOOKUP(B272,DATA!$B$4:$B$2103,DATA!$W$4:$W$2103,"",0,1),""))</f>
        <v>900315569</v>
      </c>
      <c r="F272" s="47" t="str">
        <f t="array" ref="F272">IF(B272="","",IFERROR(XLOOKUP(E272,PROVEEDORES!$A$2:$A$200,PROVEEDORES!$B$2:$B$200,"NO ENCONTRADO",0,1),""))</f>
        <v>VOLVO GROUP COLOMBIA S A S</v>
      </c>
      <c r="G272" s="47" t="str">
        <f t="array" ref="G272">IF(B272="","",IFERROR(XLOOKUP(B272,DATA!$B$4:$B$2103,DATA!$L$4:$L$2103,"",0,1),""))</f>
        <v>UND</v>
      </c>
      <c r="H272" s="47">
        <f t="array" ref="H272">IF(B272="","",IFERROR(XLOOKUP(B272,DATA!$B$4:$B$2103,DATA!$E$4:$E$2103,0,0,1),0))</f>
        <v>1</v>
      </c>
      <c r="I272" s="48">
        <f t="array" ref="I272">IF(B272="","",IFERROR(XLOOKUP(B272,DATA!$B$4:$B$2103,DATA!$F$4:$F$2103,0,0,1),0))</f>
        <v>98334.4</v>
      </c>
      <c r="J272" s="48">
        <f t="shared" si="1"/>
        <v>98334.4</v>
      </c>
      <c r="K272" s="47">
        <f t="array" ref="K272">IF(B272="","",IFERROR(XLOOKUP(B272,DATA!$B$4:$B$2103,DATA!$N$4:$N$2103,0,0,1),0))</f>
        <v>38</v>
      </c>
      <c r="L272" s="85">
        <f t="shared" si="2"/>
        <v>0.104109589</v>
      </c>
      <c r="M272" s="47">
        <f t="array" ref="M272">IF(B272="","",IFERROR(XLOOKUP(B272,DATA!$B$4:$B$2103,DATA!$P$4:$P$2103,0,0,1),0))</f>
        <v>0</v>
      </c>
      <c r="N272" s="47">
        <f t="shared" si="3"/>
        <v>0</v>
      </c>
      <c r="O272" s="47">
        <f t="shared" si="4"/>
        <v>1</v>
      </c>
      <c r="P272" s="47">
        <f t="shared" si="5"/>
        <v>10</v>
      </c>
      <c r="Q272" s="47" t="str">
        <f t="shared" si="6"/>
        <v>REORDEN INMEDIATO</v>
      </c>
      <c r="R272" s="47" t="str">
        <f t="shared" si="7"/>
        <v>GENERAR OC EN 24H</v>
      </c>
      <c r="S272" s="47">
        <f t="shared" si="8"/>
        <v>0</v>
      </c>
      <c r="T272" s="48">
        <f t="shared" si="9"/>
        <v>0</v>
      </c>
      <c r="U272" s="47" t="str">
        <f t="array" ref="U272">IF(B272="","",IFERROR(XLOOKUP(B272,DATA!$B$4:$B$2103,DATA!$M$4:$M$2103,"",0,1),""))</f>
        <v>A</v>
      </c>
      <c r="V272" s="47" t="str">
        <f t="array" ref="V272">IF(B272="","",IFERROR(XLOOKUP(B272,DATA!$B$4:$B$2103,DATA!$X$4:$X$2103,"",0,1),""))</f>
        <v>SU01F0304</v>
      </c>
      <c r="W272" s="47" t="str">
        <f t="array" ref="W272">IF(B272="","",IFERROR(XLOOKUP(B272,DATA!$B$4:$B$2103,DATA!$H$4:$H$2103,"",0,1),""))</f>
        <v>PLATAFORMA</v>
      </c>
      <c r="X272" s="47" t="str">
        <f t="shared" si="10"/>
        <v>2-ALTA</v>
      </c>
      <c r="Y272" s="65" t="str">
        <f t="shared" si="11"/>
        <v/>
      </c>
      <c r="Z272" s="47" t="str">
        <f t="shared" si="12"/>
        <v/>
      </c>
    </row>
    <row r="273" ht="15.75" customHeight="1">
      <c r="B273" s="52">
        <f>IF(DATA!B273="","",DATA!B273)</f>
        <v>15610030</v>
      </c>
      <c r="C273" s="52">
        <f t="array" ref="C273">IF(B273="","",IFERROR(XLOOKUP(B273,DATA!$B$4:$B$2103,DATA!$D$4:$D$2103,"",0,1),""))</f>
        <v>23232641</v>
      </c>
      <c r="D273" s="52" t="str">
        <f t="array" ref="D273">IF(B273="","",IFERROR(XLOOKUP(B273,DATA!$B$4:$B$2103,DATA!$C$4:$C$2103,"",0,1),""))</f>
        <v>CAMARA DE FRENO TRASERA IZQUIERDA</v>
      </c>
      <c r="E273" s="52">
        <f t="array" ref="E273">IF(B273="","",IFERROR(XLOOKUP(B273,DATA!$B$4:$B$2103,DATA!$W$4:$W$2103,"",0,1),""))</f>
        <v>900315569</v>
      </c>
      <c r="F273" s="52" t="str">
        <f t="array" ref="F273">IF(B273="","",IFERROR(XLOOKUP(E273,PROVEEDORES!$A$2:$A$200,PROVEEDORES!$B$2:$B$200,"NO ENCONTRADO",0,1),""))</f>
        <v>VOLVO GROUP COLOMBIA S A S</v>
      </c>
      <c r="G273" s="52" t="str">
        <f t="array" ref="G273">IF(B273="","",IFERROR(XLOOKUP(B273,DATA!$B$4:$B$2103,DATA!$L$4:$L$2103,"",0,1),""))</f>
        <v>UND</v>
      </c>
      <c r="H273" s="52">
        <f t="array" ref="H273">IF(B273="","",IFERROR(XLOOKUP(B273,DATA!$B$4:$B$2103,DATA!$E$4:$E$2103,0,0,1),0))</f>
        <v>0</v>
      </c>
      <c r="I273" s="53">
        <f t="array" ref="I273">IF(B273="","",IFERROR(XLOOKUP(B273,DATA!$B$4:$B$2103,DATA!$F$4:$F$2103,0,0,1),0))</f>
        <v>1954712</v>
      </c>
      <c r="J273" s="53">
        <f t="shared" si="1"/>
        <v>0</v>
      </c>
      <c r="K273" s="52">
        <f t="array" ref="K273">IF(B273="","",IFERROR(XLOOKUP(B273,DATA!$B$4:$B$2103,DATA!$N$4:$N$2103,0,0,1),0))</f>
        <v>4</v>
      </c>
      <c r="L273" s="86">
        <f t="shared" si="2"/>
        <v>0.01095890411</v>
      </c>
      <c r="M273" s="52">
        <f t="array" ref="M273">IF(B273="","",IFERROR(XLOOKUP(B273,DATA!$B$4:$B$2103,DATA!$P$4:$P$2103,0,0,1),0))</f>
        <v>0</v>
      </c>
      <c r="N273" s="52">
        <f t="shared" si="3"/>
        <v>0</v>
      </c>
      <c r="O273" s="52">
        <f t="shared" si="4"/>
        <v>0</v>
      </c>
      <c r="P273" s="52">
        <f t="shared" si="5"/>
        <v>0</v>
      </c>
      <c r="Q273" s="52" t="str">
        <f t="shared" si="6"/>
        <v>CRITICO</v>
      </c>
      <c r="R273" s="52" t="str">
        <f t="shared" si="7"/>
        <v>PEDIR INMEDIATAMENTE</v>
      </c>
      <c r="S273" s="52">
        <f t="shared" si="8"/>
        <v>0</v>
      </c>
      <c r="T273" s="53">
        <f t="shared" si="9"/>
        <v>0</v>
      </c>
      <c r="U273" s="52" t="str">
        <f t="array" ref="U273">IF(B273="","",IFERROR(XLOOKUP(B273,DATA!$B$4:$B$2103,DATA!$M$4:$M$2103,"",0,1),""))</f>
        <v>A</v>
      </c>
      <c r="V273" s="52" t="str">
        <f t="array" ref="V273">IF(B273="","",IFERROR(XLOOKUP(B273,DATA!$B$4:$B$2103,DATA!$X$4:$X$2103,"",0,1),""))</f>
        <v>SU01G0101</v>
      </c>
      <c r="W273" s="52" t="str">
        <f t="array" ref="W273">IF(B273="","",IFERROR(XLOOKUP(B273,DATA!$B$4:$B$2103,DATA!$H$4:$H$2103,"",0,1),""))</f>
        <v>PLATAFORMA</v>
      </c>
      <c r="X273" s="52" t="str">
        <f t="shared" si="10"/>
        <v>1-MAXIMA</v>
      </c>
      <c r="Y273" s="87">
        <f t="shared" si="11"/>
        <v>4.00273</v>
      </c>
      <c r="Z273" s="52">
        <f t="shared" si="12"/>
        <v>15610030</v>
      </c>
    </row>
    <row r="274" ht="15.75" customHeight="1">
      <c r="B274" s="47" t="str">
        <f>IF(DATA!B274="","",DATA!B274)</f>
        <v>15610030-R</v>
      </c>
      <c r="C274" s="47">
        <f t="array" ref="C274">IF(B274="","",IFERROR(XLOOKUP(B274,DATA!$B$4:$B$2103,DATA!$D$4:$D$2103,"",0,1),""))</f>
        <v>23232641</v>
      </c>
      <c r="D274" s="47" t="str">
        <f t="array" ref="D274">IF(B274="","",IFERROR(XLOOKUP(B274,DATA!$B$4:$B$2103,DATA!$C$4:$C$2103,"",0,1),""))</f>
        <v>CAMARA DE FRENO TRASERA IZQUIERDA</v>
      </c>
      <c r="E274" s="47">
        <f t="array" ref="E274">IF(B274="","",IFERROR(XLOOKUP(B274,DATA!$B$4:$B$2103,DATA!$W$4:$W$2103,"",0,1),""))</f>
        <v>900789008</v>
      </c>
      <c r="F274" s="47" t="str">
        <f t="array" ref="F274">IF(B274="","",IFERROR(XLOOKUP(E274,PROVEEDORES!$A$2:$A$200,PROVEEDORES!$B$2:$B$200,"NO ENCONTRADO",0,1),""))</f>
        <v>GRUPO EMPRESARIAL PINEDA SAS</v>
      </c>
      <c r="G274" s="47" t="str">
        <f t="array" ref="G274">IF(B274="","",IFERROR(XLOOKUP(B274,DATA!$B$4:$B$2103,DATA!$L$4:$L$2103,"",0,1),""))</f>
        <v>UND</v>
      </c>
      <c r="H274" s="47">
        <f t="array" ref="H274">IF(B274="","",IFERROR(XLOOKUP(B274,DATA!$B$4:$B$2103,DATA!$E$4:$E$2103,0,0,1),0))</f>
        <v>3</v>
      </c>
      <c r="I274" s="48">
        <f t="array" ref="I274">IF(B274="","",IFERROR(XLOOKUP(B274,DATA!$B$4:$B$2103,DATA!$F$4:$F$2103,0,0,1),0))</f>
        <v>333200</v>
      </c>
      <c r="J274" s="48">
        <f t="shared" si="1"/>
        <v>999600</v>
      </c>
      <c r="K274" s="47">
        <f t="array" ref="K274">IF(B274="","",IFERROR(XLOOKUP(B274,DATA!$B$4:$B$2103,DATA!$N$4:$N$2103,0,0,1),0))</f>
        <v>71</v>
      </c>
      <c r="L274" s="85">
        <f t="shared" si="2"/>
        <v>0.1945205479</v>
      </c>
      <c r="M274" s="47">
        <f t="array" ref="M274">IF(B274="","",IFERROR(XLOOKUP(B274,DATA!$B$4:$B$2103,DATA!$P$4:$P$2103,0,0,1),0))</f>
        <v>0</v>
      </c>
      <c r="N274" s="47">
        <f t="shared" si="3"/>
        <v>1</v>
      </c>
      <c r="O274" s="47">
        <f t="shared" si="4"/>
        <v>2</v>
      </c>
      <c r="P274" s="47">
        <f t="shared" si="5"/>
        <v>15</v>
      </c>
      <c r="Q274" s="47" t="str">
        <f t="shared" si="6"/>
        <v>PRECAUCION</v>
      </c>
      <c r="R274" s="47" t="str">
        <f t="shared" si="7"/>
        <v>MONITOREAR 48H</v>
      </c>
      <c r="S274" s="47">
        <f t="shared" si="8"/>
        <v>0</v>
      </c>
      <c r="T274" s="48">
        <f t="shared" si="9"/>
        <v>0</v>
      </c>
      <c r="U274" s="47" t="str">
        <f t="array" ref="U274">IF(B274="","",IFERROR(XLOOKUP(B274,DATA!$B$4:$B$2103,DATA!$M$4:$M$2103,"",0,1),""))</f>
        <v>A</v>
      </c>
      <c r="V274" s="47" t="str">
        <f t="array" ref="V274">IF(B274="","",IFERROR(XLOOKUP(B274,DATA!$B$4:$B$2103,DATA!$X$4:$X$2103,"",0,1),""))</f>
        <v>SU01C0204</v>
      </c>
      <c r="W274" s="47" t="str">
        <f t="array" ref="W274">IF(B274="","",IFERROR(XLOOKUP(B274,DATA!$B$4:$B$2103,DATA!$H$4:$H$2103,"",0,1),""))</f>
        <v>PLATAFORMA</v>
      </c>
      <c r="X274" s="47" t="str">
        <f t="shared" si="10"/>
        <v>2-ALTA</v>
      </c>
      <c r="Y274" s="65" t="str">
        <f t="shared" si="11"/>
        <v/>
      </c>
      <c r="Z274" s="47" t="str">
        <f t="shared" si="12"/>
        <v/>
      </c>
    </row>
    <row r="275" ht="15.75" customHeight="1">
      <c r="B275" s="52">
        <f>IF(DATA!B275="","",DATA!B275)</f>
        <v>15610031</v>
      </c>
      <c r="C275" s="52">
        <f t="array" ref="C275">IF(B275="","",IFERROR(XLOOKUP(B275,DATA!$B$4:$B$2103,DATA!$D$4:$D$2103,"",0,1),""))</f>
        <v>20467891</v>
      </c>
      <c r="D275" s="52" t="str">
        <f t="array" ref="D275">IF(B275="","",IFERROR(XLOOKUP(B275,DATA!$B$4:$B$2103,DATA!$C$4:$C$2103,"",0,1),""))</f>
        <v>SILENCIADOR</v>
      </c>
      <c r="E275" s="52">
        <f t="array" ref="E275">IF(B275="","",IFERROR(XLOOKUP(B275,DATA!$B$4:$B$2103,DATA!$W$4:$W$2103,"",0,1),""))</f>
        <v>900315569</v>
      </c>
      <c r="F275" s="52" t="str">
        <f t="array" ref="F275">IF(B275="","",IFERROR(XLOOKUP(E275,PROVEEDORES!$A$2:$A$200,PROVEEDORES!$B$2:$B$200,"NO ENCONTRADO",0,1),""))</f>
        <v>VOLVO GROUP COLOMBIA S A S</v>
      </c>
      <c r="G275" s="52" t="str">
        <f t="array" ref="G275">IF(B275="","",IFERROR(XLOOKUP(B275,DATA!$B$4:$B$2103,DATA!$L$4:$L$2103,"",0,1),""))</f>
        <v>UND</v>
      </c>
      <c r="H275" s="52">
        <f t="array" ref="H275">IF(B275="","",IFERROR(XLOOKUP(B275,DATA!$B$4:$B$2103,DATA!$E$4:$E$2103,0,0,1),0))</f>
        <v>1</v>
      </c>
      <c r="I275" s="53">
        <f t="array" ref="I275">IF(B275="","",IFERROR(XLOOKUP(B275,DATA!$B$4:$B$2103,DATA!$F$4:$F$2103,0,0,1),0))</f>
        <v>107540.5</v>
      </c>
      <c r="J275" s="53">
        <f t="shared" si="1"/>
        <v>107540.5</v>
      </c>
      <c r="K275" s="52">
        <f t="array" ref="K275">IF(B275="","",IFERROR(XLOOKUP(B275,DATA!$B$4:$B$2103,DATA!$N$4:$N$2103,0,0,1),0))</f>
        <v>1</v>
      </c>
      <c r="L275" s="86">
        <f t="shared" si="2"/>
        <v>0.002739726027</v>
      </c>
      <c r="M275" s="52">
        <f t="array" ref="M275">IF(B275="","",IFERROR(XLOOKUP(B275,DATA!$B$4:$B$2103,DATA!$P$4:$P$2103,0,0,1),0))</f>
        <v>0</v>
      </c>
      <c r="N275" s="52">
        <f t="shared" si="3"/>
        <v>0</v>
      </c>
      <c r="O275" s="52">
        <f t="shared" si="4"/>
        <v>0</v>
      </c>
      <c r="P275" s="52">
        <f t="shared" si="5"/>
        <v>365</v>
      </c>
      <c r="Q275" s="52" t="str">
        <f t="shared" si="6"/>
        <v>EXCESO</v>
      </c>
      <c r="R275" s="52" t="str">
        <f t="shared" si="7"/>
        <v>EVALUAR REDUCCION</v>
      </c>
      <c r="S275" s="52">
        <f t="shared" si="8"/>
        <v>0</v>
      </c>
      <c r="T275" s="53">
        <f t="shared" si="9"/>
        <v>0</v>
      </c>
      <c r="U275" s="52" t="str">
        <f t="array" ref="U275">IF(B275="","",IFERROR(XLOOKUP(B275,DATA!$B$4:$B$2103,DATA!$M$4:$M$2103,"",0,1),""))</f>
        <v>A</v>
      </c>
      <c r="V275" s="52" t="str">
        <f t="array" ref="V275">IF(B275="","",IFERROR(XLOOKUP(B275,DATA!$B$4:$B$2103,DATA!$X$4:$X$2103,"",0,1),""))</f>
        <v>SU01F0303</v>
      </c>
      <c r="W275" s="52" t="str">
        <f t="array" ref="W275">IF(B275="","",IFERROR(XLOOKUP(B275,DATA!$B$4:$B$2103,DATA!$H$4:$H$2103,"",0,1),""))</f>
        <v>PLATAFORMA</v>
      </c>
      <c r="X275" s="52" t="str">
        <f t="shared" si="10"/>
        <v>2-ALTA</v>
      </c>
      <c r="Y275" s="87" t="str">
        <f t="shared" si="11"/>
        <v/>
      </c>
      <c r="Z275" s="52" t="str">
        <f t="shared" si="12"/>
        <v/>
      </c>
    </row>
    <row r="276" ht="15.75" customHeight="1">
      <c r="B276" s="47">
        <f>IF(DATA!B276="","",DATA!B276)</f>
        <v>15610032</v>
      </c>
      <c r="C276" s="47">
        <f t="array" ref="C276">IF(B276="","",IFERROR(XLOOKUP(B276,DATA!$B$4:$B$2103,DATA!$D$4:$D$2103,"",0,1),""))</f>
        <v>977177</v>
      </c>
      <c r="D276" s="47" t="str">
        <f t="array" ref="D276">IF(B276="","",IFERROR(XLOOKUP(B276,DATA!$B$4:$B$2103,DATA!$C$4:$C$2103,"",0,1),""))</f>
        <v>PIN COMPRESOR</v>
      </c>
      <c r="E276" s="47">
        <f t="array" ref="E276">IF(B276="","",IFERROR(XLOOKUP(B276,DATA!$B$4:$B$2103,DATA!$W$4:$W$2103,"",0,1),""))</f>
        <v>900315569</v>
      </c>
      <c r="F276" s="47" t="str">
        <f t="array" ref="F276">IF(B276="","",IFERROR(XLOOKUP(E276,PROVEEDORES!$A$2:$A$200,PROVEEDORES!$B$2:$B$200,"NO ENCONTRADO",0,1),""))</f>
        <v>VOLVO GROUP COLOMBIA S A S</v>
      </c>
      <c r="G276" s="47" t="str">
        <f t="array" ref="G276">IF(B276="","",IFERROR(XLOOKUP(B276,DATA!$B$4:$B$2103,DATA!$L$4:$L$2103,"",0,1),""))</f>
        <v>UND</v>
      </c>
      <c r="H276" s="47">
        <f t="array" ref="H276">IF(B276="","",IFERROR(XLOOKUP(B276,DATA!$B$4:$B$2103,DATA!$E$4:$E$2103,0,0,1),0))</f>
        <v>5</v>
      </c>
      <c r="I276" s="48">
        <f t="array" ref="I276">IF(B276="","",IFERROR(XLOOKUP(B276,DATA!$B$4:$B$2103,DATA!$F$4:$F$2103,0,0,1),0))</f>
        <v>13598.09</v>
      </c>
      <c r="J276" s="48">
        <f t="shared" si="1"/>
        <v>67990.45</v>
      </c>
      <c r="K276" s="47">
        <f t="array" ref="K276">IF(B276="","",IFERROR(XLOOKUP(B276,DATA!$B$4:$B$2103,DATA!$N$4:$N$2103,0,0,1),0))</f>
        <v>52</v>
      </c>
      <c r="L276" s="85">
        <f t="shared" si="2"/>
        <v>0.1424657534</v>
      </c>
      <c r="M276" s="47">
        <f t="array" ref="M276">IF(B276="","",IFERROR(XLOOKUP(B276,DATA!$B$4:$B$2103,DATA!$P$4:$P$2103,0,0,1),0))</f>
        <v>0</v>
      </c>
      <c r="N276" s="47">
        <f t="shared" si="3"/>
        <v>0</v>
      </c>
      <c r="O276" s="47">
        <f t="shared" si="4"/>
        <v>1</v>
      </c>
      <c r="P276" s="47">
        <f t="shared" si="5"/>
        <v>35</v>
      </c>
      <c r="Q276" s="47" t="str">
        <f t="shared" si="6"/>
        <v>OPTIMO</v>
      </c>
      <c r="R276" s="47" t="str">
        <f t="shared" si="7"/>
        <v>NIVEL OPTIMO</v>
      </c>
      <c r="S276" s="47">
        <f t="shared" si="8"/>
        <v>0</v>
      </c>
      <c r="T276" s="48">
        <f t="shared" si="9"/>
        <v>0</v>
      </c>
      <c r="U276" s="47" t="str">
        <f t="array" ref="U276">IF(B276="","",IFERROR(XLOOKUP(B276,DATA!$B$4:$B$2103,DATA!$M$4:$M$2103,"",0,1),""))</f>
        <v>A</v>
      </c>
      <c r="V276" s="47" t="str">
        <f t="array" ref="V276">IF(B276="","",IFERROR(XLOOKUP(B276,DATA!$B$4:$B$2103,DATA!$X$4:$X$2103,"",0,1),""))</f>
        <v>SU01F0202</v>
      </c>
      <c r="W276" s="47" t="str">
        <f t="array" ref="W276">IF(B276="","",IFERROR(XLOOKUP(B276,DATA!$B$4:$B$2103,DATA!$H$4:$H$2103,"",0,1),""))</f>
        <v>PLATAFORMA</v>
      </c>
      <c r="X276" s="47" t="str">
        <f t="shared" si="10"/>
        <v>2-ALTA</v>
      </c>
      <c r="Y276" s="65" t="str">
        <f t="shared" si="11"/>
        <v/>
      </c>
      <c r="Z276" s="47" t="str">
        <f t="shared" si="12"/>
        <v/>
      </c>
    </row>
    <row r="277" ht="15.75" customHeight="1">
      <c r="B277" s="52">
        <f>IF(DATA!B277="","",DATA!B277)</f>
        <v>15610033</v>
      </c>
      <c r="C277" s="52">
        <f t="array" ref="C277">IF(B277="","",IFERROR(XLOOKUP(B277,DATA!$B$4:$B$2103,DATA!$D$4:$D$2103,"",0,1),""))</f>
        <v>21339179</v>
      </c>
      <c r="D277" s="52" t="str">
        <f t="array" ref="D277">IF(B277="","",IFERROR(XLOOKUP(B277,DATA!$B$4:$B$2103,DATA!$C$4:$C$2103,"",0,1),""))</f>
        <v>VALVULA LIMITADORA DE PRESION</v>
      </c>
      <c r="E277" s="52">
        <f t="array" ref="E277">IF(B277="","",IFERROR(XLOOKUP(B277,DATA!$B$4:$B$2103,DATA!$W$4:$W$2103,"",0,1),""))</f>
        <v>900315569</v>
      </c>
      <c r="F277" s="52" t="str">
        <f t="array" ref="F277">IF(B277="","",IFERROR(XLOOKUP(E277,PROVEEDORES!$A$2:$A$200,PROVEEDORES!$B$2:$B$200,"NO ENCONTRADO",0,1),""))</f>
        <v>VOLVO GROUP COLOMBIA S A S</v>
      </c>
      <c r="G277" s="52" t="str">
        <f t="array" ref="G277">IF(B277="","",IFERROR(XLOOKUP(B277,DATA!$B$4:$B$2103,DATA!$L$4:$L$2103,"",0,1),""))</f>
        <v>UND</v>
      </c>
      <c r="H277" s="52">
        <f t="array" ref="H277">IF(B277="","",IFERROR(XLOOKUP(B277,DATA!$B$4:$B$2103,DATA!$E$4:$E$2103,0,0,1),0))</f>
        <v>2</v>
      </c>
      <c r="I277" s="53">
        <f t="array" ref="I277">IF(B277="","",IFERROR(XLOOKUP(B277,DATA!$B$4:$B$2103,DATA!$F$4:$F$2103,0,0,1),0))</f>
        <v>596907.9</v>
      </c>
      <c r="J277" s="53">
        <f t="shared" si="1"/>
        <v>1193815.8</v>
      </c>
      <c r="K277" s="52">
        <f t="array" ref="K277">IF(B277="","",IFERROR(XLOOKUP(B277,DATA!$B$4:$B$2103,DATA!$N$4:$N$2103,0,0,1),0))</f>
        <v>1</v>
      </c>
      <c r="L277" s="86">
        <f t="shared" si="2"/>
        <v>0.002739726027</v>
      </c>
      <c r="M277" s="52">
        <f t="array" ref="M277">IF(B277="","",IFERROR(XLOOKUP(B277,DATA!$B$4:$B$2103,DATA!$P$4:$P$2103,0,0,1),0))</f>
        <v>0</v>
      </c>
      <c r="N277" s="52">
        <f t="shared" si="3"/>
        <v>0</v>
      </c>
      <c r="O277" s="52">
        <f t="shared" si="4"/>
        <v>0</v>
      </c>
      <c r="P277" s="52">
        <f t="shared" si="5"/>
        <v>730</v>
      </c>
      <c r="Q277" s="52" t="str">
        <f t="shared" si="6"/>
        <v>EXCESO</v>
      </c>
      <c r="R277" s="52" t="str">
        <f t="shared" si="7"/>
        <v>EVALUAR REDUCCION</v>
      </c>
      <c r="S277" s="52">
        <f t="shared" si="8"/>
        <v>0</v>
      </c>
      <c r="T277" s="53">
        <f t="shared" si="9"/>
        <v>0</v>
      </c>
      <c r="U277" s="52" t="str">
        <f t="array" ref="U277">IF(B277="","",IFERROR(XLOOKUP(B277,DATA!$B$4:$B$2103,DATA!$M$4:$M$2103,"",0,1),""))</f>
        <v>A</v>
      </c>
      <c r="V277" s="52" t="str">
        <f t="array" ref="V277">IF(B277="","",IFERROR(XLOOKUP(B277,DATA!$B$4:$B$2103,DATA!$X$4:$X$2103,"",0,1),""))</f>
        <v>SU01A0205</v>
      </c>
      <c r="W277" s="52" t="str">
        <f t="array" ref="W277">IF(B277="","",IFERROR(XLOOKUP(B277,DATA!$B$4:$B$2103,DATA!$H$4:$H$2103,"",0,1),""))</f>
        <v>PLATAFORMA</v>
      </c>
      <c r="X277" s="52" t="str">
        <f t="shared" si="10"/>
        <v>2-ALTA</v>
      </c>
      <c r="Y277" s="87" t="str">
        <f t="shared" si="11"/>
        <v/>
      </c>
      <c r="Z277" s="52" t="str">
        <f t="shared" si="12"/>
        <v/>
      </c>
    </row>
    <row r="278" ht="15.75" customHeight="1">
      <c r="B278" s="47">
        <f>IF(DATA!B278="","",DATA!B278)</f>
        <v>15610034</v>
      </c>
      <c r="C278" s="47">
        <f t="array" ref="C278">IF(B278="","",IFERROR(XLOOKUP(B278,DATA!$B$4:$B$2103,DATA!$D$4:$D$2103,"",0,1),""))</f>
        <v>966459</v>
      </c>
      <c r="D278" s="47" t="str">
        <f t="array" ref="D278">IF(B278="","",IFERROR(XLOOKUP(B278,DATA!$B$4:$B$2103,DATA!$C$4:$C$2103,"",0,1),""))</f>
        <v>NIPLE REDUCTOR</v>
      </c>
      <c r="E278" s="47">
        <f t="array" ref="E278">IF(B278="","",IFERROR(XLOOKUP(B278,DATA!$B$4:$B$2103,DATA!$W$4:$W$2103,"",0,1),""))</f>
        <v>900315569</v>
      </c>
      <c r="F278" s="47" t="str">
        <f t="array" ref="F278">IF(B278="","",IFERROR(XLOOKUP(E278,PROVEEDORES!$A$2:$A$200,PROVEEDORES!$B$2:$B$200,"NO ENCONTRADO",0,1),""))</f>
        <v>VOLVO GROUP COLOMBIA S A S</v>
      </c>
      <c r="G278" s="47" t="str">
        <f t="array" ref="G278">IF(B278="","",IFERROR(XLOOKUP(B278,DATA!$B$4:$B$2103,DATA!$L$4:$L$2103,"",0,1),""))</f>
        <v>UND</v>
      </c>
      <c r="H278" s="47">
        <f t="array" ref="H278">IF(B278="","",IFERROR(XLOOKUP(B278,DATA!$B$4:$B$2103,DATA!$E$4:$E$2103,0,0,1),0))</f>
        <v>1</v>
      </c>
      <c r="I278" s="48">
        <f t="array" ref="I278">IF(B278="","",IFERROR(XLOOKUP(B278,DATA!$B$4:$B$2103,DATA!$F$4:$F$2103,0,0,1),0))</f>
        <v>55978.85</v>
      </c>
      <c r="J278" s="48">
        <f t="shared" si="1"/>
        <v>55978.85</v>
      </c>
      <c r="K278" s="47">
        <f t="array" ref="K278">IF(B278="","",IFERROR(XLOOKUP(B278,DATA!$B$4:$B$2103,DATA!$N$4:$N$2103,0,0,1),0))</f>
        <v>5</v>
      </c>
      <c r="L278" s="85">
        <f t="shared" si="2"/>
        <v>0.01369863014</v>
      </c>
      <c r="M278" s="47">
        <f t="array" ref="M278">IF(B278="","",IFERROR(XLOOKUP(B278,DATA!$B$4:$B$2103,DATA!$P$4:$P$2103,0,0,1),0))</f>
        <v>0</v>
      </c>
      <c r="N278" s="47">
        <f t="shared" si="3"/>
        <v>0</v>
      </c>
      <c r="O278" s="47">
        <f t="shared" si="4"/>
        <v>0</v>
      </c>
      <c r="P278" s="47">
        <f t="shared" si="5"/>
        <v>73</v>
      </c>
      <c r="Q278" s="47" t="str">
        <f t="shared" si="6"/>
        <v>OPTIMO</v>
      </c>
      <c r="R278" s="47" t="str">
        <f t="shared" si="7"/>
        <v>NIVEL OPTIMO</v>
      </c>
      <c r="S278" s="47">
        <f t="shared" si="8"/>
        <v>0</v>
      </c>
      <c r="T278" s="48">
        <f t="shared" si="9"/>
        <v>0</v>
      </c>
      <c r="U278" s="47" t="str">
        <f t="array" ref="U278">IF(B278="","",IFERROR(XLOOKUP(B278,DATA!$B$4:$B$2103,DATA!$M$4:$M$2103,"",0,1),""))</f>
        <v>A</v>
      </c>
      <c r="V278" s="47" t="str">
        <f t="array" ref="V278">IF(B278="","",IFERROR(XLOOKUP(B278,DATA!$B$4:$B$2103,DATA!$X$4:$X$2103,"",0,1),""))</f>
        <v>SU01A0303</v>
      </c>
      <c r="W278" s="47" t="str">
        <f t="array" ref="W278">IF(B278="","",IFERROR(XLOOKUP(B278,DATA!$B$4:$B$2103,DATA!$H$4:$H$2103,"",0,1),""))</f>
        <v>PLATAFORMA</v>
      </c>
      <c r="X278" s="47" t="str">
        <f t="shared" si="10"/>
        <v>2-ALTA</v>
      </c>
      <c r="Y278" s="65" t="str">
        <f t="shared" si="11"/>
        <v/>
      </c>
      <c r="Z278" s="47" t="str">
        <f t="shared" si="12"/>
        <v/>
      </c>
    </row>
    <row r="279" ht="15.75" customHeight="1">
      <c r="B279" s="52">
        <f>IF(DATA!B279="","",DATA!B279)</f>
        <v>15610035</v>
      </c>
      <c r="C279" s="52">
        <f t="array" ref="C279">IF(B279="","",IFERROR(XLOOKUP(B279,DATA!$B$4:$B$2103,DATA!$D$4:$D$2103,"",0,1),""))</f>
        <v>9519339</v>
      </c>
      <c r="D279" s="52" t="str">
        <f t="array" ref="D279">IF(B279="","",IFERROR(XLOOKUP(B279,DATA!$B$4:$B$2103,DATA!$C$4:$C$2103,"",0,1),""))</f>
        <v>NIPLE</v>
      </c>
      <c r="E279" s="52">
        <f t="array" ref="E279">IF(B279="","",IFERROR(XLOOKUP(B279,DATA!$B$4:$B$2103,DATA!$W$4:$W$2103,"",0,1),""))</f>
        <v>900315569</v>
      </c>
      <c r="F279" s="52" t="str">
        <f t="array" ref="F279">IF(B279="","",IFERROR(XLOOKUP(E279,PROVEEDORES!$A$2:$A$200,PROVEEDORES!$B$2:$B$200,"NO ENCONTRADO",0,1),""))</f>
        <v>VOLVO GROUP COLOMBIA S A S</v>
      </c>
      <c r="G279" s="52" t="str">
        <f t="array" ref="G279">IF(B279="","",IFERROR(XLOOKUP(B279,DATA!$B$4:$B$2103,DATA!$L$4:$L$2103,"",0,1),""))</f>
        <v>UND</v>
      </c>
      <c r="H279" s="52">
        <f t="array" ref="H279">IF(B279="","",IFERROR(XLOOKUP(B279,DATA!$B$4:$B$2103,DATA!$E$4:$E$2103,0,0,1),0))</f>
        <v>3</v>
      </c>
      <c r="I279" s="53">
        <f t="array" ref="I279">IF(B279="","",IFERROR(XLOOKUP(B279,DATA!$B$4:$B$2103,DATA!$F$4:$F$2103,0,0,1),0))</f>
        <v>39403.69</v>
      </c>
      <c r="J279" s="53">
        <f t="shared" si="1"/>
        <v>118211.07</v>
      </c>
      <c r="K279" s="52">
        <f t="array" ref="K279">IF(B279="","",IFERROR(XLOOKUP(B279,DATA!$B$4:$B$2103,DATA!$N$4:$N$2103,0,0,1),0))</f>
        <v>13</v>
      </c>
      <c r="L279" s="86">
        <f t="shared" si="2"/>
        <v>0.03561643836</v>
      </c>
      <c r="M279" s="52">
        <f t="array" ref="M279">IF(B279="","",IFERROR(XLOOKUP(B279,DATA!$B$4:$B$2103,DATA!$P$4:$P$2103,0,0,1),0))</f>
        <v>0</v>
      </c>
      <c r="N279" s="52">
        <f t="shared" si="3"/>
        <v>0</v>
      </c>
      <c r="O279" s="52">
        <f t="shared" si="4"/>
        <v>0</v>
      </c>
      <c r="P279" s="52">
        <f t="shared" si="5"/>
        <v>84</v>
      </c>
      <c r="Q279" s="52" t="str">
        <f t="shared" si="6"/>
        <v>OPTIMO</v>
      </c>
      <c r="R279" s="52" t="str">
        <f t="shared" si="7"/>
        <v>NIVEL OPTIMO</v>
      </c>
      <c r="S279" s="52">
        <f t="shared" si="8"/>
        <v>0</v>
      </c>
      <c r="T279" s="53">
        <f t="shared" si="9"/>
        <v>0</v>
      </c>
      <c r="U279" s="52" t="str">
        <f t="array" ref="U279">IF(B279="","",IFERROR(XLOOKUP(B279,DATA!$B$4:$B$2103,DATA!$M$4:$M$2103,"",0,1),""))</f>
        <v>C</v>
      </c>
      <c r="V279" s="52" t="str">
        <f t="array" ref="V279">IF(B279="","",IFERROR(XLOOKUP(B279,DATA!$B$4:$B$2103,DATA!$X$4:$X$2103,"",0,1),""))</f>
        <v>SU01A0303</v>
      </c>
      <c r="W279" s="52" t="str">
        <f t="array" ref="W279">IF(B279="","",IFERROR(XLOOKUP(B279,DATA!$B$4:$B$2103,DATA!$H$4:$H$2103,"",0,1),""))</f>
        <v>PLATAFORMA</v>
      </c>
      <c r="X279" s="52" t="str">
        <f t="shared" si="10"/>
        <v>4-BAJA</v>
      </c>
      <c r="Y279" s="87" t="str">
        <f t="shared" si="11"/>
        <v/>
      </c>
      <c r="Z279" s="52" t="str">
        <f t="shared" si="12"/>
        <v/>
      </c>
    </row>
    <row r="280" ht="15.75" customHeight="1">
      <c r="B280" s="47">
        <f>IF(DATA!B280="","",DATA!B280)</f>
        <v>15610036</v>
      </c>
      <c r="C280" s="47">
        <f t="array" ref="C280">IF(B280="","",IFERROR(XLOOKUP(B280,DATA!$B$4:$B$2103,DATA!$D$4:$D$2103,"",0,1),""))</f>
        <v>21985443</v>
      </c>
      <c r="D280" s="47" t="str">
        <f t="array" ref="D280">IF(B280="","",IFERROR(XLOOKUP(B280,DATA!$B$4:$B$2103,DATA!$C$4:$C$2103,"",0,1),""))</f>
        <v>MANGUERA DE LUBRICACIÓN COMPRESOR</v>
      </c>
      <c r="E280" s="47">
        <f t="array" ref="E280">IF(B280="","",IFERROR(XLOOKUP(B280,DATA!$B$4:$B$2103,DATA!$W$4:$W$2103,"",0,1),""))</f>
        <v>900315569</v>
      </c>
      <c r="F280" s="47" t="str">
        <f t="array" ref="F280">IF(B280="","",IFERROR(XLOOKUP(E280,PROVEEDORES!$A$2:$A$200,PROVEEDORES!$B$2:$B$200,"NO ENCONTRADO",0,1),""))</f>
        <v>VOLVO GROUP COLOMBIA S A S</v>
      </c>
      <c r="G280" s="47" t="str">
        <f t="array" ref="G280">IF(B280="","",IFERROR(XLOOKUP(B280,DATA!$B$4:$B$2103,DATA!$L$4:$L$2103,"",0,1),""))</f>
        <v>UND</v>
      </c>
      <c r="H280" s="47">
        <f t="array" ref="H280">IF(B280="","",IFERROR(XLOOKUP(B280,DATA!$B$4:$B$2103,DATA!$E$4:$E$2103,0,0,1),0))</f>
        <v>1</v>
      </c>
      <c r="I280" s="48">
        <f t="array" ref="I280">IF(B280="","",IFERROR(XLOOKUP(B280,DATA!$B$4:$B$2103,DATA!$F$4:$F$2103,0,0,1),0))</f>
        <v>335602.3</v>
      </c>
      <c r="J280" s="48">
        <f t="shared" si="1"/>
        <v>335602.3</v>
      </c>
      <c r="K280" s="47">
        <f t="array" ref="K280">IF(B280="","",IFERROR(XLOOKUP(B280,DATA!$B$4:$B$2103,DATA!$N$4:$N$2103,0,0,1),0))</f>
        <v>20</v>
      </c>
      <c r="L280" s="85">
        <f t="shared" si="2"/>
        <v>0.05479452055</v>
      </c>
      <c r="M280" s="47">
        <f t="array" ref="M280">IF(B280="","",IFERROR(XLOOKUP(B280,DATA!$B$4:$B$2103,DATA!$P$4:$P$2103,0,0,1),0))</f>
        <v>0</v>
      </c>
      <c r="N280" s="47">
        <f t="shared" si="3"/>
        <v>0</v>
      </c>
      <c r="O280" s="47">
        <f t="shared" si="4"/>
        <v>0</v>
      </c>
      <c r="P280" s="47">
        <f t="shared" si="5"/>
        <v>18</v>
      </c>
      <c r="Q280" s="47" t="str">
        <f t="shared" si="6"/>
        <v>OPTIMO</v>
      </c>
      <c r="R280" s="47" t="str">
        <f t="shared" si="7"/>
        <v>NIVEL OPTIMO</v>
      </c>
      <c r="S280" s="47">
        <f t="shared" si="8"/>
        <v>0</v>
      </c>
      <c r="T280" s="48">
        <f t="shared" si="9"/>
        <v>0</v>
      </c>
      <c r="U280" s="47" t="str">
        <f t="array" ref="U280">IF(B280="","",IFERROR(XLOOKUP(B280,DATA!$B$4:$B$2103,DATA!$M$4:$M$2103,"",0,1),""))</f>
        <v>C</v>
      </c>
      <c r="V280" s="47" t="str">
        <f t="array" ref="V280">IF(B280="","",IFERROR(XLOOKUP(B280,DATA!$B$4:$B$2103,DATA!$X$4:$X$2103,"",0,1),""))</f>
        <v>SU01F0304</v>
      </c>
      <c r="W280" s="47" t="str">
        <f t="array" ref="W280">IF(B280="","",IFERROR(XLOOKUP(B280,DATA!$B$4:$B$2103,DATA!$H$4:$H$2103,"",0,1),""))</f>
        <v>PLATAFORMA</v>
      </c>
      <c r="X280" s="47" t="str">
        <f t="shared" si="10"/>
        <v>4-BAJA</v>
      </c>
      <c r="Y280" s="65" t="str">
        <f t="shared" si="11"/>
        <v/>
      </c>
      <c r="Z280" s="47" t="str">
        <f t="shared" si="12"/>
        <v/>
      </c>
    </row>
    <row r="281" ht="15.75" customHeight="1">
      <c r="B281" s="52">
        <f>IF(DATA!B281="","",DATA!B281)</f>
        <v>15610037</v>
      </c>
      <c r="C281" s="52">
        <f t="array" ref="C281">IF(B281="","",IFERROR(XLOOKUP(B281,DATA!$B$4:$B$2103,DATA!$D$4:$D$2103,"",0,1),""))</f>
        <v>991083</v>
      </c>
      <c r="D281" s="52" t="str">
        <f t="array" ref="D281">IF(B281="","",IFERROR(XLOOKUP(B281,DATA!$B$4:$B$2103,DATA!$C$4:$C$2103,"",0,1),""))</f>
        <v>BOQUILLA GIRATORIA</v>
      </c>
      <c r="E281" s="52">
        <f t="array" ref="E281">IF(B281="","",IFERROR(XLOOKUP(B281,DATA!$B$4:$B$2103,DATA!$W$4:$W$2103,"",0,1),""))</f>
        <v>900315569</v>
      </c>
      <c r="F281" s="52" t="str">
        <f t="array" ref="F281">IF(B281="","",IFERROR(XLOOKUP(E281,PROVEEDORES!$A$2:$A$200,PROVEEDORES!$B$2:$B$200,"NO ENCONTRADO",0,1),""))</f>
        <v>VOLVO GROUP COLOMBIA S A S</v>
      </c>
      <c r="G281" s="52" t="str">
        <f t="array" ref="G281">IF(B281="","",IFERROR(XLOOKUP(B281,DATA!$B$4:$B$2103,DATA!$L$4:$L$2103,"",0,1),""))</f>
        <v>UND</v>
      </c>
      <c r="H281" s="52">
        <f t="array" ref="H281">IF(B281="","",IFERROR(XLOOKUP(B281,DATA!$B$4:$B$2103,DATA!$E$4:$E$2103,0,0,1),0))</f>
        <v>1</v>
      </c>
      <c r="I281" s="53">
        <f t="array" ref="I281">IF(B281="","",IFERROR(XLOOKUP(B281,DATA!$B$4:$B$2103,DATA!$F$4:$F$2103,0,0,1),0))</f>
        <v>66440.38</v>
      </c>
      <c r="J281" s="53">
        <f t="shared" si="1"/>
        <v>66440.38</v>
      </c>
      <c r="K281" s="52">
        <f t="array" ref="K281">IF(B281="","",IFERROR(XLOOKUP(B281,DATA!$B$4:$B$2103,DATA!$N$4:$N$2103,0,0,1),0))</f>
        <v>11</v>
      </c>
      <c r="L281" s="86">
        <f t="shared" si="2"/>
        <v>0.0301369863</v>
      </c>
      <c r="M281" s="52">
        <f t="array" ref="M281">IF(B281="","",IFERROR(XLOOKUP(B281,DATA!$B$4:$B$2103,DATA!$P$4:$P$2103,0,0,1),0))</f>
        <v>0</v>
      </c>
      <c r="N281" s="52">
        <f t="shared" si="3"/>
        <v>0</v>
      </c>
      <c r="O281" s="52">
        <f t="shared" si="4"/>
        <v>0</v>
      </c>
      <c r="P281" s="52">
        <f t="shared" si="5"/>
        <v>33</v>
      </c>
      <c r="Q281" s="52" t="str">
        <f t="shared" si="6"/>
        <v>OPTIMO</v>
      </c>
      <c r="R281" s="52" t="str">
        <f t="shared" si="7"/>
        <v>NIVEL OPTIMO</v>
      </c>
      <c r="S281" s="52">
        <f t="shared" si="8"/>
        <v>0</v>
      </c>
      <c r="T281" s="53">
        <f t="shared" si="9"/>
        <v>0</v>
      </c>
      <c r="U281" s="52" t="str">
        <f t="array" ref="U281">IF(B281="","",IFERROR(XLOOKUP(B281,DATA!$B$4:$B$2103,DATA!$M$4:$M$2103,"",0,1),""))</f>
        <v>A</v>
      </c>
      <c r="V281" s="52" t="str">
        <f t="array" ref="V281">IF(B281="","",IFERROR(XLOOKUP(B281,DATA!$B$4:$B$2103,DATA!$X$4:$X$2103,"",0,1),""))</f>
        <v>SU01F0203</v>
      </c>
      <c r="W281" s="52" t="str">
        <f t="array" ref="W281">IF(B281="","",IFERROR(XLOOKUP(B281,DATA!$B$4:$B$2103,DATA!$H$4:$H$2103,"",0,1),""))</f>
        <v>PLATAFORMA</v>
      </c>
      <c r="X281" s="52" t="str">
        <f t="shared" si="10"/>
        <v>2-ALTA</v>
      </c>
      <c r="Y281" s="87" t="str">
        <f t="shared" si="11"/>
        <v/>
      </c>
      <c r="Z281" s="52" t="str">
        <f t="shared" si="12"/>
        <v/>
      </c>
    </row>
    <row r="282" ht="15.75" customHeight="1">
      <c r="B282" s="47">
        <f>IF(DATA!B282="","",DATA!B282)</f>
        <v>15610038</v>
      </c>
      <c r="C282" s="47">
        <f t="array" ref="C282">IF(B282="","",IFERROR(XLOOKUP(B282,DATA!$B$4:$B$2103,DATA!$D$4:$D$2103,"",0,1),""))</f>
        <v>977772</v>
      </c>
      <c r="D282" s="47" t="str">
        <f t="array" ref="D282">IF(B282="","",IFERROR(XLOOKUP(B282,DATA!$B$4:$B$2103,DATA!$C$4:$C$2103,"",0,1),""))</f>
        <v>NIPLE ANGULAR</v>
      </c>
      <c r="E282" s="47">
        <f t="array" ref="E282">IF(B282="","",IFERROR(XLOOKUP(B282,DATA!$B$4:$B$2103,DATA!$W$4:$W$2103,"",0,1),""))</f>
        <v>900315569</v>
      </c>
      <c r="F282" s="47" t="str">
        <f t="array" ref="F282">IF(B282="","",IFERROR(XLOOKUP(E282,PROVEEDORES!$A$2:$A$200,PROVEEDORES!$B$2:$B$200,"NO ENCONTRADO",0,1),""))</f>
        <v>VOLVO GROUP COLOMBIA S A S</v>
      </c>
      <c r="G282" s="47" t="str">
        <f t="array" ref="G282">IF(B282="","",IFERROR(XLOOKUP(B282,DATA!$B$4:$B$2103,DATA!$L$4:$L$2103,"",0,1),""))</f>
        <v>UND</v>
      </c>
      <c r="H282" s="47">
        <f t="array" ref="H282">IF(B282="","",IFERROR(XLOOKUP(B282,DATA!$B$4:$B$2103,DATA!$E$4:$E$2103,0,0,1),0))</f>
        <v>2</v>
      </c>
      <c r="I282" s="48">
        <f t="array" ref="I282">IF(B282="","",IFERROR(XLOOKUP(B282,DATA!$B$4:$B$2103,DATA!$F$4:$F$2103,0,0,1),0))</f>
        <v>67938.89</v>
      </c>
      <c r="J282" s="48">
        <f t="shared" si="1"/>
        <v>135877.78</v>
      </c>
      <c r="K282" s="47">
        <f t="array" ref="K282">IF(B282="","",IFERROR(XLOOKUP(B282,DATA!$B$4:$B$2103,DATA!$N$4:$N$2103,0,0,1),0))</f>
        <v>6</v>
      </c>
      <c r="L282" s="85">
        <f t="shared" si="2"/>
        <v>0.01643835616</v>
      </c>
      <c r="M282" s="47">
        <f t="array" ref="M282">IF(B282="","",IFERROR(XLOOKUP(B282,DATA!$B$4:$B$2103,DATA!$P$4:$P$2103,0,0,1),0))</f>
        <v>0</v>
      </c>
      <c r="N282" s="47">
        <f t="shared" si="3"/>
        <v>0</v>
      </c>
      <c r="O282" s="47">
        <f t="shared" si="4"/>
        <v>0</v>
      </c>
      <c r="P282" s="47">
        <f t="shared" si="5"/>
        <v>122</v>
      </c>
      <c r="Q282" s="47" t="str">
        <f t="shared" si="6"/>
        <v>OPTIMO</v>
      </c>
      <c r="R282" s="47" t="str">
        <f t="shared" si="7"/>
        <v>NIVEL OPTIMO</v>
      </c>
      <c r="S282" s="47">
        <f t="shared" si="8"/>
        <v>0</v>
      </c>
      <c r="T282" s="48">
        <f t="shared" si="9"/>
        <v>0</v>
      </c>
      <c r="U282" s="47" t="str">
        <f t="array" ref="U282">IF(B282="","",IFERROR(XLOOKUP(B282,DATA!$B$4:$B$2103,DATA!$M$4:$M$2103,"",0,1),""))</f>
        <v>A</v>
      </c>
      <c r="V282" s="47" t="str">
        <f t="array" ref="V282">IF(B282="","",IFERROR(XLOOKUP(B282,DATA!$B$4:$B$2103,DATA!$X$4:$X$2103,"",0,1),""))</f>
        <v>SU01F0303</v>
      </c>
      <c r="W282" s="47" t="str">
        <f t="array" ref="W282">IF(B282="","",IFERROR(XLOOKUP(B282,DATA!$B$4:$B$2103,DATA!$H$4:$H$2103,"",0,1),""))</f>
        <v>PLATAFORMA</v>
      </c>
      <c r="X282" s="47" t="str">
        <f t="shared" si="10"/>
        <v>2-ALTA</v>
      </c>
      <c r="Y282" s="65" t="str">
        <f t="shared" si="11"/>
        <v/>
      </c>
      <c r="Z282" s="47" t="str">
        <f t="shared" si="12"/>
        <v/>
      </c>
    </row>
    <row r="283" ht="15.75" customHeight="1">
      <c r="B283" s="52">
        <f>IF(DATA!B283="","",DATA!B283)</f>
        <v>15610039</v>
      </c>
      <c r="C283" s="52">
        <f t="array" ref="C283">IF(B283="","",IFERROR(XLOOKUP(B283,DATA!$B$4:$B$2103,DATA!$D$4:$D$2103,"",0,1),""))</f>
        <v>991975</v>
      </c>
      <c r="D283" s="52" t="str">
        <f t="array" ref="D283">IF(B283="","",IFERROR(XLOOKUP(B283,DATA!$B$4:$B$2103,DATA!$C$4:$C$2103,"",0,1),""))</f>
        <v>NIPLE DE VALVULAS DE SEGURIDAD</v>
      </c>
      <c r="E283" s="52">
        <f t="array" ref="E283">IF(B283="","",IFERROR(XLOOKUP(B283,DATA!$B$4:$B$2103,DATA!$W$4:$W$2103,"",0,1),""))</f>
        <v>900315569</v>
      </c>
      <c r="F283" s="52" t="str">
        <f t="array" ref="F283">IF(B283="","",IFERROR(XLOOKUP(E283,PROVEEDORES!$A$2:$A$200,PROVEEDORES!$B$2:$B$200,"NO ENCONTRADO",0,1),""))</f>
        <v>VOLVO GROUP COLOMBIA S A S</v>
      </c>
      <c r="G283" s="52" t="str">
        <f t="array" ref="G283">IF(B283="","",IFERROR(XLOOKUP(B283,DATA!$B$4:$B$2103,DATA!$L$4:$L$2103,"",0,1),""))</f>
        <v>UND</v>
      </c>
      <c r="H283" s="52">
        <f t="array" ref="H283">IF(B283="","",IFERROR(XLOOKUP(B283,DATA!$B$4:$B$2103,DATA!$E$4:$E$2103,0,0,1),0))</f>
        <v>0</v>
      </c>
      <c r="I283" s="53">
        <f t="array" ref="I283">IF(B283="","",IFERROR(XLOOKUP(B283,DATA!$B$4:$B$2103,DATA!$F$4:$F$2103,0,0,1),0))</f>
        <v>85862.07</v>
      </c>
      <c r="J283" s="53">
        <f t="shared" si="1"/>
        <v>0</v>
      </c>
      <c r="K283" s="52">
        <f t="array" ref="K283">IF(B283="","",IFERROR(XLOOKUP(B283,DATA!$B$4:$B$2103,DATA!$N$4:$N$2103,0,0,1),0))</f>
        <v>2</v>
      </c>
      <c r="L283" s="86">
        <f t="shared" si="2"/>
        <v>0.005479452055</v>
      </c>
      <c r="M283" s="52">
        <f t="array" ref="M283">IF(B283="","",IFERROR(XLOOKUP(B283,DATA!$B$4:$B$2103,DATA!$P$4:$P$2103,0,0,1),0))</f>
        <v>0</v>
      </c>
      <c r="N283" s="52">
        <f t="shared" si="3"/>
        <v>0</v>
      </c>
      <c r="O283" s="52">
        <f t="shared" si="4"/>
        <v>0</v>
      </c>
      <c r="P283" s="52">
        <f t="shared" si="5"/>
        <v>0</v>
      </c>
      <c r="Q283" s="52" t="str">
        <f t="shared" si="6"/>
        <v>CRITICO</v>
      </c>
      <c r="R283" s="52" t="str">
        <f t="shared" si="7"/>
        <v>PEDIR INMEDIATAMENTE</v>
      </c>
      <c r="S283" s="52">
        <f t="shared" si="8"/>
        <v>0</v>
      </c>
      <c r="T283" s="53">
        <f t="shared" si="9"/>
        <v>0</v>
      </c>
      <c r="U283" s="52" t="str">
        <f t="array" ref="U283">IF(B283="","",IFERROR(XLOOKUP(B283,DATA!$B$4:$B$2103,DATA!$M$4:$M$2103,"",0,1),""))</f>
        <v>A</v>
      </c>
      <c r="V283" s="52" t="str">
        <f t="array" ref="V283">IF(B283="","",IFERROR(XLOOKUP(B283,DATA!$B$4:$B$2103,DATA!$X$4:$X$2103,"",0,1),""))</f>
        <v>SU01F0304</v>
      </c>
      <c r="W283" s="52" t="str">
        <f t="array" ref="W283">IF(B283="","",IFERROR(XLOOKUP(B283,DATA!$B$4:$B$2103,DATA!$H$4:$H$2103,"",0,1),""))</f>
        <v>PLATAFORMA</v>
      </c>
      <c r="X283" s="52" t="str">
        <f t="shared" si="10"/>
        <v>1-MAXIMA</v>
      </c>
      <c r="Y283" s="87">
        <f t="shared" si="11"/>
        <v>2.00283</v>
      </c>
      <c r="Z283" s="52">
        <f t="shared" si="12"/>
        <v>15610039</v>
      </c>
    </row>
    <row r="284" ht="15.75" customHeight="1">
      <c r="B284" s="47">
        <f>IF(DATA!B284="","",DATA!B284)</f>
        <v>15610040</v>
      </c>
      <c r="C284" s="47">
        <f t="array" ref="C284">IF(B284="","",IFERROR(XLOOKUP(B284,DATA!$B$4:$B$2103,DATA!$D$4:$D$2103,"",0,1),""))</f>
        <v>980834</v>
      </c>
      <c r="D284" s="47" t="str">
        <f t="array" ref="D284">IF(B284="","",IFERROR(XLOOKUP(B284,DATA!$B$4:$B$2103,DATA!$C$4:$C$2103,"",0,1),""))</f>
        <v>MANGUERA NEUMATICA 16 MM</v>
      </c>
      <c r="E284" s="47">
        <f t="array" ref="E284">IF(B284="","",IFERROR(XLOOKUP(B284,DATA!$B$4:$B$2103,DATA!$W$4:$W$2103,"",0,1),""))</f>
        <v>900315569</v>
      </c>
      <c r="F284" s="47" t="str">
        <f t="array" ref="F284">IF(B284="","",IFERROR(XLOOKUP(E284,PROVEEDORES!$A$2:$A$200,PROVEEDORES!$B$2:$B$200,"NO ENCONTRADO",0,1),""))</f>
        <v>VOLVO GROUP COLOMBIA S A S</v>
      </c>
      <c r="G284" s="47" t="str">
        <f t="array" ref="G284">IF(B284="","",IFERROR(XLOOKUP(B284,DATA!$B$4:$B$2103,DATA!$L$4:$L$2103,"",0,1),""))</f>
        <v>M</v>
      </c>
      <c r="H284" s="47">
        <f t="array" ref="H284">IF(B284="","",IFERROR(XLOOKUP(B284,DATA!$B$4:$B$2103,DATA!$E$4:$E$2103,0,0,1),0))</f>
        <v>2</v>
      </c>
      <c r="I284" s="48">
        <f t="array" ref="I284">IF(B284="","",IFERROR(XLOOKUP(B284,DATA!$B$4:$B$2103,DATA!$F$4:$F$2103,0,0,1),0))</f>
        <v>55810.35</v>
      </c>
      <c r="J284" s="48">
        <f t="shared" si="1"/>
        <v>111620.7</v>
      </c>
      <c r="K284" s="47">
        <f t="array" ref="K284">IF(B284="","",IFERROR(XLOOKUP(B284,DATA!$B$4:$B$2103,DATA!$N$4:$N$2103,0,0,1),0))</f>
        <v>8</v>
      </c>
      <c r="L284" s="85">
        <f t="shared" si="2"/>
        <v>0.02191780822</v>
      </c>
      <c r="M284" s="47">
        <f t="array" ref="M284">IF(B284="","",IFERROR(XLOOKUP(B284,DATA!$B$4:$B$2103,DATA!$P$4:$P$2103,0,0,1),0))</f>
        <v>0</v>
      </c>
      <c r="N284" s="47">
        <f t="shared" si="3"/>
        <v>0</v>
      </c>
      <c r="O284" s="47">
        <f t="shared" si="4"/>
        <v>0</v>
      </c>
      <c r="P284" s="47">
        <f t="shared" si="5"/>
        <v>91</v>
      </c>
      <c r="Q284" s="47" t="str">
        <f t="shared" si="6"/>
        <v>OPTIMO</v>
      </c>
      <c r="R284" s="47" t="str">
        <f t="shared" si="7"/>
        <v>NIVEL OPTIMO</v>
      </c>
      <c r="S284" s="47">
        <f t="shared" si="8"/>
        <v>0</v>
      </c>
      <c r="T284" s="48">
        <f t="shared" si="9"/>
        <v>0</v>
      </c>
      <c r="U284" s="47" t="str">
        <f t="array" ref="U284">IF(B284="","",IFERROR(XLOOKUP(B284,DATA!$B$4:$B$2103,DATA!$M$4:$M$2103,"",0,1),""))</f>
        <v>A</v>
      </c>
      <c r="V284" s="47" t="str">
        <f t="array" ref="V284">IF(B284="","",IFERROR(XLOOKUP(B284,DATA!$B$4:$B$2103,DATA!$X$4:$X$2103,"",0,1),""))</f>
        <v>SU01D0204</v>
      </c>
      <c r="W284" s="47" t="str">
        <f t="array" ref="W284">IF(B284="","",IFERROR(XLOOKUP(B284,DATA!$B$4:$B$2103,DATA!$H$4:$H$2103,"",0,1),""))</f>
        <v>PLATAFORMA</v>
      </c>
      <c r="X284" s="47" t="str">
        <f t="shared" si="10"/>
        <v>2-ALTA</v>
      </c>
      <c r="Y284" s="65" t="str">
        <f t="shared" si="11"/>
        <v/>
      </c>
      <c r="Z284" s="47" t="str">
        <f t="shared" si="12"/>
        <v/>
      </c>
    </row>
    <row r="285" ht="15.75" customHeight="1">
      <c r="B285" s="52">
        <f>IF(DATA!B285="","",DATA!B285)</f>
        <v>15610041</v>
      </c>
      <c r="C285" s="52">
        <f t="array" ref="C285">IF(B285="","",IFERROR(XLOOKUP(B285,DATA!$B$4:$B$2103,DATA!$D$4:$D$2103,"",0,1),""))</f>
        <v>272790</v>
      </c>
      <c r="D285" s="52" t="str">
        <f t="array" ref="D285">IF(B285="","",IFERROR(XLOOKUP(B285,DATA!$B$4:$B$2103,DATA!$C$4:$C$2103,"",0,1),""))</f>
        <v>KIT REPARO VALVULA FRENO ESTACIONAMIENTO</v>
      </c>
      <c r="E285" s="52">
        <f t="array" ref="E285">IF(B285="","",IFERROR(XLOOKUP(B285,DATA!$B$4:$B$2103,DATA!$W$4:$W$2103,"",0,1),""))</f>
        <v>900315569</v>
      </c>
      <c r="F285" s="52" t="str">
        <f t="array" ref="F285">IF(B285="","",IFERROR(XLOOKUP(E285,PROVEEDORES!$A$2:$A$200,PROVEEDORES!$B$2:$B$200,"NO ENCONTRADO",0,1),""))</f>
        <v>VOLVO GROUP COLOMBIA S A S</v>
      </c>
      <c r="G285" s="52" t="str">
        <f t="array" ref="G285">IF(B285="","",IFERROR(XLOOKUP(B285,DATA!$B$4:$B$2103,DATA!$L$4:$L$2103,"",0,1),""))</f>
        <v>UND</v>
      </c>
      <c r="H285" s="52">
        <f t="array" ref="H285">IF(B285="","",IFERROR(XLOOKUP(B285,DATA!$B$4:$B$2103,DATA!$E$4:$E$2103,0,0,1),0))</f>
        <v>0</v>
      </c>
      <c r="I285" s="53">
        <f t="array" ref="I285">IF(B285="","",IFERROR(XLOOKUP(B285,DATA!$B$4:$B$2103,DATA!$F$4:$F$2103,0,0,1),0))</f>
        <v>48</v>
      </c>
      <c r="J285" s="53">
        <f t="shared" si="1"/>
        <v>0</v>
      </c>
      <c r="K285" s="52">
        <f t="array" ref="K285">IF(B285="","",IFERROR(XLOOKUP(B285,DATA!$B$4:$B$2103,DATA!$N$4:$N$2103,0,0,1),0))</f>
        <v>0</v>
      </c>
      <c r="L285" s="86">
        <f t="shared" si="2"/>
        <v>0</v>
      </c>
      <c r="M285" s="52">
        <f t="array" ref="M285">IF(B285="","",IFERROR(XLOOKUP(B285,DATA!$B$4:$B$2103,DATA!$P$4:$P$2103,0,0,1),0))</f>
        <v>0</v>
      </c>
      <c r="N285" s="52">
        <f t="shared" si="3"/>
        <v>0</v>
      </c>
      <c r="O285" s="52">
        <f t="shared" si="4"/>
        <v>0</v>
      </c>
      <c r="P285" s="52" t="str">
        <f t="shared" si="5"/>
        <v/>
      </c>
      <c r="Q285" s="52" t="str">
        <f t="shared" si="6"/>
        <v>CRITICO</v>
      </c>
      <c r="R285" s="52" t="str">
        <f t="shared" si="7"/>
        <v>PEDIR INMEDIATAMENTE</v>
      </c>
      <c r="S285" s="52">
        <f t="shared" si="8"/>
        <v>0</v>
      </c>
      <c r="T285" s="53">
        <f t="shared" si="9"/>
        <v>0</v>
      </c>
      <c r="U285" s="52" t="str">
        <f t="array" ref="U285">IF(B285="","",IFERROR(XLOOKUP(B285,DATA!$B$4:$B$2103,DATA!$M$4:$M$2103,"",0,1),""))</f>
        <v>A</v>
      </c>
      <c r="V285" s="52" t="str">
        <f t="array" ref="V285">IF(B285="","",IFERROR(XLOOKUP(B285,DATA!$B$4:$B$2103,DATA!$X$4:$X$2103,"",0,1),""))</f>
        <v>SU01A0202</v>
      </c>
      <c r="W285" s="52" t="str">
        <f t="array" ref="W285">IF(B285="","",IFERROR(XLOOKUP(B285,DATA!$B$4:$B$2103,DATA!$H$4:$H$2103,"",0,1),""))</f>
        <v>PLATAFORMA</v>
      </c>
      <c r="X285" s="52" t="str">
        <f t="shared" si="10"/>
        <v>1-MAXIMA</v>
      </c>
      <c r="Y285" s="87" t="str">
        <f t="shared" si="11"/>
        <v/>
      </c>
      <c r="Z285" s="52">
        <f t="shared" si="12"/>
        <v>15610041</v>
      </c>
    </row>
    <row r="286" ht="15.75" customHeight="1">
      <c r="B286" s="47">
        <f>IF(DATA!B286="","",DATA!B286)</f>
        <v>15610042</v>
      </c>
      <c r="C286" s="47">
        <f t="array" ref="C286">IF(B286="","",IFERROR(XLOOKUP(B286,DATA!$B$4:$B$2103,DATA!$D$4:$D$2103,"",0,1),""))</f>
        <v>23506035</v>
      </c>
      <c r="D286" s="47" t="str">
        <f t="array" ref="D286">IF(B286="","",IFERROR(XLOOKUP(B286,DATA!$B$4:$B$2103,DATA!$C$4:$C$2103,"",0,1),""))</f>
        <v>VALVULA FRENO DE ESTACIONAMIENTO</v>
      </c>
      <c r="E286" s="47">
        <f t="array" ref="E286">IF(B286="","",IFERROR(XLOOKUP(B286,DATA!$B$4:$B$2103,DATA!$W$4:$W$2103,"",0,1),""))</f>
        <v>900315569</v>
      </c>
      <c r="F286" s="47" t="str">
        <f t="array" ref="F286">IF(B286="","",IFERROR(XLOOKUP(E286,PROVEEDORES!$A$2:$A$200,PROVEEDORES!$B$2:$B$200,"NO ENCONTRADO",0,1),""))</f>
        <v>VOLVO GROUP COLOMBIA S A S</v>
      </c>
      <c r="G286" s="47" t="str">
        <f t="array" ref="G286">IF(B286="","",IFERROR(XLOOKUP(B286,DATA!$B$4:$B$2103,DATA!$L$4:$L$2103,"",0,1),""))</f>
        <v>UND</v>
      </c>
      <c r="H286" s="47">
        <f t="array" ref="H286">IF(B286="","",IFERROR(XLOOKUP(B286,DATA!$B$4:$B$2103,DATA!$E$4:$E$2103,0,0,1),0))</f>
        <v>0</v>
      </c>
      <c r="I286" s="48">
        <f t="array" ref="I286">IF(B286="","",IFERROR(XLOOKUP(B286,DATA!$B$4:$B$2103,DATA!$F$4:$F$2103,0,0,1),0))</f>
        <v>1276483</v>
      </c>
      <c r="J286" s="48">
        <f t="shared" si="1"/>
        <v>0</v>
      </c>
      <c r="K286" s="47">
        <f t="array" ref="K286">IF(B286="","",IFERROR(XLOOKUP(B286,DATA!$B$4:$B$2103,DATA!$N$4:$N$2103,0,0,1),0))</f>
        <v>1</v>
      </c>
      <c r="L286" s="85">
        <f t="shared" si="2"/>
        <v>0.002739726027</v>
      </c>
      <c r="M286" s="47">
        <f t="array" ref="M286">IF(B286="","",IFERROR(XLOOKUP(B286,DATA!$B$4:$B$2103,DATA!$P$4:$P$2103,0,0,1),0))</f>
        <v>0</v>
      </c>
      <c r="N286" s="47">
        <f t="shared" si="3"/>
        <v>0</v>
      </c>
      <c r="O286" s="47">
        <f t="shared" si="4"/>
        <v>0</v>
      </c>
      <c r="P286" s="47">
        <f t="shared" si="5"/>
        <v>0</v>
      </c>
      <c r="Q286" s="47" t="str">
        <f t="shared" si="6"/>
        <v>CRITICO</v>
      </c>
      <c r="R286" s="47" t="str">
        <f t="shared" si="7"/>
        <v>PEDIR INMEDIATAMENTE</v>
      </c>
      <c r="S286" s="47">
        <f t="shared" si="8"/>
        <v>0</v>
      </c>
      <c r="T286" s="48">
        <f t="shared" si="9"/>
        <v>0</v>
      </c>
      <c r="U286" s="47" t="str">
        <f t="array" ref="U286">IF(B286="","",IFERROR(XLOOKUP(B286,DATA!$B$4:$B$2103,DATA!$M$4:$M$2103,"",0,1),""))</f>
        <v>A</v>
      </c>
      <c r="V286" s="47" t="str">
        <f t="array" ref="V286">IF(B286="","",IFERROR(XLOOKUP(B286,DATA!$B$4:$B$2103,DATA!$X$4:$X$2103,"",0,1),""))</f>
        <v>SU01F0304</v>
      </c>
      <c r="W286" s="47" t="str">
        <f t="array" ref="W286">IF(B286="","",IFERROR(XLOOKUP(B286,DATA!$B$4:$B$2103,DATA!$H$4:$H$2103,"",0,1),""))</f>
        <v>PLATAFORMA</v>
      </c>
      <c r="X286" s="47" t="str">
        <f t="shared" si="10"/>
        <v>1-MAXIMA</v>
      </c>
      <c r="Y286" s="65">
        <f t="shared" si="11"/>
        <v>1.00286</v>
      </c>
      <c r="Z286" s="47">
        <f t="shared" si="12"/>
        <v>15610042</v>
      </c>
    </row>
    <row r="287" ht="15.75" customHeight="1">
      <c r="B287" s="52">
        <f>IF(DATA!B287="","",DATA!B287)</f>
        <v>15610043</v>
      </c>
      <c r="C287" s="52" t="str">
        <f t="array" ref="C287">IF(B287="","",IFERROR(XLOOKUP(B287,DATA!$B$4:$B$2103,DATA!$D$4:$D$2103,"",0,1),""))</f>
        <v/>
      </c>
      <c r="D287" s="52" t="str">
        <f t="array" ref="D287">IF(B287="","",IFERROR(XLOOKUP(B287,DATA!$B$4:$B$2103,DATA!$C$4:$C$2103,"",0,1),""))</f>
        <v>TORNILLO BRISTOL M6 GRADO 5 (CONCEP)</v>
      </c>
      <c r="E287" s="52">
        <f t="array" ref="E287">IF(B287="","",IFERROR(XLOOKUP(B287,DATA!$B$4:$B$2103,DATA!$W$4:$W$2103,"",0,1),""))</f>
        <v>901327111</v>
      </c>
      <c r="F287" s="52" t="str">
        <f t="array" ref="F287">IF(B287="","",IFERROR(XLOOKUP(E287,PROVEEDORES!$A$2:$A$200,PROVEEDORES!$B$2:$B$200,"NO ENCONTRADO",0,1),""))</f>
        <v>TORNOHIMEC SAS</v>
      </c>
      <c r="G287" s="52" t="str">
        <f t="array" ref="G287">IF(B287="","",IFERROR(XLOOKUP(B287,DATA!$B$4:$B$2103,DATA!$L$4:$L$2103,"",0,1),""))</f>
        <v>UND</v>
      </c>
      <c r="H287" s="52">
        <f t="array" ref="H287">IF(B287="","",IFERROR(XLOOKUP(B287,DATA!$B$4:$B$2103,DATA!$E$4:$E$2103,0,0,1),0))</f>
        <v>20</v>
      </c>
      <c r="I287" s="53">
        <f t="array" ref="I287">IF(B287="","",IFERROR(XLOOKUP(B287,DATA!$B$4:$B$2103,DATA!$F$4:$F$2103,0,0,1),0))</f>
        <v>1785</v>
      </c>
      <c r="J287" s="53">
        <f t="shared" si="1"/>
        <v>35700</v>
      </c>
      <c r="K287" s="52">
        <f t="array" ref="K287">IF(B287="","",IFERROR(XLOOKUP(B287,DATA!$B$4:$B$2103,DATA!$N$4:$N$2103,0,0,1),0))</f>
        <v>202</v>
      </c>
      <c r="L287" s="86">
        <f t="shared" si="2"/>
        <v>0.5534246575</v>
      </c>
      <c r="M287" s="52">
        <f t="array" ref="M287">IF(B287="","",IFERROR(XLOOKUP(B287,DATA!$B$4:$B$2103,DATA!$P$4:$P$2103,0,0,1),0))</f>
        <v>0</v>
      </c>
      <c r="N287" s="52">
        <f t="shared" si="3"/>
        <v>2</v>
      </c>
      <c r="O287" s="52">
        <f t="shared" si="4"/>
        <v>6</v>
      </c>
      <c r="P287" s="52">
        <f t="shared" si="5"/>
        <v>36</v>
      </c>
      <c r="Q287" s="52" t="str">
        <f t="shared" si="6"/>
        <v>OPTIMO</v>
      </c>
      <c r="R287" s="52" t="str">
        <f t="shared" si="7"/>
        <v>NIVEL OPTIMO</v>
      </c>
      <c r="S287" s="52">
        <f t="shared" si="8"/>
        <v>0</v>
      </c>
      <c r="T287" s="53">
        <f t="shared" si="9"/>
        <v>0</v>
      </c>
      <c r="U287" s="52" t="str">
        <f t="array" ref="U287">IF(B287="","",IFERROR(XLOOKUP(B287,DATA!$B$4:$B$2103,DATA!$M$4:$M$2103,"",0,1),""))</f>
        <v>A</v>
      </c>
      <c r="V287" s="52" t="str">
        <f t="array" ref="V287">IF(B287="","",IFERROR(XLOOKUP(B287,DATA!$B$4:$B$2103,DATA!$X$4:$X$2103,"",0,1),""))</f>
        <v>SU01E0203</v>
      </c>
      <c r="W287" s="52" t="str">
        <f t="array" ref="W287">IF(B287="","",IFERROR(XLOOKUP(B287,DATA!$B$4:$B$2103,DATA!$H$4:$H$2103,"",0,1),""))</f>
        <v>PLATAFORMA</v>
      </c>
      <c r="X287" s="52" t="str">
        <f t="shared" si="10"/>
        <v>2-ALTA</v>
      </c>
      <c r="Y287" s="87" t="str">
        <f t="shared" si="11"/>
        <v/>
      </c>
      <c r="Z287" s="52" t="str">
        <f t="shared" si="12"/>
        <v/>
      </c>
    </row>
    <row r="288" ht="15.75" customHeight="1">
      <c r="B288" s="47">
        <f>IF(DATA!B288="","",DATA!B288)</f>
        <v>15610044</v>
      </c>
      <c r="C288" s="47">
        <f t="array" ref="C288">IF(B288="","",IFERROR(XLOOKUP(B288,DATA!$B$4:$B$2103,DATA!$D$4:$D$2103,"",0,1),""))</f>
        <v>23640316</v>
      </c>
      <c r="D288" s="47" t="str">
        <f t="array" ref="D288">IF(B288="","",IFERROR(XLOOKUP(B288,DATA!$B$4:$B$2103,DATA!$C$4:$C$2103,"",0,1),""))</f>
        <v>VÁLVULA DE VACIADO</v>
      </c>
      <c r="E288" s="47">
        <f t="array" ref="E288">IF(B288="","",IFERROR(XLOOKUP(B288,DATA!$B$4:$B$2103,DATA!$W$4:$W$2103,"",0,1),""))</f>
        <v>900315569</v>
      </c>
      <c r="F288" s="47" t="str">
        <f t="array" ref="F288">IF(B288="","",IFERROR(XLOOKUP(E288,PROVEEDORES!$A$2:$A$200,PROVEEDORES!$B$2:$B$200,"NO ENCONTRADO",0,1),""))</f>
        <v>VOLVO GROUP COLOMBIA S A S</v>
      </c>
      <c r="G288" s="47" t="str">
        <f t="array" ref="G288">IF(B288="","",IFERROR(XLOOKUP(B288,DATA!$B$4:$B$2103,DATA!$L$4:$L$2103,"",0,1),""))</f>
        <v>UND</v>
      </c>
      <c r="H288" s="47">
        <f t="array" ref="H288">IF(B288="","",IFERROR(XLOOKUP(B288,DATA!$B$4:$B$2103,DATA!$E$4:$E$2103,0,0,1),0))</f>
        <v>0</v>
      </c>
      <c r="I288" s="48">
        <f t="array" ref="I288">IF(B288="","",IFERROR(XLOOKUP(B288,DATA!$B$4:$B$2103,DATA!$F$4:$F$2103,0,0,1),0))</f>
        <v>39631.38</v>
      </c>
      <c r="J288" s="48">
        <f t="shared" si="1"/>
        <v>0</v>
      </c>
      <c r="K288" s="47">
        <f t="array" ref="K288">IF(B288="","",IFERROR(XLOOKUP(B288,DATA!$B$4:$B$2103,DATA!$N$4:$N$2103,0,0,1),0))</f>
        <v>3</v>
      </c>
      <c r="L288" s="85">
        <f t="shared" si="2"/>
        <v>0.008219178082</v>
      </c>
      <c r="M288" s="47">
        <f t="array" ref="M288">IF(B288="","",IFERROR(XLOOKUP(B288,DATA!$B$4:$B$2103,DATA!$P$4:$P$2103,0,0,1),0))</f>
        <v>0</v>
      </c>
      <c r="N288" s="47">
        <f t="shared" si="3"/>
        <v>0</v>
      </c>
      <c r="O288" s="47">
        <f t="shared" si="4"/>
        <v>0</v>
      </c>
      <c r="P288" s="47">
        <f t="shared" si="5"/>
        <v>0</v>
      </c>
      <c r="Q288" s="47" t="str">
        <f t="shared" si="6"/>
        <v>CRITICO</v>
      </c>
      <c r="R288" s="47" t="str">
        <f t="shared" si="7"/>
        <v>PEDIR INMEDIATAMENTE</v>
      </c>
      <c r="S288" s="47">
        <f t="shared" si="8"/>
        <v>0</v>
      </c>
      <c r="T288" s="48">
        <f t="shared" si="9"/>
        <v>0</v>
      </c>
      <c r="U288" s="47" t="str">
        <f t="array" ref="U288">IF(B288="","",IFERROR(XLOOKUP(B288,DATA!$B$4:$B$2103,DATA!$M$4:$M$2103,"",0,1),""))</f>
        <v>A</v>
      </c>
      <c r="V288" s="47" t="str">
        <f t="array" ref="V288">IF(B288="","",IFERROR(XLOOKUP(B288,DATA!$B$4:$B$2103,DATA!$X$4:$X$2103,"",0,1),""))</f>
        <v>SU01F0303</v>
      </c>
      <c r="W288" s="47" t="str">
        <f t="array" ref="W288">IF(B288="","",IFERROR(XLOOKUP(B288,DATA!$B$4:$B$2103,DATA!$H$4:$H$2103,"",0,1),""))</f>
        <v>PLATAFORMA</v>
      </c>
      <c r="X288" s="47" t="str">
        <f t="shared" si="10"/>
        <v>1-MAXIMA</v>
      </c>
      <c r="Y288" s="65">
        <f t="shared" si="11"/>
        <v>3.00288</v>
      </c>
      <c r="Z288" s="47">
        <f t="shared" si="12"/>
        <v>15610044</v>
      </c>
    </row>
    <row r="289" ht="15.75" customHeight="1">
      <c r="B289" s="52">
        <f>IF(DATA!B289="","",DATA!B289)</f>
        <v>15610045</v>
      </c>
      <c r="C289" s="52">
        <f t="array" ref="C289">IF(B289="","",IFERROR(XLOOKUP(B289,DATA!$B$4:$B$2103,DATA!$D$4:$D$2103,"",0,1),""))</f>
        <v>3197588</v>
      </c>
      <c r="D289" s="52" t="str">
        <f t="array" ref="D289">IF(B289="","",IFERROR(XLOOKUP(B289,DATA!$B$4:$B$2103,DATA!$C$4:$C$2103,"",0,1),""))</f>
        <v>VALVULA 4 VIAS</v>
      </c>
      <c r="E289" s="52">
        <f t="array" ref="E289">IF(B289="","",IFERROR(XLOOKUP(B289,DATA!$B$4:$B$2103,DATA!$W$4:$W$2103,"",0,1),""))</f>
        <v>900315569</v>
      </c>
      <c r="F289" s="52" t="str">
        <f t="array" ref="F289">IF(B289="","",IFERROR(XLOOKUP(E289,PROVEEDORES!$A$2:$A$200,PROVEEDORES!$B$2:$B$200,"NO ENCONTRADO",0,1),""))</f>
        <v>VOLVO GROUP COLOMBIA S A S</v>
      </c>
      <c r="G289" s="52" t="str">
        <f t="array" ref="G289">IF(B289="","",IFERROR(XLOOKUP(B289,DATA!$B$4:$B$2103,DATA!$L$4:$L$2103,"",0,1),""))</f>
        <v>UND</v>
      </c>
      <c r="H289" s="52">
        <f t="array" ref="H289">IF(B289="","",IFERROR(XLOOKUP(B289,DATA!$B$4:$B$2103,DATA!$E$4:$E$2103,0,0,1),0))</f>
        <v>0</v>
      </c>
      <c r="I289" s="53">
        <f t="array" ref="I289">IF(B289="","",IFERROR(XLOOKUP(B289,DATA!$B$4:$B$2103,DATA!$F$4:$F$2103,0,0,1),0))</f>
        <v>326060</v>
      </c>
      <c r="J289" s="53">
        <f t="shared" si="1"/>
        <v>0</v>
      </c>
      <c r="K289" s="52">
        <f t="array" ref="K289">IF(B289="","",IFERROR(XLOOKUP(B289,DATA!$B$4:$B$2103,DATA!$N$4:$N$2103,0,0,1),0))</f>
        <v>1</v>
      </c>
      <c r="L289" s="86">
        <f t="shared" si="2"/>
        <v>0.002739726027</v>
      </c>
      <c r="M289" s="52">
        <f t="array" ref="M289">IF(B289="","",IFERROR(XLOOKUP(B289,DATA!$B$4:$B$2103,DATA!$P$4:$P$2103,0,0,1),0))</f>
        <v>0</v>
      </c>
      <c r="N289" s="52">
        <f t="shared" si="3"/>
        <v>0</v>
      </c>
      <c r="O289" s="52">
        <f t="shared" si="4"/>
        <v>0</v>
      </c>
      <c r="P289" s="52">
        <f t="shared" si="5"/>
        <v>0</v>
      </c>
      <c r="Q289" s="52" t="str">
        <f t="shared" si="6"/>
        <v>CRITICO</v>
      </c>
      <c r="R289" s="52" t="str">
        <f t="shared" si="7"/>
        <v>PEDIR INMEDIATAMENTE</v>
      </c>
      <c r="S289" s="52">
        <f t="shared" si="8"/>
        <v>0</v>
      </c>
      <c r="T289" s="53">
        <f t="shared" si="9"/>
        <v>0</v>
      </c>
      <c r="U289" s="52" t="str">
        <f t="array" ref="U289">IF(B289="","",IFERROR(XLOOKUP(B289,DATA!$B$4:$B$2103,DATA!$M$4:$M$2103,"",0,1),""))</f>
        <v>B</v>
      </c>
      <c r="V289" s="52" t="str">
        <f t="array" ref="V289">IF(B289="","",IFERROR(XLOOKUP(B289,DATA!$B$4:$B$2103,DATA!$X$4:$X$2103,"",0,1),""))</f>
        <v>SU01A0202</v>
      </c>
      <c r="W289" s="52" t="str">
        <f t="array" ref="W289">IF(B289="","",IFERROR(XLOOKUP(B289,DATA!$B$4:$B$2103,DATA!$H$4:$H$2103,"",0,1),""))</f>
        <v>PLATAFORMA</v>
      </c>
      <c r="X289" s="52" t="str">
        <f t="shared" si="10"/>
        <v>3-MEDIA</v>
      </c>
      <c r="Y289" s="87">
        <f t="shared" si="11"/>
        <v>1.00289</v>
      </c>
      <c r="Z289" s="52">
        <f t="shared" si="12"/>
        <v>15610045</v>
      </c>
    </row>
    <row r="290" ht="15.75" customHeight="1">
      <c r="B290" s="47" t="str">
        <f>IF(DATA!B290="","",DATA!B290)</f>
        <v>15610045-R</v>
      </c>
      <c r="C290" s="47">
        <f t="array" ref="C290">IF(B290="","",IFERROR(XLOOKUP(B290,DATA!$B$4:$B$2103,DATA!$D$4:$D$2103,"",0,1),""))</f>
        <v>3197588</v>
      </c>
      <c r="D290" s="47" t="str">
        <f t="array" ref="D290">IF(B290="","",IFERROR(XLOOKUP(B290,DATA!$B$4:$B$2103,DATA!$C$4:$C$2103,"",0,1),""))</f>
        <v>VALVULA 4 VIAS</v>
      </c>
      <c r="E290" s="47">
        <f t="array" ref="E290">IF(B290="","",IFERROR(XLOOKUP(B290,DATA!$B$4:$B$2103,DATA!$W$4:$W$2103,"",0,1),""))</f>
        <v>900449648</v>
      </c>
      <c r="F290" s="47" t="str">
        <f t="array" ref="F290">IF(B290="","",IFERROR(XLOOKUP(E290,PROVEEDORES!$A$2:$A$200,PROVEEDORES!$B$2:$B$200,"NO ENCONTRADO",0,1),""))</f>
        <v>SUMILOGISTICA S.A.S.</v>
      </c>
      <c r="G290" s="47" t="str">
        <f t="array" ref="G290">IF(B290="","",IFERROR(XLOOKUP(B290,DATA!$B$4:$B$2103,DATA!$L$4:$L$2103,"",0,1),""))</f>
        <v>UND</v>
      </c>
      <c r="H290" s="47">
        <f t="array" ref="H290">IF(B290="","",IFERROR(XLOOKUP(B290,DATA!$B$4:$B$2103,DATA!$E$4:$E$2103,0,0,1),0))</f>
        <v>0</v>
      </c>
      <c r="I290" s="48">
        <f t="array" ref="I290">IF(B290="","",IFERROR(XLOOKUP(B290,DATA!$B$4:$B$2103,DATA!$F$4:$F$2103,0,0,1),0))</f>
        <v>226100</v>
      </c>
      <c r="J290" s="48">
        <f t="shared" si="1"/>
        <v>0</v>
      </c>
      <c r="K290" s="47">
        <f t="array" ref="K290">IF(B290="","",IFERROR(XLOOKUP(B290,DATA!$B$4:$B$2103,DATA!$N$4:$N$2103,0,0,1),0))</f>
        <v>1</v>
      </c>
      <c r="L290" s="85">
        <f t="shared" si="2"/>
        <v>0.002739726027</v>
      </c>
      <c r="M290" s="47">
        <f t="array" ref="M290">IF(B290="","",IFERROR(XLOOKUP(B290,DATA!$B$4:$B$2103,DATA!$P$4:$P$2103,0,0,1),0))</f>
        <v>0</v>
      </c>
      <c r="N290" s="47">
        <f t="shared" si="3"/>
        <v>0</v>
      </c>
      <c r="O290" s="47">
        <f t="shared" si="4"/>
        <v>0</v>
      </c>
      <c r="P290" s="47">
        <f t="shared" si="5"/>
        <v>0</v>
      </c>
      <c r="Q290" s="47" t="str">
        <f t="shared" si="6"/>
        <v>CRITICO</v>
      </c>
      <c r="R290" s="47" t="str">
        <f t="shared" si="7"/>
        <v>PEDIR INMEDIATAMENTE</v>
      </c>
      <c r="S290" s="47">
        <f t="shared" si="8"/>
        <v>0</v>
      </c>
      <c r="T290" s="48">
        <f t="shared" si="9"/>
        <v>0</v>
      </c>
      <c r="U290" s="47" t="str">
        <f t="array" ref="U290">IF(B290="","",IFERROR(XLOOKUP(B290,DATA!$B$4:$B$2103,DATA!$M$4:$M$2103,"",0,1),""))</f>
        <v>B</v>
      </c>
      <c r="V290" s="47" t="str">
        <f t="array" ref="V290">IF(B290="","",IFERROR(XLOOKUP(B290,DATA!$B$4:$B$2103,DATA!$X$4:$X$2103,"",0,1),""))</f>
        <v>SU01B0203</v>
      </c>
      <c r="W290" s="47" t="str">
        <f t="array" ref="W290">IF(B290="","",IFERROR(XLOOKUP(B290,DATA!$B$4:$B$2103,DATA!$H$4:$H$2103,"",0,1),""))</f>
        <v>PLATAFORMA</v>
      </c>
      <c r="X290" s="47" t="str">
        <f t="shared" si="10"/>
        <v>3-MEDIA</v>
      </c>
      <c r="Y290" s="65">
        <f t="shared" si="11"/>
        <v>1.0029</v>
      </c>
      <c r="Z290" s="47" t="str">
        <f t="shared" si="12"/>
        <v>15610045-R</v>
      </c>
    </row>
    <row r="291" ht="15.75" customHeight="1">
      <c r="B291" s="52">
        <f>IF(DATA!B291="","",DATA!B291)</f>
        <v>15610046</v>
      </c>
      <c r="C291" s="52">
        <f t="array" ref="C291">IF(B291="","",IFERROR(XLOOKUP(B291,DATA!$B$4:$B$2103,DATA!$D$4:$D$2103,"",0,1),""))</f>
        <v>85003978</v>
      </c>
      <c r="D291" s="52" t="str">
        <f t="array" ref="D291">IF(B291="","",IFERROR(XLOOKUP(B291,DATA!$B$4:$B$2103,DATA!$C$4:$C$2103,"",0,1),""))</f>
        <v>VALVULA RELE</v>
      </c>
      <c r="E291" s="52">
        <f t="array" ref="E291">IF(B291="","",IFERROR(XLOOKUP(B291,DATA!$B$4:$B$2103,DATA!$W$4:$W$2103,"",0,1),""))</f>
        <v>900315569</v>
      </c>
      <c r="F291" s="52" t="str">
        <f t="array" ref="F291">IF(B291="","",IFERROR(XLOOKUP(E291,PROVEEDORES!$A$2:$A$200,PROVEEDORES!$B$2:$B$200,"NO ENCONTRADO",0,1),""))</f>
        <v>VOLVO GROUP COLOMBIA S A S</v>
      </c>
      <c r="G291" s="52" t="str">
        <f t="array" ref="G291">IF(B291="","",IFERROR(XLOOKUP(B291,DATA!$B$4:$B$2103,DATA!$L$4:$L$2103,"",0,1),""))</f>
        <v>UND</v>
      </c>
      <c r="H291" s="52">
        <f t="array" ref="H291">IF(B291="","",IFERROR(XLOOKUP(B291,DATA!$B$4:$B$2103,DATA!$E$4:$E$2103,0,0,1),0))</f>
        <v>0</v>
      </c>
      <c r="I291" s="53">
        <f t="array" ref="I291">IF(B291="","",IFERROR(XLOOKUP(B291,DATA!$B$4:$B$2103,DATA!$F$4:$F$2103,0,0,1),0))</f>
        <v>539000</v>
      </c>
      <c r="J291" s="53">
        <f t="shared" si="1"/>
        <v>0</v>
      </c>
      <c r="K291" s="52">
        <f t="array" ref="K291">IF(B291="","",IFERROR(XLOOKUP(B291,DATA!$B$4:$B$2103,DATA!$N$4:$N$2103,0,0,1),0))</f>
        <v>0</v>
      </c>
      <c r="L291" s="86">
        <f t="shared" si="2"/>
        <v>0</v>
      </c>
      <c r="M291" s="52">
        <f t="array" ref="M291">IF(B291="","",IFERROR(XLOOKUP(B291,DATA!$B$4:$B$2103,DATA!$P$4:$P$2103,0,0,1),0))</f>
        <v>0</v>
      </c>
      <c r="N291" s="52">
        <f t="shared" si="3"/>
        <v>0</v>
      </c>
      <c r="O291" s="52">
        <f t="shared" si="4"/>
        <v>0</v>
      </c>
      <c r="P291" s="52" t="str">
        <f t="shared" si="5"/>
        <v/>
      </c>
      <c r="Q291" s="52" t="str">
        <f t="shared" si="6"/>
        <v>CRITICO</v>
      </c>
      <c r="R291" s="52" t="str">
        <f t="shared" si="7"/>
        <v>PEDIR INMEDIATAMENTE</v>
      </c>
      <c r="S291" s="52">
        <f t="shared" si="8"/>
        <v>0</v>
      </c>
      <c r="T291" s="53">
        <f t="shared" si="9"/>
        <v>0</v>
      </c>
      <c r="U291" s="52" t="str">
        <f t="array" ref="U291">IF(B291="","",IFERROR(XLOOKUP(B291,DATA!$B$4:$B$2103,DATA!$M$4:$M$2103,"",0,1),""))</f>
        <v>C</v>
      </c>
      <c r="V291" s="52" t="str">
        <f t="array" ref="V291">IF(B291="","",IFERROR(XLOOKUP(B291,DATA!$B$4:$B$2103,DATA!$X$4:$X$2103,"",0,1),""))</f>
        <v>SU01A0202</v>
      </c>
      <c r="W291" s="52" t="str">
        <f t="array" ref="W291">IF(B291="","",IFERROR(XLOOKUP(B291,DATA!$B$4:$B$2103,DATA!$H$4:$H$2103,"",0,1),""))</f>
        <v>PLATAFORMA</v>
      </c>
      <c r="X291" s="52" t="str">
        <f t="shared" si="10"/>
        <v>4-BAJA</v>
      </c>
      <c r="Y291" s="87" t="str">
        <f t="shared" si="11"/>
        <v/>
      </c>
      <c r="Z291" s="52">
        <f t="shared" si="12"/>
        <v>15610046</v>
      </c>
    </row>
    <row r="292" ht="15.75" customHeight="1">
      <c r="B292" s="47" t="str">
        <f>IF(DATA!B292="","",DATA!B292)</f>
        <v>15610046-R</v>
      </c>
      <c r="C292" s="47">
        <f t="array" ref="C292">IF(B292="","",IFERROR(XLOOKUP(B292,DATA!$B$4:$B$2103,DATA!$D$4:$D$2103,"",0,1),""))</f>
        <v>85003978</v>
      </c>
      <c r="D292" s="47" t="str">
        <f t="array" ref="D292">IF(B292="","",IFERROR(XLOOKUP(B292,DATA!$B$4:$B$2103,DATA!$C$4:$C$2103,"",0,1),""))</f>
        <v>VALVULA RELE</v>
      </c>
      <c r="E292" s="47">
        <f t="array" ref="E292">IF(B292="","",IFERROR(XLOOKUP(B292,DATA!$B$4:$B$2103,DATA!$W$4:$W$2103,"",0,1),""))</f>
        <v>830111317</v>
      </c>
      <c r="F292" s="47" t="str">
        <f t="array" ref="F292">IF(B292="","",IFERROR(XLOOKUP(E292,PROVEEDORES!$A$2:$A$200,PROVEEDORES!$B$2:$B$200,"NO ENCONTRADO",0,1),""))</f>
        <v>SISTEMAS OPERATIVOS MOVILES S.A</v>
      </c>
      <c r="G292" s="47" t="str">
        <f t="array" ref="G292">IF(B292="","",IFERROR(XLOOKUP(B292,DATA!$B$4:$B$2103,DATA!$L$4:$L$2103,"",0,1),""))</f>
        <v>UND</v>
      </c>
      <c r="H292" s="47">
        <f t="array" ref="H292">IF(B292="","",IFERROR(XLOOKUP(B292,DATA!$B$4:$B$2103,DATA!$E$4:$E$2103,0,0,1),0))</f>
        <v>0</v>
      </c>
      <c r="I292" s="48">
        <f t="array" ref="I292">IF(B292="","",IFERROR(XLOOKUP(B292,DATA!$B$4:$B$2103,DATA!$F$4:$F$2103,0,0,1),0))</f>
        <v>119884</v>
      </c>
      <c r="J292" s="48">
        <f t="shared" si="1"/>
        <v>0</v>
      </c>
      <c r="K292" s="47">
        <f t="array" ref="K292">IF(B292="","",IFERROR(XLOOKUP(B292,DATA!$B$4:$B$2103,DATA!$N$4:$N$2103,0,0,1),0))</f>
        <v>2</v>
      </c>
      <c r="L292" s="85">
        <f t="shared" si="2"/>
        <v>0.005479452055</v>
      </c>
      <c r="M292" s="47">
        <f t="array" ref="M292">IF(B292="","",IFERROR(XLOOKUP(B292,DATA!$B$4:$B$2103,DATA!$P$4:$P$2103,0,0,1),0))</f>
        <v>0</v>
      </c>
      <c r="N292" s="47">
        <f t="shared" si="3"/>
        <v>0</v>
      </c>
      <c r="O292" s="47">
        <f t="shared" si="4"/>
        <v>0</v>
      </c>
      <c r="P292" s="47">
        <f t="shared" si="5"/>
        <v>0</v>
      </c>
      <c r="Q292" s="47" t="str">
        <f t="shared" si="6"/>
        <v>CRITICO</v>
      </c>
      <c r="R292" s="47" t="str">
        <f t="shared" si="7"/>
        <v>PEDIR INMEDIATAMENTE</v>
      </c>
      <c r="S292" s="47">
        <f t="shared" si="8"/>
        <v>0</v>
      </c>
      <c r="T292" s="48">
        <f t="shared" si="9"/>
        <v>0</v>
      </c>
      <c r="U292" s="47" t="str">
        <f t="array" ref="U292">IF(B292="","",IFERROR(XLOOKUP(B292,DATA!$B$4:$B$2103,DATA!$M$4:$M$2103,"",0,1),""))</f>
        <v>C</v>
      </c>
      <c r="V292" s="47" t="str">
        <f t="array" ref="V292">IF(B292="","",IFERROR(XLOOKUP(B292,DATA!$B$4:$B$2103,DATA!$X$4:$X$2103,"",0,1),""))</f>
        <v>SU01C0204</v>
      </c>
      <c r="W292" s="47" t="str">
        <f t="array" ref="W292">IF(B292="","",IFERROR(XLOOKUP(B292,DATA!$B$4:$B$2103,DATA!$H$4:$H$2103,"",0,1),""))</f>
        <v>PLATAFORMA</v>
      </c>
      <c r="X292" s="47" t="str">
        <f t="shared" si="10"/>
        <v>4-BAJA</v>
      </c>
      <c r="Y292" s="65">
        <f t="shared" si="11"/>
        <v>2.00292</v>
      </c>
      <c r="Z292" s="47" t="str">
        <f t="shared" si="12"/>
        <v>15610046-R</v>
      </c>
    </row>
    <row r="293" ht="15.75" customHeight="1">
      <c r="B293" s="52">
        <f>IF(DATA!B293="","",DATA!B293)</f>
        <v>15610047</v>
      </c>
      <c r="C293" s="52">
        <f t="array" ref="C293">IF(B293="","",IFERROR(XLOOKUP(B293,DATA!$B$4:$B$2103,DATA!$D$4:$D$2103,"",0,1),""))</f>
        <v>85110623</v>
      </c>
      <c r="D293" s="52" t="str">
        <f t="array" ref="D293">IF(B293="","",IFERROR(XLOOKUP(B293,DATA!$B$4:$B$2103,DATA!$C$4:$C$2103,"",0,1),""))</f>
        <v>CAUCHO PEDAL FRENO</v>
      </c>
      <c r="E293" s="52">
        <f t="array" ref="E293">IF(B293="","",IFERROR(XLOOKUP(B293,DATA!$B$4:$B$2103,DATA!$W$4:$W$2103,"",0,1),""))</f>
        <v>830074603</v>
      </c>
      <c r="F293" s="52" t="str">
        <f t="array" ref="F293">IF(B293="","",IFERROR(XLOOKUP(E293,PROVEEDORES!$A$2:$A$200,PROVEEDORES!$B$2:$B$200,"NO ENCONTRADO",0,1),""))</f>
        <v>MAQUITECNICOS IMPORTADORES SAS</v>
      </c>
      <c r="G293" s="52" t="str">
        <f t="array" ref="G293">IF(B293="","",IFERROR(XLOOKUP(B293,DATA!$B$4:$B$2103,DATA!$L$4:$L$2103,"",0,1),""))</f>
        <v>UND</v>
      </c>
      <c r="H293" s="52">
        <f t="array" ref="H293">IF(B293="","",IFERROR(XLOOKUP(B293,DATA!$B$4:$B$2103,DATA!$E$4:$E$2103,0,0,1),0))</f>
        <v>2</v>
      </c>
      <c r="I293" s="53">
        <f t="array" ref="I293">IF(B293="","",IFERROR(XLOOKUP(B293,DATA!$B$4:$B$2103,DATA!$F$4:$F$2103,0,0,1),0))</f>
        <v>60690</v>
      </c>
      <c r="J293" s="53">
        <f t="shared" si="1"/>
        <v>121380</v>
      </c>
      <c r="K293" s="52">
        <f t="array" ref="K293">IF(B293="","",IFERROR(XLOOKUP(B293,DATA!$B$4:$B$2103,DATA!$N$4:$N$2103,0,0,1),0))</f>
        <v>0</v>
      </c>
      <c r="L293" s="86">
        <f t="shared" si="2"/>
        <v>0</v>
      </c>
      <c r="M293" s="52">
        <f t="array" ref="M293">IF(B293="","",IFERROR(XLOOKUP(B293,DATA!$B$4:$B$2103,DATA!$P$4:$P$2103,0,0,1),0))</f>
        <v>0</v>
      </c>
      <c r="N293" s="52">
        <f t="shared" si="3"/>
        <v>0</v>
      </c>
      <c r="O293" s="52">
        <f t="shared" si="4"/>
        <v>0</v>
      </c>
      <c r="P293" s="52" t="str">
        <f t="shared" si="5"/>
        <v/>
      </c>
      <c r="Q293" s="52" t="str">
        <f t="shared" si="6"/>
        <v>EXCESO</v>
      </c>
      <c r="R293" s="52" t="str">
        <f t="shared" si="7"/>
        <v>EVALUAR REDUCCION</v>
      </c>
      <c r="S293" s="52">
        <f t="shared" si="8"/>
        <v>0</v>
      </c>
      <c r="T293" s="53">
        <f t="shared" si="9"/>
        <v>0</v>
      </c>
      <c r="U293" s="52" t="str">
        <f t="array" ref="U293">IF(B293="","",IFERROR(XLOOKUP(B293,DATA!$B$4:$B$2103,DATA!$M$4:$M$2103,"",0,1),""))</f>
        <v>C</v>
      </c>
      <c r="V293" s="52" t="str">
        <f t="array" ref="V293">IF(B293="","",IFERROR(XLOOKUP(B293,DATA!$B$4:$B$2103,DATA!$X$4:$X$2103,"",0,1),""))</f>
        <v>SU01C0103</v>
      </c>
      <c r="W293" s="52" t="str">
        <f t="array" ref="W293">IF(B293="","",IFERROR(XLOOKUP(B293,DATA!$B$4:$B$2103,DATA!$H$4:$H$2103,"",0,1),""))</f>
        <v>PLATAFORMA</v>
      </c>
      <c r="X293" s="52" t="str">
        <f t="shared" si="10"/>
        <v>4-BAJA</v>
      </c>
      <c r="Y293" s="87" t="str">
        <f t="shared" si="11"/>
        <v/>
      </c>
      <c r="Z293" s="52" t="str">
        <f t="shared" si="12"/>
        <v/>
      </c>
    </row>
    <row r="294" ht="15.75" customHeight="1">
      <c r="B294" s="47">
        <f>IF(DATA!B294="","",DATA!B294)</f>
        <v>15610048</v>
      </c>
      <c r="C294" s="47">
        <f t="array" ref="C294">IF(B294="","",IFERROR(XLOOKUP(B294,DATA!$B$4:$B$2103,DATA!$D$4:$D$2103,"",0,1),""))</f>
        <v>992018</v>
      </c>
      <c r="D294" s="47" t="str">
        <f t="array" ref="D294">IF(B294="","",IFERROR(XLOOKUP(B294,DATA!$B$4:$B$2103,DATA!$C$4:$C$2103,"",0,1),""))</f>
        <v>BOQUILLA GIRATORIA 4 VIAS</v>
      </c>
      <c r="E294" s="47">
        <f t="array" ref="E294">IF(B294="","",IFERROR(XLOOKUP(B294,DATA!$B$4:$B$2103,DATA!$W$4:$W$2103,"",0,1),""))</f>
        <v>900315569</v>
      </c>
      <c r="F294" s="47" t="str">
        <f t="array" ref="F294">IF(B294="","",IFERROR(XLOOKUP(E294,PROVEEDORES!$A$2:$A$200,PROVEEDORES!$B$2:$B$200,"NO ENCONTRADO",0,1),""))</f>
        <v>VOLVO GROUP COLOMBIA S A S</v>
      </c>
      <c r="G294" s="47" t="str">
        <f t="array" ref="G294">IF(B294="","",IFERROR(XLOOKUP(B294,DATA!$B$4:$B$2103,DATA!$L$4:$L$2103,"",0,1),""))</f>
        <v>UND</v>
      </c>
      <c r="H294" s="47">
        <f t="array" ref="H294">IF(B294="","",IFERROR(XLOOKUP(B294,DATA!$B$4:$B$2103,DATA!$E$4:$E$2103,0,0,1),0))</f>
        <v>0</v>
      </c>
      <c r="I294" s="48">
        <f t="array" ref="I294">IF(B294="","",IFERROR(XLOOKUP(B294,DATA!$B$4:$B$2103,DATA!$F$4:$F$2103,0,0,1),0))</f>
        <v>87590.84</v>
      </c>
      <c r="J294" s="48">
        <f t="shared" si="1"/>
        <v>0</v>
      </c>
      <c r="K294" s="47">
        <f t="array" ref="K294">IF(B294="","",IFERROR(XLOOKUP(B294,DATA!$B$4:$B$2103,DATA!$N$4:$N$2103,0,0,1),0))</f>
        <v>2</v>
      </c>
      <c r="L294" s="85">
        <f t="shared" si="2"/>
        <v>0.005479452055</v>
      </c>
      <c r="M294" s="47">
        <f t="array" ref="M294">IF(B294="","",IFERROR(XLOOKUP(B294,DATA!$B$4:$B$2103,DATA!$P$4:$P$2103,0,0,1),0))</f>
        <v>0</v>
      </c>
      <c r="N294" s="47">
        <f t="shared" si="3"/>
        <v>0</v>
      </c>
      <c r="O294" s="47">
        <f t="shared" si="4"/>
        <v>0</v>
      </c>
      <c r="P294" s="47">
        <f t="shared" si="5"/>
        <v>0</v>
      </c>
      <c r="Q294" s="47" t="str">
        <f t="shared" si="6"/>
        <v>CRITICO</v>
      </c>
      <c r="R294" s="47" t="str">
        <f t="shared" si="7"/>
        <v>PEDIR INMEDIATAMENTE</v>
      </c>
      <c r="S294" s="47">
        <f t="shared" si="8"/>
        <v>0</v>
      </c>
      <c r="T294" s="48">
        <f t="shared" si="9"/>
        <v>0</v>
      </c>
      <c r="U294" s="47" t="str">
        <f t="array" ref="U294">IF(B294="","",IFERROR(XLOOKUP(B294,DATA!$B$4:$B$2103,DATA!$M$4:$M$2103,"",0,1),""))</f>
        <v>C</v>
      </c>
      <c r="V294" s="47" t="str">
        <f t="array" ref="V294">IF(B294="","",IFERROR(XLOOKUP(B294,DATA!$B$4:$B$2103,DATA!$X$4:$X$2103,"",0,1),""))</f>
        <v>SU01F0304</v>
      </c>
      <c r="W294" s="47" t="str">
        <f t="array" ref="W294">IF(B294="","",IFERROR(XLOOKUP(B294,DATA!$B$4:$B$2103,DATA!$H$4:$H$2103,"",0,1),""))</f>
        <v>PLATAFORMA</v>
      </c>
      <c r="X294" s="47" t="str">
        <f t="shared" si="10"/>
        <v>4-BAJA</v>
      </c>
      <c r="Y294" s="65">
        <f t="shared" si="11"/>
        <v>2.00294</v>
      </c>
      <c r="Z294" s="47">
        <f t="shared" si="12"/>
        <v>15610048</v>
      </c>
    </row>
    <row r="295" ht="15.75" customHeight="1">
      <c r="B295" s="52">
        <f>IF(DATA!B295="","",DATA!B295)</f>
        <v>16430004</v>
      </c>
      <c r="C295" s="52">
        <f t="array" ref="C295">IF(B295="","",IFERROR(XLOOKUP(B295,DATA!$B$4:$B$2103,DATA!$D$4:$D$2103,"",0,1),""))</f>
        <v>22627684</v>
      </c>
      <c r="D295" s="52" t="str">
        <f t="array" ref="D295">IF(B295="","",IFERROR(XLOOKUP(B295,DATA!$B$4:$B$2103,DATA!$C$4:$C$2103,"",0,1),""))</f>
        <v>BARRA DE UNION DE DIRECCION</v>
      </c>
      <c r="E295" s="52">
        <f t="array" ref="E295">IF(B295="","",IFERROR(XLOOKUP(B295,DATA!$B$4:$B$2103,DATA!$W$4:$W$2103,"",0,1),""))</f>
        <v>900315569</v>
      </c>
      <c r="F295" s="52" t="str">
        <f t="array" ref="F295">IF(B295="","",IFERROR(XLOOKUP(E295,PROVEEDORES!$A$2:$A$200,PROVEEDORES!$B$2:$B$200,"NO ENCONTRADO",0,1),""))</f>
        <v>VOLVO GROUP COLOMBIA S A S</v>
      </c>
      <c r="G295" s="52" t="str">
        <f t="array" ref="G295">IF(B295="","",IFERROR(XLOOKUP(B295,DATA!$B$4:$B$2103,DATA!$L$4:$L$2103,"",0,1),""))</f>
        <v>UND</v>
      </c>
      <c r="H295" s="52">
        <f t="array" ref="H295">IF(B295="","",IFERROR(XLOOKUP(B295,DATA!$B$4:$B$2103,DATA!$E$4:$E$2103,0,0,1),0))</f>
        <v>0</v>
      </c>
      <c r="I295" s="53">
        <f t="array" ref="I295">IF(B295="","",IFERROR(XLOOKUP(B295,DATA!$B$4:$B$2103,DATA!$F$4:$F$2103,0,0,1),0))</f>
        <v>1970735</v>
      </c>
      <c r="J295" s="53">
        <f t="shared" si="1"/>
        <v>0</v>
      </c>
      <c r="K295" s="52">
        <f t="array" ref="K295">IF(B295="","",IFERROR(XLOOKUP(B295,DATA!$B$4:$B$2103,DATA!$N$4:$N$2103,0,0,1),0))</f>
        <v>4</v>
      </c>
      <c r="L295" s="86">
        <f t="shared" si="2"/>
        <v>0.01095890411</v>
      </c>
      <c r="M295" s="52">
        <f t="array" ref="M295">IF(B295="","",IFERROR(XLOOKUP(B295,DATA!$B$4:$B$2103,DATA!$P$4:$P$2103,0,0,1),0))</f>
        <v>0</v>
      </c>
      <c r="N295" s="52">
        <f t="shared" si="3"/>
        <v>0</v>
      </c>
      <c r="O295" s="52">
        <f t="shared" si="4"/>
        <v>0</v>
      </c>
      <c r="P295" s="52">
        <f t="shared" si="5"/>
        <v>0</v>
      </c>
      <c r="Q295" s="52" t="str">
        <f t="shared" si="6"/>
        <v>CRITICO</v>
      </c>
      <c r="R295" s="52" t="str">
        <f t="shared" si="7"/>
        <v>PEDIR INMEDIATAMENTE</v>
      </c>
      <c r="S295" s="52">
        <f t="shared" si="8"/>
        <v>0</v>
      </c>
      <c r="T295" s="53">
        <f t="shared" si="9"/>
        <v>0</v>
      </c>
      <c r="U295" s="52" t="str">
        <f t="array" ref="U295">IF(B295="","",IFERROR(XLOOKUP(B295,DATA!$B$4:$B$2103,DATA!$M$4:$M$2103,"",0,1),""))</f>
        <v>C</v>
      </c>
      <c r="V295" s="52" t="str">
        <f t="array" ref="V295">IF(B295="","",IFERROR(XLOOKUP(B295,DATA!$B$4:$B$2103,DATA!$X$4:$X$2103,"",0,1),""))</f>
        <v>SU01A0202</v>
      </c>
      <c r="W295" s="52" t="str">
        <f t="array" ref="W295">IF(B295="","",IFERROR(XLOOKUP(B295,DATA!$B$4:$B$2103,DATA!$H$4:$H$2103,"",0,1),""))</f>
        <v>PLATAFORMA</v>
      </c>
      <c r="X295" s="52" t="str">
        <f t="shared" si="10"/>
        <v>4-BAJA</v>
      </c>
      <c r="Y295" s="87">
        <f t="shared" si="11"/>
        <v>4.00295</v>
      </c>
      <c r="Z295" s="52">
        <f t="shared" si="12"/>
        <v>16430004</v>
      </c>
    </row>
    <row r="296" ht="15.75" customHeight="1">
      <c r="B296" s="47" t="str">
        <f>IF(DATA!B296="","",DATA!B296)</f>
        <v>16430004-R</v>
      </c>
      <c r="C296" s="47">
        <f t="array" ref="C296">IF(B296="","",IFERROR(XLOOKUP(B296,DATA!$B$4:$B$2103,DATA!$D$4:$D$2103,"",0,1),""))</f>
        <v>22627684</v>
      </c>
      <c r="D296" s="47" t="str">
        <f t="array" ref="D296">IF(B296="","",IFERROR(XLOOKUP(B296,DATA!$B$4:$B$2103,DATA!$C$4:$C$2103,"",0,1),""))</f>
        <v>BARRA DE UNION DE DIRECCION</v>
      </c>
      <c r="E296" s="47">
        <f t="array" ref="E296">IF(B296="","",IFERROR(XLOOKUP(B296,DATA!$B$4:$B$2103,DATA!$W$4:$W$2103,"",0,1),""))</f>
        <v>900315569</v>
      </c>
      <c r="F296" s="47" t="str">
        <f t="array" ref="F296">IF(B296="","",IFERROR(XLOOKUP(E296,PROVEEDORES!$A$2:$A$200,PROVEEDORES!$B$2:$B$200,"NO ENCONTRADO",0,1),""))</f>
        <v>VOLVO GROUP COLOMBIA S A S</v>
      </c>
      <c r="G296" s="47" t="str">
        <f t="array" ref="G296">IF(B296="","",IFERROR(XLOOKUP(B296,DATA!$B$4:$B$2103,DATA!$L$4:$L$2103,"",0,1),""))</f>
        <v>UND</v>
      </c>
      <c r="H296" s="47">
        <f t="array" ref="H296">IF(B296="","",IFERROR(XLOOKUP(B296,DATA!$B$4:$B$2103,DATA!$E$4:$E$2103,0,0,1),0))</f>
        <v>1</v>
      </c>
      <c r="I296" s="48">
        <f t="array" ref="I296">IF(B296="","",IFERROR(XLOOKUP(B296,DATA!$B$4:$B$2103,DATA!$F$4:$F$2103,0,0,1),0))</f>
        <v>476000</v>
      </c>
      <c r="J296" s="48">
        <f t="shared" si="1"/>
        <v>476000</v>
      </c>
      <c r="K296" s="47">
        <f t="array" ref="K296">IF(B296="","",IFERROR(XLOOKUP(B296,DATA!$B$4:$B$2103,DATA!$N$4:$N$2103,0,0,1),0))</f>
        <v>1</v>
      </c>
      <c r="L296" s="85">
        <f t="shared" si="2"/>
        <v>0.002739726027</v>
      </c>
      <c r="M296" s="47">
        <f t="array" ref="M296">IF(B296="","",IFERROR(XLOOKUP(B296,DATA!$B$4:$B$2103,DATA!$P$4:$P$2103,0,0,1),0))</f>
        <v>0</v>
      </c>
      <c r="N296" s="47">
        <f t="shared" si="3"/>
        <v>0</v>
      </c>
      <c r="O296" s="47">
        <f t="shared" si="4"/>
        <v>0</v>
      </c>
      <c r="P296" s="47">
        <f t="shared" si="5"/>
        <v>365</v>
      </c>
      <c r="Q296" s="47" t="str">
        <f t="shared" si="6"/>
        <v>EXCESO</v>
      </c>
      <c r="R296" s="47" t="str">
        <f t="shared" si="7"/>
        <v>EVALUAR REDUCCION</v>
      </c>
      <c r="S296" s="47">
        <f t="shared" si="8"/>
        <v>0</v>
      </c>
      <c r="T296" s="48">
        <f t="shared" si="9"/>
        <v>0</v>
      </c>
      <c r="U296" s="47" t="str">
        <f t="array" ref="U296">IF(B296="","",IFERROR(XLOOKUP(B296,DATA!$B$4:$B$2103,DATA!$M$4:$M$2103,"",0,1),""))</f>
        <v>C</v>
      </c>
      <c r="V296" s="47" t="str">
        <f t="array" ref="V296">IF(B296="","",IFERROR(XLOOKUP(B296,DATA!$B$4:$B$2103,DATA!$X$4:$X$2103,"",0,1),""))</f>
        <v>SU01B0201</v>
      </c>
      <c r="W296" s="47" t="str">
        <f t="array" ref="W296">IF(B296="","",IFERROR(XLOOKUP(B296,DATA!$B$4:$B$2103,DATA!$H$4:$H$2103,"",0,1),""))</f>
        <v>PLATAFORMA</v>
      </c>
      <c r="X296" s="47" t="str">
        <f t="shared" si="10"/>
        <v>4-BAJA</v>
      </c>
      <c r="Y296" s="65" t="str">
        <f t="shared" si="11"/>
        <v/>
      </c>
      <c r="Z296" s="47" t="str">
        <f t="shared" si="12"/>
        <v/>
      </c>
    </row>
    <row r="297" ht="15.75" customHeight="1">
      <c r="B297" s="52">
        <f>IF(DATA!B297="","",DATA!B297)</f>
        <v>16430009</v>
      </c>
      <c r="C297" s="52">
        <f t="array" ref="C297">IF(B297="","",IFERROR(XLOOKUP(B297,DATA!$B$4:$B$2103,DATA!$D$4:$D$2103,"",0,1),""))</f>
        <v>9520949</v>
      </c>
      <c r="D297" s="52" t="str">
        <f t="array" ref="D297">IF(B297="","",IFERROR(XLOOKUP(B297,DATA!$B$4:$B$2103,DATA!$C$4:$C$2103,"",0,1),""))</f>
        <v>BASE CAUCHO DIRECCIÓN</v>
      </c>
      <c r="E297" s="52">
        <f t="array" ref="E297">IF(B297="","",IFERROR(XLOOKUP(B297,DATA!$B$4:$B$2103,DATA!$W$4:$W$2103,"",0,1),""))</f>
        <v>900315569</v>
      </c>
      <c r="F297" s="52" t="str">
        <f t="array" ref="F297">IF(B297="","",IFERROR(XLOOKUP(E297,PROVEEDORES!$A$2:$A$200,PROVEEDORES!$B$2:$B$200,"NO ENCONTRADO",0,1),""))</f>
        <v>VOLVO GROUP COLOMBIA S A S</v>
      </c>
      <c r="G297" s="52" t="str">
        <f t="array" ref="G297">IF(B297="","",IFERROR(XLOOKUP(B297,DATA!$B$4:$B$2103,DATA!$L$4:$L$2103,"",0,1),""))</f>
        <v>UND</v>
      </c>
      <c r="H297" s="52">
        <f t="array" ref="H297">IF(B297="","",IFERROR(XLOOKUP(B297,DATA!$B$4:$B$2103,DATA!$E$4:$E$2103,0,0,1),0))</f>
        <v>1</v>
      </c>
      <c r="I297" s="53">
        <f t="array" ref="I297">IF(B297="","",IFERROR(XLOOKUP(B297,DATA!$B$4:$B$2103,DATA!$F$4:$F$2103,0,0,1),0))</f>
        <v>77325.86</v>
      </c>
      <c r="J297" s="53">
        <f t="shared" si="1"/>
        <v>77325.86</v>
      </c>
      <c r="K297" s="52">
        <f t="array" ref="K297">IF(B297="","",IFERROR(XLOOKUP(B297,DATA!$B$4:$B$2103,DATA!$N$4:$N$2103,0,0,1),0))</f>
        <v>0</v>
      </c>
      <c r="L297" s="86">
        <f t="shared" si="2"/>
        <v>0</v>
      </c>
      <c r="M297" s="52">
        <f t="array" ref="M297">IF(B297="","",IFERROR(XLOOKUP(B297,DATA!$B$4:$B$2103,DATA!$P$4:$P$2103,0,0,1),0))</f>
        <v>0</v>
      </c>
      <c r="N297" s="52">
        <f t="shared" si="3"/>
        <v>0</v>
      </c>
      <c r="O297" s="52">
        <f t="shared" si="4"/>
        <v>0</v>
      </c>
      <c r="P297" s="52" t="str">
        <f t="shared" si="5"/>
        <v/>
      </c>
      <c r="Q297" s="52" t="str">
        <f t="shared" si="6"/>
        <v>EXCESO</v>
      </c>
      <c r="R297" s="52" t="str">
        <f t="shared" si="7"/>
        <v>EVALUAR REDUCCION</v>
      </c>
      <c r="S297" s="52">
        <f t="shared" si="8"/>
        <v>0</v>
      </c>
      <c r="T297" s="53">
        <f t="shared" si="9"/>
        <v>0</v>
      </c>
      <c r="U297" s="52" t="str">
        <f t="array" ref="U297">IF(B297="","",IFERROR(XLOOKUP(B297,DATA!$B$4:$B$2103,DATA!$M$4:$M$2103,"",0,1),""))</f>
        <v>B</v>
      </c>
      <c r="V297" s="52" t="str">
        <f t="array" ref="V297">IF(B297="","",IFERROR(XLOOKUP(B297,DATA!$B$4:$B$2103,DATA!$X$4:$X$2103,"",0,1),""))</f>
        <v>SU01A0301</v>
      </c>
      <c r="W297" s="52" t="str">
        <f t="array" ref="W297">IF(B297="","",IFERROR(XLOOKUP(B297,DATA!$B$4:$B$2103,DATA!$H$4:$H$2103,"",0,1),""))</f>
        <v>PLATAFORMA</v>
      </c>
      <c r="X297" s="52" t="str">
        <f t="shared" si="10"/>
        <v>3-MEDIA</v>
      </c>
      <c r="Y297" s="87" t="str">
        <f t="shared" si="11"/>
        <v/>
      </c>
      <c r="Z297" s="52" t="str">
        <f t="shared" si="12"/>
        <v/>
      </c>
    </row>
    <row r="298" ht="15.75" customHeight="1">
      <c r="B298" s="47">
        <f>IF(DATA!B298="","",DATA!B298)</f>
        <v>16430010</v>
      </c>
      <c r="C298" s="47">
        <f t="array" ref="C298">IF(B298="","",IFERROR(XLOOKUP(B298,DATA!$B$4:$B$2103,DATA!$D$4:$D$2103,"",0,1),""))</f>
        <v>20716536</v>
      </c>
      <c r="D298" s="47" t="str">
        <f t="array" ref="D298">IF(B298="","",IFERROR(XLOOKUP(B298,DATA!$B$4:$B$2103,DATA!$C$4:$C$2103,"",0,1),""))</f>
        <v>FUELLE COLUMNA DIRECCIÓN</v>
      </c>
      <c r="E298" s="47">
        <f t="array" ref="E298">IF(B298="","",IFERROR(XLOOKUP(B298,DATA!$B$4:$B$2103,DATA!$W$4:$W$2103,"",0,1),""))</f>
        <v>900315569</v>
      </c>
      <c r="F298" s="47" t="str">
        <f t="array" ref="F298">IF(B298="","",IFERROR(XLOOKUP(E298,PROVEEDORES!$A$2:$A$200,PROVEEDORES!$B$2:$B$200,"NO ENCONTRADO",0,1),""))</f>
        <v>VOLVO GROUP COLOMBIA S A S</v>
      </c>
      <c r="G298" s="47" t="str">
        <f t="array" ref="G298">IF(B298="","",IFERROR(XLOOKUP(B298,DATA!$B$4:$B$2103,DATA!$L$4:$L$2103,"",0,1),""))</f>
        <v>UND</v>
      </c>
      <c r="H298" s="47">
        <f t="array" ref="H298">IF(B298="","",IFERROR(XLOOKUP(B298,DATA!$B$4:$B$2103,DATA!$E$4:$E$2103,0,0,1),0))</f>
        <v>1</v>
      </c>
      <c r="I298" s="48">
        <f t="array" ref="I298">IF(B298="","",IFERROR(XLOOKUP(B298,DATA!$B$4:$B$2103,DATA!$F$4:$F$2103,0,0,1),0))</f>
        <v>25305</v>
      </c>
      <c r="J298" s="48">
        <f t="shared" si="1"/>
        <v>25305</v>
      </c>
      <c r="K298" s="47">
        <f t="array" ref="K298">IF(B298="","",IFERROR(XLOOKUP(B298,DATA!$B$4:$B$2103,DATA!$N$4:$N$2103,0,0,1),0))</f>
        <v>1</v>
      </c>
      <c r="L298" s="85">
        <f t="shared" si="2"/>
        <v>0.002739726027</v>
      </c>
      <c r="M298" s="47">
        <f t="array" ref="M298">IF(B298="","",IFERROR(XLOOKUP(B298,DATA!$B$4:$B$2103,DATA!$P$4:$P$2103,0,0,1),0))</f>
        <v>0</v>
      </c>
      <c r="N298" s="47">
        <f t="shared" si="3"/>
        <v>0</v>
      </c>
      <c r="O298" s="47">
        <f t="shared" si="4"/>
        <v>0</v>
      </c>
      <c r="P298" s="47">
        <f t="shared" si="5"/>
        <v>365</v>
      </c>
      <c r="Q298" s="47" t="str">
        <f t="shared" si="6"/>
        <v>EXCESO</v>
      </c>
      <c r="R298" s="47" t="str">
        <f t="shared" si="7"/>
        <v>EVALUAR REDUCCION</v>
      </c>
      <c r="S298" s="47">
        <f t="shared" si="8"/>
        <v>0</v>
      </c>
      <c r="T298" s="48">
        <f t="shared" si="9"/>
        <v>0</v>
      </c>
      <c r="U298" s="47" t="str">
        <f t="array" ref="U298">IF(B298="","",IFERROR(XLOOKUP(B298,DATA!$B$4:$B$2103,DATA!$M$4:$M$2103,"",0,1),""))</f>
        <v>B</v>
      </c>
      <c r="V298" s="47" t="str">
        <f t="array" ref="V298">IF(B298="","",IFERROR(XLOOKUP(B298,DATA!$B$4:$B$2103,DATA!$X$4:$X$2103,"",0,1),""))</f>
        <v>SU01A0301</v>
      </c>
      <c r="W298" s="47" t="str">
        <f t="array" ref="W298">IF(B298="","",IFERROR(XLOOKUP(B298,DATA!$B$4:$B$2103,DATA!$H$4:$H$2103,"",0,1),""))</f>
        <v>PLATAFORMA</v>
      </c>
      <c r="X298" s="47" t="str">
        <f t="shared" si="10"/>
        <v>3-MEDIA</v>
      </c>
      <c r="Y298" s="65" t="str">
        <f t="shared" si="11"/>
        <v/>
      </c>
      <c r="Z298" s="47" t="str">
        <f t="shared" si="12"/>
        <v/>
      </c>
    </row>
    <row r="299" ht="15.75" customHeight="1">
      <c r="B299" s="52">
        <f>IF(DATA!B299="","",DATA!B299)</f>
        <v>16430011</v>
      </c>
      <c r="C299" s="52">
        <f t="array" ref="C299">IF(B299="","",IFERROR(XLOOKUP(B299,DATA!$B$4:$B$2103,DATA!$D$4:$D$2103,"",0,1),""))</f>
        <v>984756</v>
      </c>
      <c r="D299" s="52" t="str">
        <f t="array" ref="D299">IF(B299="","",IFERROR(XLOOKUP(B299,DATA!$B$4:$B$2103,DATA!$C$4:$C$2103,"",0,1),""))</f>
        <v>TORNILLO EMBRIDADO DIRECCIÓN</v>
      </c>
      <c r="E299" s="52">
        <f t="array" ref="E299">IF(B299="","",IFERROR(XLOOKUP(B299,DATA!$B$4:$B$2103,DATA!$W$4:$W$2103,"",0,1),""))</f>
        <v>900315569</v>
      </c>
      <c r="F299" s="52" t="str">
        <f t="array" ref="F299">IF(B299="","",IFERROR(XLOOKUP(E299,PROVEEDORES!$A$2:$A$200,PROVEEDORES!$B$2:$B$200,"NO ENCONTRADO",0,1),""))</f>
        <v>VOLVO GROUP COLOMBIA S A S</v>
      </c>
      <c r="G299" s="52" t="str">
        <f t="array" ref="G299">IF(B299="","",IFERROR(XLOOKUP(B299,DATA!$B$4:$B$2103,DATA!$L$4:$L$2103,"",0,1),""))</f>
        <v>UND</v>
      </c>
      <c r="H299" s="52">
        <f t="array" ref="H299">IF(B299="","",IFERROR(XLOOKUP(B299,DATA!$B$4:$B$2103,DATA!$E$4:$E$2103,0,0,1),0))</f>
        <v>10</v>
      </c>
      <c r="I299" s="53">
        <f t="array" ref="I299">IF(B299="","",IFERROR(XLOOKUP(B299,DATA!$B$4:$B$2103,DATA!$F$4:$F$2103,0,0,1),0))</f>
        <v>7461.902</v>
      </c>
      <c r="J299" s="53">
        <f t="shared" si="1"/>
        <v>74619.02</v>
      </c>
      <c r="K299" s="52">
        <f t="array" ref="K299">IF(B299="","",IFERROR(XLOOKUP(B299,DATA!$B$4:$B$2103,DATA!$N$4:$N$2103,0,0,1),0))</f>
        <v>327</v>
      </c>
      <c r="L299" s="86">
        <f t="shared" si="2"/>
        <v>0.895890411</v>
      </c>
      <c r="M299" s="52">
        <f t="array" ref="M299">IF(B299="","",IFERROR(XLOOKUP(B299,DATA!$B$4:$B$2103,DATA!$P$4:$P$2103,0,0,1),0))</f>
        <v>0</v>
      </c>
      <c r="N299" s="52">
        <f t="shared" si="3"/>
        <v>3</v>
      </c>
      <c r="O299" s="52">
        <f t="shared" si="4"/>
        <v>9</v>
      </c>
      <c r="P299" s="52">
        <f t="shared" si="5"/>
        <v>11</v>
      </c>
      <c r="Q299" s="52" t="str">
        <f t="shared" si="6"/>
        <v>PRECAUCION</v>
      </c>
      <c r="R299" s="52" t="str">
        <f t="shared" si="7"/>
        <v>MONITOREAR 48H</v>
      </c>
      <c r="S299" s="52">
        <f t="shared" si="8"/>
        <v>0</v>
      </c>
      <c r="T299" s="53">
        <f t="shared" si="9"/>
        <v>0</v>
      </c>
      <c r="U299" s="52" t="str">
        <f t="array" ref="U299">IF(B299="","",IFERROR(XLOOKUP(B299,DATA!$B$4:$B$2103,DATA!$M$4:$M$2103,"",0,1),""))</f>
        <v>A</v>
      </c>
      <c r="V299" s="52" t="str">
        <f t="array" ref="V299">IF(B299="","",IFERROR(XLOOKUP(B299,DATA!$B$4:$B$2103,DATA!$X$4:$X$2103,"",0,1),""))</f>
        <v>SU01F0303</v>
      </c>
      <c r="W299" s="52" t="str">
        <f t="array" ref="W299">IF(B299="","",IFERROR(XLOOKUP(B299,DATA!$B$4:$B$2103,DATA!$H$4:$H$2103,"",0,1),""))</f>
        <v>PLATAFORMA</v>
      </c>
      <c r="X299" s="52" t="str">
        <f t="shared" si="10"/>
        <v>2-ALTA</v>
      </c>
      <c r="Y299" s="87" t="str">
        <f t="shared" si="11"/>
        <v/>
      </c>
      <c r="Z299" s="52" t="str">
        <f t="shared" si="12"/>
        <v/>
      </c>
    </row>
    <row r="300" ht="15.75" customHeight="1">
      <c r="B300" s="47">
        <f>IF(DATA!B300="","",DATA!B300)</f>
        <v>16430012</v>
      </c>
      <c r="C300" s="47">
        <f t="array" ref="C300">IF(B300="","",IFERROR(XLOOKUP(B300,DATA!$B$4:$B$2103,DATA!$D$4:$D$2103,"",0,1),""))</f>
        <v>990951</v>
      </c>
      <c r="D300" s="47" t="str">
        <f t="array" ref="D300">IF(B300="","",IFERROR(XLOOKUP(B300,DATA!$B$4:$B$2103,DATA!$C$4:$C$2103,"",0,1),""))</f>
        <v>CONTRATUERCA</v>
      </c>
      <c r="E300" s="47">
        <f t="array" ref="E300">IF(B300="","",IFERROR(XLOOKUP(B300,DATA!$B$4:$B$2103,DATA!$W$4:$W$2103,"",0,1),""))</f>
        <v>900315569</v>
      </c>
      <c r="F300" s="47" t="str">
        <f t="array" ref="F300">IF(B300="","",IFERROR(XLOOKUP(E300,PROVEEDORES!$A$2:$A$200,PROVEEDORES!$B$2:$B$200,"NO ENCONTRADO",0,1),""))</f>
        <v>VOLVO GROUP COLOMBIA S A S</v>
      </c>
      <c r="G300" s="47" t="str">
        <f t="array" ref="G300">IF(B300="","",IFERROR(XLOOKUP(B300,DATA!$B$4:$B$2103,DATA!$L$4:$L$2103,"",0,1),""))</f>
        <v>UND</v>
      </c>
      <c r="H300" s="47">
        <f t="array" ref="H300">IF(B300="","",IFERROR(XLOOKUP(B300,DATA!$B$4:$B$2103,DATA!$E$4:$E$2103,0,0,1),0))</f>
        <v>1</v>
      </c>
      <c r="I300" s="48">
        <f t="array" ref="I300">IF(B300="","",IFERROR(XLOOKUP(B300,DATA!$B$4:$B$2103,DATA!$F$4:$F$2103,0,0,1),0))</f>
        <v>6069.286</v>
      </c>
      <c r="J300" s="48">
        <f t="shared" si="1"/>
        <v>6069.286</v>
      </c>
      <c r="K300" s="47">
        <f t="array" ref="K300">IF(B300="","",IFERROR(XLOOKUP(B300,DATA!$B$4:$B$2103,DATA!$N$4:$N$2103,0,0,1),0))</f>
        <v>36</v>
      </c>
      <c r="L300" s="85">
        <f t="shared" si="2"/>
        <v>0.09863013699</v>
      </c>
      <c r="M300" s="47">
        <f t="array" ref="M300">IF(B300="","",IFERROR(XLOOKUP(B300,DATA!$B$4:$B$2103,DATA!$P$4:$P$2103,0,0,1),0))</f>
        <v>0</v>
      </c>
      <c r="N300" s="47">
        <f t="shared" si="3"/>
        <v>0</v>
      </c>
      <c r="O300" s="47">
        <f t="shared" si="4"/>
        <v>1</v>
      </c>
      <c r="P300" s="47">
        <f t="shared" si="5"/>
        <v>10</v>
      </c>
      <c r="Q300" s="47" t="str">
        <f t="shared" si="6"/>
        <v>REORDEN INMEDIATO</v>
      </c>
      <c r="R300" s="47" t="str">
        <f t="shared" si="7"/>
        <v>GENERAR OC EN 24H</v>
      </c>
      <c r="S300" s="47">
        <f t="shared" si="8"/>
        <v>0</v>
      </c>
      <c r="T300" s="48">
        <f t="shared" si="9"/>
        <v>0</v>
      </c>
      <c r="U300" s="47" t="str">
        <f t="array" ref="U300">IF(B300="","",IFERROR(XLOOKUP(B300,DATA!$B$4:$B$2103,DATA!$M$4:$M$2103,"",0,1),""))</f>
        <v>B</v>
      </c>
      <c r="V300" s="47" t="str">
        <f t="array" ref="V300">IF(B300="","",IFERROR(XLOOKUP(B300,DATA!$B$4:$B$2103,DATA!$X$4:$X$2103,"",0,1),""))</f>
        <v>SU01F0303</v>
      </c>
      <c r="W300" s="47" t="str">
        <f t="array" ref="W300">IF(B300="","",IFERROR(XLOOKUP(B300,DATA!$B$4:$B$2103,DATA!$H$4:$H$2103,"",0,1),""))</f>
        <v>PLATAFORMA</v>
      </c>
      <c r="X300" s="47" t="str">
        <f t="shared" si="10"/>
        <v>3-MEDIA</v>
      </c>
      <c r="Y300" s="65" t="str">
        <f t="shared" si="11"/>
        <v/>
      </c>
      <c r="Z300" s="47" t="str">
        <f t="shared" si="12"/>
        <v/>
      </c>
    </row>
    <row r="301" ht="15.75" customHeight="1">
      <c r="B301" s="52">
        <f>IF(DATA!B301="","",DATA!B301)</f>
        <v>16430013</v>
      </c>
      <c r="C301" s="52">
        <f t="array" ref="C301">IF(B301="","",IFERROR(XLOOKUP(B301,DATA!$B$4:$B$2103,DATA!$D$4:$D$2103,"",0,1),""))</f>
        <v>3098401</v>
      </c>
      <c r="D301" s="52" t="str">
        <f t="array" ref="D301">IF(B301="","",IFERROR(XLOOKUP(B301,DATA!$B$4:$B$2103,DATA!$C$4:$C$2103,"",0,1),""))</f>
        <v>JUEGO DE ACOPLAMIENTO</v>
      </c>
      <c r="E301" s="52">
        <f t="array" ref="E301">IF(B301="","",IFERROR(XLOOKUP(B301,DATA!$B$4:$B$2103,DATA!$W$4:$W$2103,"",0,1),""))</f>
        <v>900315569</v>
      </c>
      <c r="F301" s="52" t="str">
        <f t="array" ref="F301">IF(B301="","",IFERROR(XLOOKUP(E301,PROVEEDORES!$A$2:$A$200,PROVEEDORES!$B$2:$B$200,"NO ENCONTRADO",0,1),""))</f>
        <v>VOLVO GROUP COLOMBIA S A S</v>
      </c>
      <c r="G301" s="52" t="str">
        <f t="array" ref="G301">IF(B301="","",IFERROR(XLOOKUP(B301,DATA!$B$4:$B$2103,DATA!$L$4:$L$2103,"",0,1),""))</f>
        <v>UND</v>
      </c>
      <c r="H301" s="52">
        <f t="array" ref="H301">IF(B301="","",IFERROR(XLOOKUP(B301,DATA!$B$4:$B$2103,DATA!$E$4:$E$2103,0,0,1),0))</f>
        <v>0</v>
      </c>
      <c r="I301" s="53">
        <f t="array" ref="I301">IF(B301="","",IFERROR(XLOOKUP(B301,DATA!$B$4:$B$2103,DATA!$F$4:$F$2103,0,0,1),0))</f>
        <v>92017.34</v>
      </c>
      <c r="J301" s="53">
        <f t="shared" si="1"/>
        <v>0</v>
      </c>
      <c r="K301" s="52">
        <f t="array" ref="K301">IF(B301="","",IFERROR(XLOOKUP(B301,DATA!$B$4:$B$2103,DATA!$N$4:$N$2103,0,0,1),0))</f>
        <v>1</v>
      </c>
      <c r="L301" s="86">
        <f t="shared" si="2"/>
        <v>0.002739726027</v>
      </c>
      <c r="M301" s="52">
        <f t="array" ref="M301">IF(B301="","",IFERROR(XLOOKUP(B301,DATA!$B$4:$B$2103,DATA!$P$4:$P$2103,0,0,1),0))</f>
        <v>0</v>
      </c>
      <c r="N301" s="52">
        <f t="shared" si="3"/>
        <v>0</v>
      </c>
      <c r="O301" s="52">
        <f t="shared" si="4"/>
        <v>0</v>
      </c>
      <c r="P301" s="52">
        <f t="shared" si="5"/>
        <v>0</v>
      </c>
      <c r="Q301" s="52" t="str">
        <f t="shared" si="6"/>
        <v>CRITICO</v>
      </c>
      <c r="R301" s="52" t="str">
        <f t="shared" si="7"/>
        <v>PEDIR INMEDIATAMENTE</v>
      </c>
      <c r="S301" s="52">
        <f t="shared" si="8"/>
        <v>0</v>
      </c>
      <c r="T301" s="53">
        <f t="shared" si="9"/>
        <v>0</v>
      </c>
      <c r="U301" s="52" t="str">
        <f t="array" ref="U301">IF(B301="","",IFERROR(XLOOKUP(B301,DATA!$B$4:$B$2103,DATA!$M$4:$M$2103,"",0,1),""))</f>
        <v>B</v>
      </c>
      <c r="V301" s="52" t="str">
        <f t="array" ref="V301">IF(B301="","",IFERROR(XLOOKUP(B301,DATA!$B$4:$B$2103,DATA!$X$4:$X$2103,"",0,1),""))</f>
        <v>SU01F0303</v>
      </c>
      <c r="W301" s="52" t="str">
        <f t="array" ref="W301">IF(B301="","",IFERROR(XLOOKUP(B301,DATA!$B$4:$B$2103,DATA!$H$4:$H$2103,"",0,1),""))</f>
        <v>PLATAFORMA</v>
      </c>
      <c r="X301" s="52" t="str">
        <f t="shared" si="10"/>
        <v>3-MEDIA</v>
      </c>
      <c r="Y301" s="87">
        <f t="shared" si="11"/>
        <v>1.00301</v>
      </c>
      <c r="Z301" s="52">
        <f t="shared" si="12"/>
        <v>16430013</v>
      </c>
    </row>
    <row r="302" ht="15.75" customHeight="1">
      <c r="B302" s="47">
        <f>IF(DATA!B302="","",DATA!B302)</f>
        <v>16430014</v>
      </c>
      <c r="C302" s="47">
        <f t="array" ref="C302">IF(B302="","",IFERROR(XLOOKUP(B302,DATA!$B$4:$B$2103,DATA!$D$4:$D$2103,"",0,1),""))</f>
        <v>20924949</v>
      </c>
      <c r="D302" s="47" t="str">
        <f t="array" ref="D302">IF(B302="","",IFERROR(XLOOKUP(B302,DATA!$B$4:$B$2103,DATA!$C$4:$C$2103,"",0,1),""))</f>
        <v>TORNILLO HEXAGONAL</v>
      </c>
      <c r="E302" s="47">
        <f t="array" ref="E302">IF(B302="","",IFERROR(XLOOKUP(B302,DATA!$B$4:$B$2103,DATA!$W$4:$W$2103,"",0,1),""))</f>
        <v>900315569</v>
      </c>
      <c r="F302" s="47" t="str">
        <f t="array" ref="F302">IF(B302="","",IFERROR(XLOOKUP(E302,PROVEEDORES!$A$2:$A$200,PROVEEDORES!$B$2:$B$200,"NO ENCONTRADO",0,1),""))</f>
        <v>VOLVO GROUP COLOMBIA S A S</v>
      </c>
      <c r="G302" s="47" t="str">
        <f t="array" ref="G302">IF(B302="","",IFERROR(XLOOKUP(B302,DATA!$B$4:$B$2103,DATA!$L$4:$L$2103,"",0,1),""))</f>
        <v>UND</v>
      </c>
      <c r="H302" s="47">
        <f t="array" ref="H302">IF(B302="","",IFERROR(XLOOKUP(B302,DATA!$B$4:$B$2103,DATA!$E$4:$E$2103,0,0,1),0))</f>
        <v>10</v>
      </c>
      <c r="I302" s="48">
        <f t="array" ref="I302">IF(B302="","",IFERROR(XLOOKUP(B302,DATA!$B$4:$B$2103,DATA!$F$4:$F$2103,0,0,1),0))</f>
        <v>11367.45</v>
      </c>
      <c r="J302" s="48">
        <f t="shared" si="1"/>
        <v>113674.5</v>
      </c>
      <c r="K302" s="47">
        <f t="array" ref="K302">IF(B302="","",IFERROR(XLOOKUP(B302,DATA!$B$4:$B$2103,DATA!$N$4:$N$2103,0,0,1),0))</f>
        <v>12</v>
      </c>
      <c r="L302" s="85">
        <f t="shared" si="2"/>
        <v>0.03287671233</v>
      </c>
      <c r="M302" s="47">
        <f t="array" ref="M302">IF(B302="","",IFERROR(XLOOKUP(B302,DATA!$B$4:$B$2103,DATA!$P$4:$P$2103,0,0,1),0))</f>
        <v>0</v>
      </c>
      <c r="N302" s="47">
        <f t="shared" si="3"/>
        <v>0</v>
      </c>
      <c r="O302" s="47">
        <f t="shared" si="4"/>
        <v>0</v>
      </c>
      <c r="P302" s="47">
        <f t="shared" si="5"/>
        <v>304</v>
      </c>
      <c r="Q302" s="47" t="str">
        <f t="shared" si="6"/>
        <v>EXCESO</v>
      </c>
      <c r="R302" s="47" t="str">
        <f t="shared" si="7"/>
        <v>EVALUAR REDUCCION</v>
      </c>
      <c r="S302" s="47">
        <f t="shared" si="8"/>
        <v>0</v>
      </c>
      <c r="T302" s="48">
        <f t="shared" si="9"/>
        <v>0</v>
      </c>
      <c r="U302" s="47" t="str">
        <f t="array" ref="U302">IF(B302="","",IFERROR(XLOOKUP(B302,DATA!$B$4:$B$2103,DATA!$M$4:$M$2103,"",0,1),""))</f>
        <v>B</v>
      </c>
      <c r="V302" s="47" t="str">
        <f t="array" ref="V302">IF(B302="","",IFERROR(XLOOKUP(B302,DATA!$B$4:$B$2103,DATA!$X$4:$X$2103,"",0,1),""))</f>
        <v>SU01E0203</v>
      </c>
      <c r="W302" s="47" t="str">
        <f t="array" ref="W302">IF(B302="","",IFERROR(XLOOKUP(B302,DATA!$B$4:$B$2103,DATA!$H$4:$H$2103,"",0,1),""))</f>
        <v>PLATAFORMA</v>
      </c>
      <c r="X302" s="47" t="str">
        <f t="shared" si="10"/>
        <v>3-MEDIA</v>
      </c>
      <c r="Y302" s="65" t="str">
        <f t="shared" si="11"/>
        <v/>
      </c>
      <c r="Z302" s="47" t="str">
        <f t="shared" si="12"/>
        <v/>
      </c>
    </row>
    <row r="303" ht="15.75" customHeight="1">
      <c r="B303" s="52">
        <f>IF(DATA!B303="","",DATA!B303)</f>
        <v>16430015</v>
      </c>
      <c r="C303" s="52">
        <f t="array" ref="C303">IF(B303="","",IFERROR(XLOOKUP(B303,DATA!$B$4:$B$2103,DATA!$D$4:$D$2103,"",0,1),""))</f>
        <v>1585504</v>
      </c>
      <c r="D303" s="52" t="str">
        <f t="array" ref="D303">IF(B303="","",IFERROR(XLOOKUP(B303,DATA!$B$4:$B$2103,DATA!$C$4:$C$2103,"",0,1),""))</f>
        <v>CASQUILLO DIRECCIÓN</v>
      </c>
      <c r="E303" s="52">
        <f t="array" ref="E303">IF(B303="","",IFERROR(XLOOKUP(B303,DATA!$B$4:$B$2103,DATA!$W$4:$W$2103,"",0,1),""))</f>
        <v>900315569</v>
      </c>
      <c r="F303" s="52" t="str">
        <f t="array" ref="F303">IF(B303="","",IFERROR(XLOOKUP(E303,PROVEEDORES!$A$2:$A$200,PROVEEDORES!$B$2:$B$200,"NO ENCONTRADO",0,1),""))</f>
        <v>VOLVO GROUP COLOMBIA S A S</v>
      </c>
      <c r="G303" s="52" t="str">
        <f t="array" ref="G303">IF(B303="","",IFERROR(XLOOKUP(B303,DATA!$B$4:$B$2103,DATA!$L$4:$L$2103,"",0,1),""))</f>
        <v>UND</v>
      </c>
      <c r="H303" s="52">
        <f t="array" ref="H303">IF(B303="","",IFERROR(XLOOKUP(B303,DATA!$B$4:$B$2103,DATA!$E$4:$E$2103,0,0,1),0))</f>
        <v>0</v>
      </c>
      <c r="I303" s="53">
        <f t="array" ref="I303">IF(B303="","",IFERROR(XLOOKUP(B303,DATA!$B$4:$B$2103,DATA!$F$4:$F$2103,0,0,1),0))</f>
        <v>18545.03</v>
      </c>
      <c r="J303" s="53">
        <f t="shared" si="1"/>
        <v>0</v>
      </c>
      <c r="K303" s="52">
        <f t="array" ref="K303">IF(B303="","",IFERROR(XLOOKUP(B303,DATA!$B$4:$B$2103,DATA!$N$4:$N$2103,0,0,1),0))</f>
        <v>1</v>
      </c>
      <c r="L303" s="86">
        <f t="shared" si="2"/>
        <v>0.002739726027</v>
      </c>
      <c r="M303" s="52">
        <f t="array" ref="M303">IF(B303="","",IFERROR(XLOOKUP(B303,DATA!$B$4:$B$2103,DATA!$P$4:$P$2103,0,0,1),0))</f>
        <v>0</v>
      </c>
      <c r="N303" s="52">
        <f t="shared" si="3"/>
        <v>0</v>
      </c>
      <c r="O303" s="52">
        <f t="shared" si="4"/>
        <v>0</v>
      </c>
      <c r="P303" s="52">
        <f t="shared" si="5"/>
        <v>0</v>
      </c>
      <c r="Q303" s="52" t="str">
        <f t="shared" si="6"/>
        <v>CRITICO</v>
      </c>
      <c r="R303" s="52" t="str">
        <f t="shared" si="7"/>
        <v>PEDIR INMEDIATAMENTE</v>
      </c>
      <c r="S303" s="52">
        <f t="shared" si="8"/>
        <v>0</v>
      </c>
      <c r="T303" s="53">
        <f t="shared" si="9"/>
        <v>0</v>
      </c>
      <c r="U303" s="52" t="str">
        <f t="array" ref="U303">IF(B303="","",IFERROR(XLOOKUP(B303,DATA!$B$4:$B$2103,DATA!$M$4:$M$2103,"",0,1),""))</f>
        <v>B</v>
      </c>
      <c r="V303" s="52" t="str">
        <f t="array" ref="V303">IF(B303="","",IFERROR(XLOOKUP(B303,DATA!$B$4:$B$2103,DATA!$X$4:$X$2103,"",0,1),""))</f>
        <v>SU01F0303</v>
      </c>
      <c r="W303" s="52" t="str">
        <f t="array" ref="W303">IF(B303="","",IFERROR(XLOOKUP(B303,DATA!$B$4:$B$2103,DATA!$H$4:$H$2103,"",0,1),""))</f>
        <v>PLATAFORMA</v>
      </c>
      <c r="X303" s="52" t="str">
        <f t="shared" si="10"/>
        <v>3-MEDIA</v>
      </c>
      <c r="Y303" s="87">
        <f t="shared" si="11"/>
        <v>1.00303</v>
      </c>
      <c r="Z303" s="52">
        <f t="shared" si="12"/>
        <v>16430015</v>
      </c>
    </row>
    <row r="304" ht="15.75" customHeight="1">
      <c r="B304" s="47">
        <f>IF(DATA!B304="","",DATA!B304)</f>
        <v>16430016</v>
      </c>
      <c r="C304" s="47">
        <f t="array" ref="C304">IF(B304="","",IFERROR(XLOOKUP(B304,DATA!$B$4:$B$2103,DATA!$D$4:$D$2103,"",0,1),""))</f>
        <v>9523792</v>
      </c>
      <c r="D304" s="47" t="str">
        <f t="array" ref="D304">IF(B304="","",IFERROR(XLOOKUP(B304,DATA!$B$4:$B$2103,DATA!$C$4:$C$2103,"",0,1),""))</f>
        <v>RESORTE A GAS</v>
      </c>
      <c r="E304" s="47">
        <f t="array" ref="E304">IF(B304="","",IFERROR(XLOOKUP(B304,DATA!$B$4:$B$2103,DATA!$W$4:$W$2103,"",0,1),""))</f>
        <v>900315569</v>
      </c>
      <c r="F304" s="47" t="str">
        <f t="array" ref="F304">IF(B304="","",IFERROR(XLOOKUP(E304,PROVEEDORES!$A$2:$A$200,PROVEEDORES!$B$2:$B$200,"NO ENCONTRADO",0,1),""))</f>
        <v>VOLVO GROUP COLOMBIA S A S</v>
      </c>
      <c r="G304" s="47" t="str">
        <f t="array" ref="G304">IF(B304="","",IFERROR(XLOOKUP(B304,DATA!$B$4:$B$2103,DATA!$L$4:$L$2103,"",0,1),""))</f>
        <v>UND</v>
      </c>
      <c r="H304" s="47">
        <f t="array" ref="H304">IF(B304="","",IFERROR(XLOOKUP(B304,DATA!$B$4:$B$2103,DATA!$E$4:$E$2103,0,0,1),0))</f>
        <v>0</v>
      </c>
      <c r="I304" s="48">
        <f t="array" ref="I304">IF(B304="","",IFERROR(XLOOKUP(B304,DATA!$B$4:$B$2103,DATA!$F$4:$F$2103,0,0,1),0))</f>
        <v>174938.9</v>
      </c>
      <c r="J304" s="48">
        <f t="shared" si="1"/>
        <v>0</v>
      </c>
      <c r="K304" s="47">
        <f t="array" ref="K304">IF(B304="","",IFERROR(XLOOKUP(B304,DATA!$B$4:$B$2103,DATA!$N$4:$N$2103,0,0,1),0))</f>
        <v>5</v>
      </c>
      <c r="L304" s="85">
        <f t="shared" si="2"/>
        <v>0.01369863014</v>
      </c>
      <c r="M304" s="47">
        <f t="array" ref="M304">IF(B304="","",IFERROR(XLOOKUP(B304,DATA!$B$4:$B$2103,DATA!$P$4:$P$2103,0,0,1),0))</f>
        <v>0</v>
      </c>
      <c r="N304" s="47">
        <f t="shared" si="3"/>
        <v>0</v>
      </c>
      <c r="O304" s="47">
        <f t="shared" si="4"/>
        <v>0</v>
      </c>
      <c r="P304" s="47">
        <f t="shared" si="5"/>
        <v>0</v>
      </c>
      <c r="Q304" s="47" t="str">
        <f t="shared" si="6"/>
        <v>CRITICO</v>
      </c>
      <c r="R304" s="47" t="str">
        <f t="shared" si="7"/>
        <v>PEDIR INMEDIATAMENTE</v>
      </c>
      <c r="S304" s="47">
        <f t="shared" si="8"/>
        <v>0</v>
      </c>
      <c r="T304" s="48">
        <f t="shared" si="9"/>
        <v>0</v>
      </c>
      <c r="U304" s="47" t="str">
        <f t="array" ref="U304">IF(B304="","",IFERROR(XLOOKUP(B304,DATA!$B$4:$B$2103,DATA!$M$4:$M$2103,"",0,1),""))</f>
        <v>B</v>
      </c>
      <c r="V304" s="47" t="str">
        <f t="array" ref="V304">IF(B304="","",IFERROR(XLOOKUP(B304,DATA!$B$4:$B$2103,DATA!$X$4:$X$2103,"",0,1),""))</f>
        <v>SU01F0303</v>
      </c>
      <c r="W304" s="47" t="str">
        <f t="array" ref="W304">IF(B304="","",IFERROR(XLOOKUP(B304,DATA!$B$4:$B$2103,DATA!$H$4:$H$2103,"",0,1),""))</f>
        <v>PLATAFORMA</v>
      </c>
      <c r="X304" s="47" t="str">
        <f t="shared" si="10"/>
        <v>3-MEDIA</v>
      </c>
      <c r="Y304" s="65">
        <f t="shared" si="11"/>
        <v>5.00304</v>
      </c>
      <c r="Z304" s="47">
        <f t="shared" si="12"/>
        <v>16430016</v>
      </c>
    </row>
    <row r="305" ht="15.75" customHeight="1">
      <c r="B305" s="52">
        <f>IF(DATA!B305="","",DATA!B305)</f>
        <v>16430017</v>
      </c>
      <c r="C305" s="52">
        <f t="array" ref="C305">IF(B305="","",IFERROR(XLOOKUP(B305,DATA!$B$4:$B$2103,DATA!$D$4:$D$2103,"",0,1),""))</f>
        <v>70343526</v>
      </c>
      <c r="D305" s="52" t="str">
        <f t="array" ref="D305">IF(B305="","",IFERROR(XLOOKUP(B305,DATA!$B$4:$B$2103,DATA!$C$4:$C$2103,"",0,1),""))</f>
        <v>NIPLE DE PRUEBA PRESIÓN HIDRAULICO</v>
      </c>
      <c r="E305" s="52">
        <f t="array" ref="E305">IF(B305="","",IFERROR(XLOOKUP(B305,DATA!$B$4:$B$2103,DATA!$W$4:$W$2103,"",0,1),""))</f>
        <v>900315569</v>
      </c>
      <c r="F305" s="52" t="str">
        <f t="array" ref="F305">IF(B305="","",IFERROR(XLOOKUP(E305,PROVEEDORES!$A$2:$A$200,PROVEEDORES!$B$2:$B$200,"NO ENCONTRADO",0,1),""))</f>
        <v>VOLVO GROUP COLOMBIA S A S</v>
      </c>
      <c r="G305" s="52" t="str">
        <f t="array" ref="G305">IF(B305="","",IFERROR(XLOOKUP(B305,DATA!$B$4:$B$2103,DATA!$L$4:$L$2103,"",0,1),""))</f>
        <v>UND</v>
      </c>
      <c r="H305" s="52">
        <f t="array" ref="H305">IF(B305="","",IFERROR(XLOOKUP(B305,DATA!$B$4:$B$2103,DATA!$E$4:$E$2103,0,0,1),0))</f>
        <v>1</v>
      </c>
      <c r="I305" s="53">
        <f t="array" ref="I305">IF(B305="","",IFERROR(XLOOKUP(B305,DATA!$B$4:$B$2103,DATA!$F$4:$F$2103,0,0,1),0))</f>
        <v>154057.2</v>
      </c>
      <c r="J305" s="53">
        <f t="shared" si="1"/>
        <v>154057.2</v>
      </c>
      <c r="K305" s="52">
        <f t="array" ref="K305">IF(B305="","",IFERROR(XLOOKUP(B305,DATA!$B$4:$B$2103,DATA!$N$4:$N$2103,0,0,1),0))</f>
        <v>42</v>
      </c>
      <c r="L305" s="86">
        <f t="shared" si="2"/>
        <v>0.1150684932</v>
      </c>
      <c r="M305" s="52">
        <f t="array" ref="M305">IF(B305="","",IFERROR(XLOOKUP(B305,DATA!$B$4:$B$2103,DATA!$P$4:$P$2103,0,0,1),0))</f>
        <v>0</v>
      </c>
      <c r="N305" s="52">
        <f t="shared" si="3"/>
        <v>0</v>
      </c>
      <c r="O305" s="52">
        <f t="shared" si="4"/>
        <v>1</v>
      </c>
      <c r="P305" s="52">
        <f t="shared" si="5"/>
        <v>9</v>
      </c>
      <c r="Q305" s="52" t="str">
        <f t="shared" si="6"/>
        <v>REORDEN INMEDIATO</v>
      </c>
      <c r="R305" s="52" t="str">
        <f t="shared" si="7"/>
        <v>GENERAR OC EN 24H</v>
      </c>
      <c r="S305" s="52">
        <f t="shared" si="8"/>
        <v>0</v>
      </c>
      <c r="T305" s="53">
        <f t="shared" si="9"/>
        <v>0</v>
      </c>
      <c r="U305" s="52" t="str">
        <f t="array" ref="U305">IF(B305="","",IFERROR(XLOOKUP(B305,DATA!$B$4:$B$2103,DATA!$M$4:$M$2103,"",0,1),""))</f>
        <v>A</v>
      </c>
      <c r="V305" s="52" t="str">
        <f t="array" ref="V305">IF(B305="","",IFERROR(XLOOKUP(B305,DATA!$B$4:$B$2103,DATA!$X$4:$X$2103,"",0,1),""))</f>
        <v>SU01F0303</v>
      </c>
      <c r="W305" s="52" t="str">
        <f t="array" ref="W305">IF(B305="","",IFERROR(XLOOKUP(B305,DATA!$B$4:$B$2103,DATA!$H$4:$H$2103,"",0,1),""))</f>
        <v>PLATAFORMA</v>
      </c>
      <c r="X305" s="52" t="str">
        <f t="shared" si="10"/>
        <v>2-ALTA</v>
      </c>
      <c r="Y305" s="87" t="str">
        <f t="shared" si="11"/>
        <v/>
      </c>
      <c r="Z305" s="52" t="str">
        <f t="shared" si="12"/>
        <v/>
      </c>
    </row>
    <row r="306" ht="15.75" customHeight="1">
      <c r="B306" s="47">
        <f>IF(DATA!B306="","",DATA!B306)</f>
        <v>16430020</v>
      </c>
      <c r="C306" s="47">
        <f t="array" ref="C306">IF(B306="","",IFERROR(XLOOKUP(B306,DATA!$B$4:$B$2103,DATA!$D$4:$D$2103,"",0,1),""))</f>
        <v>20575171</v>
      </c>
      <c r="D306" s="47" t="str">
        <f t="array" ref="D306">IF(B306="","",IFERROR(XLOOKUP(B306,DATA!$B$4:$B$2103,DATA!$C$4:$C$2103,"",0,1),""))</f>
        <v>CUERPO DE DIRECCIÓN</v>
      </c>
      <c r="E306" s="47">
        <f t="array" ref="E306">IF(B306="","",IFERROR(XLOOKUP(B306,DATA!$B$4:$B$2103,DATA!$W$4:$W$2103,"",0,1),""))</f>
        <v>900315569</v>
      </c>
      <c r="F306" s="47" t="str">
        <f t="array" ref="F306">IF(B306="","",IFERROR(XLOOKUP(E306,PROVEEDORES!$A$2:$A$200,PROVEEDORES!$B$2:$B$200,"NO ENCONTRADO",0,1),""))</f>
        <v>VOLVO GROUP COLOMBIA S A S</v>
      </c>
      <c r="G306" s="47" t="str">
        <f t="array" ref="G306">IF(B306="","",IFERROR(XLOOKUP(B306,DATA!$B$4:$B$2103,DATA!$L$4:$L$2103,"",0,1),""))</f>
        <v>UND</v>
      </c>
      <c r="H306" s="47">
        <f t="array" ref="H306">IF(B306="","",IFERROR(XLOOKUP(B306,DATA!$B$4:$B$2103,DATA!$E$4:$E$2103,0,0,1),0))</f>
        <v>0</v>
      </c>
      <c r="I306" s="48">
        <f t="array" ref="I306">IF(B306="","",IFERROR(XLOOKUP(B306,DATA!$B$4:$B$2103,DATA!$F$4:$F$2103,0,0,1),0))</f>
        <v>1859406</v>
      </c>
      <c r="J306" s="48">
        <f t="shared" si="1"/>
        <v>0</v>
      </c>
      <c r="K306" s="47">
        <f t="array" ref="K306">IF(B306="","",IFERROR(XLOOKUP(B306,DATA!$B$4:$B$2103,DATA!$N$4:$N$2103,0,0,1),0))</f>
        <v>1</v>
      </c>
      <c r="L306" s="85">
        <f t="shared" si="2"/>
        <v>0.002739726027</v>
      </c>
      <c r="M306" s="47">
        <f t="array" ref="M306">IF(B306="","",IFERROR(XLOOKUP(B306,DATA!$B$4:$B$2103,DATA!$P$4:$P$2103,0,0,1),0))</f>
        <v>0</v>
      </c>
      <c r="N306" s="47">
        <f t="shared" si="3"/>
        <v>0</v>
      </c>
      <c r="O306" s="47">
        <f t="shared" si="4"/>
        <v>0</v>
      </c>
      <c r="P306" s="47">
        <f t="shared" si="5"/>
        <v>0</v>
      </c>
      <c r="Q306" s="47" t="str">
        <f t="shared" si="6"/>
        <v>CRITICO</v>
      </c>
      <c r="R306" s="47" t="str">
        <f t="shared" si="7"/>
        <v>PEDIR INMEDIATAMENTE</v>
      </c>
      <c r="S306" s="47">
        <f t="shared" si="8"/>
        <v>0</v>
      </c>
      <c r="T306" s="48">
        <f t="shared" si="9"/>
        <v>0</v>
      </c>
      <c r="U306" s="47" t="str">
        <f t="array" ref="U306">IF(B306="","",IFERROR(XLOOKUP(B306,DATA!$B$4:$B$2103,DATA!$M$4:$M$2103,"",0,1),""))</f>
        <v>B</v>
      </c>
      <c r="V306" s="47" t="str">
        <f t="array" ref="V306">IF(B306="","",IFERROR(XLOOKUP(B306,DATA!$B$4:$B$2103,DATA!$X$4:$X$2103,"",0,1),""))</f>
        <v>SU01F0304</v>
      </c>
      <c r="W306" s="47" t="str">
        <f t="array" ref="W306">IF(B306="","",IFERROR(XLOOKUP(B306,DATA!$B$4:$B$2103,DATA!$H$4:$H$2103,"",0,1),""))</f>
        <v>PLATAFORMA</v>
      </c>
      <c r="X306" s="47" t="str">
        <f t="shared" si="10"/>
        <v>3-MEDIA</v>
      </c>
      <c r="Y306" s="65">
        <f t="shared" si="11"/>
        <v>1.00306</v>
      </c>
      <c r="Z306" s="47">
        <f t="shared" si="12"/>
        <v>16430020</v>
      </c>
    </row>
    <row r="307" ht="15.75" customHeight="1">
      <c r="B307" s="52">
        <f>IF(DATA!B307="","",DATA!B307)</f>
        <v>16430021</v>
      </c>
      <c r="C307" s="52">
        <f t="array" ref="C307">IF(B307="","",IFERROR(XLOOKUP(B307,DATA!$B$4:$B$2103,DATA!$D$4:$D$2103,"",0,1),""))</f>
        <v>20562477</v>
      </c>
      <c r="D307" s="52" t="str">
        <f t="array" ref="D307">IF(B307="","",IFERROR(XLOOKUP(B307,DATA!$B$4:$B$2103,DATA!$C$4:$C$2103,"",0,1),""))</f>
        <v>VOLANTE DE DIRECCIÓN</v>
      </c>
      <c r="E307" s="52">
        <f t="array" ref="E307">IF(B307="","",IFERROR(XLOOKUP(B307,DATA!$B$4:$B$2103,DATA!$W$4:$W$2103,"",0,1),""))</f>
        <v>900315569</v>
      </c>
      <c r="F307" s="52" t="str">
        <f t="array" ref="F307">IF(B307="","",IFERROR(XLOOKUP(E307,PROVEEDORES!$A$2:$A$200,PROVEEDORES!$B$2:$B$200,"NO ENCONTRADO",0,1),""))</f>
        <v>VOLVO GROUP COLOMBIA S A S</v>
      </c>
      <c r="G307" s="52" t="str">
        <f t="array" ref="G307">IF(B307="","",IFERROR(XLOOKUP(B307,DATA!$B$4:$B$2103,DATA!$L$4:$L$2103,"",0,1),""))</f>
        <v>UND</v>
      </c>
      <c r="H307" s="52">
        <f t="array" ref="H307">IF(B307="","",IFERROR(XLOOKUP(B307,DATA!$B$4:$B$2103,DATA!$E$4:$E$2103,0,0,1),0))</f>
        <v>0</v>
      </c>
      <c r="I307" s="53">
        <f t="array" ref="I307">IF(B307="","",IFERROR(XLOOKUP(B307,DATA!$B$4:$B$2103,DATA!$F$4:$F$2103,0,0,1),0))</f>
        <v>1408145</v>
      </c>
      <c r="J307" s="53">
        <f t="shared" si="1"/>
        <v>0</v>
      </c>
      <c r="K307" s="52">
        <f t="array" ref="K307">IF(B307="","",IFERROR(XLOOKUP(B307,DATA!$B$4:$B$2103,DATA!$N$4:$N$2103,0,0,1),0))</f>
        <v>2</v>
      </c>
      <c r="L307" s="86">
        <f t="shared" si="2"/>
        <v>0.005479452055</v>
      </c>
      <c r="M307" s="52">
        <f t="array" ref="M307">IF(B307="","",IFERROR(XLOOKUP(B307,DATA!$B$4:$B$2103,DATA!$P$4:$P$2103,0,0,1),0))</f>
        <v>0</v>
      </c>
      <c r="N307" s="52">
        <f t="shared" si="3"/>
        <v>0</v>
      </c>
      <c r="O307" s="52">
        <f t="shared" si="4"/>
        <v>0</v>
      </c>
      <c r="P307" s="52">
        <f t="shared" si="5"/>
        <v>0</v>
      </c>
      <c r="Q307" s="52" t="str">
        <f t="shared" si="6"/>
        <v>CRITICO</v>
      </c>
      <c r="R307" s="52" t="str">
        <f t="shared" si="7"/>
        <v>PEDIR INMEDIATAMENTE</v>
      </c>
      <c r="S307" s="52">
        <f t="shared" si="8"/>
        <v>0</v>
      </c>
      <c r="T307" s="53">
        <f t="shared" si="9"/>
        <v>0</v>
      </c>
      <c r="U307" s="52" t="str">
        <f t="array" ref="U307">IF(B307="","",IFERROR(XLOOKUP(B307,DATA!$B$4:$B$2103,DATA!$M$4:$M$2103,"",0,1),""))</f>
        <v>B</v>
      </c>
      <c r="V307" s="52" t="str">
        <f t="array" ref="V307">IF(B307="","",IFERROR(XLOOKUP(B307,DATA!$B$4:$B$2103,DATA!$X$4:$X$2103,"",0,1),""))</f>
        <v>SU01F0201</v>
      </c>
      <c r="W307" s="52" t="str">
        <f t="array" ref="W307">IF(B307="","",IFERROR(XLOOKUP(B307,DATA!$B$4:$B$2103,DATA!$H$4:$H$2103,"",0,1),""))</f>
        <v>PLATAFORMA</v>
      </c>
      <c r="X307" s="52" t="str">
        <f t="shared" si="10"/>
        <v>3-MEDIA</v>
      </c>
      <c r="Y307" s="87">
        <f t="shared" si="11"/>
        <v>2.00307</v>
      </c>
      <c r="Z307" s="52">
        <f t="shared" si="12"/>
        <v>16430021</v>
      </c>
    </row>
    <row r="308" ht="15.75" customHeight="1">
      <c r="B308" s="47" t="str">
        <f>IF(DATA!B308="","",DATA!B308)</f>
        <v>16430021-R</v>
      </c>
      <c r="C308" s="47">
        <f t="array" ref="C308">IF(B308="","",IFERROR(XLOOKUP(B308,DATA!$B$4:$B$2103,DATA!$D$4:$D$2103,"",0,1),""))</f>
        <v>20562477</v>
      </c>
      <c r="D308" s="47" t="str">
        <f t="array" ref="D308">IF(B308="","",IFERROR(XLOOKUP(B308,DATA!$B$4:$B$2103,DATA!$C$4:$C$2103,"",0,1),""))</f>
        <v>VOLANTE DE DIRECCIÓN</v>
      </c>
      <c r="E308" s="47">
        <f t="array" ref="E308">IF(B308="","",IFERROR(XLOOKUP(B308,DATA!$B$4:$B$2103,DATA!$W$4:$W$2103,"",0,1),""))</f>
        <v>900693598</v>
      </c>
      <c r="F308" s="47" t="str">
        <f t="array" ref="F308">IF(B308="","",IFERROR(XLOOKUP(E308,PROVEEDORES!$A$2:$A$200,PROVEEDORES!$B$2:$B$200,"NO ENCONTRADO",0,1),""))</f>
        <v>NO ENCONTRADO</v>
      </c>
      <c r="G308" s="47" t="str">
        <f t="array" ref="G308">IF(B308="","",IFERROR(XLOOKUP(B308,DATA!$B$4:$B$2103,DATA!$L$4:$L$2103,"",0,1),""))</f>
        <v>UND</v>
      </c>
      <c r="H308" s="47">
        <f t="array" ref="H308">IF(B308="","",IFERROR(XLOOKUP(B308,DATA!$B$4:$B$2103,DATA!$E$4:$E$2103,0,0,1),0))</f>
        <v>0</v>
      </c>
      <c r="I308" s="48">
        <f t="array" ref="I308">IF(B308="","",IFERROR(XLOOKUP(B308,DATA!$B$4:$B$2103,DATA!$F$4:$F$2103,0,0,1),0))</f>
        <v>119000</v>
      </c>
      <c r="J308" s="48">
        <f t="shared" si="1"/>
        <v>0</v>
      </c>
      <c r="K308" s="47">
        <f t="array" ref="K308">IF(B308="","",IFERROR(XLOOKUP(B308,DATA!$B$4:$B$2103,DATA!$N$4:$N$2103,0,0,1),0))</f>
        <v>299</v>
      </c>
      <c r="L308" s="85">
        <f t="shared" si="2"/>
        <v>0.8191780822</v>
      </c>
      <c r="M308" s="47">
        <f t="array" ref="M308">IF(B308="","",IFERROR(XLOOKUP(B308,DATA!$B$4:$B$2103,DATA!$P$4:$P$2103,0,0,1),0))</f>
        <v>0</v>
      </c>
      <c r="N308" s="47">
        <f t="shared" si="3"/>
        <v>3</v>
      </c>
      <c r="O308" s="47">
        <f t="shared" si="4"/>
        <v>9</v>
      </c>
      <c r="P308" s="47">
        <f t="shared" si="5"/>
        <v>0</v>
      </c>
      <c r="Q308" s="47" t="str">
        <f t="shared" si="6"/>
        <v>CRITICO</v>
      </c>
      <c r="R308" s="47" t="str">
        <f t="shared" si="7"/>
        <v>PEDIR INMEDIATAMENTE</v>
      </c>
      <c r="S308" s="47">
        <f t="shared" si="8"/>
        <v>9</v>
      </c>
      <c r="T308" s="48">
        <f t="shared" si="9"/>
        <v>1071000</v>
      </c>
      <c r="U308" s="47" t="str">
        <f t="array" ref="U308">IF(B308="","",IFERROR(XLOOKUP(B308,DATA!$B$4:$B$2103,DATA!$M$4:$M$2103,"",0,1),""))</f>
        <v>A</v>
      </c>
      <c r="V308" s="47" t="str">
        <f t="array" ref="V308">IF(B308="","",IFERROR(XLOOKUP(B308,DATA!$B$4:$B$2103,DATA!$X$4:$X$2103,"",0,1),""))</f>
        <v>SU01B0205</v>
      </c>
      <c r="W308" s="47" t="str">
        <f t="array" ref="W308">IF(B308="","",IFERROR(XLOOKUP(B308,DATA!$B$4:$B$2103,DATA!$H$4:$H$2103,"",0,1),""))</f>
        <v>PLATAFORMA</v>
      </c>
      <c r="X308" s="47" t="str">
        <f t="shared" si="10"/>
        <v>1-MAXIMA</v>
      </c>
      <c r="Y308" s="65">
        <f t="shared" si="11"/>
        <v>299.00308</v>
      </c>
      <c r="Z308" s="47" t="str">
        <f t="shared" si="12"/>
        <v>16430021-R</v>
      </c>
    </row>
    <row r="309" ht="15.75" customHeight="1">
      <c r="B309" s="52">
        <f>IF(DATA!B309="","",DATA!B309)</f>
        <v>16430022</v>
      </c>
      <c r="C309" s="52">
        <f t="array" ref="C309">IF(B309="","",IFERROR(XLOOKUP(B309,DATA!$B$4:$B$2103,DATA!$D$4:$D$2103,"",0,1),""))</f>
        <v>994878</v>
      </c>
      <c r="D309" s="52" t="str">
        <f t="array" ref="D309">IF(B309="","",IFERROR(XLOOKUP(B309,DATA!$B$4:$B$2103,DATA!$C$4:$C$2103,"",0,1),""))</f>
        <v>ARANDELA 13.5x34x3</v>
      </c>
      <c r="E309" s="52">
        <f t="array" ref="E309">IF(B309="","",IFERROR(XLOOKUP(B309,DATA!$B$4:$B$2103,DATA!$W$4:$W$2103,"",0,1),""))</f>
        <v>900315569</v>
      </c>
      <c r="F309" s="52" t="str">
        <f t="array" ref="F309">IF(B309="","",IFERROR(XLOOKUP(E309,PROVEEDORES!$A$2:$A$200,PROVEEDORES!$B$2:$B$200,"NO ENCONTRADO",0,1),""))</f>
        <v>VOLVO GROUP COLOMBIA S A S</v>
      </c>
      <c r="G309" s="52" t="str">
        <f t="array" ref="G309">IF(B309="","",IFERROR(XLOOKUP(B309,DATA!$B$4:$B$2103,DATA!$L$4:$L$2103,"",0,1),""))</f>
        <v>UND</v>
      </c>
      <c r="H309" s="52">
        <f t="array" ref="H309">IF(B309="","",IFERROR(XLOOKUP(B309,DATA!$B$4:$B$2103,DATA!$E$4:$E$2103,0,0,1),0))</f>
        <v>0</v>
      </c>
      <c r="I309" s="53">
        <f t="array" ref="I309">IF(B309="","",IFERROR(XLOOKUP(B309,DATA!$B$4:$B$2103,DATA!$F$4:$F$2103,0,0,1),0))</f>
        <v>3473.832</v>
      </c>
      <c r="J309" s="53">
        <f t="shared" si="1"/>
        <v>0</v>
      </c>
      <c r="K309" s="52">
        <f t="array" ref="K309">IF(B309="","",IFERROR(XLOOKUP(B309,DATA!$B$4:$B$2103,DATA!$N$4:$N$2103,0,0,1),0))</f>
        <v>20</v>
      </c>
      <c r="L309" s="86">
        <f t="shared" si="2"/>
        <v>0.05479452055</v>
      </c>
      <c r="M309" s="52">
        <f t="array" ref="M309">IF(B309="","",IFERROR(XLOOKUP(B309,DATA!$B$4:$B$2103,DATA!$P$4:$P$2103,0,0,1),0))</f>
        <v>0</v>
      </c>
      <c r="N309" s="52">
        <f t="shared" si="3"/>
        <v>0</v>
      </c>
      <c r="O309" s="52">
        <f t="shared" si="4"/>
        <v>0</v>
      </c>
      <c r="P309" s="52">
        <f t="shared" si="5"/>
        <v>0</v>
      </c>
      <c r="Q309" s="52" t="str">
        <f t="shared" si="6"/>
        <v>CRITICO</v>
      </c>
      <c r="R309" s="52" t="str">
        <f t="shared" si="7"/>
        <v>PEDIR INMEDIATAMENTE</v>
      </c>
      <c r="S309" s="52">
        <f t="shared" si="8"/>
        <v>0</v>
      </c>
      <c r="T309" s="53">
        <f t="shared" si="9"/>
        <v>0</v>
      </c>
      <c r="U309" s="52" t="str">
        <f t="array" ref="U309">IF(B309="","",IFERROR(XLOOKUP(B309,DATA!$B$4:$B$2103,DATA!$M$4:$M$2103,"",0,1),""))</f>
        <v>A</v>
      </c>
      <c r="V309" s="52" t="str">
        <f t="array" ref="V309">IF(B309="","",IFERROR(XLOOKUP(B309,DATA!$B$4:$B$2103,DATA!$X$4:$X$2103,"",0,1),""))</f>
        <v>SU01F0303</v>
      </c>
      <c r="W309" s="52" t="str">
        <f t="array" ref="W309">IF(B309="","",IFERROR(XLOOKUP(B309,DATA!$B$4:$B$2103,DATA!$H$4:$H$2103,"",0,1),""))</f>
        <v>PLATAFORMA</v>
      </c>
      <c r="X309" s="52" t="str">
        <f t="shared" si="10"/>
        <v>1-MAXIMA</v>
      </c>
      <c r="Y309" s="87">
        <f t="shared" si="11"/>
        <v>20.00309</v>
      </c>
      <c r="Z309" s="52">
        <f t="shared" si="12"/>
        <v>16430022</v>
      </c>
    </row>
    <row r="310" ht="15.75" customHeight="1">
      <c r="B310" s="47">
        <f>IF(DATA!B310="","",DATA!B310)</f>
        <v>16430023</v>
      </c>
      <c r="C310" s="47">
        <f t="array" ref="C310">IF(B310="","",IFERROR(XLOOKUP(B310,DATA!$B$4:$B$2103,DATA!$D$4:$D$2103,"",0,1),""))</f>
        <v>949656</v>
      </c>
      <c r="D310" s="47" t="str">
        <f t="array" ref="D310">IF(B310="","",IFERROR(XLOOKUP(B310,DATA!$B$4:$B$2103,DATA!$C$4:$C$2103,"",0,1),""))</f>
        <v>ANILLO TORICO</v>
      </c>
      <c r="E310" s="47">
        <f t="array" ref="E310">IF(B310="","",IFERROR(XLOOKUP(B310,DATA!$B$4:$B$2103,DATA!$W$4:$W$2103,"",0,1),""))</f>
        <v>900315569</v>
      </c>
      <c r="F310" s="47" t="str">
        <f t="array" ref="F310">IF(B310="","",IFERROR(XLOOKUP(E310,PROVEEDORES!$A$2:$A$200,PROVEEDORES!$B$2:$B$200,"NO ENCONTRADO",0,1),""))</f>
        <v>VOLVO GROUP COLOMBIA S A S</v>
      </c>
      <c r="G310" s="47" t="str">
        <f t="array" ref="G310">IF(B310="","",IFERROR(XLOOKUP(B310,DATA!$B$4:$B$2103,DATA!$L$4:$L$2103,"",0,1),""))</f>
        <v>UND</v>
      </c>
      <c r="H310" s="47">
        <f t="array" ref="H310">IF(B310="","",IFERROR(XLOOKUP(B310,DATA!$B$4:$B$2103,DATA!$E$4:$E$2103,0,0,1),0))</f>
        <v>2</v>
      </c>
      <c r="I310" s="48">
        <f t="array" ref="I310">IF(B310="","",IFERROR(XLOOKUP(B310,DATA!$B$4:$B$2103,DATA!$F$4:$F$2103,0,0,1),0))</f>
        <v>10994.34</v>
      </c>
      <c r="J310" s="48">
        <f t="shared" si="1"/>
        <v>21988.68</v>
      </c>
      <c r="K310" s="47">
        <f t="array" ref="K310">IF(B310="","",IFERROR(XLOOKUP(B310,DATA!$B$4:$B$2103,DATA!$N$4:$N$2103,0,0,1),0))</f>
        <v>18</v>
      </c>
      <c r="L310" s="85">
        <f t="shared" si="2"/>
        <v>0.04931506849</v>
      </c>
      <c r="M310" s="47">
        <f t="array" ref="M310">IF(B310="","",IFERROR(XLOOKUP(B310,DATA!$B$4:$B$2103,DATA!$P$4:$P$2103,0,0,1),0))</f>
        <v>0</v>
      </c>
      <c r="N310" s="47">
        <f t="shared" si="3"/>
        <v>0</v>
      </c>
      <c r="O310" s="47">
        <f t="shared" si="4"/>
        <v>0</v>
      </c>
      <c r="P310" s="47">
        <f t="shared" si="5"/>
        <v>41</v>
      </c>
      <c r="Q310" s="47" t="str">
        <f t="shared" si="6"/>
        <v>OPTIMO</v>
      </c>
      <c r="R310" s="47" t="str">
        <f t="shared" si="7"/>
        <v>NIVEL OPTIMO</v>
      </c>
      <c r="S310" s="47">
        <f t="shared" si="8"/>
        <v>0</v>
      </c>
      <c r="T310" s="48">
        <f t="shared" si="9"/>
        <v>0</v>
      </c>
      <c r="U310" s="47" t="str">
        <f t="array" ref="U310">IF(B310="","",IFERROR(XLOOKUP(B310,DATA!$B$4:$B$2103,DATA!$M$4:$M$2103,"",0,1),""))</f>
        <v>A</v>
      </c>
      <c r="V310" s="47" t="str">
        <f t="array" ref="V310">IF(B310="","",IFERROR(XLOOKUP(B310,DATA!$B$4:$B$2103,DATA!$X$4:$X$2103,"",0,1),""))</f>
        <v>SU01F0303</v>
      </c>
      <c r="W310" s="47" t="str">
        <f t="array" ref="W310">IF(B310="","",IFERROR(XLOOKUP(B310,DATA!$B$4:$B$2103,DATA!$H$4:$H$2103,"",0,1),""))</f>
        <v>PLATAFORMA</v>
      </c>
      <c r="X310" s="47" t="str">
        <f t="shared" si="10"/>
        <v>2-ALTA</v>
      </c>
      <c r="Y310" s="65" t="str">
        <f t="shared" si="11"/>
        <v/>
      </c>
      <c r="Z310" s="47" t="str">
        <f t="shared" si="12"/>
        <v/>
      </c>
    </row>
    <row r="311" ht="15.75" customHeight="1">
      <c r="B311" s="52">
        <f>IF(DATA!B311="","",DATA!B311)</f>
        <v>16430024</v>
      </c>
      <c r="C311" s="52">
        <f t="array" ref="C311">IF(B311="","",IFERROR(XLOOKUP(B311,DATA!$B$4:$B$2103,DATA!$D$4:$D$2103,"",0,1),""))</f>
        <v>994829</v>
      </c>
      <c r="D311" s="52" t="str">
        <f t="array" ref="D311">IF(B311="","",IFERROR(XLOOKUP(B311,DATA!$B$4:$B$2103,DATA!$C$4:$C$2103,"",0,1),""))</f>
        <v>TUERCA HEXAGONAL</v>
      </c>
      <c r="E311" s="52">
        <f t="array" ref="E311">IF(B311="","",IFERROR(XLOOKUP(B311,DATA!$B$4:$B$2103,DATA!$W$4:$W$2103,"",0,1),""))</f>
        <v>900315569</v>
      </c>
      <c r="F311" s="52" t="str">
        <f t="array" ref="F311">IF(B311="","",IFERROR(XLOOKUP(E311,PROVEEDORES!$A$2:$A$200,PROVEEDORES!$B$2:$B$200,"NO ENCONTRADO",0,1),""))</f>
        <v>VOLVO GROUP COLOMBIA S A S</v>
      </c>
      <c r="G311" s="52" t="str">
        <f t="array" ref="G311">IF(B311="","",IFERROR(XLOOKUP(B311,DATA!$B$4:$B$2103,DATA!$L$4:$L$2103,"",0,1),""))</f>
        <v>UND</v>
      </c>
      <c r="H311" s="52">
        <f t="array" ref="H311">IF(B311="","",IFERROR(XLOOKUP(B311,DATA!$B$4:$B$2103,DATA!$E$4:$E$2103,0,0,1),0))</f>
        <v>19</v>
      </c>
      <c r="I311" s="53">
        <f t="array" ref="I311">IF(B311="","",IFERROR(XLOOKUP(B311,DATA!$B$4:$B$2103,DATA!$F$4:$F$2103,0,0,1),0))</f>
        <v>3703.935</v>
      </c>
      <c r="J311" s="53">
        <f t="shared" si="1"/>
        <v>70374.765</v>
      </c>
      <c r="K311" s="52">
        <f t="array" ref="K311">IF(B311="","",IFERROR(XLOOKUP(B311,DATA!$B$4:$B$2103,DATA!$N$4:$N$2103,0,0,1),0))</f>
        <v>1</v>
      </c>
      <c r="L311" s="86">
        <f t="shared" si="2"/>
        <v>0.002739726027</v>
      </c>
      <c r="M311" s="52">
        <f t="array" ref="M311">IF(B311="","",IFERROR(XLOOKUP(B311,DATA!$B$4:$B$2103,DATA!$P$4:$P$2103,0,0,1),0))</f>
        <v>0</v>
      </c>
      <c r="N311" s="52">
        <f t="shared" si="3"/>
        <v>0</v>
      </c>
      <c r="O311" s="52">
        <f t="shared" si="4"/>
        <v>0</v>
      </c>
      <c r="P311" s="52">
        <f t="shared" si="5"/>
        <v>6935</v>
      </c>
      <c r="Q311" s="52" t="str">
        <f t="shared" si="6"/>
        <v>EXCESO</v>
      </c>
      <c r="R311" s="52" t="str">
        <f t="shared" si="7"/>
        <v>EVALUAR REDUCCION</v>
      </c>
      <c r="S311" s="52">
        <f t="shared" si="8"/>
        <v>0</v>
      </c>
      <c r="T311" s="53">
        <f t="shared" si="9"/>
        <v>0</v>
      </c>
      <c r="U311" s="52" t="str">
        <f t="array" ref="U311">IF(B311="","",IFERROR(XLOOKUP(B311,DATA!$B$4:$B$2103,DATA!$M$4:$M$2103,"",0,1),""))</f>
        <v>A</v>
      </c>
      <c r="V311" s="52" t="str">
        <f t="array" ref="V311">IF(B311="","",IFERROR(XLOOKUP(B311,DATA!$B$4:$B$2103,DATA!$X$4:$X$2103,"",0,1),""))</f>
        <v>SU01A0202</v>
      </c>
      <c r="W311" s="52" t="str">
        <f t="array" ref="W311">IF(B311="","",IFERROR(XLOOKUP(B311,DATA!$B$4:$B$2103,DATA!$H$4:$H$2103,"",0,1),""))</f>
        <v>PLATAFORMA</v>
      </c>
      <c r="X311" s="52" t="str">
        <f t="shared" si="10"/>
        <v>2-ALTA</v>
      </c>
      <c r="Y311" s="87" t="str">
        <f t="shared" si="11"/>
        <v/>
      </c>
      <c r="Z311" s="52" t="str">
        <f t="shared" si="12"/>
        <v/>
      </c>
    </row>
    <row r="312" ht="15.75" customHeight="1">
      <c r="B312" s="47">
        <f>IF(DATA!B312="","",DATA!B312)</f>
        <v>16430025</v>
      </c>
      <c r="C312" s="47">
        <f t="array" ref="C312">IF(B312="","",IFERROR(XLOOKUP(B312,DATA!$B$4:$B$2103,DATA!$D$4:$D$2103,"",0,1),""))</f>
        <v>994411</v>
      </c>
      <c r="D312" s="47" t="str">
        <f t="array" ref="D312">IF(B312="","",IFERROR(XLOOKUP(B312,DATA!$B$4:$B$2103,DATA!$C$4:$C$2103,"",0,1),""))</f>
        <v>TORNILLO HEXAGONAL TOPE DIRECCIÓN</v>
      </c>
      <c r="E312" s="47">
        <f t="array" ref="E312">IF(B312="","",IFERROR(XLOOKUP(B312,DATA!$B$4:$B$2103,DATA!$W$4:$W$2103,"",0,1),""))</f>
        <v>900315569</v>
      </c>
      <c r="F312" s="47" t="str">
        <f t="array" ref="F312">IF(B312="","",IFERROR(XLOOKUP(E312,PROVEEDORES!$A$2:$A$200,PROVEEDORES!$B$2:$B$200,"NO ENCONTRADO",0,1),""))</f>
        <v>VOLVO GROUP COLOMBIA S A S</v>
      </c>
      <c r="G312" s="47" t="str">
        <f t="array" ref="G312">IF(B312="","",IFERROR(XLOOKUP(B312,DATA!$B$4:$B$2103,DATA!$L$4:$L$2103,"",0,1),""))</f>
        <v>UND</v>
      </c>
      <c r="H312" s="47">
        <f t="array" ref="H312">IF(B312="","",IFERROR(XLOOKUP(B312,DATA!$B$4:$B$2103,DATA!$E$4:$E$2103,0,0,1),0))</f>
        <v>48</v>
      </c>
      <c r="I312" s="48">
        <f t="array" ref="I312">IF(B312="","",IFERROR(XLOOKUP(B312,DATA!$B$4:$B$2103,DATA!$F$4:$F$2103,0,0,1),0))</f>
        <v>22691.58</v>
      </c>
      <c r="J312" s="48">
        <f t="shared" si="1"/>
        <v>1089195.84</v>
      </c>
      <c r="K312" s="47">
        <f t="array" ref="K312">IF(B312="","",IFERROR(XLOOKUP(B312,DATA!$B$4:$B$2103,DATA!$N$4:$N$2103,0,0,1),0))</f>
        <v>2</v>
      </c>
      <c r="L312" s="85">
        <f t="shared" si="2"/>
        <v>0.005479452055</v>
      </c>
      <c r="M312" s="47">
        <f t="array" ref="M312">IF(B312="","",IFERROR(XLOOKUP(B312,DATA!$B$4:$B$2103,DATA!$P$4:$P$2103,0,0,1),0))</f>
        <v>0</v>
      </c>
      <c r="N312" s="47">
        <f t="shared" si="3"/>
        <v>0</v>
      </c>
      <c r="O312" s="47">
        <f t="shared" si="4"/>
        <v>0</v>
      </c>
      <c r="P312" s="47">
        <f t="shared" si="5"/>
        <v>8760</v>
      </c>
      <c r="Q312" s="47" t="str">
        <f t="shared" si="6"/>
        <v>EXCESO</v>
      </c>
      <c r="R312" s="47" t="str">
        <f t="shared" si="7"/>
        <v>EVALUAR REDUCCION</v>
      </c>
      <c r="S312" s="47">
        <f t="shared" si="8"/>
        <v>0</v>
      </c>
      <c r="T312" s="48">
        <f t="shared" si="9"/>
        <v>0</v>
      </c>
      <c r="U312" s="47" t="str">
        <f t="array" ref="U312">IF(B312="","",IFERROR(XLOOKUP(B312,DATA!$B$4:$B$2103,DATA!$M$4:$M$2103,"",0,1),""))</f>
        <v>C</v>
      </c>
      <c r="V312" s="47" t="str">
        <f t="array" ref="V312">IF(B312="","",IFERROR(XLOOKUP(B312,DATA!$B$4:$B$2103,DATA!$X$4:$X$2103,"",0,1),""))</f>
        <v>SU01A0202</v>
      </c>
      <c r="W312" s="47" t="str">
        <f t="array" ref="W312">IF(B312="","",IFERROR(XLOOKUP(B312,DATA!$B$4:$B$2103,DATA!$H$4:$H$2103,"",0,1),""))</f>
        <v>PLATAFORMA</v>
      </c>
      <c r="X312" s="47" t="str">
        <f t="shared" si="10"/>
        <v>4-BAJA</v>
      </c>
      <c r="Y312" s="65" t="str">
        <f t="shared" si="11"/>
        <v/>
      </c>
      <c r="Z312" s="47" t="str">
        <f t="shared" si="12"/>
        <v/>
      </c>
    </row>
    <row r="313" ht="15.75" customHeight="1">
      <c r="B313" s="52">
        <f>IF(DATA!B313="","",DATA!B313)</f>
        <v>16430026</v>
      </c>
      <c r="C313" s="52">
        <f t="array" ref="C313">IF(B313="","",IFERROR(XLOOKUP(B313,DATA!$B$4:$B$2103,DATA!$D$4:$D$2103,"",0,1),""))</f>
        <v>20375108</v>
      </c>
      <c r="D313" s="52" t="str">
        <f t="array" ref="D313">IF(B313="","",IFERROR(XLOOKUP(B313,DATA!$B$4:$B$2103,DATA!$C$4:$C$2103,"",0,1),""))</f>
        <v>MANGUITO DISTANCIADOR TOPE DE DIRECCIÓN</v>
      </c>
      <c r="E313" s="52">
        <f t="array" ref="E313">IF(B313="","",IFERROR(XLOOKUP(B313,DATA!$B$4:$B$2103,DATA!$W$4:$W$2103,"",0,1),""))</f>
        <v>900315569</v>
      </c>
      <c r="F313" s="52" t="str">
        <f t="array" ref="F313">IF(B313="","",IFERROR(XLOOKUP(E313,PROVEEDORES!$A$2:$A$200,PROVEEDORES!$B$2:$B$200,"NO ENCONTRADO",0,1),""))</f>
        <v>VOLVO GROUP COLOMBIA S A S</v>
      </c>
      <c r="G313" s="52" t="str">
        <f t="array" ref="G313">IF(B313="","",IFERROR(XLOOKUP(B313,DATA!$B$4:$B$2103,DATA!$L$4:$L$2103,"",0,1),""))</f>
        <v>UND</v>
      </c>
      <c r="H313" s="52">
        <f t="array" ref="H313">IF(B313="","",IFERROR(XLOOKUP(B313,DATA!$B$4:$B$2103,DATA!$E$4:$E$2103,0,0,1),0))</f>
        <v>0</v>
      </c>
      <c r="I313" s="53">
        <f t="array" ref="I313">IF(B313="","",IFERROR(XLOOKUP(B313,DATA!$B$4:$B$2103,DATA!$F$4:$F$2103,0,0,1),0))</f>
        <v>5.025</v>
      </c>
      <c r="J313" s="53">
        <f t="shared" si="1"/>
        <v>0</v>
      </c>
      <c r="K313" s="52">
        <f t="array" ref="K313">IF(B313="","",IFERROR(XLOOKUP(B313,DATA!$B$4:$B$2103,DATA!$N$4:$N$2103,0,0,1),0))</f>
        <v>0</v>
      </c>
      <c r="L313" s="86">
        <f t="shared" si="2"/>
        <v>0</v>
      </c>
      <c r="M313" s="52">
        <f t="array" ref="M313">IF(B313="","",IFERROR(XLOOKUP(B313,DATA!$B$4:$B$2103,DATA!$P$4:$P$2103,0,0,1),0))</f>
        <v>0</v>
      </c>
      <c r="N313" s="52">
        <f t="shared" si="3"/>
        <v>0</v>
      </c>
      <c r="O313" s="52">
        <f t="shared" si="4"/>
        <v>0</v>
      </c>
      <c r="P313" s="52" t="str">
        <f t="shared" si="5"/>
        <v/>
      </c>
      <c r="Q313" s="52" t="str">
        <f t="shared" si="6"/>
        <v>CRITICO</v>
      </c>
      <c r="R313" s="52" t="str">
        <f t="shared" si="7"/>
        <v>PEDIR INMEDIATAMENTE</v>
      </c>
      <c r="S313" s="52">
        <f t="shared" si="8"/>
        <v>0</v>
      </c>
      <c r="T313" s="53">
        <f t="shared" si="9"/>
        <v>0</v>
      </c>
      <c r="U313" s="52" t="str">
        <f t="array" ref="U313">IF(B313="","",IFERROR(XLOOKUP(B313,DATA!$B$4:$B$2103,DATA!$M$4:$M$2103,"",0,1),""))</f>
        <v>A</v>
      </c>
      <c r="V313" s="52" t="str">
        <f t="array" ref="V313">IF(B313="","",IFERROR(XLOOKUP(B313,DATA!$B$4:$B$2103,DATA!$X$4:$X$2103,"",0,1),""))</f>
        <v>SU01A0202</v>
      </c>
      <c r="W313" s="52" t="str">
        <f t="array" ref="W313">IF(B313="","",IFERROR(XLOOKUP(B313,DATA!$B$4:$B$2103,DATA!$H$4:$H$2103,"",0,1),""))</f>
        <v>PLATAFORMA</v>
      </c>
      <c r="X313" s="52" t="str">
        <f t="shared" si="10"/>
        <v>1-MAXIMA</v>
      </c>
      <c r="Y313" s="87" t="str">
        <f t="shared" si="11"/>
        <v/>
      </c>
      <c r="Z313" s="52">
        <f t="shared" si="12"/>
        <v>16430026</v>
      </c>
    </row>
    <row r="314" ht="15.75" customHeight="1">
      <c r="B314" s="47">
        <f>IF(DATA!B314="","",DATA!B314)</f>
        <v>16430027</v>
      </c>
      <c r="C314" s="47">
        <f t="array" ref="C314">IF(B314="","",IFERROR(XLOOKUP(B314,DATA!$B$4:$B$2103,DATA!$D$4:$D$2103,"",0,1),""))</f>
        <v>994873</v>
      </c>
      <c r="D314" s="47" t="str">
        <f t="array" ref="D314">IF(B314="","",IFERROR(XLOOKUP(B314,DATA!$B$4:$B$2103,DATA!$C$4:$C$2103,"",0,1),""))</f>
        <v>ARANDELA 17x30x3</v>
      </c>
      <c r="E314" s="47">
        <f t="array" ref="E314">IF(B314="","",IFERROR(XLOOKUP(B314,DATA!$B$4:$B$2103,DATA!$W$4:$W$2103,"",0,1),""))</f>
        <v>900315569</v>
      </c>
      <c r="F314" s="47" t="str">
        <f t="array" ref="F314">IF(B314="","",IFERROR(XLOOKUP(E314,PROVEEDORES!$A$2:$A$200,PROVEEDORES!$B$2:$B$200,"NO ENCONTRADO",0,1),""))</f>
        <v>VOLVO GROUP COLOMBIA S A S</v>
      </c>
      <c r="G314" s="47" t="str">
        <f t="array" ref="G314">IF(B314="","",IFERROR(XLOOKUP(B314,DATA!$B$4:$B$2103,DATA!$L$4:$L$2103,"",0,1),""))</f>
        <v>UND</v>
      </c>
      <c r="H314" s="47">
        <f t="array" ref="H314">IF(B314="","",IFERROR(XLOOKUP(B314,DATA!$B$4:$B$2103,DATA!$E$4:$E$2103,0,0,1),0))</f>
        <v>0</v>
      </c>
      <c r="I314" s="48">
        <f t="array" ref="I314">IF(B314="","",IFERROR(XLOOKUP(B314,DATA!$B$4:$B$2103,DATA!$F$4:$F$2103,0,0,1),0))</f>
        <v>0.435</v>
      </c>
      <c r="J314" s="48">
        <f t="shared" si="1"/>
        <v>0</v>
      </c>
      <c r="K314" s="47">
        <f t="array" ref="K314">IF(B314="","",IFERROR(XLOOKUP(B314,DATA!$B$4:$B$2103,DATA!$N$4:$N$2103,0,0,1),0))</f>
        <v>0</v>
      </c>
      <c r="L314" s="85">
        <f t="shared" si="2"/>
        <v>0</v>
      </c>
      <c r="M314" s="47">
        <f t="array" ref="M314">IF(B314="","",IFERROR(XLOOKUP(B314,DATA!$B$4:$B$2103,DATA!$P$4:$P$2103,0,0,1),0))</f>
        <v>0</v>
      </c>
      <c r="N314" s="47">
        <f t="shared" si="3"/>
        <v>0</v>
      </c>
      <c r="O314" s="47">
        <f t="shared" si="4"/>
        <v>0</v>
      </c>
      <c r="P314" s="47" t="str">
        <f t="shared" si="5"/>
        <v/>
      </c>
      <c r="Q314" s="47" t="str">
        <f t="shared" si="6"/>
        <v>CRITICO</v>
      </c>
      <c r="R314" s="47" t="str">
        <f t="shared" si="7"/>
        <v>PEDIR INMEDIATAMENTE</v>
      </c>
      <c r="S314" s="47">
        <f t="shared" si="8"/>
        <v>0</v>
      </c>
      <c r="T314" s="48">
        <f t="shared" si="9"/>
        <v>0</v>
      </c>
      <c r="U314" s="47" t="str">
        <f t="array" ref="U314">IF(B314="","",IFERROR(XLOOKUP(B314,DATA!$B$4:$B$2103,DATA!$M$4:$M$2103,"",0,1),""))</f>
        <v>C</v>
      </c>
      <c r="V314" s="47" t="str">
        <f t="array" ref="V314">IF(B314="","",IFERROR(XLOOKUP(B314,DATA!$B$4:$B$2103,DATA!$X$4:$X$2103,"",0,1),""))</f>
        <v>SU01A0202</v>
      </c>
      <c r="W314" s="47" t="str">
        <f t="array" ref="W314">IF(B314="","",IFERROR(XLOOKUP(B314,DATA!$B$4:$B$2103,DATA!$H$4:$H$2103,"",0,1),""))</f>
        <v>PLATAFORMA</v>
      </c>
      <c r="X314" s="47" t="str">
        <f t="shared" si="10"/>
        <v>4-BAJA</v>
      </c>
      <c r="Y314" s="65" t="str">
        <f t="shared" si="11"/>
        <v/>
      </c>
      <c r="Z314" s="47">
        <f t="shared" si="12"/>
        <v>16430027</v>
      </c>
    </row>
    <row r="315" ht="15.75" customHeight="1">
      <c r="B315" s="52">
        <f>IF(DATA!B315="","",DATA!B315)</f>
        <v>16430028</v>
      </c>
      <c r="C315" s="52">
        <f t="array" ref="C315">IF(B315="","",IFERROR(XLOOKUP(B315,DATA!$B$4:$B$2103,DATA!$D$4:$D$2103,"",0,1),""))</f>
        <v>20727244</v>
      </c>
      <c r="D315" s="52" t="str">
        <f t="array" ref="D315">IF(B315="","",IFERROR(XLOOKUP(B315,DATA!$B$4:$B$2103,DATA!$C$4:$C$2103,"",0,1),""))</f>
        <v>CAJA DE DIRECCIÓN</v>
      </c>
      <c r="E315" s="52">
        <f t="array" ref="E315">IF(B315="","",IFERROR(XLOOKUP(B315,DATA!$B$4:$B$2103,DATA!$W$4:$W$2103,"",0,1),""))</f>
        <v>900315569</v>
      </c>
      <c r="F315" s="52" t="str">
        <f t="array" ref="F315">IF(B315="","",IFERROR(XLOOKUP(E315,PROVEEDORES!$A$2:$A$200,PROVEEDORES!$B$2:$B$200,"NO ENCONTRADO",0,1),""))</f>
        <v>VOLVO GROUP COLOMBIA S A S</v>
      </c>
      <c r="G315" s="52" t="str">
        <f t="array" ref="G315">IF(B315="","",IFERROR(XLOOKUP(B315,DATA!$B$4:$B$2103,DATA!$L$4:$L$2103,"",0,1),""))</f>
        <v>UND</v>
      </c>
      <c r="H315" s="52">
        <f t="array" ref="H315">IF(B315="","",IFERROR(XLOOKUP(B315,DATA!$B$4:$B$2103,DATA!$E$4:$E$2103,0,0,1),0))</f>
        <v>0</v>
      </c>
      <c r="I315" s="53">
        <f t="array" ref="I315">IF(B315="","",IFERROR(XLOOKUP(B315,DATA!$B$4:$B$2103,DATA!$F$4:$F$2103,0,0,1),0))</f>
        <v>2634</v>
      </c>
      <c r="J315" s="53">
        <f t="shared" si="1"/>
        <v>0</v>
      </c>
      <c r="K315" s="52">
        <f t="array" ref="K315">IF(B315="","",IFERROR(XLOOKUP(B315,DATA!$B$4:$B$2103,DATA!$N$4:$N$2103,0,0,1),0))</f>
        <v>0</v>
      </c>
      <c r="L315" s="86">
        <f t="shared" si="2"/>
        <v>0</v>
      </c>
      <c r="M315" s="52">
        <f t="array" ref="M315">IF(B315="","",IFERROR(XLOOKUP(B315,DATA!$B$4:$B$2103,DATA!$P$4:$P$2103,0,0,1),0))</f>
        <v>0</v>
      </c>
      <c r="N315" s="52">
        <f t="shared" si="3"/>
        <v>0</v>
      </c>
      <c r="O315" s="52">
        <f t="shared" si="4"/>
        <v>0</v>
      </c>
      <c r="P315" s="52" t="str">
        <f t="shared" si="5"/>
        <v/>
      </c>
      <c r="Q315" s="52" t="str">
        <f t="shared" si="6"/>
        <v>CRITICO</v>
      </c>
      <c r="R315" s="52" t="str">
        <f t="shared" si="7"/>
        <v>PEDIR INMEDIATAMENTE</v>
      </c>
      <c r="S315" s="52">
        <f t="shared" si="8"/>
        <v>0</v>
      </c>
      <c r="T315" s="53">
        <f t="shared" si="9"/>
        <v>0</v>
      </c>
      <c r="U315" s="52" t="str">
        <f t="array" ref="U315">IF(B315="","",IFERROR(XLOOKUP(B315,DATA!$B$4:$B$2103,DATA!$M$4:$M$2103,"",0,1),""))</f>
        <v>A</v>
      </c>
      <c r="V315" s="52" t="str">
        <f t="array" ref="V315">IF(B315="","",IFERROR(XLOOKUP(B315,DATA!$B$4:$B$2103,DATA!$X$4:$X$2103,"",0,1),""))</f>
        <v>SU01A0202</v>
      </c>
      <c r="W315" s="52" t="str">
        <f t="array" ref="W315">IF(B315="","",IFERROR(XLOOKUP(B315,DATA!$B$4:$B$2103,DATA!$H$4:$H$2103,"",0,1),""))</f>
        <v>PLATAFORMA</v>
      </c>
      <c r="X315" s="52" t="str">
        <f t="shared" si="10"/>
        <v>1-MAXIMA</v>
      </c>
      <c r="Y315" s="87" t="str">
        <f t="shared" si="11"/>
        <v/>
      </c>
      <c r="Z315" s="52">
        <f t="shared" si="12"/>
        <v>16430028</v>
      </c>
    </row>
    <row r="316" ht="15.75" customHeight="1">
      <c r="B316" s="47" t="str">
        <f>IF(DATA!B316="","",DATA!B316)</f>
        <v>16430028-R</v>
      </c>
      <c r="C316" s="47">
        <f t="array" ref="C316">IF(B316="","",IFERROR(XLOOKUP(B316,DATA!$B$4:$B$2103,DATA!$D$4:$D$2103,"",0,1),""))</f>
        <v>20727244</v>
      </c>
      <c r="D316" s="47" t="str">
        <f t="array" ref="D316">IF(B316="","",IFERROR(XLOOKUP(B316,DATA!$B$4:$B$2103,DATA!$C$4:$C$2103,"",0,1),""))</f>
        <v>CAJA DE DIRECCIÓN</v>
      </c>
      <c r="E316" s="47">
        <f t="array" ref="E316">IF(B316="","",IFERROR(XLOOKUP(B316,DATA!$B$4:$B$2103,DATA!$W$4:$W$2103,"",0,1),""))</f>
        <v>900449648</v>
      </c>
      <c r="F316" s="47" t="str">
        <f t="array" ref="F316">IF(B316="","",IFERROR(XLOOKUP(E316,PROVEEDORES!$A$2:$A$200,PROVEEDORES!$B$2:$B$200,"NO ENCONTRADO",0,1),""))</f>
        <v>SUMILOGISTICA S.A.S.</v>
      </c>
      <c r="G316" s="47" t="str">
        <f t="array" ref="G316">IF(B316="","",IFERROR(XLOOKUP(B316,DATA!$B$4:$B$2103,DATA!$L$4:$L$2103,"",0,1),""))</f>
        <v>UND</v>
      </c>
      <c r="H316" s="47">
        <f t="array" ref="H316">IF(B316="","",IFERROR(XLOOKUP(B316,DATA!$B$4:$B$2103,DATA!$E$4:$E$2103,0,0,1),0))</f>
        <v>0</v>
      </c>
      <c r="I316" s="48">
        <f t="array" ref="I316">IF(B316="","",IFERROR(XLOOKUP(B316,DATA!$B$4:$B$2103,DATA!$F$4:$F$2103,0,0,1),0))</f>
        <v>1249193</v>
      </c>
      <c r="J316" s="48">
        <f t="shared" si="1"/>
        <v>0</v>
      </c>
      <c r="K316" s="47">
        <f t="array" ref="K316">IF(B316="","",IFERROR(XLOOKUP(B316,DATA!$B$4:$B$2103,DATA!$N$4:$N$2103,0,0,1),0))</f>
        <v>70</v>
      </c>
      <c r="L316" s="85">
        <f t="shared" si="2"/>
        <v>0.1917808219</v>
      </c>
      <c r="M316" s="47">
        <f t="array" ref="M316">IF(B316="","",IFERROR(XLOOKUP(B316,DATA!$B$4:$B$2103,DATA!$P$4:$P$2103,0,0,1),0))</f>
        <v>0</v>
      </c>
      <c r="N316" s="47">
        <f t="shared" si="3"/>
        <v>1</v>
      </c>
      <c r="O316" s="47">
        <f t="shared" si="4"/>
        <v>2</v>
      </c>
      <c r="P316" s="47">
        <f t="shared" si="5"/>
        <v>0</v>
      </c>
      <c r="Q316" s="47" t="str">
        <f t="shared" si="6"/>
        <v>CRITICO</v>
      </c>
      <c r="R316" s="47" t="str">
        <f t="shared" si="7"/>
        <v>PEDIR INMEDIATAMENTE</v>
      </c>
      <c r="S316" s="47">
        <f t="shared" si="8"/>
        <v>2</v>
      </c>
      <c r="T316" s="48">
        <f t="shared" si="9"/>
        <v>2498386</v>
      </c>
      <c r="U316" s="47" t="str">
        <f t="array" ref="U316">IF(B316="","",IFERROR(XLOOKUP(B316,DATA!$B$4:$B$2103,DATA!$M$4:$M$2103,"",0,1),""))</f>
        <v>A</v>
      </c>
      <c r="V316" s="47" t="str">
        <f t="array" ref="V316">IF(B316="","",IFERROR(XLOOKUP(B316,DATA!$B$4:$B$2103,DATA!$X$4:$X$2103,"",0,1),""))</f>
        <v>SU01A0202</v>
      </c>
      <c r="W316" s="47" t="str">
        <f t="array" ref="W316">IF(B316="","",IFERROR(XLOOKUP(B316,DATA!$B$4:$B$2103,DATA!$H$4:$H$2103,"",0,1),""))</f>
        <v>PLATAFORMA</v>
      </c>
      <c r="X316" s="47" t="str">
        <f t="shared" si="10"/>
        <v>1-MAXIMA</v>
      </c>
      <c r="Y316" s="65">
        <f t="shared" si="11"/>
        <v>70.00316</v>
      </c>
      <c r="Z316" s="47" t="str">
        <f t="shared" si="12"/>
        <v>16430028-R</v>
      </c>
    </row>
    <row r="317" ht="15.75" customHeight="1">
      <c r="B317" s="52">
        <f>IF(DATA!B317="","",DATA!B317)</f>
        <v>16430029</v>
      </c>
      <c r="C317" s="52">
        <f t="array" ref="C317">IF(B317="","",IFERROR(XLOOKUP(B317,DATA!$B$4:$B$2103,DATA!$D$4:$D$2103,"",0,1),""))</f>
        <v>20722945</v>
      </c>
      <c r="D317" s="52" t="str">
        <f t="array" ref="D317">IF(B317="","",IFERROR(XLOOKUP(B317,DATA!$B$4:$B$2103,DATA!$C$4:$C$2103,"",0,1),""))</f>
        <v>COLUMNA DE DIRECCIÓN</v>
      </c>
      <c r="E317" s="52">
        <f t="array" ref="E317">IF(B317="","",IFERROR(XLOOKUP(B317,DATA!$B$4:$B$2103,DATA!$W$4:$W$2103,"",0,1),""))</f>
        <v>900315569</v>
      </c>
      <c r="F317" s="52" t="str">
        <f t="array" ref="F317">IF(B317="","",IFERROR(XLOOKUP(E317,PROVEEDORES!$A$2:$A$200,PROVEEDORES!$B$2:$B$200,"NO ENCONTRADO",0,1),""))</f>
        <v>VOLVO GROUP COLOMBIA S A S</v>
      </c>
      <c r="G317" s="52" t="str">
        <f t="array" ref="G317">IF(B317="","",IFERROR(XLOOKUP(B317,DATA!$B$4:$B$2103,DATA!$L$4:$L$2103,"",0,1),""))</f>
        <v>UND</v>
      </c>
      <c r="H317" s="52">
        <f t="array" ref="H317">IF(B317="","",IFERROR(XLOOKUP(B317,DATA!$B$4:$B$2103,DATA!$E$4:$E$2103,0,0,1),0))</f>
        <v>0</v>
      </c>
      <c r="I317" s="53">
        <f t="array" ref="I317">IF(B317="","",IFERROR(XLOOKUP(B317,DATA!$B$4:$B$2103,DATA!$F$4:$F$2103,0,0,1),0))</f>
        <v>1738668</v>
      </c>
      <c r="J317" s="53">
        <f t="shared" si="1"/>
        <v>0</v>
      </c>
      <c r="K317" s="52">
        <f t="array" ref="K317">IF(B317="","",IFERROR(XLOOKUP(B317,DATA!$B$4:$B$2103,DATA!$N$4:$N$2103,0,0,1),0))</f>
        <v>1</v>
      </c>
      <c r="L317" s="86">
        <f t="shared" si="2"/>
        <v>0.002739726027</v>
      </c>
      <c r="M317" s="52">
        <f t="array" ref="M317">IF(B317="","",IFERROR(XLOOKUP(B317,DATA!$B$4:$B$2103,DATA!$P$4:$P$2103,0,0,1),0))</f>
        <v>0</v>
      </c>
      <c r="N317" s="52">
        <f t="shared" si="3"/>
        <v>0</v>
      </c>
      <c r="O317" s="52">
        <f t="shared" si="4"/>
        <v>0</v>
      </c>
      <c r="P317" s="52">
        <f t="shared" si="5"/>
        <v>0</v>
      </c>
      <c r="Q317" s="52" t="str">
        <f t="shared" si="6"/>
        <v>CRITICO</v>
      </c>
      <c r="R317" s="52" t="str">
        <f t="shared" si="7"/>
        <v>PEDIR INMEDIATAMENTE</v>
      </c>
      <c r="S317" s="52">
        <f t="shared" si="8"/>
        <v>0</v>
      </c>
      <c r="T317" s="53">
        <f t="shared" si="9"/>
        <v>0</v>
      </c>
      <c r="U317" s="52" t="str">
        <f t="array" ref="U317">IF(B317="","",IFERROR(XLOOKUP(B317,DATA!$B$4:$B$2103,DATA!$M$4:$M$2103,"",0,1),""))</f>
        <v>B</v>
      </c>
      <c r="V317" s="52" t="str">
        <f t="array" ref="V317">IF(B317="","",IFERROR(XLOOKUP(B317,DATA!$B$4:$B$2103,DATA!$X$4:$X$2103,"",0,1),""))</f>
        <v>SU01A0202</v>
      </c>
      <c r="W317" s="52" t="str">
        <f t="array" ref="W317">IF(B317="","",IFERROR(XLOOKUP(B317,DATA!$B$4:$B$2103,DATA!$H$4:$H$2103,"",0,1),""))</f>
        <v>PLATAFORMA</v>
      </c>
      <c r="X317" s="52" t="str">
        <f t="shared" si="10"/>
        <v>3-MEDIA</v>
      </c>
      <c r="Y317" s="87">
        <f t="shared" si="11"/>
        <v>1.00317</v>
      </c>
      <c r="Z317" s="52">
        <f t="shared" si="12"/>
        <v>16430029</v>
      </c>
    </row>
    <row r="318" ht="15.75" customHeight="1">
      <c r="B318" s="47" t="str">
        <f>IF(DATA!B318="","",DATA!B318)</f>
        <v>16430029-R</v>
      </c>
      <c r="C318" s="47">
        <f t="array" ref="C318">IF(B318="","",IFERROR(XLOOKUP(B318,DATA!$B$4:$B$2103,DATA!$D$4:$D$2103,"",0,1),""))</f>
        <v>20722945</v>
      </c>
      <c r="D318" s="47" t="str">
        <f t="array" ref="D318">IF(B318="","",IFERROR(XLOOKUP(B318,DATA!$B$4:$B$2103,DATA!$C$4:$C$2103,"",0,1),""))</f>
        <v>COLUMNA DE DIRECCIÓN</v>
      </c>
      <c r="E318" s="47">
        <f t="array" ref="E318">IF(B318="","",IFERROR(XLOOKUP(B318,DATA!$B$4:$B$2103,DATA!$W$4:$W$2103,"",0,1),""))</f>
        <v>830017419</v>
      </c>
      <c r="F318" s="47" t="str">
        <f t="array" ref="F318">IF(B318="","",IFERROR(XLOOKUP(E318,PROVEEDORES!$A$2:$A$200,PROVEEDORES!$B$2:$B$200,"NO ENCONTRADO",0,1),""))</f>
        <v>MAQUI-CARDAN S.A.S.</v>
      </c>
      <c r="G318" s="47" t="str">
        <f t="array" ref="G318">IF(B318="","",IFERROR(XLOOKUP(B318,DATA!$B$4:$B$2103,DATA!$L$4:$L$2103,"",0,1),""))</f>
        <v>UND</v>
      </c>
      <c r="H318" s="47">
        <f t="array" ref="H318">IF(B318="","",IFERROR(XLOOKUP(B318,DATA!$B$4:$B$2103,DATA!$E$4:$E$2103,0,0,1),0))</f>
        <v>0</v>
      </c>
      <c r="I318" s="48">
        <f t="array" ref="I318">IF(B318="","",IFERROR(XLOOKUP(B318,DATA!$B$4:$B$2103,DATA!$F$4:$F$2103,0,0,1),0))</f>
        <v>934745</v>
      </c>
      <c r="J318" s="48">
        <f t="shared" si="1"/>
        <v>0</v>
      </c>
      <c r="K318" s="47">
        <f t="array" ref="K318">IF(B318="","",IFERROR(XLOOKUP(B318,DATA!$B$4:$B$2103,DATA!$N$4:$N$2103,0,0,1),0))</f>
        <v>3</v>
      </c>
      <c r="L318" s="85">
        <f t="shared" si="2"/>
        <v>0.008219178082</v>
      </c>
      <c r="M318" s="47">
        <f t="array" ref="M318">IF(B318="","",IFERROR(XLOOKUP(B318,DATA!$B$4:$B$2103,DATA!$P$4:$P$2103,0,0,1),0))</f>
        <v>0</v>
      </c>
      <c r="N318" s="47">
        <f t="shared" si="3"/>
        <v>0</v>
      </c>
      <c r="O318" s="47">
        <f t="shared" si="4"/>
        <v>0</v>
      </c>
      <c r="P318" s="47">
        <f t="shared" si="5"/>
        <v>0</v>
      </c>
      <c r="Q318" s="47" t="str">
        <f t="shared" si="6"/>
        <v>CRITICO</v>
      </c>
      <c r="R318" s="47" t="str">
        <f t="shared" si="7"/>
        <v>PEDIR INMEDIATAMENTE</v>
      </c>
      <c r="S318" s="47">
        <f t="shared" si="8"/>
        <v>0</v>
      </c>
      <c r="T318" s="48">
        <f t="shared" si="9"/>
        <v>0</v>
      </c>
      <c r="U318" s="47" t="str">
        <f t="array" ref="U318">IF(B318="","",IFERROR(XLOOKUP(B318,DATA!$B$4:$B$2103,DATA!$M$4:$M$2103,"",0,1),""))</f>
        <v>C</v>
      </c>
      <c r="V318" s="47" t="str">
        <f t="array" ref="V318">IF(B318="","",IFERROR(XLOOKUP(B318,DATA!$B$4:$B$2103,DATA!$X$4:$X$2103,"",0,1),""))</f>
        <v>SU01C0203</v>
      </c>
      <c r="W318" s="47" t="str">
        <f t="array" ref="W318">IF(B318="","",IFERROR(XLOOKUP(B318,DATA!$B$4:$B$2103,DATA!$H$4:$H$2103,"",0,1),""))</f>
        <v>PLATAFORMA</v>
      </c>
      <c r="X318" s="47" t="str">
        <f t="shared" si="10"/>
        <v>4-BAJA</v>
      </c>
      <c r="Y318" s="65">
        <f t="shared" si="11"/>
        <v>3.00318</v>
      </c>
      <c r="Z318" s="47" t="str">
        <f t="shared" si="12"/>
        <v>16430029-R</v>
      </c>
    </row>
    <row r="319" ht="15.75" customHeight="1">
      <c r="B319" s="52">
        <f>IF(DATA!B319="","",DATA!B319)</f>
        <v>16430030</v>
      </c>
      <c r="C319" s="52">
        <f t="array" ref="C319">IF(B319="","",IFERROR(XLOOKUP(B319,DATA!$B$4:$B$2103,DATA!$D$4:$D$2103,"",0,1),""))</f>
        <v>8196553</v>
      </c>
      <c r="D319" s="52" t="str">
        <f t="array" ref="D319">IF(B319="","",IFERROR(XLOOKUP(B319,DATA!$B$4:$B$2103,DATA!$C$4:$C$2103,"",0,1),""))</f>
        <v>CAJA ANGULAR</v>
      </c>
      <c r="E319" s="52">
        <f t="array" ref="E319">IF(B319="","",IFERROR(XLOOKUP(B319,DATA!$B$4:$B$2103,DATA!$W$4:$W$2103,"",0,1),""))</f>
        <v>900315569</v>
      </c>
      <c r="F319" s="52" t="str">
        <f t="array" ref="F319">IF(B319="","",IFERROR(XLOOKUP(E319,PROVEEDORES!$A$2:$A$200,PROVEEDORES!$B$2:$B$200,"NO ENCONTRADO",0,1),""))</f>
        <v>VOLVO GROUP COLOMBIA S A S</v>
      </c>
      <c r="G319" s="52" t="str">
        <f t="array" ref="G319">IF(B319="","",IFERROR(XLOOKUP(B319,DATA!$B$4:$B$2103,DATA!$L$4:$L$2103,"",0,1),""))</f>
        <v>UND</v>
      </c>
      <c r="H319" s="52">
        <f t="array" ref="H319">IF(B319="","",IFERROR(XLOOKUP(B319,DATA!$B$4:$B$2103,DATA!$E$4:$E$2103,0,0,1),0))</f>
        <v>0</v>
      </c>
      <c r="I319" s="53">
        <f t="array" ref="I319">IF(B319="","",IFERROR(XLOOKUP(B319,DATA!$B$4:$B$2103,DATA!$F$4:$F$2103,0,0,1),0))</f>
        <v>6371960</v>
      </c>
      <c r="J319" s="53">
        <f t="shared" si="1"/>
        <v>0</v>
      </c>
      <c r="K319" s="52">
        <f t="array" ref="K319">IF(B319="","",IFERROR(XLOOKUP(B319,DATA!$B$4:$B$2103,DATA!$N$4:$N$2103,0,0,1),0))</f>
        <v>1</v>
      </c>
      <c r="L319" s="86">
        <f t="shared" si="2"/>
        <v>0.002739726027</v>
      </c>
      <c r="M319" s="52">
        <f t="array" ref="M319">IF(B319="","",IFERROR(XLOOKUP(B319,DATA!$B$4:$B$2103,DATA!$P$4:$P$2103,0,0,1),0))</f>
        <v>0</v>
      </c>
      <c r="N319" s="52">
        <f t="shared" si="3"/>
        <v>0</v>
      </c>
      <c r="O319" s="52">
        <f t="shared" si="4"/>
        <v>0</v>
      </c>
      <c r="P319" s="52">
        <f t="shared" si="5"/>
        <v>0</v>
      </c>
      <c r="Q319" s="52" t="str">
        <f t="shared" si="6"/>
        <v>CRITICO</v>
      </c>
      <c r="R319" s="52" t="str">
        <f t="shared" si="7"/>
        <v>PEDIR INMEDIATAMENTE</v>
      </c>
      <c r="S319" s="52">
        <f t="shared" si="8"/>
        <v>0</v>
      </c>
      <c r="T319" s="53">
        <f t="shared" si="9"/>
        <v>0</v>
      </c>
      <c r="U319" s="52" t="str">
        <f t="array" ref="U319">IF(B319="","",IFERROR(XLOOKUP(B319,DATA!$B$4:$B$2103,DATA!$M$4:$M$2103,"",0,1),""))</f>
        <v>B</v>
      </c>
      <c r="V319" s="52" t="str">
        <f t="array" ref="V319">IF(B319="","",IFERROR(XLOOKUP(B319,DATA!$B$4:$B$2103,DATA!$X$4:$X$2103,"",0,1),""))</f>
        <v>SU01F0202</v>
      </c>
      <c r="W319" s="52" t="str">
        <f t="array" ref="W319">IF(B319="","",IFERROR(XLOOKUP(B319,DATA!$B$4:$B$2103,DATA!$H$4:$H$2103,"",0,1),""))</f>
        <v>PLATAFORMA</v>
      </c>
      <c r="X319" s="52" t="str">
        <f t="shared" si="10"/>
        <v>3-MEDIA</v>
      </c>
      <c r="Y319" s="87">
        <f t="shared" si="11"/>
        <v>1.00319</v>
      </c>
      <c r="Z319" s="52">
        <f t="shared" si="12"/>
        <v>16430030</v>
      </c>
    </row>
    <row r="320" ht="15.75" customHeight="1">
      <c r="B320" s="47">
        <f>IF(DATA!B320="","",DATA!B320)</f>
        <v>16430031</v>
      </c>
      <c r="C320" s="47">
        <f t="array" ref="C320">IF(B320="","",IFERROR(XLOOKUP(B320,DATA!$B$4:$B$2103,DATA!$D$4:$D$2103,"",0,1),""))</f>
        <v>20583954</v>
      </c>
      <c r="D320" s="47" t="str">
        <f t="array" ref="D320">IF(B320="","",IFERROR(XLOOKUP(B320,DATA!$B$4:$B$2103,DATA!$C$4:$C$2103,"",0,1),""))</f>
        <v>CONSOLA ESTRUCTURA</v>
      </c>
      <c r="E320" s="47">
        <f t="array" ref="E320">IF(B320="","",IFERROR(XLOOKUP(B320,DATA!$B$4:$B$2103,DATA!$W$4:$W$2103,"",0,1),""))</f>
        <v>900315569</v>
      </c>
      <c r="F320" s="47" t="str">
        <f t="array" ref="F320">IF(B320="","",IFERROR(XLOOKUP(E320,PROVEEDORES!$A$2:$A$200,PROVEEDORES!$B$2:$B$200,"NO ENCONTRADO",0,1),""))</f>
        <v>VOLVO GROUP COLOMBIA S A S</v>
      </c>
      <c r="G320" s="47" t="str">
        <f t="array" ref="G320">IF(B320="","",IFERROR(XLOOKUP(B320,DATA!$B$4:$B$2103,DATA!$L$4:$L$2103,"",0,1),""))</f>
        <v>UND</v>
      </c>
      <c r="H320" s="47">
        <f t="array" ref="H320">IF(B320="","",IFERROR(XLOOKUP(B320,DATA!$B$4:$B$2103,DATA!$E$4:$E$2103,0,0,1),0))</f>
        <v>0</v>
      </c>
      <c r="I320" s="48">
        <f t="array" ref="I320">IF(B320="","",IFERROR(XLOOKUP(B320,DATA!$B$4:$B$2103,DATA!$F$4:$F$2103,0,0,1),0))</f>
        <v>1254454</v>
      </c>
      <c r="J320" s="48">
        <f t="shared" si="1"/>
        <v>0</v>
      </c>
      <c r="K320" s="47">
        <f t="array" ref="K320">IF(B320="","",IFERROR(XLOOKUP(B320,DATA!$B$4:$B$2103,DATA!$N$4:$N$2103,0,0,1),0))</f>
        <v>1</v>
      </c>
      <c r="L320" s="85">
        <f t="shared" si="2"/>
        <v>0.002739726027</v>
      </c>
      <c r="M320" s="47">
        <f t="array" ref="M320">IF(B320="","",IFERROR(XLOOKUP(B320,DATA!$B$4:$B$2103,DATA!$P$4:$P$2103,0,0,1),0))</f>
        <v>0</v>
      </c>
      <c r="N320" s="47">
        <f t="shared" si="3"/>
        <v>0</v>
      </c>
      <c r="O320" s="47">
        <f t="shared" si="4"/>
        <v>0</v>
      </c>
      <c r="P320" s="47">
        <f t="shared" si="5"/>
        <v>0</v>
      </c>
      <c r="Q320" s="47" t="str">
        <f t="shared" si="6"/>
        <v>CRITICO</v>
      </c>
      <c r="R320" s="47" t="str">
        <f t="shared" si="7"/>
        <v>PEDIR INMEDIATAMENTE</v>
      </c>
      <c r="S320" s="47">
        <f t="shared" si="8"/>
        <v>0</v>
      </c>
      <c r="T320" s="48">
        <f t="shared" si="9"/>
        <v>0</v>
      </c>
      <c r="U320" s="47" t="str">
        <f t="array" ref="U320">IF(B320="","",IFERROR(XLOOKUP(B320,DATA!$B$4:$B$2103,DATA!$M$4:$M$2103,"",0,1),""))</f>
        <v>B</v>
      </c>
      <c r="V320" s="47" t="str">
        <f t="array" ref="V320">IF(B320="","",IFERROR(XLOOKUP(B320,DATA!$B$4:$B$2103,DATA!$X$4:$X$2103,"",0,1),""))</f>
        <v>SU01F0202</v>
      </c>
      <c r="W320" s="47" t="str">
        <f t="array" ref="W320">IF(B320="","",IFERROR(XLOOKUP(B320,DATA!$B$4:$B$2103,DATA!$H$4:$H$2103,"",0,1),""))</f>
        <v>PLATAFORMA</v>
      </c>
      <c r="X320" s="47" t="str">
        <f t="shared" si="10"/>
        <v>3-MEDIA</v>
      </c>
      <c r="Y320" s="65">
        <f t="shared" si="11"/>
        <v>1.0032</v>
      </c>
      <c r="Z320" s="47">
        <f t="shared" si="12"/>
        <v>16430031</v>
      </c>
    </row>
    <row r="321" ht="15.75" customHeight="1">
      <c r="B321" s="52">
        <f>IF(DATA!B321="","",DATA!B321)</f>
        <v>16430032</v>
      </c>
      <c r="C321" s="52">
        <f t="array" ref="C321">IF(B321="","",IFERROR(XLOOKUP(B321,DATA!$B$4:$B$2103,DATA!$D$4:$D$2103,"",0,1),""))</f>
        <v>20587274</v>
      </c>
      <c r="D321" s="52" t="str">
        <f t="array" ref="D321">IF(B321="","",IFERROR(XLOOKUP(B321,DATA!$B$4:$B$2103,DATA!$C$4:$C$2103,"",0,1),""))</f>
        <v>CONSOLA ESTRUCTURA LARGUERO</v>
      </c>
      <c r="E321" s="52">
        <f t="array" ref="E321">IF(B321="","",IFERROR(XLOOKUP(B321,DATA!$B$4:$B$2103,DATA!$W$4:$W$2103,"",0,1),""))</f>
        <v>900315569</v>
      </c>
      <c r="F321" s="52" t="str">
        <f t="array" ref="F321">IF(B321="","",IFERROR(XLOOKUP(E321,PROVEEDORES!$A$2:$A$200,PROVEEDORES!$B$2:$B$200,"NO ENCONTRADO",0,1),""))</f>
        <v>VOLVO GROUP COLOMBIA S A S</v>
      </c>
      <c r="G321" s="52" t="str">
        <f t="array" ref="G321">IF(B321="","",IFERROR(XLOOKUP(B321,DATA!$B$4:$B$2103,DATA!$L$4:$L$2103,"",0,1),""))</f>
        <v>UND</v>
      </c>
      <c r="H321" s="52">
        <f t="array" ref="H321">IF(B321="","",IFERROR(XLOOKUP(B321,DATA!$B$4:$B$2103,DATA!$E$4:$E$2103,0,0,1),0))</f>
        <v>0</v>
      </c>
      <c r="I321" s="53">
        <f t="array" ref="I321">IF(B321="","",IFERROR(XLOOKUP(B321,DATA!$B$4:$B$2103,DATA!$F$4:$F$2103,0,0,1),0))</f>
        <v>312</v>
      </c>
      <c r="J321" s="53">
        <f t="shared" si="1"/>
        <v>0</v>
      </c>
      <c r="K321" s="52">
        <f t="array" ref="K321">IF(B321="","",IFERROR(XLOOKUP(B321,DATA!$B$4:$B$2103,DATA!$N$4:$N$2103,0,0,1),0))</f>
        <v>0</v>
      </c>
      <c r="L321" s="86">
        <f t="shared" si="2"/>
        <v>0</v>
      </c>
      <c r="M321" s="52">
        <f t="array" ref="M321">IF(B321="","",IFERROR(XLOOKUP(B321,DATA!$B$4:$B$2103,DATA!$P$4:$P$2103,0,0,1),0))</f>
        <v>0</v>
      </c>
      <c r="N321" s="52">
        <f t="shared" si="3"/>
        <v>0</v>
      </c>
      <c r="O321" s="52">
        <f t="shared" si="4"/>
        <v>0</v>
      </c>
      <c r="P321" s="52" t="str">
        <f t="shared" si="5"/>
        <v/>
      </c>
      <c r="Q321" s="52" t="str">
        <f t="shared" si="6"/>
        <v>CRITICO</v>
      </c>
      <c r="R321" s="52" t="str">
        <f t="shared" si="7"/>
        <v>PEDIR INMEDIATAMENTE</v>
      </c>
      <c r="S321" s="52">
        <f t="shared" si="8"/>
        <v>0</v>
      </c>
      <c r="T321" s="53">
        <f t="shared" si="9"/>
        <v>0</v>
      </c>
      <c r="U321" s="52" t="str">
        <f t="array" ref="U321">IF(B321="","",IFERROR(XLOOKUP(B321,DATA!$B$4:$B$2103,DATA!$M$4:$M$2103,"",0,1),""))</f>
        <v>B</v>
      </c>
      <c r="V321" s="52" t="str">
        <f t="array" ref="V321">IF(B321="","",IFERROR(XLOOKUP(B321,DATA!$B$4:$B$2103,DATA!$X$4:$X$2103,"",0,1),""))</f>
        <v>SU01A0202</v>
      </c>
      <c r="W321" s="52" t="str">
        <f t="array" ref="W321">IF(B321="","",IFERROR(XLOOKUP(B321,DATA!$B$4:$B$2103,DATA!$H$4:$H$2103,"",0,1),""))</f>
        <v>PLATAFORMA</v>
      </c>
      <c r="X321" s="52" t="str">
        <f t="shared" si="10"/>
        <v>3-MEDIA</v>
      </c>
      <c r="Y321" s="87" t="str">
        <f t="shared" si="11"/>
        <v/>
      </c>
      <c r="Z321" s="52">
        <f t="shared" si="12"/>
        <v>16430032</v>
      </c>
    </row>
    <row r="322" ht="15.75" customHeight="1">
      <c r="B322" s="47">
        <f>IF(DATA!B322="","",DATA!B322)</f>
        <v>16430033</v>
      </c>
      <c r="C322" s="47">
        <f t="array" ref="C322">IF(B322="","",IFERROR(XLOOKUP(B322,DATA!$B$4:$B$2103,DATA!$D$4:$D$2103,"",0,1),""))</f>
        <v>21113699</v>
      </c>
      <c r="D322" s="47" t="str">
        <f t="array" ref="D322">IF(B322="","",IFERROR(XLOOKUP(B322,DATA!$B$4:$B$2103,DATA!$C$4:$C$2103,"",0,1),""))</f>
        <v>CONSOLA ESTRUCTURA PARAL</v>
      </c>
      <c r="E322" s="47">
        <f t="array" ref="E322">IF(B322="","",IFERROR(XLOOKUP(B322,DATA!$B$4:$B$2103,DATA!$W$4:$W$2103,"",0,1),""))</f>
        <v>900315569</v>
      </c>
      <c r="F322" s="47" t="str">
        <f t="array" ref="F322">IF(B322="","",IFERROR(XLOOKUP(E322,PROVEEDORES!$A$2:$A$200,PROVEEDORES!$B$2:$B$200,"NO ENCONTRADO",0,1),""))</f>
        <v>VOLVO GROUP COLOMBIA S A S</v>
      </c>
      <c r="G322" s="47" t="str">
        <f t="array" ref="G322">IF(B322="","",IFERROR(XLOOKUP(B322,DATA!$B$4:$B$2103,DATA!$L$4:$L$2103,"",0,1),""))</f>
        <v>UND</v>
      </c>
      <c r="H322" s="47">
        <f t="array" ref="H322">IF(B322="","",IFERROR(XLOOKUP(B322,DATA!$B$4:$B$2103,DATA!$E$4:$E$2103,0,0,1),0))</f>
        <v>0</v>
      </c>
      <c r="I322" s="48">
        <f t="array" ref="I322">IF(B322="","",IFERROR(XLOOKUP(B322,DATA!$B$4:$B$2103,DATA!$F$4:$F$2103,0,0,1),0))</f>
        <v>1495375</v>
      </c>
      <c r="J322" s="48">
        <f t="shared" si="1"/>
        <v>0</v>
      </c>
      <c r="K322" s="47">
        <f t="array" ref="K322">IF(B322="","",IFERROR(XLOOKUP(B322,DATA!$B$4:$B$2103,DATA!$N$4:$N$2103,0,0,1),0))</f>
        <v>1</v>
      </c>
      <c r="L322" s="85">
        <f t="shared" si="2"/>
        <v>0.002739726027</v>
      </c>
      <c r="M322" s="47">
        <f t="array" ref="M322">IF(B322="","",IFERROR(XLOOKUP(B322,DATA!$B$4:$B$2103,DATA!$P$4:$P$2103,0,0,1),0))</f>
        <v>0</v>
      </c>
      <c r="N322" s="47">
        <f t="shared" si="3"/>
        <v>0</v>
      </c>
      <c r="O322" s="47">
        <f t="shared" si="4"/>
        <v>0</v>
      </c>
      <c r="P322" s="47">
        <f t="shared" si="5"/>
        <v>0</v>
      </c>
      <c r="Q322" s="47" t="str">
        <f t="shared" si="6"/>
        <v>CRITICO</v>
      </c>
      <c r="R322" s="47" t="str">
        <f t="shared" si="7"/>
        <v>PEDIR INMEDIATAMENTE</v>
      </c>
      <c r="S322" s="47">
        <f t="shared" si="8"/>
        <v>0</v>
      </c>
      <c r="T322" s="48">
        <f t="shared" si="9"/>
        <v>0</v>
      </c>
      <c r="U322" s="47" t="str">
        <f t="array" ref="U322">IF(B322="","",IFERROR(XLOOKUP(B322,DATA!$B$4:$B$2103,DATA!$M$4:$M$2103,"",0,1),""))</f>
        <v>B</v>
      </c>
      <c r="V322" s="47" t="str">
        <f t="array" ref="V322">IF(B322="","",IFERROR(XLOOKUP(B322,DATA!$B$4:$B$2103,DATA!$X$4:$X$2103,"",0,1),""))</f>
        <v>SU01F0202</v>
      </c>
      <c r="W322" s="47" t="str">
        <f t="array" ref="W322">IF(B322="","",IFERROR(XLOOKUP(B322,DATA!$B$4:$B$2103,DATA!$H$4:$H$2103,"",0,1),""))</f>
        <v>PLATAFORMA</v>
      </c>
      <c r="X322" s="47" t="str">
        <f t="shared" si="10"/>
        <v>3-MEDIA</v>
      </c>
      <c r="Y322" s="65">
        <f t="shared" si="11"/>
        <v>1.00322</v>
      </c>
      <c r="Z322" s="47">
        <f t="shared" si="12"/>
        <v>16430033</v>
      </c>
    </row>
    <row r="323" ht="15.75" customHeight="1">
      <c r="B323" s="52">
        <f>IF(DATA!B323="","",DATA!B323)</f>
        <v>16430034</v>
      </c>
      <c r="C323" s="52">
        <f t="array" ref="C323">IF(B323="","",IFERROR(XLOOKUP(B323,DATA!$B$4:$B$2103,DATA!$D$4:$D$2103,"",0,1),""))</f>
        <v>20586625</v>
      </c>
      <c r="D323" s="52" t="str">
        <f t="array" ref="D323">IF(B323="","",IFERROR(XLOOKUP(B323,DATA!$B$4:$B$2103,DATA!$C$4:$C$2103,"",0,1),""))</f>
        <v>SERVOBOMBA HIDRAULICA</v>
      </c>
      <c r="E323" s="52">
        <f t="array" ref="E323">IF(B323="","",IFERROR(XLOOKUP(B323,DATA!$B$4:$B$2103,DATA!$W$4:$W$2103,"",0,1),""))</f>
        <v>900315569</v>
      </c>
      <c r="F323" s="52" t="str">
        <f t="array" ref="F323">IF(B323="","",IFERROR(XLOOKUP(E323,PROVEEDORES!$A$2:$A$200,PROVEEDORES!$B$2:$B$200,"NO ENCONTRADO",0,1),""))</f>
        <v>VOLVO GROUP COLOMBIA S A S</v>
      </c>
      <c r="G323" s="52" t="str">
        <f t="array" ref="G323">IF(B323="","",IFERROR(XLOOKUP(B323,DATA!$B$4:$B$2103,DATA!$L$4:$L$2103,"",0,1),""))</f>
        <v>UND</v>
      </c>
      <c r="H323" s="52">
        <f t="array" ref="H323">IF(B323="","",IFERROR(XLOOKUP(B323,DATA!$B$4:$B$2103,DATA!$E$4:$E$2103,0,0,1),0))</f>
        <v>0</v>
      </c>
      <c r="I323" s="53">
        <f t="array" ref="I323">IF(B323="","",IFERROR(XLOOKUP(B323,DATA!$B$4:$B$2103,DATA!$F$4:$F$2103,0,0,1),0))</f>
        <v>3557594</v>
      </c>
      <c r="J323" s="53">
        <f t="shared" si="1"/>
        <v>0</v>
      </c>
      <c r="K323" s="52">
        <f t="array" ref="K323">IF(B323="","",IFERROR(XLOOKUP(B323,DATA!$B$4:$B$2103,DATA!$N$4:$N$2103,0,0,1),0))</f>
        <v>15</v>
      </c>
      <c r="L323" s="86">
        <f t="shared" si="2"/>
        <v>0.04109589041</v>
      </c>
      <c r="M323" s="52">
        <f t="array" ref="M323">IF(B323="","",IFERROR(XLOOKUP(B323,DATA!$B$4:$B$2103,DATA!$P$4:$P$2103,0,0,1),0))</f>
        <v>0</v>
      </c>
      <c r="N323" s="52">
        <f t="shared" si="3"/>
        <v>0</v>
      </c>
      <c r="O323" s="52">
        <f t="shared" si="4"/>
        <v>0</v>
      </c>
      <c r="P323" s="52">
        <f t="shared" si="5"/>
        <v>0</v>
      </c>
      <c r="Q323" s="52" t="str">
        <f t="shared" si="6"/>
        <v>CRITICO</v>
      </c>
      <c r="R323" s="52" t="str">
        <f t="shared" si="7"/>
        <v>PEDIR INMEDIATAMENTE</v>
      </c>
      <c r="S323" s="52">
        <f t="shared" si="8"/>
        <v>0</v>
      </c>
      <c r="T323" s="53">
        <f t="shared" si="9"/>
        <v>0</v>
      </c>
      <c r="U323" s="52" t="str">
        <f t="array" ref="U323">IF(B323="","",IFERROR(XLOOKUP(B323,DATA!$B$4:$B$2103,DATA!$M$4:$M$2103,"",0,1),""))</f>
        <v>B</v>
      </c>
      <c r="V323" s="52" t="str">
        <f t="array" ref="V323">IF(B323="","",IFERROR(XLOOKUP(B323,DATA!$B$4:$B$2103,DATA!$X$4:$X$2103,"",0,1),""))</f>
        <v>SU01F0301</v>
      </c>
      <c r="W323" s="52" t="str">
        <f t="array" ref="W323">IF(B323="","",IFERROR(XLOOKUP(B323,DATA!$B$4:$B$2103,DATA!$H$4:$H$2103,"",0,1),""))</f>
        <v>PLATAFORMA</v>
      </c>
      <c r="X323" s="52" t="str">
        <f t="shared" si="10"/>
        <v>3-MEDIA</v>
      </c>
      <c r="Y323" s="87">
        <f t="shared" si="11"/>
        <v>15.00323</v>
      </c>
      <c r="Z323" s="52">
        <f t="shared" si="12"/>
        <v>16430034</v>
      </c>
    </row>
    <row r="324" ht="15.75" customHeight="1">
      <c r="B324" s="47" t="str">
        <f>IF(DATA!B324="","",DATA!B324)</f>
        <v>16430034-R</v>
      </c>
      <c r="C324" s="47">
        <f t="array" ref="C324">IF(B324="","",IFERROR(XLOOKUP(B324,DATA!$B$4:$B$2103,DATA!$D$4:$D$2103,"",0,1),""))</f>
        <v>20586625</v>
      </c>
      <c r="D324" s="47" t="str">
        <f t="array" ref="D324">IF(B324="","",IFERROR(XLOOKUP(B324,DATA!$B$4:$B$2103,DATA!$C$4:$C$2103,"",0,1),""))</f>
        <v>SERVOBOMBA HIDRAULICA</v>
      </c>
      <c r="E324" s="47">
        <f t="array" ref="E324">IF(B324="","",IFERROR(XLOOKUP(B324,DATA!$B$4:$B$2103,DATA!$W$4:$W$2103,"",0,1),""))</f>
        <v>901688240</v>
      </c>
      <c r="F324" s="47" t="str">
        <f t="array" ref="F324">IF(B324="","",IFERROR(XLOOKUP(E324,PROVEEDORES!$A$2:$A$200,PROVEEDORES!$B$2:$B$200,"NO ENCONTRADO",0,1),""))</f>
        <v>LUCSAR SAS</v>
      </c>
      <c r="G324" s="47" t="str">
        <f t="array" ref="G324">IF(B324="","",IFERROR(XLOOKUP(B324,DATA!$B$4:$B$2103,DATA!$L$4:$L$2103,"",0,1),""))</f>
        <v>UND</v>
      </c>
      <c r="H324" s="47">
        <f t="array" ref="H324">IF(B324="","",IFERROR(XLOOKUP(B324,DATA!$B$4:$B$2103,DATA!$E$4:$E$2103,0,0,1),0))</f>
        <v>2</v>
      </c>
      <c r="I324" s="48">
        <f t="array" ref="I324">IF(B324="","",IFERROR(XLOOKUP(B324,DATA!$B$4:$B$2103,DATA!$F$4:$F$2103,0,0,1),0))</f>
        <v>714000</v>
      </c>
      <c r="J324" s="48">
        <f t="shared" si="1"/>
        <v>1428000</v>
      </c>
      <c r="K324" s="47">
        <f t="array" ref="K324">IF(B324="","",IFERROR(XLOOKUP(B324,DATA!$B$4:$B$2103,DATA!$N$4:$N$2103,0,0,1),0))</f>
        <v>7</v>
      </c>
      <c r="L324" s="85">
        <f t="shared" si="2"/>
        <v>0.01917808219</v>
      </c>
      <c r="M324" s="47">
        <f t="array" ref="M324">IF(B324="","",IFERROR(XLOOKUP(B324,DATA!$B$4:$B$2103,DATA!$P$4:$P$2103,0,0,1),0))</f>
        <v>0</v>
      </c>
      <c r="N324" s="47">
        <f t="shared" si="3"/>
        <v>0</v>
      </c>
      <c r="O324" s="47">
        <f t="shared" si="4"/>
        <v>0</v>
      </c>
      <c r="P324" s="47">
        <f t="shared" si="5"/>
        <v>104</v>
      </c>
      <c r="Q324" s="47" t="str">
        <f t="shared" si="6"/>
        <v>OPTIMO</v>
      </c>
      <c r="R324" s="47" t="str">
        <f t="shared" si="7"/>
        <v>NIVEL OPTIMO</v>
      </c>
      <c r="S324" s="47">
        <f t="shared" si="8"/>
        <v>0</v>
      </c>
      <c r="T324" s="48">
        <f t="shared" si="9"/>
        <v>0</v>
      </c>
      <c r="U324" s="47" t="str">
        <f t="array" ref="U324">IF(B324="","",IFERROR(XLOOKUP(B324,DATA!$B$4:$B$2103,DATA!$M$4:$M$2103,"",0,1),""))</f>
        <v>B</v>
      </c>
      <c r="V324" s="47" t="str">
        <f t="array" ref="V324">IF(B324="","",IFERROR(XLOOKUP(B324,DATA!$B$4:$B$2103,DATA!$X$4:$X$2103,"",0,1),""))</f>
        <v>SU01F0301</v>
      </c>
      <c r="W324" s="47" t="str">
        <f t="array" ref="W324">IF(B324="","",IFERROR(XLOOKUP(B324,DATA!$B$4:$B$2103,DATA!$H$4:$H$2103,"",0,1),""))</f>
        <v>PLATAFORMA</v>
      </c>
      <c r="X324" s="47" t="str">
        <f t="shared" si="10"/>
        <v>3-MEDIA</v>
      </c>
      <c r="Y324" s="65" t="str">
        <f t="shared" si="11"/>
        <v/>
      </c>
      <c r="Z324" s="47" t="str">
        <f t="shared" si="12"/>
        <v/>
      </c>
    </row>
    <row r="325" ht="15.75" customHeight="1">
      <c r="B325" s="52">
        <f>IF(DATA!B325="","",DATA!B325)</f>
        <v>16430035</v>
      </c>
      <c r="C325" s="52">
        <f t="array" ref="C325">IF(B325="","",IFERROR(XLOOKUP(B325,DATA!$B$4:$B$2103,DATA!$D$4:$D$2103,"",0,1),""))</f>
        <v>21263821</v>
      </c>
      <c r="D325" s="52" t="str">
        <f t="array" ref="D325">IF(B325="","",IFERROR(XLOOKUP(B325,DATA!$B$4:$B$2103,DATA!$C$4:$C$2103,"",0,1),""))</f>
        <v>RÓTULA</v>
      </c>
      <c r="E325" s="52">
        <f t="array" ref="E325">IF(B325="","",IFERROR(XLOOKUP(B325,DATA!$B$4:$B$2103,DATA!$W$4:$W$2103,"",0,1),""))</f>
        <v>900315569</v>
      </c>
      <c r="F325" s="52" t="str">
        <f t="array" ref="F325">IF(B325="","",IFERROR(XLOOKUP(E325,PROVEEDORES!$A$2:$A$200,PROVEEDORES!$B$2:$B$200,"NO ENCONTRADO",0,1),""))</f>
        <v>VOLVO GROUP COLOMBIA S A S</v>
      </c>
      <c r="G325" s="52" t="str">
        <f t="array" ref="G325">IF(B325="","",IFERROR(XLOOKUP(B325,DATA!$B$4:$B$2103,DATA!$L$4:$L$2103,"",0,1),""))</f>
        <v>UND</v>
      </c>
      <c r="H325" s="52">
        <f t="array" ref="H325">IF(B325="","",IFERROR(XLOOKUP(B325,DATA!$B$4:$B$2103,DATA!$E$4:$E$2103,0,0,1),0))</f>
        <v>1</v>
      </c>
      <c r="I325" s="53">
        <f t="array" ref="I325">IF(B325="","",IFERROR(XLOOKUP(B325,DATA!$B$4:$B$2103,DATA!$F$4:$F$2103,0,0,1),0))</f>
        <v>823267</v>
      </c>
      <c r="J325" s="53">
        <f t="shared" si="1"/>
        <v>823267</v>
      </c>
      <c r="K325" s="52">
        <f t="array" ref="K325">IF(B325="","",IFERROR(XLOOKUP(B325,DATA!$B$4:$B$2103,DATA!$N$4:$N$2103,0,0,1),0))</f>
        <v>3</v>
      </c>
      <c r="L325" s="86">
        <f t="shared" si="2"/>
        <v>0.008219178082</v>
      </c>
      <c r="M325" s="52">
        <f t="array" ref="M325">IF(B325="","",IFERROR(XLOOKUP(B325,DATA!$B$4:$B$2103,DATA!$P$4:$P$2103,0,0,1),0))</f>
        <v>0</v>
      </c>
      <c r="N325" s="52">
        <f t="shared" si="3"/>
        <v>0</v>
      </c>
      <c r="O325" s="52">
        <f t="shared" si="4"/>
        <v>0</v>
      </c>
      <c r="P325" s="52">
        <f t="shared" si="5"/>
        <v>122</v>
      </c>
      <c r="Q325" s="52" t="str">
        <f t="shared" si="6"/>
        <v>OPTIMO</v>
      </c>
      <c r="R325" s="52" t="str">
        <f t="shared" si="7"/>
        <v>NIVEL OPTIMO</v>
      </c>
      <c r="S325" s="52">
        <f t="shared" si="8"/>
        <v>0</v>
      </c>
      <c r="T325" s="53">
        <f t="shared" si="9"/>
        <v>0</v>
      </c>
      <c r="U325" s="52" t="str">
        <f t="array" ref="U325">IF(B325="","",IFERROR(XLOOKUP(B325,DATA!$B$4:$B$2103,DATA!$M$4:$M$2103,"",0,1),""))</f>
        <v>B</v>
      </c>
      <c r="V325" s="52" t="str">
        <f t="array" ref="V325">IF(B325="","",IFERROR(XLOOKUP(B325,DATA!$B$4:$B$2103,DATA!$X$4:$X$2103,"",0,1),""))</f>
        <v>SU01F0203</v>
      </c>
      <c r="W325" s="52" t="str">
        <f t="array" ref="W325">IF(B325="","",IFERROR(XLOOKUP(B325,DATA!$B$4:$B$2103,DATA!$H$4:$H$2103,"",0,1),""))</f>
        <v>PLATAFORMA</v>
      </c>
      <c r="X325" s="52" t="str">
        <f t="shared" si="10"/>
        <v>3-MEDIA</v>
      </c>
      <c r="Y325" s="87" t="str">
        <f t="shared" si="11"/>
        <v/>
      </c>
      <c r="Z325" s="52" t="str">
        <f t="shared" si="12"/>
        <v/>
      </c>
    </row>
    <row r="326" ht="15.75" customHeight="1">
      <c r="B326" s="47">
        <f>IF(DATA!B326="","",DATA!B326)</f>
        <v>16430036</v>
      </c>
      <c r="C326" s="47">
        <f t="array" ref="C326">IF(B326="","",IFERROR(XLOOKUP(B326,DATA!$B$4:$B$2103,DATA!$D$4:$D$2103,"",0,1),""))</f>
        <v>20582360</v>
      </c>
      <c r="D326" s="47" t="str">
        <f t="array" ref="D326">IF(B326="","",IFERROR(XLOOKUP(B326,DATA!$B$4:$B$2103,DATA!$C$4:$C$2103,"",0,1),""))</f>
        <v>JUNTA UNIVERSAL</v>
      </c>
      <c r="E326" s="47">
        <f t="array" ref="E326">IF(B326="","",IFERROR(XLOOKUP(B326,DATA!$B$4:$B$2103,DATA!$W$4:$W$2103,"",0,1),""))</f>
        <v>900315569</v>
      </c>
      <c r="F326" s="47" t="str">
        <f t="array" ref="F326">IF(B326="","",IFERROR(XLOOKUP(E326,PROVEEDORES!$A$2:$A$200,PROVEEDORES!$B$2:$B$200,"NO ENCONTRADO",0,1),""))</f>
        <v>VOLVO GROUP COLOMBIA S A S</v>
      </c>
      <c r="G326" s="47" t="str">
        <f t="array" ref="G326">IF(B326="","",IFERROR(XLOOKUP(B326,DATA!$B$4:$B$2103,DATA!$L$4:$L$2103,"",0,1),""))</f>
        <v>UND</v>
      </c>
      <c r="H326" s="47">
        <f t="array" ref="H326">IF(B326="","",IFERROR(XLOOKUP(B326,DATA!$B$4:$B$2103,DATA!$E$4:$E$2103,0,0,1),0))</f>
        <v>1</v>
      </c>
      <c r="I326" s="48">
        <f t="array" ref="I326">IF(B326="","",IFERROR(XLOOKUP(B326,DATA!$B$4:$B$2103,DATA!$F$4:$F$2103,0,0,1),0))</f>
        <v>725936.3</v>
      </c>
      <c r="J326" s="48">
        <f t="shared" si="1"/>
        <v>725936.3</v>
      </c>
      <c r="K326" s="47">
        <f t="array" ref="K326">IF(B326="","",IFERROR(XLOOKUP(B326,DATA!$B$4:$B$2103,DATA!$N$4:$N$2103,0,0,1),0))</f>
        <v>0</v>
      </c>
      <c r="L326" s="85">
        <f t="shared" si="2"/>
        <v>0</v>
      </c>
      <c r="M326" s="47">
        <f t="array" ref="M326">IF(B326="","",IFERROR(XLOOKUP(B326,DATA!$B$4:$B$2103,DATA!$P$4:$P$2103,0,0,1),0))</f>
        <v>0</v>
      </c>
      <c r="N326" s="47">
        <f t="shared" si="3"/>
        <v>0</v>
      </c>
      <c r="O326" s="47">
        <f t="shared" si="4"/>
        <v>0</v>
      </c>
      <c r="P326" s="47" t="str">
        <f t="shared" si="5"/>
        <v/>
      </c>
      <c r="Q326" s="47" t="str">
        <f t="shared" si="6"/>
        <v>EXCESO</v>
      </c>
      <c r="R326" s="47" t="str">
        <f t="shared" si="7"/>
        <v>EVALUAR REDUCCION</v>
      </c>
      <c r="S326" s="47">
        <f t="shared" si="8"/>
        <v>0</v>
      </c>
      <c r="T326" s="48">
        <f t="shared" si="9"/>
        <v>0</v>
      </c>
      <c r="U326" s="47" t="str">
        <f t="array" ref="U326">IF(B326="","",IFERROR(XLOOKUP(B326,DATA!$B$4:$B$2103,DATA!$M$4:$M$2103,"",0,1),""))</f>
        <v>B</v>
      </c>
      <c r="V326" s="47" t="str">
        <f t="array" ref="V326">IF(B326="","",IFERROR(XLOOKUP(B326,DATA!$B$4:$B$2103,DATA!$X$4:$X$2103,"",0,1),""))</f>
        <v>SU01A0202</v>
      </c>
      <c r="W326" s="47" t="str">
        <f t="array" ref="W326">IF(B326="","",IFERROR(XLOOKUP(B326,DATA!$B$4:$B$2103,DATA!$H$4:$H$2103,"",0,1),""))</f>
        <v>PLATAFORMA</v>
      </c>
      <c r="X326" s="47" t="str">
        <f t="shared" si="10"/>
        <v>3-MEDIA</v>
      </c>
      <c r="Y326" s="65" t="str">
        <f t="shared" si="11"/>
        <v/>
      </c>
      <c r="Z326" s="47" t="str">
        <f t="shared" si="12"/>
        <v/>
      </c>
    </row>
    <row r="327" ht="15.75" customHeight="1">
      <c r="B327" s="52">
        <f>IF(DATA!B327="","",DATA!B327)</f>
        <v>16430037</v>
      </c>
      <c r="C327" s="52">
        <f t="array" ref="C327">IF(B327="","",IFERROR(XLOOKUP(B327,DATA!$B$4:$B$2103,DATA!$D$4:$D$2103,"",0,1),""))</f>
        <v>60111935</v>
      </c>
      <c r="D327" s="52" t="str">
        <f t="array" ref="D327">IF(B327="","",IFERROR(XLOOKUP(B327,DATA!$B$4:$B$2103,DATA!$C$4:$C$2103,"",0,1),""))</f>
        <v>TORNILLO HEXAGONAL TOPE DIRECCIÓN</v>
      </c>
      <c r="E327" s="52">
        <f t="array" ref="E327">IF(B327="","",IFERROR(XLOOKUP(B327,DATA!$B$4:$B$2103,DATA!$W$4:$W$2103,"",0,1),""))</f>
        <v>900315569</v>
      </c>
      <c r="F327" s="52" t="str">
        <f t="array" ref="F327">IF(B327="","",IFERROR(XLOOKUP(E327,PROVEEDORES!$A$2:$A$200,PROVEEDORES!$B$2:$B$200,"NO ENCONTRADO",0,1),""))</f>
        <v>VOLVO GROUP COLOMBIA S A S</v>
      </c>
      <c r="G327" s="52" t="str">
        <f t="array" ref="G327">IF(B327="","",IFERROR(XLOOKUP(B327,DATA!$B$4:$B$2103,DATA!$L$4:$L$2103,"",0,1),""))</f>
        <v>UND</v>
      </c>
      <c r="H327" s="52">
        <f t="array" ref="H327">IF(B327="","",IFERROR(XLOOKUP(B327,DATA!$B$4:$B$2103,DATA!$E$4:$E$2103,0,0,1),0))</f>
        <v>1</v>
      </c>
      <c r="I327" s="53">
        <f t="array" ref="I327">IF(B327="","",IFERROR(XLOOKUP(B327,DATA!$B$4:$B$2103,DATA!$F$4:$F$2103,0,0,1),0))</f>
        <v>23385.97</v>
      </c>
      <c r="J327" s="53">
        <f t="shared" si="1"/>
        <v>23385.97</v>
      </c>
      <c r="K327" s="52">
        <f t="array" ref="K327">IF(B327="","",IFERROR(XLOOKUP(B327,DATA!$B$4:$B$2103,DATA!$N$4:$N$2103,0,0,1),0))</f>
        <v>1</v>
      </c>
      <c r="L327" s="86">
        <f t="shared" si="2"/>
        <v>0.002739726027</v>
      </c>
      <c r="M327" s="52">
        <f t="array" ref="M327">IF(B327="","",IFERROR(XLOOKUP(B327,DATA!$B$4:$B$2103,DATA!$P$4:$P$2103,0,0,1),0))</f>
        <v>0</v>
      </c>
      <c r="N327" s="52">
        <f t="shared" si="3"/>
        <v>0</v>
      </c>
      <c r="O327" s="52">
        <f t="shared" si="4"/>
        <v>0</v>
      </c>
      <c r="P327" s="52">
        <f t="shared" si="5"/>
        <v>365</v>
      </c>
      <c r="Q327" s="52" t="str">
        <f t="shared" si="6"/>
        <v>EXCESO</v>
      </c>
      <c r="R327" s="52" t="str">
        <f t="shared" si="7"/>
        <v>EVALUAR REDUCCION</v>
      </c>
      <c r="S327" s="52">
        <f t="shared" si="8"/>
        <v>0</v>
      </c>
      <c r="T327" s="53">
        <f t="shared" si="9"/>
        <v>0</v>
      </c>
      <c r="U327" s="52" t="str">
        <f t="array" ref="U327">IF(B327="","",IFERROR(XLOOKUP(B327,DATA!$B$4:$B$2103,DATA!$M$4:$M$2103,"",0,1),""))</f>
        <v>B</v>
      </c>
      <c r="V327" s="52" t="str">
        <f t="array" ref="V327">IF(B327="","",IFERROR(XLOOKUP(B327,DATA!$B$4:$B$2103,DATA!$X$4:$X$2103,"",0,1),""))</f>
        <v>SU01F0203</v>
      </c>
      <c r="W327" s="52" t="str">
        <f t="array" ref="W327">IF(B327="","",IFERROR(XLOOKUP(B327,DATA!$B$4:$B$2103,DATA!$H$4:$H$2103,"",0,1),""))</f>
        <v>PLATAFORMA</v>
      </c>
      <c r="X327" s="52" t="str">
        <f t="shared" si="10"/>
        <v>3-MEDIA</v>
      </c>
      <c r="Y327" s="87" t="str">
        <f t="shared" si="11"/>
        <v/>
      </c>
      <c r="Z327" s="52" t="str">
        <f t="shared" si="12"/>
        <v/>
      </c>
    </row>
    <row r="328" ht="15.75" customHeight="1">
      <c r="B328" s="47">
        <f>IF(DATA!B328="","",DATA!B328)</f>
        <v>16500005</v>
      </c>
      <c r="C328" s="47">
        <f t="array" ref="C328">IF(B328="","",IFERROR(XLOOKUP(B328,DATA!$B$4:$B$2103,DATA!$D$4:$D$2103,"",0,1),""))</f>
        <v>990996</v>
      </c>
      <c r="D328" s="47" t="str">
        <f t="array" ref="D328">IF(B328="","",IFERROR(XLOOKUP(B328,DATA!$B$4:$B$2103,DATA!$C$4:$C$2103,"",0,1),""))</f>
        <v>TORNILLO HEXAGONAL DE SUSPENSION M16*1,5 GR8</v>
      </c>
      <c r="E328" s="47">
        <f t="array" ref="E328">IF(B328="","",IFERROR(XLOOKUP(B328,DATA!$B$4:$B$2103,DATA!$W$4:$W$2103,"",0,1),""))</f>
        <v>900315569</v>
      </c>
      <c r="F328" s="47" t="str">
        <f t="array" ref="F328">IF(B328="","",IFERROR(XLOOKUP(E328,PROVEEDORES!$A$2:$A$200,PROVEEDORES!$B$2:$B$200,"NO ENCONTRADO",0,1),""))</f>
        <v>VOLVO GROUP COLOMBIA S A S</v>
      </c>
      <c r="G328" s="47" t="str">
        <f t="array" ref="G328">IF(B328="","",IFERROR(XLOOKUP(B328,DATA!$B$4:$B$2103,DATA!$L$4:$L$2103,"",0,1),""))</f>
        <v>UND</v>
      </c>
      <c r="H328" s="47">
        <f t="array" ref="H328">IF(B328="","",IFERROR(XLOOKUP(B328,DATA!$B$4:$B$2103,DATA!$E$4:$E$2103,0,0,1),0))</f>
        <v>2</v>
      </c>
      <c r="I328" s="48">
        <f t="array" ref="I328">IF(B328="","",IFERROR(XLOOKUP(B328,DATA!$B$4:$B$2103,DATA!$F$4:$F$2103,0,0,1),0))</f>
        <v>30470.22</v>
      </c>
      <c r="J328" s="48">
        <f t="shared" si="1"/>
        <v>60940.44</v>
      </c>
      <c r="K328" s="47">
        <f t="array" ref="K328">IF(B328="","",IFERROR(XLOOKUP(B328,DATA!$B$4:$B$2103,DATA!$N$4:$N$2103,0,0,1),0))</f>
        <v>4</v>
      </c>
      <c r="L328" s="85">
        <f t="shared" si="2"/>
        <v>0.01095890411</v>
      </c>
      <c r="M328" s="47">
        <f t="array" ref="M328">IF(B328="","",IFERROR(XLOOKUP(B328,DATA!$B$4:$B$2103,DATA!$P$4:$P$2103,0,0,1),0))</f>
        <v>0</v>
      </c>
      <c r="N328" s="47">
        <f t="shared" si="3"/>
        <v>0</v>
      </c>
      <c r="O328" s="47">
        <f t="shared" si="4"/>
        <v>0</v>
      </c>
      <c r="P328" s="47">
        <f t="shared" si="5"/>
        <v>183</v>
      </c>
      <c r="Q328" s="47" t="str">
        <f t="shared" si="6"/>
        <v>EXCESO</v>
      </c>
      <c r="R328" s="47" t="str">
        <f t="shared" si="7"/>
        <v>EVALUAR REDUCCION</v>
      </c>
      <c r="S328" s="47">
        <f t="shared" si="8"/>
        <v>0</v>
      </c>
      <c r="T328" s="48">
        <f t="shared" si="9"/>
        <v>0</v>
      </c>
      <c r="U328" s="47" t="str">
        <f t="array" ref="U328">IF(B328="","",IFERROR(XLOOKUP(B328,DATA!$B$4:$B$2103,DATA!$M$4:$M$2103,"",0,1),""))</f>
        <v>C</v>
      </c>
      <c r="V328" s="47" t="str">
        <f t="array" ref="V328">IF(B328="","",IFERROR(XLOOKUP(B328,DATA!$B$4:$B$2103,DATA!$X$4:$X$2103,"",0,1),""))</f>
        <v>A1 VOLVO</v>
      </c>
      <c r="W328" s="47" t="str">
        <f t="array" ref="W328">IF(B328="","",IFERROR(XLOOKUP(B328,DATA!$B$4:$B$2103,DATA!$H$4:$H$2103,"",0,1),""))</f>
        <v>PLATAFORMA</v>
      </c>
      <c r="X328" s="47" t="str">
        <f t="shared" si="10"/>
        <v>4-BAJA</v>
      </c>
      <c r="Y328" s="65" t="str">
        <f t="shared" si="11"/>
        <v/>
      </c>
      <c r="Z328" s="47" t="str">
        <f t="shared" si="12"/>
        <v/>
      </c>
    </row>
    <row r="329" ht="15.75" customHeight="1">
      <c r="B329" s="52">
        <f>IF(DATA!B329="","",DATA!B329)</f>
        <v>16500006</v>
      </c>
      <c r="C329" s="52">
        <f t="array" ref="C329">IF(B329="","",IFERROR(XLOOKUP(B329,DATA!$B$4:$B$2103,DATA!$D$4:$D$2103,"",0,1),""))</f>
        <v>990953</v>
      </c>
      <c r="D329" s="52" t="str">
        <f t="array" ref="D329">IF(B329="","",IFERROR(XLOOKUP(B329,DATA!$B$4:$B$2103,DATA!$C$4:$C$2103,"",0,1),""))</f>
        <v>CONTRATUERCA EMBRIADA M14 GR10</v>
      </c>
      <c r="E329" s="52">
        <f t="array" ref="E329">IF(B329="","",IFERROR(XLOOKUP(B329,DATA!$B$4:$B$2103,DATA!$W$4:$W$2103,"",0,1),""))</f>
        <v>900315569</v>
      </c>
      <c r="F329" s="52" t="str">
        <f t="array" ref="F329">IF(B329="","",IFERROR(XLOOKUP(E329,PROVEEDORES!$A$2:$A$200,PROVEEDORES!$B$2:$B$200,"NO ENCONTRADO",0,1),""))</f>
        <v>VOLVO GROUP COLOMBIA S A S</v>
      </c>
      <c r="G329" s="52" t="str">
        <f t="array" ref="G329">IF(B329="","",IFERROR(XLOOKUP(B329,DATA!$B$4:$B$2103,DATA!$L$4:$L$2103,"",0,1),""))</f>
        <v>UND</v>
      </c>
      <c r="H329" s="52">
        <f t="array" ref="H329">IF(B329="","",IFERROR(XLOOKUP(B329,DATA!$B$4:$B$2103,DATA!$E$4:$E$2103,0,0,1),0))</f>
        <v>2</v>
      </c>
      <c r="I329" s="53">
        <f t="array" ref="I329">IF(B329="","",IFERROR(XLOOKUP(B329,DATA!$B$4:$B$2103,DATA!$F$4:$F$2103,0,0,1),0))</f>
        <v>8056.11</v>
      </c>
      <c r="J329" s="53">
        <f t="shared" si="1"/>
        <v>16112.22</v>
      </c>
      <c r="K329" s="52">
        <f t="array" ref="K329">IF(B329="","",IFERROR(XLOOKUP(B329,DATA!$B$4:$B$2103,DATA!$N$4:$N$2103,0,0,1),0))</f>
        <v>6</v>
      </c>
      <c r="L329" s="86">
        <f t="shared" si="2"/>
        <v>0.01643835616</v>
      </c>
      <c r="M329" s="52">
        <f t="array" ref="M329">IF(B329="","",IFERROR(XLOOKUP(B329,DATA!$B$4:$B$2103,DATA!$P$4:$P$2103,0,0,1),0))</f>
        <v>0</v>
      </c>
      <c r="N329" s="52">
        <f t="shared" si="3"/>
        <v>0</v>
      </c>
      <c r="O329" s="52">
        <f t="shared" si="4"/>
        <v>0</v>
      </c>
      <c r="P329" s="52">
        <f t="shared" si="5"/>
        <v>122</v>
      </c>
      <c r="Q329" s="52" t="str">
        <f t="shared" si="6"/>
        <v>OPTIMO</v>
      </c>
      <c r="R329" s="52" t="str">
        <f t="shared" si="7"/>
        <v>NIVEL OPTIMO</v>
      </c>
      <c r="S329" s="52">
        <f t="shared" si="8"/>
        <v>0</v>
      </c>
      <c r="T329" s="53">
        <f t="shared" si="9"/>
        <v>0</v>
      </c>
      <c r="U329" s="52" t="str">
        <f t="array" ref="U329">IF(B329="","",IFERROR(XLOOKUP(B329,DATA!$B$4:$B$2103,DATA!$M$4:$M$2103,"",0,1),""))</f>
        <v>C</v>
      </c>
      <c r="V329" s="52" t="str">
        <f t="array" ref="V329">IF(B329="","",IFERROR(XLOOKUP(B329,DATA!$B$4:$B$2103,DATA!$X$4:$X$2103,"",0,1),""))</f>
        <v>SU01F0203</v>
      </c>
      <c r="W329" s="52" t="str">
        <f t="array" ref="W329">IF(B329="","",IFERROR(XLOOKUP(B329,DATA!$B$4:$B$2103,DATA!$H$4:$H$2103,"",0,1),""))</f>
        <v>PLATAFORMA</v>
      </c>
      <c r="X329" s="52" t="str">
        <f t="shared" si="10"/>
        <v>4-BAJA</v>
      </c>
      <c r="Y329" s="87" t="str">
        <f t="shared" si="11"/>
        <v/>
      </c>
      <c r="Z329" s="52" t="str">
        <f t="shared" si="12"/>
        <v/>
      </c>
    </row>
    <row r="330" ht="15.75" customHeight="1">
      <c r="B330" s="47">
        <f>IF(DATA!B330="","",DATA!B330)</f>
        <v>16500017</v>
      </c>
      <c r="C330" s="47">
        <f t="array" ref="C330">IF(B330="","",IFERROR(XLOOKUP(B330,DATA!$B$4:$B$2103,DATA!$D$4:$D$2103,"",0,1),""))</f>
        <v>992025</v>
      </c>
      <c r="D330" s="47" t="str">
        <f t="array" ref="D330">IF(B330="","",IFERROR(XLOOKUP(B330,DATA!$B$4:$B$2103,DATA!$C$4:$C$2103,"",0,1),""))</f>
        <v>NIPLE ANGULAR FUELLE SUSPENSIÓN</v>
      </c>
      <c r="E330" s="47">
        <f t="array" ref="E330">IF(B330="","",IFERROR(XLOOKUP(B330,DATA!$B$4:$B$2103,DATA!$W$4:$W$2103,"",0,1),""))</f>
        <v>900315569</v>
      </c>
      <c r="F330" s="47" t="str">
        <f t="array" ref="F330">IF(B330="","",IFERROR(XLOOKUP(E330,PROVEEDORES!$A$2:$A$200,PROVEEDORES!$B$2:$B$200,"NO ENCONTRADO",0,1),""))</f>
        <v>VOLVO GROUP COLOMBIA S A S</v>
      </c>
      <c r="G330" s="47" t="str">
        <f t="array" ref="G330">IF(B330="","",IFERROR(XLOOKUP(B330,DATA!$B$4:$B$2103,DATA!$L$4:$L$2103,"",0,1),""))</f>
        <v>UND</v>
      </c>
      <c r="H330" s="47">
        <f t="array" ref="H330">IF(B330="","",IFERROR(XLOOKUP(B330,DATA!$B$4:$B$2103,DATA!$E$4:$E$2103,0,0,1),0))</f>
        <v>6</v>
      </c>
      <c r="I330" s="48">
        <f t="array" ref="I330">IF(B330="","",IFERROR(XLOOKUP(B330,DATA!$B$4:$B$2103,DATA!$F$4:$F$2103,0,0,1),0))</f>
        <v>42881.91</v>
      </c>
      <c r="J330" s="48">
        <f t="shared" si="1"/>
        <v>257291.46</v>
      </c>
      <c r="K330" s="47">
        <f t="array" ref="K330">IF(B330="","",IFERROR(XLOOKUP(B330,DATA!$B$4:$B$2103,DATA!$N$4:$N$2103,0,0,1),0))</f>
        <v>187</v>
      </c>
      <c r="L330" s="85">
        <f t="shared" si="2"/>
        <v>0.5123287671</v>
      </c>
      <c r="M330" s="47">
        <f t="array" ref="M330">IF(B330="","",IFERROR(XLOOKUP(B330,DATA!$B$4:$B$2103,DATA!$P$4:$P$2103,0,0,1),0))</f>
        <v>0</v>
      </c>
      <c r="N330" s="47">
        <f t="shared" si="3"/>
        <v>2</v>
      </c>
      <c r="O330" s="47">
        <f t="shared" si="4"/>
        <v>6</v>
      </c>
      <c r="P330" s="47">
        <f t="shared" si="5"/>
        <v>12</v>
      </c>
      <c r="Q330" s="47" t="str">
        <f t="shared" si="6"/>
        <v>REORDEN INMEDIATO</v>
      </c>
      <c r="R330" s="47" t="str">
        <f t="shared" si="7"/>
        <v>GENERAR OC EN 24H</v>
      </c>
      <c r="S330" s="47">
        <f t="shared" si="8"/>
        <v>0</v>
      </c>
      <c r="T330" s="48">
        <f t="shared" si="9"/>
        <v>0</v>
      </c>
      <c r="U330" s="47" t="str">
        <f t="array" ref="U330">IF(B330="","",IFERROR(XLOOKUP(B330,DATA!$B$4:$B$2103,DATA!$M$4:$M$2103,"",0,1),""))</f>
        <v>B</v>
      </c>
      <c r="V330" s="47" t="str">
        <f t="array" ref="V330">IF(B330="","",IFERROR(XLOOKUP(B330,DATA!$B$4:$B$2103,DATA!$X$4:$X$2103,"",0,1),""))</f>
        <v>SU01F0303</v>
      </c>
      <c r="W330" s="47" t="str">
        <f t="array" ref="W330">IF(B330="","",IFERROR(XLOOKUP(B330,DATA!$B$4:$B$2103,DATA!$H$4:$H$2103,"",0,1),""))</f>
        <v>PLATAFORMA</v>
      </c>
      <c r="X330" s="47" t="str">
        <f t="shared" si="10"/>
        <v>3-MEDIA</v>
      </c>
      <c r="Y330" s="65" t="str">
        <f t="shared" si="11"/>
        <v/>
      </c>
      <c r="Z330" s="47" t="str">
        <f t="shared" si="12"/>
        <v/>
      </c>
    </row>
    <row r="331" ht="15.75" customHeight="1">
      <c r="B331" s="52">
        <f>IF(DATA!B331="","",DATA!B331)</f>
        <v>16500018</v>
      </c>
      <c r="C331" s="52">
        <f t="array" ref="C331">IF(B331="","",IFERROR(XLOOKUP(B331,DATA!$B$4:$B$2103,DATA!$D$4:$D$2103,"",0,1),""))</f>
        <v>9522937</v>
      </c>
      <c r="D331" s="52" t="str">
        <f t="array" ref="D331">IF(B331="","",IFERROR(XLOOKUP(B331,DATA!$B$4:$B$2103,DATA!$C$4:$C$2103,"",0,1),""))</f>
        <v>TOPE DE PLUMA SUSPENSIÓN</v>
      </c>
      <c r="E331" s="52">
        <f t="array" ref="E331">IF(B331="","",IFERROR(XLOOKUP(B331,DATA!$B$4:$B$2103,DATA!$W$4:$W$2103,"",0,1),""))</f>
        <v>900315569</v>
      </c>
      <c r="F331" s="52" t="str">
        <f t="array" ref="F331">IF(B331="","",IFERROR(XLOOKUP(E331,PROVEEDORES!$A$2:$A$200,PROVEEDORES!$B$2:$B$200,"NO ENCONTRADO",0,1),""))</f>
        <v>VOLVO GROUP COLOMBIA S A S</v>
      </c>
      <c r="G331" s="52" t="str">
        <f t="array" ref="G331">IF(B331="","",IFERROR(XLOOKUP(B331,DATA!$B$4:$B$2103,DATA!$L$4:$L$2103,"",0,1),""))</f>
        <v>UND</v>
      </c>
      <c r="H331" s="52">
        <f t="array" ref="H331">IF(B331="","",IFERROR(XLOOKUP(B331,DATA!$B$4:$B$2103,DATA!$E$4:$E$2103,0,0,1),0))</f>
        <v>6</v>
      </c>
      <c r="I331" s="53">
        <f t="array" ref="I331">IF(B331="","",IFERROR(XLOOKUP(B331,DATA!$B$4:$B$2103,DATA!$F$4:$F$2103,0,0,1),0))</f>
        <v>182336.7</v>
      </c>
      <c r="J331" s="53">
        <f t="shared" si="1"/>
        <v>1094020.2</v>
      </c>
      <c r="K331" s="52">
        <f t="array" ref="K331">IF(B331="","",IFERROR(XLOOKUP(B331,DATA!$B$4:$B$2103,DATA!$N$4:$N$2103,0,0,1),0))</f>
        <v>43</v>
      </c>
      <c r="L331" s="86">
        <f t="shared" si="2"/>
        <v>0.1178082192</v>
      </c>
      <c r="M331" s="52">
        <f t="array" ref="M331">IF(B331="","",IFERROR(XLOOKUP(B331,DATA!$B$4:$B$2103,DATA!$P$4:$P$2103,0,0,1),0))</f>
        <v>0</v>
      </c>
      <c r="N331" s="52">
        <f t="shared" si="3"/>
        <v>0</v>
      </c>
      <c r="O331" s="52">
        <f t="shared" si="4"/>
        <v>1</v>
      </c>
      <c r="P331" s="52">
        <f t="shared" si="5"/>
        <v>51</v>
      </c>
      <c r="Q331" s="52" t="str">
        <f t="shared" si="6"/>
        <v>OPTIMO</v>
      </c>
      <c r="R331" s="52" t="str">
        <f t="shared" si="7"/>
        <v>NIVEL OPTIMO</v>
      </c>
      <c r="S331" s="52">
        <f t="shared" si="8"/>
        <v>0</v>
      </c>
      <c r="T331" s="53">
        <f t="shared" si="9"/>
        <v>0</v>
      </c>
      <c r="U331" s="52" t="str">
        <f t="array" ref="U331">IF(B331="","",IFERROR(XLOOKUP(B331,DATA!$B$4:$B$2103,DATA!$M$4:$M$2103,"",0,1),""))</f>
        <v>B</v>
      </c>
      <c r="V331" s="52" t="str">
        <f t="array" ref="V331">IF(B331="","",IFERROR(XLOOKUP(B331,DATA!$B$4:$B$2103,DATA!$X$4:$X$2103,"",0,1),""))</f>
        <v>SU01F0301</v>
      </c>
      <c r="W331" s="52" t="str">
        <f t="array" ref="W331">IF(B331="","",IFERROR(XLOOKUP(B331,DATA!$B$4:$B$2103,DATA!$H$4:$H$2103,"",0,1),""))</f>
        <v>PLATAFORMA</v>
      </c>
      <c r="X331" s="52" t="str">
        <f t="shared" si="10"/>
        <v>3-MEDIA</v>
      </c>
      <c r="Y331" s="87" t="str">
        <f t="shared" si="11"/>
        <v/>
      </c>
      <c r="Z331" s="52" t="str">
        <f t="shared" si="12"/>
        <v/>
      </c>
    </row>
    <row r="332" ht="15.75" customHeight="1">
      <c r="B332" s="47">
        <f>IF(DATA!B332="","",DATA!B332)</f>
        <v>16500019</v>
      </c>
      <c r="C332" s="47">
        <f t="array" ref="C332">IF(B332="","",IFERROR(XLOOKUP(B332,DATA!$B$4:$B$2103,DATA!$D$4:$D$2103,"",0,1),""))</f>
        <v>1197500</v>
      </c>
      <c r="D332" s="47" t="str">
        <f t="array" ref="D332">IF(B332="","",IFERROR(XLOOKUP(B332,DATA!$B$4:$B$2103,DATA!$C$4:$C$2103,"",0,1),""))</f>
        <v>PASADOR AMORTIGUADOR</v>
      </c>
      <c r="E332" s="47">
        <f t="array" ref="E332">IF(B332="","",IFERROR(XLOOKUP(B332,DATA!$B$4:$B$2103,DATA!$W$4:$W$2103,"",0,1),""))</f>
        <v>900315569</v>
      </c>
      <c r="F332" s="47" t="str">
        <f t="array" ref="F332">IF(B332="","",IFERROR(XLOOKUP(E332,PROVEEDORES!$A$2:$A$200,PROVEEDORES!$B$2:$B$200,"NO ENCONTRADO",0,1),""))</f>
        <v>VOLVO GROUP COLOMBIA S A S</v>
      </c>
      <c r="G332" s="47" t="str">
        <f t="array" ref="G332">IF(B332="","",IFERROR(XLOOKUP(B332,DATA!$B$4:$B$2103,DATA!$L$4:$L$2103,"",0,1),""))</f>
        <v>UND</v>
      </c>
      <c r="H332" s="47">
        <f t="array" ref="H332">IF(B332="","",IFERROR(XLOOKUP(B332,DATA!$B$4:$B$2103,DATA!$E$4:$E$2103,0,0,1),0))</f>
        <v>1</v>
      </c>
      <c r="I332" s="48">
        <f t="array" ref="I332">IF(B332="","",IFERROR(XLOOKUP(B332,DATA!$B$4:$B$2103,DATA!$F$4:$F$2103,0,0,1),0))</f>
        <v>354591.2</v>
      </c>
      <c r="J332" s="48">
        <f t="shared" si="1"/>
        <v>354591.2</v>
      </c>
      <c r="K332" s="47">
        <f t="array" ref="K332">IF(B332="","",IFERROR(XLOOKUP(B332,DATA!$B$4:$B$2103,DATA!$N$4:$N$2103,0,0,1),0))</f>
        <v>3</v>
      </c>
      <c r="L332" s="85">
        <f t="shared" si="2"/>
        <v>0.008219178082</v>
      </c>
      <c r="M332" s="47">
        <f t="array" ref="M332">IF(B332="","",IFERROR(XLOOKUP(B332,DATA!$B$4:$B$2103,DATA!$P$4:$P$2103,0,0,1),0))</f>
        <v>0</v>
      </c>
      <c r="N332" s="47">
        <f t="shared" si="3"/>
        <v>0</v>
      </c>
      <c r="O332" s="47">
        <f t="shared" si="4"/>
        <v>0</v>
      </c>
      <c r="P332" s="47">
        <f t="shared" si="5"/>
        <v>122</v>
      </c>
      <c r="Q332" s="47" t="str">
        <f t="shared" si="6"/>
        <v>OPTIMO</v>
      </c>
      <c r="R332" s="47" t="str">
        <f t="shared" si="7"/>
        <v>NIVEL OPTIMO</v>
      </c>
      <c r="S332" s="47">
        <f t="shared" si="8"/>
        <v>0</v>
      </c>
      <c r="T332" s="48">
        <f t="shared" si="9"/>
        <v>0</v>
      </c>
      <c r="U332" s="47" t="str">
        <f t="array" ref="U332">IF(B332="","",IFERROR(XLOOKUP(B332,DATA!$B$4:$B$2103,DATA!$M$4:$M$2103,"",0,1),""))</f>
        <v>A</v>
      </c>
      <c r="V332" s="47" t="str">
        <f t="array" ref="V332">IF(B332="","",IFERROR(XLOOKUP(B332,DATA!$B$4:$B$2103,DATA!$X$4:$X$2103,"",0,1),""))</f>
        <v>SU01F0303</v>
      </c>
      <c r="W332" s="47" t="str">
        <f t="array" ref="W332">IF(B332="","",IFERROR(XLOOKUP(B332,DATA!$B$4:$B$2103,DATA!$H$4:$H$2103,"",0,1),""))</f>
        <v>PLATAFORMA</v>
      </c>
      <c r="X332" s="47" t="str">
        <f t="shared" si="10"/>
        <v>2-ALTA</v>
      </c>
      <c r="Y332" s="65" t="str">
        <f t="shared" si="11"/>
        <v/>
      </c>
      <c r="Z332" s="47" t="str">
        <f t="shared" si="12"/>
        <v/>
      </c>
    </row>
    <row r="333" ht="15.75" customHeight="1">
      <c r="B333" s="52">
        <f>IF(DATA!B333="","",DATA!B333)</f>
        <v>16500020</v>
      </c>
      <c r="C333" s="52">
        <f t="array" ref="C333">IF(B333="","",IFERROR(XLOOKUP(B333,DATA!$B$4:$B$2103,DATA!$D$4:$D$2103,"",0,1),""))</f>
        <v>24084430</v>
      </c>
      <c r="D333" s="52" t="str">
        <f t="array" ref="D333">IF(B333="","",IFERROR(XLOOKUP(B333,DATA!$B$4:$B$2103,DATA!$C$4:$C$2103,"",0,1),""))</f>
        <v>SOPORTE MOTOR</v>
      </c>
      <c r="E333" s="52">
        <f t="array" ref="E333">IF(B333="","",IFERROR(XLOOKUP(B333,DATA!$B$4:$B$2103,DATA!$W$4:$W$2103,"",0,1),""))</f>
        <v>830074603</v>
      </c>
      <c r="F333" s="52" t="str">
        <f t="array" ref="F333">IF(B333="","",IFERROR(XLOOKUP(E333,PROVEEDORES!$A$2:$A$200,PROVEEDORES!$B$2:$B$200,"NO ENCONTRADO",0,1),""))</f>
        <v>MAQUITECNICOS IMPORTADORES SAS</v>
      </c>
      <c r="G333" s="52" t="str">
        <f t="array" ref="G333">IF(B333="","",IFERROR(XLOOKUP(B333,DATA!$B$4:$B$2103,DATA!$L$4:$L$2103,"",0,1),""))</f>
        <v>UND</v>
      </c>
      <c r="H333" s="52">
        <f t="array" ref="H333">IF(B333="","",IFERROR(XLOOKUP(B333,DATA!$B$4:$B$2103,DATA!$E$4:$E$2103,0,0,1),0))</f>
        <v>2</v>
      </c>
      <c r="I333" s="53">
        <f t="array" ref="I333">IF(B333="","",IFERROR(XLOOKUP(B333,DATA!$B$4:$B$2103,DATA!$F$4:$F$2103,0,0,1),0))</f>
        <v>1146263</v>
      </c>
      <c r="J333" s="53">
        <f t="shared" si="1"/>
        <v>2292526</v>
      </c>
      <c r="K333" s="52">
        <f t="array" ref="K333">IF(B333="","",IFERROR(XLOOKUP(B333,DATA!$B$4:$B$2103,DATA!$N$4:$N$2103,0,0,1),0))</f>
        <v>330</v>
      </c>
      <c r="L333" s="86">
        <f t="shared" si="2"/>
        <v>0.904109589</v>
      </c>
      <c r="M333" s="52">
        <f t="array" ref="M333">IF(B333="","",IFERROR(XLOOKUP(B333,DATA!$B$4:$B$2103,DATA!$P$4:$P$2103,0,0,1),0))</f>
        <v>0</v>
      </c>
      <c r="N333" s="52">
        <f t="shared" si="3"/>
        <v>3</v>
      </c>
      <c r="O333" s="52">
        <f t="shared" si="4"/>
        <v>9</v>
      </c>
      <c r="P333" s="52">
        <f t="shared" si="5"/>
        <v>2</v>
      </c>
      <c r="Q333" s="52" t="str">
        <f t="shared" si="6"/>
        <v>REORDEN INMEDIATO</v>
      </c>
      <c r="R333" s="52" t="str">
        <f t="shared" si="7"/>
        <v>GENERAR OC EN 24H</v>
      </c>
      <c r="S333" s="52">
        <f t="shared" si="8"/>
        <v>7</v>
      </c>
      <c r="T333" s="53">
        <f t="shared" si="9"/>
        <v>8023841</v>
      </c>
      <c r="U333" s="52" t="str">
        <f t="array" ref="U333">IF(B333="","",IFERROR(XLOOKUP(B333,DATA!$B$4:$B$2103,DATA!$M$4:$M$2103,"",0,1),""))</f>
        <v>A</v>
      </c>
      <c r="V333" s="52" t="str">
        <f t="array" ref="V333">IF(B333="","",IFERROR(XLOOKUP(B333,DATA!$B$4:$B$2103,DATA!$X$4:$X$2103,"",0,1),""))</f>
        <v>SU01F0207</v>
      </c>
      <c r="W333" s="52" t="str">
        <f t="array" ref="W333">IF(B333="","",IFERROR(XLOOKUP(B333,DATA!$B$4:$B$2103,DATA!$H$4:$H$2103,"",0,1),""))</f>
        <v>PLATAFORMA</v>
      </c>
      <c r="X333" s="52" t="str">
        <f t="shared" si="10"/>
        <v>2-ALTA</v>
      </c>
      <c r="Y333" s="87" t="str">
        <f t="shared" si="11"/>
        <v/>
      </c>
      <c r="Z333" s="52" t="str">
        <f t="shared" si="12"/>
        <v/>
      </c>
    </row>
    <row r="334" ht="15.75" customHeight="1">
      <c r="B334" s="47">
        <f>IF(DATA!B334="","",DATA!B334)</f>
        <v>16500021</v>
      </c>
      <c r="C334" s="47">
        <f t="array" ref="C334">IF(B334="","",IFERROR(XLOOKUP(B334,DATA!$B$4:$B$2103,DATA!$D$4:$D$2103,"",0,1),""))</f>
        <v>20803650</v>
      </c>
      <c r="D334" s="47" t="str">
        <f t="array" ref="D334">IF(B334="","",IFERROR(XLOOKUP(B334,DATA!$B$4:$B$2103,DATA!$C$4:$C$2103,"",0,1),""))</f>
        <v>SENSOR SUSPENSIÓN</v>
      </c>
      <c r="E334" s="47">
        <f t="array" ref="E334">IF(B334="","",IFERROR(XLOOKUP(B334,DATA!$B$4:$B$2103,DATA!$W$4:$W$2103,"",0,1),""))</f>
        <v>900315569</v>
      </c>
      <c r="F334" s="47" t="str">
        <f t="array" ref="F334">IF(B334="","",IFERROR(XLOOKUP(E334,PROVEEDORES!$A$2:$A$200,PROVEEDORES!$B$2:$B$200,"NO ENCONTRADO",0,1),""))</f>
        <v>VOLVO GROUP COLOMBIA S A S</v>
      </c>
      <c r="G334" s="47" t="str">
        <f t="array" ref="G334">IF(B334="","",IFERROR(XLOOKUP(B334,DATA!$B$4:$B$2103,DATA!$L$4:$L$2103,"",0,1),""))</f>
        <v>UND</v>
      </c>
      <c r="H334" s="47">
        <f t="array" ref="H334">IF(B334="","",IFERROR(XLOOKUP(B334,DATA!$B$4:$B$2103,DATA!$E$4:$E$2103,0,0,1),0))</f>
        <v>2</v>
      </c>
      <c r="I334" s="48">
        <f t="array" ref="I334">IF(B334="","",IFERROR(XLOOKUP(B334,DATA!$B$4:$B$2103,DATA!$F$4:$F$2103,0,0,1),0))</f>
        <v>547747.6</v>
      </c>
      <c r="J334" s="48">
        <f t="shared" si="1"/>
        <v>1095495.2</v>
      </c>
      <c r="K334" s="47">
        <f t="array" ref="K334">IF(B334="","",IFERROR(XLOOKUP(B334,DATA!$B$4:$B$2103,DATA!$N$4:$N$2103,0,0,1),0))</f>
        <v>25</v>
      </c>
      <c r="L334" s="85">
        <f t="shared" si="2"/>
        <v>0.06849315068</v>
      </c>
      <c r="M334" s="47">
        <f t="array" ref="M334">IF(B334="","",IFERROR(XLOOKUP(B334,DATA!$B$4:$B$2103,DATA!$P$4:$P$2103,0,0,1),0))</f>
        <v>0</v>
      </c>
      <c r="N334" s="47">
        <f t="shared" si="3"/>
        <v>0</v>
      </c>
      <c r="O334" s="47">
        <f t="shared" si="4"/>
        <v>0</v>
      </c>
      <c r="P334" s="47">
        <f t="shared" si="5"/>
        <v>29</v>
      </c>
      <c r="Q334" s="47" t="str">
        <f t="shared" si="6"/>
        <v>OPTIMO</v>
      </c>
      <c r="R334" s="47" t="str">
        <f t="shared" si="7"/>
        <v>NIVEL OPTIMO</v>
      </c>
      <c r="S334" s="47">
        <f t="shared" si="8"/>
        <v>0</v>
      </c>
      <c r="T334" s="48">
        <f t="shared" si="9"/>
        <v>0</v>
      </c>
      <c r="U334" s="47" t="str">
        <f t="array" ref="U334">IF(B334="","",IFERROR(XLOOKUP(B334,DATA!$B$4:$B$2103,DATA!$M$4:$M$2103,"",0,1),""))</f>
        <v>A</v>
      </c>
      <c r="V334" s="47" t="str">
        <f t="array" ref="V334">IF(B334="","",IFERROR(XLOOKUP(B334,DATA!$B$4:$B$2103,DATA!$X$4:$X$2103,"",0,1),""))</f>
        <v>SU01F0303</v>
      </c>
      <c r="W334" s="47" t="str">
        <f t="array" ref="W334">IF(B334="","",IFERROR(XLOOKUP(B334,DATA!$B$4:$B$2103,DATA!$H$4:$H$2103,"",0,1),""))</f>
        <v>PLATAFORMA</v>
      </c>
      <c r="X334" s="47" t="str">
        <f t="shared" si="10"/>
        <v>2-ALTA</v>
      </c>
      <c r="Y334" s="65" t="str">
        <f t="shared" si="11"/>
        <v/>
      </c>
      <c r="Z334" s="47" t="str">
        <f t="shared" si="12"/>
        <v/>
      </c>
    </row>
    <row r="335" ht="15.75" customHeight="1">
      <c r="B335" s="52">
        <f>IF(DATA!B335="","",DATA!B335)</f>
        <v>17710010</v>
      </c>
      <c r="C335" s="52">
        <f t="array" ref="C335">IF(B335="","",IFERROR(XLOOKUP(B335,DATA!$B$4:$B$2103,DATA!$D$4:$D$2103,"",0,1),""))</f>
        <v>20516957</v>
      </c>
      <c r="D335" s="52" t="str">
        <f t="array" ref="D335">IF(B335="","",IFERROR(XLOOKUP(B335,DATA!$B$4:$B$2103,DATA!$C$4:$C$2103,"",0,1),""))</f>
        <v>CUBO RUEDA EJE LIBRE</v>
      </c>
      <c r="E335" s="52">
        <f t="array" ref="E335">IF(B335="","",IFERROR(XLOOKUP(B335,DATA!$B$4:$B$2103,DATA!$W$4:$W$2103,"",0,1),""))</f>
        <v>900239627</v>
      </c>
      <c r="F335" s="52" t="str">
        <f t="array" ref="F335">IF(B335="","",IFERROR(XLOOKUP(E335,PROVEEDORES!$A$2:$A$200,PROVEEDORES!$B$2:$B$200,"NO ENCONTRADO",0,1),""))</f>
        <v>INGE-ROD COMERCIALIZADORA SOCIEDAD POR ACCIONES SIMPLIFICADA</v>
      </c>
      <c r="G335" s="52" t="str">
        <f t="array" ref="G335">IF(B335="","",IFERROR(XLOOKUP(B335,DATA!$B$4:$B$2103,DATA!$L$4:$L$2103,"",0,1),""))</f>
        <v>UND</v>
      </c>
      <c r="H335" s="52">
        <f t="array" ref="H335">IF(B335="","",IFERROR(XLOOKUP(B335,DATA!$B$4:$B$2103,DATA!$E$4:$E$2103,0,0,1),0))</f>
        <v>0</v>
      </c>
      <c r="I335" s="53">
        <f t="array" ref="I335">IF(B335="","",IFERROR(XLOOKUP(B335,DATA!$B$4:$B$2103,DATA!$F$4:$F$2103,0,0,1),0))</f>
        <v>3912720</v>
      </c>
      <c r="J335" s="53">
        <f t="shared" si="1"/>
        <v>0</v>
      </c>
      <c r="K335" s="52">
        <f t="array" ref="K335">IF(B335="","",IFERROR(XLOOKUP(B335,DATA!$B$4:$B$2103,DATA!$N$4:$N$2103,0,0,1),0))</f>
        <v>1</v>
      </c>
      <c r="L335" s="86">
        <f t="shared" si="2"/>
        <v>0.002739726027</v>
      </c>
      <c r="M335" s="52">
        <f t="array" ref="M335">IF(B335="","",IFERROR(XLOOKUP(B335,DATA!$B$4:$B$2103,DATA!$P$4:$P$2103,0,0,1),0))</f>
        <v>0</v>
      </c>
      <c r="N335" s="52">
        <f t="shared" si="3"/>
        <v>0</v>
      </c>
      <c r="O335" s="52">
        <f t="shared" si="4"/>
        <v>0</v>
      </c>
      <c r="P335" s="52">
        <f t="shared" si="5"/>
        <v>0</v>
      </c>
      <c r="Q335" s="52" t="str">
        <f t="shared" si="6"/>
        <v>CRITICO</v>
      </c>
      <c r="R335" s="52" t="str">
        <f t="shared" si="7"/>
        <v>PEDIR INMEDIATAMENTE</v>
      </c>
      <c r="S335" s="52">
        <f t="shared" si="8"/>
        <v>0</v>
      </c>
      <c r="T335" s="53">
        <f t="shared" si="9"/>
        <v>0</v>
      </c>
      <c r="U335" s="52" t="str">
        <f t="array" ref="U335">IF(B335="","",IFERROR(XLOOKUP(B335,DATA!$B$4:$B$2103,DATA!$M$4:$M$2103,"",0,1),""))</f>
        <v>C</v>
      </c>
      <c r="V335" s="52" t="str">
        <f t="array" ref="V335">IF(B335="","",IFERROR(XLOOKUP(B335,DATA!$B$4:$B$2103,DATA!$X$4:$X$2103,"",0,1),""))</f>
        <v>SU01G0101</v>
      </c>
      <c r="W335" s="52" t="str">
        <f t="array" ref="W335">IF(B335="","",IFERROR(XLOOKUP(B335,DATA!$B$4:$B$2103,DATA!$H$4:$H$2103,"",0,1),""))</f>
        <v>PLATAFORMA</v>
      </c>
      <c r="X335" s="52" t="str">
        <f t="shared" si="10"/>
        <v>4-BAJA</v>
      </c>
      <c r="Y335" s="87">
        <f t="shared" si="11"/>
        <v>1.00335</v>
      </c>
      <c r="Z335" s="52">
        <f t="shared" si="12"/>
        <v>17710010</v>
      </c>
    </row>
    <row r="336" ht="15.75" customHeight="1">
      <c r="B336" s="47" t="str">
        <f>IF(DATA!B336="","",DATA!B336)</f>
        <v>17710010-R</v>
      </c>
      <c r="C336" s="47">
        <f t="array" ref="C336">IF(B336="","",IFERROR(XLOOKUP(B336,DATA!$B$4:$B$2103,DATA!$D$4:$D$2103,"",0,1),""))</f>
        <v>20516957</v>
      </c>
      <c r="D336" s="47" t="str">
        <f t="array" ref="D336">IF(B336="","",IFERROR(XLOOKUP(B336,DATA!$B$4:$B$2103,DATA!$C$4:$C$2103,"",0,1),""))</f>
        <v>CUBO RUEDA EJE LIBRE</v>
      </c>
      <c r="E336" s="47">
        <f t="array" ref="E336">IF(B336="","",IFERROR(XLOOKUP(B336,DATA!$B$4:$B$2103,DATA!$W$4:$W$2103,"",0,1),""))</f>
        <v>901327111</v>
      </c>
      <c r="F336" s="47" t="str">
        <f t="array" ref="F336">IF(B336="","",IFERROR(XLOOKUP(E336,PROVEEDORES!$A$2:$A$200,PROVEEDORES!$B$2:$B$200,"NO ENCONTRADO",0,1),""))</f>
        <v>TORNOHIMEC SAS</v>
      </c>
      <c r="G336" s="47" t="str">
        <f t="array" ref="G336">IF(B336="","",IFERROR(XLOOKUP(B336,DATA!$B$4:$B$2103,DATA!$L$4:$L$2103,"",0,1),""))</f>
        <v>UND</v>
      </c>
      <c r="H336" s="47">
        <f t="array" ref="H336">IF(B336="","",IFERROR(XLOOKUP(B336,DATA!$B$4:$B$2103,DATA!$E$4:$E$2103,0,0,1),0))</f>
        <v>0</v>
      </c>
      <c r="I336" s="48">
        <f t="array" ref="I336">IF(B336="","",IFERROR(XLOOKUP(B336,DATA!$B$4:$B$2103,DATA!$F$4:$F$2103,0,0,1),0))</f>
        <v>1166200</v>
      </c>
      <c r="J336" s="48">
        <f t="shared" si="1"/>
        <v>0</v>
      </c>
      <c r="K336" s="47">
        <f t="array" ref="K336">IF(B336="","",IFERROR(XLOOKUP(B336,DATA!$B$4:$B$2103,DATA!$N$4:$N$2103,0,0,1),0))</f>
        <v>2</v>
      </c>
      <c r="L336" s="85">
        <f t="shared" si="2"/>
        <v>0.005479452055</v>
      </c>
      <c r="M336" s="47">
        <f t="array" ref="M336">IF(B336="","",IFERROR(XLOOKUP(B336,DATA!$B$4:$B$2103,DATA!$P$4:$P$2103,0,0,1),0))</f>
        <v>0</v>
      </c>
      <c r="N336" s="47">
        <f t="shared" si="3"/>
        <v>0</v>
      </c>
      <c r="O336" s="47">
        <f t="shared" si="4"/>
        <v>0</v>
      </c>
      <c r="P336" s="47">
        <f t="shared" si="5"/>
        <v>0</v>
      </c>
      <c r="Q336" s="47" t="str">
        <f t="shared" si="6"/>
        <v>CRITICO</v>
      </c>
      <c r="R336" s="47" t="str">
        <f t="shared" si="7"/>
        <v>PEDIR INMEDIATAMENTE</v>
      </c>
      <c r="S336" s="47">
        <f t="shared" si="8"/>
        <v>0</v>
      </c>
      <c r="T336" s="48">
        <f t="shared" si="9"/>
        <v>0</v>
      </c>
      <c r="U336" s="47" t="str">
        <f t="array" ref="U336">IF(B336="","",IFERROR(XLOOKUP(B336,DATA!$B$4:$B$2103,DATA!$M$4:$M$2103,"",0,1),""))</f>
        <v>C</v>
      </c>
      <c r="V336" s="47" t="str">
        <f t="array" ref="V336">IF(B336="","",IFERROR(XLOOKUP(B336,DATA!$B$4:$B$2103,DATA!$X$4:$X$2103,"",0,1),""))</f>
        <v>SU01C0201</v>
      </c>
      <c r="W336" s="47" t="str">
        <f t="array" ref="W336">IF(B336="","",IFERROR(XLOOKUP(B336,DATA!$B$4:$B$2103,DATA!$H$4:$H$2103,"",0,1),""))</f>
        <v>PLATAFORMA</v>
      </c>
      <c r="X336" s="47" t="str">
        <f t="shared" si="10"/>
        <v>4-BAJA</v>
      </c>
      <c r="Y336" s="65">
        <f t="shared" si="11"/>
        <v>2.00336</v>
      </c>
      <c r="Z336" s="47" t="str">
        <f t="shared" si="12"/>
        <v>17710010-R</v>
      </c>
    </row>
    <row r="337" ht="15.75" customHeight="1">
      <c r="B337" s="52">
        <f>IF(DATA!B337="","",DATA!B337)</f>
        <v>17710011</v>
      </c>
      <c r="C337" s="52">
        <f t="array" ref="C337">IF(B337="","",IFERROR(XLOOKUP(B337,DATA!$B$4:$B$2103,DATA!$D$4:$D$2103,"",0,1),""))</f>
        <v>982108</v>
      </c>
      <c r="D337" s="52" t="str">
        <f t="array" ref="D337">IF(B337="","",IFERROR(XLOOKUP(B337,DATA!$B$4:$B$2103,DATA!$C$4:$C$2103,"",0,1),""))</f>
        <v>ORING DE CUBO RUEDA</v>
      </c>
      <c r="E337" s="52">
        <f t="array" ref="E337">IF(B337="","",IFERROR(XLOOKUP(B337,DATA!$B$4:$B$2103,DATA!$W$4:$W$2103,"",0,1),""))</f>
        <v>900315569</v>
      </c>
      <c r="F337" s="52" t="str">
        <f t="array" ref="F337">IF(B337="","",IFERROR(XLOOKUP(E337,PROVEEDORES!$A$2:$A$200,PROVEEDORES!$B$2:$B$200,"NO ENCONTRADO",0,1),""))</f>
        <v>VOLVO GROUP COLOMBIA S A S</v>
      </c>
      <c r="G337" s="52" t="str">
        <f t="array" ref="G337">IF(B337="","",IFERROR(XLOOKUP(B337,DATA!$B$4:$B$2103,DATA!$L$4:$L$2103,"",0,1),""))</f>
        <v>UND</v>
      </c>
      <c r="H337" s="52">
        <f t="array" ref="H337">IF(B337="","",IFERROR(XLOOKUP(B337,DATA!$B$4:$B$2103,DATA!$E$4:$E$2103,0,0,1),0))</f>
        <v>64</v>
      </c>
      <c r="I337" s="53">
        <f t="array" ref="I337">IF(B337="","",IFERROR(XLOOKUP(B337,DATA!$B$4:$B$2103,DATA!$F$4:$F$2103,0,0,1),0))</f>
        <v>49358.56</v>
      </c>
      <c r="J337" s="53">
        <f t="shared" si="1"/>
        <v>3158947.84</v>
      </c>
      <c r="K337" s="52">
        <f t="array" ref="K337">IF(B337="","",IFERROR(XLOOKUP(B337,DATA!$B$4:$B$2103,DATA!$N$4:$N$2103,0,0,1),0))</f>
        <v>2321</v>
      </c>
      <c r="L337" s="86">
        <f t="shared" si="2"/>
        <v>6.35890411</v>
      </c>
      <c r="M337" s="52">
        <f t="array" ref="M337">IF(B337="","",IFERROR(XLOOKUP(B337,DATA!$B$4:$B$2103,DATA!$P$4:$P$2103,0,0,1),0))</f>
        <v>0</v>
      </c>
      <c r="N337" s="52">
        <f t="shared" si="3"/>
        <v>22</v>
      </c>
      <c r="O337" s="52">
        <f t="shared" si="4"/>
        <v>67</v>
      </c>
      <c r="P337" s="52">
        <f t="shared" si="5"/>
        <v>10</v>
      </c>
      <c r="Q337" s="52" t="str">
        <f t="shared" si="6"/>
        <v>REORDEN INMEDIATO</v>
      </c>
      <c r="R337" s="52" t="str">
        <f t="shared" si="7"/>
        <v>GENERAR OC EN 24H</v>
      </c>
      <c r="S337" s="52">
        <f t="shared" si="8"/>
        <v>3</v>
      </c>
      <c r="T337" s="53">
        <f t="shared" si="9"/>
        <v>148075.68</v>
      </c>
      <c r="U337" s="52" t="str">
        <f t="array" ref="U337">IF(B337="","",IFERROR(XLOOKUP(B337,DATA!$B$4:$B$2103,DATA!$M$4:$M$2103,"",0,1),""))</f>
        <v>A</v>
      </c>
      <c r="V337" s="52" t="str">
        <f t="array" ref="V337">IF(B337="","",IFERROR(XLOOKUP(B337,DATA!$B$4:$B$2103,DATA!$X$4:$X$2103,"",0,1),""))</f>
        <v>SU01F0303</v>
      </c>
      <c r="W337" s="52" t="str">
        <f t="array" ref="W337">IF(B337="","",IFERROR(XLOOKUP(B337,DATA!$B$4:$B$2103,DATA!$H$4:$H$2103,"",0,1),""))</f>
        <v>PLATAFORMA</v>
      </c>
      <c r="X337" s="52" t="str">
        <f t="shared" si="10"/>
        <v>2-ALTA</v>
      </c>
      <c r="Y337" s="87" t="str">
        <f t="shared" si="11"/>
        <v/>
      </c>
      <c r="Z337" s="52" t="str">
        <f t="shared" si="12"/>
        <v/>
      </c>
    </row>
    <row r="338" ht="15.75" customHeight="1">
      <c r="B338" s="47">
        <f>IF(DATA!B338="","",DATA!B338)</f>
        <v>17710012</v>
      </c>
      <c r="C338" s="47" t="str">
        <f t="array" ref="C338">IF(B338="","",IFERROR(XLOOKUP(B338,DATA!$B$4:$B$2103,DATA!$D$4:$D$2103,"",0,1),""))</f>
        <v/>
      </c>
      <c r="D338" s="47" t="str">
        <f t="array" ref="D338">IF(B338="","",IFERROR(XLOOKUP(B338,DATA!$B$4:$B$2103,DATA!$C$4:$C$2103,"",0,1),""))</f>
        <v>TORNILLO PRISIONERO DE TUERCA CUBO RUEDA</v>
      </c>
      <c r="E338" s="47">
        <f t="array" ref="E338">IF(B338="","",IFERROR(XLOOKUP(B338,DATA!$B$4:$B$2103,DATA!$W$4:$W$2103,"",0,1),""))</f>
        <v>900315569</v>
      </c>
      <c r="F338" s="47" t="str">
        <f t="array" ref="F338">IF(B338="","",IFERROR(XLOOKUP(E338,PROVEEDORES!$A$2:$A$200,PROVEEDORES!$B$2:$B$200,"NO ENCONTRADO",0,1),""))</f>
        <v>VOLVO GROUP COLOMBIA S A S</v>
      </c>
      <c r="G338" s="47" t="str">
        <f t="array" ref="G338">IF(B338="","",IFERROR(XLOOKUP(B338,DATA!$B$4:$B$2103,DATA!$L$4:$L$2103,"",0,1),""))</f>
        <v>UND</v>
      </c>
      <c r="H338" s="47">
        <f t="array" ref="H338">IF(B338="","",IFERROR(XLOOKUP(B338,DATA!$B$4:$B$2103,DATA!$E$4:$E$2103,0,0,1),0))</f>
        <v>0</v>
      </c>
      <c r="I338" s="48">
        <f t="array" ref="I338">IF(B338="","",IFERROR(XLOOKUP(B338,DATA!$B$4:$B$2103,DATA!$F$4:$F$2103,0,0,1),0))</f>
        <v>0</v>
      </c>
      <c r="J338" s="48">
        <f t="shared" si="1"/>
        <v>0</v>
      </c>
      <c r="K338" s="47">
        <f t="array" ref="K338">IF(B338="","",IFERROR(XLOOKUP(B338,DATA!$B$4:$B$2103,DATA!$N$4:$N$2103,0,0,1),0))</f>
        <v>3</v>
      </c>
      <c r="L338" s="85">
        <f t="shared" si="2"/>
        <v>0.008219178082</v>
      </c>
      <c r="M338" s="47">
        <f t="array" ref="M338">IF(B338="","",IFERROR(XLOOKUP(B338,DATA!$B$4:$B$2103,DATA!$P$4:$P$2103,0,0,1),0))</f>
        <v>0</v>
      </c>
      <c r="N338" s="47">
        <f t="shared" si="3"/>
        <v>0</v>
      </c>
      <c r="O338" s="47">
        <f t="shared" si="4"/>
        <v>0</v>
      </c>
      <c r="P338" s="47">
        <f t="shared" si="5"/>
        <v>0</v>
      </c>
      <c r="Q338" s="47" t="str">
        <f t="shared" si="6"/>
        <v>CRITICO</v>
      </c>
      <c r="R338" s="47" t="str">
        <f t="shared" si="7"/>
        <v>PEDIR INMEDIATAMENTE</v>
      </c>
      <c r="S338" s="47">
        <f t="shared" si="8"/>
        <v>0</v>
      </c>
      <c r="T338" s="48">
        <f t="shared" si="9"/>
        <v>0</v>
      </c>
      <c r="U338" s="47" t="str">
        <f t="array" ref="U338">IF(B338="","",IFERROR(XLOOKUP(B338,DATA!$B$4:$B$2103,DATA!$M$4:$M$2103,"",0,1),""))</f>
        <v>A</v>
      </c>
      <c r="V338" s="47" t="str">
        <f t="array" ref="V338">IF(B338="","",IFERROR(XLOOKUP(B338,DATA!$B$4:$B$2103,DATA!$X$4:$X$2103,"",0,1),""))</f>
        <v>SU01A0301</v>
      </c>
      <c r="W338" s="47" t="str">
        <f t="array" ref="W338">IF(B338="","",IFERROR(XLOOKUP(B338,DATA!$B$4:$B$2103,DATA!$H$4:$H$2103,"",0,1),""))</f>
        <v>PLATAFORMA</v>
      </c>
      <c r="X338" s="47" t="str">
        <f t="shared" si="10"/>
        <v>1-MAXIMA</v>
      </c>
      <c r="Y338" s="65">
        <f t="shared" si="11"/>
        <v>3.00338</v>
      </c>
      <c r="Z338" s="47">
        <f t="shared" si="12"/>
        <v>17710012</v>
      </c>
    </row>
    <row r="339" ht="15.75" customHeight="1">
      <c r="B339" s="52">
        <f>IF(DATA!B339="","",DATA!B339)</f>
        <v>17710013</v>
      </c>
      <c r="C339" s="52">
        <f t="array" ref="C339">IF(B339="","",IFERROR(XLOOKUP(B339,DATA!$B$4:$B$2103,DATA!$D$4:$D$2103,"",0,1),""))</f>
        <v>8172776</v>
      </c>
      <c r="D339" s="52" t="str">
        <f t="array" ref="D339">IF(B339="","",IFERROR(XLOOKUP(B339,DATA!$B$4:$B$2103,DATA!$C$4:$C$2103,"",0,1),""))</f>
        <v>CARTER CUBO REDUCTOR</v>
      </c>
      <c r="E339" s="52">
        <f t="array" ref="E339">IF(B339="","",IFERROR(XLOOKUP(B339,DATA!$B$4:$B$2103,DATA!$W$4:$W$2103,"",0,1),""))</f>
        <v>900315569</v>
      </c>
      <c r="F339" s="52" t="str">
        <f t="array" ref="F339">IF(B339="","",IFERROR(XLOOKUP(E339,PROVEEDORES!$A$2:$A$200,PROVEEDORES!$B$2:$B$200,"NO ENCONTRADO",0,1),""))</f>
        <v>VOLVO GROUP COLOMBIA S A S</v>
      </c>
      <c r="G339" s="52" t="str">
        <f t="array" ref="G339">IF(B339="","",IFERROR(XLOOKUP(B339,DATA!$B$4:$B$2103,DATA!$L$4:$L$2103,"",0,1),""))</f>
        <v>UND</v>
      </c>
      <c r="H339" s="52">
        <f t="array" ref="H339">IF(B339="","",IFERROR(XLOOKUP(B339,DATA!$B$4:$B$2103,DATA!$E$4:$E$2103,0,0,1),0))</f>
        <v>1</v>
      </c>
      <c r="I339" s="53">
        <f t="array" ref="I339">IF(B339="","",IFERROR(XLOOKUP(B339,DATA!$B$4:$B$2103,DATA!$F$4:$F$2103,0,0,1),0))</f>
        <v>2818698</v>
      </c>
      <c r="J339" s="53">
        <f t="shared" si="1"/>
        <v>2818698</v>
      </c>
      <c r="K339" s="52">
        <f t="array" ref="K339">IF(B339="","",IFERROR(XLOOKUP(B339,DATA!$B$4:$B$2103,DATA!$N$4:$N$2103,0,0,1),0))</f>
        <v>4</v>
      </c>
      <c r="L339" s="86">
        <f t="shared" si="2"/>
        <v>0.01095890411</v>
      </c>
      <c r="M339" s="52">
        <f t="array" ref="M339">IF(B339="","",IFERROR(XLOOKUP(B339,DATA!$B$4:$B$2103,DATA!$P$4:$P$2103,0,0,1),0))</f>
        <v>0</v>
      </c>
      <c r="N339" s="52">
        <f t="shared" si="3"/>
        <v>0</v>
      </c>
      <c r="O339" s="52">
        <f t="shared" si="4"/>
        <v>0</v>
      </c>
      <c r="P339" s="52">
        <f t="shared" si="5"/>
        <v>91</v>
      </c>
      <c r="Q339" s="52" t="str">
        <f t="shared" si="6"/>
        <v>OPTIMO</v>
      </c>
      <c r="R339" s="52" t="str">
        <f t="shared" si="7"/>
        <v>NIVEL OPTIMO</v>
      </c>
      <c r="S339" s="52">
        <f t="shared" si="8"/>
        <v>0</v>
      </c>
      <c r="T339" s="53">
        <f t="shared" si="9"/>
        <v>0</v>
      </c>
      <c r="U339" s="52" t="str">
        <f t="array" ref="U339">IF(B339="","",IFERROR(XLOOKUP(B339,DATA!$B$4:$B$2103,DATA!$M$4:$M$2103,"",0,1),""))</f>
        <v>A</v>
      </c>
      <c r="V339" s="52" t="str">
        <f t="array" ref="V339">IF(B339="","",IFERROR(XLOOKUP(B339,DATA!$B$4:$B$2103,DATA!$X$4:$X$2103,"",0,1),""))</f>
        <v>SU01F0301</v>
      </c>
      <c r="W339" s="52" t="str">
        <f t="array" ref="W339">IF(B339="","",IFERROR(XLOOKUP(B339,DATA!$B$4:$B$2103,DATA!$H$4:$H$2103,"",0,1),""))</f>
        <v>PLATAFORMA</v>
      </c>
      <c r="X339" s="52" t="str">
        <f t="shared" si="10"/>
        <v>2-ALTA</v>
      </c>
      <c r="Y339" s="87" t="str">
        <f t="shared" si="11"/>
        <v/>
      </c>
      <c r="Z339" s="52" t="str">
        <f t="shared" si="12"/>
        <v/>
      </c>
    </row>
    <row r="340" ht="15.75" customHeight="1">
      <c r="B340" s="47" t="str">
        <f>IF(DATA!B340="","",DATA!B340)</f>
        <v>17710013-R</v>
      </c>
      <c r="C340" s="47">
        <f t="array" ref="C340">IF(B340="","",IFERROR(XLOOKUP(B340,DATA!$B$4:$B$2103,DATA!$D$4:$D$2103,"",0,1),""))</f>
        <v>8172776</v>
      </c>
      <c r="D340" s="47" t="str">
        <f t="array" ref="D340">IF(B340="","",IFERROR(XLOOKUP(B340,DATA!$B$4:$B$2103,DATA!$C$4:$C$2103,"",0,1),""))</f>
        <v>CARTER CUBO REDUCTOR</v>
      </c>
      <c r="E340" s="47">
        <f t="array" ref="E340">IF(B340="","",IFERROR(XLOOKUP(B340,DATA!$B$4:$B$2103,DATA!$W$4:$W$2103,"",0,1),""))</f>
        <v>900749145</v>
      </c>
      <c r="F340" s="47" t="str">
        <f t="array" ref="F340">IF(B340="","",IFERROR(XLOOKUP(E340,PROVEEDORES!$A$2:$A$200,PROVEEDORES!$B$2:$B$200,"NO ENCONTRADO",0,1),""))</f>
        <v>MULTIPLES MECANIZADOS DE COLOMBIA S A S</v>
      </c>
      <c r="G340" s="47" t="str">
        <f t="array" ref="G340">IF(B340="","",IFERROR(XLOOKUP(B340,DATA!$B$4:$B$2103,DATA!$L$4:$L$2103,"",0,1),""))</f>
        <v>UND</v>
      </c>
      <c r="H340" s="47">
        <f t="array" ref="H340">IF(B340="","",IFERROR(XLOOKUP(B340,DATA!$B$4:$B$2103,DATA!$E$4:$E$2103,0,0,1),0))</f>
        <v>0</v>
      </c>
      <c r="I340" s="48">
        <f t="array" ref="I340">IF(B340="","",IFERROR(XLOOKUP(B340,DATA!$B$4:$B$2103,DATA!$F$4:$F$2103,0,0,1),0))</f>
        <v>1547000</v>
      </c>
      <c r="J340" s="48">
        <f t="shared" si="1"/>
        <v>0</v>
      </c>
      <c r="K340" s="47">
        <f t="array" ref="K340">IF(B340="","",IFERROR(XLOOKUP(B340,DATA!$B$4:$B$2103,DATA!$N$4:$N$2103,0,0,1),0))</f>
        <v>1</v>
      </c>
      <c r="L340" s="85">
        <f t="shared" si="2"/>
        <v>0.002739726027</v>
      </c>
      <c r="M340" s="47">
        <f t="array" ref="M340">IF(B340="","",IFERROR(XLOOKUP(B340,DATA!$B$4:$B$2103,DATA!$P$4:$P$2103,0,0,1),0))</f>
        <v>0</v>
      </c>
      <c r="N340" s="47">
        <f t="shared" si="3"/>
        <v>0</v>
      </c>
      <c r="O340" s="47">
        <f t="shared" si="4"/>
        <v>0</v>
      </c>
      <c r="P340" s="47">
        <f t="shared" si="5"/>
        <v>0</v>
      </c>
      <c r="Q340" s="47" t="str">
        <f t="shared" si="6"/>
        <v>CRITICO</v>
      </c>
      <c r="R340" s="47" t="str">
        <f t="shared" si="7"/>
        <v>PEDIR INMEDIATAMENTE</v>
      </c>
      <c r="S340" s="47">
        <f t="shared" si="8"/>
        <v>0</v>
      </c>
      <c r="T340" s="48">
        <f t="shared" si="9"/>
        <v>0</v>
      </c>
      <c r="U340" s="47" t="str">
        <f t="array" ref="U340">IF(B340="","",IFERROR(XLOOKUP(B340,DATA!$B$4:$B$2103,DATA!$M$4:$M$2103,"",0,1),""))</f>
        <v>B</v>
      </c>
      <c r="V340" s="47" t="str">
        <f t="array" ref="V340">IF(B340="","",IFERROR(XLOOKUP(B340,DATA!$B$4:$B$2103,DATA!$X$4:$X$2103,"",0,1),""))</f>
        <v>A1</v>
      </c>
      <c r="W340" s="47" t="str">
        <f t="array" ref="W340">IF(B340="","",IFERROR(XLOOKUP(B340,DATA!$B$4:$B$2103,DATA!$H$4:$H$2103,"",0,1),""))</f>
        <v>PLATAFORMA</v>
      </c>
      <c r="X340" s="47" t="str">
        <f t="shared" si="10"/>
        <v>3-MEDIA</v>
      </c>
      <c r="Y340" s="65">
        <f t="shared" si="11"/>
        <v>1.0034</v>
      </c>
      <c r="Z340" s="47" t="str">
        <f t="shared" si="12"/>
        <v>17710013-R</v>
      </c>
    </row>
    <row r="341" ht="15.75" customHeight="1">
      <c r="B341" s="52">
        <f>IF(DATA!B341="","",DATA!B341)</f>
        <v>17710014</v>
      </c>
      <c r="C341" s="52">
        <f t="array" ref="C341">IF(B341="","",IFERROR(XLOOKUP(B341,DATA!$B$4:$B$2103,DATA!$D$4:$D$2103,"",0,1),""))</f>
        <v>2503</v>
      </c>
      <c r="D341" s="52" t="str">
        <f t="array" ref="D341">IF(B341="","",IFERROR(XLOOKUP(B341,DATA!$B$4:$B$2103,DATA!$C$4:$C$2103,"",0,1),""))</f>
        <v>TACO PARCHE 9MM</v>
      </c>
      <c r="E341" s="52">
        <f t="array" ref="E341">IF(B341="","",IFERROR(XLOOKUP(B341,DATA!$B$4:$B$2103,DATA!$W$4:$W$2103,"",0,1),""))</f>
        <v>900449648</v>
      </c>
      <c r="F341" s="52" t="str">
        <f t="array" ref="F341">IF(B341="","",IFERROR(XLOOKUP(E341,PROVEEDORES!$A$2:$A$200,PROVEEDORES!$B$2:$B$200,"NO ENCONTRADO",0,1),""))</f>
        <v>SUMILOGISTICA S.A.S.</v>
      </c>
      <c r="G341" s="52" t="str">
        <f t="array" ref="G341">IF(B341="","",IFERROR(XLOOKUP(B341,DATA!$B$4:$B$2103,DATA!$L$4:$L$2103,"",0,1),""))</f>
        <v>UND</v>
      </c>
      <c r="H341" s="52">
        <f t="array" ref="H341">IF(B341="","",IFERROR(XLOOKUP(B341,DATA!$B$4:$B$2103,DATA!$E$4:$E$2103,0,0,1),0))</f>
        <v>66</v>
      </c>
      <c r="I341" s="53">
        <f t="array" ref="I341">IF(B341="","",IFERROR(XLOOKUP(B341,DATA!$B$4:$B$2103,DATA!$F$4:$F$2103,0,0,1),0))</f>
        <v>2899.309</v>
      </c>
      <c r="J341" s="53">
        <f t="shared" si="1"/>
        <v>191354.394</v>
      </c>
      <c r="K341" s="52">
        <f t="array" ref="K341">IF(B341="","",IFERROR(XLOOKUP(B341,DATA!$B$4:$B$2103,DATA!$N$4:$N$2103,0,0,1),0))</f>
        <v>198</v>
      </c>
      <c r="L341" s="86">
        <f t="shared" si="2"/>
        <v>0.5424657534</v>
      </c>
      <c r="M341" s="52">
        <f t="array" ref="M341">IF(B341="","",IFERROR(XLOOKUP(B341,DATA!$B$4:$B$2103,DATA!$P$4:$P$2103,0,0,1),0))</f>
        <v>0</v>
      </c>
      <c r="N341" s="52">
        <f t="shared" si="3"/>
        <v>2</v>
      </c>
      <c r="O341" s="52">
        <f t="shared" si="4"/>
        <v>6</v>
      </c>
      <c r="P341" s="52">
        <f t="shared" si="5"/>
        <v>122</v>
      </c>
      <c r="Q341" s="52" t="str">
        <f t="shared" si="6"/>
        <v>OPTIMO</v>
      </c>
      <c r="R341" s="52" t="str">
        <f t="shared" si="7"/>
        <v>NIVEL OPTIMO</v>
      </c>
      <c r="S341" s="52">
        <f t="shared" si="8"/>
        <v>0</v>
      </c>
      <c r="T341" s="53">
        <f t="shared" si="9"/>
        <v>0</v>
      </c>
      <c r="U341" s="52" t="str">
        <f t="array" ref="U341">IF(B341="","",IFERROR(XLOOKUP(B341,DATA!$B$4:$B$2103,DATA!$M$4:$M$2103,"",0,1),""))</f>
        <v>A</v>
      </c>
      <c r="V341" s="52" t="str">
        <f t="array" ref="V341">IF(B341="","",IFERROR(XLOOKUP(B341,DATA!$B$4:$B$2103,DATA!$X$4:$X$2103,"",0,1),""))</f>
        <v>SU01D0304</v>
      </c>
      <c r="W341" s="52" t="str">
        <f t="array" ref="W341">IF(B341="","",IFERROR(XLOOKUP(B341,DATA!$B$4:$B$2103,DATA!$H$4:$H$2103,"",0,1),""))</f>
        <v>LLANTAS</v>
      </c>
      <c r="X341" s="52" t="str">
        <f t="shared" si="10"/>
        <v>2-ALTA</v>
      </c>
      <c r="Y341" s="87" t="str">
        <f t="shared" si="11"/>
        <v/>
      </c>
      <c r="Z341" s="52" t="str">
        <f t="shared" si="12"/>
        <v/>
      </c>
    </row>
    <row r="342" ht="15.75" customHeight="1">
      <c r="B342" s="47">
        <f>IF(DATA!B342="","",DATA!B342)</f>
        <v>17710015</v>
      </c>
      <c r="C342" s="47">
        <f t="array" ref="C342">IF(B342="","",IFERROR(XLOOKUP(B342,DATA!$B$4:$B$2103,DATA!$D$4:$D$2103,"",0,1),""))</f>
        <v>20515514</v>
      </c>
      <c r="D342" s="47" t="str">
        <f t="array" ref="D342">IF(B342="","",IFERROR(XLOOKUP(B342,DATA!$B$4:$B$2103,DATA!$C$4:$C$2103,"",0,1),""))</f>
        <v>PERNO DE RUEDA DELANTERO</v>
      </c>
      <c r="E342" s="47">
        <f t="array" ref="E342">IF(B342="","",IFERROR(XLOOKUP(B342,DATA!$B$4:$B$2103,DATA!$W$4:$W$2103,"",0,1),""))</f>
        <v>900315569</v>
      </c>
      <c r="F342" s="47" t="str">
        <f t="array" ref="F342">IF(B342="","",IFERROR(XLOOKUP(E342,PROVEEDORES!$A$2:$A$200,PROVEEDORES!$B$2:$B$200,"NO ENCONTRADO",0,1),""))</f>
        <v>VOLVO GROUP COLOMBIA S A S</v>
      </c>
      <c r="G342" s="47" t="str">
        <f t="array" ref="G342">IF(B342="","",IFERROR(XLOOKUP(B342,DATA!$B$4:$B$2103,DATA!$L$4:$L$2103,"",0,1),""))</f>
        <v>UND</v>
      </c>
      <c r="H342" s="47">
        <f t="array" ref="H342">IF(B342="","",IFERROR(XLOOKUP(B342,DATA!$B$4:$B$2103,DATA!$E$4:$E$2103,0,0,1),0))</f>
        <v>6</v>
      </c>
      <c r="I342" s="48">
        <f t="array" ref="I342">IF(B342="","",IFERROR(XLOOKUP(B342,DATA!$B$4:$B$2103,DATA!$F$4:$F$2103,0,0,1),0))</f>
        <v>69157.01</v>
      </c>
      <c r="J342" s="48">
        <f t="shared" si="1"/>
        <v>414942.06</v>
      </c>
      <c r="K342" s="47">
        <f t="array" ref="K342">IF(B342="","",IFERROR(XLOOKUP(B342,DATA!$B$4:$B$2103,DATA!$N$4:$N$2103,0,0,1),0))</f>
        <v>10</v>
      </c>
      <c r="L342" s="85">
        <f t="shared" si="2"/>
        <v>0.02739726027</v>
      </c>
      <c r="M342" s="47">
        <f t="array" ref="M342">IF(B342="","",IFERROR(XLOOKUP(B342,DATA!$B$4:$B$2103,DATA!$P$4:$P$2103,0,0,1),0))</f>
        <v>0</v>
      </c>
      <c r="N342" s="47">
        <f t="shared" si="3"/>
        <v>0</v>
      </c>
      <c r="O342" s="47">
        <f t="shared" si="4"/>
        <v>0</v>
      </c>
      <c r="P342" s="47">
        <f t="shared" si="5"/>
        <v>219</v>
      </c>
      <c r="Q342" s="47" t="str">
        <f t="shared" si="6"/>
        <v>EXCESO</v>
      </c>
      <c r="R342" s="47" t="str">
        <f t="shared" si="7"/>
        <v>EVALUAR REDUCCION</v>
      </c>
      <c r="S342" s="47">
        <f t="shared" si="8"/>
        <v>0</v>
      </c>
      <c r="T342" s="48">
        <f t="shared" si="9"/>
        <v>0</v>
      </c>
      <c r="U342" s="47" t="str">
        <f t="array" ref="U342">IF(B342="","",IFERROR(XLOOKUP(B342,DATA!$B$4:$B$2103,DATA!$M$4:$M$2103,"",0,1),""))</f>
        <v>B</v>
      </c>
      <c r="V342" s="47" t="str">
        <f t="array" ref="V342">IF(B342="","",IFERROR(XLOOKUP(B342,DATA!$B$4:$B$2103,DATA!$X$4:$X$2103,"",0,1),""))</f>
        <v>SU01F0204</v>
      </c>
      <c r="W342" s="47" t="str">
        <f t="array" ref="W342">IF(B342="","",IFERROR(XLOOKUP(B342,DATA!$B$4:$B$2103,DATA!$H$4:$H$2103,"",0,1),""))</f>
        <v>PLATAFORMA</v>
      </c>
      <c r="X342" s="47" t="str">
        <f t="shared" si="10"/>
        <v>3-MEDIA</v>
      </c>
      <c r="Y342" s="65" t="str">
        <f t="shared" si="11"/>
        <v/>
      </c>
      <c r="Z342" s="47" t="str">
        <f t="shared" si="12"/>
        <v/>
      </c>
    </row>
    <row r="343" ht="15.75" customHeight="1">
      <c r="B343" s="52">
        <f>IF(DATA!B343="","",DATA!B343)</f>
        <v>17710016</v>
      </c>
      <c r="C343" s="52">
        <f t="array" ref="C343">IF(B343="","",IFERROR(XLOOKUP(B343,DATA!$B$4:$B$2103,DATA!$D$4:$D$2103,"",0,1),""))</f>
        <v>994935</v>
      </c>
      <c r="D343" s="52" t="str">
        <f t="array" ref="D343">IF(B343="","",IFERROR(XLOOKUP(B343,DATA!$B$4:$B$2103,DATA!$C$4:$C$2103,"",0,1),""))</f>
        <v>TORNILLO PRISIONERO BOCA DE SEIS PUNTAS EJE REMOLQUE</v>
      </c>
      <c r="E343" s="52">
        <f t="array" ref="E343">IF(B343="","",IFERROR(XLOOKUP(B343,DATA!$B$4:$B$2103,DATA!$W$4:$W$2103,"",0,1),""))</f>
        <v>900315569</v>
      </c>
      <c r="F343" s="52" t="str">
        <f t="array" ref="F343">IF(B343="","",IFERROR(XLOOKUP(E343,PROVEEDORES!$A$2:$A$200,PROVEEDORES!$B$2:$B$200,"NO ENCONTRADO",0,1),""))</f>
        <v>VOLVO GROUP COLOMBIA S A S</v>
      </c>
      <c r="G343" s="52" t="str">
        <f t="array" ref="G343">IF(B343="","",IFERROR(XLOOKUP(B343,DATA!$B$4:$B$2103,DATA!$L$4:$L$2103,"",0,1),""))</f>
        <v>UND</v>
      </c>
      <c r="H343" s="52">
        <f t="array" ref="H343">IF(B343="","",IFERROR(XLOOKUP(B343,DATA!$B$4:$B$2103,DATA!$E$4:$E$2103,0,0,1),0))</f>
        <v>20</v>
      </c>
      <c r="I343" s="53">
        <f t="array" ref="I343">IF(B343="","",IFERROR(XLOOKUP(B343,DATA!$B$4:$B$2103,DATA!$F$4:$F$2103,0,0,1),0))</f>
        <v>5326.892</v>
      </c>
      <c r="J343" s="53">
        <f t="shared" si="1"/>
        <v>106537.84</v>
      </c>
      <c r="K343" s="52">
        <f t="array" ref="K343">IF(B343="","",IFERROR(XLOOKUP(B343,DATA!$B$4:$B$2103,DATA!$N$4:$N$2103,0,0,1),0))</f>
        <v>116</v>
      </c>
      <c r="L343" s="86">
        <f t="shared" si="2"/>
        <v>0.3178082192</v>
      </c>
      <c r="M343" s="52">
        <f t="array" ref="M343">IF(B343="","",IFERROR(XLOOKUP(B343,DATA!$B$4:$B$2103,DATA!$P$4:$P$2103,0,0,1),0))</f>
        <v>0</v>
      </c>
      <c r="N343" s="52">
        <f t="shared" si="3"/>
        <v>1</v>
      </c>
      <c r="O343" s="52">
        <f t="shared" si="4"/>
        <v>3</v>
      </c>
      <c r="P343" s="52">
        <f t="shared" si="5"/>
        <v>63</v>
      </c>
      <c r="Q343" s="52" t="str">
        <f t="shared" si="6"/>
        <v>OPTIMO</v>
      </c>
      <c r="R343" s="52" t="str">
        <f t="shared" si="7"/>
        <v>NIVEL OPTIMO</v>
      </c>
      <c r="S343" s="52">
        <f t="shared" si="8"/>
        <v>0</v>
      </c>
      <c r="T343" s="53">
        <f t="shared" si="9"/>
        <v>0</v>
      </c>
      <c r="U343" s="52" t="str">
        <f t="array" ref="U343">IF(B343="","",IFERROR(XLOOKUP(B343,DATA!$B$4:$B$2103,DATA!$M$4:$M$2103,"",0,1),""))</f>
        <v>B</v>
      </c>
      <c r="V343" s="52" t="str">
        <f t="array" ref="V343">IF(B343="","",IFERROR(XLOOKUP(B343,DATA!$B$4:$B$2103,DATA!$X$4:$X$2103,"",0,1),""))</f>
        <v>SU01F0303</v>
      </c>
      <c r="W343" s="52" t="str">
        <f t="array" ref="W343">IF(B343="","",IFERROR(XLOOKUP(B343,DATA!$B$4:$B$2103,DATA!$H$4:$H$2103,"",0,1),""))</f>
        <v>PLATAFORMA</v>
      </c>
      <c r="X343" s="52" t="str">
        <f t="shared" si="10"/>
        <v>3-MEDIA</v>
      </c>
      <c r="Y343" s="87" t="str">
        <f t="shared" si="11"/>
        <v/>
      </c>
      <c r="Z343" s="52" t="str">
        <f t="shared" si="12"/>
        <v/>
      </c>
    </row>
    <row r="344" ht="15.75" customHeight="1">
      <c r="B344" s="47">
        <f>IF(DATA!B344="","",DATA!B344)</f>
        <v>17710017</v>
      </c>
      <c r="C344" s="47" t="str">
        <f t="array" ref="C344">IF(B344="","",IFERROR(XLOOKUP(B344,DATA!$B$4:$B$2103,DATA!$D$4:$D$2103,"",0,1),""))</f>
        <v>VRE-0032</v>
      </c>
      <c r="D344" s="47" t="str">
        <f t="array" ref="D344">IF(B344="","",IFERROR(XLOOKUP(B344,DATA!$B$4:$B$2103,DATA!$C$4:$C$2103,"",0,1),""))</f>
        <v>BLOQUEADOR DE PERNO</v>
      </c>
      <c r="E344" s="47">
        <f t="array" ref="E344">IF(B344="","",IFERROR(XLOOKUP(B344,DATA!$B$4:$B$2103,DATA!$W$4:$W$2103,"",0,1),""))</f>
        <v>860508826</v>
      </c>
      <c r="F344" s="47" t="str">
        <f t="array" ref="F344">IF(B344="","",IFERROR(XLOOKUP(E344,PROVEEDORES!$A$2:$A$200,PROVEEDORES!$B$2:$B$200,"NO ENCONTRADO",0,1),""))</f>
        <v>TELLANTAS Y CIA SAS</v>
      </c>
      <c r="G344" s="47" t="str">
        <f t="array" ref="G344">IF(B344="","",IFERROR(XLOOKUP(B344,DATA!$B$4:$B$2103,DATA!$L$4:$L$2103,"",0,1),""))</f>
        <v>UND</v>
      </c>
      <c r="H344" s="47">
        <f t="array" ref="H344">IF(B344="","",IFERROR(XLOOKUP(B344,DATA!$B$4:$B$2103,DATA!$E$4:$E$2103,0,0,1),0))</f>
        <v>388</v>
      </c>
      <c r="I344" s="48">
        <f t="array" ref="I344">IF(B344="","",IFERROR(XLOOKUP(B344,DATA!$B$4:$B$2103,DATA!$F$4:$F$2103,0,0,1),0))</f>
        <v>18999.54</v>
      </c>
      <c r="J344" s="48">
        <f t="shared" si="1"/>
        <v>7371821.52</v>
      </c>
      <c r="K344" s="47">
        <f t="array" ref="K344">IF(B344="","",IFERROR(XLOOKUP(B344,DATA!$B$4:$B$2103,DATA!$N$4:$N$2103,0,0,1),0))</f>
        <v>4180</v>
      </c>
      <c r="L344" s="85">
        <f t="shared" si="2"/>
        <v>11.45205479</v>
      </c>
      <c r="M344" s="47">
        <f t="array" ref="M344">IF(B344="","",IFERROR(XLOOKUP(B344,DATA!$B$4:$B$2103,DATA!$P$4:$P$2103,0,0,1),0))</f>
        <v>0</v>
      </c>
      <c r="N344" s="47">
        <f t="shared" si="3"/>
        <v>40</v>
      </c>
      <c r="O344" s="47">
        <f t="shared" si="4"/>
        <v>120</v>
      </c>
      <c r="P344" s="47">
        <f t="shared" si="5"/>
        <v>34</v>
      </c>
      <c r="Q344" s="47" t="str">
        <f t="shared" si="6"/>
        <v>OPTIMO</v>
      </c>
      <c r="R344" s="47" t="str">
        <f t="shared" si="7"/>
        <v>NIVEL OPTIMO</v>
      </c>
      <c r="S344" s="47">
        <f t="shared" si="8"/>
        <v>0</v>
      </c>
      <c r="T344" s="48">
        <f t="shared" si="9"/>
        <v>0</v>
      </c>
      <c r="U344" s="47" t="str">
        <f t="array" ref="U344">IF(B344="","",IFERROR(XLOOKUP(B344,DATA!$B$4:$B$2103,DATA!$M$4:$M$2103,"",0,1),""))</f>
        <v>A</v>
      </c>
      <c r="V344" s="47" t="str">
        <f t="array" ref="V344">IF(B344="","",IFERROR(XLOOKUP(B344,DATA!$B$4:$B$2103,DATA!$X$4:$X$2103,"",0,1),""))</f>
        <v>SU01F0402</v>
      </c>
      <c r="W344" s="47" t="str">
        <f t="array" ref="W344">IF(B344="","",IFERROR(XLOOKUP(B344,DATA!$B$4:$B$2103,DATA!$H$4:$H$2103,"",0,1),""))</f>
        <v>PLATAFORMA</v>
      </c>
      <c r="X344" s="47" t="str">
        <f t="shared" si="10"/>
        <v>2-ALTA</v>
      </c>
      <c r="Y344" s="65" t="str">
        <f t="shared" si="11"/>
        <v/>
      </c>
      <c r="Z344" s="47" t="str">
        <f t="shared" si="12"/>
        <v/>
      </c>
    </row>
    <row r="345" ht="15.75" customHeight="1">
      <c r="B345" s="52">
        <f>IF(DATA!B345="","",DATA!B345)</f>
        <v>17710018</v>
      </c>
      <c r="C345" s="52">
        <f t="array" ref="C345">IF(B345="","",IFERROR(XLOOKUP(B345,DATA!$B$4:$B$2103,DATA!$D$4:$D$2103,"",0,1),""))</f>
        <v>21302576</v>
      </c>
      <c r="D345" s="52" t="str">
        <f t="array" ref="D345">IF(B345="","",IFERROR(XLOOKUP(B345,DATA!$B$4:$B$2103,DATA!$C$4:$C$2103,"",0,1),""))</f>
        <v>PIÑON SOLAR CONJUNTO REDUCTOR</v>
      </c>
      <c r="E345" s="52">
        <f t="array" ref="E345">IF(B345="","",IFERROR(XLOOKUP(B345,DATA!$B$4:$B$2103,DATA!$W$4:$W$2103,"",0,1),""))</f>
        <v>900315569</v>
      </c>
      <c r="F345" s="52" t="str">
        <f t="array" ref="F345">IF(B345="","",IFERROR(XLOOKUP(E345,PROVEEDORES!$A$2:$A$200,PROVEEDORES!$B$2:$B$200,"NO ENCONTRADO",0,1),""))</f>
        <v>VOLVO GROUP COLOMBIA S A S</v>
      </c>
      <c r="G345" s="52" t="str">
        <f t="array" ref="G345">IF(B345="","",IFERROR(XLOOKUP(B345,DATA!$B$4:$B$2103,DATA!$L$4:$L$2103,"",0,1),""))</f>
        <v>UND</v>
      </c>
      <c r="H345" s="52">
        <f t="array" ref="H345">IF(B345="","",IFERROR(XLOOKUP(B345,DATA!$B$4:$B$2103,DATA!$E$4:$E$2103,0,0,1),0))</f>
        <v>0</v>
      </c>
      <c r="I345" s="53">
        <f t="array" ref="I345">IF(B345="","",IFERROR(XLOOKUP(B345,DATA!$B$4:$B$2103,DATA!$F$4:$F$2103,0,0,1),0))</f>
        <v>1009988</v>
      </c>
      <c r="J345" s="53">
        <f t="shared" si="1"/>
        <v>0</v>
      </c>
      <c r="K345" s="52">
        <f t="array" ref="K345">IF(B345="","",IFERROR(XLOOKUP(B345,DATA!$B$4:$B$2103,DATA!$N$4:$N$2103,0,0,1),0))</f>
        <v>25</v>
      </c>
      <c r="L345" s="86">
        <f t="shared" si="2"/>
        <v>0.06849315068</v>
      </c>
      <c r="M345" s="52">
        <f t="array" ref="M345">IF(B345="","",IFERROR(XLOOKUP(B345,DATA!$B$4:$B$2103,DATA!$P$4:$P$2103,0,0,1),0))</f>
        <v>0</v>
      </c>
      <c r="N345" s="52">
        <f t="shared" si="3"/>
        <v>0</v>
      </c>
      <c r="O345" s="52">
        <f t="shared" si="4"/>
        <v>0</v>
      </c>
      <c r="P345" s="52">
        <f t="shared" si="5"/>
        <v>0</v>
      </c>
      <c r="Q345" s="52" t="str">
        <f t="shared" si="6"/>
        <v>CRITICO</v>
      </c>
      <c r="R345" s="52" t="str">
        <f t="shared" si="7"/>
        <v>PEDIR INMEDIATAMENTE</v>
      </c>
      <c r="S345" s="52">
        <f t="shared" si="8"/>
        <v>0</v>
      </c>
      <c r="T345" s="53">
        <f t="shared" si="9"/>
        <v>0</v>
      </c>
      <c r="U345" s="52" t="str">
        <f t="array" ref="U345">IF(B345="","",IFERROR(XLOOKUP(B345,DATA!$B$4:$B$2103,DATA!$M$4:$M$2103,"",0,1),""))</f>
        <v>A</v>
      </c>
      <c r="V345" s="52" t="str">
        <f t="array" ref="V345">IF(B345="","",IFERROR(XLOOKUP(B345,DATA!$B$4:$B$2103,DATA!$X$4:$X$2103,"",0,1),""))</f>
        <v>SU01F0203</v>
      </c>
      <c r="W345" s="52" t="str">
        <f t="array" ref="W345">IF(B345="","",IFERROR(XLOOKUP(B345,DATA!$B$4:$B$2103,DATA!$H$4:$H$2103,"",0,1),""))</f>
        <v>PLATAFORMA</v>
      </c>
      <c r="X345" s="52" t="str">
        <f t="shared" si="10"/>
        <v>1-MAXIMA</v>
      </c>
      <c r="Y345" s="87">
        <f t="shared" si="11"/>
        <v>25.00345</v>
      </c>
      <c r="Z345" s="52">
        <f t="shared" si="12"/>
        <v>17710018</v>
      </c>
    </row>
    <row r="346" ht="15.75" customHeight="1">
      <c r="B346" s="47">
        <f>IF(DATA!B346="","",DATA!B346)</f>
        <v>17710019</v>
      </c>
      <c r="C346" s="47">
        <f t="array" ref="C346">IF(B346="","",IFERROR(XLOOKUP(B346,DATA!$B$4:$B$2103,DATA!$D$4:$D$2103,"",0,1),""))</f>
        <v>3192819</v>
      </c>
      <c r="D346" s="47" t="str">
        <f t="array" ref="D346">IF(B346="","",IFERROR(XLOOKUP(B346,DATA!$B$4:$B$2103,DATA!$C$4:$C$2103,"",0,1),""))</f>
        <v>TAPA REDUCTOR</v>
      </c>
      <c r="E346" s="47">
        <f t="array" ref="E346">IF(B346="","",IFERROR(XLOOKUP(B346,DATA!$B$4:$B$2103,DATA!$W$4:$W$2103,"",0,1),""))</f>
        <v>900315569</v>
      </c>
      <c r="F346" s="47" t="str">
        <f t="array" ref="F346">IF(B346="","",IFERROR(XLOOKUP(E346,PROVEEDORES!$A$2:$A$200,PROVEEDORES!$B$2:$B$200,"NO ENCONTRADO",0,1),""))</f>
        <v>VOLVO GROUP COLOMBIA S A S</v>
      </c>
      <c r="G346" s="47" t="str">
        <f t="array" ref="G346">IF(B346="","",IFERROR(XLOOKUP(B346,DATA!$B$4:$B$2103,DATA!$L$4:$L$2103,"",0,1),""))</f>
        <v>UND</v>
      </c>
      <c r="H346" s="47">
        <f t="array" ref="H346">IF(B346="","",IFERROR(XLOOKUP(B346,DATA!$B$4:$B$2103,DATA!$E$4:$E$2103,0,0,1),0))</f>
        <v>0</v>
      </c>
      <c r="I346" s="48">
        <f t="array" ref="I346">IF(B346="","",IFERROR(XLOOKUP(B346,DATA!$B$4:$B$2103,DATA!$F$4:$F$2103,0,0,1),0))</f>
        <v>434625.2</v>
      </c>
      <c r="J346" s="48">
        <f t="shared" si="1"/>
        <v>0</v>
      </c>
      <c r="K346" s="47">
        <f t="array" ref="K346">IF(B346="","",IFERROR(XLOOKUP(B346,DATA!$B$4:$B$2103,DATA!$N$4:$N$2103,0,0,1),0))</f>
        <v>1</v>
      </c>
      <c r="L346" s="85">
        <f t="shared" si="2"/>
        <v>0.002739726027</v>
      </c>
      <c r="M346" s="47">
        <f t="array" ref="M346">IF(B346="","",IFERROR(XLOOKUP(B346,DATA!$B$4:$B$2103,DATA!$P$4:$P$2103,0,0,1),0))</f>
        <v>0</v>
      </c>
      <c r="N346" s="47">
        <f t="shared" si="3"/>
        <v>0</v>
      </c>
      <c r="O346" s="47">
        <f t="shared" si="4"/>
        <v>0</v>
      </c>
      <c r="P346" s="47">
        <f t="shared" si="5"/>
        <v>0</v>
      </c>
      <c r="Q346" s="47" t="str">
        <f t="shared" si="6"/>
        <v>CRITICO</v>
      </c>
      <c r="R346" s="47" t="str">
        <f t="shared" si="7"/>
        <v>PEDIR INMEDIATAMENTE</v>
      </c>
      <c r="S346" s="47">
        <f t="shared" si="8"/>
        <v>0</v>
      </c>
      <c r="T346" s="48">
        <f t="shared" si="9"/>
        <v>0</v>
      </c>
      <c r="U346" s="47" t="str">
        <f t="array" ref="U346">IF(B346="","",IFERROR(XLOOKUP(B346,DATA!$B$4:$B$2103,DATA!$M$4:$M$2103,"",0,1),""))</f>
        <v>A</v>
      </c>
      <c r="V346" s="47" t="str">
        <f t="array" ref="V346">IF(B346="","",IFERROR(XLOOKUP(B346,DATA!$B$4:$B$2103,DATA!$X$4:$X$2103,"",0,1),""))</f>
        <v>SU01A0202</v>
      </c>
      <c r="W346" s="47" t="str">
        <f t="array" ref="W346">IF(B346="","",IFERROR(XLOOKUP(B346,DATA!$B$4:$B$2103,DATA!$H$4:$H$2103,"",0,1),""))</f>
        <v>PLATAFORMA</v>
      </c>
      <c r="X346" s="47" t="str">
        <f t="shared" si="10"/>
        <v>1-MAXIMA</v>
      </c>
      <c r="Y346" s="65">
        <f t="shared" si="11"/>
        <v>1.00346</v>
      </c>
      <c r="Z346" s="47">
        <f t="shared" si="12"/>
        <v>17710019</v>
      </c>
    </row>
    <row r="347" ht="15.75" customHeight="1">
      <c r="B347" s="52">
        <f>IF(DATA!B347="","",DATA!B347)</f>
        <v>17710020</v>
      </c>
      <c r="C347" s="52">
        <f t="array" ref="C347">IF(B347="","",IFERROR(XLOOKUP(B347,DATA!$B$4:$B$2103,DATA!$D$4:$D$2103,"",0,1),""))</f>
        <v>60113294</v>
      </c>
      <c r="D347" s="52" t="str">
        <f t="array" ref="D347">IF(B347="","",IFERROR(XLOOKUP(B347,DATA!$B$4:$B$2103,DATA!$C$4:$C$2103,"",0,1),""))</f>
        <v>ARANDELA CONJUNTO REDUCTOR</v>
      </c>
      <c r="E347" s="52">
        <f t="array" ref="E347">IF(B347="","",IFERROR(XLOOKUP(B347,DATA!$B$4:$B$2103,DATA!$W$4:$W$2103,"",0,1),""))</f>
        <v>900315569</v>
      </c>
      <c r="F347" s="52" t="str">
        <f t="array" ref="F347">IF(B347="","",IFERROR(XLOOKUP(E347,PROVEEDORES!$A$2:$A$200,PROVEEDORES!$B$2:$B$200,"NO ENCONTRADO",0,1),""))</f>
        <v>VOLVO GROUP COLOMBIA S A S</v>
      </c>
      <c r="G347" s="52" t="str">
        <f t="array" ref="G347">IF(B347="","",IFERROR(XLOOKUP(B347,DATA!$B$4:$B$2103,DATA!$L$4:$L$2103,"",0,1),""))</f>
        <v>UND</v>
      </c>
      <c r="H347" s="52">
        <f t="array" ref="H347">IF(B347="","",IFERROR(XLOOKUP(B347,DATA!$B$4:$B$2103,DATA!$E$4:$E$2103,0,0,1),0))</f>
        <v>1</v>
      </c>
      <c r="I347" s="53">
        <f t="array" ref="I347">IF(B347="","",IFERROR(XLOOKUP(B347,DATA!$B$4:$B$2103,DATA!$F$4:$F$2103,0,0,1),0))</f>
        <v>393.7972</v>
      </c>
      <c r="J347" s="53">
        <f t="shared" si="1"/>
        <v>393.7972</v>
      </c>
      <c r="K347" s="52">
        <f t="array" ref="K347">IF(B347="","",IFERROR(XLOOKUP(B347,DATA!$B$4:$B$2103,DATA!$N$4:$N$2103,0,0,1),0))</f>
        <v>1</v>
      </c>
      <c r="L347" s="86">
        <f t="shared" si="2"/>
        <v>0.002739726027</v>
      </c>
      <c r="M347" s="52">
        <f t="array" ref="M347">IF(B347="","",IFERROR(XLOOKUP(B347,DATA!$B$4:$B$2103,DATA!$P$4:$P$2103,0,0,1),0))</f>
        <v>0</v>
      </c>
      <c r="N347" s="52">
        <f t="shared" si="3"/>
        <v>0</v>
      </c>
      <c r="O347" s="52">
        <f t="shared" si="4"/>
        <v>0</v>
      </c>
      <c r="P347" s="52">
        <f t="shared" si="5"/>
        <v>365</v>
      </c>
      <c r="Q347" s="52" t="str">
        <f t="shared" si="6"/>
        <v>EXCESO</v>
      </c>
      <c r="R347" s="52" t="str">
        <f t="shared" si="7"/>
        <v>EVALUAR REDUCCION</v>
      </c>
      <c r="S347" s="52">
        <f t="shared" si="8"/>
        <v>0</v>
      </c>
      <c r="T347" s="53">
        <f t="shared" si="9"/>
        <v>0</v>
      </c>
      <c r="U347" s="52" t="str">
        <f t="array" ref="U347">IF(B347="","",IFERROR(XLOOKUP(B347,DATA!$B$4:$B$2103,DATA!$M$4:$M$2103,"",0,1),""))</f>
        <v>A</v>
      </c>
      <c r="V347" s="52" t="str">
        <f t="array" ref="V347">IF(B347="","",IFERROR(XLOOKUP(B347,DATA!$B$4:$B$2103,DATA!$X$4:$X$2103,"",0,1),""))</f>
        <v>SU01F0303</v>
      </c>
      <c r="W347" s="52" t="str">
        <f t="array" ref="W347">IF(B347="","",IFERROR(XLOOKUP(B347,DATA!$B$4:$B$2103,DATA!$H$4:$H$2103,"",0,1),""))</f>
        <v>PLATAFORMA</v>
      </c>
      <c r="X347" s="52" t="str">
        <f t="shared" si="10"/>
        <v>2-ALTA</v>
      </c>
      <c r="Y347" s="87" t="str">
        <f t="shared" si="11"/>
        <v/>
      </c>
      <c r="Z347" s="52" t="str">
        <f t="shared" si="12"/>
        <v/>
      </c>
    </row>
    <row r="348" ht="15.75" customHeight="1">
      <c r="B348" s="47">
        <f>IF(DATA!B348="","",DATA!B348)</f>
        <v>17710021</v>
      </c>
      <c r="C348" s="47">
        <f t="array" ref="C348">IF(B348="","",IFERROR(XLOOKUP(B348,DATA!$B$4:$B$2103,DATA!$D$4:$D$2103,"",0,1),""))</f>
        <v>1523115</v>
      </c>
      <c r="D348" s="47" t="str">
        <f t="array" ref="D348">IF(B348="","",IFERROR(XLOOKUP(B348,DATA!$B$4:$B$2103,DATA!$C$4:$C$2103,"",0,1),""))</f>
        <v>PASADOR RANURADO DE PLANETARIO CONJUNTO REDUCTOR</v>
      </c>
      <c r="E348" s="47">
        <f t="array" ref="E348">IF(B348="","",IFERROR(XLOOKUP(B348,DATA!$B$4:$B$2103,DATA!$W$4:$W$2103,"",0,1),""))</f>
        <v>900315569</v>
      </c>
      <c r="F348" s="47" t="str">
        <f t="array" ref="F348">IF(B348="","",IFERROR(XLOOKUP(E348,PROVEEDORES!$A$2:$A$200,PROVEEDORES!$B$2:$B$200,"NO ENCONTRADO",0,1),""))</f>
        <v>VOLVO GROUP COLOMBIA S A S</v>
      </c>
      <c r="G348" s="47" t="str">
        <f t="array" ref="G348">IF(B348="","",IFERROR(XLOOKUP(B348,DATA!$B$4:$B$2103,DATA!$L$4:$L$2103,"",0,1),""))</f>
        <v>UND</v>
      </c>
      <c r="H348" s="47">
        <f t="array" ref="H348">IF(B348="","",IFERROR(XLOOKUP(B348,DATA!$B$4:$B$2103,DATA!$E$4:$E$2103,0,0,1),0))</f>
        <v>0</v>
      </c>
      <c r="I348" s="48">
        <f t="array" ref="I348">IF(B348="","",IFERROR(XLOOKUP(B348,DATA!$B$4:$B$2103,DATA!$F$4:$F$2103,0,0,1),0))</f>
        <v>24848.27</v>
      </c>
      <c r="J348" s="48">
        <f t="shared" si="1"/>
        <v>0</v>
      </c>
      <c r="K348" s="47">
        <f t="array" ref="K348">IF(B348="","",IFERROR(XLOOKUP(B348,DATA!$B$4:$B$2103,DATA!$N$4:$N$2103,0,0,1),0))</f>
        <v>2</v>
      </c>
      <c r="L348" s="85">
        <f t="shared" si="2"/>
        <v>0.005479452055</v>
      </c>
      <c r="M348" s="47">
        <f t="array" ref="M348">IF(B348="","",IFERROR(XLOOKUP(B348,DATA!$B$4:$B$2103,DATA!$P$4:$P$2103,0,0,1),0))</f>
        <v>0</v>
      </c>
      <c r="N348" s="47">
        <f t="shared" si="3"/>
        <v>0</v>
      </c>
      <c r="O348" s="47">
        <f t="shared" si="4"/>
        <v>0</v>
      </c>
      <c r="P348" s="47">
        <f t="shared" si="5"/>
        <v>0</v>
      </c>
      <c r="Q348" s="47" t="str">
        <f t="shared" si="6"/>
        <v>CRITICO</v>
      </c>
      <c r="R348" s="47" t="str">
        <f t="shared" si="7"/>
        <v>PEDIR INMEDIATAMENTE</v>
      </c>
      <c r="S348" s="47">
        <f t="shared" si="8"/>
        <v>0</v>
      </c>
      <c r="T348" s="48">
        <f t="shared" si="9"/>
        <v>0</v>
      </c>
      <c r="U348" s="47" t="str">
        <f t="array" ref="U348">IF(B348="","",IFERROR(XLOOKUP(B348,DATA!$B$4:$B$2103,DATA!$M$4:$M$2103,"",0,1),""))</f>
        <v>A</v>
      </c>
      <c r="V348" s="47" t="str">
        <f t="array" ref="V348">IF(B348="","",IFERROR(XLOOKUP(B348,DATA!$B$4:$B$2103,DATA!$X$4:$X$2103,"",0,1),""))</f>
        <v>SU01A0202</v>
      </c>
      <c r="W348" s="47" t="str">
        <f t="array" ref="W348">IF(B348="","",IFERROR(XLOOKUP(B348,DATA!$B$4:$B$2103,DATA!$H$4:$H$2103,"",0,1),""))</f>
        <v>PLATAFORMA</v>
      </c>
      <c r="X348" s="47" t="str">
        <f t="shared" si="10"/>
        <v>1-MAXIMA</v>
      </c>
      <c r="Y348" s="65">
        <f t="shared" si="11"/>
        <v>2.00348</v>
      </c>
      <c r="Z348" s="47">
        <f t="shared" si="12"/>
        <v>17710021</v>
      </c>
    </row>
    <row r="349" ht="15.75" customHeight="1">
      <c r="B349" s="52">
        <f>IF(DATA!B349="","",DATA!B349)</f>
        <v>17710022</v>
      </c>
      <c r="C349" s="52">
        <f t="array" ref="C349">IF(B349="","",IFERROR(XLOOKUP(B349,DATA!$B$4:$B$2103,DATA!$D$4:$D$2103,"",0,1),""))</f>
        <v>85109244</v>
      </c>
      <c r="D349" s="52" t="str">
        <f t="array" ref="D349">IF(B349="","",IFERROR(XLOOKUP(B349,DATA!$B$4:$B$2103,DATA!$C$4:$C$2103,"",0,1),""))</f>
        <v>JUEGO DE CUBO COMPLETO EJE TRACCIÓN</v>
      </c>
      <c r="E349" s="52">
        <f t="array" ref="E349">IF(B349="","",IFERROR(XLOOKUP(B349,DATA!$B$4:$B$2103,DATA!$W$4:$W$2103,"",0,1),""))</f>
        <v>900315569</v>
      </c>
      <c r="F349" s="52" t="str">
        <f t="array" ref="F349">IF(B349="","",IFERROR(XLOOKUP(E349,PROVEEDORES!$A$2:$A$200,PROVEEDORES!$B$2:$B$200,"NO ENCONTRADO",0,1),""))</f>
        <v>VOLVO GROUP COLOMBIA S A S</v>
      </c>
      <c r="G349" s="52" t="str">
        <f t="array" ref="G349">IF(B349="","",IFERROR(XLOOKUP(B349,DATA!$B$4:$B$2103,DATA!$L$4:$L$2103,"",0,1),""))</f>
        <v>UND</v>
      </c>
      <c r="H349" s="52">
        <f t="array" ref="H349">IF(B349="","",IFERROR(XLOOKUP(B349,DATA!$B$4:$B$2103,DATA!$E$4:$E$2103,0,0,1),0))</f>
        <v>0</v>
      </c>
      <c r="I349" s="53">
        <f t="array" ref="I349">IF(B349="","",IFERROR(XLOOKUP(B349,DATA!$B$4:$B$2103,DATA!$F$4:$F$2103,0,0,1),0))</f>
        <v>1138.5</v>
      </c>
      <c r="J349" s="53">
        <f t="shared" si="1"/>
        <v>0</v>
      </c>
      <c r="K349" s="52">
        <f t="array" ref="K349">IF(B349="","",IFERROR(XLOOKUP(B349,DATA!$B$4:$B$2103,DATA!$N$4:$N$2103,0,0,1),0))</f>
        <v>0</v>
      </c>
      <c r="L349" s="86">
        <f t="shared" si="2"/>
        <v>0</v>
      </c>
      <c r="M349" s="52">
        <f t="array" ref="M349">IF(B349="","",IFERROR(XLOOKUP(B349,DATA!$B$4:$B$2103,DATA!$P$4:$P$2103,0,0,1),0))</f>
        <v>0</v>
      </c>
      <c r="N349" s="52">
        <f t="shared" si="3"/>
        <v>0</v>
      </c>
      <c r="O349" s="52">
        <f t="shared" si="4"/>
        <v>0</v>
      </c>
      <c r="P349" s="52" t="str">
        <f t="shared" si="5"/>
        <v/>
      </c>
      <c r="Q349" s="52" t="str">
        <f t="shared" si="6"/>
        <v>CRITICO</v>
      </c>
      <c r="R349" s="52" t="str">
        <f t="shared" si="7"/>
        <v>PEDIR INMEDIATAMENTE</v>
      </c>
      <c r="S349" s="52">
        <f t="shared" si="8"/>
        <v>0</v>
      </c>
      <c r="T349" s="53">
        <f t="shared" si="9"/>
        <v>0</v>
      </c>
      <c r="U349" s="52" t="str">
        <f t="array" ref="U349">IF(B349="","",IFERROR(XLOOKUP(B349,DATA!$B$4:$B$2103,DATA!$M$4:$M$2103,"",0,1),""))</f>
        <v>C</v>
      </c>
      <c r="V349" s="52" t="str">
        <f t="array" ref="V349">IF(B349="","",IFERROR(XLOOKUP(B349,DATA!$B$4:$B$2103,DATA!$X$4:$X$2103,"",0,1),""))</f>
        <v>SU01A0202</v>
      </c>
      <c r="W349" s="52" t="str">
        <f t="array" ref="W349">IF(B349="","",IFERROR(XLOOKUP(B349,DATA!$B$4:$B$2103,DATA!$H$4:$H$2103,"",0,1),""))</f>
        <v>PLATAFORMA</v>
      </c>
      <c r="X349" s="52" t="str">
        <f t="shared" si="10"/>
        <v>4-BAJA</v>
      </c>
      <c r="Y349" s="87" t="str">
        <f t="shared" si="11"/>
        <v/>
      </c>
      <c r="Z349" s="52">
        <f t="shared" si="12"/>
        <v>17710022</v>
      </c>
    </row>
    <row r="350" ht="15.75" customHeight="1">
      <c r="B350" s="47">
        <f>IF(DATA!B350="","",DATA!B350)</f>
        <v>17710023</v>
      </c>
      <c r="C350" s="47">
        <f t="array" ref="C350">IF(B350="","",IFERROR(XLOOKUP(B350,DATA!$B$4:$B$2103,DATA!$D$4:$D$2103,"",0,1),""))</f>
        <v>85109244</v>
      </c>
      <c r="D350" s="47" t="str">
        <f t="array" ref="D350">IF(B350="","",IFERROR(XLOOKUP(B350,DATA!$B$4:$B$2103,DATA!$C$4:$C$2103,"",0,1),""))</f>
        <v>CUBO RUEDA EJE TRACCIÓN</v>
      </c>
      <c r="E350" s="47">
        <f t="array" ref="E350">IF(B350="","",IFERROR(XLOOKUP(B350,DATA!$B$4:$B$2103,DATA!$W$4:$W$2103,"",0,1),""))</f>
        <v>900315569</v>
      </c>
      <c r="F350" s="47" t="str">
        <f t="array" ref="F350">IF(B350="","",IFERROR(XLOOKUP(E350,PROVEEDORES!$A$2:$A$200,PROVEEDORES!$B$2:$B$200,"NO ENCONTRADO",0,1),""))</f>
        <v>VOLVO GROUP COLOMBIA S A S</v>
      </c>
      <c r="G350" s="47" t="str">
        <f t="array" ref="G350">IF(B350="","",IFERROR(XLOOKUP(B350,DATA!$B$4:$B$2103,DATA!$L$4:$L$2103,"",0,1),""))</f>
        <v>UND</v>
      </c>
      <c r="H350" s="47">
        <f t="array" ref="H350">IF(B350="","",IFERROR(XLOOKUP(B350,DATA!$B$4:$B$2103,DATA!$E$4:$E$2103,0,0,1),0))</f>
        <v>0</v>
      </c>
      <c r="I350" s="48">
        <f t="array" ref="I350">IF(B350="","",IFERROR(XLOOKUP(B350,DATA!$B$4:$B$2103,DATA!$F$4:$F$2103,0,0,1),0))</f>
        <v>5357128</v>
      </c>
      <c r="J350" s="48">
        <f t="shared" si="1"/>
        <v>0</v>
      </c>
      <c r="K350" s="47">
        <f t="array" ref="K350">IF(B350="","",IFERROR(XLOOKUP(B350,DATA!$B$4:$B$2103,DATA!$N$4:$N$2103,0,0,1),0))</f>
        <v>1</v>
      </c>
      <c r="L350" s="85">
        <f t="shared" si="2"/>
        <v>0.002739726027</v>
      </c>
      <c r="M350" s="47">
        <f t="array" ref="M350">IF(B350="","",IFERROR(XLOOKUP(B350,DATA!$B$4:$B$2103,DATA!$P$4:$P$2103,0,0,1),0))</f>
        <v>0</v>
      </c>
      <c r="N350" s="47">
        <f t="shared" si="3"/>
        <v>0</v>
      </c>
      <c r="O350" s="47">
        <f t="shared" si="4"/>
        <v>0</v>
      </c>
      <c r="P350" s="47">
        <f t="shared" si="5"/>
        <v>0</v>
      </c>
      <c r="Q350" s="47" t="str">
        <f t="shared" si="6"/>
        <v>CRITICO</v>
      </c>
      <c r="R350" s="47" t="str">
        <f t="shared" si="7"/>
        <v>PEDIR INMEDIATAMENTE</v>
      </c>
      <c r="S350" s="47">
        <f t="shared" si="8"/>
        <v>0</v>
      </c>
      <c r="T350" s="48">
        <f t="shared" si="9"/>
        <v>0</v>
      </c>
      <c r="U350" s="47" t="str">
        <f t="array" ref="U350">IF(B350="","",IFERROR(XLOOKUP(B350,DATA!$B$4:$B$2103,DATA!$M$4:$M$2103,"",0,1),""))</f>
        <v>B</v>
      </c>
      <c r="V350" s="47" t="str">
        <f t="array" ref="V350">IF(B350="","",IFERROR(XLOOKUP(B350,DATA!$B$4:$B$2103,DATA!$X$4:$X$2103,"",0,1),""))</f>
        <v>SU01A0202</v>
      </c>
      <c r="W350" s="47" t="str">
        <f t="array" ref="W350">IF(B350="","",IFERROR(XLOOKUP(B350,DATA!$B$4:$B$2103,DATA!$H$4:$H$2103,"",0,1),""))</f>
        <v>PLATAFORMA</v>
      </c>
      <c r="X350" s="47" t="str">
        <f t="shared" si="10"/>
        <v>3-MEDIA</v>
      </c>
      <c r="Y350" s="65">
        <f t="shared" si="11"/>
        <v>1.0035</v>
      </c>
      <c r="Z350" s="47">
        <f t="shared" si="12"/>
        <v>17710023</v>
      </c>
    </row>
    <row r="351" ht="15.75" customHeight="1">
      <c r="B351" s="52" t="str">
        <f>IF(DATA!B351="","",DATA!B351)</f>
        <v>17710023-R</v>
      </c>
      <c r="C351" s="52">
        <f t="array" ref="C351">IF(B351="","",IFERROR(XLOOKUP(B351,DATA!$B$4:$B$2103,DATA!$D$4:$D$2103,"",0,1),""))</f>
        <v>85109244</v>
      </c>
      <c r="D351" s="52" t="str">
        <f t="array" ref="D351">IF(B351="","",IFERROR(XLOOKUP(B351,DATA!$B$4:$B$2103,DATA!$C$4:$C$2103,"",0,1),""))</f>
        <v>CUBO RUEDA EJE TRACCIÓN</v>
      </c>
      <c r="E351" s="52">
        <f t="array" ref="E351">IF(B351="","",IFERROR(XLOOKUP(B351,DATA!$B$4:$B$2103,DATA!$W$4:$W$2103,"",0,1),""))</f>
        <v>901327111</v>
      </c>
      <c r="F351" s="52" t="str">
        <f t="array" ref="F351">IF(B351="","",IFERROR(XLOOKUP(E351,PROVEEDORES!$A$2:$A$200,PROVEEDORES!$B$2:$B$200,"NO ENCONTRADO",0,1),""))</f>
        <v>TORNOHIMEC SAS</v>
      </c>
      <c r="G351" s="52" t="str">
        <f t="array" ref="G351">IF(B351="","",IFERROR(XLOOKUP(B351,DATA!$B$4:$B$2103,DATA!$L$4:$L$2103,"",0,1),""))</f>
        <v>UND</v>
      </c>
      <c r="H351" s="52">
        <f t="array" ref="H351">IF(B351="","",IFERROR(XLOOKUP(B351,DATA!$B$4:$B$2103,DATA!$E$4:$E$2103,0,0,1),0))</f>
        <v>1</v>
      </c>
      <c r="I351" s="53">
        <f t="array" ref="I351">IF(B351="","",IFERROR(XLOOKUP(B351,DATA!$B$4:$B$2103,DATA!$F$4:$F$2103,0,0,1),0))</f>
        <v>1428000</v>
      </c>
      <c r="J351" s="53">
        <f t="shared" si="1"/>
        <v>1428000</v>
      </c>
      <c r="K351" s="52">
        <f t="array" ref="K351">IF(B351="","",IFERROR(XLOOKUP(B351,DATA!$B$4:$B$2103,DATA!$N$4:$N$2103,0,0,1),0))</f>
        <v>3</v>
      </c>
      <c r="L351" s="86">
        <f t="shared" si="2"/>
        <v>0.008219178082</v>
      </c>
      <c r="M351" s="52">
        <f t="array" ref="M351">IF(B351="","",IFERROR(XLOOKUP(B351,DATA!$B$4:$B$2103,DATA!$P$4:$P$2103,0,0,1),0))</f>
        <v>0</v>
      </c>
      <c r="N351" s="52">
        <f t="shared" si="3"/>
        <v>0</v>
      </c>
      <c r="O351" s="52">
        <f t="shared" si="4"/>
        <v>0</v>
      </c>
      <c r="P351" s="52">
        <f t="shared" si="5"/>
        <v>122</v>
      </c>
      <c r="Q351" s="52" t="str">
        <f t="shared" si="6"/>
        <v>OPTIMO</v>
      </c>
      <c r="R351" s="52" t="str">
        <f t="shared" si="7"/>
        <v>NIVEL OPTIMO</v>
      </c>
      <c r="S351" s="52">
        <f t="shared" si="8"/>
        <v>0</v>
      </c>
      <c r="T351" s="53">
        <f t="shared" si="9"/>
        <v>0</v>
      </c>
      <c r="U351" s="52" t="str">
        <f t="array" ref="U351">IF(B351="","",IFERROR(XLOOKUP(B351,DATA!$B$4:$B$2103,DATA!$M$4:$M$2103,"",0,1),""))</f>
        <v>B</v>
      </c>
      <c r="V351" s="52" t="str">
        <f t="array" ref="V351">IF(B351="","",IFERROR(XLOOKUP(B351,DATA!$B$4:$B$2103,DATA!$X$4:$X$2103,"",0,1),""))</f>
        <v>SU01B0201</v>
      </c>
      <c r="W351" s="52" t="str">
        <f t="array" ref="W351">IF(B351="","",IFERROR(XLOOKUP(B351,DATA!$B$4:$B$2103,DATA!$H$4:$H$2103,"",0,1),""))</f>
        <v>PLATAFORMA</v>
      </c>
      <c r="X351" s="52" t="str">
        <f t="shared" si="10"/>
        <v>3-MEDIA</v>
      </c>
      <c r="Y351" s="87" t="str">
        <f t="shared" si="11"/>
        <v/>
      </c>
      <c r="Z351" s="52" t="str">
        <f t="shared" si="12"/>
        <v/>
      </c>
    </row>
    <row r="352" ht="15.75" customHeight="1">
      <c r="B352" s="47">
        <f>IF(DATA!B352="","",DATA!B352)</f>
        <v>17710024</v>
      </c>
      <c r="C352" s="47">
        <f t="array" ref="C352">IF(B352="","",IFERROR(XLOOKUP(B352,DATA!$B$4:$B$2103,DATA!$D$4:$D$2103,"",0,1),""))</f>
        <v>21302564</v>
      </c>
      <c r="D352" s="47" t="str">
        <f t="array" ref="D352">IF(B352="","",IFERROR(XLOOKUP(B352,DATA!$B$4:$B$2103,DATA!$C$4:$C$2103,"",0,1),""))</f>
        <v>CARTER CUBO REDUCTOR COMPLETO</v>
      </c>
      <c r="E352" s="47">
        <f t="array" ref="E352">IF(B352="","",IFERROR(XLOOKUP(B352,DATA!$B$4:$B$2103,DATA!$W$4:$W$2103,"",0,1),""))</f>
        <v>900239627</v>
      </c>
      <c r="F352" s="47" t="str">
        <f t="array" ref="F352">IF(B352="","",IFERROR(XLOOKUP(E352,PROVEEDORES!$A$2:$A$200,PROVEEDORES!$B$2:$B$200,"NO ENCONTRADO",0,1),""))</f>
        <v>INGE-ROD COMERCIALIZADORA SOCIEDAD POR ACCIONES SIMPLIFICADA</v>
      </c>
      <c r="G352" s="47" t="str">
        <f t="array" ref="G352">IF(B352="","",IFERROR(XLOOKUP(B352,DATA!$B$4:$B$2103,DATA!$L$4:$L$2103,"",0,1),""))</f>
        <v>UND</v>
      </c>
      <c r="H352" s="47">
        <f t="array" ref="H352">IF(B352="","",IFERROR(XLOOKUP(B352,DATA!$B$4:$B$2103,DATA!$E$4:$E$2103,0,0,1),0))</f>
        <v>0</v>
      </c>
      <c r="I352" s="48">
        <f t="array" ref="I352">IF(B352="","",IFERROR(XLOOKUP(B352,DATA!$B$4:$B$2103,DATA!$F$4:$F$2103,0,0,1),0))</f>
        <v>6098000</v>
      </c>
      <c r="J352" s="48">
        <f t="shared" si="1"/>
        <v>0</v>
      </c>
      <c r="K352" s="47">
        <f t="array" ref="K352">IF(B352="","",IFERROR(XLOOKUP(B352,DATA!$B$4:$B$2103,DATA!$N$4:$N$2103,0,0,1),0))</f>
        <v>0</v>
      </c>
      <c r="L352" s="85">
        <f t="shared" si="2"/>
        <v>0</v>
      </c>
      <c r="M352" s="47">
        <f t="array" ref="M352">IF(B352="","",IFERROR(XLOOKUP(B352,DATA!$B$4:$B$2103,DATA!$P$4:$P$2103,0,0,1),0))</f>
        <v>0</v>
      </c>
      <c r="N352" s="47">
        <f t="shared" si="3"/>
        <v>0</v>
      </c>
      <c r="O352" s="47">
        <f t="shared" si="4"/>
        <v>0</v>
      </c>
      <c r="P352" s="47" t="str">
        <f t="shared" si="5"/>
        <v/>
      </c>
      <c r="Q352" s="47" t="str">
        <f t="shared" si="6"/>
        <v>CRITICO</v>
      </c>
      <c r="R352" s="47" t="str">
        <f t="shared" si="7"/>
        <v>PEDIR INMEDIATAMENTE</v>
      </c>
      <c r="S352" s="47">
        <f t="shared" si="8"/>
        <v>0</v>
      </c>
      <c r="T352" s="48">
        <f t="shared" si="9"/>
        <v>0</v>
      </c>
      <c r="U352" s="47" t="str">
        <f t="array" ref="U352">IF(B352="","",IFERROR(XLOOKUP(B352,DATA!$B$4:$B$2103,DATA!$M$4:$M$2103,"",0,1),""))</f>
        <v>B</v>
      </c>
      <c r="V352" s="47" t="str">
        <f t="array" ref="V352">IF(B352="","",IFERROR(XLOOKUP(B352,DATA!$B$4:$B$2103,DATA!$X$4:$X$2103,"",0,1),""))</f>
        <v>SU01A0202</v>
      </c>
      <c r="W352" s="47" t="str">
        <f t="array" ref="W352">IF(B352="","",IFERROR(XLOOKUP(B352,DATA!$B$4:$B$2103,DATA!$H$4:$H$2103,"",0,1),""))</f>
        <v>PLATAFORMA</v>
      </c>
      <c r="X352" s="47" t="str">
        <f t="shared" si="10"/>
        <v>3-MEDIA</v>
      </c>
      <c r="Y352" s="65" t="str">
        <f t="shared" si="11"/>
        <v/>
      </c>
      <c r="Z352" s="47">
        <f t="shared" si="12"/>
        <v>17710024</v>
      </c>
    </row>
    <row r="353" ht="15.75" customHeight="1">
      <c r="B353" s="52">
        <f>IF(DATA!B353="","",DATA!B353)</f>
        <v>17741000</v>
      </c>
      <c r="C353" s="52">
        <f t="array" ref="C353">IF(B353="","",IFERROR(XLOOKUP(B353,DATA!$B$4:$B$2103,DATA!$D$4:$D$2103,"",0,1),""))</f>
        <v>1134566</v>
      </c>
      <c r="D353" s="52" t="str">
        <f t="array" ref="D353">IF(B353="","",IFERROR(XLOOKUP(B353,DATA!$B$4:$B$2103,DATA!$C$4:$C$2103,"",0,1),""))</f>
        <v>TOPE DE PLUMA</v>
      </c>
      <c r="E353" s="52">
        <f t="array" ref="E353">IF(B353="","",IFERROR(XLOOKUP(B353,DATA!$B$4:$B$2103,DATA!$W$4:$W$2103,"",0,1),""))</f>
        <v>901558136</v>
      </c>
      <c r="F353" s="52" t="str">
        <f t="array" ref="F353">IF(B353="","",IFERROR(XLOOKUP(E353,PROVEEDORES!$A$2:$A$200,PROVEEDORES!$B$2:$B$200,"NO ENCONTRADO",0,1),""))</f>
        <v>NO ENCONTRADO</v>
      </c>
      <c r="G353" s="52" t="str">
        <f t="array" ref="G353">IF(B353="","",IFERROR(XLOOKUP(B353,DATA!$B$4:$B$2103,DATA!$L$4:$L$2103,"",0,1),""))</f>
        <v>UND</v>
      </c>
      <c r="H353" s="52">
        <f t="array" ref="H353">IF(B353="","",IFERROR(XLOOKUP(B353,DATA!$B$4:$B$2103,DATA!$E$4:$E$2103,0,0,1),0))</f>
        <v>4</v>
      </c>
      <c r="I353" s="53">
        <f t="array" ref="I353">IF(B353="","",IFERROR(XLOOKUP(B353,DATA!$B$4:$B$2103,DATA!$F$4:$F$2103,0,0,1),0))</f>
        <v>152915</v>
      </c>
      <c r="J353" s="53">
        <f t="shared" si="1"/>
        <v>611660</v>
      </c>
      <c r="K353" s="52">
        <f t="array" ref="K353">IF(B353="","",IFERROR(XLOOKUP(B353,DATA!$B$4:$B$2103,DATA!$N$4:$N$2103,0,0,1),0))</f>
        <v>223</v>
      </c>
      <c r="L353" s="86">
        <f t="shared" si="2"/>
        <v>0.6109589041</v>
      </c>
      <c r="M353" s="52">
        <f t="array" ref="M353">IF(B353="","",IFERROR(XLOOKUP(B353,DATA!$B$4:$B$2103,DATA!$P$4:$P$2103,0,0,1),0))</f>
        <v>0</v>
      </c>
      <c r="N353" s="52">
        <f t="shared" si="3"/>
        <v>2</v>
      </c>
      <c r="O353" s="52">
        <f t="shared" si="4"/>
        <v>6</v>
      </c>
      <c r="P353" s="52">
        <f t="shared" si="5"/>
        <v>7</v>
      </c>
      <c r="Q353" s="52" t="str">
        <f t="shared" si="6"/>
        <v>REORDEN INMEDIATO</v>
      </c>
      <c r="R353" s="52" t="str">
        <f t="shared" si="7"/>
        <v>GENERAR OC EN 24H</v>
      </c>
      <c r="S353" s="52">
        <f t="shared" si="8"/>
        <v>2</v>
      </c>
      <c r="T353" s="53">
        <f t="shared" si="9"/>
        <v>305830</v>
      </c>
      <c r="U353" s="52" t="str">
        <f t="array" ref="U353">IF(B353="","",IFERROR(XLOOKUP(B353,DATA!$B$4:$B$2103,DATA!$M$4:$M$2103,"",0,1),""))</f>
        <v>A</v>
      </c>
      <c r="V353" s="52" t="str">
        <f t="array" ref="V353">IF(B353="","",IFERROR(XLOOKUP(B353,DATA!$B$4:$B$2103,DATA!$X$4:$X$2103,"",0,1),""))</f>
        <v>SU01F0301</v>
      </c>
      <c r="W353" s="52" t="str">
        <f t="array" ref="W353">IF(B353="","",IFERROR(XLOOKUP(B353,DATA!$B$4:$B$2103,DATA!$H$4:$H$2103,"",0,1),""))</f>
        <v>PLATAFORMA</v>
      </c>
      <c r="X353" s="52" t="str">
        <f t="shared" si="10"/>
        <v>2-ALTA</v>
      </c>
      <c r="Y353" s="87" t="str">
        <f t="shared" si="11"/>
        <v/>
      </c>
      <c r="Z353" s="52" t="str">
        <f t="shared" si="12"/>
        <v/>
      </c>
    </row>
    <row r="354" ht="15.75" customHeight="1">
      <c r="B354" s="47">
        <f>IF(DATA!B354="","",DATA!B354)</f>
        <v>17741001</v>
      </c>
      <c r="C354" s="47">
        <f t="array" ref="C354">IF(B354="","",IFERROR(XLOOKUP(B354,DATA!$B$4:$B$2103,DATA!$D$4:$D$2103,"",0,1),""))</f>
        <v>9519493</v>
      </c>
      <c r="D354" s="47" t="str">
        <f t="array" ref="D354">IF(B354="","",IFERROR(XLOOKUP(B354,DATA!$B$4:$B$2103,DATA!$C$4:$C$2103,"",0,1),""))</f>
        <v>BISAGRA TAPA DE INSPECCION ARTICULACION</v>
      </c>
      <c r="E354" s="47">
        <f t="array" ref="E354">IF(B354="","",IFERROR(XLOOKUP(B354,DATA!$B$4:$B$2103,DATA!$W$4:$W$2103,"",0,1),""))</f>
        <v>900603232</v>
      </c>
      <c r="F354" s="47" t="str">
        <f t="array" ref="F354">IF(B354="","",IFERROR(XLOOKUP(E354,PROVEEDORES!$A$2:$A$200,PROVEEDORES!$B$2:$B$200,"NO ENCONTRADO",0,1),""))</f>
        <v>COMERCIALIZADORA DE AUTOPARTES E INDUSTRIAL UNIVERSAL SAS</v>
      </c>
      <c r="G354" s="47" t="str">
        <f t="array" ref="G354">IF(B354="","",IFERROR(XLOOKUP(B354,DATA!$B$4:$B$2103,DATA!$L$4:$L$2103,"",0,1),""))</f>
        <v>UND</v>
      </c>
      <c r="H354" s="47">
        <f t="array" ref="H354">IF(B354="","",IFERROR(XLOOKUP(B354,DATA!$B$4:$B$2103,DATA!$E$4:$E$2103,0,0,1),0))</f>
        <v>3</v>
      </c>
      <c r="I354" s="48">
        <f t="array" ref="I354">IF(B354="","",IFERROR(XLOOKUP(B354,DATA!$B$4:$B$2103,DATA!$F$4:$F$2103,0,0,1),0))</f>
        <v>176152.1</v>
      </c>
      <c r="J354" s="48">
        <f t="shared" si="1"/>
        <v>528456.3</v>
      </c>
      <c r="K354" s="47">
        <f t="array" ref="K354">IF(B354="","",IFERROR(XLOOKUP(B354,DATA!$B$4:$B$2103,DATA!$N$4:$N$2103,0,0,1),0))</f>
        <v>130</v>
      </c>
      <c r="L354" s="85">
        <f t="shared" si="2"/>
        <v>0.3561643836</v>
      </c>
      <c r="M354" s="47">
        <f t="array" ref="M354">IF(B354="","",IFERROR(XLOOKUP(B354,DATA!$B$4:$B$2103,DATA!$P$4:$P$2103,0,0,1),0))</f>
        <v>0</v>
      </c>
      <c r="N354" s="47">
        <f t="shared" si="3"/>
        <v>1</v>
      </c>
      <c r="O354" s="47">
        <f t="shared" si="4"/>
        <v>3</v>
      </c>
      <c r="P354" s="47">
        <f t="shared" si="5"/>
        <v>8</v>
      </c>
      <c r="Q354" s="47" t="str">
        <f t="shared" si="6"/>
        <v>REORDEN INMEDIATO</v>
      </c>
      <c r="R354" s="47" t="str">
        <f t="shared" si="7"/>
        <v>GENERAR OC EN 24H</v>
      </c>
      <c r="S354" s="47">
        <f t="shared" si="8"/>
        <v>0</v>
      </c>
      <c r="T354" s="48">
        <f t="shared" si="9"/>
        <v>0</v>
      </c>
      <c r="U354" s="47" t="str">
        <f t="array" ref="U354">IF(B354="","",IFERROR(XLOOKUP(B354,DATA!$B$4:$B$2103,DATA!$M$4:$M$2103,"",0,1),""))</f>
        <v>C</v>
      </c>
      <c r="V354" s="47" t="str">
        <f t="array" ref="V354">IF(B354="","",IFERROR(XLOOKUP(B354,DATA!$B$4:$B$2103,DATA!$X$4:$X$2103,"",0,1),""))</f>
        <v>SU01G0404</v>
      </c>
      <c r="W354" s="47" t="str">
        <f t="array" ref="W354">IF(B354="","",IFERROR(XLOOKUP(B354,DATA!$B$4:$B$2103,DATA!$H$4:$H$2103,"",0,1),""))</f>
        <v>PLATAFORMA</v>
      </c>
      <c r="X354" s="47" t="str">
        <f t="shared" si="10"/>
        <v>4-BAJA</v>
      </c>
      <c r="Y354" s="65" t="str">
        <f t="shared" si="11"/>
        <v/>
      </c>
      <c r="Z354" s="47" t="str">
        <f t="shared" si="12"/>
        <v/>
      </c>
    </row>
    <row r="355" ht="15.75" customHeight="1">
      <c r="B355" s="52">
        <f>IF(DATA!B355="","",DATA!B355)</f>
        <v>17741002</v>
      </c>
      <c r="C355" s="52">
        <f t="array" ref="C355">IF(B355="","",IFERROR(XLOOKUP(B355,DATA!$B$4:$B$2103,DATA!$D$4:$D$2103,"",0,1),""))</f>
        <v>1195619</v>
      </c>
      <c r="D355" s="52" t="str">
        <f t="array" ref="D355">IF(B355="","",IFERROR(XLOOKUP(B355,DATA!$B$4:$B$2103,DATA!$C$4:$C$2103,"",0,1),""))</f>
        <v>BRAZO MESA DE ARTICULACION</v>
      </c>
      <c r="E355" s="52">
        <f t="array" ref="E355">IF(B355="","",IFERROR(XLOOKUP(B355,DATA!$B$4:$B$2103,DATA!$W$4:$W$2103,"",0,1),""))</f>
        <v>900315569</v>
      </c>
      <c r="F355" s="52" t="str">
        <f t="array" ref="F355">IF(B355="","",IFERROR(XLOOKUP(E355,PROVEEDORES!$A$2:$A$200,PROVEEDORES!$B$2:$B$200,"NO ENCONTRADO",0,1),""))</f>
        <v>VOLVO GROUP COLOMBIA S A S</v>
      </c>
      <c r="G355" s="52" t="str">
        <f t="array" ref="G355">IF(B355="","",IFERROR(XLOOKUP(B355,DATA!$B$4:$B$2103,DATA!$L$4:$L$2103,"",0,1),""))</f>
        <v>UND</v>
      </c>
      <c r="H355" s="52">
        <f t="array" ref="H355">IF(B355="","",IFERROR(XLOOKUP(B355,DATA!$B$4:$B$2103,DATA!$E$4:$E$2103,0,0,1),0))</f>
        <v>0</v>
      </c>
      <c r="I355" s="53">
        <f t="array" ref="I355">IF(B355="","",IFERROR(XLOOKUP(B355,DATA!$B$4:$B$2103,DATA!$F$4:$F$2103,0,0,1),0))</f>
        <v>1839573</v>
      </c>
      <c r="J355" s="53">
        <f t="shared" si="1"/>
        <v>0</v>
      </c>
      <c r="K355" s="52">
        <f t="array" ref="K355">IF(B355="","",IFERROR(XLOOKUP(B355,DATA!$B$4:$B$2103,DATA!$N$4:$N$2103,0,0,1),0))</f>
        <v>2</v>
      </c>
      <c r="L355" s="86">
        <f t="shared" si="2"/>
        <v>0.005479452055</v>
      </c>
      <c r="M355" s="52">
        <f t="array" ref="M355">IF(B355="","",IFERROR(XLOOKUP(B355,DATA!$B$4:$B$2103,DATA!$P$4:$P$2103,0,0,1),0))</f>
        <v>0</v>
      </c>
      <c r="N355" s="52">
        <f t="shared" si="3"/>
        <v>0</v>
      </c>
      <c r="O355" s="52">
        <f t="shared" si="4"/>
        <v>0</v>
      </c>
      <c r="P355" s="52">
        <f t="shared" si="5"/>
        <v>0</v>
      </c>
      <c r="Q355" s="52" t="str">
        <f t="shared" si="6"/>
        <v>CRITICO</v>
      </c>
      <c r="R355" s="52" t="str">
        <f t="shared" si="7"/>
        <v>PEDIR INMEDIATAMENTE</v>
      </c>
      <c r="S355" s="52">
        <f t="shared" si="8"/>
        <v>0</v>
      </c>
      <c r="T355" s="53">
        <f t="shared" si="9"/>
        <v>0</v>
      </c>
      <c r="U355" s="52" t="str">
        <f t="array" ref="U355">IF(B355="","",IFERROR(XLOOKUP(B355,DATA!$B$4:$B$2103,DATA!$M$4:$M$2103,"",0,1),""))</f>
        <v>B</v>
      </c>
      <c r="V355" s="52" t="str">
        <f t="array" ref="V355">IF(B355="","",IFERROR(XLOOKUP(B355,DATA!$B$4:$B$2103,DATA!$X$4:$X$2103,"",0,1),""))</f>
        <v>SU01A0101</v>
      </c>
      <c r="W355" s="52" t="str">
        <f t="array" ref="W355">IF(B355="","",IFERROR(XLOOKUP(B355,DATA!$B$4:$B$2103,DATA!$H$4:$H$2103,"",0,1),""))</f>
        <v>PLATAFORMA</v>
      </c>
      <c r="X355" s="52" t="str">
        <f t="shared" si="10"/>
        <v>3-MEDIA</v>
      </c>
      <c r="Y355" s="87">
        <f t="shared" si="11"/>
        <v>2.00355</v>
      </c>
      <c r="Z355" s="52">
        <f t="shared" si="12"/>
        <v>17741002</v>
      </c>
    </row>
    <row r="356" ht="15.75" customHeight="1">
      <c r="B356" s="47" t="str">
        <f>IF(DATA!B356="","",DATA!B356)</f>
        <v>17741002-R</v>
      </c>
      <c r="C356" s="47">
        <f t="array" ref="C356">IF(B356="","",IFERROR(XLOOKUP(B356,DATA!$B$4:$B$2103,DATA!$D$4:$D$2103,"",0,1),""))</f>
        <v>1195619</v>
      </c>
      <c r="D356" s="47" t="str">
        <f t="array" ref="D356">IF(B356="","",IFERROR(XLOOKUP(B356,DATA!$B$4:$B$2103,DATA!$C$4:$C$2103,"",0,1),""))</f>
        <v>BRAZO MESA DE ARTICULACION</v>
      </c>
      <c r="E356" s="47">
        <f t="array" ref="E356">IF(B356="","",IFERROR(XLOOKUP(B356,DATA!$B$4:$B$2103,DATA!$W$4:$W$2103,"",0,1),""))</f>
        <v>901327111</v>
      </c>
      <c r="F356" s="47" t="str">
        <f t="array" ref="F356">IF(B356="","",IFERROR(XLOOKUP(E356,PROVEEDORES!$A$2:$A$200,PROVEEDORES!$B$2:$B$200,"NO ENCONTRADO",0,1),""))</f>
        <v>TORNOHIMEC SAS</v>
      </c>
      <c r="G356" s="47" t="str">
        <f t="array" ref="G356">IF(B356="","",IFERROR(XLOOKUP(B356,DATA!$B$4:$B$2103,DATA!$L$4:$L$2103,"",0,1),""))</f>
        <v>UND</v>
      </c>
      <c r="H356" s="47">
        <f t="array" ref="H356">IF(B356="","",IFERROR(XLOOKUP(B356,DATA!$B$4:$B$2103,DATA!$E$4:$E$2103,0,0,1),0))</f>
        <v>3</v>
      </c>
      <c r="I356" s="48">
        <f t="array" ref="I356">IF(B356="","",IFERROR(XLOOKUP(B356,DATA!$B$4:$B$2103,DATA!$F$4:$F$2103,0,0,1),0))</f>
        <v>171214.8</v>
      </c>
      <c r="J356" s="48">
        <f t="shared" si="1"/>
        <v>513644.4</v>
      </c>
      <c r="K356" s="47">
        <f t="array" ref="K356">IF(B356="","",IFERROR(XLOOKUP(B356,DATA!$B$4:$B$2103,DATA!$N$4:$N$2103,0,0,1),0))</f>
        <v>19</v>
      </c>
      <c r="L356" s="85">
        <f t="shared" si="2"/>
        <v>0.05205479452</v>
      </c>
      <c r="M356" s="47">
        <f t="array" ref="M356">IF(B356="","",IFERROR(XLOOKUP(B356,DATA!$B$4:$B$2103,DATA!$P$4:$P$2103,0,0,1),0))</f>
        <v>0</v>
      </c>
      <c r="N356" s="47">
        <f t="shared" si="3"/>
        <v>0</v>
      </c>
      <c r="O356" s="47">
        <f t="shared" si="4"/>
        <v>0</v>
      </c>
      <c r="P356" s="47">
        <f t="shared" si="5"/>
        <v>58</v>
      </c>
      <c r="Q356" s="47" t="str">
        <f t="shared" si="6"/>
        <v>OPTIMO</v>
      </c>
      <c r="R356" s="47" t="str">
        <f t="shared" si="7"/>
        <v>NIVEL OPTIMO</v>
      </c>
      <c r="S356" s="47">
        <f t="shared" si="8"/>
        <v>0</v>
      </c>
      <c r="T356" s="48">
        <f t="shared" si="9"/>
        <v>0</v>
      </c>
      <c r="U356" s="47" t="str">
        <f t="array" ref="U356">IF(B356="","",IFERROR(XLOOKUP(B356,DATA!$B$4:$B$2103,DATA!$M$4:$M$2103,"",0,1),""))</f>
        <v>A</v>
      </c>
      <c r="V356" s="47" t="str">
        <f t="array" ref="V356">IF(B356="","",IFERROR(XLOOKUP(B356,DATA!$B$4:$B$2103,DATA!$X$4:$X$2103,"",0,1),""))</f>
        <v>SU01B0203</v>
      </c>
      <c r="W356" s="47" t="str">
        <f t="array" ref="W356">IF(B356="","",IFERROR(XLOOKUP(B356,DATA!$B$4:$B$2103,DATA!$H$4:$H$2103,"",0,1),""))</f>
        <v>PLATAFORMA</v>
      </c>
      <c r="X356" s="47" t="str">
        <f t="shared" si="10"/>
        <v>2-ALTA</v>
      </c>
      <c r="Y356" s="65" t="str">
        <f t="shared" si="11"/>
        <v/>
      </c>
      <c r="Z356" s="47" t="str">
        <f t="shared" si="12"/>
        <v/>
      </c>
    </row>
    <row r="357" ht="15.75" customHeight="1">
      <c r="B357" s="52">
        <f>IF(DATA!B357="","",DATA!B357)</f>
        <v>17741003</v>
      </c>
      <c r="C357" s="52">
        <f t="array" ref="C357">IF(B357="","",IFERROR(XLOOKUP(B357,DATA!$B$4:$B$2103,DATA!$D$4:$D$2103,"",0,1),""))</f>
        <v>984818</v>
      </c>
      <c r="D357" s="52" t="str">
        <f t="array" ref="D357">IF(B357="","",IFERROR(XLOOKUP(B357,DATA!$B$4:$B$2103,DATA!$C$4:$C$2103,"",0,1),""))</f>
        <v>TORNILLO EMBRIADO M12</v>
      </c>
      <c r="E357" s="52">
        <f t="array" ref="E357">IF(B357="","",IFERROR(XLOOKUP(B357,DATA!$B$4:$B$2103,DATA!$W$4:$W$2103,"",0,1),""))</f>
        <v>900315569</v>
      </c>
      <c r="F357" s="52" t="str">
        <f t="array" ref="F357">IF(B357="","",IFERROR(XLOOKUP(E357,PROVEEDORES!$A$2:$A$200,PROVEEDORES!$B$2:$B$200,"NO ENCONTRADO",0,1),""))</f>
        <v>VOLVO GROUP COLOMBIA S A S</v>
      </c>
      <c r="G357" s="52" t="str">
        <f t="array" ref="G357">IF(B357="","",IFERROR(XLOOKUP(B357,DATA!$B$4:$B$2103,DATA!$L$4:$L$2103,"",0,1),""))</f>
        <v>UND</v>
      </c>
      <c r="H357" s="52">
        <f t="array" ref="H357">IF(B357="","",IFERROR(XLOOKUP(B357,DATA!$B$4:$B$2103,DATA!$E$4:$E$2103,0,0,1),0))</f>
        <v>5</v>
      </c>
      <c r="I357" s="53">
        <f t="array" ref="I357">IF(B357="","",IFERROR(XLOOKUP(B357,DATA!$B$4:$B$2103,DATA!$F$4:$F$2103,0,0,1),0))</f>
        <v>18548.54</v>
      </c>
      <c r="J357" s="53">
        <f t="shared" si="1"/>
        <v>92742.7</v>
      </c>
      <c r="K357" s="52">
        <f t="array" ref="K357">IF(B357="","",IFERROR(XLOOKUP(B357,DATA!$B$4:$B$2103,DATA!$N$4:$N$2103,0,0,1),0))</f>
        <v>137</v>
      </c>
      <c r="L357" s="86">
        <f t="shared" si="2"/>
        <v>0.3753424658</v>
      </c>
      <c r="M357" s="52">
        <f t="array" ref="M357">IF(B357="","",IFERROR(XLOOKUP(B357,DATA!$B$4:$B$2103,DATA!$P$4:$P$2103,0,0,1),0))</f>
        <v>0</v>
      </c>
      <c r="N357" s="52">
        <f t="shared" si="3"/>
        <v>1</v>
      </c>
      <c r="O357" s="52">
        <f t="shared" si="4"/>
        <v>4</v>
      </c>
      <c r="P357" s="52">
        <f t="shared" si="5"/>
        <v>13</v>
      </c>
      <c r="Q357" s="52" t="str">
        <f t="shared" si="6"/>
        <v>PRECAUCION</v>
      </c>
      <c r="R357" s="52" t="str">
        <f t="shared" si="7"/>
        <v>MONITOREAR 48H</v>
      </c>
      <c r="S357" s="52">
        <f t="shared" si="8"/>
        <v>0</v>
      </c>
      <c r="T357" s="53">
        <f t="shared" si="9"/>
        <v>0</v>
      </c>
      <c r="U357" s="52" t="str">
        <f t="array" ref="U357">IF(B357="","",IFERROR(XLOOKUP(B357,DATA!$B$4:$B$2103,DATA!$M$4:$M$2103,"",0,1),""))</f>
        <v>B</v>
      </c>
      <c r="V357" s="52" t="str">
        <f t="array" ref="V357">IF(B357="","",IFERROR(XLOOKUP(B357,DATA!$B$4:$B$2103,DATA!$X$4:$X$2103,"",0,1),""))</f>
        <v>SU01F0303</v>
      </c>
      <c r="W357" s="52" t="str">
        <f t="array" ref="W357">IF(B357="","",IFERROR(XLOOKUP(B357,DATA!$B$4:$B$2103,DATA!$H$4:$H$2103,"",0,1),""))</f>
        <v>PLATAFORMA</v>
      </c>
      <c r="X357" s="52" t="str">
        <f t="shared" si="10"/>
        <v>3-MEDIA</v>
      </c>
      <c r="Y357" s="87" t="str">
        <f t="shared" si="11"/>
        <v/>
      </c>
      <c r="Z357" s="52" t="str">
        <f t="shared" si="12"/>
        <v/>
      </c>
    </row>
    <row r="358" ht="15.75" customHeight="1">
      <c r="B358" s="47">
        <f>IF(DATA!B358="","",DATA!B358)</f>
        <v>17741004</v>
      </c>
      <c r="C358" s="47">
        <f t="array" ref="C358">IF(B358="","",IFERROR(XLOOKUP(B358,DATA!$B$4:$B$2103,DATA!$D$4:$D$2103,"",0,1),""))</f>
        <v>994870</v>
      </c>
      <c r="D358" s="47" t="str">
        <f t="array" ref="D358">IF(B358="","",IFERROR(XLOOKUP(B358,DATA!$B$4:$B$2103,DATA!$C$4:$C$2103,"",0,1),""))</f>
        <v>ARANDELA PLANA M12</v>
      </c>
      <c r="E358" s="47">
        <f t="array" ref="E358">IF(B358="","",IFERROR(XLOOKUP(B358,DATA!$B$4:$B$2103,DATA!$W$4:$W$2103,"",0,1),""))</f>
        <v>900315569</v>
      </c>
      <c r="F358" s="47" t="str">
        <f t="array" ref="F358">IF(B358="","",IFERROR(XLOOKUP(E358,PROVEEDORES!$A$2:$A$200,PROVEEDORES!$B$2:$B$200,"NO ENCONTRADO",0,1),""))</f>
        <v>VOLVO GROUP COLOMBIA S A S</v>
      </c>
      <c r="G358" s="47" t="str">
        <f t="array" ref="G358">IF(B358="","",IFERROR(XLOOKUP(B358,DATA!$B$4:$B$2103,DATA!$L$4:$L$2103,"",0,1),""))</f>
        <v>UND</v>
      </c>
      <c r="H358" s="47">
        <f t="array" ref="H358">IF(B358="","",IFERROR(XLOOKUP(B358,DATA!$B$4:$B$2103,DATA!$E$4:$E$2103,0,0,1),0))</f>
        <v>9</v>
      </c>
      <c r="I358" s="48">
        <f t="array" ref="I358">IF(B358="","",IFERROR(XLOOKUP(B358,DATA!$B$4:$B$2103,DATA!$F$4:$F$2103,0,0,1),0))</f>
        <v>1938.022</v>
      </c>
      <c r="J358" s="48">
        <f t="shared" si="1"/>
        <v>17442.198</v>
      </c>
      <c r="K358" s="47">
        <f t="array" ref="K358">IF(B358="","",IFERROR(XLOOKUP(B358,DATA!$B$4:$B$2103,DATA!$N$4:$N$2103,0,0,1),0))</f>
        <v>227</v>
      </c>
      <c r="L358" s="85">
        <f t="shared" si="2"/>
        <v>0.6219178082</v>
      </c>
      <c r="M358" s="47">
        <f t="array" ref="M358">IF(B358="","",IFERROR(XLOOKUP(B358,DATA!$B$4:$B$2103,DATA!$P$4:$P$2103,0,0,1),0))</f>
        <v>0</v>
      </c>
      <c r="N358" s="47">
        <f t="shared" si="3"/>
        <v>2</v>
      </c>
      <c r="O358" s="47">
        <f t="shared" si="4"/>
        <v>6</v>
      </c>
      <c r="P358" s="47">
        <f t="shared" si="5"/>
        <v>14</v>
      </c>
      <c r="Q358" s="47" t="str">
        <f t="shared" si="6"/>
        <v>PRECAUCION</v>
      </c>
      <c r="R358" s="47" t="str">
        <f t="shared" si="7"/>
        <v>MONITOREAR 48H</v>
      </c>
      <c r="S358" s="47">
        <f t="shared" si="8"/>
        <v>0</v>
      </c>
      <c r="T358" s="48">
        <f t="shared" si="9"/>
        <v>0</v>
      </c>
      <c r="U358" s="47" t="str">
        <f t="array" ref="U358">IF(B358="","",IFERROR(XLOOKUP(B358,DATA!$B$4:$B$2103,DATA!$M$4:$M$2103,"",0,1),""))</f>
        <v>B</v>
      </c>
      <c r="V358" s="47" t="str">
        <f t="array" ref="V358">IF(B358="","",IFERROR(XLOOKUP(B358,DATA!$B$4:$B$2103,DATA!$X$4:$X$2103,"",0,1),""))</f>
        <v>SU01F0303</v>
      </c>
      <c r="W358" s="47" t="str">
        <f t="array" ref="W358">IF(B358="","",IFERROR(XLOOKUP(B358,DATA!$B$4:$B$2103,DATA!$H$4:$H$2103,"",0,1),""))</f>
        <v>PLATAFORMA</v>
      </c>
      <c r="X358" s="47" t="str">
        <f t="shared" si="10"/>
        <v>3-MEDIA</v>
      </c>
      <c r="Y358" s="65" t="str">
        <f t="shared" si="11"/>
        <v/>
      </c>
      <c r="Z358" s="47" t="str">
        <f t="shared" si="12"/>
        <v/>
      </c>
    </row>
    <row r="359" ht="15.75" customHeight="1">
      <c r="B359" s="52">
        <f>IF(DATA!B359="","",DATA!B359)</f>
        <v>17741005</v>
      </c>
      <c r="C359" s="52">
        <f t="array" ref="C359">IF(B359="","",IFERROR(XLOOKUP(B359,DATA!$B$4:$B$2103,DATA!$D$4:$D$2103,"",0,1),""))</f>
        <v>947620</v>
      </c>
      <c r="D359" s="52" t="str">
        <f t="array" ref="D359">IF(B359="","",IFERROR(XLOOKUP(B359,DATA!$B$4:$B$2103,DATA!$C$4:$C$2103,"",0,1),""))</f>
        <v>ARANDELA JUNTA MANGUERA ARTICULACIÓN</v>
      </c>
      <c r="E359" s="52">
        <f t="array" ref="E359">IF(B359="","",IFERROR(XLOOKUP(B359,DATA!$B$4:$B$2103,DATA!$W$4:$W$2103,"",0,1),""))</f>
        <v>900315569</v>
      </c>
      <c r="F359" s="52" t="str">
        <f t="array" ref="F359">IF(B359="","",IFERROR(XLOOKUP(E359,PROVEEDORES!$A$2:$A$200,PROVEEDORES!$B$2:$B$200,"NO ENCONTRADO",0,1),""))</f>
        <v>VOLVO GROUP COLOMBIA S A S</v>
      </c>
      <c r="G359" s="52" t="str">
        <f t="array" ref="G359">IF(B359="","",IFERROR(XLOOKUP(B359,DATA!$B$4:$B$2103,DATA!$L$4:$L$2103,"",0,1),""))</f>
        <v>UND</v>
      </c>
      <c r="H359" s="52">
        <f t="array" ref="H359">IF(B359="","",IFERROR(XLOOKUP(B359,DATA!$B$4:$B$2103,DATA!$E$4:$E$2103,0,0,1),0))</f>
        <v>8</v>
      </c>
      <c r="I359" s="53">
        <f t="array" ref="I359">IF(B359="","",IFERROR(XLOOKUP(B359,DATA!$B$4:$B$2103,DATA!$F$4:$F$2103,0,0,1),0))</f>
        <v>1194.825</v>
      </c>
      <c r="J359" s="53">
        <f t="shared" si="1"/>
        <v>9558.6</v>
      </c>
      <c r="K359" s="52">
        <f t="array" ref="K359">IF(B359="","",IFERROR(XLOOKUP(B359,DATA!$B$4:$B$2103,DATA!$N$4:$N$2103,0,0,1),0))</f>
        <v>216</v>
      </c>
      <c r="L359" s="86">
        <f t="shared" si="2"/>
        <v>0.5917808219</v>
      </c>
      <c r="M359" s="52">
        <f t="array" ref="M359">IF(B359="","",IFERROR(XLOOKUP(B359,DATA!$B$4:$B$2103,DATA!$P$4:$P$2103,0,0,1),0))</f>
        <v>0</v>
      </c>
      <c r="N359" s="52">
        <f t="shared" si="3"/>
        <v>2</v>
      </c>
      <c r="O359" s="52">
        <f t="shared" si="4"/>
        <v>6</v>
      </c>
      <c r="P359" s="52">
        <f t="shared" si="5"/>
        <v>14</v>
      </c>
      <c r="Q359" s="52" t="str">
        <f t="shared" si="6"/>
        <v>PRECAUCION</v>
      </c>
      <c r="R359" s="52" t="str">
        <f t="shared" si="7"/>
        <v>MONITOREAR 48H</v>
      </c>
      <c r="S359" s="52">
        <f t="shared" si="8"/>
        <v>0</v>
      </c>
      <c r="T359" s="53">
        <f t="shared" si="9"/>
        <v>0</v>
      </c>
      <c r="U359" s="52" t="str">
        <f t="array" ref="U359">IF(B359="","",IFERROR(XLOOKUP(B359,DATA!$B$4:$B$2103,DATA!$M$4:$M$2103,"",0,1),""))</f>
        <v>B</v>
      </c>
      <c r="V359" s="52" t="str">
        <f t="array" ref="V359">IF(B359="","",IFERROR(XLOOKUP(B359,DATA!$B$4:$B$2103,DATA!$X$4:$X$2103,"",0,1),""))</f>
        <v>SU01F0202</v>
      </c>
      <c r="W359" s="52" t="str">
        <f t="array" ref="W359">IF(B359="","",IFERROR(XLOOKUP(B359,DATA!$B$4:$B$2103,DATA!$H$4:$H$2103,"",0,1),""))</f>
        <v>PLATAFORMA</v>
      </c>
      <c r="X359" s="52" t="str">
        <f t="shared" si="10"/>
        <v>3-MEDIA</v>
      </c>
      <c r="Y359" s="87" t="str">
        <f t="shared" si="11"/>
        <v/>
      </c>
      <c r="Z359" s="52" t="str">
        <f t="shared" si="12"/>
        <v/>
      </c>
    </row>
    <row r="360" ht="15.75" customHeight="1">
      <c r="B360" s="47">
        <f>IF(DATA!B360="","",DATA!B360)</f>
        <v>17741006</v>
      </c>
      <c r="C360" s="47">
        <f t="array" ref="C360">IF(B360="","",IFERROR(XLOOKUP(B360,DATA!$B$4:$B$2103,DATA!$D$4:$D$2103,"",0,1),""))</f>
        <v>948969</v>
      </c>
      <c r="D360" s="47" t="str">
        <f t="array" ref="D360">IF(B360="","",IFERROR(XLOOKUP(B360,DATA!$B$4:$B$2103,DATA!$C$4:$C$2103,"",0,1),""))</f>
        <v>NIPLE MANGUERA ARTICULACIÓN</v>
      </c>
      <c r="E360" s="47">
        <f t="array" ref="E360">IF(B360="","",IFERROR(XLOOKUP(B360,DATA!$B$4:$B$2103,DATA!$W$4:$W$2103,"",0,1),""))</f>
        <v>900315569</v>
      </c>
      <c r="F360" s="47" t="str">
        <f t="array" ref="F360">IF(B360="","",IFERROR(XLOOKUP(E360,PROVEEDORES!$A$2:$A$200,PROVEEDORES!$B$2:$B$200,"NO ENCONTRADO",0,1),""))</f>
        <v>VOLVO GROUP COLOMBIA S A S</v>
      </c>
      <c r="G360" s="47" t="str">
        <f t="array" ref="G360">IF(B360="","",IFERROR(XLOOKUP(B360,DATA!$B$4:$B$2103,DATA!$L$4:$L$2103,"",0,1),""))</f>
        <v>UND</v>
      </c>
      <c r="H360" s="47">
        <f t="array" ref="H360">IF(B360="","",IFERROR(XLOOKUP(B360,DATA!$B$4:$B$2103,DATA!$E$4:$E$2103,0,0,1),0))</f>
        <v>8</v>
      </c>
      <c r="I360" s="48">
        <f t="array" ref="I360">IF(B360="","",IFERROR(XLOOKUP(B360,DATA!$B$4:$B$2103,DATA!$F$4:$F$2103,0,0,1),0))</f>
        <v>37786.03</v>
      </c>
      <c r="J360" s="48">
        <f t="shared" si="1"/>
        <v>302288.24</v>
      </c>
      <c r="K360" s="47">
        <f t="array" ref="K360">IF(B360="","",IFERROR(XLOOKUP(B360,DATA!$B$4:$B$2103,DATA!$N$4:$N$2103,0,0,1),0))</f>
        <v>9</v>
      </c>
      <c r="L360" s="85">
        <f t="shared" si="2"/>
        <v>0.02465753425</v>
      </c>
      <c r="M360" s="47">
        <f t="array" ref="M360">IF(B360="","",IFERROR(XLOOKUP(B360,DATA!$B$4:$B$2103,DATA!$P$4:$P$2103,0,0,1),0))</f>
        <v>0</v>
      </c>
      <c r="N360" s="47">
        <f t="shared" si="3"/>
        <v>0</v>
      </c>
      <c r="O360" s="47">
        <f t="shared" si="4"/>
        <v>0</v>
      </c>
      <c r="P360" s="47">
        <f t="shared" si="5"/>
        <v>324</v>
      </c>
      <c r="Q360" s="47" t="str">
        <f t="shared" si="6"/>
        <v>EXCESO</v>
      </c>
      <c r="R360" s="47" t="str">
        <f t="shared" si="7"/>
        <v>EVALUAR REDUCCION</v>
      </c>
      <c r="S360" s="47">
        <f t="shared" si="8"/>
        <v>0</v>
      </c>
      <c r="T360" s="48">
        <f t="shared" si="9"/>
        <v>0</v>
      </c>
      <c r="U360" s="47" t="str">
        <f t="array" ref="U360">IF(B360="","",IFERROR(XLOOKUP(B360,DATA!$B$4:$B$2103,DATA!$M$4:$M$2103,"",0,1),""))</f>
        <v>A</v>
      </c>
      <c r="V360" s="47" t="str">
        <f t="array" ref="V360">IF(B360="","",IFERROR(XLOOKUP(B360,DATA!$B$4:$B$2103,DATA!$X$4:$X$2103,"",0,1),""))</f>
        <v>SU01A0304</v>
      </c>
      <c r="W360" s="47" t="str">
        <f t="array" ref="W360">IF(B360="","",IFERROR(XLOOKUP(B360,DATA!$B$4:$B$2103,DATA!$H$4:$H$2103,"",0,1),""))</f>
        <v>PLATAFORMA</v>
      </c>
      <c r="X360" s="47" t="str">
        <f t="shared" si="10"/>
        <v>2-ALTA</v>
      </c>
      <c r="Y360" s="65" t="str">
        <f t="shared" si="11"/>
        <v/>
      </c>
      <c r="Z360" s="47" t="str">
        <f t="shared" si="12"/>
        <v/>
      </c>
    </row>
    <row r="361" ht="15.75" customHeight="1">
      <c r="B361" s="52">
        <f>IF(DATA!B361="","",DATA!B361)</f>
        <v>17741007</v>
      </c>
      <c r="C361" s="52">
        <f t="array" ref="C361">IF(B361="","",IFERROR(XLOOKUP(B361,DATA!$B$4:$B$2103,DATA!$D$4:$D$2103,"",0,1),""))</f>
        <v>963507</v>
      </c>
      <c r="D361" s="52" t="str">
        <f t="array" ref="D361">IF(B361="","",IFERROR(XLOOKUP(B361,DATA!$B$4:$B$2103,DATA!$C$4:$C$2103,"",0,1),""))</f>
        <v>ANILLO ACOPLAMIENTO ARTICULACIÓN</v>
      </c>
      <c r="E361" s="52">
        <f t="array" ref="E361">IF(B361="","",IFERROR(XLOOKUP(B361,DATA!$B$4:$B$2103,DATA!$W$4:$W$2103,"",0,1),""))</f>
        <v>900315569</v>
      </c>
      <c r="F361" s="52" t="str">
        <f t="array" ref="F361">IF(B361="","",IFERROR(XLOOKUP(E361,PROVEEDORES!$A$2:$A$200,PROVEEDORES!$B$2:$B$200,"NO ENCONTRADO",0,1),""))</f>
        <v>VOLVO GROUP COLOMBIA S A S</v>
      </c>
      <c r="G361" s="52" t="str">
        <f t="array" ref="G361">IF(B361="","",IFERROR(XLOOKUP(B361,DATA!$B$4:$B$2103,DATA!$L$4:$L$2103,"",0,1),""))</f>
        <v>UND</v>
      </c>
      <c r="H361" s="52">
        <f t="array" ref="H361">IF(B361="","",IFERROR(XLOOKUP(B361,DATA!$B$4:$B$2103,DATA!$E$4:$E$2103,0,0,1),0))</f>
        <v>8</v>
      </c>
      <c r="I361" s="53">
        <f t="array" ref="I361">IF(B361="","",IFERROR(XLOOKUP(B361,DATA!$B$4:$B$2103,DATA!$F$4:$F$2103,0,0,1),0))</f>
        <v>12677.53</v>
      </c>
      <c r="J361" s="53">
        <f t="shared" si="1"/>
        <v>101420.24</v>
      </c>
      <c r="K361" s="52">
        <f t="array" ref="K361">IF(B361="","",IFERROR(XLOOKUP(B361,DATA!$B$4:$B$2103,DATA!$N$4:$N$2103,0,0,1),0))</f>
        <v>42</v>
      </c>
      <c r="L361" s="86">
        <f t="shared" si="2"/>
        <v>0.1150684932</v>
      </c>
      <c r="M361" s="52">
        <f t="array" ref="M361">IF(B361="","",IFERROR(XLOOKUP(B361,DATA!$B$4:$B$2103,DATA!$P$4:$P$2103,0,0,1),0))</f>
        <v>0</v>
      </c>
      <c r="N361" s="52">
        <f t="shared" si="3"/>
        <v>0</v>
      </c>
      <c r="O361" s="52">
        <f t="shared" si="4"/>
        <v>1</v>
      </c>
      <c r="P361" s="52">
        <f t="shared" si="5"/>
        <v>70</v>
      </c>
      <c r="Q361" s="52" t="str">
        <f t="shared" si="6"/>
        <v>OPTIMO</v>
      </c>
      <c r="R361" s="52" t="str">
        <f t="shared" si="7"/>
        <v>NIVEL OPTIMO</v>
      </c>
      <c r="S361" s="52">
        <f t="shared" si="8"/>
        <v>0</v>
      </c>
      <c r="T361" s="53">
        <f t="shared" si="9"/>
        <v>0</v>
      </c>
      <c r="U361" s="52" t="str">
        <f t="array" ref="U361">IF(B361="","",IFERROR(XLOOKUP(B361,DATA!$B$4:$B$2103,DATA!$M$4:$M$2103,"",0,1),""))</f>
        <v>A</v>
      </c>
      <c r="V361" s="52" t="str">
        <f t="array" ref="V361">IF(B361="","",IFERROR(XLOOKUP(B361,DATA!$B$4:$B$2103,DATA!$X$4:$X$2103,"",0,1),""))</f>
        <v>SU01A0304</v>
      </c>
      <c r="W361" s="52" t="str">
        <f t="array" ref="W361">IF(B361="","",IFERROR(XLOOKUP(B361,DATA!$B$4:$B$2103,DATA!$H$4:$H$2103,"",0,1),""))</f>
        <v>PLATAFORMA</v>
      </c>
      <c r="X361" s="52" t="str">
        <f t="shared" si="10"/>
        <v>2-ALTA</v>
      </c>
      <c r="Y361" s="87" t="str">
        <f t="shared" si="11"/>
        <v/>
      </c>
      <c r="Z361" s="52" t="str">
        <f t="shared" si="12"/>
        <v/>
      </c>
    </row>
    <row r="362" ht="15.75" customHeight="1">
      <c r="B362" s="47">
        <f>IF(DATA!B362="","",DATA!B362)</f>
        <v>17741008</v>
      </c>
      <c r="C362" s="47">
        <f t="array" ref="C362">IF(B362="","",IFERROR(XLOOKUP(B362,DATA!$B$4:$B$2103,DATA!$D$4:$D$2103,"",0,1),""))</f>
        <v>963508</v>
      </c>
      <c r="D362" s="47" t="str">
        <f t="array" ref="D362">IF(B362="","",IFERROR(XLOOKUP(B362,DATA!$B$4:$B$2103,DATA!$C$4:$C$2103,"",0,1),""))</f>
        <v>TUERCA ACOPLAMIENTO ARTICULACIÓN</v>
      </c>
      <c r="E362" s="47">
        <f t="array" ref="E362">IF(B362="","",IFERROR(XLOOKUP(B362,DATA!$B$4:$B$2103,DATA!$W$4:$W$2103,"",0,1),""))</f>
        <v>900315569</v>
      </c>
      <c r="F362" s="47" t="str">
        <f t="array" ref="F362">IF(B362="","",IFERROR(XLOOKUP(E362,PROVEEDORES!$A$2:$A$200,PROVEEDORES!$B$2:$B$200,"NO ENCONTRADO",0,1),""))</f>
        <v>VOLVO GROUP COLOMBIA S A S</v>
      </c>
      <c r="G362" s="47" t="str">
        <f t="array" ref="G362">IF(B362="","",IFERROR(XLOOKUP(B362,DATA!$B$4:$B$2103,DATA!$L$4:$L$2103,"",0,1),""))</f>
        <v>UND</v>
      </c>
      <c r="H362" s="47">
        <f t="array" ref="H362">IF(B362="","",IFERROR(XLOOKUP(B362,DATA!$B$4:$B$2103,DATA!$E$4:$E$2103,0,0,1),0))</f>
        <v>12</v>
      </c>
      <c r="I362" s="48">
        <f t="array" ref="I362">IF(B362="","",IFERROR(XLOOKUP(B362,DATA!$B$4:$B$2103,DATA!$F$4:$F$2103,0,0,1),0))</f>
        <v>39635.1</v>
      </c>
      <c r="J362" s="48">
        <f t="shared" si="1"/>
        <v>475621.2</v>
      </c>
      <c r="K362" s="47">
        <f t="array" ref="K362">IF(B362="","",IFERROR(XLOOKUP(B362,DATA!$B$4:$B$2103,DATA!$N$4:$N$2103,0,0,1),0))</f>
        <v>21</v>
      </c>
      <c r="L362" s="85">
        <f t="shared" si="2"/>
        <v>0.05753424658</v>
      </c>
      <c r="M362" s="47">
        <f t="array" ref="M362">IF(B362="","",IFERROR(XLOOKUP(B362,DATA!$B$4:$B$2103,DATA!$P$4:$P$2103,0,0,1),0))</f>
        <v>0</v>
      </c>
      <c r="N362" s="47">
        <f t="shared" si="3"/>
        <v>0</v>
      </c>
      <c r="O362" s="47">
        <f t="shared" si="4"/>
        <v>0</v>
      </c>
      <c r="P362" s="47">
        <f t="shared" si="5"/>
        <v>209</v>
      </c>
      <c r="Q362" s="47" t="str">
        <f t="shared" si="6"/>
        <v>EXCESO</v>
      </c>
      <c r="R362" s="47" t="str">
        <f t="shared" si="7"/>
        <v>EVALUAR REDUCCION</v>
      </c>
      <c r="S362" s="47">
        <f t="shared" si="8"/>
        <v>0</v>
      </c>
      <c r="T362" s="48">
        <f t="shared" si="9"/>
        <v>0</v>
      </c>
      <c r="U362" s="47" t="str">
        <f t="array" ref="U362">IF(B362="","",IFERROR(XLOOKUP(B362,DATA!$B$4:$B$2103,DATA!$M$4:$M$2103,"",0,1),""))</f>
        <v>B</v>
      </c>
      <c r="V362" s="47" t="str">
        <f t="array" ref="V362">IF(B362="","",IFERROR(XLOOKUP(B362,DATA!$B$4:$B$2103,DATA!$X$4:$X$2103,"",0,1),""))</f>
        <v>SU01A0304</v>
      </c>
      <c r="W362" s="47" t="str">
        <f t="array" ref="W362">IF(B362="","",IFERROR(XLOOKUP(B362,DATA!$B$4:$B$2103,DATA!$H$4:$H$2103,"",0,1),""))</f>
        <v>PLATAFORMA</v>
      </c>
      <c r="X362" s="47" t="str">
        <f t="shared" si="10"/>
        <v>3-MEDIA</v>
      </c>
      <c r="Y362" s="65" t="str">
        <f t="shared" si="11"/>
        <v/>
      </c>
      <c r="Z362" s="47" t="str">
        <f t="shared" si="12"/>
        <v/>
      </c>
    </row>
    <row r="363" ht="15.75" customHeight="1">
      <c r="B363" s="52">
        <f>IF(DATA!B363="","",DATA!B363)</f>
        <v>17741009</v>
      </c>
      <c r="C363" s="52">
        <f t="array" ref="C363">IF(B363="","",IFERROR(XLOOKUP(B363,DATA!$B$4:$B$2103,DATA!$D$4:$D$2103,"",0,1),""))</f>
        <v>969817</v>
      </c>
      <c r="D363" s="52" t="str">
        <f t="array" ref="D363">IF(B363="","",IFERROR(XLOOKUP(B363,DATA!$B$4:$B$2103,DATA!$C$4:$C$2103,"",0,1),""))</f>
        <v>TORNILLO HEXAGONAL M6*20</v>
      </c>
      <c r="E363" s="52">
        <f t="array" ref="E363">IF(B363="","",IFERROR(XLOOKUP(B363,DATA!$B$4:$B$2103,DATA!$W$4:$W$2103,"",0,1),""))</f>
        <v>900315569</v>
      </c>
      <c r="F363" s="52" t="str">
        <f t="array" ref="F363">IF(B363="","",IFERROR(XLOOKUP(E363,PROVEEDORES!$A$2:$A$200,PROVEEDORES!$B$2:$B$200,"NO ENCONTRADO",0,1),""))</f>
        <v>VOLVO GROUP COLOMBIA S A S</v>
      </c>
      <c r="G363" s="52" t="str">
        <f t="array" ref="G363">IF(B363="","",IFERROR(XLOOKUP(B363,DATA!$B$4:$B$2103,DATA!$L$4:$L$2103,"",0,1),""))</f>
        <v>UND</v>
      </c>
      <c r="H363" s="52">
        <f t="array" ref="H363">IF(B363="","",IFERROR(XLOOKUP(B363,DATA!$B$4:$B$2103,DATA!$E$4:$E$2103,0,0,1),0))</f>
        <v>0</v>
      </c>
      <c r="I363" s="53">
        <f t="array" ref="I363">IF(B363="","",IFERROR(XLOOKUP(B363,DATA!$B$4:$B$2103,DATA!$F$4:$F$2103,0,0,1),0))</f>
        <v>2797.274</v>
      </c>
      <c r="J363" s="53">
        <f t="shared" si="1"/>
        <v>0</v>
      </c>
      <c r="K363" s="52">
        <f t="array" ref="K363">IF(B363="","",IFERROR(XLOOKUP(B363,DATA!$B$4:$B$2103,DATA!$N$4:$N$2103,0,0,1),0))</f>
        <v>16</v>
      </c>
      <c r="L363" s="86">
        <f t="shared" si="2"/>
        <v>0.04383561644</v>
      </c>
      <c r="M363" s="52">
        <f t="array" ref="M363">IF(B363="","",IFERROR(XLOOKUP(B363,DATA!$B$4:$B$2103,DATA!$P$4:$P$2103,0,0,1),0))</f>
        <v>0</v>
      </c>
      <c r="N363" s="52">
        <f t="shared" si="3"/>
        <v>0</v>
      </c>
      <c r="O363" s="52">
        <f t="shared" si="4"/>
        <v>0</v>
      </c>
      <c r="P363" s="52">
        <f t="shared" si="5"/>
        <v>0</v>
      </c>
      <c r="Q363" s="52" t="str">
        <f t="shared" si="6"/>
        <v>CRITICO</v>
      </c>
      <c r="R363" s="52" t="str">
        <f t="shared" si="7"/>
        <v>PEDIR INMEDIATAMENTE</v>
      </c>
      <c r="S363" s="52">
        <f t="shared" si="8"/>
        <v>0</v>
      </c>
      <c r="T363" s="53">
        <f t="shared" si="9"/>
        <v>0</v>
      </c>
      <c r="U363" s="52" t="str">
        <f t="array" ref="U363">IF(B363="","",IFERROR(XLOOKUP(B363,DATA!$B$4:$B$2103,DATA!$M$4:$M$2103,"",0,1),""))</f>
        <v>B</v>
      </c>
      <c r="V363" s="52" t="str">
        <f t="array" ref="V363">IF(B363="","",IFERROR(XLOOKUP(B363,DATA!$B$4:$B$2103,DATA!$X$4:$X$2103,"",0,1),""))</f>
        <v>SU01F0303</v>
      </c>
      <c r="W363" s="52" t="str">
        <f t="array" ref="W363">IF(B363="","",IFERROR(XLOOKUP(B363,DATA!$B$4:$B$2103,DATA!$H$4:$H$2103,"",0,1),""))</f>
        <v>PLATAFORMA</v>
      </c>
      <c r="X363" s="52" t="str">
        <f t="shared" si="10"/>
        <v>3-MEDIA</v>
      </c>
      <c r="Y363" s="87">
        <f t="shared" si="11"/>
        <v>16.00363</v>
      </c>
      <c r="Z363" s="52">
        <f t="shared" si="12"/>
        <v>17741009</v>
      </c>
    </row>
    <row r="364" ht="15.75" customHeight="1">
      <c r="B364" s="47">
        <f>IF(DATA!B364="","",DATA!B364)</f>
        <v>17741010</v>
      </c>
      <c r="C364" s="47">
        <f t="array" ref="C364">IF(B364="","",IFERROR(XLOOKUP(B364,DATA!$B$4:$B$2103,DATA!$D$4:$D$2103,"",0,1),""))</f>
        <v>990990</v>
      </c>
      <c r="D364" s="47" t="str">
        <f t="array" ref="D364">IF(B364="","",IFERROR(XLOOKUP(B364,DATA!$B$4:$B$2103,DATA!$C$4:$C$2103,"",0,1),""))</f>
        <v>CONTRATUERCA QUINTA RUEDA</v>
      </c>
      <c r="E364" s="47">
        <f t="array" ref="E364">IF(B364="","",IFERROR(XLOOKUP(B364,DATA!$B$4:$B$2103,DATA!$W$4:$W$2103,"",0,1),""))</f>
        <v>900315569</v>
      </c>
      <c r="F364" s="47" t="str">
        <f t="array" ref="F364">IF(B364="","",IFERROR(XLOOKUP(E364,PROVEEDORES!$A$2:$A$200,PROVEEDORES!$B$2:$B$200,"NO ENCONTRADO",0,1),""))</f>
        <v>VOLVO GROUP COLOMBIA S A S</v>
      </c>
      <c r="G364" s="47" t="str">
        <f t="array" ref="G364">IF(B364="","",IFERROR(XLOOKUP(B364,DATA!$B$4:$B$2103,DATA!$L$4:$L$2103,"",0,1),""))</f>
        <v>UND</v>
      </c>
      <c r="H364" s="47">
        <f t="array" ref="H364">IF(B364="","",IFERROR(XLOOKUP(B364,DATA!$B$4:$B$2103,DATA!$E$4:$E$2103,0,0,1),0))</f>
        <v>27</v>
      </c>
      <c r="I364" s="48">
        <f t="array" ref="I364">IF(B364="","",IFERROR(XLOOKUP(B364,DATA!$B$4:$B$2103,DATA!$F$4:$F$2103,0,0,1),0))</f>
        <v>2357.454</v>
      </c>
      <c r="J364" s="48">
        <f t="shared" si="1"/>
        <v>63651.258</v>
      </c>
      <c r="K364" s="47">
        <f t="array" ref="K364">IF(B364="","",IFERROR(XLOOKUP(B364,DATA!$B$4:$B$2103,DATA!$N$4:$N$2103,0,0,1),0))</f>
        <v>77</v>
      </c>
      <c r="L364" s="85">
        <f t="shared" si="2"/>
        <v>0.2109589041</v>
      </c>
      <c r="M364" s="47">
        <f t="array" ref="M364">IF(B364="","",IFERROR(XLOOKUP(B364,DATA!$B$4:$B$2103,DATA!$P$4:$P$2103,0,0,1),0))</f>
        <v>0</v>
      </c>
      <c r="N364" s="47">
        <f t="shared" si="3"/>
        <v>1</v>
      </c>
      <c r="O364" s="47">
        <f t="shared" si="4"/>
        <v>2</v>
      </c>
      <c r="P364" s="47">
        <f t="shared" si="5"/>
        <v>128</v>
      </c>
      <c r="Q364" s="47" t="str">
        <f t="shared" si="6"/>
        <v>OPTIMO</v>
      </c>
      <c r="R364" s="47" t="str">
        <f t="shared" si="7"/>
        <v>NIVEL OPTIMO</v>
      </c>
      <c r="S364" s="47">
        <f t="shared" si="8"/>
        <v>0</v>
      </c>
      <c r="T364" s="48">
        <f t="shared" si="9"/>
        <v>0</v>
      </c>
      <c r="U364" s="47" t="str">
        <f t="array" ref="U364">IF(B364="","",IFERROR(XLOOKUP(B364,DATA!$B$4:$B$2103,DATA!$M$4:$M$2103,"",0,1),""))</f>
        <v>A</v>
      </c>
      <c r="V364" s="47" t="str">
        <f t="array" ref="V364">IF(B364="","",IFERROR(XLOOKUP(B364,DATA!$B$4:$B$2103,DATA!$X$4:$X$2103,"",0,1),""))</f>
        <v>SU01F0303</v>
      </c>
      <c r="W364" s="47" t="str">
        <f t="array" ref="W364">IF(B364="","",IFERROR(XLOOKUP(B364,DATA!$B$4:$B$2103,DATA!$H$4:$H$2103,"",0,1),""))</f>
        <v>PLATAFORMA</v>
      </c>
      <c r="X364" s="47" t="str">
        <f t="shared" si="10"/>
        <v>2-ALTA</v>
      </c>
      <c r="Y364" s="65" t="str">
        <f t="shared" si="11"/>
        <v/>
      </c>
      <c r="Z364" s="47" t="str">
        <f t="shared" si="12"/>
        <v/>
      </c>
    </row>
    <row r="365" ht="15.75" customHeight="1">
      <c r="B365" s="52">
        <f>IF(DATA!B365="","",DATA!B365)</f>
        <v>17741011</v>
      </c>
      <c r="C365" s="52">
        <f t="array" ref="C365">IF(B365="","",IFERROR(XLOOKUP(B365,DATA!$B$4:$B$2103,DATA!$D$4:$D$2103,"",0,1),""))</f>
        <v>952008</v>
      </c>
      <c r="D365" s="52" t="str">
        <f t="array" ref="D365">IF(B365="","",IFERROR(XLOOKUP(B365,DATA!$B$4:$B$2103,DATA!$C$4:$C$2103,"",0,1),""))</f>
        <v>PASADOR TUBULAR QUINTA RUEDA</v>
      </c>
      <c r="E365" s="52">
        <f t="array" ref="E365">IF(B365="","",IFERROR(XLOOKUP(B365,DATA!$B$4:$B$2103,DATA!$W$4:$W$2103,"",0,1),""))</f>
        <v>900315569</v>
      </c>
      <c r="F365" s="52" t="str">
        <f t="array" ref="F365">IF(B365="","",IFERROR(XLOOKUP(E365,PROVEEDORES!$A$2:$A$200,PROVEEDORES!$B$2:$B$200,"NO ENCONTRADO",0,1),""))</f>
        <v>VOLVO GROUP COLOMBIA S A S</v>
      </c>
      <c r="G365" s="52" t="str">
        <f t="array" ref="G365">IF(B365="","",IFERROR(XLOOKUP(B365,DATA!$B$4:$B$2103,DATA!$L$4:$L$2103,"",0,1),""))</f>
        <v>UND</v>
      </c>
      <c r="H365" s="52">
        <f t="array" ref="H365">IF(B365="","",IFERROR(XLOOKUP(B365,DATA!$B$4:$B$2103,DATA!$E$4:$E$2103,0,0,1),0))</f>
        <v>3</v>
      </c>
      <c r="I365" s="53">
        <f t="array" ref="I365">IF(B365="","",IFERROR(XLOOKUP(B365,DATA!$B$4:$B$2103,DATA!$F$4:$F$2103,0,0,1),0))</f>
        <v>10712.36</v>
      </c>
      <c r="J365" s="53">
        <f t="shared" si="1"/>
        <v>32137.08</v>
      </c>
      <c r="K365" s="52">
        <f t="array" ref="K365">IF(B365="","",IFERROR(XLOOKUP(B365,DATA!$B$4:$B$2103,DATA!$N$4:$N$2103,0,0,1),0))</f>
        <v>25</v>
      </c>
      <c r="L365" s="86">
        <f t="shared" si="2"/>
        <v>0.06849315068</v>
      </c>
      <c r="M365" s="52">
        <f t="array" ref="M365">IF(B365="","",IFERROR(XLOOKUP(B365,DATA!$B$4:$B$2103,DATA!$P$4:$P$2103,0,0,1),0))</f>
        <v>0</v>
      </c>
      <c r="N365" s="52">
        <f t="shared" si="3"/>
        <v>0</v>
      </c>
      <c r="O365" s="52">
        <f t="shared" si="4"/>
        <v>0</v>
      </c>
      <c r="P365" s="52">
        <f t="shared" si="5"/>
        <v>44</v>
      </c>
      <c r="Q365" s="52" t="str">
        <f t="shared" si="6"/>
        <v>OPTIMO</v>
      </c>
      <c r="R365" s="52" t="str">
        <f t="shared" si="7"/>
        <v>NIVEL OPTIMO</v>
      </c>
      <c r="S365" s="52">
        <f t="shared" si="8"/>
        <v>0</v>
      </c>
      <c r="T365" s="53">
        <f t="shared" si="9"/>
        <v>0</v>
      </c>
      <c r="U365" s="52" t="str">
        <f t="array" ref="U365">IF(B365="","",IFERROR(XLOOKUP(B365,DATA!$B$4:$B$2103,DATA!$M$4:$M$2103,"",0,1),""))</f>
        <v>A</v>
      </c>
      <c r="V365" s="52" t="str">
        <f t="array" ref="V365">IF(B365="","",IFERROR(XLOOKUP(B365,DATA!$B$4:$B$2103,DATA!$X$4:$X$2103,"",0,1),""))</f>
        <v>SU01F0304</v>
      </c>
      <c r="W365" s="52" t="str">
        <f t="array" ref="W365">IF(B365="","",IFERROR(XLOOKUP(B365,DATA!$B$4:$B$2103,DATA!$H$4:$H$2103,"",0,1),""))</f>
        <v>PLATAFORMA</v>
      </c>
      <c r="X365" s="52" t="str">
        <f t="shared" si="10"/>
        <v>2-ALTA</v>
      </c>
      <c r="Y365" s="87" t="str">
        <f t="shared" si="11"/>
        <v/>
      </c>
      <c r="Z365" s="52" t="str">
        <f t="shared" si="12"/>
        <v/>
      </c>
    </row>
    <row r="366" ht="15.75" customHeight="1">
      <c r="B366" s="47">
        <f>IF(DATA!B366="","",DATA!B366)</f>
        <v>17741012</v>
      </c>
      <c r="C366" s="47">
        <f t="array" ref="C366">IF(B366="","",IFERROR(XLOOKUP(B366,DATA!$B$4:$B$2103,DATA!$D$4:$D$2103,"",0,1),""))</f>
        <v>984866</v>
      </c>
      <c r="D366" s="47" t="str">
        <f t="array" ref="D366">IF(B366="","",IFERROR(XLOOKUP(B366,DATA!$B$4:$B$2103,DATA!$C$4:$C$2103,"",0,1),""))</f>
        <v>TORNILLO EMBRIDADO</v>
      </c>
      <c r="E366" s="47">
        <f t="array" ref="E366">IF(B366="","",IFERROR(XLOOKUP(B366,DATA!$B$4:$B$2103,DATA!$W$4:$W$2103,"",0,1),""))</f>
        <v>900315569</v>
      </c>
      <c r="F366" s="47" t="str">
        <f t="array" ref="F366">IF(B366="","",IFERROR(XLOOKUP(E366,PROVEEDORES!$A$2:$A$200,PROVEEDORES!$B$2:$B$200,"NO ENCONTRADO",0,1),""))</f>
        <v>VOLVO GROUP COLOMBIA S A S</v>
      </c>
      <c r="G366" s="47" t="str">
        <f t="array" ref="G366">IF(B366="","",IFERROR(XLOOKUP(B366,DATA!$B$4:$B$2103,DATA!$L$4:$L$2103,"",0,1),""))</f>
        <v>UND</v>
      </c>
      <c r="H366" s="47">
        <f t="array" ref="H366">IF(B366="","",IFERROR(XLOOKUP(B366,DATA!$B$4:$B$2103,DATA!$E$4:$E$2103,0,0,1),0))</f>
        <v>42</v>
      </c>
      <c r="I366" s="48">
        <f t="array" ref="I366">IF(B366="","",IFERROR(XLOOKUP(B366,DATA!$B$4:$B$2103,DATA!$F$4:$F$2103,0,0,1),0))</f>
        <v>28174.39</v>
      </c>
      <c r="J366" s="48">
        <f t="shared" si="1"/>
        <v>1183324.38</v>
      </c>
      <c r="K366" s="47">
        <f t="array" ref="K366">IF(B366="","",IFERROR(XLOOKUP(B366,DATA!$B$4:$B$2103,DATA!$N$4:$N$2103,0,0,1),0))</f>
        <v>26</v>
      </c>
      <c r="L366" s="85">
        <f t="shared" si="2"/>
        <v>0.07123287671</v>
      </c>
      <c r="M366" s="47">
        <f t="array" ref="M366">IF(B366="","",IFERROR(XLOOKUP(B366,DATA!$B$4:$B$2103,DATA!$P$4:$P$2103,0,0,1),0))</f>
        <v>0</v>
      </c>
      <c r="N366" s="47">
        <f t="shared" si="3"/>
        <v>0</v>
      </c>
      <c r="O366" s="47">
        <f t="shared" si="4"/>
        <v>0</v>
      </c>
      <c r="P366" s="47">
        <f t="shared" si="5"/>
        <v>590</v>
      </c>
      <c r="Q366" s="47" t="str">
        <f t="shared" si="6"/>
        <v>EXCESO</v>
      </c>
      <c r="R366" s="47" t="str">
        <f t="shared" si="7"/>
        <v>EVALUAR REDUCCION</v>
      </c>
      <c r="S366" s="47">
        <f t="shared" si="8"/>
        <v>0</v>
      </c>
      <c r="T366" s="48">
        <f t="shared" si="9"/>
        <v>0</v>
      </c>
      <c r="U366" s="47" t="str">
        <f t="array" ref="U366">IF(B366="","",IFERROR(XLOOKUP(B366,DATA!$B$4:$B$2103,DATA!$M$4:$M$2103,"",0,1),""))</f>
        <v>B</v>
      </c>
      <c r="V366" s="47" t="str">
        <f t="array" ref="V366">IF(B366="","",IFERROR(XLOOKUP(B366,DATA!$B$4:$B$2103,DATA!$X$4:$X$2103,"",0,1),""))</f>
        <v>SU01F0303</v>
      </c>
      <c r="W366" s="47" t="str">
        <f t="array" ref="W366">IF(B366="","",IFERROR(XLOOKUP(B366,DATA!$B$4:$B$2103,DATA!$H$4:$H$2103,"",0,1),""))</f>
        <v>PLATAFORMA</v>
      </c>
      <c r="X366" s="47" t="str">
        <f t="shared" si="10"/>
        <v>3-MEDIA</v>
      </c>
      <c r="Y366" s="65" t="str">
        <f t="shared" si="11"/>
        <v/>
      </c>
      <c r="Z366" s="47" t="str">
        <f t="shared" si="12"/>
        <v/>
      </c>
    </row>
    <row r="367" ht="15.75" customHeight="1">
      <c r="B367" s="52">
        <f>IF(DATA!B367="","",DATA!B367)</f>
        <v>17741013</v>
      </c>
      <c r="C367" s="52">
        <f t="array" ref="C367">IF(B367="","",IFERROR(XLOOKUP(B367,DATA!$B$4:$B$2103,DATA!$D$4:$D$2103,"",0,1),""))</f>
        <v>990961</v>
      </c>
      <c r="D367" s="52" t="str">
        <f t="array" ref="D367">IF(B367="","",IFERROR(XLOOKUP(B367,DATA!$B$4:$B$2103,DATA!$C$4:$C$2103,"",0,1),""))</f>
        <v>CONTRATUERCA EMBRIDADA</v>
      </c>
      <c r="E367" s="52">
        <f t="array" ref="E367">IF(B367="","",IFERROR(XLOOKUP(B367,DATA!$B$4:$B$2103,DATA!$W$4:$W$2103,"",0,1),""))</f>
        <v>900315569</v>
      </c>
      <c r="F367" s="52" t="str">
        <f t="array" ref="F367">IF(B367="","",IFERROR(XLOOKUP(E367,PROVEEDORES!$A$2:$A$200,PROVEEDORES!$B$2:$B$200,"NO ENCONTRADO",0,1),""))</f>
        <v>VOLVO GROUP COLOMBIA S A S</v>
      </c>
      <c r="G367" s="52" t="str">
        <f t="array" ref="G367">IF(B367="","",IFERROR(XLOOKUP(B367,DATA!$B$4:$B$2103,DATA!$L$4:$L$2103,"",0,1),""))</f>
        <v>UND</v>
      </c>
      <c r="H367" s="52">
        <f t="array" ref="H367">IF(B367="","",IFERROR(XLOOKUP(B367,DATA!$B$4:$B$2103,DATA!$E$4:$E$2103,0,0,1),0))</f>
        <v>31</v>
      </c>
      <c r="I367" s="53">
        <f t="array" ref="I367">IF(B367="","",IFERROR(XLOOKUP(B367,DATA!$B$4:$B$2103,DATA!$F$4:$F$2103,0,0,1),0))</f>
        <v>10017.02</v>
      </c>
      <c r="J367" s="53">
        <f t="shared" si="1"/>
        <v>310527.62</v>
      </c>
      <c r="K367" s="52">
        <f t="array" ref="K367">IF(B367="","",IFERROR(XLOOKUP(B367,DATA!$B$4:$B$2103,DATA!$N$4:$N$2103,0,0,1),0))</f>
        <v>47</v>
      </c>
      <c r="L367" s="86">
        <f t="shared" si="2"/>
        <v>0.1287671233</v>
      </c>
      <c r="M367" s="52">
        <f t="array" ref="M367">IF(B367="","",IFERROR(XLOOKUP(B367,DATA!$B$4:$B$2103,DATA!$P$4:$P$2103,0,0,1),0))</f>
        <v>0</v>
      </c>
      <c r="N367" s="52">
        <f t="shared" si="3"/>
        <v>0</v>
      </c>
      <c r="O367" s="52">
        <f t="shared" si="4"/>
        <v>1</v>
      </c>
      <c r="P367" s="52">
        <f t="shared" si="5"/>
        <v>241</v>
      </c>
      <c r="Q367" s="52" t="str">
        <f t="shared" si="6"/>
        <v>EXCESO</v>
      </c>
      <c r="R367" s="52" t="str">
        <f t="shared" si="7"/>
        <v>EVALUAR REDUCCION</v>
      </c>
      <c r="S367" s="52">
        <f t="shared" si="8"/>
        <v>0</v>
      </c>
      <c r="T367" s="53">
        <f t="shared" si="9"/>
        <v>0</v>
      </c>
      <c r="U367" s="52" t="str">
        <f t="array" ref="U367">IF(B367="","",IFERROR(XLOOKUP(B367,DATA!$B$4:$B$2103,DATA!$M$4:$M$2103,"",0,1),""))</f>
        <v>B</v>
      </c>
      <c r="V367" s="52" t="str">
        <f t="array" ref="V367">IF(B367="","",IFERROR(XLOOKUP(B367,DATA!$B$4:$B$2103,DATA!$X$4:$X$2103,"",0,1),""))</f>
        <v>SU01F0303</v>
      </c>
      <c r="W367" s="52" t="str">
        <f t="array" ref="W367">IF(B367="","",IFERROR(XLOOKUP(B367,DATA!$B$4:$B$2103,DATA!$H$4:$H$2103,"",0,1),""))</f>
        <v>PLATAFORMA</v>
      </c>
      <c r="X367" s="52" t="str">
        <f t="shared" si="10"/>
        <v>3-MEDIA</v>
      </c>
      <c r="Y367" s="87" t="str">
        <f t="shared" si="11"/>
        <v/>
      </c>
      <c r="Z367" s="52" t="str">
        <f t="shared" si="12"/>
        <v/>
      </c>
    </row>
    <row r="368" ht="15.75" customHeight="1">
      <c r="B368" s="47">
        <f>IF(DATA!B368="","",DATA!B368)</f>
        <v>17741014</v>
      </c>
      <c r="C368" s="47">
        <f t="array" ref="C368">IF(B368="","",IFERROR(XLOOKUP(B368,DATA!$B$4:$B$2103,DATA!$D$4:$D$2103,"",0,1),""))</f>
        <v>994872</v>
      </c>
      <c r="D368" s="47" t="str">
        <f t="array" ref="D368">IF(B368="","",IFERROR(XLOOKUP(B368,DATA!$B$4:$B$2103,DATA!$C$4:$C$2103,"",0,1),""))</f>
        <v>ARANDELA</v>
      </c>
      <c r="E368" s="47">
        <f t="array" ref="E368">IF(B368="","",IFERROR(XLOOKUP(B368,DATA!$B$4:$B$2103,DATA!$W$4:$W$2103,"",0,1),""))</f>
        <v>900315569</v>
      </c>
      <c r="F368" s="47" t="str">
        <f t="array" ref="F368">IF(B368="","",IFERROR(XLOOKUP(E368,PROVEEDORES!$A$2:$A$200,PROVEEDORES!$B$2:$B$200,"NO ENCONTRADO",0,1),""))</f>
        <v>VOLVO GROUP COLOMBIA S A S</v>
      </c>
      <c r="G368" s="47" t="str">
        <f t="array" ref="G368">IF(B368="","",IFERROR(XLOOKUP(B368,DATA!$B$4:$B$2103,DATA!$L$4:$L$2103,"",0,1),""))</f>
        <v>UND</v>
      </c>
      <c r="H368" s="47">
        <f t="array" ref="H368">IF(B368="","",IFERROR(XLOOKUP(B368,DATA!$B$4:$B$2103,DATA!$E$4:$E$2103,0,0,1),0))</f>
        <v>0</v>
      </c>
      <c r="I368" s="48">
        <f t="array" ref="I368">IF(B368="","",IFERROR(XLOOKUP(B368,DATA!$B$4:$B$2103,DATA!$F$4:$F$2103,0,0,1),0))</f>
        <v>1837.316</v>
      </c>
      <c r="J368" s="48">
        <f t="shared" si="1"/>
        <v>0</v>
      </c>
      <c r="K368" s="47">
        <f t="array" ref="K368">IF(B368="","",IFERROR(XLOOKUP(B368,DATA!$B$4:$B$2103,DATA!$N$4:$N$2103,0,0,1),0))</f>
        <v>78</v>
      </c>
      <c r="L368" s="85">
        <f t="shared" si="2"/>
        <v>0.2136986301</v>
      </c>
      <c r="M368" s="47">
        <f t="array" ref="M368">IF(B368="","",IFERROR(XLOOKUP(B368,DATA!$B$4:$B$2103,DATA!$P$4:$P$2103,0,0,1),0))</f>
        <v>0</v>
      </c>
      <c r="N368" s="47">
        <f t="shared" si="3"/>
        <v>1</v>
      </c>
      <c r="O368" s="47">
        <f t="shared" si="4"/>
        <v>2</v>
      </c>
      <c r="P368" s="47">
        <f t="shared" si="5"/>
        <v>0</v>
      </c>
      <c r="Q368" s="47" t="str">
        <f t="shared" si="6"/>
        <v>CRITICO</v>
      </c>
      <c r="R368" s="47" t="str">
        <f t="shared" si="7"/>
        <v>PEDIR INMEDIATAMENTE</v>
      </c>
      <c r="S368" s="47">
        <f t="shared" si="8"/>
        <v>2</v>
      </c>
      <c r="T368" s="48">
        <f t="shared" si="9"/>
        <v>3674.632</v>
      </c>
      <c r="U368" s="47" t="str">
        <f t="array" ref="U368">IF(B368="","",IFERROR(XLOOKUP(B368,DATA!$B$4:$B$2103,DATA!$M$4:$M$2103,"",0,1),""))</f>
        <v>A</v>
      </c>
      <c r="V368" s="47" t="str">
        <f t="array" ref="V368">IF(B368="","",IFERROR(XLOOKUP(B368,DATA!$B$4:$B$2103,DATA!$X$4:$X$2103,"",0,1),""))</f>
        <v>SU01F0303</v>
      </c>
      <c r="W368" s="47" t="str">
        <f t="array" ref="W368">IF(B368="","",IFERROR(XLOOKUP(B368,DATA!$B$4:$B$2103,DATA!$H$4:$H$2103,"",0,1),""))</f>
        <v>PLATAFORMA</v>
      </c>
      <c r="X368" s="47" t="str">
        <f t="shared" si="10"/>
        <v>1-MAXIMA</v>
      </c>
      <c r="Y368" s="65">
        <f t="shared" si="11"/>
        <v>78.00368</v>
      </c>
      <c r="Z368" s="47">
        <f t="shared" si="12"/>
        <v>17741014</v>
      </c>
    </row>
    <row r="369" ht="15.75" customHeight="1">
      <c r="B369" s="52">
        <f>IF(DATA!B369="","",DATA!B369)</f>
        <v>17741015</v>
      </c>
      <c r="C369" s="52">
        <f t="array" ref="C369">IF(B369="","",IFERROR(XLOOKUP(B369,DATA!$B$4:$B$2103,DATA!$D$4:$D$2103,"",0,1),""))</f>
        <v>1137536</v>
      </c>
      <c r="D369" s="52" t="str">
        <f t="array" ref="D369">IF(B369="","",IFERROR(XLOOKUP(B369,DATA!$B$4:$B$2103,DATA!$C$4:$C$2103,"",0,1),""))</f>
        <v>PIVOTE DE COJINETE QUINTA RUEDA</v>
      </c>
      <c r="E369" s="52">
        <f t="array" ref="E369">IF(B369="","",IFERROR(XLOOKUP(B369,DATA!$B$4:$B$2103,DATA!$W$4:$W$2103,"",0,1),""))</f>
        <v>900315569</v>
      </c>
      <c r="F369" s="52" t="str">
        <f t="array" ref="F369">IF(B369="","",IFERROR(XLOOKUP(E369,PROVEEDORES!$A$2:$A$200,PROVEEDORES!$B$2:$B$200,"NO ENCONTRADO",0,1),""))</f>
        <v>VOLVO GROUP COLOMBIA S A S</v>
      </c>
      <c r="G369" s="52" t="str">
        <f t="array" ref="G369">IF(B369="","",IFERROR(XLOOKUP(B369,DATA!$B$4:$B$2103,DATA!$L$4:$L$2103,"",0,1),""))</f>
        <v>UND</v>
      </c>
      <c r="H369" s="52">
        <f t="array" ref="H369">IF(B369="","",IFERROR(XLOOKUP(B369,DATA!$B$4:$B$2103,DATA!$E$4:$E$2103,0,0,1),0))</f>
        <v>0</v>
      </c>
      <c r="I369" s="53">
        <f t="array" ref="I369">IF(B369="","",IFERROR(XLOOKUP(B369,DATA!$B$4:$B$2103,DATA!$F$4:$F$2103,0,0,1),0))</f>
        <v>1632762</v>
      </c>
      <c r="J369" s="53">
        <f t="shared" si="1"/>
        <v>0</v>
      </c>
      <c r="K369" s="52">
        <f t="array" ref="K369">IF(B369="","",IFERROR(XLOOKUP(B369,DATA!$B$4:$B$2103,DATA!$N$4:$N$2103,0,0,1),0))</f>
        <v>8</v>
      </c>
      <c r="L369" s="86">
        <f t="shared" si="2"/>
        <v>0.02191780822</v>
      </c>
      <c r="M369" s="52">
        <f t="array" ref="M369">IF(B369="","",IFERROR(XLOOKUP(B369,DATA!$B$4:$B$2103,DATA!$P$4:$P$2103,0,0,1),0))</f>
        <v>0</v>
      </c>
      <c r="N369" s="52">
        <f t="shared" si="3"/>
        <v>0</v>
      </c>
      <c r="O369" s="52">
        <f t="shared" si="4"/>
        <v>0</v>
      </c>
      <c r="P369" s="52">
        <f t="shared" si="5"/>
        <v>0</v>
      </c>
      <c r="Q369" s="52" t="str">
        <f t="shared" si="6"/>
        <v>CRITICO</v>
      </c>
      <c r="R369" s="52" t="str">
        <f t="shared" si="7"/>
        <v>PEDIR INMEDIATAMENTE</v>
      </c>
      <c r="S369" s="52">
        <f t="shared" si="8"/>
        <v>0</v>
      </c>
      <c r="T369" s="53">
        <f t="shared" si="9"/>
        <v>0</v>
      </c>
      <c r="U369" s="52" t="str">
        <f t="array" ref="U369">IF(B369="","",IFERROR(XLOOKUP(B369,DATA!$B$4:$B$2103,DATA!$M$4:$M$2103,"",0,1),""))</f>
        <v>B</v>
      </c>
      <c r="V369" s="52" t="str">
        <f t="array" ref="V369">IF(B369="","",IFERROR(XLOOKUP(B369,DATA!$B$4:$B$2103,DATA!$X$4:$X$2103,"",0,1),""))</f>
        <v>SU01F0303</v>
      </c>
      <c r="W369" s="52" t="str">
        <f t="array" ref="W369">IF(B369="","",IFERROR(XLOOKUP(B369,DATA!$B$4:$B$2103,DATA!$H$4:$H$2103,"",0,1),""))</f>
        <v>PLATAFORMA</v>
      </c>
      <c r="X369" s="52" t="str">
        <f t="shared" si="10"/>
        <v>3-MEDIA</v>
      </c>
      <c r="Y369" s="87">
        <f t="shared" si="11"/>
        <v>8.00369</v>
      </c>
      <c r="Z369" s="52">
        <f t="shared" si="12"/>
        <v>17741015</v>
      </c>
    </row>
    <row r="370" ht="15.75" customHeight="1">
      <c r="B370" s="47">
        <f>IF(DATA!B370="","",DATA!B370)</f>
        <v>17741016</v>
      </c>
      <c r="C370" s="47">
        <f t="array" ref="C370">IF(B370="","",IFERROR(XLOOKUP(B370,DATA!$B$4:$B$2103,DATA!$D$4:$D$2103,"",0,1),""))</f>
        <v>1139692</v>
      </c>
      <c r="D370" s="47" t="str">
        <f t="array" ref="D370">IF(B370="","",IFERROR(XLOOKUP(B370,DATA!$B$4:$B$2103,DATA!$C$4:$C$2103,"",0,1),""))</f>
        <v>ARANDELA DE PRESION QUINTA RUEDA</v>
      </c>
      <c r="E370" s="47">
        <f t="array" ref="E370">IF(B370="","",IFERROR(XLOOKUP(B370,DATA!$B$4:$B$2103,DATA!$W$4:$W$2103,"",0,1),""))</f>
        <v>900315569</v>
      </c>
      <c r="F370" s="47" t="str">
        <f t="array" ref="F370">IF(B370="","",IFERROR(XLOOKUP(E370,PROVEEDORES!$A$2:$A$200,PROVEEDORES!$B$2:$B$200,"NO ENCONTRADO",0,1),""))</f>
        <v>VOLVO GROUP COLOMBIA S A S</v>
      </c>
      <c r="G370" s="47" t="str">
        <f t="array" ref="G370">IF(B370="","",IFERROR(XLOOKUP(B370,DATA!$B$4:$B$2103,DATA!$L$4:$L$2103,"",0,1),""))</f>
        <v>UND</v>
      </c>
      <c r="H370" s="47">
        <f t="array" ref="H370">IF(B370="","",IFERROR(XLOOKUP(B370,DATA!$B$4:$B$2103,DATA!$E$4:$E$2103,0,0,1),0))</f>
        <v>1</v>
      </c>
      <c r="I370" s="48">
        <f t="array" ref="I370">IF(B370="","",IFERROR(XLOOKUP(B370,DATA!$B$4:$B$2103,DATA!$F$4:$F$2103,0,0,1),0))</f>
        <v>106240</v>
      </c>
      <c r="J370" s="48">
        <f t="shared" si="1"/>
        <v>106240</v>
      </c>
      <c r="K370" s="47">
        <f t="array" ref="K370">IF(B370="","",IFERROR(XLOOKUP(B370,DATA!$B$4:$B$2103,DATA!$N$4:$N$2103,0,0,1),0))</f>
        <v>6</v>
      </c>
      <c r="L370" s="85">
        <f t="shared" si="2"/>
        <v>0.01643835616</v>
      </c>
      <c r="M370" s="47">
        <f t="array" ref="M370">IF(B370="","",IFERROR(XLOOKUP(B370,DATA!$B$4:$B$2103,DATA!$P$4:$P$2103,0,0,1),0))</f>
        <v>0</v>
      </c>
      <c r="N370" s="47">
        <f t="shared" si="3"/>
        <v>0</v>
      </c>
      <c r="O370" s="47">
        <f t="shared" si="4"/>
        <v>0</v>
      </c>
      <c r="P370" s="47">
        <f t="shared" si="5"/>
        <v>61</v>
      </c>
      <c r="Q370" s="47" t="str">
        <f t="shared" si="6"/>
        <v>OPTIMO</v>
      </c>
      <c r="R370" s="47" t="str">
        <f t="shared" si="7"/>
        <v>NIVEL OPTIMO</v>
      </c>
      <c r="S370" s="47">
        <f t="shared" si="8"/>
        <v>0</v>
      </c>
      <c r="T370" s="48">
        <f t="shared" si="9"/>
        <v>0</v>
      </c>
      <c r="U370" s="47" t="str">
        <f t="array" ref="U370">IF(B370="","",IFERROR(XLOOKUP(B370,DATA!$B$4:$B$2103,DATA!$M$4:$M$2103,"",0,1),""))</f>
        <v>A</v>
      </c>
      <c r="V370" s="47" t="str">
        <f t="array" ref="V370">IF(B370="","",IFERROR(XLOOKUP(B370,DATA!$B$4:$B$2103,DATA!$X$4:$X$2103,"",0,1),""))</f>
        <v>SU01F0303</v>
      </c>
      <c r="W370" s="47" t="str">
        <f t="array" ref="W370">IF(B370="","",IFERROR(XLOOKUP(B370,DATA!$B$4:$B$2103,DATA!$H$4:$H$2103,"",0,1),""))</f>
        <v>PLATAFORMA</v>
      </c>
      <c r="X370" s="47" t="str">
        <f t="shared" si="10"/>
        <v>2-ALTA</v>
      </c>
      <c r="Y370" s="65" t="str">
        <f t="shared" si="11"/>
        <v/>
      </c>
      <c r="Z370" s="47" t="str">
        <f t="shared" si="12"/>
        <v/>
      </c>
    </row>
    <row r="371" ht="15.75" customHeight="1">
      <c r="B371" s="52">
        <f>IF(DATA!B371="","",DATA!B371)</f>
        <v>17741017</v>
      </c>
      <c r="C371" s="52">
        <f t="array" ref="C371">IF(B371="","",IFERROR(XLOOKUP(B371,DATA!$B$4:$B$2103,DATA!$D$4:$D$2103,"",0,1),""))</f>
        <v>948304</v>
      </c>
      <c r="D371" s="52" t="str">
        <f t="array" ref="D371">IF(B371="","",IFERROR(XLOOKUP(B371,DATA!$B$4:$B$2103,DATA!$C$4:$C$2103,"",0,1),""))</f>
        <v>CASQUILLO DE COJINETE QUINTA RUEDA</v>
      </c>
      <c r="E371" s="52">
        <f t="array" ref="E371">IF(B371="","",IFERROR(XLOOKUP(B371,DATA!$B$4:$B$2103,DATA!$W$4:$W$2103,"",0,1),""))</f>
        <v>900315569</v>
      </c>
      <c r="F371" s="52" t="str">
        <f t="array" ref="F371">IF(B371="","",IFERROR(XLOOKUP(E371,PROVEEDORES!$A$2:$A$200,PROVEEDORES!$B$2:$B$200,"NO ENCONTRADO",0,1),""))</f>
        <v>VOLVO GROUP COLOMBIA S A S</v>
      </c>
      <c r="G371" s="52" t="str">
        <f t="array" ref="G371">IF(B371="","",IFERROR(XLOOKUP(B371,DATA!$B$4:$B$2103,DATA!$L$4:$L$2103,"",0,1),""))</f>
        <v>UND</v>
      </c>
      <c r="H371" s="52">
        <f t="array" ref="H371">IF(B371="","",IFERROR(XLOOKUP(B371,DATA!$B$4:$B$2103,DATA!$E$4:$E$2103,0,0,1),0))</f>
        <v>1</v>
      </c>
      <c r="I371" s="53">
        <f t="array" ref="I371">IF(B371="","",IFERROR(XLOOKUP(B371,DATA!$B$4:$B$2103,DATA!$F$4:$F$2103,0,0,1),0))</f>
        <v>131071.4</v>
      </c>
      <c r="J371" s="53">
        <f t="shared" si="1"/>
        <v>131071.4</v>
      </c>
      <c r="K371" s="52">
        <f t="array" ref="K371">IF(B371="","",IFERROR(XLOOKUP(B371,DATA!$B$4:$B$2103,DATA!$N$4:$N$2103,0,0,1),0))</f>
        <v>3</v>
      </c>
      <c r="L371" s="86">
        <f t="shared" si="2"/>
        <v>0.008219178082</v>
      </c>
      <c r="M371" s="52">
        <f t="array" ref="M371">IF(B371="","",IFERROR(XLOOKUP(B371,DATA!$B$4:$B$2103,DATA!$P$4:$P$2103,0,0,1),0))</f>
        <v>0</v>
      </c>
      <c r="N371" s="52">
        <f t="shared" si="3"/>
        <v>0</v>
      </c>
      <c r="O371" s="52">
        <f t="shared" si="4"/>
        <v>0</v>
      </c>
      <c r="P371" s="52">
        <f t="shared" si="5"/>
        <v>122</v>
      </c>
      <c r="Q371" s="52" t="str">
        <f t="shared" si="6"/>
        <v>OPTIMO</v>
      </c>
      <c r="R371" s="52" t="str">
        <f t="shared" si="7"/>
        <v>NIVEL OPTIMO</v>
      </c>
      <c r="S371" s="52">
        <f t="shared" si="8"/>
        <v>0</v>
      </c>
      <c r="T371" s="53">
        <f t="shared" si="9"/>
        <v>0</v>
      </c>
      <c r="U371" s="52" t="str">
        <f t="array" ref="U371">IF(B371="","",IFERROR(XLOOKUP(B371,DATA!$B$4:$B$2103,DATA!$M$4:$M$2103,"",0,1),""))</f>
        <v>A</v>
      </c>
      <c r="V371" s="52" t="str">
        <f t="array" ref="V371">IF(B371="","",IFERROR(XLOOKUP(B371,DATA!$B$4:$B$2103,DATA!$X$4:$X$2103,"",0,1),""))</f>
        <v>SU01A0205</v>
      </c>
      <c r="W371" s="52" t="str">
        <f t="array" ref="W371">IF(B371="","",IFERROR(XLOOKUP(B371,DATA!$B$4:$B$2103,DATA!$H$4:$H$2103,"",0,1),""))</f>
        <v>PLATAFORMA</v>
      </c>
      <c r="X371" s="52" t="str">
        <f t="shared" si="10"/>
        <v>2-ALTA</v>
      </c>
      <c r="Y371" s="87" t="str">
        <f t="shared" si="11"/>
        <v/>
      </c>
      <c r="Z371" s="52" t="str">
        <f t="shared" si="12"/>
        <v/>
      </c>
    </row>
    <row r="372" ht="15.75" customHeight="1">
      <c r="B372" s="47">
        <f>IF(DATA!B372="","",DATA!B372)</f>
        <v>17741018</v>
      </c>
      <c r="C372" s="47">
        <f t="array" ref="C372">IF(B372="","",IFERROR(XLOOKUP(B372,DATA!$B$4:$B$2103,DATA!$D$4:$D$2103,"",0,1),""))</f>
        <v>1137534</v>
      </c>
      <c r="D372" s="47" t="str">
        <f t="array" ref="D372">IF(B372="","",IFERROR(XLOOKUP(B372,DATA!$B$4:$B$2103,DATA!$C$4:$C$2103,"",0,1),""))</f>
        <v>MANGUITO DE COJINETE QUINTA RUEDA</v>
      </c>
      <c r="E372" s="47">
        <f t="array" ref="E372">IF(B372="","",IFERROR(XLOOKUP(B372,DATA!$B$4:$B$2103,DATA!$W$4:$W$2103,"",0,1),""))</f>
        <v>900315569</v>
      </c>
      <c r="F372" s="47" t="str">
        <f t="array" ref="F372">IF(B372="","",IFERROR(XLOOKUP(E372,PROVEEDORES!$A$2:$A$200,PROVEEDORES!$B$2:$B$200,"NO ENCONTRADO",0,1),""))</f>
        <v>VOLVO GROUP COLOMBIA S A S</v>
      </c>
      <c r="G372" s="47" t="str">
        <f t="array" ref="G372">IF(B372="","",IFERROR(XLOOKUP(B372,DATA!$B$4:$B$2103,DATA!$L$4:$L$2103,"",0,1),""))</f>
        <v>UND</v>
      </c>
      <c r="H372" s="47">
        <f t="array" ref="H372">IF(B372="","",IFERROR(XLOOKUP(B372,DATA!$B$4:$B$2103,DATA!$E$4:$E$2103,0,0,1),0))</f>
        <v>1</v>
      </c>
      <c r="I372" s="48">
        <f t="array" ref="I372">IF(B372="","",IFERROR(XLOOKUP(B372,DATA!$B$4:$B$2103,DATA!$F$4:$F$2103,0,0,1),0))</f>
        <v>559457.4</v>
      </c>
      <c r="J372" s="48">
        <f t="shared" si="1"/>
        <v>559457.4</v>
      </c>
      <c r="K372" s="47">
        <f t="array" ref="K372">IF(B372="","",IFERROR(XLOOKUP(B372,DATA!$B$4:$B$2103,DATA!$N$4:$N$2103,0,0,1),0))</f>
        <v>8</v>
      </c>
      <c r="L372" s="85">
        <f t="shared" si="2"/>
        <v>0.02191780822</v>
      </c>
      <c r="M372" s="47">
        <f t="array" ref="M372">IF(B372="","",IFERROR(XLOOKUP(B372,DATA!$B$4:$B$2103,DATA!$P$4:$P$2103,0,0,1),0))</f>
        <v>0</v>
      </c>
      <c r="N372" s="47">
        <f t="shared" si="3"/>
        <v>0</v>
      </c>
      <c r="O372" s="47">
        <f t="shared" si="4"/>
        <v>0</v>
      </c>
      <c r="P372" s="47">
        <f t="shared" si="5"/>
        <v>46</v>
      </c>
      <c r="Q372" s="47" t="str">
        <f t="shared" si="6"/>
        <v>OPTIMO</v>
      </c>
      <c r="R372" s="47" t="str">
        <f t="shared" si="7"/>
        <v>NIVEL OPTIMO</v>
      </c>
      <c r="S372" s="47">
        <f t="shared" si="8"/>
        <v>0</v>
      </c>
      <c r="T372" s="48">
        <f t="shared" si="9"/>
        <v>0</v>
      </c>
      <c r="U372" s="47" t="str">
        <f t="array" ref="U372">IF(B372="","",IFERROR(XLOOKUP(B372,DATA!$B$4:$B$2103,DATA!$M$4:$M$2103,"",0,1),""))</f>
        <v>B</v>
      </c>
      <c r="V372" s="47" t="str">
        <f t="array" ref="V372">IF(B372="","",IFERROR(XLOOKUP(B372,DATA!$B$4:$B$2103,DATA!$X$4:$X$2103,"",0,1),""))</f>
        <v>SU01F0303</v>
      </c>
      <c r="W372" s="47" t="str">
        <f t="array" ref="W372">IF(B372="","",IFERROR(XLOOKUP(B372,DATA!$B$4:$B$2103,DATA!$H$4:$H$2103,"",0,1),""))</f>
        <v>PLATAFORMA</v>
      </c>
      <c r="X372" s="47" t="str">
        <f t="shared" si="10"/>
        <v>3-MEDIA</v>
      </c>
      <c r="Y372" s="65" t="str">
        <f t="shared" si="11"/>
        <v/>
      </c>
      <c r="Z372" s="47" t="str">
        <f t="shared" si="12"/>
        <v/>
      </c>
    </row>
    <row r="373" ht="15.75" customHeight="1">
      <c r="B373" s="52">
        <f>IF(DATA!B373="","",DATA!B373)</f>
        <v>17741019</v>
      </c>
      <c r="C373" s="52">
        <f t="array" ref="C373">IF(B373="","",IFERROR(XLOOKUP(B373,DATA!$B$4:$B$2103,DATA!$D$4:$D$2103,"",0,1),""))</f>
        <v>994893</v>
      </c>
      <c r="D373" s="52" t="str">
        <f t="array" ref="D373">IF(B373="","",IFERROR(XLOOKUP(B373,DATA!$B$4:$B$2103,DATA!$C$4:$C$2103,"",0,1),""))</f>
        <v>ARANDELA ELASTICA QUINTA RUEDA</v>
      </c>
      <c r="E373" s="52">
        <f t="array" ref="E373">IF(B373="","",IFERROR(XLOOKUP(B373,DATA!$B$4:$B$2103,DATA!$W$4:$W$2103,"",0,1),""))</f>
        <v>900315569</v>
      </c>
      <c r="F373" s="52" t="str">
        <f t="array" ref="F373">IF(B373="","",IFERROR(XLOOKUP(E373,PROVEEDORES!$A$2:$A$200,PROVEEDORES!$B$2:$B$200,"NO ENCONTRADO",0,1),""))</f>
        <v>VOLVO GROUP COLOMBIA S A S</v>
      </c>
      <c r="G373" s="52" t="str">
        <f t="array" ref="G373">IF(B373="","",IFERROR(XLOOKUP(B373,DATA!$B$4:$B$2103,DATA!$L$4:$L$2103,"",0,1),""))</f>
        <v>UND</v>
      </c>
      <c r="H373" s="52">
        <f t="array" ref="H373">IF(B373="","",IFERROR(XLOOKUP(B373,DATA!$B$4:$B$2103,DATA!$E$4:$E$2103,0,0,1),0))</f>
        <v>8</v>
      </c>
      <c r="I373" s="53">
        <f t="array" ref="I373">IF(B373="","",IFERROR(XLOOKUP(B373,DATA!$B$4:$B$2103,DATA!$F$4:$F$2103,0,0,1),0))</f>
        <v>1274.704</v>
      </c>
      <c r="J373" s="53">
        <f t="shared" si="1"/>
        <v>10197.632</v>
      </c>
      <c r="K373" s="52">
        <f t="array" ref="K373">IF(B373="","",IFERROR(XLOOKUP(B373,DATA!$B$4:$B$2103,DATA!$N$4:$N$2103,0,0,1),0))</f>
        <v>18</v>
      </c>
      <c r="L373" s="86">
        <f t="shared" si="2"/>
        <v>0.04931506849</v>
      </c>
      <c r="M373" s="52">
        <f t="array" ref="M373">IF(B373="","",IFERROR(XLOOKUP(B373,DATA!$B$4:$B$2103,DATA!$P$4:$P$2103,0,0,1),0))</f>
        <v>0</v>
      </c>
      <c r="N373" s="52">
        <f t="shared" si="3"/>
        <v>0</v>
      </c>
      <c r="O373" s="52">
        <f t="shared" si="4"/>
        <v>0</v>
      </c>
      <c r="P373" s="52">
        <f t="shared" si="5"/>
        <v>162</v>
      </c>
      <c r="Q373" s="52" t="str">
        <f t="shared" si="6"/>
        <v>EXCESO</v>
      </c>
      <c r="R373" s="52" t="str">
        <f t="shared" si="7"/>
        <v>EVALUAR REDUCCION</v>
      </c>
      <c r="S373" s="52">
        <f t="shared" si="8"/>
        <v>0</v>
      </c>
      <c r="T373" s="53">
        <f t="shared" si="9"/>
        <v>0</v>
      </c>
      <c r="U373" s="52" t="str">
        <f t="array" ref="U373">IF(B373="","",IFERROR(XLOOKUP(B373,DATA!$B$4:$B$2103,DATA!$M$4:$M$2103,"",0,1),""))</f>
        <v>B</v>
      </c>
      <c r="V373" s="52" t="str">
        <f t="array" ref="V373">IF(B373="","",IFERROR(XLOOKUP(B373,DATA!$B$4:$B$2103,DATA!$X$4:$X$2103,"",0,1),""))</f>
        <v>SU01A0205</v>
      </c>
      <c r="W373" s="52" t="str">
        <f t="array" ref="W373">IF(B373="","",IFERROR(XLOOKUP(B373,DATA!$B$4:$B$2103,DATA!$H$4:$H$2103,"",0,1),""))</f>
        <v>PLATAFORMA</v>
      </c>
      <c r="X373" s="52" t="str">
        <f t="shared" si="10"/>
        <v>3-MEDIA</v>
      </c>
      <c r="Y373" s="87" t="str">
        <f t="shared" si="11"/>
        <v/>
      </c>
      <c r="Z373" s="52" t="str">
        <f t="shared" si="12"/>
        <v/>
      </c>
    </row>
    <row r="374" ht="15.75" customHeight="1">
      <c r="B374" s="47">
        <f>IF(DATA!B374="","",DATA!B374)</f>
        <v>17741020</v>
      </c>
      <c r="C374" s="47">
        <f t="array" ref="C374">IF(B374="","",IFERROR(XLOOKUP(B374,DATA!$B$4:$B$2103,DATA!$D$4:$D$2103,"",0,1),""))</f>
        <v>984733</v>
      </c>
      <c r="D374" s="47" t="str">
        <f t="array" ref="D374">IF(B374="","",IFERROR(XLOOKUP(B374,DATA!$B$4:$B$2103,DATA!$C$4:$C$2103,"",0,1),""))</f>
        <v>TORNILLO EMBRIDADO</v>
      </c>
      <c r="E374" s="47">
        <f t="array" ref="E374">IF(B374="","",IFERROR(XLOOKUP(B374,DATA!$B$4:$B$2103,DATA!$W$4:$W$2103,"",0,1),""))</f>
        <v>900315569</v>
      </c>
      <c r="F374" s="47" t="str">
        <f t="array" ref="F374">IF(B374="","",IFERROR(XLOOKUP(E374,PROVEEDORES!$A$2:$A$200,PROVEEDORES!$B$2:$B$200,"NO ENCONTRADO",0,1),""))</f>
        <v>VOLVO GROUP COLOMBIA S A S</v>
      </c>
      <c r="G374" s="47" t="str">
        <f t="array" ref="G374">IF(B374="","",IFERROR(XLOOKUP(B374,DATA!$B$4:$B$2103,DATA!$L$4:$L$2103,"",0,1),""))</f>
        <v>UND</v>
      </c>
      <c r="H374" s="47">
        <f t="array" ref="H374">IF(B374="","",IFERROR(XLOOKUP(B374,DATA!$B$4:$B$2103,DATA!$E$4:$E$2103,0,0,1),0))</f>
        <v>1</v>
      </c>
      <c r="I374" s="48">
        <f t="array" ref="I374">IF(B374="","",IFERROR(XLOOKUP(B374,DATA!$B$4:$B$2103,DATA!$F$4:$F$2103,0,0,1),0))</f>
        <v>1929.418</v>
      </c>
      <c r="J374" s="48">
        <f t="shared" si="1"/>
        <v>1929.418</v>
      </c>
      <c r="K374" s="47">
        <f t="array" ref="K374">IF(B374="","",IFERROR(XLOOKUP(B374,DATA!$B$4:$B$2103,DATA!$N$4:$N$2103,0,0,1),0))</f>
        <v>38</v>
      </c>
      <c r="L374" s="85">
        <f t="shared" si="2"/>
        <v>0.104109589</v>
      </c>
      <c r="M374" s="47">
        <f t="array" ref="M374">IF(B374="","",IFERROR(XLOOKUP(B374,DATA!$B$4:$B$2103,DATA!$P$4:$P$2103,0,0,1),0))</f>
        <v>0</v>
      </c>
      <c r="N374" s="47">
        <f t="shared" si="3"/>
        <v>0</v>
      </c>
      <c r="O374" s="47">
        <f t="shared" si="4"/>
        <v>1</v>
      </c>
      <c r="P374" s="47">
        <f t="shared" si="5"/>
        <v>10</v>
      </c>
      <c r="Q374" s="47" t="str">
        <f t="shared" si="6"/>
        <v>REORDEN INMEDIATO</v>
      </c>
      <c r="R374" s="47" t="str">
        <f t="shared" si="7"/>
        <v>GENERAR OC EN 24H</v>
      </c>
      <c r="S374" s="47">
        <f t="shared" si="8"/>
        <v>0</v>
      </c>
      <c r="T374" s="48">
        <f t="shared" si="9"/>
        <v>0</v>
      </c>
      <c r="U374" s="47" t="str">
        <f t="array" ref="U374">IF(B374="","",IFERROR(XLOOKUP(B374,DATA!$B$4:$B$2103,DATA!$M$4:$M$2103,"",0,1),""))</f>
        <v>A</v>
      </c>
      <c r="V374" s="47" t="str">
        <f t="array" ref="V374">IF(B374="","",IFERROR(XLOOKUP(B374,DATA!$B$4:$B$2103,DATA!$X$4:$X$2103,"",0,1),""))</f>
        <v>SU01F0303</v>
      </c>
      <c r="W374" s="47" t="str">
        <f t="array" ref="W374">IF(B374="","",IFERROR(XLOOKUP(B374,DATA!$B$4:$B$2103,DATA!$H$4:$H$2103,"",0,1),""))</f>
        <v>PLATAFORMA</v>
      </c>
      <c r="X374" s="47" t="str">
        <f t="shared" si="10"/>
        <v>2-ALTA</v>
      </c>
      <c r="Y374" s="65" t="str">
        <f t="shared" si="11"/>
        <v/>
      </c>
      <c r="Z374" s="47" t="str">
        <f t="shared" si="12"/>
        <v/>
      </c>
    </row>
    <row r="375" ht="15.75" customHeight="1">
      <c r="B375" s="52">
        <f>IF(DATA!B375="","",DATA!B375)</f>
        <v>17741021</v>
      </c>
      <c r="C375" s="52">
        <f t="array" ref="C375">IF(B375="","",IFERROR(XLOOKUP(B375,DATA!$B$4:$B$2103,DATA!$D$4:$D$2103,"",0,1),""))</f>
        <v>966213</v>
      </c>
      <c r="D375" s="52" t="str">
        <f t="array" ref="D375">IF(B375="","",IFERROR(XLOOKUP(B375,DATA!$B$4:$B$2103,DATA!$C$4:$C$2103,"",0,1),""))</f>
        <v>ANILLO RETEN</v>
      </c>
      <c r="E375" s="52">
        <f t="array" ref="E375">IF(B375="","",IFERROR(XLOOKUP(B375,DATA!$B$4:$B$2103,DATA!$W$4:$W$2103,"",0,1),""))</f>
        <v>900315569</v>
      </c>
      <c r="F375" s="52" t="str">
        <f t="array" ref="F375">IF(B375="","",IFERROR(XLOOKUP(E375,PROVEEDORES!$A$2:$A$200,PROVEEDORES!$B$2:$B$200,"NO ENCONTRADO",0,1),""))</f>
        <v>VOLVO GROUP COLOMBIA S A S</v>
      </c>
      <c r="G375" s="52" t="str">
        <f t="array" ref="G375">IF(B375="","",IFERROR(XLOOKUP(B375,DATA!$B$4:$B$2103,DATA!$L$4:$L$2103,"",0,1),""))</f>
        <v>UND</v>
      </c>
      <c r="H375" s="52">
        <f t="array" ref="H375">IF(B375="","",IFERROR(XLOOKUP(B375,DATA!$B$4:$B$2103,DATA!$E$4:$E$2103,0,0,1),0))</f>
        <v>4</v>
      </c>
      <c r="I375" s="53">
        <f t="array" ref="I375">IF(B375="","",IFERROR(XLOOKUP(B375,DATA!$B$4:$B$2103,DATA!$F$4:$F$2103,0,0,1),0))</f>
        <v>29318.66</v>
      </c>
      <c r="J375" s="53">
        <f t="shared" si="1"/>
        <v>117274.64</v>
      </c>
      <c r="K375" s="52">
        <f t="array" ref="K375">IF(B375="","",IFERROR(XLOOKUP(B375,DATA!$B$4:$B$2103,DATA!$N$4:$N$2103,0,0,1),0))</f>
        <v>5</v>
      </c>
      <c r="L375" s="86">
        <f t="shared" si="2"/>
        <v>0.01369863014</v>
      </c>
      <c r="M375" s="52">
        <f t="array" ref="M375">IF(B375="","",IFERROR(XLOOKUP(B375,DATA!$B$4:$B$2103,DATA!$P$4:$P$2103,0,0,1),0))</f>
        <v>0</v>
      </c>
      <c r="N375" s="52">
        <f t="shared" si="3"/>
        <v>0</v>
      </c>
      <c r="O375" s="52">
        <f t="shared" si="4"/>
        <v>0</v>
      </c>
      <c r="P375" s="52">
        <f t="shared" si="5"/>
        <v>292</v>
      </c>
      <c r="Q375" s="52" t="str">
        <f t="shared" si="6"/>
        <v>EXCESO</v>
      </c>
      <c r="R375" s="52" t="str">
        <f t="shared" si="7"/>
        <v>EVALUAR REDUCCION</v>
      </c>
      <c r="S375" s="52">
        <f t="shared" si="8"/>
        <v>0</v>
      </c>
      <c r="T375" s="53">
        <f t="shared" si="9"/>
        <v>0</v>
      </c>
      <c r="U375" s="52" t="str">
        <f t="array" ref="U375">IF(B375="","",IFERROR(XLOOKUP(B375,DATA!$B$4:$B$2103,DATA!$M$4:$M$2103,"",0,1),""))</f>
        <v>B</v>
      </c>
      <c r="V375" s="52" t="str">
        <f t="array" ref="V375">IF(B375="","",IFERROR(XLOOKUP(B375,DATA!$B$4:$B$2103,DATA!$X$4:$X$2103,"",0,1),""))</f>
        <v>SU01A0205</v>
      </c>
      <c r="W375" s="52" t="str">
        <f t="array" ref="W375">IF(B375="","",IFERROR(XLOOKUP(B375,DATA!$B$4:$B$2103,DATA!$H$4:$H$2103,"",0,1),""))</f>
        <v>PLATAFORMA</v>
      </c>
      <c r="X375" s="52" t="str">
        <f t="shared" si="10"/>
        <v>3-MEDIA</v>
      </c>
      <c r="Y375" s="87" t="str">
        <f t="shared" si="11"/>
        <v/>
      </c>
      <c r="Z375" s="52" t="str">
        <f t="shared" si="12"/>
        <v/>
      </c>
    </row>
    <row r="376" ht="15.75" customHeight="1">
      <c r="B376" s="47">
        <f>IF(DATA!B376="","",DATA!B376)</f>
        <v>17741022</v>
      </c>
      <c r="C376" s="47">
        <f t="array" ref="C376">IF(B376="","",IFERROR(XLOOKUP(B376,DATA!$B$4:$B$2103,DATA!$D$4:$D$2103,"",0,1),""))</f>
        <v>907023</v>
      </c>
      <c r="D376" s="47" t="str">
        <f t="array" ref="D376">IF(B376="","",IFERROR(XLOOKUP(B376,DATA!$B$4:$B$2103,DATA!$C$4:$C$2103,"",0,1),""))</f>
        <v>ARANDELA DE SEGURIDAD</v>
      </c>
      <c r="E376" s="47">
        <f t="array" ref="E376">IF(B376="","",IFERROR(XLOOKUP(B376,DATA!$B$4:$B$2103,DATA!$W$4:$W$2103,"",0,1),""))</f>
        <v>900315569</v>
      </c>
      <c r="F376" s="47" t="str">
        <f t="array" ref="F376">IF(B376="","",IFERROR(XLOOKUP(E376,PROVEEDORES!$A$2:$A$200,PROVEEDORES!$B$2:$B$200,"NO ENCONTRADO",0,1),""))</f>
        <v>VOLVO GROUP COLOMBIA S A S</v>
      </c>
      <c r="G376" s="47" t="str">
        <f t="array" ref="G376">IF(B376="","",IFERROR(XLOOKUP(B376,DATA!$B$4:$B$2103,DATA!$L$4:$L$2103,"",0,1),""))</f>
        <v>UND</v>
      </c>
      <c r="H376" s="47">
        <f t="array" ref="H376">IF(B376="","",IFERROR(XLOOKUP(B376,DATA!$B$4:$B$2103,DATA!$E$4:$E$2103,0,0,1),0))</f>
        <v>5</v>
      </c>
      <c r="I376" s="48">
        <f t="array" ref="I376">IF(B376="","",IFERROR(XLOOKUP(B376,DATA!$B$4:$B$2103,DATA!$F$4:$F$2103,0,0,1),0))</f>
        <v>24481.79</v>
      </c>
      <c r="J376" s="48">
        <f t="shared" si="1"/>
        <v>122408.95</v>
      </c>
      <c r="K376" s="47">
        <f t="array" ref="K376">IF(B376="","",IFERROR(XLOOKUP(B376,DATA!$B$4:$B$2103,DATA!$N$4:$N$2103,0,0,1),0))</f>
        <v>167</v>
      </c>
      <c r="L376" s="85">
        <f t="shared" si="2"/>
        <v>0.4575342466</v>
      </c>
      <c r="M376" s="47">
        <f t="array" ref="M376">IF(B376="","",IFERROR(XLOOKUP(B376,DATA!$B$4:$B$2103,DATA!$P$4:$P$2103,0,0,1),0))</f>
        <v>0</v>
      </c>
      <c r="N376" s="47">
        <f t="shared" si="3"/>
        <v>2</v>
      </c>
      <c r="O376" s="47">
        <f t="shared" si="4"/>
        <v>5</v>
      </c>
      <c r="P376" s="47">
        <f t="shared" si="5"/>
        <v>11</v>
      </c>
      <c r="Q376" s="47" t="str">
        <f t="shared" si="6"/>
        <v>REORDEN INMEDIATO</v>
      </c>
      <c r="R376" s="47" t="str">
        <f t="shared" si="7"/>
        <v>GENERAR OC EN 24H</v>
      </c>
      <c r="S376" s="47">
        <f t="shared" si="8"/>
        <v>0</v>
      </c>
      <c r="T376" s="48">
        <f t="shared" si="9"/>
        <v>0</v>
      </c>
      <c r="U376" s="47" t="str">
        <f t="array" ref="U376">IF(B376="","",IFERROR(XLOOKUP(B376,DATA!$B$4:$B$2103,DATA!$M$4:$M$2103,"",0,1),""))</f>
        <v>A</v>
      </c>
      <c r="V376" s="47" t="str">
        <f t="array" ref="V376">IF(B376="","",IFERROR(XLOOKUP(B376,DATA!$B$4:$B$2103,DATA!$X$4:$X$2103,"",0,1),""))</f>
        <v>SU01F0303</v>
      </c>
      <c r="W376" s="47" t="str">
        <f t="array" ref="W376">IF(B376="","",IFERROR(XLOOKUP(B376,DATA!$B$4:$B$2103,DATA!$H$4:$H$2103,"",0,1),""))</f>
        <v>PLATAFORMA</v>
      </c>
      <c r="X376" s="47" t="str">
        <f t="shared" si="10"/>
        <v>2-ALTA</v>
      </c>
      <c r="Y376" s="65" t="str">
        <f t="shared" si="11"/>
        <v/>
      </c>
      <c r="Z376" s="47" t="str">
        <f t="shared" si="12"/>
        <v/>
      </c>
    </row>
    <row r="377" ht="15.75" customHeight="1">
      <c r="B377" s="52">
        <f>IF(DATA!B377="","",DATA!B377)</f>
        <v>17741023</v>
      </c>
      <c r="C377" s="52" t="str">
        <f t="array" ref="C377">IF(B377="","",IFERROR(XLOOKUP(B377,DATA!$B$4:$B$2103,DATA!$D$4:$D$2103,"",0,1),""))</f>
        <v/>
      </c>
      <c r="D377" s="52" t="str">
        <f t="array" ref="D377">IF(B377="","",IFERROR(XLOOKUP(B377,DATA!$B$4:$B$2103,DATA!$C$4:$C$2103,"",0,1),""))</f>
        <v>TUERCA REDONDA</v>
      </c>
      <c r="E377" s="52">
        <f t="array" ref="E377">IF(B377="","",IFERROR(XLOOKUP(B377,DATA!$B$4:$B$2103,DATA!$W$4:$W$2103,"",0,1),""))</f>
        <v>900315569</v>
      </c>
      <c r="F377" s="52" t="str">
        <f t="array" ref="F377">IF(B377="","",IFERROR(XLOOKUP(E377,PROVEEDORES!$A$2:$A$200,PROVEEDORES!$B$2:$B$200,"NO ENCONTRADO",0,1),""))</f>
        <v>VOLVO GROUP COLOMBIA S A S</v>
      </c>
      <c r="G377" s="52" t="str">
        <f t="array" ref="G377">IF(B377="","",IFERROR(XLOOKUP(B377,DATA!$B$4:$B$2103,DATA!$L$4:$L$2103,"",0,1),""))</f>
        <v>UND</v>
      </c>
      <c r="H377" s="52">
        <f t="array" ref="H377">IF(B377="","",IFERROR(XLOOKUP(B377,DATA!$B$4:$B$2103,DATA!$E$4:$E$2103,0,0,1),0))</f>
        <v>0</v>
      </c>
      <c r="I377" s="53">
        <f t="array" ref="I377">IF(B377="","",IFERROR(XLOOKUP(B377,DATA!$B$4:$B$2103,DATA!$F$4:$F$2103,0,0,1),0))</f>
        <v>33729.02</v>
      </c>
      <c r="J377" s="53">
        <f t="shared" si="1"/>
        <v>0</v>
      </c>
      <c r="K377" s="52">
        <f t="array" ref="K377">IF(B377="","",IFERROR(XLOOKUP(B377,DATA!$B$4:$B$2103,DATA!$N$4:$N$2103,0,0,1),0))</f>
        <v>5</v>
      </c>
      <c r="L377" s="86">
        <f t="shared" si="2"/>
        <v>0.01369863014</v>
      </c>
      <c r="M377" s="52">
        <f t="array" ref="M377">IF(B377="","",IFERROR(XLOOKUP(B377,DATA!$B$4:$B$2103,DATA!$P$4:$P$2103,0,0,1),0))</f>
        <v>0</v>
      </c>
      <c r="N377" s="52">
        <f t="shared" si="3"/>
        <v>0</v>
      </c>
      <c r="O377" s="52">
        <f t="shared" si="4"/>
        <v>0</v>
      </c>
      <c r="P377" s="52">
        <f t="shared" si="5"/>
        <v>0</v>
      </c>
      <c r="Q377" s="52" t="str">
        <f t="shared" si="6"/>
        <v>CRITICO</v>
      </c>
      <c r="R377" s="52" t="str">
        <f t="shared" si="7"/>
        <v>PEDIR INMEDIATAMENTE</v>
      </c>
      <c r="S377" s="52">
        <f t="shared" si="8"/>
        <v>0</v>
      </c>
      <c r="T377" s="53">
        <f t="shared" si="9"/>
        <v>0</v>
      </c>
      <c r="U377" s="52" t="str">
        <f t="array" ref="U377">IF(B377="","",IFERROR(XLOOKUP(B377,DATA!$B$4:$B$2103,DATA!$M$4:$M$2103,"",0,1),""))</f>
        <v>B</v>
      </c>
      <c r="V377" s="52" t="str">
        <f t="array" ref="V377">IF(B377="","",IFERROR(XLOOKUP(B377,DATA!$B$4:$B$2103,DATA!$X$4:$X$2103,"",0,1),""))</f>
        <v>SU01F0303</v>
      </c>
      <c r="W377" s="52" t="str">
        <f t="array" ref="W377">IF(B377="","",IFERROR(XLOOKUP(B377,DATA!$B$4:$B$2103,DATA!$H$4:$H$2103,"",0,1),""))</f>
        <v>PLATAFORMA</v>
      </c>
      <c r="X377" s="52" t="str">
        <f t="shared" si="10"/>
        <v>3-MEDIA</v>
      </c>
      <c r="Y377" s="87">
        <f t="shared" si="11"/>
        <v>5.00377</v>
      </c>
      <c r="Z377" s="52">
        <f t="shared" si="12"/>
        <v>17741023</v>
      </c>
    </row>
    <row r="378" ht="15.75" customHeight="1">
      <c r="B378" s="47">
        <f>IF(DATA!B378="","",DATA!B378)</f>
        <v>17741024</v>
      </c>
      <c r="C378" s="47">
        <f t="array" ref="C378">IF(B378="","",IFERROR(XLOOKUP(B378,DATA!$B$4:$B$2103,DATA!$D$4:$D$2103,"",0,1),""))</f>
        <v>1139913</v>
      </c>
      <c r="D378" s="47" t="str">
        <f t="array" ref="D378">IF(B378="","",IFERROR(XLOOKUP(B378,DATA!$B$4:$B$2103,DATA!$C$4:$C$2103,"",0,1),""))</f>
        <v>RIEL DESPLAZAMIENTO</v>
      </c>
      <c r="E378" s="47">
        <f t="array" ref="E378">IF(B378="","",IFERROR(XLOOKUP(B378,DATA!$B$4:$B$2103,DATA!$W$4:$W$2103,"",0,1),""))</f>
        <v>900315569</v>
      </c>
      <c r="F378" s="47" t="str">
        <f t="array" ref="F378">IF(B378="","",IFERROR(XLOOKUP(E378,PROVEEDORES!$A$2:$A$200,PROVEEDORES!$B$2:$B$200,"NO ENCONTRADO",0,1),""))</f>
        <v>VOLVO GROUP COLOMBIA S A S</v>
      </c>
      <c r="G378" s="47" t="str">
        <f t="array" ref="G378">IF(B378="","",IFERROR(XLOOKUP(B378,DATA!$B$4:$B$2103,DATA!$L$4:$L$2103,"",0,1),""))</f>
        <v>UND</v>
      </c>
      <c r="H378" s="47">
        <f t="array" ref="H378">IF(B378="","",IFERROR(XLOOKUP(B378,DATA!$B$4:$B$2103,DATA!$E$4:$E$2103,0,0,1),0))</f>
        <v>0</v>
      </c>
      <c r="I378" s="48">
        <f t="array" ref="I378">IF(B378="","",IFERROR(XLOOKUP(B378,DATA!$B$4:$B$2103,DATA!$F$4:$F$2103,0,0,1),0))</f>
        <v>312544.8</v>
      </c>
      <c r="J378" s="48">
        <f t="shared" si="1"/>
        <v>0</v>
      </c>
      <c r="K378" s="47">
        <f t="array" ref="K378">IF(B378="","",IFERROR(XLOOKUP(B378,DATA!$B$4:$B$2103,DATA!$N$4:$N$2103,0,0,1),0))</f>
        <v>5</v>
      </c>
      <c r="L378" s="85">
        <f t="shared" si="2"/>
        <v>0.01369863014</v>
      </c>
      <c r="M378" s="47">
        <f t="array" ref="M378">IF(B378="","",IFERROR(XLOOKUP(B378,DATA!$B$4:$B$2103,DATA!$P$4:$P$2103,0,0,1),0))</f>
        <v>0</v>
      </c>
      <c r="N378" s="47">
        <f t="shared" si="3"/>
        <v>0</v>
      </c>
      <c r="O378" s="47">
        <f t="shared" si="4"/>
        <v>0</v>
      </c>
      <c r="P378" s="47">
        <f t="shared" si="5"/>
        <v>0</v>
      </c>
      <c r="Q378" s="47" t="str">
        <f t="shared" si="6"/>
        <v>CRITICO</v>
      </c>
      <c r="R378" s="47" t="str">
        <f t="shared" si="7"/>
        <v>PEDIR INMEDIATAMENTE</v>
      </c>
      <c r="S378" s="47">
        <f t="shared" si="8"/>
        <v>0</v>
      </c>
      <c r="T378" s="48">
        <f t="shared" si="9"/>
        <v>0</v>
      </c>
      <c r="U378" s="47" t="str">
        <f t="array" ref="U378">IF(B378="","",IFERROR(XLOOKUP(B378,DATA!$B$4:$B$2103,DATA!$M$4:$M$2103,"",0,1),""))</f>
        <v>B</v>
      </c>
      <c r="V378" s="47" t="str">
        <f t="array" ref="V378">IF(B378="","",IFERROR(XLOOKUP(B378,DATA!$B$4:$B$2103,DATA!$X$4:$X$2103,"",0,1),""))</f>
        <v>SU01F0303</v>
      </c>
      <c r="W378" s="47" t="str">
        <f t="array" ref="W378">IF(B378="","",IFERROR(XLOOKUP(B378,DATA!$B$4:$B$2103,DATA!$H$4:$H$2103,"",0,1),""))</f>
        <v>PLATAFORMA</v>
      </c>
      <c r="X378" s="47" t="str">
        <f t="shared" si="10"/>
        <v>3-MEDIA</v>
      </c>
      <c r="Y378" s="65">
        <f t="shared" si="11"/>
        <v>5.00378</v>
      </c>
      <c r="Z378" s="47">
        <f t="shared" si="12"/>
        <v>17741024</v>
      </c>
    </row>
    <row r="379" ht="15.75" customHeight="1">
      <c r="B379" s="52">
        <f>IF(DATA!B379="","",DATA!B379)</f>
        <v>17741025</v>
      </c>
      <c r="C379" s="52">
        <f t="array" ref="C379">IF(B379="","",IFERROR(XLOOKUP(B379,DATA!$B$4:$B$2103,DATA!$D$4:$D$2103,"",0,1),""))</f>
        <v>984822</v>
      </c>
      <c r="D379" s="52" t="str">
        <f t="array" ref="D379">IF(B379="","",IFERROR(XLOOKUP(B379,DATA!$B$4:$B$2103,DATA!$C$4:$C$2103,"",0,1),""))</f>
        <v>TORNILLO EMBRIDADO ARTICULACIÓN</v>
      </c>
      <c r="E379" s="52">
        <f t="array" ref="E379">IF(B379="","",IFERROR(XLOOKUP(B379,DATA!$B$4:$B$2103,DATA!$W$4:$W$2103,"",0,1),""))</f>
        <v>900315569</v>
      </c>
      <c r="F379" s="52" t="str">
        <f t="array" ref="F379">IF(B379="","",IFERROR(XLOOKUP(E379,PROVEEDORES!$A$2:$A$200,PROVEEDORES!$B$2:$B$200,"NO ENCONTRADO",0,1),""))</f>
        <v>VOLVO GROUP COLOMBIA S A S</v>
      </c>
      <c r="G379" s="52" t="str">
        <f t="array" ref="G379">IF(B379="","",IFERROR(XLOOKUP(B379,DATA!$B$4:$B$2103,DATA!$L$4:$L$2103,"",0,1),""))</f>
        <v>UND</v>
      </c>
      <c r="H379" s="52">
        <f t="array" ref="H379">IF(B379="","",IFERROR(XLOOKUP(B379,DATA!$B$4:$B$2103,DATA!$E$4:$E$2103,0,0,1),0))</f>
        <v>4</v>
      </c>
      <c r="I379" s="53">
        <f t="array" ref="I379">IF(B379="","",IFERROR(XLOOKUP(B379,DATA!$B$4:$B$2103,DATA!$F$4:$F$2103,0,0,1),0))</f>
        <v>26573.5</v>
      </c>
      <c r="J379" s="53">
        <f t="shared" si="1"/>
        <v>106294</v>
      </c>
      <c r="K379" s="52">
        <f t="array" ref="K379">IF(B379="","",IFERROR(XLOOKUP(B379,DATA!$B$4:$B$2103,DATA!$N$4:$N$2103,0,0,1),0))</f>
        <v>14</v>
      </c>
      <c r="L379" s="86">
        <f t="shared" si="2"/>
        <v>0.03835616438</v>
      </c>
      <c r="M379" s="52">
        <f t="array" ref="M379">IF(B379="","",IFERROR(XLOOKUP(B379,DATA!$B$4:$B$2103,DATA!$P$4:$P$2103,0,0,1),0))</f>
        <v>0</v>
      </c>
      <c r="N379" s="52">
        <f t="shared" si="3"/>
        <v>0</v>
      </c>
      <c r="O379" s="52">
        <f t="shared" si="4"/>
        <v>0</v>
      </c>
      <c r="P379" s="52">
        <f t="shared" si="5"/>
        <v>104</v>
      </c>
      <c r="Q379" s="52" t="str">
        <f t="shared" si="6"/>
        <v>OPTIMO</v>
      </c>
      <c r="R379" s="52" t="str">
        <f t="shared" si="7"/>
        <v>NIVEL OPTIMO</v>
      </c>
      <c r="S379" s="52">
        <f t="shared" si="8"/>
        <v>0</v>
      </c>
      <c r="T379" s="53">
        <f t="shared" si="9"/>
        <v>0</v>
      </c>
      <c r="U379" s="52" t="str">
        <f t="array" ref="U379">IF(B379="","",IFERROR(XLOOKUP(B379,DATA!$B$4:$B$2103,DATA!$M$4:$M$2103,"",0,1),""))</f>
        <v>A</v>
      </c>
      <c r="V379" s="52" t="str">
        <f t="array" ref="V379">IF(B379="","",IFERROR(XLOOKUP(B379,DATA!$B$4:$B$2103,DATA!$X$4:$X$2103,"",0,1),""))</f>
        <v>SU01A0303</v>
      </c>
      <c r="W379" s="52" t="str">
        <f t="array" ref="W379">IF(B379="","",IFERROR(XLOOKUP(B379,DATA!$B$4:$B$2103,DATA!$H$4:$H$2103,"",0,1),""))</f>
        <v>PLATAFORMA</v>
      </c>
      <c r="X379" s="52" t="str">
        <f t="shared" si="10"/>
        <v>2-ALTA</v>
      </c>
      <c r="Y379" s="87" t="str">
        <f t="shared" si="11"/>
        <v/>
      </c>
      <c r="Z379" s="52" t="str">
        <f t="shared" si="12"/>
        <v/>
      </c>
    </row>
    <row r="380" ht="15.75" customHeight="1">
      <c r="B380" s="47">
        <f>IF(DATA!B380="","",DATA!B380)</f>
        <v>17741026</v>
      </c>
      <c r="C380" s="47">
        <f t="array" ref="C380">IF(B380="","",IFERROR(XLOOKUP(B380,DATA!$B$4:$B$2103,DATA!$D$4:$D$2103,"",0,1),""))</f>
        <v>980830</v>
      </c>
      <c r="D380" s="47" t="str">
        <f t="array" ref="D380">IF(B380="","",IFERROR(XLOOKUP(B380,DATA!$B$4:$B$2103,DATA!$C$4:$C$2103,"",0,1),""))</f>
        <v>MANGUERA 4 MM</v>
      </c>
      <c r="E380" s="47">
        <f t="array" ref="E380">IF(B380="","",IFERROR(XLOOKUP(B380,DATA!$B$4:$B$2103,DATA!$W$4:$W$2103,"",0,1),""))</f>
        <v>900315569</v>
      </c>
      <c r="F380" s="47" t="str">
        <f t="array" ref="F380">IF(B380="","",IFERROR(XLOOKUP(E380,PROVEEDORES!$A$2:$A$200,PROVEEDORES!$B$2:$B$200,"NO ENCONTRADO",0,1),""))</f>
        <v>VOLVO GROUP COLOMBIA S A S</v>
      </c>
      <c r="G380" s="47" t="str">
        <f t="array" ref="G380">IF(B380="","",IFERROR(XLOOKUP(B380,DATA!$B$4:$B$2103,DATA!$L$4:$L$2103,"",0,1),""))</f>
        <v>M</v>
      </c>
      <c r="H380" s="47">
        <f t="array" ref="H380">IF(B380="","",IFERROR(XLOOKUP(B380,DATA!$B$4:$B$2103,DATA!$E$4:$E$2103,0,0,1),0))</f>
        <v>13</v>
      </c>
      <c r="I380" s="48">
        <f t="array" ref="I380">IF(B380="","",IFERROR(XLOOKUP(B380,DATA!$B$4:$B$2103,DATA!$F$4:$F$2103,0,0,1),0))</f>
        <v>20098.33</v>
      </c>
      <c r="J380" s="48">
        <f t="shared" si="1"/>
        <v>261278.29</v>
      </c>
      <c r="K380" s="47">
        <f t="array" ref="K380">IF(B380="","",IFERROR(XLOOKUP(B380,DATA!$B$4:$B$2103,DATA!$N$4:$N$2103,0,0,1),0))</f>
        <v>17</v>
      </c>
      <c r="L380" s="85">
        <f t="shared" si="2"/>
        <v>0.04657534247</v>
      </c>
      <c r="M380" s="47">
        <f t="array" ref="M380">IF(B380="","",IFERROR(XLOOKUP(B380,DATA!$B$4:$B$2103,DATA!$P$4:$P$2103,0,0,1),0))</f>
        <v>0</v>
      </c>
      <c r="N380" s="47">
        <f t="shared" si="3"/>
        <v>0</v>
      </c>
      <c r="O380" s="47">
        <f t="shared" si="4"/>
        <v>0</v>
      </c>
      <c r="P380" s="47">
        <f t="shared" si="5"/>
        <v>279</v>
      </c>
      <c r="Q380" s="47" t="str">
        <f t="shared" si="6"/>
        <v>EXCESO</v>
      </c>
      <c r="R380" s="47" t="str">
        <f t="shared" si="7"/>
        <v>EVALUAR REDUCCION</v>
      </c>
      <c r="S380" s="47">
        <f t="shared" si="8"/>
        <v>0</v>
      </c>
      <c r="T380" s="48">
        <f t="shared" si="9"/>
        <v>0</v>
      </c>
      <c r="U380" s="47" t="str">
        <f t="array" ref="U380">IF(B380="","",IFERROR(XLOOKUP(B380,DATA!$B$4:$B$2103,DATA!$M$4:$M$2103,"",0,1),""))</f>
        <v>B</v>
      </c>
      <c r="V380" s="47" t="str">
        <f t="array" ref="V380">IF(B380="","",IFERROR(XLOOKUP(B380,DATA!$B$4:$B$2103,DATA!$X$4:$X$2103,"",0,1),""))</f>
        <v>SU01F0303</v>
      </c>
      <c r="W380" s="47" t="str">
        <f t="array" ref="W380">IF(B380="","",IFERROR(XLOOKUP(B380,DATA!$B$4:$B$2103,DATA!$H$4:$H$2103,"",0,1),""))</f>
        <v>PLATAFORMA</v>
      </c>
      <c r="X380" s="47" t="str">
        <f t="shared" si="10"/>
        <v>3-MEDIA</v>
      </c>
      <c r="Y380" s="65" t="str">
        <f t="shared" si="11"/>
        <v/>
      </c>
      <c r="Z380" s="47" t="str">
        <f t="shared" si="12"/>
        <v/>
      </c>
    </row>
    <row r="381" ht="15.75" customHeight="1">
      <c r="B381" s="52">
        <f>IF(DATA!B381="","",DATA!B381)</f>
        <v>17741027</v>
      </c>
      <c r="C381" s="52">
        <f t="array" ref="C381">IF(B381="","",IFERROR(XLOOKUP(B381,DATA!$B$4:$B$2103,DATA!$D$4:$D$2103,"",0,1),""))</f>
        <v>967607</v>
      </c>
      <c r="D381" s="52" t="str">
        <f t="array" ref="D381">IF(B381="","",IFERROR(XLOOKUP(B381,DATA!$B$4:$B$2103,DATA!$C$4:$C$2103,"",0,1),""))</f>
        <v>CONDUCTO ARTICULACIÓN</v>
      </c>
      <c r="E381" s="52">
        <f t="array" ref="E381">IF(B381="","",IFERROR(XLOOKUP(B381,DATA!$B$4:$B$2103,DATA!$W$4:$W$2103,"",0,1),""))</f>
        <v>900315569</v>
      </c>
      <c r="F381" s="52" t="str">
        <f t="array" ref="F381">IF(B381="","",IFERROR(XLOOKUP(E381,PROVEEDORES!$A$2:$A$200,PROVEEDORES!$B$2:$B$200,"NO ENCONTRADO",0,1),""))</f>
        <v>VOLVO GROUP COLOMBIA S A S</v>
      </c>
      <c r="G381" s="52" t="str">
        <f t="array" ref="G381">IF(B381="","",IFERROR(XLOOKUP(B381,DATA!$B$4:$B$2103,DATA!$L$4:$L$2103,"",0,1),""))</f>
        <v>UND</v>
      </c>
      <c r="H381" s="52">
        <f t="array" ref="H381">IF(B381="","",IFERROR(XLOOKUP(B381,DATA!$B$4:$B$2103,DATA!$E$4:$E$2103,0,0,1),0))</f>
        <v>6</v>
      </c>
      <c r="I381" s="53">
        <f t="array" ref="I381">IF(B381="","",IFERROR(XLOOKUP(B381,DATA!$B$4:$B$2103,DATA!$F$4:$F$2103,0,0,1),0))</f>
        <v>309844.1</v>
      </c>
      <c r="J381" s="53">
        <f t="shared" si="1"/>
        <v>1859064.6</v>
      </c>
      <c r="K381" s="52">
        <f t="array" ref="K381">IF(B381="","",IFERROR(XLOOKUP(B381,DATA!$B$4:$B$2103,DATA!$N$4:$N$2103,0,0,1),0))</f>
        <v>108</v>
      </c>
      <c r="L381" s="86">
        <f t="shared" si="2"/>
        <v>0.295890411</v>
      </c>
      <c r="M381" s="52">
        <f t="array" ref="M381">IF(B381="","",IFERROR(XLOOKUP(B381,DATA!$B$4:$B$2103,DATA!$P$4:$P$2103,0,0,1),0))</f>
        <v>0</v>
      </c>
      <c r="N381" s="52">
        <f t="shared" si="3"/>
        <v>1</v>
      </c>
      <c r="O381" s="52">
        <f t="shared" si="4"/>
        <v>3</v>
      </c>
      <c r="P381" s="52">
        <f t="shared" si="5"/>
        <v>20</v>
      </c>
      <c r="Q381" s="52" t="str">
        <f t="shared" si="6"/>
        <v>PRECAUCION</v>
      </c>
      <c r="R381" s="52" t="str">
        <f t="shared" si="7"/>
        <v>MONITOREAR 48H</v>
      </c>
      <c r="S381" s="52">
        <f t="shared" si="8"/>
        <v>0</v>
      </c>
      <c r="T381" s="53">
        <f t="shared" si="9"/>
        <v>0</v>
      </c>
      <c r="U381" s="52" t="str">
        <f t="array" ref="U381">IF(B381="","",IFERROR(XLOOKUP(B381,DATA!$B$4:$B$2103,DATA!$M$4:$M$2103,"",0,1),""))</f>
        <v>A</v>
      </c>
      <c r="V381" s="52" t="str">
        <f t="array" ref="V381">IF(B381="","",IFERROR(XLOOKUP(B381,DATA!$B$4:$B$2103,DATA!$X$4:$X$2103,"",0,1),""))</f>
        <v>SU01F0304</v>
      </c>
      <c r="W381" s="52" t="str">
        <f t="array" ref="W381">IF(B381="","",IFERROR(XLOOKUP(B381,DATA!$B$4:$B$2103,DATA!$H$4:$H$2103,"",0,1),""))</f>
        <v>PLATAFORMA</v>
      </c>
      <c r="X381" s="52" t="str">
        <f t="shared" si="10"/>
        <v>2-ALTA</v>
      </c>
      <c r="Y381" s="87" t="str">
        <f t="shared" si="11"/>
        <v/>
      </c>
      <c r="Z381" s="52" t="str">
        <f t="shared" si="12"/>
        <v/>
      </c>
    </row>
    <row r="382" ht="15.75" customHeight="1">
      <c r="B382" s="47">
        <f>IF(DATA!B382="","",DATA!B382)</f>
        <v>17741028</v>
      </c>
      <c r="C382" s="47">
        <f t="array" ref="C382">IF(B382="","",IFERROR(XLOOKUP(B382,DATA!$B$4:$B$2103,DATA!$D$4:$D$2103,"",0,1),""))</f>
        <v>966418</v>
      </c>
      <c r="D382" s="47" t="str">
        <f t="array" ref="D382">IF(B382="","",IFERROR(XLOOKUP(B382,DATA!$B$4:$B$2103,DATA!$C$4:$C$2103,"",0,1),""))</f>
        <v>NIPLE ARTICULACIÓN</v>
      </c>
      <c r="E382" s="47">
        <f t="array" ref="E382">IF(B382="","",IFERROR(XLOOKUP(B382,DATA!$B$4:$B$2103,DATA!$W$4:$W$2103,"",0,1),""))</f>
        <v>900315569</v>
      </c>
      <c r="F382" s="47" t="str">
        <f t="array" ref="F382">IF(B382="","",IFERROR(XLOOKUP(E382,PROVEEDORES!$A$2:$A$200,PROVEEDORES!$B$2:$B$200,"NO ENCONTRADO",0,1),""))</f>
        <v>VOLVO GROUP COLOMBIA S A S</v>
      </c>
      <c r="G382" s="47" t="str">
        <f t="array" ref="G382">IF(B382="","",IFERROR(XLOOKUP(B382,DATA!$B$4:$B$2103,DATA!$L$4:$L$2103,"",0,1),""))</f>
        <v>UND</v>
      </c>
      <c r="H382" s="47">
        <f t="array" ref="H382">IF(B382="","",IFERROR(XLOOKUP(B382,DATA!$B$4:$B$2103,DATA!$E$4:$E$2103,0,0,1),0))</f>
        <v>2</v>
      </c>
      <c r="I382" s="48">
        <f t="array" ref="I382">IF(B382="","",IFERROR(XLOOKUP(B382,DATA!$B$4:$B$2103,DATA!$F$4:$F$2103,0,0,1),0))</f>
        <v>52445.01</v>
      </c>
      <c r="J382" s="48">
        <f t="shared" si="1"/>
        <v>104890.02</v>
      </c>
      <c r="K382" s="47">
        <f t="array" ref="K382">IF(B382="","",IFERROR(XLOOKUP(B382,DATA!$B$4:$B$2103,DATA!$N$4:$N$2103,0,0,1),0))</f>
        <v>8</v>
      </c>
      <c r="L382" s="85">
        <f t="shared" si="2"/>
        <v>0.02191780822</v>
      </c>
      <c r="M382" s="47">
        <f t="array" ref="M382">IF(B382="","",IFERROR(XLOOKUP(B382,DATA!$B$4:$B$2103,DATA!$P$4:$P$2103,0,0,1),0))</f>
        <v>0</v>
      </c>
      <c r="N382" s="47">
        <f t="shared" si="3"/>
        <v>0</v>
      </c>
      <c r="O382" s="47">
        <f t="shared" si="4"/>
        <v>0</v>
      </c>
      <c r="P382" s="47">
        <f t="shared" si="5"/>
        <v>91</v>
      </c>
      <c r="Q382" s="47" t="str">
        <f t="shared" si="6"/>
        <v>OPTIMO</v>
      </c>
      <c r="R382" s="47" t="str">
        <f t="shared" si="7"/>
        <v>NIVEL OPTIMO</v>
      </c>
      <c r="S382" s="47">
        <f t="shared" si="8"/>
        <v>0</v>
      </c>
      <c r="T382" s="48">
        <f t="shared" si="9"/>
        <v>0</v>
      </c>
      <c r="U382" s="47" t="str">
        <f t="array" ref="U382">IF(B382="","",IFERROR(XLOOKUP(B382,DATA!$B$4:$B$2103,DATA!$M$4:$M$2103,"",0,1),""))</f>
        <v>A</v>
      </c>
      <c r="V382" s="47" t="str">
        <f t="array" ref="V382">IF(B382="","",IFERROR(XLOOKUP(B382,DATA!$B$4:$B$2103,DATA!$X$4:$X$2103,"",0,1),""))</f>
        <v>SU01F0303</v>
      </c>
      <c r="W382" s="47" t="str">
        <f t="array" ref="W382">IF(B382="","",IFERROR(XLOOKUP(B382,DATA!$B$4:$B$2103,DATA!$H$4:$H$2103,"",0,1),""))</f>
        <v>PLATAFORMA</v>
      </c>
      <c r="X382" s="47" t="str">
        <f t="shared" si="10"/>
        <v>2-ALTA</v>
      </c>
      <c r="Y382" s="65" t="str">
        <f t="shared" si="11"/>
        <v/>
      </c>
      <c r="Z382" s="47" t="str">
        <f t="shared" si="12"/>
        <v/>
      </c>
    </row>
    <row r="383" ht="15.75" customHeight="1">
      <c r="B383" s="52">
        <f>IF(DATA!B383="","",DATA!B383)</f>
        <v>17741029</v>
      </c>
      <c r="C383" s="52">
        <f t="array" ref="C383">IF(B383="","",IFERROR(XLOOKUP(B383,DATA!$B$4:$B$2103,DATA!$D$4:$D$2103,"",0,1),""))</f>
        <v>1195532</v>
      </c>
      <c r="D383" s="52" t="str">
        <f t="array" ref="D383">IF(B383="","",IFERROR(XLOOKUP(B383,DATA!$B$4:$B$2103,DATA!$C$4:$C$2103,"",0,1),""))</f>
        <v>PERNO PASADOR DE HORQUILLA</v>
      </c>
      <c r="E383" s="52">
        <f t="array" ref="E383">IF(B383="","",IFERROR(XLOOKUP(B383,DATA!$B$4:$B$2103,DATA!$W$4:$W$2103,"",0,1),""))</f>
        <v>900315569</v>
      </c>
      <c r="F383" s="52" t="str">
        <f t="array" ref="F383">IF(B383="","",IFERROR(XLOOKUP(E383,PROVEEDORES!$A$2:$A$200,PROVEEDORES!$B$2:$B$200,"NO ENCONTRADO",0,1),""))</f>
        <v>VOLVO GROUP COLOMBIA S A S</v>
      </c>
      <c r="G383" s="52" t="str">
        <f t="array" ref="G383">IF(B383="","",IFERROR(XLOOKUP(B383,DATA!$B$4:$B$2103,DATA!$L$4:$L$2103,"",0,1),""))</f>
        <v>UND</v>
      </c>
      <c r="H383" s="52">
        <f t="array" ref="H383">IF(B383="","",IFERROR(XLOOKUP(B383,DATA!$B$4:$B$2103,DATA!$E$4:$E$2103,0,0,1),0))</f>
        <v>5</v>
      </c>
      <c r="I383" s="53">
        <f t="array" ref="I383">IF(B383="","",IFERROR(XLOOKUP(B383,DATA!$B$4:$B$2103,DATA!$F$4:$F$2103,0,0,1),0))</f>
        <v>76065.94</v>
      </c>
      <c r="J383" s="53">
        <f t="shared" si="1"/>
        <v>380329.7</v>
      </c>
      <c r="K383" s="52">
        <f t="array" ref="K383">IF(B383="","",IFERROR(XLOOKUP(B383,DATA!$B$4:$B$2103,DATA!$N$4:$N$2103,0,0,1),0))</f>
        <v>144</v>
      </c>
      <c r="L383" s="86">
        <f t="shared" si="2"/>
        <v>0.3945205479</v>
      </c>
      <c r="M383" s="52">
        <f t="array" ref="M383">IF(B383="","",IFERROR(XLOOKUP(B383,DATA!$B$4:$B$2103,DATA!$P$4:$P$2103,0,0,1),0))</f>
        <v>0</v>
      </c>
      <c r="N383" s="52">
        <f t="shared" si="3"/>
        <v>1</v>
      </c>
      <c r="O383" s="52">
        <f t="shared" si="4"/>
        <v>4</v>
      </c>
      <c r="P383" s="52">
        <f t="shared" si="5"/>
        <v>13</v>
      </c>
      <c r="Q383" s="52" t="str">
        <f t="shared" si="6"/>
        <v>PRECAUCION</v>
      </c>
      <c r="R383" s="52" t="str">
        <f t="shared" si="7"/>
        <v>MONITOREAR 48H</v>
      </c>
      <c r="S383" s="52">
        <f t="shared" si="8"/>
        <v>0</v>
      </c>
      <c r="T383" s="53">
        <f t="shared" si="9"/>
        <v>0</v>
      </c>
      <c r="U383" s="52" t="str">
        <f t="array" ref="U383">IF(B383="","",IFERROR(XLOOKUP(B383,DATA!$B$4:$B$2103,DATA!$M$4:$M$2103,"",0,1),""))</f>
        <v>C</v>
      </c>
      <c r="V383" s="52" t="str">
        <f t="array" ref="V383">IF(B383="","",IFERROR(XLOOKUP(B383,DATA!$B$4:$B$2103,DATA!$X$4:$X$2103,"",0,1),""))</f>
        <v>SU01F0303</v>
      </c>
      <c r="W383" s="52" t="str">
        <f t="array" ref="W383">IF(B383="","",IFERROR(XLOOKUP(B383,DATA!$B$4:$B$2103,DATA!$H$4:$H$2103,"",0,1),""))</f>
        <v>PLATAFORMA</v>
      </c>
      <c r="X383" s="52" t="str">
        <f t="shared" si="10"/>
        <v>4-BAJA</v>
      </c>
      <c r="Y383" s="87" t="str">
        <f t="shared" si="11"/>
        <v/>
      </c>
      <c r="Z383" s="52" t="str">
        <f t="shared" si="12"/>
        <v/>
      </c>
    </row>
    <row r="384" ht="15.75" customHeight="1">
      <c r="B384" s="47">
        <f>IF(DATA!B384="","",DATA!B384)</f>
        <v>17741030</v>
      </c>
      <c r="C384" s="47">
        <f t="array" ref="C384">IF(B384="","",IFERROR(XLOOKUP(B384,DATA!$B$4:$B$2103,DATA!$D$4:$D$2103,"",0,1),""))</f>
        <v>951960</v>
      </c>
      <c r="D384" s="47" t="str">
        <f t="array" ref="D384">IF(B384="","",IFERROR(XLOOKUP(B384,DATA!$B$4:$B$2103,DATA!$C$4:$C$2103,"",0,1),""))</f>
        <v>PASADOR DE RESORTE TUBULAR</v>
      </c>
      <c r="E384" s="47">
        <f t="array" ref="E384">IF(B384="","",IFERROR(XLOOKUP(B384,DATA!$B$4:$B$2103,DATA!$W$4:$W$2103,"",0,1),""))</f>
        <v>900315569</v>
      </c>
      <c r="F384" s="47" t="str">
        <f t="array" ref="F384">IF(B384="","",IFERROR(XLOOKUP(E384,PROVEEDORES!$A$2:$A$200,PROVEEDORES!$B$2:$B$200,"NO ENCONTRADO",0,1),""))</f>
        <v>VOLVO GROUP COLOMBIA S A S</v>
      </c>
      <c r="G384" s="47" t="str">
        <f t="array" ref="G384">IF(B384="","",IFERROR(XLOOKUP(B384,DATA!$B$4:$B$2103,DATA!$L$4:$L$2103,"",0,1),""))</f>
        <v>UND</v>
      </c>
      <c r="H384" s="47">
        <f t="array" ref="H384">IF(B384="","",IFERROR(XLOOKUP(B384,DATA!$B$4:$B$2103,DATA!$E$4:$E$2103,0,0,1),0))</f>
        <v>5</v>
      </c>
      <c r="I384" s="48">
        <f t="array" ref="I384">IF(B384="","",IFERROR(XLOOKUP(B384,DATA!$B$4:$B$2103,DATA!$F$4:$F$2103,0,0,1),0))</f>
        <v>2641.21</v>
      </c>
      <c r="J384" s="48">
        <f t="shared" si="1"/>
        <v>13206.05</v>
      </c>
      <c r="K384" s="47">
        <f t="array" ref="K384">IF(B384="","",IFERROR(XLOOKUP(B384,DATA!$B$4:$B$2103,DATA!$N$4:$N$2103,0,0,1),0))</f>
        <v>175</v>
      </c>
      <c r="L384" s="85">
        <f t="shared" si="2"/>
        <v>0.4794520548</v>
      </c>
      <c r="M384" s="47">
        <f t="array" ref="M384">IF(B384="","",IFERROR(XLOOKUP(B384,DATA!$B$4:$B$2103,DATA!$P$4:$P$2103,0,0,1),0))</f>
        <v>0</v>
      </c>
      <c r="N384" s="47">
        <f t="shared" si="3"/>
        <v>2</v>
      </c>
      <c r="O384" s="47">
        <f t="shared" si="4"/>
        <v>5</v>
      </c>
      <c r="P384" s="47">
        <f t="shared" si="5"/>
        <v>10</v>
      </c>
      <c r="Q384" s="47" t="str">
        <f t="shared" si="6"/>
        <v>REORDEN INMEDIATO</v>
      </c>
      <c r="R384" s="47" t="str">
        <f t="shared" si="7"/>
        <v>GENERAR OC EN 24H</v>
      </c>
      <c r="S384" s="47">
        <f t="shared" si="8"/>
        <v>0</v>
      </c>
      <c r="T384" s="48">
        <f t="shared" si="9"/>
        <v>0</v>
      </c>
      <c r="U384" s="47" t="str">
        <f t="array" ref="U384">IF(B384="","",IFERROR(XLOOKUP(B384,DATA!$B$4:$B$2103,DATA!$M$4:$M$2103,"",0,1),""))</f>
        <v>A</v>
      </c>
      <c r="V384" s="47" t="str">
        <f t="array" ref="V384">IF(B384="","",IFERROR(XLOOKUP(B384,DATA!$B$4:$B$2103,DATA!$X$4:$X$2103,"",0,1),""))</f>
        <v>SU01F0304</v>
      </c>
      <c r="W384" s="47" t="str">
        <f t="array" ref="W384">IF(B384="","",IFERROR(XLOOKUP(B384,DATA!$B$4:$B$2103,DATA!$H$4:$H$2103,"",0,1),""))</f>
        <v>PLATAFORMA</v>
      </c>
      <c r="X384" s="47" t="str">
        <f t="shared" si="10"/>
        <v>2-ALTA</v>
      </c>
      <c r="Y384" s="65" t="str">
        <f t="shared" si="11"/>
        <v/>
      </c>
      <c r="Z384" s="47" t="str">
        <f t="shared" si="12"/>
        <v/>
      </c>
    </row>
    <row r="385" ht="15.75" customHeight="1">
      <c r="B385" s="52">
        <f>IF(DATA!B385="","",DATA!B385)</f>
        <v>17741031</v>
      </c>
      <c r="C385" s="52" t="str">
        <f t="array" ref="C385">IF(B385="","",IFERROR(XLOOKUP(B385,DATA!$B$4:$B$2103,DATA!$D$4:$D$2103,"",0,1),""))</f>
        <v/>
      </c>
      <c r="D385" s="52" t="str">
        <f t="array" ref="D385">IF(B385="","",IFERROR(XLOOKUP(B385,DATA!$B$4:$B$2103,DATA!$C$4:$C$2103,"",0,1),""))</f>
        <v>TORNILLO EMBRIDADO</v>
      </c>
      <c r="E385" s="52">
        <f t="array" ref="E385">IF(B385="","",IFERROR(XLOOKUP(B385,DATA!$B$4:$B$2103,DATA!$W$4:$W$2103,"",0,1),""))</f>
        <v>900315569</v>
      </c>
      <c r="F385" s="52" t="str">
        <f t="array" ref="F385">IF(B385="","",IFERROR(XLOOKUP(E385,PROVEEDORES!$A$2:$A$200,PROVEEDORES!$B$2:$B$200,"NO ENCONTRADO",0,1),""))</f>
        <v>VOLVO GROUP COLOMBIA S A S</v>
      </c>
      <c r="G385" s="52" t="str">
        <f t="array" ref="G385">IF(B385="","",IFERROR(XLOOKUP(B385,DATA!$B$4:$B$2103,DATA!$L$4:$L$2103,"",0,1),""))</f>
        <v>UND</v>
      </c>
      <c r="H385" s="52">
        <f t="array" ref="H385">IF(B385="","",IFERROR(XLOOKUP(B385,DATA!$B$4:$B$2103,DATA!$E$4:$E$2103,0,0,1),0))</f>
        <v>2</v>
      </c>
      <c r="I385" s="53">
        <f t="array" ref="I385">IF(B385="","",IFERROR(XLOOKUP(B385,DATA!$B$4:$B$2103,DATA!$F$4:$F$2103,0,0,1),0))</f>
        <v>18233.97</v>
      </c>
      <c r="J385" s="53">
        <f t="shared" si="1"/>
        <v>36467.94</v>
      </c>
      <c r="K385" s="52">
        <f t="array" ref="K385">IF(B385="","",IFERROR(XLOOKUP(B385,DATA!$B$4:$B$2103,DATA!$N$4:$N$2103,0,0,1),0))</f>
        <v>18</v>
      </c>
      <c r="L385" s="86">
        <f t="shared" si="2"/>
        <v>0.04931506849</v>
      </c>
      <c r="M385" s="52">
        <f t="array" ref="M385">IF(B385="","",IFERROR(XLOOKUP(B385,DATA!$B$4:$B$2103,DATA!$P$4:$P$2103,0,0,1),0))</f>
        <v>0</v>
      </c>
      <c r="N385" s="52">
        <f t="shared" si="3"/>
        <v>0</v>
      </c>
      <c r="O385" s="52">
        <f t="shared" si="4"/>
        <v>0</v>
      </c>
      <c r="P385" s="52">
        <f t="shared" si="5"/>
        <v>41</v>
      </c>
      <c r="Q385" s="52" t="str">
        <f t="shared" si="6"/>
        <v>OPTIMO</v>
      </c>
      <c r="R385" s="52" t="str">
        <f t="shared" si="7"/>
        <v>NIVEL OPTIMO</v>
      </c>
      <c r="S385" s="52">
        <f t="shared" si="8"/>
        <v>0</v>
      </c>
      <c r="T385" s="53">
        <f t="shared" si="9"/>
        <v>0</v>
      </c>
      <c r="U385" s="52" t="str">
        <f t="array" ref="U385">IF(B385="","",IFERROR(XLOOKUP(B385,DATA!$B$4:$B$2103,DATA!$M$4:$M$2103,"",0,1),""))</f>
        <v>C</v>
      </c>
      <c r="V385" s="52" t="str">
        <f t="array" ref="V385">IF(B385="","",IFERROR(XLOOKUP(B385,DATA!$B$4:$B$2103,DATA!$X$4:$X$2103,"",0,1),""))</f>
        <v>SU01F0304</v>
      </c>
      <c r="W385" s="52" t="str">
        <f t="array" ref="W385">IF(B385="","",IFERROR(XLOOKUP(B385,DATA!$B$4:$B$2103,DATA!$H$4:$H$2103,"",0,1),""))</f>
        <v>PLATAFORMA</v>
      </c>
      <c r="X385" s="52" t="str">
        <f t="shared" si="10"/>
        <v>4-BAJA</v>
      </c>
      <c r="Y385" s="87" t="str">
        <f t="shared" si="11"/>
        <v/>
      </c>
      <c r="Z385" s="52" t="str">
        <f t="shared" si="12"/>
        <v/>
      </c>
    </row>
    <row r="386" ht="15.75" customHeight="1">
      <c r="B386" s="47">
        <f>IF(DATA!B386="","",DATA!B386)</f>
        <v>17741032</v>
      </c>
      <c r="C386" s="47">
        <f t="array" ref="C386">IF(B386="","",IFERROR(XLOOKUP(B386,DATA!$B$4:$B$2103,DATA!$D$4:$D$2103,"",0,1),""))</f>
        <v>984817</v>
      </c>
      <c r="D386" s="47" t="str">
        <f t="array" ref="D386">IF(B386="","",IFERROR(XLOOKUP(B386,DATA!$B$4:$B$2103,DATA!$C$4:$C$2103,"",0,1),""))</f>
        <v>TORNILLO EMBRIDADO</v>
      </c>
      <c r="E386" s="47">
        <f t="array" ref="E386">IF(B386="","",IFERROR(XLOOKUP(B386,DATA!$B$4:$B$2103,DATA!$W$4:$W$2103,"",0,1),""))</f>
        <v>900315569</v>
      </c>
      <c r="F386" s="47" t="str">
        <f t="array" ref="F386">IF(B386="","",IFERROR(XLOOKUP(E386,PROVEEDORES!$A$2:$A$200,PROVEEDORES!$B$2:$B$200,"NO ENCONTRADO",0,1),""))</f>
        <v>VOLVO GROUP COLOMBIA S A S</v>
      </c>
      <c r="G386" s="47" t="str">
        <f t="array" ref="G386">IF(B386="","",IFERROR(XLOOKUP(B386,DATA!$B$4:$B$2103,DATA!$L$4:$L$2103,"",0,1),""))</f>
        <v>UND</v>
      </c>
      <c r="H386" s="47">
        <f t="array" ref="H386">IF(B386="","",IFERROR(XLOOKUP(B386,DATA!$B$4:$B$2103,DATA!$E$4:$E$2103,0,0,1),0))</f>
        <v>10</v>
      </c>
      <c r="I386" s="48">
        <f t="array" ref="I386">IF(B386="","",IFERROR(XLOOKUP(B386,DATA!$B$4:$B$2103,DATA!$F$4:$F$2103,0,0,1),0))</f>
        <v>13118.87</v>
      </c>
      <c r="J386" s="48">
        <f t="shared" si="1"/>
        <v>131188.7</v>
      </c>
      <c r="K386" s="47">
        <f t="array" ref="K386">IF(B386="","",IFERROR(XLOOKUP(B386,DATA!$B$4:$B$2103,DATA!$N$4:$N$2103,0,0,1),0))</f>
        <v>24</v>
      </c>
      <c r="L386" s="85">
        <f t="shared" si="2"/>
        <v>0.06575342466</v>
      </c>
      <c r="M386" s="47">
        <f t="array" ref="M386">IF(B386="","",IFERROR(XLOOKUP(B386,DATA!$B$4:$B$2103,DATA!$P$4:$P$2103,0,0,1),0))</f>
        <v>0</v>
      </c>
      <c r="N386" s="47">
        <f t="shared" si="3"/>
        <v>0</v>
      </c>
      <c r="O386" s="47">
        <f t="shared" si="4"/>
        <v>0</v>
      </c>
      <c r="P386" s="47">
        <f t="shared" si="5"/>
        <v>152</v>
      </c>
      <c r="Q386" s="47" t="str">
        <f t="shared" si="6"/>
        <v>OPTIMO</v>
      </c>
      <c r="R386" s="47" t="str">
        <f t="shared" si="7"/>
        <v>NIVEL OPTIMO</v>
      </c>
      <c r="S386" s="47">
        <f t="shared" si="8"/>
        <v>0</v>
      </c>
      <c r="T386" s="48">
        <f t="shared" si="9"/>
        <v>0</v>
      </c>
      <c r="U386" s="47" t="str">
        <f t="array" ref="U386">IF(B386="","",IFERROR(XLOOKUP(B386,DATA!$B$4:$B$2103,DATA!$M$4:$M$2103,"",0,1),""))</f>
        <v>C</v>
      </c>
      <c r="V386" s="47" t="str">
        <f t="array" ref="V386">IF(B386="","",IFERROR(XLOOKUP(B386,DATA!$B$4:$B$2103,DATA!$X$4:$X$2103,"",0,1),""))</f>
        <v>SU01A0205</v>
      </c>
      <c r="W386" s="47" t="str">
        <f t="array" ref="W386">IF(B386="","",IFERROR(XLOOKUP(B386,DATA!$B$4:$B$2103,DATA!$H$4:$H$2103,"",0,1),""))</f>
        <v>PLATAFORMA</v>
      </c>
      <c r="X386" s="47" t="str">
        <f t="shared" si="10"/>
        <v>4-BAJA</v>
      </c>
      <c r="Y386" s="65" t="str">
        <f t="shared" si="11"/>
        <v/>
      </c>
      <c r="Z386" s="47" t="str">
        <f t="shared" si="12"/>
        <v/>
      </c>
    </row>
    <row r="387" ht="15.75" customHeight="1">
      <c r="B387" s="52">
        <f>IF(DATA!B387="","",DATA!B387)</f>
        <v>17741033</v>
      </c>
      <c r="C387" s="52">
        <f t="array" ref="C387">IF(B387="","",IFERROR(XLOOKUP(B387,DATA!$B$4:$B$2103,DATA!$D$4:$D$2103,"",0,1),""))</f>
        <v>990784</v>
      </c>
      <c r="D387" s="52" t="str">
        <f t="array" ref="D387">IF(B387="","",IFERROR(XLOOKUP(B387,DATA!$B$4:$B$2103,DATA!$C$4:$C$2103,"",0,1),""))</f>
        <v>TORNILLO EMBRIDADO</v>
      </c>
      <c r="E387" s="52">
        <f t="array" ref="E387">IF(B387="","",IFERROR(XLOOKUP(B387,DATA!$B$4:$B$2103,DATA!$W$4:$W$2103,"",0,1),""))</f>
        <v>900315569</v>
      </c>
      <c r="F387" s="52" t="str">
        <f t="array" ref="F387">IF(B387="","",IFERROR(XLOOKUP(E387,PROVEEDORES!$A$2:$A$200,PROVEEDORES!$B$2:$B$200,"NO ENCONTRADO",0,1),""))</f>
        <v>VOLVO GROUP COLOMBIA S A S</v>
      </c>
      <c r="G387" s="52" t="str">
        <f t="array" ref="G387">IF(B387="","",IFERROR(XLOOKUP(B387,DATA!$B$4:$B$2103,DATA!$L$4:$L$2103,"",0,1),""))</f>
        <v>UND</v>
      </c>
      <c r="H387" s="52">
        <f t="array" ref="H387">IF(B387="","",IFERROR(XLOOKUP(B387,DATA!$B$4:$B$2103,DATA!$E$4:$E$2103,0,0,1),0))</f>
        <v>8</v>
      </c>
      <c r="I387" s="53">
        <f t="array" ref="I387">IF(B387="","",IFERROR(XLOOKUP(B387,DATA!$B$4:$B$2103,DATA!$F$4:$F$2103,0,0,1),0))</f>
        <v>28185.7</v>
      </c>
      <c r="J387" s="53">
        <f t="shared" si="1"/>
        <v>225485.6</v>
      </c>
      <c r="K387" s="52">
        <f t="array" ref="K387">IF(B387="","",IFERROR(XLOOKUP(B387,DATA!$B$4:$B$2103,DATA!$N$4:$N$2103,0,0,1),0))</f>
        <v>22</v>
      </c>
      <c r="L387" s="86">
        <f t="shared" si="2"/>
        <v>0.0602739726</v>
      </c>
      <c r="M387" s="52">
        <f t="array" ref="M387">IF(B387="","",IFERROR(XLOOKUP(B387,DATA!$B$4:$B$2103,DATA!$P$4:$P$2103,0,0,1),0))</f>
        <v>0</v>
      </c>
      <c r="N387" s="52">
        <f t="shared" si="3"/>
        <v>0</v>
      </c>
      <c r="O387" s="52">
        <f t="shared" si="4"/>
        <v>0</v>
      </c>
      <c r="P387" s="52">
        <f t="shared" si="5"/>
        <v>133</v>
      </c>
      <c r="Q387" s="52" t="str">
        <f t="shared" si="6"/>
        <v>OPTIMO</v>
      </c>
      <c r="R387" s="52" t="str">
        <f t="shared" si="7"/>
        <v>NIVEL OPTIMO</v>
      </c>
      <c r="S387" s="52">
        <f t="shared" si="8"/>
        <v>0</v>
      </c>
      <c r="T387" s="53">
        <f t="shared" si="9"/>
        <v>0</v>
      </c>
      <c r="U387" s="52" t="str">
        <f t="array" ref="U387">IF(B387="","",IFERROR(XLOOKUP(B387,DATA!$B$4:$B$2103,DATA!$M$4:$M$2103,"",0,1),""))</f>
        <v>C</v>
      </c>
      <c r="V387" s="52" t="str">
        <f t="array" ref="V387">IF(B387="","",IFERROR(XLOOKUP(B387,DATA!$B$4:$B$2103,DATA!$X$4:$X$2103,"",0,1),""))</f>
        <v>SU01A0204</v>
      </c>
      <c r="W387" s="52" t="str">
        <f t="array" ref="W387">IF(B387="","",IFERROR(XLOOKUP(B387,DATA!$B$4:$B$2103,DATA!$H$4:$H$2103,"",0,1),""))</f>
        <v>PLATAFORMA</v>
      </c>
      <c r="X387" s="52" t="str">
        <f t="shared" si="10"/>
        <v>4-BAJA</v>
      </c>
      <c r="Y387" s="87" t="str">
        <f t="shared" si="11"/>
        <v/>
      </c>
      <c r="Z387" s="52" t="str">
        <f t="shared" si="12"/>
        <v/>
      </c>
    </row>
    <row r="388" ht="15.75" customHeight="1">
      <c r="B388" s="47">
        <f>IF(DATA!B388="","",DATA!B388)</f>
        <v>17741034</v>
      </c>
      <c r="C388" s="47">
        <f t="array" ref="C388">IF(B388="","",IFERROR(XLOOKUP(B388,DATA!$B$4:$B$2103,DATA!$D$4:$D$2103,"",0,1),""))</f>
        <v>990960</v>
      </c>
      <c r="D388" s="47" t="str">
        <f t="array" ref="D388">IF(B388="","",IFERROR(XLOOKUP(B388,DATA!$B$4:$B$2103,DATA!$C$4:$C$2103,"",0,1),""))</f>
        <v>CONTRATUERCA EMBRIDADA</v>
      </c>
      <c r="E388" s="47">
        <f t="array" ref="E388">IF(B388="","",IFERROR(XLOOKUP(B388,DATA!$B$4:$B$2103,DATA!$W$4:$W$2103,"",0,1),""))</f>
        <v>900315569</v>
      </c>
      <c r="F388" s="47" t="str">
        <f t="array" ref="F388">IF(B388="","",IFERROR(XLOOKUP(E388,PROVEEDORES!$A$2:$A$200,PROVEEDORES!$B$2:$B$200,"NO ENCONTRADO",0,1),""))</f>
        <v>VOLVO GROUP COLOMBIA S A S</v>
      </c>
      <c r="G388" s="47" t="str">
        <f t="array" ref="G388">IF(B388="","",IFERROR(XLOOKUP(B388,DATA!$B$4:$B$2103,DATA!$L$4:$L$2103,"",0,1),""))</f>
        <v>UND</v>
      </c>
      <c r="H388" s="47">
        <f t="array" ref="H388">IF(B388="","",IFERROR(XLOOKUP(B388,DATA!$B$4:$B$2103,DATA!$E$4:$E$2103,0,0,1),0))</f>
        <v>2</v>
      </c>
      <c r="I388" s="48">
        <f t="array" ref="I388">IF(B388="","",IFERROR(XLOOKUP(B388,DATA!$B$4:$B$2103,DATA!$F$4:$F$2103,0,0,1),0))</f>
        <v>8227.231</v>
      </c>
      <c r="J388" s="48">
        <f t="shared" si="1"/>
        <v>16454.462</v>
      </c>
      <c r="K388" s="47">
        <f t="array" ref="K388">IF(B388="","",IFERROR(XLOOKUP(B388,DATA!$B$4:$B$2103,DATA!$N$4:$N$2103,0,0,1),0))</f>
        <v>50</v>
      </c>
      <c r="L388" s="85">
        <f t="shared" si="2"/>
        <v>0.1369863014</v>
      </c>
      <c r="M388" s="47">
        <f t="array" ref="M388">IF(B388="","",IFERROR(XLOOKUP(B388,DATA!$B$4:$B$2103,DATA!$P$4:$P$2103,0,0,1),0))</f>
        <v>0</v>
      </c>
      <c r="N388" s="47">
        <f t="shared" si="3"/>
        <v>0</v>
      </c>
      <c r="O388" s="47">
        <f t="shared" si="4"/>
        <v>1</v>
      </c>
      <c r="P388" s="47">
        <f t="shared" si="5"/>
        <v>15</v>
      </c>
      <c r="Q388" s="47" t="str">
        <f t="shared" si="6"/>
        <v>PRECAUCION</v>
      </c>
      <c r="R388" s="47" t="str">
        <f t="shared" si="7"/>
        <v>MONITOREAR 48H</v>
      </c>
      <c r="S388" s="47">
        <f t="shared" si="8"/>
        <v>0</v>
      </c>
      <c r="T388" s="48">
        <f t="shared" si="9"/>
        <v>0</v>
      </c>
      <c r="U388" s="47" t="str">
        <f t="array" ref="U388">IF(B388="","",IFERROR(XLOOKUP(B388,DATA!$B$4:$B$2103,DATA!$M$4:$M$2103,"",0,1),""))</f>
        <v>A</v>
      </c>
      <c r="V388" s="47" t="str">
        <f t="array" ref="V388">IF(B388="","",IFERROR(XLOOKUP(B388,DATA!$B$4:$B$2103,DATA!$X$4:$X$2103,"",0,1),""))</f>
        <v>SU01F0304</v>
      </c>
      <c r="W388" s="47" t="str">
        <f t="array" ref="W388">IF(B388="","",IFERROR(XLOOKUP(B388,DATA!$B$4:$B$2103,DATA!$H$4:$H$2103,"",0,1),""))</f>
        <v>PLATAFORMA</v>
      </c>
      <c r="X388" s="47" t="str">
        <f t="shared" si="10"/>
        <v>2-ALTA</v>
      </c>
      <c r="Y388" s="65" t="str">
        <f t="shared" si="11"/>
        <v/>
      </c>
      <c r="Z388" s="47" t="str">
        <f t="shared" si="12"/>
        <v/>
      </c>
    </row>
    <row r="389" ht="15.75" customHeight="1">
      <c r="B389" s="52">
        <f>IF(DATA!B389="","",DATA!B389)</f>
        <v>17741035</v>
      </c>
      <c r="C389" s="52">
        <f t="array" ref="C389">IF(B389="","",IFERROR(XLOOKUP(B389,DATA!$B$4:$B$2103,DATA!$D$4:$D$2103,"",0,1),""))</f>
        <v>906633</v>
      </c>
      <c r="D389" s="52" t="str">
        <f t="array" ref="D389">IF(B389="","",IFERROR(XLOOKUP(B389,DATA!$B$4:$B$2103,DATA!$C$4:$C$2103,"",0,1),""))</f>
        <v>TUERCA REDONDA</v>
      </c>
      <c r="E389" s="52">
        <f t="array" ref="E389">IF(B389="","",IFERROR(XLOOKUP(B389,DATA!$B$4:$B$2103,DATA!$W$4:$W$2103,"",0,1),""))</f>
        <v>900315569</v>
      </c>
      <c r="F389" s="52" t="str">
        <f t="array" ref="F389">IF(B389="","",IFERROR(XLOOKUP(E389,PROVEEDORES!$A$2:$A$200,PROVEEDORES!$B$2:$B$200,"NO ENCONTRADO",0,1),""))</f>
        <v>VOLVO GROUP COLOMBIA S A S</v>
      </c>
      <c r="G389" s="52" t="str">
        <f t="array" ref="G389">IF(B389="","",IFERROR(XLOOKUP(B389,DATA!$B$4:$B$2103,DATA!$L$4:$L$2103,"",0,1),""))</f>
        <v>UND</v>
      </c>
      <c r="H389" s="52">
        <f t="array" ref="H389">IF(B389="","",IFERROR(XLOOKUP(B389,DATA!$B$4:$B$2103,DATA!$E$4:$E$2103,0,0,1),0))</f>
        <v>4</v>
      </c>
      <c r="I389" s="53">
        <f t="array" ref="I389">IF(B389="","",IFERROR(XLOOKUP(B389,DATA!$B$4:$B$2103,DATA!$F$4:$F$2103,0,0,1),0))</f>
        <v>31471.49</v>
      </c>
      <c r="J389" s="53">
        <f t="shared" si="1"/>
        <v>125885.96</v>
      </c>
      <c r="K389" s="52">
        <f t="array" ref="K389">IF(B389="","",IFERROR(XLOOKUP(B389,DATA!$B$4:$B$2103,DATA!$N$4:$N$2103,0,0,1),0))</f>
        <v>125</v>
      </c>
      <c r="L389" s="86">
        <f t="shared" si="2"/>
        <v>0.3424657534</v>
      </c>
      <c r="M389" s="52">
        <f t="array" ref="M389">IF(B389="","",IFERROR(XLOOKUP(B389,DATA!$B$4:$B$2103,DATA!$P$4:$P$2103,0,0,1),0))</f>
        <v>0</v>
      </c>
      <c r="N389" s="52">
        <f t="shared" si="3"/>
        <v>1</v>
      </c>
      <c r="O389" s="52">
        <f t="shared" si="4"/>
        <v>3</v>
      </c>
      <c r="P389" s="52">
        <f t="shared" si="5"/>
        <v>12</v>
      </c>
      <c r="Q389" s="52" t="str">
        <f t="shared" si="6"/>
        <v>PRECAUCION</v>
      </c>
      <c r="R389" s="52" t="str">
        <f t="shared" si="7"/>
        <v>MONITOREAR 48H</v>
      </c>
      <c r="S389" s="52">
        <f t="shared" si="8"/>
        <v>0</v>
      </c>
      <c r="T389" s="53">
        <f t="shared" si="9"/>
        <v>0</v>
      </c>
      <c r="U389" s="52" t="str">
        <f t="array" ref="U389">IF(B389="","",IFERROR(XLOOKUP(B389,DATA!$B$4:$B$2103,DATA!$M$4:$M$2103,"",0,1),""))</f>
        <v>A</v>
      </c>
      <c r="V389" s="52" t="str">
        <f t="array" ref="V389">IF(B389="","",IFERROR(XLOOKUP(B389,DATA!$B$4:$B$2103,DATA!$X$4:$X$2103,"",0,1),""))</f>
        <v>SU01F0303</v>
      </c>
      <c r="W389" s="52" t="str">
        <f t="array" ref="W389">IF(B389="","",IFERROR(XLOOKUP(B389,DATA!$B$4:$B$2103,DATA!$H$4:$H$2103,"",0,1),""))</f>
        <v>PLATAFORMA</v>
      </c>
      <c r="X389" s="52" t="str">
        <f t="shared" si="10"/>
        <v>2-ALTA</v>
      </c>
      <c r="Y389" s="87" t="str">
        <f t="shared" si="11"/>
        <v/>
      </c>
      <c r="Z389" s="52" t="str">
        <f t="shared" si="12"/>
        <v/>
      </c>
    </row>
    <row r="390" ht="15.75" customHeight="1">
      <c r="B390" s="47">
        <f>IF(DATA!B390="","",DATA!B390)</f>
        <v>17741036</v>
      </c>
      <c r="C390" s="47">
        <f t="array" ref="C390">IF(B390="","",IFERROR(XLOOKUP(B390,DATA!$B$4:$B$2103,DATA!$D$4:$D$2103,"",0,1),""))</f>
        <v>1137547</v>
      </c>
      <c r="D390" s="47" t="str">
        <f t="array" ref="D390">IF(B390="","",IFERROR(XLOOKUP(B390,DATA!$B$4:$B$2103,DATA!$C$4:$C$2103,"",0,1),""))</f>
        <v>VARILLA DE REGULACIÓN ARTICULACIÓN</v>
      </c>
      <c r="E390" s="47">
        <f t="array" ref="E390">IF(B390="","",IFERROR(XLOOKUP(B390,DATA!$B$4:$B$2103,DATA!$W$4:$W$2103,"",0,1),""))</f>
        <v>900315569</v>
      </c>
      <c r="F390" s="47" t="str">
        <f t="array" ref="F390">IF(B390="","",IFERROR(XLOOKUP(E390,PROVEEDORES!$A$2:$A$200,PROVEEDORES!$B$2:$B$200,"NO ENCONTRADO",0,1),""))</f>
        <v>VOLVO GROUP COLOMBIA S A S</v>
      </c>
      <c r="G390" s="47" t="str">
        <f t="array" ref="G390">IF(B390="","",IFERROR(XLOOKUP(B390,DATA!$B$4:$B$2103,DATA!$L$4:$L$2103,"",0,1),""))</f>
        <v>UND</v>
      </c>
      <c r="H390" s="47">
        <f t="array" ref="H390">IF(B390="","",IFERROR(XLOOKUP(B390,DATA!$B$4:$B$2103,DATA!$E$4:$E$2103,0,0,1),0))</f>
        <v>1</v>
      </c>
      <c r="I390" s="48">
        <f t="array" ref="I390">IF(B390="","",IFERROR(XLOOKUP(B390,DATA!$B$4:$B$2103,DATA!$F$4:$F$2103,0,0,1),0))</f>
        <v>79149.58</v>
      </c>
      <c r="J390" s="48">
        <f t="shared" si="1"/>
        <v>79149.58</v>
      </c>
      <c r="K390" s="47">
        <f t="array" ref="K390">IF(B390="","",IFERROR(XLOOKUP(B390,DATA!$B$4:$B$2103,DATA!$N$4:$N$2103,0,0,1),0))</f>
        <v>17</v>
      </c>
      <c r="L390" s="85">
        <f t="shared" si="2"/>
        <v>0.04657534247</v>
      </c>
      <c r="M390" s="47">
        <f t="array" ref="M390">IF(B390="","",IFERROR(XLOOKUP(B390,DATA!$B$4:$B$2103,DATA!$P$4:$P$2103,0,0,1),0))</f>
        <v>0</v>
      </c>
      <c r="N390" s="47">
        <f t="shared" si="3"/>
        <v>0</v>
      </c>
      <c r="O390" s="47">
        <f t="shared" si="4"/>
        <v>0</v>
      </c>
      <c r="P390" s="47">
        <f t="shared" si="5"/>
        <v>21</v>
      </c>
      <c r="Q390" s="47" t="str">
        <f t="shared" si="6"/>
        <v>OPTIMO</v>
      </c>
      <c r="R390" s="47" t="str">
        <f t="shared" si="7"/>
        <v>NIVEL OPTIMO</v>
      </c>
      <c r="S390" s="47">
        <f t="shared" si="8"/>
        <v>0</v>
      </c>
      <c r="T390" s="48">
        <f t="shared" si="9"/>
        <v>0</v>
      </c>
      <c r="U390" s="47" t="str">
        <f t="array" ref="U390">IF(B390="","",IFERROR(XLOOKUP(B390,DATA!$B$4:$B$2103,DATA!$M$4:$M$2103,"",0,1),""))</f>
        <v>A</v>
      </c>
      <c r="V390" s="47" t="str">
        <f t="array" ref="V390">IF(B390="","",IFERROR(XLOOKUP(B390,DATA!$B$4:$B$2103,DATA!$X$4:$X$2103,"",0,1),""))</f>
        <v>SU01F0304</v>
      </c>
      <c r="W390" s="47" t="str">
        <f t="array" ref="W390">IF(B390="","",IFERROR(XLOOKUP(B390,DATA!$B$4:$B$2103,DATA!$H$4:$H$2103,"",0,1),""))</f>
        <v>PLATAFORMA</v>
      </c>
      <c r="X390" s="47" t="str">
        <f t="shared" si="10"/>
        <v>2-ALTA</v>
      </c>
      <c r="Y390" s="65" t="str">
        <f t="shared" si="11"/>
        <v/>
      </c>
      <c r="Z390" s="47" t="str">
        <f t="shared" si="12"/>
        <v/>
      </c>
    </row>
    <row r="391" ht="15.75" customHeight="1">
      <c r="B391" s="52">
        <f>IF(DATA!B391="","",DATA!B391)</f>
        <v>17741037</v>
      </c>
      <c r="C391" s="52">
        <f t="array" ref="C391">IF(B391="","",IFERROR(XLOOKUP(B391,DATA!$B$4:$B$2103,DATA!$D$4:$D$2103,"",0,1),""))</f>
        <v>60113491</v>
      </c>
      <c r="D391" s="52" t="str">
        <f t="array" ref="D391">IF(B391="","",IFERROR(XLOOKUP(B391,DATA!$B$4:$B$2103,DATA!$C$4:$C$2103,"",0,1),""))</f>
        <v>TUERCA HEXAGONAL</v>
      </c>
      <c r="E391" s="52">
        <f t="array" ref="E391">IF(B391="","",IFERROR(XLOOKUP(B391,DATA!$B$4:$B$2103,DATA!$W$4:$W$2103,"",0,1),""))</f>
        <v>900315569</v>
      </c>
      <c r="F391" s="52" t="str">
        <f t="array" ref="F391">IF(B391="","",IFERROR(XLOOKUP(E391,PROVEEDORES!$A$2:$A$200,PROVEEDORES!$B$2:$B$200,"NO ENCONTRADO",0,1),""))</f>
        <v>VOLVO GROUP COLOMBIA S A S</v>
      </c>
      <c r="G391" s="52" t="str">
        <f t="array" ref="G391">IF(B391="","",IFERROR(XLOOKUP(B391,DATA!$B$4:$B$2103,DATA!$L$4:$L$2103,"",0,1),""))</f>
        <v>UND</v>
      </c>
      <c r="H391" s="52">
        <f t="array" ref="H391">IF(B391="","",IFERROR(XLOOKUP(B391,DATA!$B$4:$B$2103,DATA!$E$4:$E$2103,0,0,1),0))</f>
        <v>4</v>
      </c>
      <c r="I391" s="53">
        <f t="array" ref="I391">IF(B391="","",IFERROR(XLOOKUP(B391,DATA!$B$4:$B$2103,DATA!$F$4:$F$2103,0,0,1),0))</f>
        <v>11082.27</v>
      </c>
      <c r="J391" s="53">
        <f t="shared" si="1"/>
        <v>44329.08</v>
      </c>
      <c r="K391" s="52">
        <f t="array" ref="K391">IF(B391="","",IFERROR(XLOOKUP(B391,DATA!$B$4:$B$2103,DATA!$N$4:$N$2103,0,0,1),0))</f>
        <v>2</v>
      </c>
      <c r="L391" s="86">
        <f t="shared" si="2"/>
        <v>0.005479452055</v>
      </c>
      <c r="M391" s="52">
        <f t="array" ref="M391">IF(B391="","",IFERROR(XLOOKUP(B391,DATA!$B$4:$B$2103,DATA!$P$4:$P$2103,0,0,1),0))</f>
        <v>0</v>
      </c>
      <c r="N391" s="52">
        <f t="shared" si="3"/>
        <v>0</v>
      </c>
      <c r="O391" s="52">
        <f t="shared" si="4"/>
        <v>0</v>
      </c>
      <c r="P391" s="52">
        <f t="shared" si="5"/>
        <v>730</v>
      </c>
      <c r="Q391" s="52" t="str">
        <f t="shared" si="6"/>
        <v>EXCESO</v>
      </c>
      <c r="R391" s="52" t="str">
        <f t="shared" si="7"/>
        <v>EVALUAR REDUCCION</v>
      </c>
      <c r="S391" s="52">
        <f t="shared" si="8"/>
        <v>0</v>
      </c>
      <c r="T391" s="53">
        <f t="shared" si="9"/>
        <v>0</v>
      </c>
      <c r="U391" s="52" t="str">
        <f t="array" ref="U391">IF(B391="","",IFERROR(XLOOKUP(B391,DATA!$B$4:$B$2103,DATA!$M$4:$M$2103,"",0,1),""))</f>
        <v>A</v>
      </c>
      <c r="V391" s="52" t="str">
        <f t="array" ref="V391">IF(B391="","",IFERROR(XLOOKUP(B391,DATA!$B$4:$B$2103,DATA!$X$4:$X$2103,"",0,1),""))</f>
        <v>SU01F0303</v>
      </c>
      <c r="W391" s="52" t="str">
        <f t="array" ref="W391">IF(B391="","",IFERROR(XLOOKUP(B391,DATA!$B$4:$B$2103,DATA!$H$4:$H$2103,"",0,1),""))</f>
        <v>PLATAFORMA</v>
      </c>
      <c r="X391" s="52" t="str">
        <f t="shared" si="10"/>
        <v>2-ALTA</v>
      </c>
      <c r="Y391" s="87" t="str">
        <f t="shared" si="11"/>
        <v/>
      </c>
      <c r="Z391" s="52" t="str">
        <f t="shared" si="12"/>
        <v/>
      </c>
    </row>
    <row r="392" ht="15.75" customHeight="1">
      <c r="B392" s="47">
        <f>IF(DATA!B392="","",DATA!B392)</f>
        <v>17741038</v>
      </c>
      <c r="C392" s="47">
        <f t="array" ref="C392">IF(B392="","",IFERROR(XLOOKUP(B392,DATA!$B$4:$B$2103,DATA!$D$4:$D$2103,"",0,1),""))</f>
        <v>1139690</v>
      </c>
      <c r="D392" s="47" t="str">
        <f t="array" ref="D392">IF(B392="","",IFERROR(XLOOKUP(B392,DATA!$B$4:$B$2103,DATA!$C$4:$C$2103,"",0,1),""))</f>
        <v>EXTREMO DE BARRA VARILLA SUP</v>
      </c>
      <c r="E392" s="47">
        <f t="array" ref="E392">IF(B392="","",IFERROR(XLOOKUP(B392,DATA!$B$4:$B$2103,DATA!$W$4:$W$2103,"",0,1),""))</f>
        <v>900315569</v>
      </c>
      <c r="F392" s="47" t="str">
        <f t="array" ref="F392">IF(B392="","",IFERROR(XLOOKUP(E392,PROVEEDORES!$A$2:$A$200,PROVEEDORES!$B$2:$B$200,"NO ENCONTRADO",0,1),""))</f>
        <v>VOLVO GROUP COLOMBIA S A S</v>
      </c>
      <c r="G392" s="47" t="str">
        <f t="array" ref="G392">IF(B392="","",IFERROR(XLOOKUP(B392,DATA!$B$4:$B$2103,DATA!$L$4:$L$2103,"",0,1),""))</f>
        <v>UND</v>
      </c>
      <c r="H392" s="47">
        <f t="array" ref="H392">IF(B392="","",IFERROR(XLOOKUP(B392,DATA!$B$4:$B$2103,DATA!$E$4:$E$2103,0,0,1),0))</f>
        <v>1</v>
      </c>
      <c r="I392" s="48">
        <f t="array" ref="I392">IF(B392="","",IFERROR(XLOOKUP(B392,DATA!$B$4:$B$2103,DATA!$F$4:$F$2103,0,0,1),0))</f>
        <v>224246</v>
      </c>
      <c r="J392" s="48">
        <f t="shared" si="1"/>
        <v>224246</v>
      </c>
      <c r="K392" s="47">
        <f t="array" ref="K392">IF(B392="","",IFERROR(XLOOKUP(B392,DATA!$B$4:$B$2103,DATA!$N$4:$N$2103,0,0,1),0))</f>
        <v>14</v>
      </c>
      <c r="L392" s="85">
        <f t="shared" si="2"/>
        <v>0.03835616438</v>
      </c>
      <c r="M392" s="47">
        <f t="array" ref="M392">IF(B392="","",IFERROR(XLOOKUP(B392,DATA!$B$4:$B$2103,DATA!$P$4:$P$2103,0,0,1),0))</f>
        <v>0</v>
      </c>
      <c r="N392" s="47">
        <f t="shared" si="3"/>
        <v>0</v>
      </c>
      <c r="O392" s="47">
        <f t="shared" si="4"/>
        <v>0</v>
      </c>
      <c r="P392" s="47">
        <f t="shared" si="5"/>
        <v>26</v>
      </c>
      <c r="Q392" s="47" t="str">
        <f t="shared" si="6"/>
        <v>OPTIMO</v>
      </c>
      <c r="R392" s="47" t="str">
        <f t="shared" si="7"/>
        <v>NIVEL OPTIMO</v>
      </c>
      <c r="S392" s="47">
        <f t="shared" si="8"/>
        <v>0</v>
      </c>
      <c r="T392" s="48">
        <f t="shared" si="9"/>
        <v>0</v>
      </c>
      <c r="U392" s="47" t="str">
        <f t="array" ref="U392">IF(B392="","",IFERROR(XLOOKUP(B392,DATA!$B$4:$B$2103,DATA!$M$4:$M$2103,"",0,1),""))</f>
        <v>A</v>
      </c>
      <c r="V392" s="47" t="str">
        <f t="array" ref="V392">IF(B392="","",IFERROR(XLOOKUP(B392,DATA!$B$4:$B$2103,DATA!$X$4:$X$2103,"",0,1),""))</f>
        <v>SU01F0303</v>
      </c>
      <c r="W392" s="47" t="str">
        <f t="array" ref="W392">IF(B392="","",IFERROR(XLOOKUP(B392,DATA!$B$4:$B$2103,DATA!$H$4:$H$2103,"",0,1),""))</f>
        <v>PLATAFORMA</v>
      </c>
      <c r="X392" s="47" t="str">
        <f t="shared" si="10"/>
        <v>2-ALTA</v>
      </c>
      <c r="Y392" s="65" t="str">
        <f t="shared" si="11"/>
        <v/>
      </c>
      <c r="Z392" s="47" t="str">
        <f t="shared" si="12"/>
        <v/>
      </c>
    </row>
    <row r="393" ht="15.75" customHeight="1">
      <c r="B393" s="52">
        <f>IF(DATA!B393="","",DATA!B393)</f>
        <v>17741039</v>
      </c>
      <c r="C393" s="52">
        <f t="array" ref="C393">IF(B393="","",IFERROR(XLOOKUP(B393,DATA!$B$4:$B$2103,DATA!$D$4:$D$2103,"",0,1),""))</f>
        <v>1137540</v>
      </c>
      <c r="D393" s="52" t="str">
        <f t="array" ref="D393">IF(B393="","",IFERROR(XLOOKUP(B393,DATA!$B$4:$B$2103,DATA!$C$4:$C$2103,"",0,1),""))</f>
        <v>EXTREMO DE BARRA VARILLA INF</v>
      </c>
      <c r="E393" s="52">
        <f t="array" ref="E393">IF(B393="","",IFERROR(XLOOKUP(B393,DATA!$B$4:$B$2103,DATA!$W$4:$W$2103,"",0,1),""))</f>
        <v>900315569</v>
      </c>
      <c r="F393" s="52" t="str">
        <f t="array" ref="F393">IF(B393="","",IFERROR(XLOOKUP(E393,PROVEEDORES!$A$2:$A$200,PROVEEDORES!$B$2:$B$200,"NO ENCONTRADO",0,1),""))</f>
        <v>VOLVO GROUP COLOMBIA S A S</v>
      </c>
      <c r="G393" s="52" t="str">
        <f t="array" ref="G393">IF(B393="","",IFERROR(XLOOKUP(B393,DATA!$B$4:$B$2103,DATA!$L$4:$L$2103,"",0,1),""))</f>
        <v>UND</v>
      </c>
      <c r="H393" s="52">
        <f t="array" ref="H393">IF(B393="","",IFERROR(XLOOKUP(B393,DATA!$B$4:$B$2103,DATA!$E$4:$E$2103,0,0,1),0))</f>
        <v>1</v>
      </c>
      <c r="I393" s="53">
        <f t="array" ref="I393">IF(B393="","",IFERROR(XLOOKUP(B393,DATA!$B$4:$B$2103,DATA!$F$4:$F$2103,0,0,1),0))</f>
        <v>344273</v>
      </c>
      <c r="J393" s="53">
        <f t="shared" si="1"/>
        <v>344273</v>
      </c>
      <c r="K393" s="52">
        <f t="array" ref="K393">IF(B393="","",IFERROR(XLOOKUP(B393,DATA!$B$4:$B$2103,DATA!$N$4:$N$2103,0,0,1),0))</f>
        <v>12</v>
      </c>
      <c r="L393" s="86">
        <f t="shared" si="2"/>
        <v>0.03287671233</v>
      </c>
      <c r="M393" s="52">
        <f t="array" ref="M393">IF(B393="","",IFERROR(XLOOKUP(B393,DATA!$B$4:$B$2103,DATA!$P$4:$P$2103,0,0,1),0))</f>
        <v>0</v>
      </c>
      <c r="N393" s="52">
        <f t="shared" si="3"/>
        <v>0</v>
      </c>
      <c r="O393" s="52">
        <f t="shared" si="4"/>
        <v>0</v>
      </c>
      <c r="P393" s="52">
        <f t="shared" si="5"/>
        <v>30</v>
      </c>
      <c r="Q393" s="52" t="str">
        <f t="shared" si="6"/>
        <v>OPTIMO</v>
      </c>
      <c r="R393" s="52" t="str">
        <f t="shared" si="7"/>
        <v>NIVEL OPTIMO</v>
      </c>
      <c r="S393" s="52">
        <f t="shared" si="8"/>
        <v>0</v>
      </c>
      <c r="T393" s="53">
        <f t="shared" si="9"/>
        <v>0</v>
      </c>
      <c r="U393" s="52" t="str">
        <f t="array" ref="U393">IF(B393="","",IFERROR(XLOOKUP(B393,DATA!$B$4:$B$2103,DATA!$M$4:$M$2103,"",0,1),""))</f>
        <v>A</v>
      </c>
      <c r="V393" s="52" t="str">
        <f t="array" ref="V393">IF(B393="","",IFERROR(XLOOKUP(B393,DATA!$B$4:$B$2103,DATA!$X$4:$X$2103,"",0,1),""))</f>
        <v>SU01F0303</v>
      </c>
      <c r="W393" s="52" t="str">
        <f t="array" ref="W393">IF(B393="","",IFERROR(XLOOKUP(B393,DATA!$B$4:$B$2103,DATA!$H$4:$H$2103,"",0,1),""))</f>
        <v>PLATAFORMA</v>
      </c>
      <c r="X393" s="52" t="str">
        <f t="shared" si="10"/>
        <v>2-ALTA</v>
      </c>
      <c r="Y393" s="87" t="str">
        <f t="shared" si="11"/>
        <v/>
      </c>
      <c r="Z393" s="52" t="str">
        <f t="shared" si="12"/>
        <v/>
      </c>
    </row>
    <row r="394" ht="15.75" customHeight="1">
      <c r="B394" s="47">
        <f>IF(DATA!B394="","",DATA!B394)</f>
        <v>17741040</v>
      </c>
      <c r="C394" s="47">
        <f t="array" ref="C394">IF(B394="","",IFERROR(XLOOKUP(B394,DATA!$B$4:$B$2103,DATA!$D$4:$D$2103,"",0,1),""))</f>
        <v>990971</v>
      </c>
      <c r="D394" s="47" t="str">
        <f t="array" ref="D394">IF(B394="","",IFERROR(XLOOKUP(B394,DATA!$B$4:$B$2103,DATA!$C$4:$C$2103,"",0,1),""))</f>
        <v>TUERCA HEXAGONAL DERECHA</v>
      </c>
      <c r="E394" s="47">
        <f t="array" ref="E394">IF(B394="","",IFERROR(XLOOKUP(B394,DATA!$B$4:$B$2103,DATA!$W$4:$W$2103,"",0,1),""))</f>
        <v>900315569</v>
      </c>
      <c r="F394" s="47" t="str">
        <f t="array" ref="F394">IF(B394="","",IFERROR(XLOOKUP(E394,PROVEEDORES!$A$2:$A$200,PROVEEDORES!$B$2:$B$200,"NO ENCONTRADO",0,1),""))</f>
        <v>VOLVO GROUP COLOMBIA S A S</v>
      </c>
      <c r="G394" s="47" t="str">
        <f t="array" ref="G394">IF(B394="","",IFERROR(XLOOKUP(B394,DATA!$B$4:$B$2103,DATA!$L$4:$L$2103,"",0,1),""))</f>
        <v>UND</v>
      </c>
      <c r="H394" s="47">
        <f t="array" ref="H394">IF(B394="","",IFERROR(XLOOKUP(B394,DATA!$B$4:$B$2103,DATA!$E$4:$E$2103,0,0,1),0))</f>
        <v>1</v>
      </c>
      <c r="I394" s="48">
        <f t="array" ref="I394">IF(B394="","",IFERROR(XLOOKUP(B394,DATA!$B$4:$B$2103,DATA!$F$4:$F$2103,0,0,1),0))</f>
        <v>4105.233</v>
      </c>
      <c r="J394" s="48">
        <f t="shared" si="1"/>
        <v>4105.233</v>
      </c>
      <c r="K394" s="47">
        <f t="array" ref="K394">IF(B394="","",IFERROR(XLOOKUP(B394,DATA!$B$4:$B$2103,DATA!$N$4:$N$2103,0,0,1),0))</f>
        <v>2</v>
      </c>
      <c r="L394" s="85">
        <f t="shared" si="2"/>
        <v>0.005479452055</v>
      </c>
      <c r="M394" s="47">
        <f t="array" ref="M394">IF(B394="","",IFERROR(XLOOKUP(B394,DATA!$B$4:$B$2103,DATA!$P$4:$P$2103,0,0,1),0))</f>
        <v>0</v>
      </c>
      <c r="N394" s="47">
        <f t="shared" si="3"/>
        <v>0</v>
      </c>
      <c r="O394" s="47">
        <f t="shared" si="4"/>
        <v>0</v>
      </c>
      <c r="P394" s="47">
        <f t="shared" si="5"/>
        <v>183</v>
      </c>
      <c r="Q394" s="47" t="str">
        <f t="shared" si="6"/>
        <v>EXCESO</v>
      </c>
      <c r="R394" s="47" t="str">
        <f t="shared" si="7"/>
        <v>EVALUAR REDUCCION</v>
      </c>
      <c r="S394" s="47">
        <f t="shared" si="8"/>
        <v>0</v>
      </c>
      <c r="T394" s="48">
        <f t="shared" si="9"/>
        <v>0</v>
      </c>
      <c r="U394" s="47" t="str">
        <f t="array" ref="U394">IF(B394="","",IFERROR(XLOOKUP(B394,DATA!$B$4:$B$2103,DATA!$M$4:$M$2103,"",0,1),""))</f>
        <v>A</v>
      </c>
      <c r="V394" s="47" t="str">
        <f t="array" ref="V394">IF(B394="","",IFERROR(XLOOKUP(B394,DATA!$B$4:$B$2103,DATA!$X$4:$X$2103,"",0,1),""))</f>
        <v>SU01F0303</v>
      </c>
      <c r="W394" s="47" t="str">
        <f t="array" ref="W394">IF(B394="","",IFERROR(XLOOKUP(B394,DATA!$B$4:$B$2103,DATA!$H$4:$H$2103,"",0,1),""))</f>
        <v>PLATAFORMA</v>
      </c>
      <c r="X394" s="47" t="str">
        <f t="shared" si="10"/>
        <v>2-ALTA</v>
      </c>
      <c r="Y394" s="65" t="str">
        <f t="shared" si="11"/>
        <v/>
      </c>
      <c r="Z394" s="47" t="str">
        <f t="shared" si="12"/>
        <v/>
      </c>
    </row>
    <row r="395" ht="15.75" customHeight="1">
      <c r="B395" s="52">
        <f>IF(DATA!B395="","",DATA!B395)</f>
        <v>17741041</v>
      </c>
      <c r="C395" s="52">
        <f t="array" ref="C395">IF(B395="","",IFERROR(XLOOKUP(B395,DATA!$B$4:$B$2103,DATA!$D$4:$D$2103,"",0,1),""))</f>
        <v>949086</v>
      </c>
      <c r="D395" s="52" t="str">
        <f t="array" ref="D395">IF(B395="","",IFERROR(XLOOKUP(B395,DATA!$B$4:$B$2103,DATA!$C$4:$C$2103,"",0,1),""))</f>
        <v>CASQUILLOS ARTICULACION</v>
      </c>
      <c r="E395" s="52">
        <f t="array" ref="E395">IF(B395="","",IFERROR(XLOOKUP(B395,DATA!$B$4:$B$2103,DATA!$W$4:$W$2103,"",0,1),""))</f>
        <v>900315569</v>
      </c>
      <c r="F395" s="52" t="str">
        <f t="array" ref="F395">IF(B395="","",IFERROR(XLOOKUP(E395,PROVEEDORES!$A$2:$A$200,PROVEEDORES!$B$2:$B$200,"NO ENCONTRADO",0,1),""))</f>
        <v>VOLVO GROUP COLOMBIA S A S</v>
      </c>
      <c r="G395" s="52" t="str">
        <f t="array" ref="G395">IF(B395="","",IFERROR(XLOOKUP(B395,DATA!$B$4:$B$2103,DATA!$L$4:$L$2103,"",0,1),""))</f>
        <v>UND</v>
      </c>
      <c r="H395" s="52">
        <f t="array" ref="H395">IF(B395="","",IFERROR(XLOOKUP(B395,DATA!$B$4:$B$2103,DATA!$E$4:$E$2103,0,0,1),0))</f>
        <v>10</v>
      </c>
      <c r="I395" s="53">
        <f t="array" ref="I395">IF(B395="","",IFERROR(XLOOKUP(B395,DATA!$B$4:$B$2103,DATA!$F$4:$F$2103,0,0,1),0))</f>
        <v>122198.3</v>
      </c>
      <c r="J395" s="53">
        <f t="shared" si="1"/>
        <v>1221983</v>
      </c>
      <c r="K395" s="52">
        <f t="array" ref="K395">IF(B395="","",IFERROR(XLOOKUP(B395,DATA!$B$4:$B$2103,DATA!$N$4:$N$2103,0,0,1),0))</f>
        <v>260</v>
      </c>
      <c r="L395" s="86">
        <f t="shared" si="2"/>
        <v>0.7123287671</v>
      </c>
      <c r="M395" s="52">
        <f t="array" ref="M395">IF(B395="","",IFERROR(XLOOKUP(B395,DATA!$B$4:$B$2103,DATA!$P$4:$P$2103,0,0,1),0))</f>
        <v>0</v>
      </c>
      <c r="N395" s="52">
        <f t="shared" si="3"/>
        <v>2</v>
      </c>
      <c r="O395" s="52">
        <f t="shared" si="4"/>
        <v>7</v>
      </c>
      <c r="P395" s="52">
        <f t="shared" si="5"/>
        <v>14</v>
      </c>
      <c r="Q395" s="52" t="str">
        <f t="shared" si="6"/>
        <v>PRECAUCION</v>
      </c>
      <c r="R395" s="52" t="str">
        <f t="shared" si="7"/>
        <v>MONITOREAR 48H</v>
      </c>
      <c r="S395" s="52">
        <f t="shared" si="8"/>
        <v>0</v>
      </c>
      <c r="T395" s="53">
        <f t="shared" si="9"/>
        <v>0</v>
      </c>
      <c r="U395" s="52" t="str">
        <f t="array" ref="U395">IF(B395="","",IFERROR(XLOOKUP(B395,DATA!$B$4:$B$2103,DATA!$M$4:$M$2103,"",0,1),""))</f>
        <v>A</v>
      </c>
      <c r="V395" s="52" t="str">
        <f t="array" ref="V395">IF(B395="","",IFERROR(XLOOKUP(B395,DATA!$B$4:$B$2103,DATA!$X$4:$X$2103,"",0,1),""))</f>
        <v>SU01F0204</v>
      </c>
      <c r="W395" s="52" t="str">
        <f t="array" ref="W395">IF(B395="","",IFERROR(XLOOKUP(B395,DATA!$B$4:$B$2103,DATA!$H$4:$H$2103,"",0,1),""))</f>
        <v>PLATAFORMA</v>
      </c>
      <c r="X395" s="52" t="str">
        <f t="shared" si="10"/>
        <v>2-ALTA</v>
      </c>
      <c r="Y395" s="87" t="str">
        <f t="shared" si="11"/>
        <v/>
      </c>
      <c r="Z395" s="52" t="str">
        <f t="shared" si="12"/>
        <v/>
      </c>
    </row>
    <row r="396" ht="15.75" customHeight="1">
      <c r="B396" s="47">
        <f>IF(DATA!B396="","",DATA!B396)</f>
        <v>17741042</v>
      </c>
      <c r="C396" s="47">
        <f t="array" ref="C396">IF(B396="","",IFERROR(XLOOKUP(B396,DATA!$B$4:$B$2103,DATA!$D$4:$D$2103,"",0,1),""))</f>
        <v>1195533</v>
      </c>
      <c r="D396" s="47" t="str">
        <f t="array" ref="D396">IF(B396="","",IFERROR(XLOOKUP(B396,DATA!$B$4:$B$2103,DATA!$C$4:$C$2103,"",0,1),""))</f>
        <v>PERNO PASADOR HENDIDO</v>
      </c>
      <c r="E396" s="47">
        <f t="array" ref="E396">IF(B396="","",IFERROR(XLOOKUP(B396,DATA!$B$4:$B$2103,DATA!$W$4:$W$2103,"",0,1),""))</f>
        <v>900315569</v>
      </c>
      <c r="F396" s="47" t="str">
        <f t="array" ref="F396">IF(B396="","",IFERROR(XLOOKUP(E396,PROVEEDORES!$A$2:$A$200,PROVEEDORES!$B$2:$B$200,"NO ENCONTRADO",0,1),""))</f>
        <v>VOLVO GROUP COLOMBIA S A S</v>
      </c>
      <c r="G396" s="47" t="str">
        <f t="array" ref="G396">IF(B396="","",IFERROR(XLOOKUP(B396,DATA!$B$4:$B$2103,DATA!$L$4:$L$2103,"",0,1),""))</f>
        <v>UND</v>
      </c>
      <c r="H396" s="47">
        <f t="array" ref="H396">IF(B396="","",IFERROR(XLOOKUP(B396,DATA!$B$4:$B$2103,DATA!$E$4:$E$2103,0,0,1),0))</f>
        <v>0</v>
      </c>
      <c r="I396" s="48">
        <f t="array" ref="I396">IF(B396="","",IFERROR(XLOOKUP(B396,DATA!$B$4:$B$2103,DATA!$F$4:$F$2103,0,0,1),0))</f>
        <v>92341.62</v>
      </c>
      <c r="J396" s="48">
        <f t="shared" si="1"/>
        <v>0</v>
      </c>
      <c r="K396" s="47">
        <f t="array" ref="K396">IF(B396="","",IFERROR(XLOOKUP(B396,DATA!$B$4:$B$2103,DATA!$N$4:$N$2103,0,0,1),0))</f>
        <v>7</v>
      </c>
      <c r="L396" s="85">
        <f t="shared" si="2"/>
        <v>0.01917808219</v>
      </c>
      <c r="M396" s="47">
        <f t="array" ref="M396">IF(B396="","",IFERROR(XLOOKUP(B396,DATA!$B$4:$B$2103,DATA!$P$4:$P$2103,0,0,1),0))</f>
        <v>0</v>
      </c>
      <c r="N396" s="47">
        <f t="shared" si="3"/>
        <v>0</v>
      </c>
      <c r="O396" s="47">
        <f t="shared" si="4"/>
        <v>0</v>
      </c>
      <c r="P396" s="47">
        <f t="shared" si="5"/>
        <v>0</v>
      </c>
      <c r="Q396" s="47" t="str">
        <f t="shared" si="6"/>
        <v>CRITICO</v>
      </c>
      <c r="R396" s="47" t="str">
        <f t="shared" si="7"/>
        <v>PEDIR INMEDIATAMENTE</v>
      </c>
      <c r="S396" s="47">
        <f t="shared" si="8"/>
        <v>0</v>
      </c>
      <c r="T396" s="48">
        <f t="shared" si="9"/>
        <v>0</v>
      </c>
      <c r="U396" s="47" t="str">
        <f t="array" ref="U396">IF(B396="","",IFERROR(XLOOKUP(B396,DATA!$B$4:$B$2103,DATA!$M$4:$M$2103,"",0,1),""))</f>
        <v>B</v>
      </c>
      <c r="V396" s="47" t="str">
        <f t="array" ref="V396">IF(B396="","",IFERROR(XLOOKUP(B396,DATA!$B$4:$B$2103,DATA!$X$4:$X$2103,"",0,1),""))</f>
        <v>SU01A0205</v>
      </c>
      <c r="W396" s="47" t="str">
        <f t="array" ref="W396">IF(B396="","",IFERROR(XLOOKUP(B396,DATA!$B$4:$B$2103,DATA!$H$4:$H$2103,"",0,1),""))</f>
        <v>PLATAFORMA</v>
      </c>
      <c r="X396" s="47" t="str">
        <f t="shared" si="10"/>
        <v>3-MEDIA</v>
      </c>
      <c r="Y396" s="65">
        <f t="shared" si="11"/>
        <v>7.00396</v>
      </c>
      <c r="Z396" s="47">
        <f t="shared" si="12"/>
        <v>17741042</v>
      </c>
    </row>
    <row r="397" ht="15.75" customHeight="1">
      <c r="B397" s="52">
        <f>IF(DATA!B397="","",DATA!B397)</f>
        <v>17741043</v>
      </c>
      <c r="C397" s="52">
        <f t="array" ref="C397">IF(B397="","",IFERROR(XLOOKUP(B397,DATA!$B$4:$B$2103,DATA!$D$4:$D$2103,"",0,1),""))</f>
        <v>21302471</v>
      </c>
      <c r="D397" s="52" t="str">
        <f t="array" ref="D397">IF(B397="","",IFERROR(XLOOKUP(B397,DATA!$B$4:$B$2103,DATA!$C$4:$C$2103,"",0,1),""))</f>
        <v>TAPACUBOS</v>
      </c>
      <c r="E397" s="52">
        <f t="array" ref="E397">IF(B397="","",IFERROR(XLOOKUP(B397,DATA!$B$4:$B$2103,DATA!$W$4:$W$2103,"",0,1),""))</f>
        <v>900315569</v>
      </c>
      <c r="F397" s="52" t="str">
        <f t="array" ref="F397">IF(B397="","",IFERROR(XLOOKUP(E397,PROVEEDORES!$A$2:$A$200,PROVEEDORES!$B$2:$B$200,"NO ENCONTRADO",0,1),""))</f>
        <v>VOLVO GROUP COLOMBIA S A S</v>
      </c>
      <c r="G397" s="52" t="str">
        <f t="array" ref="G397">IF(B397="","",IFERROR(XLOOKUP(B397,DATA!$B$4:$B$2103,DATA!$L$4:$L$2103,"",0,1),""))</f>
        <v>UND</v>
      </c>
      <c r="H397" s="52">
        <f t="array" ref="H397">IF(B397="","",IFERROR(XLOOKUP(B397,DATA!$B$4:$B$2103,DATA!$E$4:$E$2103,0,0,1),0))</f>
        <v>0</v>
      </c>
      <c r="I397" s="53">
        <f t="array" ref="I397">IF(B397="","",IFERROR(XLOOKUP(B397,DATA!$B$4:$B$2103,DATA!$F$4:$F$2103,0,0,1),0))</f>
        <v>121494.2</v>
      </c>
      <c r="J397" s="53">
        <f t="shared" si="1"/>
        <v>0</v>
      </c>
      <c r="K397" s="52">
        <f t="array" ref="K397">IF(B397="","",IFERROR(XLOOKUP(B397,DATA!$B$4:$B$2103,DATA!$N$4:$N$2103,0,0,1),0))</f>
        <v>1</v>
      </c>
      <c r="L397" s="86">
        <f t="shared" si="2"/>
        <v>0.002739726027</v>
      </c>
      <c r="M397" s="52">
        <f t="array" ref="M397">IF(B397="","",IFERROR(XLOOKUP(B397,DATA!$B$4:$B$2103,DATA!$P$4:$P$2103,0,0,1),0))</f>
        <v>0</v>
      </c>
      <c r="N397" s="52">
        <f t="shared" si="3"/>
        <v>0</v>
      </c>
      <c r="O397" s="52">
        <f t="shared" si="4"/>
        <v>0</v>
      </c>
      <c r="P397" s="52">
        <f t="shared" si="5"/>
        <v>0</v>
      </c>
      <c r="Q397" s="52" t="str">
        <f t="shared" si="6"/>
        <v>CRITICO</v>
      </c>
      <c r="R397" s="52" t="str">
        <f t="shared" si="7"/>
        <v>PEDIR INMEDIATAMENTE</v>
      </c>
      <c r="S397" s="52">
        <f t="shared" si="8"/>
        <v>0</v>
      </c>
      <c r="T397" s="53">
        <f t="shared" si="9"/>
        <v>0</v>
      </c>
      <c r="U397" s="52" t="str">
        <f t="array" ref="U397">IF(B397="","",IFERROR(XLOOKUP(B397,DATA!$B$4:$B$2103,DATA!$M$4:$M$2103,"",0,1),""))</f>
        <v>C</v>
      </c>
      <c r="V397" s="52" t="str">
        <f t="array" ref="V397">IF(B397="","",IFERROR(XLOOKUP(B397,DATA!$B$4:$B$2103,DATA!$X$4:$X$2103,"",0,1),""))</f>
        <v>SU01F0202</v>
      </c>
      <c r="W397" s="52" t="str">
        <f t="array" ref="W397">IF(B397="","",IFERROR(XLOOKUP(B397,DATA!$B$4:$B$2103,DATA!$H$4:$H$2103,"",0,1),""))</f>
        <v>PLATAFORMA</v>
      </c>
      <c r="X397" s="52" t="str">
        <f t="shared" si="10"/>
        <v>4-BAJA</v>
      </c>
      <c r="Y397" s="87">
        <f t="shared" si="11"/>
        <v>1.00397</v>
      </c>
      <c r="Z397" s="52">
        <f t="shared" si="12"/>
        <v>17741043</v>
      </c>
    </row>
    <row r="398" ht="15.75" customHeight="1">
      <c r="B398" s="47">
        <f>IF(DATA!B398="","",DATA!B398)</f>
        <v>20110002</v>
      </c>
      <c r="C398" s="47" t="str">
        <f t="array" ref="C398">IF(B398="","",IFERROR(XLOOKUP(B398,DATA!$B$4:$B$2103,DATA!$D$4:$D$2103,"",0,1),""))</f>
        <v/>
      </c>
      <c r="D398" s="47" t="str">
        <f t="array" ref="D398">IF(B398="","",IFERROR(XLOOKUP(B398,DATA!$B$4:$B$2103,DATA!$C$4:$C$2103,"",0,1),""))</f>
        <v>ACEITE DIFERENCIAL SHEEL SPIRAX S2 85W 140</v>
      </c>
      <c r="E398" s="47">
        <f t="array" ref="E398">IF(B398="","",IFERROR(XLOOKUP(B398,DATA!$B$4:$B$2103,DATA!$W$4:$W$2103,"",0,1),""))</f>
        <v>800186960</v>
      </c>
      <c r="F398" s="47" t="str">
        <f t="array" ref="F398">IF(B398="","",IFERROR(XLOOKUP(E398,PROVEEDORES!$A$2:$A$200,PROVEEDORES!$B$2:$B$200,"NO ENCONTRADO",0,1),""))</f>
        <v>ALTIPAL SAS</v>
      </c>
      <c r="G398" s="47" t="str">
        <f t="array" ref="G398">IF(B398="","",IFERROR(XLOOKUP(B398,DATA!$B$4:$B$2103,DATA!$L$4:$L$2103,"",0,1),""))</f>
        <v>GL</v>
      </c>
      <c r="H398" s="47">
        <f t="array" ref="H398">IF(B398="","",IFERROR(XLOOKUP(B398,DATA!$B$4:$B$2103,DATA!$E$4:$E$2103,0,0,1),0))</f>
        <v>0</v>
      </c>
      <c r="I398" s="48">
        <f t="array" ref="I398">IF(B398="","",IFERROR(XLOOKUP(B398,DATA!$B$4:$B$2103,DATA!$F$4:$F$2103,0,0,1),0))</f>
        <v>0</v>
      </c>
      <c r="J398" s="48">
        <f t="shared" si="1"/>
        <v>0</v>
      </c>
      <c r="K398" s="47">
        <f t="array" ref="K398">IF(B398="","",IFERROR(XLOOKUP(B398,DATA!$B$4:$B$2103,DATA!$N$4:$N$2103,0,0,1),0))</f>
        <v>880</v>
      </c>
      <c r="L398" s="85">
        <f t="shared" si="2"/>
        <v>2.410958904</v>
      </c>
      <c r="M398" s="47">
        <f t="array" ref="M398">IF(B398="","",IFERROR(XLOOKUP(B398,DATA!$B$4:$B$2103,DATA!$P$4:$P$2103,0,0,1),0))</f>
        <v>0</v>
      </c>
      <c r="N398" s="47">
        <f t="shared" si="3"/>
        <v>8</v>
      </c>
      <c r="O398" s="47">
        <f t="shared" si="4"/>
        <v>25</v>
      </c>
      <c r="P398" s="47">
        <f t="shared" si="5"/>
        <v>0</v>
      </c>
      <c r="Q398" s="47" t="str">
        <f t="shared" si="6"/>
        <v>CRITICO</v>
      </c>
      <c r="R398" s="47" t="str">
        <f t="shared" si="7"/>
        <v>PEDIR INMEDIATAMENTE</v>
      </c>
      <c r="S398" s="47">
        <f t="shared" si="8"/>
        <v>25</v>
      </c>
      <c r="T398" s="48">
        <f t="shared" si="9"/>
        <v>0</v>
      </c>
      <c r="U398" s="47" t="str">
        <f t="array" ref="U398">IF(B398="","",IFERROR(XLOOKUP(B398,DATA!$B$4:$B$2103,DATA!$M$4:$M$2103,"",0,1),""))</f>
        <v>C</v>
      </c>
      <c r="V398" s="47" t="str">
        <f t="array" ref="V398">IF(B398="","",IFERROR(XLOOKUP(B398,DATA!$B$4:$B$2103,DATA!$X$4:$X$2103,"",0,1),""))</f>
        <v>LUBRICNTES</v>
      </c>
      <c r="W398" s="47" t="str">
        <f t="array" ref="W398">IF(B398="","",IFERROR(XLOOKUP(B398,DATA!$B$4:$B$2103,DATA!$H$4:$H$2103,"",0,1),""))</f>
        <v>LUBRICANTES</v>
      </c>
      <c r="X398" s="47" t="str">
        <f t="shared" si="10"/>
        <v>4-BAJA</v>
      </c>
      <c r="Y398" s="65">
        <f t="shared" si="11"/>
        <v>880.00398</v>
      </c>
      <c r="Z398" s="47">
        <f t="shared" si="12"/>
        <v>20110002</v>
      </c>
    </row>
    <row r="399" ht="15.75" customHeight="1">
      <c r="B399" s="52">
        <f>IF(DATA!B399="","",DATA!B399)</f>
        <v>20210002</v>
      </c>
      <c r="C399" s="52">
        <f t="array" ref="C399">IF(B399="","",IFERROR(XLOOKUP(B399,DATA!$B$4:$B$2103,DATA!$D$4:$D$2103,"",0,1),""))</f>
        <v>600439</v>
      </c>
      <c r="D399" s="52" t="str">
        <f t="array" ref="D399">IF(B399="","",IFERROR(XLOOKUP(B399,DATA!$B$4:$B$2103,DATA!$C$4:$C$2103,"",0,1),""))</f>
        <v>GRASA MOBIL XHP 222 PAIL</v>
      </c>
      <c r="E399" s="52">
        <f t="array" ref="E399">IF(B399="","",IFERROR(XLOOKUP(B399,DATA!$B$4:$B$2103,DATA!$W$4:$W$2103,"",0,1),""))</f>
        <v>830095213</v>
      </c>
      <c r="F399" s="52" t="str">
        <f t="array" ref="F399">IF(B399="","",IFERROR(XLOOKUP(E399,PROVEEDORES!$A$2:$A$200,PROVEEDORES!$B$2:$B$200,"NO ENCONTRADO",0,1),""))</f>
        <v>ORGANIZACION TERPEL S.A.</v>
      </c>
      <c r="G399" s="52" t="str">
        <f t="array" ref="G399">IF(B399="","",IFERROR(XLOOKUP(B399,DATA!$B$4:$B$2103,DATA!$L$4:$L$2103,"",0,1),""))</f>
        <v>GR</v>
      </c>
      <c r="H399" s="52">
        <f t="array" ref="H399">IF(B399="","",IFERROR(XLOOKUP(B399,DATA!$B$4:$B$2103,DATA!$E$4:$E$2103,0,0,1),0))</f>
        <v>189974</v>
      </c>
      <c r="I399" s="53">
        <f t="array" ref="I399">IF(B399="","",IFERROR(XLOOKUP(B399,DATA!$B$4:$B$2103,DATA!$F$4:$F$2103,0,0,1),0))</f>
        <v>35.11664</v>
      </c>
      <c r="J399" s="53">
        <f t="shared" si="1"/>
        <v>6671248.567</v>
      </c>
      <c r="K399" s="52">
        <f t="array" ref="K399">IF(B399="","",IFERROR(XLOOKUP(B399,DATA!$B$4:$B$2103,DATA!$N$4:$N$2103,0,0,1),0))</f>
        <v>1416737</v>
      </c>
      <c r="L399" s="86">
        <f t="shared" si="2"/>
        <v>3881.471233</v>
      </c>
      <c r="M399" s="52">
        <f t="array" ref="M399">IF(B399="","",IFERROR(XLOOKUP(B399,DATA!$B$4:$B$2103,DATA!$P$4:$P$2103,0,0,1),0))</f>
        <v>0</v>
      </c>
      <c r="N399" s="52">
        <f t="shared" si="3"/>
        <v>13585</v>
      </c>
      <c r="O399" s="52">
        <f t="shared" si="4"/>
        <v>40755</v>
      </c>
      <c r="P399" s="52">
        <f t="shared" si="5"/>
        <v>49</v>
      </c>
      <c r="Q399" s="52" t="str">
        <f t="shared" si="6"/>
        <v>OPTIMO</v>
      </c>
      <c r="R399" s="52" t="str">
        <f t="shared" si="7"/>
        <v>NIVEL OPTIMO</v>
      </c>
      <c r="S399" s="52">
        <f t="shared" si="8"/>
        <v>0</v>
      </c>
      <c r="T399" s="53">
        <f t="shared" si="9"/>
        <v>0</v>
      </c>
      <c r="U399" s="52" t="str">
        <f t="array" ref="U399">IF(B399="","",IFERROR(XLOOKUP(B399,DATA!$B$4:$B$2103,DATA!$M$4:$M$2103,"",0,1),""))</f>
        <v>A</v>
      </c>
      <c r="V399" s="52" t="str">
        <f t="array" ref="V399">IF(B399="","",IFERROR(XLOOKUP(B399,DATA!$B$4:$B$2103,DATA!$X$4:$X$2103,"",0,1),""))</f>
        <v>AREA 2</v>
      </c>
      <c r="W399" s="52" t="str">
        <f t="array" ref="W399">IF(B399="","",IFERROR(XLOOKUP(B399,DATA!$B$4:$B$2103,DATA!$H$4:$H$2103,"",0,1),""))</f>
        <v>LUBRICANTES</v>
      </c>
      <c r="X399" s="52" t="str">
        <f t="shared" si="10"/>
        <v>2-ALTA</v>
      </c>
      <c r="Y399" s="87" t="str">
        <f t="shared" si="11"/>
        <v/>
      </c>
      <c r="Z399" s="52" t="str">
        <f t="shared" si="12"/>
        <v/>
      </c>
    </row>
    <row r="400" ht="15.75" customHeight="1">
      <c r="B400" s="47">
        <f>IF(DATA!B400="","",DATA!B400)</f>
        <v>20210003</v>
      </c>
      <c r="C400" s="47">
        <f t="array" ref="C400">IF(B400="","",IFERROR(XLOOKUP(B400,DATA!$B$4:$B$2103,DATA!$D$4:$D$2103,"",0,1),""))</f>
        <v>600342</v>
      </c>
      <c r="D400" s="47" t="str">
        <f t="array" ref="D400">IF(B400="","",IFERROR(XLOOKUP(B400,DATA!$B$4:$B$2103,DATA!$C$4:$C$2103,"",0,1),""))</f>
        <v>GRASA DELVAC XTREME</v>
      </c>
      <c r="E400" s="47">
        <f t="array" ref="E400">IF(B400="","",IFERROR(XLOOKUP(B400,DATA!$B$4:$B$2103,DATA!$W$4:$W$2103,"",0,1),""))</f>
        <v>830095213</v>
      </c>
      <c r="F400" s="47" t="str">
        <f t="array" ref="F400">IF(B400="","",IFERROR(XLOOKUP(E400,PROVEEDORES!$A$2:$A$200,PROVEEDORES!$B$2:$B$200,"NO ENCONTRADO",0,1),""))</f>
        <v>ORGANIZACION TERPEL S.A.</v>
      </c>
      <c r="G400" s="47" t="str">
        <f t="array" ref="G400">IF(B400="","",IFERROR(XLOOKUP(B400,DATA!$B$4:$B$2103,DATA!$L$4:$L$2103,"",0,1),""))</f>
        <v>GR</v>
      </c>
      <c r="H400" s="47">
        <f t="array" ref="H400">IF(B400="","",IFERROR(XLOOKUP(B400,DATA!$B$4:$B$2103,DATA!$E$4:$E$2103,0,0,1),0))</f>
        <v>152432</v>
      </c>
      <c r="I400" s="48">
        <f t="array" ref="I400">IF(B400="","",IFERROR(XLOOKUP(B400,DATA!$B$4:$B$2103,DATA!$F$4:$F$2103,0,0,1),0))</f>
        <v>44.93738</v>
      </c>
      <c r="J400" s="48">
        <f t="shared" si="1"/>
        <v>6849894.708</v>
      </c>
      <c r="K400" s="47">
        <f t="array" ref="K400">IF(B400="","",IFERROR(XLOOKUP(B400,DATA!$B$4:$B$2103,DATA!$N$4:$N$2103,0,0,1),0))</f>
        <v>119568</v>
      </c>
      <c r="L400" s="85">
        <f t="shared" si="2"/>
        <v>327.5835616</v>
      </c>
      <c r="M400" s="47">
        <f t="array" ref="M400">IF(B400="","",IFERROR(XLOOKUP(B400,DATA!$B$4:$B$2103,DATA!$P$4:$P$2103,0,0,1),0))</f>
        <v>0</v>
      </c>
      <c r="N400" s="47">
        <f t="shared" si="3"/>
        <v>1147</v>
      </c>
      <c r="O400" s="47">
        <f t="shared" si="4"/>
        <v>3440</v>
      </c>
      <c r="P400" s="47">
        <f t="shared" si="5"/>
        <v>465</v>
      </c>
      <c r="Q400" s="47" t="str">
        <f t="shared" si="6"/>
        <v>EXCESO</v>
      </c>
      <c r="R400" s="47" t="str">
        <f t="shared" si="7"/>
        <v>EVALUAR REDUCCION</v>
      </c>
      <c r="S400" s="47">
        <f t="shared" si="8"/>
        <v>0</v>
      </c>
      <c r="T400" s="48">
        <f t="shared" si="9"/>
        <v>0</v>
      </c>
      <c r="U400" s="47" t="str">
        <f t="array" ref="U400">IF(B400="","",IFERROR(XLOOKUP(B400,DATA!$B$4:$B$2103,DATA!$M$4:$M$2103,"",0,1),""))</f>
        <v>C</v>
      </c>
      <c r="V400" s="47" t="str">
        <f t="array" ref="V400">IF(B400="","",IFERROR(XLOOKUP(B400,DATA!$B$4:$B$2103,DATA!$X$4:$X$2103,"",0,1),""))</f>
        <v>SU01A0202</v>
      </c>
      <c r="W400" s="47" t="str">
        <f t="array" ref="W400">IF(B400="","",IFERROR(XLOOKUP(B400,DATA!$B$4:$B$2103,DATA!$H$4:$H$2103,"",0,1),""))</f>
        <v>LUBRICANTES</v>
      </c>
      <c r="X400" s="47" t="str">
        <f t="shared" si="10"/>
        <v>4-BAJA</v>
      </c>
      <c r="Y400" s="65" t="str">
        <f t="shared" si="11"/>
        <v/>
      </c>
      <c r="Z400" s="47" t="str">
        <f t="shared" si="12"/>
        <v/>
      </c>
    </row>
    <row r="401" ht="15.75" customHeight="1">
      <c r="B401" s="52">
        <f>IF(DATA!B401="","",DATA!B401)</f>
        <v>20220002</v>
      </c>
      <c r="C401" s="52">
        <f t="array" ref="C401">IF(B401="","",IFERROR(XLOOKUP(B401,DATA!$B$4:$B$2103,DATA!$D$4:$D$2103,"",0,1),""))</f>
        <v>600096</v>
      </c>
      <c r="D401" s="52" t="str">
        <f t="array" ref="D401">IF(B401="","",IFERROR(XLOOKUP(B401,DATA!$B$4:$B$2103,DATA!$C$4:$C$2103,"",0,1),""))</f>
        <v>ACEITE MOTOR MOBIL M-DEL XHP 10W 40</v>
      </c>
      <c r="E401" s="52">
        <f t="array" ref="E401">IF(B401="","",IFERROR(XLOOKUP(B401,DATA!$B$4:$B$2103,DATA!$W$4:$W$2103,"",0,1),""))</f>
        <v>830095213</v>
      </c>
      <c r="F401" s="52" t="str">
        <f t="array" ref="F401">IF(B401="","",IFERROR(XLOOKUP(E401,PROVEEDORES!$A$2:$A$200,PROVEEDORES!$B$2:$B$200,"NO ENCONTRADO",0,1),""))</f>
        <v>ORGANIZACION TERPEL S.A.</v>
      </c>
      <c r="G401" s="52" t="str">
        <f t="array" ref="G401">IF(B401="","",IFERROR(XLOOKUP(B401,DATA!$B$4:$B$2103,DATA!$L$4:$L$2103,"",0,1),""))</f>
        <v>GL</v>
      </c>
      <c r="H401" s="52">
        <f t="array" ref="H401">IF(B401="","",IFERROR(XLOOKUP(B401,DATA!$B$4:$B$2103,DATA!$E$4:$E$2103,0,0,1),0))</f>
        <v>0</v>
      </c>
      <c r="I401" s="53">
        <f t="array" ref="I401">IF(B401="","",IFERROR(XLOOKUP(B401,DATA!$B$4:$B$2103,DATA!$F$4:$F$2103,0,0,1),0))</f>
        <v>55835.24</v>
      </c>
      <c r="J401" s="53">
        <f t="shared" si="1"/>
        <v>0</v>
      </c>
      <c r="K401" s="52">
        <f t="array" ref="K401">IF(B401="","",IFERROR(XLOOKUP(B401,DATA!$B$4:$B$2103,DATA!$N$4:$N$2103,0,0,1),0))</f>
        <v>15675.01</v>
      </c>
      <c r="L401" s="86">
        <f t="shared" si="2"/>
        <v>42.94523288</v>
      </c>
      <c r="M401" s="52">
        <f t="array" ref="M401">IF(B401="","",IFERROR(XLOOKUP(B401,DATA!$B$4:$B$2103,DATA!$P$4:$P$2103,0,0,1),0))</f>
        <v>0</v>
      </c>
      <c r="N401" s="52">
        <f t="shared" si="3"/>
        <v>150</v>
      </c>
      <c r="O401" s="52">
        <f t="shared" si="4"/>
        <v>451</v>
      </c>
      <c r="P401" s="52">
        <f t="shared" si="5"/>
        <v>0</v>
      </c>
      <c r="Q401" s="52" t="str">
        <f t="shared" si="6"/>
        <v>CRITICO</v>
      </c>
      <c r="R401" s="52" t="str">
        <f t="shared" si="7"/>
        <v>PEDIR INMEDIATAMENTE</v>
      </c>
      <c r="S401" s="52">
        <f t="shared" si="8"/>
        <v>451</v>
      </c>
      <c r="T401" s="53">
        <f t="shared" si="9"/>
        <v>25181693.24</v>
      </c>
      <c r="U401" s="52" t="str">
        <f t="array" ref="U401">IF(B401="","",IFERROR(XLOOKUP(B401,DATA!$B$4:$B$2103,DATA!$M$4:$M$2103,"",0,1),""))</f>
        <v>B</v>
      </c>
      <c r="V401" s="52" t="str">
        <f t="array" ref="V401">IF(B401="","",IFERROR(XLOOKUP(B401,DATA!$B$4:$B$2103,DATA!$X$4:$X$2103,"",0,1),""))</f>
        <v>LUBRICNTES</v>
      </c>
      <c r="W401" s="52" t="str">
        <f t="array" ref="W401">IF(B401="","",IFERROR(XLOOKUP(B401,DATA!$B$4:$B$2103,DATA!$H$4:$H$2103,"",0,1),""))</f>
        <v>LUBRICANTES</v>
      </c>
      <c r="X401" s="52" t="str">
        <f t="shared" si="10"/>
        <v>3-MEDIA</v>
      </c>
      <c r="Y401" s="87">
        <f t="shared" si="11"/>
        <v>15675.01401</v>
      </c>
      <c r="Z401" s="52">
        <f t="shared" si="12"/>
        <v>20220002</v>
      </c>
    </row>
    <row r="402" ht="15.75" customHeight="1">
      <c r="B402" s="47">
        <f>IF(DATA!B402="","",DATA!B402)</f>
        <v>20220003</v>
      </c>
      <c r="C402" s="47">
        <f t="array" ref="C402">IF(B402="","",IFERROR(XLOOKUP(B402,DATA!$B$4:$B$2103,DATA!$D$4:$D$2103,"",0,1),""))</f>
        <v>601377</v>
      </c>
      <c r="D402" s="47" t="str">
        <f t="array" ref="D402">IF(B402="","",IFERROR(XLOOKUP(B402,DATA!$B$4:$B$2103,DATA!$C$4:$C$2103,"",0,1),""))</f>
        <v>ACEITE MOTOR MOBIL DELVAC MODERN 15W 40</v>
      </c>
      <c r="E402" s="47">
        <f t="array" ref="E402">IF(B402="","",IFERROR(XLOOKUP(B402,DATA!$B$4:$B$2103,DATA!$W$4:$W$2103,"",0,1),""))</f>
        <v>830095213</v>
      </c>
      <c r="F402" s="47" t="str">
        <f t="array" ref="F402">IF(B402="","",IFERROR(XLOOKUP(E402,PROVEEDORES!$A$2:$A$200,PROVEEDORES!$B$2:$B$200,"NO ENCONTRADO",0,1),""))</f>
        <v>ORGANIZACION TERPEL S.A.</v>
      </c>
      <c r="G402" s="47" t="str">
        <f t="array" ref="G402">IF(B402="","",IFERROR(XLOOKUP(B402,DATA!$B$4:$B$2103,DATA!$L$4:$L$2103,"",0,1),""))</f>
        <v>GL</v>
      </c>
      <c r="H402" s="47">
        <f t="array" ref="H402">IF(B402="","",IFERROR(XLOOKUP(B402,DATA!$B$4:$B$2103,DATA!$E$4:$E$2103,0,0,1),0))</f>
        <v>1171.1</v>
      </c>
      <c r="I402" s="48">
        <f t="array" ref="I402">IF(B402="","",IFERROR(XLOOKUP(B402,DATA!$B$4:$B$2103,DATA!$F$4:$F$2103,0,0,1),0))</f>
        <v>56520.99</v>
      </c>
      <c r="J402" s="48">
        <f t="shared" si="1"/>
        <v>66191731.39</v>
      </c>
      <c r="K402" s="47">
        <f t="array" ref="K402">IF(B402="","",IFERROR(XLOOKUP(B402,DATA!$B$4:$B$2103,DATA!$N$4:$N$2103,0,0,1),0))</f>
        <v>30063.48</v>
      </c>
      <c r="L402" s="85">
        <f t="shared" si="2"/>
        <v>82.36569863</v>
      </c>
      <c r="M402" s="47">
        <f t="array" ref="M402">IF(B402="","",IFERROR(XLOOKUP(B402,DATA!$B$4:$B$2103,DATA!$P$4:$P$2103,0,0,1),0))</f>
        <v>0</v>
      </c>
      <c r="N402" s="47">
        <f t="shared" si="3"/>
        <v>288</v>
      </c>
      <c r="O402" s="47">
        <f t="shared" si="4"/>
        <v>865</v>
      </c>
      <c r="P402" s="47">
        <f t="shared" si="5"/>
        <v>14</v>
      </c>
      <c r="Q402" s="47" t="str">
        <f t="shared" si="6"/>
        <v>PRECAUCION</v>
      </c>
      <c r="R402" s="47" t="str">
        <f t="shared" si="7"/>
        <v>MONITOREAR 48H</v>
      </c>
      <c r="S402" s="47">
        <f t="shared" si="8"/>
        <v>0</v>
      </c>
      <c r="T402" s="48">
        <f t="shared" si="9"/>
        <v>0</v>
      </c>
      <c r="U402" s="47" t="str">
        <f t="array" ref="U402">IF(B402="","",IFERROR(XLOOKUP(B402,DATA!$B$4:$B$2103,DATA!$M$4:$M$2103,"",0,1),""))</f>
        <v>A</v>
      </c>
      <c r="V402" s="47" t="str">
        <f t="array" ref="V402">IF(B402="","",IFERROR(XLOOKUP(B402,DATA!$B$4:$B$2103,DATA!$X$4:$X$2103,"",0,1),""))</f>
        <v>LUBRICNTES</v>
      </c>
      <c r="W402" s="47" t="str">
        <f t="array" ref="W402">IF(B402="","",IFERROR(XLOOKUP(B402,DATA!$B$4:$B$2103,DATA!$H$4:$H$2103,"",0,1),""))</f>
        <v>LUBRICANTES</v>
      </c>
      <c r="X402" s="47" t="str">
        <f t="shared" si="10"/>
        <v>2-ALTA</v>
      </c>
      <c r="Y402" s="65" t="str">
        <f t="shared" si="11"/>
        <v/>
      </c>
      <c r="Z402" s="47" t="str">
        <f t="shared" si="12"/>
        <v/>
      </c>
    </row>
    <row r="403" ht="15.75" customHeight="1">
      <c r="B403" s="52">
        <f>IF(DATA!B403="","",DATA!B403)</f>
        <v>20220004</v>
      </c>
      <c r="C403" s="52">
        <f t="array" ref="C403">IF(B403="","",IFERROR(XLOOKUP(B403,DATA!$B$4:$B$2103,DATA!$D$4:$D$2103,"",0,1),""))</f>
        <v>471706</v>
      </c>
      <c r="D403" s="52" t="str">
        <f t="array" ref="D403">IF(B403="","",IFERROR(XLOOKUP(B403,DATA!$B$4:$B$2103,DATA!$C$4:$C$2103,"",0,1),""))</f>
        <v>VALVULA REDUCTORA</v>
      </c>
      <c r="E403" s="52">
        <f t="array" ref="E403">IF(B403="","",IFERROR(XLOOKUP(B403,DATA!$B$4:$B$2103,DATA!$W$4:$W$2103,"",0,1),""))</f>
        <v>900315569</v>
      </c>
      <c r="F403" s="52" t="str">
        <f t="array" ref="F403">IF(B403="","",IFERROR(XLOOKUP(E403,PROVEEDORES!$A$2:$A$200,PROVEEDORES!$B$2:$B$200,"NO ENCONTRADO",0,1),""))</f>
        <v>VOLVO GROUP COLOMBIA S A S</v>
      </c>
      <c r="G403" s="52" t="str">
        <f t="array" ref="G403">IF(B403="","",IFERROR(XLOOKUP(B403,DATA!$B$4:$B$2103,DATA!$L$4:$L$2103,"",0,1),""))</f>
        <v>UND</v>
      </c>
      <c r="H403" s="52">
        <f t="array" ref="H403">IF(B403="","",IFERROR(XLOOKUP(B403,DATA!$B$4:$B$2103,DATA!$E$4:$E$2103,0,0,1),0))</f>
        <v>4</v>
      </c>
      <c r="I403" s="53">
        <f t="array" ref="I403">IF(B403="","",IFERROR(XLOOKUP(B403,DATA!$B$4:$B$2103,DATA!$F$4:$F$2103,0,0,1),0))</f>
        <v>245416.5</v>
      </c>
      <c r="J403" s="53">
        <f t="shared" si="1"/>
        <v>981666</v>
      </c>
      <c r="K403" s="52">
        <f t="array" ref="K403">IF(B403="","",IFERROR(XLOOKUP(B403,DATA!$B$4:$B$2103,DATA!$N$4:$N$2103,0,0,1),0))</f>
        <v>100</v>
      </c>
      <c r="L403" s="86">
        <f t="shared" si="2"/>
        <v>0.2739726027</v>
      </c>
      <c r="M403" s="52">
        <f t="array" ref="M403">IF(B403="","",IFERROR(XLOOKUP(B403,DATA!$B$4:$B$2103,DATA!$P$4:$P$2103,0,0,1),0))</f>
        <v>0</v>
      </c>
      <c r="N403" s="52">
        <f t="shared" si="3"/>
        <v>1</v>
      </c>
      <c r="O403" s="52">
        <f t="shared" si="4"/>
        <v>3</v>
      </c>
      <c r="P403" s="52">
        <f t="shared" si="5"/>
        <v>15</v>
      </c>
      <c r="Q403" s="52" t="str">
        <f t="shared" si="6"/>
        <v>PRECAUCION</v>
      </c>
      <c r="R403" s="52" t="str">
        <f t="shared" si="7"/>
        <v>MONITOREAR 48H</v>
      </c>
      <c r="S403" s="52">
        <f t="shared" si="8"/>
        <v>0</v>
      </c>
      <c r="T403" s="53">
        <f t="shared" si="9"/>
        <v>0</v>
      </c>
      <c r="U403" s="52" t="str">
        <f t="array" ref="U403">IF(B403="","",IFERROR(XLOOKUP(B403,DATA!$B$4:$B$2103,DATA!$M$4:$M$2103,"",0,1),""))</f>
        <v>A</v>
      </c>
      <c r="V403" s="52" t="str">
        <f t="array" ref="V403">IF(B403="","",IFERROR(XLOOKUP(B403,DATA!$B$4:$B$2103,DATA!$X$4:$X$2103,"",0,1),""))</f>
        <v>SU01F0303</v>
      </c>
      <c r="W403" s="52" t="str">
        <f t="array" ref="W403">IF(B403="","",IFERROR(XLOOKUP(B403,DATA!$B$4:$B$2103,DATA!$H$4:$H$2103,"",0,1),""))</f>
        <v>PLATAFORMA</v>
      </c>
      <c r="X403" s="52" t="str">
        <f t="shared" si="10"/>
        <v>2-ALTA</v>
      </c>
      <c r="Y403" s="87" t="str">
        <f t="shared" si="11"/>
        <v/>
      </c>
      <c r="Z403" s="52" t="str">
        <f t="shared" si="12"/>
        <v/>
      </c>
    </row>
    <row r="404" ht="15.75" customHeight="1">
      <c r="B404" s="47">
        <f>IF(DATA!B404="","",DATA!B404)</f>
        <v>20220005</v>
      </c>
      <c r="C404" s="47">
        <f t="array" ref="C404">IF(B404="","",IFERROR(XLOOKUP(B404,DATA!$B$4:$B$2103,DATA!$D$4:$D$2103,"",0,1),""))</f>
        <v>948610</v>
      </c>
      <c r="D404" s="47" t="str">
        <f t="array" ref="D404">IF(B404="","",IFERROR(XLOOKUP(B404,DATA!$B$4:$B$2103,DATA!$C$4:$C$2103,"",0,1),""))</f>
        <v>ANILLO TORICO</v>
      </c>
      <c r="E404" s="47">
        <f t="array" ref="E404">IF(B404="","",IFERROR(XLOOKUP(B404,DATA!$B$4:$B$2103,DATA!$W$4:$W$2103,"",0,1),""))</f>
        <v>900315569</v>
      </c>
      <c r="F404" s="47" t="str">
        <f t="array" ref="F404">IF(B404="","",IFERROR(XLOOKUP(E404,PROVEEDORES!$A$2:$A$200,PROVEEDORES!$B$2:$B$200,"NO ENCONTRADO",0,1),""))</f>
        <v>VOLVO GROUP COLOMBIA S A S</v>
      </c>
      <c r="G404" s="47" t="str">
        <f t="array" ref="G404">IF(B404="","",IFERROR(XLOOKUP(B404,DATA!$B$4:$B$2103,DATA!$L$4:$L$2103,"",0,1),""))</f>
        <v>UND</v>
      </c>
      <c r="H404" s="47">
        <f t="array" ref="H404">IF(B404="","",IFERROR(XLOOKUP(B404,DATA!$B$4:$B$2103,DATA!$E$4:$E$2103,0,0,1),0))</f>
        <v>2</v>
      </c>
      <c r="I404" s="48">
        <f t="array" ref="I404">IF(B404="","",IFERROR(XLOOKUP(B404,DATA!$B$4:$B$2103,DATA!$F$4:$F$2103,0,0,1),0))</f>
        <v>12622.68</v>
      </c>
      <c r="J404" s="48">
        <f t="shared" si="1"/>
        <v>25245.36</v>
      </c>
      <c r="K404" s="47">
        <f t="array" ref="K404">IF(B404="","",IFERROR(XLOOKUP(B404,DATA!$B$4:$B$2103,DATA!$N$4:$N$2103,0,0,1),0))</f>
        <v>101</v>
      </c>
      <c r="L404" s="85">
        <f t="shared" si="2"/>
        <v>0.2767123288</v>
      </c>
      <c r="M404" s="47">
        <f t="array" ref="M404">IF(B404="","",IFERROR(XLOOKUP(B404,DATA!$B$4:$B$2103,DATA!$P$4:$P$2103,0,0,1),0))</f>
        <v>0</v>
      </c>
      <c r="N404" s="47">
        <f t="shared" si="3"/>
        <v>1</v>
      </c>
      <c r="O404" s="47">
        <f t="shared" si="4"/>
        <v>3</v>
      </c>
      <c r="P404" s="47">
        <f t="shared" si="5"/>
        <v>7</v>
      </c>
      <c r="Q404" s="47" t="str">
        <f t="shared" si="6"/>
        <v>REORDEN INMEDIATO</v>
      </c>
      <c r="R404" s="47" t="str">
        <f t="shared" si="7"/>
        <v>GENERAR OC EN 24H</v>
      </c>
      <c r="S404" s="47">
        <f t="shared" si="8"/>
        <v>1</v>
      </c>
      <c r="T404" s="48">
        <f t="shared" si="9"/>
        <v>12622.68</v>
      </c>
      <c r="U404" s="47" t="str">
        <f t="array" ref="U404">IF(B404="","",IFERROR(XLOOKUP(B404,DATA!$B$4:$B$2103,DATA!$M$4:$M$2103,"",0,1),""))</f>
        <v>B</v>
      </c>
      <c r="V404" s="47" t="str">
        <f t="array" ref="V404">IF(B404="","",IFERROR(XLOOKUP(B404,DATA!$B$4:$B$2103,DATA!$X$4:$X$2103,"",0,1),""))</f>
        <v>SU01F0303</v>
      </c>
      <c r="W404" s="47" t="str">
        <f t="array" ref="W404">IF(B404="","",IFERROR(XLOOKUP(B404,DATA!$B$4:$B$2103,DATA!$H$4:$H$2103,"",0,1),""))</f>
        <v>PLATAFORMA</v>
      </c>
      <c r="X404" s="47" t="str">
        <f t="shared" si="10"/>
        <v>3-MEDIA</v>
      </c>
      <c r="Y404" s="65" t="str">
        <f t="shared" si="11"/>
        <v/>
      </c>
      <c r="Z404" s="47" t="str">
        <f t="shared" si="12"/>
        <v/>
      </c>
    </row>
    <row r="405" ht="15.75" customHeight="1">
      <c r="B405" s="52">
        <f>IF(DATA!B405="","",DATA!B405)</f>
        <v>20220006</v>
      </c>
      <c r="C405" s="52">
        <f t="array" ref="C405">IF(B405="","",IFERROR(XLOOKUP(B405,DATA!$B$4:$B$2103,DATA!$D$4:$D$2103,"",0,1),""))</f>
        <v>469846</v>
      </c>
      <c r="D405" s="52" t="str">
        <f t="array" ref="D405">IF(B405="","",IFERROR(XLOOKUP(B405,DATA!$B$4:$B$2103,DATA!$C$4:$C$2103,"",0,1),""))</f>
        <v>ANILLO RETEN</v>
      </c>
      <c r="E405" s="52">
        <f t="array" ref="E405">IF(B405="","",IFERROR(XLOOKUP(B405,DATA!$B$4:$B$2103,DATA!$W$4:$W$2103,"",0,1),""))</f>
        <v>900315569</v>
      </c>
      <c r="F405" s="52" t="str">
        <f t="array" ref="F405">IF(B405="","",IFERROR(XLOOKUP(E405,PROVEEDORES!$A$2:$A$200,PROVEEDORES!$B$2:$B$200,"NO ENCONTRADO",0,1),""))</f>
        <v>VOLVO GROUP COLOMBIA S A S</v>
      </c>
      <c r="G405" s="52" t="str">
        <f t="array" ref="G405">IF(B405="","",IFERROR(XLOOKUP(B405,DATA!$B$4:$B$2103,DATA!$L$4:$L$2103,"",0,1),""))</f>
        <v>UND</v>
      </c>
      <c r="H405" s="52">
        <f t="array" ref="H405">IF(B405="","",IFERROR(XLOOKUP(B405,DATA!$B$4:$B$2103,DATA!$E$4:$E$2103,0,0,1),0))</f>
        <v>4</v>
      </c>
      <c r="I405" s="53">
        <f t="array" ref="I405">IF(B405="","",IFERROR(XLOOKUP(B405,DATA!$B$4:$B$2103,DATA!$F$4:$F$2103,0,0,1),0))</f>
        <v>8731.474</v>
      </c>
      <c r="J405" s="53">
        <f t="shared" si="1"/>
        <v>34925.896</v>
      </c>
      <c r="K405" s="52">
        <f t="array" ref="K405">IF(B405="","",IFERROR(XLOOKUP(B405,DATA!$B$4:$B$2103,DATA!$N$4:$N$2103,0,0,1),0))</f>
        <v>103</v>
      </c>
      <c r="L405" s="86">
        <f t="shared" si="2"/>
        <v>0.2821917808</v>
      </c>
      <c r="M405" s="52">
        <f t="array" ref="M405">IF(B405="","",IFERROR(XLOOKUP(B405,DATA!$B$4:$B$2103,DATA!$P$4:$P$2103,0,0,1),0))</f>
        <v>0</v>
      </c>
      <c r="N405" s="52">
        <f t="shared" si="3"/>
        <v>1</v>
      </c>
      <c r="O405" s="52">
        <f t="shared" si="4"/>
        <v>3</v>
      </c>
      <c r="P405" s="52">
        <f t="shared" si="5"/>
        <v>14</v>
      </c>
      <c r="Q405" s="52" t="str">
        <f t="shared" si="6"/>
        <v>PRECAUCION</v>
      </c>
      <c r="R405" s="52" t="str">
        <f t="shared" si="7"/>
        <v>MONITOREAR 48H</v>
      </c>
      <c r="S405" s="52">
        <f t="shared" si="8"/>
        <v>0</v>
      </c>
      <c r="T405" s="53">
        <f t="shared" si="9"/>
        <v>0</v>
      </c>
      <c r="U405" s="52" t="str">
        <f t="array" ref="U405">IF(B405="","",IFERROR(XLOOKUP(B405,DATA!$B$4:$B$2103,DATA!$M$4:$M$2103,"",0,1),""))</f>
        <v>A</v>
      </c>
      <c r="V405" s="52" t="str">
        <f t="array" ref="V405">IF(B405="","",IFERROR(XLOOKUP(B405,DATA!$B$4:$B$2103,DATA!$X$4:$X$2103,"",0,1),""))</f>
        <v>SU01F0303</v>
      </c>
      <c r="W405" s="52" t="str">
        <f t="array" ref="W405">IF(B405="","",IFERROR(XLOOKUP(B405,DATA!$B$4:$B$2103,DATA!$H$4:$H$2103,"",0,1),""))</f>
        <v>PLATAFORMA</v>
      </c>
      <c r="X405" s="52" t="str">
        <f t="shared" si="10"/>
        <v>2-ALTA</v>
      </c>
      <c r="Y405" s="87" t="str">
        <f t="shared" si="11"/>
        <v/>
      </c>
      <c r="Z405" s="52" t="str">
        <f t="shared" si="12"/>
        <v/>
      </c>
    </row>
    <row r="406" ht="15.75" customHeight="1">
      <c r="B406" s="47">
        <f>IF(DATA!B406="","",DATA!B406)</f>
        <v>20220007</v>
      </c>
      <c r="C406" s="47">
        <f t="array" ref="C406">IF(B406="","",IFERROR(XLOOKUP(B406,DATA!$B$4:$B$2103,DATA!$D$4:$D$2103,"",0,1),""))</f>
        <v>21604032</v>
      </c>
      <c r="D406" s="47" t="str">
        <f t="array" ref="D406">IF(B406="","",IFERROR(XLOOKUP(B406,DATA!$B$4:$B$2103,DATA!$C$4:$C$2103,"",0,1),""))</f>
        <v>CAPA</v>
      </c>
      <c r="E406" s="47">
        <f t="array" ref="E406">IF(B406="","",IFERROR(XLOOKUP(B406,DATA!$B$4:$B$2103,DATA!$W$4:$W$2103,"",0,1),""))</f>
        <v>900315569</v>
      </c>
      <c r="F406" s="47" t="str">
        <f t="array" ref="F406">IF(B406="","",IFERROR(XLOOKUP(E406,PROVEEDORES!$A$2:$A$200,PROVEEDORES!$B$2:$B$200,"NO ENCONTRADO",0,1),""))</f>
        <v>VOLVO GROUP COLOMBIA S A S</v>
      </c>
      <c r="G406" s="47" t="str">
        <f t="array" ref="G406">IF(B406="","",IFERROR(XLOOKUP(B406,DATA!$B$4:$B$2103,DATA!$L$4:$L$2103,"",0,1),""))</f>
        <v>UND</v>
      </c>
      <c r="H406" s="47">
        <f t="array" ref="H406">IF(B406="","",IFERROR(XLOOKUP(B406,DATA!$B$4:$B$2103,DATA!$E$4:$E$2103,0,0,1),0))</f>
        <v>4</v>
      </c>
      <c r="I406" s="48">
        <f t="array" ref="I406">IF(B406="","",IFERROR(XLOOKUP(B406,DATA!$B$4:$B$2103,DATA!$F$4:$F$2103,0,0,1),0))</f>
        <v>118749.9</v>
      </c>
      <c r="J406" s="48">
        <f t="shared" si="1"/>
        <v>474999.6</v>
      </c>
      <c r="K406" s="47">
        <f t="array" ref="K406">IF(B406="","",IFERROR(XLOOKUP(B406,DATA!$B$4:$B$2103,DATA!$N$4:$N$2103,0,0,1),0))</f>
        <v>97</v>
      </c>
      <c r="L406" s="85">
        <f t="shared" si="2"/>
        <v>0.2657534247</v>
      </c>
      <c r="M406" s="47">
        <f t="array" ref="M406">IF(B406="","",IFERROR(XLOOKUP(B406,DATA!$B$4:$B$2103,DATA!$P$4:$P$2103,0,0,1),0))</f>
        <v>0</v>
      </c>
      <c r="N406" s="47">
        <f t="shared" si="3"/>
        <v>1</v>
      </c>
      <c r="O406" s="47">
        <f t="shared" si="4"/>
        <v>3</v>
      </c>
      <c r="P406" s="47">
        <f t="shared" si="5"/>
        <v>15</v>
      </c>
      <c r="Q406" s="47" t="str">
        <f t="shared" si="6"/>
        <v>PRECAUCION</v>
      </c>
      <c r="R406" s="47" t="str">
        <f t="shared" si="7"/>
        <v>MONITOREAR 48H</v>
      </c>
      <c r="S406" s="47">
        <f t="shared" si="8"/>
        <v>0</v>
      </c>
      <c r="T406" s="48">
        <f t="shared" si="9"/>
        <v>0</v>
      </c>
      <c r="U406" s="47" t="str">
        <f t="array" ref="U406">IF(B406="","",IFERROR(XLOOKUP(B406,DATA!$B$4:$B$2103,DATA!$M$4:$M$2103,"",0,1),""))</f>
        <v>A</v>
      </c>
      <c r="V406" s="47" t="str">
        <f t="array" ref="V406">IF(B406="","",IFERROR(XLOOKUP(B406,DATA!$B$4:$B$2103,DATA!$X$4:$X$2103,"",0,1),""))</f>
        <v>SU01F0303</v>
      </c>
      <c r="W406" s="47" t="str">
        <f t="array" ref="W406">IF(B406="","",IFERROR(XLOOKUP(B406,DATA!$B$4:$B$2103,DATA!$H$4:$H$2103,"",0,1),""))</f>
        <v>PLATAFORMA</v>
      </c>
      <c r="X406" s="47" t="str">
        <f t="shared" si="10"/>
        <v>2-ALTA</v>
      </c>
      <c r="Y406" s="65" t="str">
        <f t="shared" si="11"/>
        <v/>
      </c>
      <c r="Z406" s="47" t="str">
        <f t="shared" si="12"/>
        <v/>
      </c>
    </row>
    <row r="407" ht="15.75" customHeight="1">
      <c r="B407" s="52">
        <f>IF(DATA!B407="","",DATA!B407)</f>
        <v>20220008</v>
      </c>
      <c r="C407" s="52">
        <f t="array" ref="C407">IF(B407="","",IFERROR(XLOOKUP(B407,DATA!$B$4:$B$2103,DATA!$D$4:$D$2103,"",0,1),""))</f>
        <v>22508781</v>
      </c>
      <c r="D407" s="52" t="str">
        <f t="array" ref="D407">IF(B407="","",IFERROR(XLOOKUP(B407,DATA!$B$4:$B$2103,DATA!$C$4:$C$2103,"",0,1),""))</f>
        <v>BOMBA DE ACEITE MOTOR</v>
      </c>
      <c r="E407" s="52">
        <f t="array" ref="E407">IF(B407="","",IFERROR(XLOOKUP(B407,DATA!$B$4:$B$2103,DATA!$W$4:$W$2103,"",0,1),""))</f>
        <v>900315569</v>
      </c>
      <c r="F407" s="52" t="str">
        <f t="array" ref="F407">IF(B407="","",IFERROR(XLOOKUP(E407,PROVEEDORES!$A$2:$A$200,PROVEEDORES!$B$2:$B$200,"NO ENCONTRADO",0,1),""))</f>
        <v>VOLVO GROUP COLOMBIA S A S</v>
      </c>
      <c r="G407" s="52" t="str">
        <f t="array" ref="G407">IF(B407="","",IFERROR(XLOOKUP(B407,DATA!$B$4:$B$2103,DATA!$L$4:$L$2103,"",0,1),""))</f>
        <v>UND</v>
      </c>
      <c r="H407" s="52">
        <f t="array" ref="H407">IF(B407="","",IFERROR(XLOOKUP(B407,DATA!$B$4:$B$2103,DATA!$E$4:$E$2103,0,0,1),0))</f>
        <v>4</v>
      </c>
      <c r="I407" s="53">
        <f t="array" ref="I407">IF(B407="","",IFERROR(XLOOKUP(B407,DATA!$B$4:$B$2103,DATA!$F$4:$F$2103,0,0,1),0))</f>
        <v>11534730</v>
      </c>
      <c r="J407" s="53">
        <f t="shared" si="1"/>
        <v>46138920</v>
      </c>
      <c r="K407" s="52">
        <f t="array" ref="K407">IF(B407="","",IFERROR(XLOOKUP(B407,DATA!$B$4:$B$2103,DATA!$N$4:$N$2103,0,0,1),0))</f>
        <v>56</v>
      </c>
      <c r="L407" s="86">
        <f t="shared" si="2"/>
        <v>0.1534246575</v>
      </c>
      <c r="M407" s="52">
        <f t="array" ref="M407">IF(B407="","",IFERROR(XLOOKUP(B407,DATA!$B$4:$B$2103,DATA!$P$4:$P$2103,0,0,1),0))</f>
        <v>0</v>
      </c>
      <c r="N407" s="52">
        <f t="shared" si="3"/>
        <v>1</v>
      </c>
      <c r="O407" s="52">
        <f t="shared" si="4"/>
        <v>2</v>
      </c>
      <c r="P407" s="52">
        <f t="shared" si="5"/>
        <v>26</v>
      </c>
      <c r="Q407" s="52" t="str">
        <f t="shared" si="6"/>
        <v>PRECAUCION</v>
      </c>
      <c r="R407" s="52" t="str">
        <f t="shared" si="7"/>
        <v>MONITOREAR 48H</v>
      </c>
      <c r="S407" s="52">
        <f t="shared" si="8"/>
        <v>0</v>
      </c>
      <c r="T407" s="53">
        <f t="shared" si="9"/>
        <v>0</v>
      </c>
      <c r="U407" s="52" t="str">
        <f t="array" ref="U407">IF(B407="","",IFERROR(XLOOKUP(B407,DATA!$B$4:$B$2103,DATA!$M$4:$M$2103,"",0,1),""))</f>
        <v>A</v>
      </c>
      <c r="V407" s="52" t="str">
        <f t="array" ref="V407">IF(B407="","",IFERROR(XLOOKUP(B407,DATA!$B$4:$B$2103,DATA!$X$4:$X$2103,"",0,1),""))</f>
        <v>SU01F0201</v>
      </c>
      <c r="W407" s="52" t="str">
        <f t="array" ref="W407">IF(B407="","",IFERROR(XLOOKUP(B407,DATA!$B$4:$B$2103,DATA!$H$4:$H$2103,"",0,1),""))</f>
        <v>PLATAFORMA</v>
      </c>
      <c r="X407" s="52" t="str">
        <f t="shared" si="10"/>
        <v>2-ALTA</v>
      </c>
      <c r="Y407" s="87" t="str">
        <f t="shared" si="11"/>
        <v/>
      </c>
      <c r="Z407" s="52" t="str">
        <f t="shared" si="12"/>
        <v/>
      </c>
    </row>
    <row r="408" ht="15.75" customHeight="1">
      <c r="B408" s="47">
        <f>IF(DATA!B408="","",DATA!B408)</f>
        <v>20220009</v>
      </c>
      <c r="C408" s="47">
        <f t="array" ref="C408">IF(B408="","",IFERROR(XLOOKUP(B408,DATA!$B$4:$B$2103,DATA!$D$4:$D$2103,"",0,1),""))</f>
        <v>20779217</v>
      </c>
      <c r="D408" s="47" t="str">
        <f t="array" ref="D408">IF(B408="","",IFERROR(XLOOKUP(B408,DATA!$B$4:$B$2103,DATA!$C$4:$C$2103,"",0,1),""))</f>
        <v>CUERPO VALVULAR</v>
      </c>
      <c r="E408" s="47">
        <f t="array" ref="E408">IF(B408="","",IFERROR(XLOOKUP(B408,DATA!$B$4:$B$2103,DATA!$W$4:$W$2103,"",0,1),""))</f>
        <v>900315569</v>
      </c>
      <c r="F408" s="47" t="str">
        <f t="array" ref="F408">IF(B408="","",IFERROR(XLOOKUP(E408,PROVEEDORES!$A$2:$A$200,PROVEEDORES!$B$2:$B$200,"NO ENCONTRADO",0,1),""))</f>
        <v>VOLVO GROUP COLOMBIA S A S</v>
      </c>
      <c r="G408" s="47" t="str">
        <f t="array" ref="G408">IF(B408="","",IFERROR(XLOOKUP(B408,DATA!$B$4:$B$2103,DATA!$L$4:$L$2103,"",0,1),""))</f>
        <v>UND</v>
      </c>
      <c r="H408" s="47">
        <f t="array" ref="H408">IF(B408="","",IFERROR(XLOOKUP(B408,DATA!$B$4:$B$2103,DATA!$E$4:$E$2103,0,0,1),0))</f>
        <v>0</v>
      </c>
      <c r="I408" s="48">
        <f t="array" ref="I408">IF(B408="","",IFERROR(XLOOKUP(B408,DATA!$B$4:$B$2103,DATA!$F$4:$F$2103,0,0,1),0))</f>
        <v>4224101</v>
      </c>
      <c r="J408" s="48">
        <f t="shared" si="1"/>
        <v>0</v>
      </c>
      <c r="K408" s="47">
        <f t="array" ref="K408">IF(B408="","",IFERROR(XLOOKUP(B408,DATA!$B$4:$B$2103,DATA!$N$4:$N$2103,0,0,1),0))</f>
        <v>4</v>
      </c>
      <c r="L408" s="85">
        <f t="shared" si="2"/>
        <v>0.01095890411</v>
      </c>
      <c r="M408" s="47">
        <f t="array" ref="M408">IF(B408="","",IFERROR(XLOOKUP(B408,DATA!$B$4:$B$2103,DATA!$P$4:$P$2103,0,0,1),0))</f>
        <v>0</v>
      </c>
      <c r="N408" s="47">
        <f t="shared" si="3"/>
        <v>0</v>
      </c>
      <c r="O408" s="47">
        <f t="shared" si="4"/>
        <v>0</v>
      </c>
      <c r="P408" s="47">
        <f t="shared" si="5"/>
        <v>0</v>
      </c>
      <c r="Q408" s="47" t="str">
        <f t="shared" si="6"/>
        <v>CRITICO</v>
      </c>
      <c r="R408" s="47" t="str">
        <f t="shared" si="7"/>
        <v>PEDIR INMEDIATAMENTE</v>
      </c>
      <c r="S408" s="47">
        <f t="shared" si="8"/>
        <v>0</v>
      </c>
      <c r="T408" s="48">
        <f t="shared" si="9"/>
        <v>0</v>
      </c>
      <c r="U408" s="47" t="str">
        <f t="array" ref="U408">IF(B408="","",IFERROR(XLOOKUP(B408,DATA!$B$4:$B$2103,DATA!$M$4:$M$2103,"",0,1),""))</f>
        <v>C</v>
      </c>
      <c r="V408" s="47" t="str">
        <f t="array" ref="V408">IF(B408="","",IFERROR(XLOOKUP(B408,DATA!$B$4:$B$2103,DATA!$X$4:$X$2103,"",0,1),""))</f>
        <v>SU01C0101</v>
      </c>
      <c r="W408" s="47" t="str">
        <f t="array" ref="W408">IF(B408="","",IFERROR(XLOOKUP(B408,DATA!$B$4:$B$2103,DATA!$H$4:$H$2103,"",0,1),""))</f>
        <v>PLATAFORMA</v>
      </c>
      <c r="X408" s="47" t="str">
        <f t="shared" si="10"/>
        <v>4-BAJA</v>
      </c>
      <c r="Y408" s="65">
        <f t="shared" si="11"/>
        <v>4.00408</v>
      </c>
      <c r="Z408" s="47">
        <f t="shared" si="12"/>
        <v>20220009</v>
      </c>
    </row>
    <row r="409" ht="15.75" customHeight="1">
      <c r="B409" s="52">
        <f>IF(DATA!B409="","",DATA!B409)</f>
        <v>20220010</v>
      </c>
      <c r="C409" s="52">
        <f t="array" ref="C409">IF(B409="","",IFERROR(XLOOKUP(B409,DATA!$B$4:$B$2103,DATA!$D$4:$D$2103,"",0,1),""))</f>
        <v>8170534</v>
      </c>
      <c r="D409" s="52" t="str">
        <f t="array" ref="D409">IF(B409="","",IFERROR(XLOOKUP(B409,DATA!$B$4:$B$2103,DATA!$C$4:$C$2103,"",0,1),""))</f>
        <v>JUNTA CUERPO VALVULAR</v>
      </c>
      <c r="E409" s="52">
        <f t="array" ref="E409">IF(B409="","",IFERROR(XLOOKUP(B409,DATA!$B$4:$B$2103,DATA!$W$4:$W$2103,"",0,1),""))</f>
        <v>900315569</v>
      </c>
      <c r="F409" s="52" t="str">
        <f t="array" ref="F409">IF(B409="","",IFERROR(XLOOKUP(E409,PROVEEDORES!$A$2:$A$200,PROVEEDORES!$B$2:$B$200,"NO ENCONTRADO",0,1),""))</f>
        <v>VOLVO GROUP COLOMBIA S A S</v>
      </c>
      <c r="G409" s="52" t="str">
        <f t="array" ref="G409">IF(B409="","",IFERROR(XLOOKUP(B409,DATA!$B$4:$B$2103,DATA!$L$4:$L$2103,"",0,1),""))</f>
        <v>UND</v>
      </c>
      <c r="H409" s="52">
        <f t="array" ref="H409">IF(B409="","",IFERROR(XLOOKUP(B409,DATA!$B$4:$B$2103,DATA!$E$4:$E$2103,0,0,1),0))</f>
        <v>3</v>
      </c>
      <c r="I409" s="53">
        <f t="array" ref="I409">IF(B409="","",IFERROR(XLOOKUP(B409,DATA!$B$4:$B$2103,DATA!$F$4:$F$2103,0,0,1),0))</f>
        <v>136298.6</v>
      </c>
      <c r="J409" s="53">
        <f t="shared" si="1"/>
        <v>408895.8</v>
      </c>
      <c r="K409" s="52">
        <f t="array" ref="K409">IF(B409="","",IFERROR(XLOOKUP(B409,DATA!$B$4:$B$2103,DATA!$N$4:$N$2103,0,0,1),0))</f>
        <v>6</v>
      </c>
      <c r="L409" s="86">
        <f t="shared" si="2"/>
        <v>0.01643835616</v>
      </c>
      <c r="M409" s="52">
        <f t="array" ref="M409">IF(B409="","",IFERROR(XLOOKUP(B409,DATA!$B$4:$B$2103,DATA!$P$4:$P$2103,0,0,1),0))</f>
        <v>0</v>
      </c>
      <c r="N409" s="52">
        <f t="shared" si="3"/>
        <v>0</v>
      </c>
      <c r="O409" s="52">
        <f t="shared" si="4"/>
        <v>0</v>
      </c>
      <c r="P409" s="52">
        <f t="shared" si="5"/>
        <v>183</v>
      </c>
      <c r="Q409" s="52" t="str">
        <f t="shared" si="6"/>
        <v>EXCESO</v>
      </c>
      <c r="R409" s="52" t="str">
        <f t="shared" si="7"/>
        <v>EVALUAR REDUCCION</v>
      </c>
      <c r="S409" s="52">
        <f t="shared" si="8"/>
        <v>0</v>
      </c>
      <c r="T409" s="53">
        <f t="shared" si="9"/>
        <v>0</v>
      </c>
      <c r="U409" s="52" t="str">
        <f t="array" ref="U409">IF(B409="","",IFERROR(XLOOKUP(B409,DATA!$B$4:$B$2103,DATA!$M$4:$M$2103,"",0,1),""))</f>
        <v>C</v>
      </c>
      <c r="V409" s="52" t="str">
        <f t="array" ref="V409">IF(B409="","",IFERROR(XLOOKUP(B409,DATA!$B$4:$B$2103,DATA!$X$4:$X$2103,"",0,1),""))</f>
        <v>SU01F0203</v>
      </c>
      <c r="W409" s="52" t="str">
        <f t="array" ref="W409">IF(B409="","",IFERROR(XLOOKUP(B409,DATA!$B$4:$B$2103,DATA!$H$4:$H$2103,"",0,1),""))</f>
        <v>PLATAFORMA</v>
      </c>
      <c r="X409" s="52" t="str">
        <f t="shared" si="10"/>
        <v>4-BAJA</v>
      </c>
      <c r="Y409" s="87" t="str">
        <f t="shared" si="11"/>
        <v/>
      </c>
      <c r="Z409" s="52" t="str">
        <f t="shared" si="12"/>
        <v/>
      </c>
    </row>
    <row r="410" ht="15.75" customHeight="1">
      <c r="B410" s="47">
        <f>IF(DATA!B410="","",DATA!B410)</f>
        <v>20220011</v>
      </c>
      <c r="C410" s="47">
        <f t="array" ref="C410">IF(B410="","",IFERROR(XLOOKUP(B410,DATA!$B$4:$B$2103,DATA!$D$4:$D$2103,"",0,1),""))</f>
        <v>21634024</v>
      </c>
      <c r="D410" s="47" t="str">
        <f t="array" ref="D410">IF(B410="","",IFERROR(XLOOKUP(B410,DATA!$B$4:$B$2103,DATA!$C$4:$C$2103,"",0,1),""))</f>
        <v>SENSOR DE PRESION DE ACEITE MOTOR</v>
      </c>
      <c r="E410" s="47">
        <f t="array" ref="E410">IF(B410="","",IFERROR(XLOOKUP(B410,DATA!$B$4:$B$2103,DATA!$W$4:$W$2103,"",0,1),""))</f>
        <v>900315569</v>
      </c>
      <c r="F410" s="47" t="str">
        <f t="array" ref="F410">IF(B410="","",IFERROR(XLOOKUP(E410,PROVEEDORES!$A$2:$A$200,PROVEEDORES!$B$2:$B$200,"NO ENCONTRADO",0,1),""))</f>
        <v>VOLVO GROUP COLOMBIA S A S</v>
      </c>
      <c r="G410" s="47" t="str">
        <f t="array" ref="G410">IF(B410="","",IFERROR(XLOOKUP(B410,DATA!$B$4:$B$2103,DATA!$L$4:$L$2103,"",0,1),""))</f>
        <v>UND</v>
      </c>
      <c r="H410" s="47">
        <f t="array" ref="H410">IF(B410="","",IFERROR(XLOOKUP(B410,DATA!$B$4:$B$2103,DATA!$E$4:$E$2103,0,0,1),0))</f>
        <v>1</v>
      </c>
      <c r="I410" s="48">
        <f t="array" ref="I410">IF(B410="","",IFERROR(XLOOKUP(B410,DATA!$B$4:$B$2103,DATA!$F$4:$F$2103,0,0,1),0))</f>
        <v>437125.1</v>
      </c>
      <c r="J410" s="48">
        <f t="shared" si="1"/>
        <v>437125.1</v>
      </c>
      <c r="K410" s="47">
        <f t="array" ref="K410">IF(B410="","",IFERROR(XLOOKUP(B410,DATA!$B$4:$B$2103,DATA!$N$4:$N$2103,0,0,1),0))</f>
        <v>21</v>
      </c>
      <c r="L410" s="85">
        <f t="shared" si="2"/>
        <v>0.05753424658</v>
      </c>
      <c r="M410" s="47">
        <f t="array" ref="M410">IF(B410="","",IFERROR(XLOOKUP(B410,DATA!$B$4:$B$2103,DATA!$P$4:$P$2103,0,0,1),0))</f>
        <v>0</v>
      </c>
      <c r="N410" s="47">
        <f t="shared" si="3"/>
        <v>0</v>
      </c>
      <c r="O410" s="47">
        <f t="shared" si="4"/>
        <v>0</v>
      </c>
      <c r="P410" s="47">
        <f t="shared" si="5"/>
        <v>17</v>
      </c>
      <c r="Q410" s="47" t="str">
        <f t="shared" si="6"/>
        <v>OPTIMO</v>
      </c>
      <c r="R410" s="47" t="str">
        <f t="shared" si="7"/>
        <v>NIVEL OPTIMO</v>
      </c>
      <c r="S410" s="47">
        <f t="shared" si="8"/>
        <v>0</v>
      </c>
      <c r="T410" s="48">
        <f t="shared" si="9"/>
        <v>0</v>
      </c>
      <c r="U410" s="47" t="str">
        <f t="array" ref="U410">IF(B410="","",IFERROR(XLOOKUP(B410,DATA!$B$4:$B$2103,DATA!$M$4:$M$2103,"",0,1),""))</f>
        <v>A</v>
      </c>
      <c r="V410" s="47" t="str">
        <f t="array" ref="V410">IF(B410="","",IFERROR(XLOOKUP(B410,DATA!$B$4:$B$2103,DATA!$X$4:$X$2103,"",0,1),""))</f>
        <v>SU01F0304</v>
      </c>
      <c r="W410" s="47" t="str">
        <f t="array" ref="W410">IF(B410="","",IFERROR(XLOOKUP(B410,DATA!$B$4:$B$2103,DATA!$H$4:$H$2103,"",0,1),""))</f>
        <v>PLATAFORMA</v>
      </c>
      <c r="X410" s="47" t="str">
        <f t="shared" si="10"/>
        <v>2-ALTA</v>
      </c>
      <c r="Y410" s="65" t="str">
        <f t="shared" si="11"/>
        <v/>
      </c>
      <c r="Z410" s="47" t="str">
        <f t="shared" si="12"/>
        <v/>
      </c>
    </row>
    <row r="411" ht="15.75" customHeight="1">
      <c r="B411" s="52">
        <f>IF(DATA!B411="","",DATA!B411)</f>
        <v>20220012</v>
      </c>
      <c r="C411" s="52">
        <f t="array" ref="C411">IF(B411="","",IFERROR(XLOOKUP(B411,DATA!$B$4:$B$2103,DATA!$D$4:$D$2103,"",0,1),""))</f>
        <v>8194424</v>
      </c>
      <c r="D411" s="52" t="str">
        <f t="array" ref="D411">IF(B411="","",IFERROR(XLOOKUP(B411,DATA!$B$4:$B$2103,DATA!$C$4:$C$2103,"",0,1),""))</f>
        <v>SOLENOIDE VALVULA ENFRIAMIENTO PISTONES</v>
      </c>
      <c r="E411" s="52">
        <f t="array" ref="E411">IF(B411="","",IFERROR(XLOOKUP(B411,DATA!$B$4:$B$2103,DATA!$W$4:$W$2103,"",0,1),""))</f>
        <v>900315569</v>
      </c>
      <c r="F411" s="52" t="str">
        <f t="array" ref="F411">IF(B411="","",IFERROR(XLOOKUP(E411,PROVEEDORES!$A$2:$A$200,PROVEEDORES!$B$2:$B$200,"NO ENCONTRADO",0,1),""))</f>
        <v>VOLVO GROUP COLOMBIA S A S</v>
      </c>
      <c r="G411" s="52" t="str">
        <f t="array" ref="G411">IF(B411="","",IFERROR(XLOOKUP(B411,DATA!$B$4:$B$2103,DATA!$L$4:$L$2103,"",0,1),""))</f>
        <v>UND</v>
      </c>
      <c r="H411" s="52">
        <f t="array" ref="H411">IF(B411="","",IFERROR(XLOOKUP(B411,DATA!$B$4:$B$2103,DATA!$E$4:$E$2103,0,0,1),0))</f>
        <v>0</v>
      </c>
      <c r="I411" s="53">
        <f t="array" ref="I411">IF(B411="","",IFERROR(XLOOKUP(B411,DATA!$B$4:$B$2103,DATA!$F$4:$F$2103,0,0,1),0))</f>
        <v>1494259</v>
      </c>
      <c r="J411" s="53">
        <f t="shared" si="1"/>
        <v>0</v>
      </c>
      <c r="K411" s="52">
        <f t="array" ref="K411">IF(B411="","",IFERROR(XLOOKUP(B411,DATA!$B$4:$B$2103,DATA!$N$4:$N$2103,0,0,1),0))</f>
        <v>15</v>
      </c>
      <c r="L411" s="86">
        <f t="shared" si="2"/>
        <v>0.04109589041</v>
      </c>
      <c r="M411" s="52">
        <f t="array" ref="M411">IF(B411="","",IFERROR(XLOOKUP(B411,DATA!$B$4:$B$2103,DATA!$P$4:$P$2103,0,0,1),0))</f>
        <v>0</v>
      </c>
      <c r="N411" s="52">
        <f t="shared" si="3"/>
        <v>0</v>
      </c>
      <c r="O411" s="52">
        <f t="shared" si="4"/>
        <v>0</v>
      </c>
      <c r="P411" s="52">
        <f t="shared" si="5"/>
        <v>0</v>
      </c>
      <c r="Q411" s="52" t="str">
        <f t="shared" si="6"/>
        <v>CRITICO</v>
      </c>
      <c r="R411" s="52" t="str">
        <f t="shared" si="7"/>
        <v>PEDIR INMEDIATAMENTE</v>
      </c>
      <c r="S411" s="52">
        <f t="shared" si="8"/>
        <v>0</v>
      </c>
      <c r="T411" s="53">
        <f t="shared" si="9"/>
        <v>0</v>
      </c>
      <c r="U411" s="52" t="str">
        <f t="array" ref="U411">IF(B411="","",IFERROR(XLOOKUP(B411,DATA!$B$4:$B$2103,DATA!$M$4:$M$2103,"",0,1),""))</f>
        <v>A</v>
      </c>
      <c r="V411" s="52" t="str">
        <f t="array" ref="V411">IF(B411="","",IFERROR(XLOOKUP(B411,DATA!$B$4:$B$2103,DATA!$X$4:$X$2103,"",0,1),""))</f>
        <v>SU01F0202</v>
      </c>
      <c r="W411" s="52" t="str">
        <f t="array" ref="W411">IF(B411="","",IFERROR(XLOOKUP(B411,DATA!$B$4:$B$2103,DATA!$H$4:$H$2103,"",0,1),""))</f>
        <v>PLATAFORMA</v>
      </c>
      <c r="X411" s="52" t="str">
        <f t="shared" si="10"/>
        <v>1-MAXIMA</v>
      </c>
      <c r="Y411" s="87">
        <f t="shared" si="11"/>
        <v>15.00411</v>
      </c>
      <c r="Z411" s="52">
        <f t="shared" si="12"/>
        <v>20220012</v>
      </c>
    </row>
    <row r="412" ht="15.75" customHeight="1">
      <c r="B412" s="47">
        <f>IF(DATA!B412="","",DATA!B412)</f>
        <v>20220013</v>
      </c>
      <c r="C412" s="47">
        <f t="array" ref="C412">IF(B412="","",IFERROR(XLOOKUP(B412,DATA!$B$4:$B$2103,DATA!$D$4:$D$2103,"",0,1),""))</f>
        <v>1526474</v>
      </c>
      <c r="D412" s="47" t="str">
        <f t="array" ref="D412">IF(B412="","",IFERROR(XLOOKUP(B412,DATA!$B$4:$B$2103,DATA!$C$4:$C$2103,"",0,1),""))</f>
        <v>ANILLO TORICO</v>
      </c>
      <c r="E412" s="47">
        <f t="array" ref="E412">IF(B412="","",IFERROR(XLOOKUP(B412,DATA!$B$4:$B$2103,DATA!$W$4:$W$2103,"",0,1),""))</f>
        <v>900315569</v>
      </c>
      <c r="F412" s="47" t="str">
        <f t="array" ref="F412">IF(B412="","",IFERROR(XLOOKUP(E412,PROVEEDORES!$A$2:$A$200,PROVEEDORES!$B$2:$B$200,"NO ENCONTRADO",0,1),""))</f>
        <v>VOLVO GROUP COLOMBIA S A S</v>
      </c>
      <c r="G412" s="47" t="str">
        <f t="array" ref="G412">IF(B412="","",IFERROR(XLOOKUP(B412,DATA!$B$4:$B$2103,DATA!$L$4:$L$2103,"",0,1),""))</f>
        <v>UND</v>
      </c>
      <c r="H412" s="47">
        <f t="array" ref="H412">IF(B412="","",IFERROR(XLOOKUP(B412,DATA!$B$4:$B$2103,DATA!$E$4:$E$2103,0,0,1),0))</f>
        <v>1</v>
      </c>
      <c r="I412" s="48">
        <f t="array" ref="I412">IF(B412="","",IFERROR(XLOOKUP(B412,DATA!$B$4:$B$2103,DATA!$F$4:$F$2103,0,0,1),0))</f>
        <v>5029.515</v>
      </c>
      <c r="J412" s="48">
        <f t="shared" si="1"/>
        <v>5029.515</v>
      </c>
      <c r="K412" s="47">
        <f t="array" ref="K412">IF(B412="","",IFERROR(XLOOKUP(B412,DATA!$B$4:$B$2103,DATA!$N$4:$N$2103,0,0,1),0))</f>
        <v>0</v>
      </c>
      <c r="L412" s="85">
        <f t="shared" si="2"/>
        <v>0</v>
      </c>
      <c r="M412" s="47">
        <f t="array" ref="M412">IF(B412="","",IFERROR(XLOOKUP(B412,DATA!$B$4:$B$2103,DATA!$P$4:$P$2103,0,0,1),0))</f>
        <v>0</v>
      </c>
      <c r="N412" s="47">
        <f t="shared" si="3"/>
        <v>0</v>
      </c>
      <c r="O412" s="47">
        <f t="shared" si="4"/>
        <v>0</v>
      </c>
      <c r="P412" s="47" t="str">
        <f t="shared" si="5"/>
        <v/>
      </c>
      <c r="Q412" s="47" t="str">
        <f t="shared" si="6"/>
        <v>EXCESO</v>
      </c>
      <c r="R412" s="47" t="str">
        <f t="shared" si="7"/>
        <v>EVALUAR REDUCCION</v>
      </c>
      <c r="S412" s="47">
        <f t="shared" si="8"/>
        <v>0</v>
      </c>
      <c r="T412" s="48">
        <f t="shared" si="9"/>
        <v>0</v>
      </c>
      <c r="U412" s="47" t="str">
        <f t="array" ref="U412">IF(B412="","",IFERROR(XLOOKUP(B412,DATA!$B$4:$B$2103,DATA!$M$4:$M$2103,"",0,1),""))</f>
        <v>A</v>
      </c>
      <c r="V412" s="47" t="str">
        <f t="array" ref="V412">IF(B412="","",IFERROR(XLOOKUP(B412,DATA!$B$4:$B$2103,DATA!$X$4:$X$2103,"",0,1),""))</f>
        <v>SU01F0203</v>
      </c>
      <c r="W412" s="47" t="str">
        <f t="array" ref="W412">IF(B412="","",IFERROR(XLOOKUP(B412,DATA!$B$4:$B$2103,DATA!$H$4:$H$2103,"",0,1),""))</f>
        <v>PLATAFORMA</v>
      </c>
      <c r="X412" s="47" t="str">
        <f t="shared" si="10"/>
        <v>2-ALTA</v>
      </c>
      <c r="Y412" s="65" t="str">
        <f t="shared" si="11"/>
        <v/>
      </c>
      <c r="Z412" s="47" t="str">
        <f t="shared" si="12"/>
        <v/>
      </c>
    </row>
    <row r="413" ht="15.75" customHeight="1">
      <c r="B413" s="52">
        <f>IF(DATA!B413="","",DATA!B413)</f>
        <v>20220014</v>
      </c>
      <c r="C413" s="52">
        <f t="array" ref="C413">IF(B413="","",IFERROR(XLOOKUP(B413,DATA!$B$4:$B$2103,DATA!$D$4:$D$2103,"",0,1),""))</f>
        <v>22416685</v>
      </c>
      <c r="D413" s="52" t="str">
        <f t="array" ref="D413">IF(B413="","",IFERROR(XLOOKUP(B413,DATA!$B$4:$B$2103,DATA!$C$4:$C$2103,"",0,1),""))</f>
        <v>VALVULA REDUCTORA (AMARILLA)</v>
      </c>
      <c r="E413" s="52">
        <f t="array" ref="E413">IF(B413="","",IFERROR(XLOOKUP(B413,DATA!$B$4:$B$2103,DATA!$W$4:$W$2103,"",0,1),""))</f>
        <v>900315569</v>
      </c>
      <c r="F413" s="52" t="str">
        <f t="array" ref="F413">IF(B413="","",IFERROR(XLOOKUP(E413,PROVEEDORES!$A$2:$A$200,PROVEEDORES!$B$2:$B$200,"NO ENCONTRADO",0,1),""))</f>
        <v>VOLVO GROUP COLOMBIA S A S</v>
      </c>
      <c r="G413" s="52" t="str">
        <f t="array" ref="G413">IF(B413="","",IFERROR(XLOOKUP(B413,DATA!$B$4:$B$2103,DATA!$L$4:$L$2103,"",0,1),""))</f>
        <v>UND</v>
      </c>
      <c r="H413" s="52">
        <f t="array" ref="H413">IF(B413="","",IFERROR(XLOOKUP(B413,DATA!$B$4:$B$2103,DATA!$E$4:$E$2103,0,0,1),0))</f>
        <v>1</v>
      </c>
      <c r="I413" s="53">
        <f t="array" ref="I413">IF(B413="","",IFERROR(XLOOKUP(B413,DATA!$B$4:$B$2103,DATA!$F$4:$F$2103,0,0,1),0))</f>
        <v>344146</v>
      </c>
      <c r="J413" s="53">
        <f t="shared" si="1"/>
        <v>344146</v>
      </c>
      <c r="K413" s="52">
        <f t="array" ref="K413">IF(B413="","",IFERROR(XLOOKUP(B413,DATA!$B$4:$B$2103,DATA!$N$4:$N$2103,0,0,1),0))</f>
        <v>1</v>
      </c>
      <c r="L413" s="86">
        <f t="shared" si="2"/>
        <v>0.002739726027</v>
      </c>
      <c r="M413" s="52">
        <f t="array" ref="M413">IF(B413="","",IFERROR(XLOOKUP(B413,DATA!$B$4:$B$2103,DATA!$P$4:$P$2103,0,0,1),0))</f>
        <v>0</v>
      </c>
      <c r="N413" s="52">
        <f t="shared" si="3"/>
        <v>0</v>
      </c>
      <c r="O413" s="52">
        <f t="shared" si="4"/>
        <v>0</v>
      </c>
      <c r="P413" s="52">
        <f t="shared" si="5"/>
        <v>365</v>
      </c>
      <c r="Q413" s="52" t="str">
        <f t="shared" si="6"/>
        <v>EXCESO</v>
      </c>
      <c r="R413" s="52" t="str">
        <f t="shared" si="7"/>
        <v>EVALUAR REDUCCION</v>
      </c>
      <c r="S413" s="52">
        <f t="shared" si="8"/>
        <v>0</v>
      </c>
      <c r="T413" s="53">
        <f t="shared" si="9"/>
        <v>0</v>
      </c>
      <c r="U413" s="52" t="str">
        <f t="array" ref="U413">IF(B413="","",IFERROR(XLOOKUP(B413,DATA!$B$4:$B$2103,DATA!$M$4:$M$2103,"",0,1),""))</f>
        <v>B</v>
      </c>
      <c r="V413" s="52" t="str">
        <f t="array" ref="V413">IF(B413="","",IFERROR(XLOOKUP(B413,DATA!$B$4:$B$2103,DATA!$X$4:$X$2103,"",0,1),""))</f>
        <v>SU01F0204</v>
      </c>
      <c r="W413" s="52" t="str">
        <f t="array" ref="W413">IF(B413="","",IFERROR(XLOOKUP(B413,DATA!$B$4:$B$2103,DATA!$H$4:$H$2103,"",0,1),""))</f>
        <v>PLATAFORMA</v>
      </c>
      <c r="X413" s="52" t="str">
        <f t="shared" si="10"/>
        <v>3-MEDIA</v>
      </c>
      <c r="Y413" s="87" t="str">
        <f t="shared" si="11"/>
        <v/>
      </c>
      <c r="Z413" s="52" t="str">
        <f t="shared" si="12"/>
        <v/>
      </c>
    </row>
    <row r="414" ht="15.75" customHeight="1">
      <c r="B414" s="47">
        <f>IF(DATA!B414="","",DATA!B414)</f>
        <v>20220015</v>
      </c>
      <c r="C414" s="47">
        <f t="array" ref="C414">IF(B414="","",IFERROR(XLOOKUP(B414,DATA!$B$4:$B$2103,DATA!$D$4:$D$2103,"",0,1),""))</f>
        <v>23285701</v>
      </c>
      <c r="D414" s="47" t="str">
        <f t="array" ref="D414">IF(B414="","",IFERROR(XLOOKUP(B414,DATA!$B$4:$B$2103,DATA!$C$4:$C$2103,"",0,1),""))</f>
        <v>SENSOR NIVEL ACEITE (NIVEL Y TEMP ACEITE)</v>
      </c>
      <c r="E414" s="47">
        <f t="array" ref="E414">IF(B414="","",IFERROR(XLOOKUP(B414,DATA!$B$4:$B$2103,DATA!$W$4:$W$2103,"",0,1),""))</f>
        <v>900315569</v>
      </c>
      <c r="F414" s="47" t="str">
        <f t="array" ref="F414">IF(B414="","",IFERROR(XLOOKUP(E414,PROVEEDORES!$A$2:$A$200,PROVEEDORES!$B$2:$B$200,"NO ENCONTRADO",0,1),""))</f>
        <v>VOLVO GROUP COLOMBIA S A S</v>
      </c>
      <c r="G414" s="47" t="str">
        <f t="array" ref="G414">IF(B414="","",IFERROR(XLOOKUP(B414,DATA!$B$4:$B$2103,DATA!$L$4:$L$2103,"",0,1),""))</f>
        <v>UND</v>
      </c>
      <c r="H414" s="47">
        <f t="array" ref="H414">IF(B414="","",IFERROR(XLOOKUP(B414,DATA!$B$4:$B$2103,DATA!$E$4:$E$2103,0,0,1),0))</f>
        <v>1</v>
      </c>
      <c r="I414" s="48">
        <f t="array" ref="I414">IF(B414="","",IFERROR(XLOOKUP(B414,DATA!$B$4:$B$2103,DATA!$F$4:$F$2103,0,0,1),0))</f>
        <v>378622.9</v>
      </c>
      <c r="J414" s="48">
        <f t="shared" si="1"/>
        <v>378622.9</v>
      </c>
      <c r="K414" s="47">
        <f t="array" ref="K414">IF(B414="","",IFERROR(XLOOKUP(B414,DATA!$B$4:$B$2103,DATA!$N$4:$N$2103,0,0,1),0))</f>
        <v>1</v>
      </c>
      <c r="L414" s="85">
        <f t="shared" si="2"/>
        <v>0.002739726027</v>
      </c>
      <c r="M414" s="47">
        <f t="array" ref="M414">IF(B414="","",IFERROR(XLOOKUP(B414,DATA!$B$4:$B$2103,DATA!$P$4:$P$2103,0,0,1),0))</f>
        <v>0</v>
      </c>
      <c r="N414" s="47">
        <f t="shared" si="3"/>
        <v>0</v>
      </c>
      <c r="O414" s="47">
        <f t="shared" si="4"/>
        <v>0</v>
      </c>
      <c r="P414" s="47">
        <f t="shared" si="5"/>
        <v>365</v>
      </c>
      <c r="Q414" s="47" t="str">
        <f t="shared" si="6"/>
        <v>EXCESO</v>
      </c>
      <c r="R414" s="47" t="str">
        <f t="shared" si="7"/>
        <v>EVALUAR REDUCCION</v>
      </c>
      <c r="S414" s="47">
        <f t="shared" si="8"/>
        <v>0</v>
      </c>
      <c r="T414" s="48">
        <f t="shared" si="9"/>
        <v>0</v>
      </c>
      <c r="U414" s="47" t="str">
        <f t="array" ref="U414">IF(B414="","",IFERROR(XLOOKUP(B414,DATA!$B$4:$B$2103,DATA!$M$4:$M$2103,"",0,1),""))</f>
        <v>B</v>
      </c>
      <c r="V414" s="47" t="str">
        <f t="array" ref="V414">IF(B414="","",IFERROR(XLOOKUP(B414,DATA!$B$4:$B$2103,DATA!$X$4:$X$2103,"",0,1),""))</f>
        <v>SU01F0204</v>
      </c>
      <c r="W414" s="47" t="str">
        <f t="array" ref="W414">IF(B414="","",IFERROR(XLOOKUP(B414,DATA!$B$4:$B$2103,DATA!$H$4:$H$2103,"",0,1),""))</f>
        <v>PLATAFORMA</v>
      </c>
      <c r="X414" s="47" t="str">
        <f t="shared" si="10"/>
        <v>3-MEDIA</v>
      </c>
      <c r="Y414" s="65" t="str">
        <f t="shared" si="11"/>
        <v/>
      </c>
      <c r="Z414" s="47" t="str">
        <f t="shared" si="12"/>
        <v/>
      </c>
    </row>
    <row r="415" ht="15.75" customHeight="1">
      <c r="B415" s="52">
        <f>IF(DATA!B415="","",DATA!B415)</f>
        <v>20220016</v>
      </c>
      <c r="C415" s="52">
        <f t="array" ref="C415">IF(B415="","",IFERROR(XLOOKUP(B415,DATA!$B$4:$B$2103,DATA!$D$4:$D$2103,"",0,1),""))</f>
        <v>468947</v>
      </c>
      <c r="D415" s="52" t="str">
        <f t="array" ref="D415">IF(B415="","",IFERROR(XLOOKUP(B415,DATA!$B$4:$B$2103,DATA!$C$4:$C$2103,"",0,1),""))</f>
        <v>ARANDELA DE GOMA</v>
      </c>
      <c r="E415" s="52">
        <f t="array" ref="E415">IF(B415="","",IFERROR(XLOOKUP(B415,DATA!$B$4:$B$2103,DATA!$W$4:$W$2103,"",0,1),""))</f>
        <v>900315569</v>
      </c>
      <c r="F415" s="52" t="str">
        <f t="array" ref="F415">IF(B415="","",IFERROR(XLOOKUP(E415,PROVEEDORES!$A$2:$A$200,PROVEEDORES!$B$2:$B$200,"NO ENCONTRADO",0,1),""))</f>
        <v>VOLVO GROUP COLOMBIA S A S</v>
      </c>
      <c r="G415" s="52" t="str">
        <f t="array" ref="G415">IF(B415="","",IFERROR(XLOOKUP(B415,DATA!$B$4:$B$2103,DATA!$L$4:$L$2103,"",0,1),""))</f>
        <v>UND</v>
      </c>
      <c r="H415" s="52">
        <f t="array" ref="H415">IF(B415="","",IFERROR(XLOOKUP(B415,DATA!$B$4:$B$2103,DATA!$E$4:$E$2103,0,0,1),0))</f>
        <v>2</v>
      </c>
      <c r="I415" s="53">
        <f t="array" ref="I415">IF(B415="","",IFERROR(XLOOKUP(B415,DATA!$B$4:$B$2103,DATA!$F$4:$F$2103,0,0,1),0))</f>
        <v>13986.11</v>
      </c>
      <c r="J415" s="53">
        <f t="shared" si="1"/>
        <v>27972.22</v>
      </c>
      <c r="K415" s="52">
        <f t="array" ref="K415">IF(B415="","",IFERROR(XLOOKUP(B415,DATA!$B$4:$B$2103,DATA!$N$4:$N$2103,0,0,1),0))</f>
        <v>36</v>
      </c>
      <c r="L415" s="86">
        <f t="shared" si="2"/>
        <v>0.09863013699</v>
      </c>
      <c r="M415" s="52">
        <f t="array" ref="M415">IF(B415="","",IFERROR(XLOOKUP(B415,DATA!$B$4:$B$2103,DATA!$P$4:$P$2103,0,0,1),0))</f>
        <v>0</v>
      </c>
      <c r="N415" s="52">
        <f t="shared" si="3"/>
        <v>0</v>
      </c>
      <c r="O415" s="52">
        <f t="shared" si="4"/>
        <v>1</v>
      </c>
      <c r="P415" s="52">
        <f t="shared" si="5"/>
        <v>20</v>
      </c>
      <c r="Q415" s="52" t="str">
        <f t="shared" si="6"/>
        <v>PRECAUCION</v>
      </c>
      <c r="R415" s="52" t="str">
        <f t="shared" si="7"/>
        <v>MONITOREAR 48H</v>
      </c>
      <c r="S415" s="52">
        <f t="shared" si="8"/>
        <v>0</v>
      </c>
      <c r="T415" s="53">
        <f t="shared" si="9"/>
        <v>0</v>
      </c>
      <c r="U415" s="52" t="str">
        <f t="array" ref="U415">IF(B415="","",IFERROR(XLOOKUP(B415,DATA!$B$4:$B$2103,DATA!$M$4:$M$2103,"",0,1),""))</f>
        <v>B</v>
      </c>
      <c r="V415" s="52" t="str">
        <f t="array" ref="V415">IF(B415="","",IFERROR(XLOOKUP(B415,DATA!$B$4:$B$2103,DATA!$X$4:$X$2103,"",0,1),""))</f>
        <v>SU01F0203</v>
      </c>
      <c r="W415" s="52" t="str">
        <f t="array" ref="W415">IF(B415="","",IFERROR(XLOOKUP(B415,DATA!$B$4:$B$2103,DATA!$H$4:$H$2103,"",0,1),""))</f>
        <v>PLATAFORMA</v>
      </c>
      <c r="X415" s="52" t="str">
        <f t="shared" si="10"/>
        <v>3-MEDIA</v>
      </c>
      <c r="Y415" s="87" t="str">
        <f t="shared" si="11"/>
        <v/>
      </c>
      <c r="Z415" s="52" t="str">
        <f t="shared" si="12"/>
        <v/>
      </c>
    </row>
    <row r="416" ht="15.75" customHeight="1">
      <c r="B416" s="47">
        <f>IF(DATA!B416="","",DATA!B416)</f>
        <v>20220017</v>
      </c>
      <c r="C416" s="47">
        <f t="array" ref="C416">IF(B416="","",IFERROR(XLOOKUP(B416,DATA!$B$4:$B$2103,DATA!$D$4:$D$2103,"",0,1),""))</f>
        <v>21940615</v>
      </c>
      <c r="D416" s="47" t="str">
        <f t="array" ref="D416">IF(B416="","",IFERROR(XLOOKUP(B416,DATA!$B$4:$B$2103,DATA!$C$4:$C$2103,"",0,1),""))</f>
        <v>ANILLO RETEN</v>
      </c>
      <c r="E416" s="47">
        <f t="array" ref="E416">IF(B416="","",IFERROR(XLOOKUP(B416,DATA!$B$4:$B$2103,DATA!$W$4:$W$2103,"",0,1),""))</f>
        <v>900315569</v>
      </c>
      <c r="F416" s="47" t="str">
        <f t="array" ref="F416">IF(B416="","",IFERROR(XLOOKUP(E416,PROVEEDORES!$A$2:$A$200,PROVEEDORES!$B$2:$B$200,"NO ENCONTRADO",0,1),""))</f>
        <v>VOLVO GROUP COLOMBIA S A S</v>
      </c>
      <c r="G416" s="47" t="str">
        <f t="array" ref="G416">IF(B416="","",IFERROR(XLOOKUP(B416,DATA!$B$4:$B$2103,DATA!$L$4:$L$2103,"",0,1),""))</f>
        <v>UND</v>
      </c>
      <c r="H416" s="47">
        <f t="array" ref="H416">IF(B416="","",IFERROR(XLOOKUP(B416,DATA!$B$4:$B$2103,DATA!$E$4:$E$2103,0,0,1),0))</f>
        <v>8</v>
      </c>
      <c r="I416" s="48">
        <f t="array" ref="I416">IF(B416="","",IFERROR(XLOOKUP(B416,DATA!$B$4:$B$2103,DATA!$F$4:$F$2103,0,0,1),0))</f>
        <v>6.8306</v>
      </c>
      <c r="J416" s="48">
        <f t="shared" si="1"/>
        <v>54.6448</v>
      </c>
      <c r="K416" s="47">
        <f t="array" ref="K416">IF(B416="","",IFERROR(XLOOKUP(B416,DATA!$B$4:$B$2103,DATA!$N$4:$N$2103,0,0,1),0))</f>
        <v>2</v>
      </c>
      <c r="L416" s="85">
        <f t="shared" si="2"/>
        <v>0.005479452055</v>
      </c>
      <c r="M416" s="47">
        <f t="array" ref="M416">IF(B416="","",IFERROR(XLOOKUP(B416,DATA!$B$4:$B$2103,DATA!$P$4:$P$2103,0,0,1),0))</f>
        <v>0</v>
      </c>
      <c r="N416" s="47">
        <f t="shared" si="3"/>
        <v>0</v>
      </c>
      <c r="O416" s="47">
        <f t="shared" si="4"/>
        <v>0</v>
      </c>
      <c r="P416" s="47">
        <f t="shared" si="5"/>
        <v>1460</v>
      </c>
      <c r="Q416" s="47" t="str">
        <f t="shared" si="6"/>
        <v>EXCESO</v>
      </c>
      <c r="R416" s="47" t="str">
        <f t="shared" si="7"/>
        <v>EVALUAR REDUCCION</v>
      </c>
      <c r="S416" s="47">
        <f t="shared" si="8"/>
        <v>0</v>
      </c>
      <c r="T416" s="48">
        <f t="shared" si="9"/>
        <v>0</v>
      </c>
      <c r="U416" s="47" t="str">
        <f t="array" ref="U416">IF(B416="","",IFERROR(XLOOKUP(B416,DATA!$B$4:$B$2103,DATA!$M$4:$M$2103,"",0,1),""))</f>
        <v>B</v>
      </c>
      <c r="V416" s="47" t="str">
        <f t="array" ref="V416">IF(B416="","",IFERROR(XLOOKUP(B416,DATA!$B$4:$B$2103,DATA!$X$4:$X$2103,"",0,1),""))</f>
        <v>SU01F0203</v>
      </c>
      <c r="W416" s="47" t="str">
        <f t="array" ref="W416">IF(B416="","",IFERROR(XLOOKUP(B416,DATA!$B$4:$B$2103,DATA!$H$4:$H$2103,"",0,1),""))</f>
        <v>PLATAFORMA</v>
      </c>
      <c r="X416" s="47" t="str">
        <f t="shared" si="10"/>
        <v>3-MEDIA</v>
      </c>
      <c r="Y416" s="65" t="str">
        <f t="shared" si="11"/>
        <v/>
      </c>
      <c r="Z416" s="47" t="str">
        <f t="shared" si="12"/>
        <v/>
      </c>
    </row>
    <row r="417" ht="15.75" customHeight="1">
      <c r="B417" s="52">
        <f>IF(DATA!B417="","",DATA!B417)</f>
        <v>20220018</v>
      </c>
      <c r="C417" s="52">
        <f t="array" ref="C417">IF(B417="","",IFERROR(XLOOKUP(B417,DATA!$B$4:$B$2103,DATA!$D$4:$D$2103,"",0,1),""))</f>
        <v>21043068</v>
      </c>
      <c r="D417" s="52" t="str">
        <f t="array" ref="D417">IF(B417="","",IFERROR(XLOOKUP(B417,DATA!$B$4:$B$2103,DATA!$C$4:$C$2103,"",0,1),""))</f>
        <v>TUBO DESCARGA TURBO</v>
      </c>
      <c r="E417" s="52">
        <f t="array" ref="E417">IF(B417="","",IFERROR(XLOOKUP(B417,DATA!$B$4:$B$2103,DATA!$W$4:$W$2103,"",0,1),""))</f>
        <v>901327111</v>
      </c>
      <c r="F417" s="52" t="str">
        <f t="array" ref="F417">IF(B417="","",IFERROR(XLOOKUP(E417,PROVEEDORES!$A$2:$A$200,PROVEEDORES!$B$2:$B$200,"NO ENCONTRADO",0,1),""))</f>
        <v>TORNOHIMEC SAS</v>
      </c>
      <c r="G417" s="52" t="str">
        <f t="array" ref="G417">IF(B417="","",IFERROR(XLOOKUP(B417,DATA!$B$4:$B$2103,DATA!$L$4:$L$2103,"",0,1),""))</f>
        <v>UND</v>
      </c>
      <c r="H417" s="52">
        <f t="array" ref="H417">IF(B417="","",IFERROR(XLOOKUP(B417,DATA!$B$4:$B$2103,DATA!$E$4:$E$2103,0,0,1),0))</f>
        <v>0</v>
      </c>
      <c r="I417" s="53">
        <f t="array" ref="I417">IF(B417="","",IFERROR(XLOOKUP(B417,DATA!$B$4:$B$2103,DATA!$F$4:$F$2103,0,0,1),0))</f>
        <v>0</v>
      </c>
      <c r="J417" s="53">
        <f t="shared" si="1"/>
        <v>0</v>
      </c>
      <c r="K417" s="52">
        <f t="array" ref="K417">IF(B417="","",IFERROR(XLOOKUP(B417,DATA!$B$4:$B$2103,DATA!$N$4:$N$2103,0,0,1),0))</f>
        <v>0</v>
      </c>
      <c r="L417" s="86">
        <f t="shared" si="2"/>
        <v>0</v>
      </c>
      <c r="M417" s="52">
        <f t="array" ref="M417">IF(B417="","",IFERROR(XLOOKUP(B417,DATA!$B$4:$B$2103,DATA!$P$4:$P$2103,0,0,1),0))</f>
        <v>0</v>
      </c>
      <c r="N417" s="52">
        <f t="shared" si="3"/>
        <v>0</v>
      </c>
      <c r="O417" s="52">
        <f t="shared" si="4"/>
        <v>0</v>
      </c>
      <c r="P417" s="52" t="str">
        <f t="shared" si="5"/>
        <v/>
      </c>
      <c r="Q417" s="52" t="str">
        <f t="shared" si="6"/>
        <v>CRITICO</v>
      </c>
      <c r="R417" s="52" t="str">
        <f t="shared" si="7"/>
        <v>PEDIR INMEDIATAMENTE</v>
      </c>
      <c r="S417" s="52">
        <f t="shared" si="8"/>
        <v>0</v>
      </c>
      <c r="T417" s="53">
        <f t="shared" si="9"/>
        <v>0</v>
      </c>
      <c r="U417" s="52" t="str">
        <f t="array" ref="U417">IF(B417="","",IFERROR(XLOOKUP(B417,DATA!$B$4:$B$2103,DATA!$M$4:$M$2103,"",0,1),""))</f>
        <v>C</v>
      </c>
      <c r="V417" s="52" t="str">
        <f t="array" ref="V417">IF(B417="","",IFERROR(XLOOKUP(B417,DATA!$B$4:$B$2103,DATA!$X$4:$X$2103,"",0,1),""))</f>
        <v>SU01A0202</v>
      </c>
      <c r="W417" s="52" t="str">
        <f t="array" ref="W417">IF(B417="","",IFERROR(XLOOKUP(B417,DATA!$B$4:$B$2103,DATA!$H$4:$H$2103,"",0,1),""))</f>
        <v>PLATAFORMA</v>
      </c>
      <c r="X417" s="52" t="str">
        <f t="shared" si="10"/>
        <v>4-BAJA</v>
      </c>
      <c r="Y417" s="87" t="str">
        <f t="shared" si="11"/>
        <v/>
      </c>
      <c r="Z417" s="52">
        <f t="shared" si="12"/>
        <v>20220018</v>
      </c>
    </row>
    <row r="418" ht="15.75" customHeight="1">
      <c r="B418" s="47" t="str">
        <f>IF(DATA!B418="","",DATA!B418)</f>
        <v>20220018-R</v>
      </c>
      <c r="C418" s="47">
        <f t="array" ref="C418">IF(B418="","",IFERROR(XLOOKUP(B418,DATA!$B$4:$B$2103,DATA!$D$4:$D$2103,"",0,1),""))</f>
        <v>21043068</v>
      </c>
      <c r="D418" s="47" t="str">
        <f t="array" ref="D418">IF(B418="","",IFERROR(XLOOKUP(B418,DATA!$B$4:$B$2103,DATA!$C$4:$C$2103,"",0,1),""))</f>
        <v>TUBO DESCARGA TURBO</v>
      </c>
      <c r="E418" s="47">
        <f t="array" ref="E418">IF(B418="","",IFERROR(XLOOKUP(B418,DATA!$B$4:$B$2103,DATA!$W$4:$W$2103,"",0,1),""))</f>
        <v>901327111</v>
      </c>
      <c r="F418" s="47" t="str">
        <f t="array" ref="F418">IF(B418="","",IFERROR(XLOOKUP(E418,PROVEEDORES!$A$2:$A$200,PROVEEDORES!$B$2:$B$200,"NO ENCONTRADO",0,1),""))</f>
        <v>TORNOHIMEC SAS</v>
      </c>
      <c r="G418" s="47" t="str">
        <f t="array" ref="G418">IF(B418="","",IFERROR(XLOOKUP(B418,DATA!$B$4:$B$2103,DATA!$L$4:$L$2103,"",0,1),""))</f>
        <v>UND</v>
      </c>
      <c r="H418" s="47">
        <f t="array" ref="H418">IF(B418="","",IFERROR(XLOOKUP(B418,DATA!$B$4:$B$2103,DATA!$E$4:$E$2103,0,0,1),0))</f>
        <v>1</v>
      </c>
      <c r="I418" s="48">
        <f t="array" ref="I418">IF(B418="","",IFERROR(XLOOKUP(B418,DATA!$B$4:$B$2103,DATA!$F$4:$F$2103,0,0,1),0))</f>
        <v>142800</v>
      </c>
      <c r="J418" s="48">
        <f t="shared" si="1"/>
        <v>142800</v>
      </c>
      <c r="K418" s="47">
        <f t="array" ref="K418">IF(B418="","",IFERROR(XLOOKUP(B418,DATA!$B$4:$B$2103,DATA!$N$4:$N$2103,0,0,1),0))</f>
        <v>0</v>
      </c>
      <c r="L418" s="85">
        <f t="shared" si="2"/>
        <v>0</v>
      </c>
      <c r="M418" s="47">
        <f t="array" ref="M418">IF(B418="","",IFERROR(XLOOKUP(B418,DATA!$B$4:$B$2103,DATA!$P$4:$P$2103,0,0,1),0))</f>
        <v>0</v>
      </c>
      <c r="N418" s="47">
        <f t="shared" si="3"/>
        <v>0</v>
      </c>
      <c r="O418" s="47">
        <f t="shared" si="4"/>
        <v>0</v>
      </c>
      <c r="P418" s="47" t="str">
        <f t="shared" si="5"/>
        <v/>
      </c>
      <c r="Q418" s="47" t="str">
        <f t="shared" si="6"/>
        <v>EXCESO</v>
      </c>
      <c r="R418" s="47" t="str">
        <f t="shared" si="7"/>
        <v>EVALUAR REDUCCION</v>
      </c>
      <c r="S418" s="47">
        <f t="shared" si="8"/>
        <v>0</v>
      </c>
      <c r="T418" s="48">
        <f t="shared" si="9"/>
        <v>0</v>
      </c>
      <c r="U418" s="47" t="str">
        <f t="array" ref="U418">IF(B418="","",IFERROR(XLOOKUP(B418,DATA!$B$4:$B$2103,DATA!$M$4:$M$2103,"",0,1),""))</f>
        <v>C</v>
      </c>
      <c r="V418" s="47" t="str">
        <f t="array" ref="V418">IF(B418="","",IFERROR(XLOOKUP(B418,DATA!$B$4:$B$2103,DATA!$X$4:$X$2103,"",0,1),""))</f>
        <v>SU01C0203</v>
      </c>
      <c r="W418" s="47" t="str">
        <f t="array" ref="W418">IF(B418="","",IFERROR(XLOOKUP(B418,DATA!$B$4:$B$2103,DATA!$H$4:$H$2103,"",0,1),""))</f>
        <v>PLATAFORMA</v>
      </c>
      <c r="X418" s="47" t="str">
        <f t="shared" si="10"/>
        <v>4-BAJA</v>
      </c>
      <c r="Y418" s="65" t="str">
        <f t="shared" si="11"/>
        <v/>
      </c>
      <c r="Z418" s="47" t="str">
        <f t="shared" si="12"/>
        <v/>
      </c>
    </row>
    <row r="419" ht="15.75" customHeight="1">
      <c r="B419" s="52">
        <f>IF(DATA!B419="","",DATA!B419)</f>
        <v>21100001</v>
      </c>
      <c r="C419" s="52">
        <f t="array" ref="C419">IF(B419="","",IFERROR(XLOOKUP(B419,DATA!$B$4:$B$2103,DATA!$D$4:$D$2103,"",0,1),""))</f>
        <v>21123014</v>
      </c>
      <c r="D419" s="52" t="str">
        <f t="array" ref="D419">IF(B419="","",IFERROR(XLOOKUP(B419,DATA!$B$4:$B$2103,DATA!$C$4:$C$2103,"",0,1),""))</f>
        <v>EMPAQUE TAPA VALVULAS</v>
      </c>
      <c r="E419" s="52">
        <f t="array" ref="E419">IF(B419="","",IFERROR(XLOOKUP(B419,DATA!$B$4:$B$2103,DATA!$W$4:$W$2103,"",0,1),""))</f>
        <v>900315569</v>
      </c>
      <c r="F419" s="52" t="str">
        <f t="array" ref="F419">IF(B419="","",IFERROR(XLOOKUP(E419,PROVEEDORES!$A$2:$A$200,PROVEEDORES!$B$2:$B$200,"NO ENCONTRADO",0,1),""))</f>
        <v>VOLVO GROUP COLOMBIA S A S</v>
      </c>
      <c r="G419" s="52" t="str">
        <f t="array" ref="G419">IF(B419="","",IFERROR(XLOOKUP(B419,DATA!$B$4:$B$2103,DATA!$L$4:$L$2103,"",0,1),""))</f>
        <v>UND</v>
      </c>
      <c r="H419" s="52">
        <f t="array" ref="H419">IF(B419="","",IFERROR(XLOOKUP(B419,DATA!$B$4:$B$2103,DATA!$E$4:$E$2103,0,0,1),0))</f>
        <v>5</v>
      </c>
      <c r="I419" s="53">
        <f t="array" ref="I419">IF(B419="","",IFERROR(XLOOKUP(B419,DATA!$B$4:$B$2103,DATA!$F$4:$F$2103,0,0,1),0))</f>
        <v>284999.8</v>
      </c>
      <c r="J419" s="53">
        <f t="shared" si="1"/>
        <v>1424999</v>
      </c>
      <c r="K419" s="52">
        <f t="array" ref="K419">IF(B419="","",IFERROR(XLOOKUP(B419,DATA!$B$4:$B$2103,DATA!$N$4:$N$2103,0,0,1),0))</f>
        <v>1489</v>
      </c>
      <c r="L419" s="86">
        <f t="shared" si="2"/>
        <v>4.079452055</v>
      </c>
      <c r="M419" s="52">
        <f t="array" ref="M419">IF(B419="","",IFERROR(XLOOKUP(B419,DATA!$B$4:$B$2103,DATA!$P$4:$P$2103,0,0,1),0))</f>
        <v>0</v>
      </c>
      <c r="N419" s="52">
        <f t="shared" si="3"/>
        <v>14</v>
      </c>
      <c r="O419" s="52">
        <f t="shared" si="4"/>
        <v>43</v>
      </c>
      <c r="P419" s="52">
        <f t="shared" si="5"/>
        <v>1</v>
      </c>
      <c r="Q419" s="52" t="str">
        <f t="shared" si="6"/>
        <v>REORDEN INMEDIATO</v>
      </c>
      <c r="R419" s="52" t="str">
        <f t="shared" si="7"/>
        <v>GENERAR OC EN 24H</v>
      </c>
      <c r="S419" s="52">
        <f t="shared" si="8"/>
        <v>38</v>
      </c>
      <c r="T419" s="53">
        <f t="shared" si="9"/>
        <v>10829992.4</v>
      </c>
      <c r="U419" s="52" t="str">
        <f t="array" ref="U419">IF(B419="","",IFERROR(XLOOKUP(B419,DATA!$B$4:$B$2103,DATA!$M$4:$M$2103,"",0,1),""))</f>
        <v>A</v>
      </c>
      <c r="V419" s="52" t="str">
        <f t="array" ref="V419">IF(B419="","",IFERROR(XLOOKUP(B419,DATA!$B$4:$B$2103,DATA!$X$4:$X$2103,"",0,1),""))</f>
        <v>SU01F0301</v>
      </c>
      <c r="W419" s="52" t="str">
        <f t="array" ref="W419">IF(B419="","",IFERROR(XLOOKUP(B419,DATA!$B$4:$B$2103,DATA!$H$4:$H$2103,"",0,1),""))</f>
        <v>PLATAFORMA</v>
      </c>
      <c r="X419" s="52" t="str">
        <f t="shared" si="10"/>
        <v>2-ALTA</v>
      </c>
      <c r="Y419" s="87" t="str">
        <f t="shared" si="11"/>
        <v/>
      </c>
      <c r="Z419" s="52" t="str">
        <f t="shared" si="12"/>
        <v/>
      </c>
    </row>
    <row r="420" ht="15.75" customHeight="1">
      <c r="B420" s="47">
        <f>IF(DATA!B420="","",DATA!B420)</f>
        <v>21100002</v>
      </c>
      <c r="C420" s="47">
        <f t="array" ref="C420">IF(B420="","",IFERROR(XLOOKUP(B420,DATA!$B$4:$B$2103,DATA!$D$4:$D$2103,"",0,1),""))</f>
        <v>3964604</v>
      </c>
      <c r="D420" s="47" t="str">
        <f t="array" ref="D420">IF(B420="","",IFERROR(XLOOKUP(B420,DATA!$B$4:$B$2103,DATA!$C$4:$C$2103,"",0,1),""))</f>
        <v>CASQUILLO DE TAPA VALVULAS</v>
      </c>
      <c r="E420" s="47">
        <f t="array" ref="E420">IF(B420="","",IFERROR(XLOOKUP(B420,DATA!$B$4:$B$2103,DATA!$W$4:$W$2103,"",0,1),""))</f>
        <v>900315569</v>
      </c>
      <c r="F420" s="47" t="str">
        <f t="array" ref="F420">IF(B420="","",IFERROR(XLOOKUP(E420,PROVEEDORES!$A$2:$A$200,PROVEEDORES!$B$2:$B$200,"NO ENCONTRADO",0,1),""))</f>
        <v>VOLVO GROUP COLOMBIA S A S</v>
      </c>
      <c r="G420" s="47" t="str">
        <f t="array" ref="G420">IF(B420="","",IFERROR(XLOOKUP(B420,DATA!$B$4:$B$2103,DATA!$L$4:$L$2103,"",0,1),""))</f>
        <v>UND</v>
      </c>
      <c r="H420" s="47">
        <f t="array" ref="H420">IF(B420="","",IFERROR(XLOOKUP(B420,DATA!$B$4:$B$2103,DATA!$E$4:$E$2103,0,0,1),0))</f>
        <v>80</v>
      </c>
      <c r="I420" s="48">
        <f t="array" ref="I420">IF(B420="","",IFERROR(XLOOKUP(B420,DATA!$B$4:$B$2103,DATA!$F$4:$F$2103,0,0,1),0))</f>
        <v>5761.575</v>
      </c>
      <c r="J420" s="48">
        <f t="shared" si="1"/>
        <v>460926</v>
      </c>
      <c r="K420" s="47">
        <f t="array" ref="K420">IF(B420="","",IFERROR(XLOOKUP(B420,DATA!$B$4:$B$2103,DATA!$N$4:$N$2103,0,0,1),0))</f>
        <v>23685</v>
      </c>
      <c r="L420" s="85">
        <f t="shared" si="2"/>
        <v>64.89041096</v>
      </c>
      <c r="M420" s="47">
        <f t="array" ref="M420">IF(B420="","",IFERROR(XLOOKUP(B420,DATA!$B$4:$B$2103,DATA!$P$4:$P$2103,0,0,1),0))</f>
        <v>0</v>
      </c>
      <c r="N420" s="47">
        <f t="shared" si="3"/>
        <v>227</v>
      </c>
      <c r="O420" s="47">
        <f t="shared" si="4"/>
        <v>681</v>
      </c>
      <c r="P420" s="47">
        <f t="shared" si="5"/>
        <v>1</v>
      </c>
      <c r="Q420" s="47" t="str">
        <f t="shared" si="6"/>
        <v>REORDEN INMEDIATO</v>
      </c>
      <c r="R420" s="47" t="str">
        <f t="shared" si="7"/>
        <v>GENERAR OC EN 24H</v>
      </c>
      <c r="S420" s="47">
        <f t="shared" si="8"/>
        <v>601</v>
      </c>
      <c r="T420" s="48">
        <f t="shared" si="9"/>
        <v>3462706.575</v>
      </c>
      <c r="U420" s="47" t="str">
        <f t="array" ref="U420">IF(B420="","",IFERROR(XLOOKUP(B420,DATA!$B$4:$B$2103,DATA!$M$4:$M$2103,"",0,1),""))</f>
        <v>A</v>
      </c>
      <c r="V420" s="47" t="str">
        <f t="array" ref="V420">IF(B420="","",IFERROR(XLOOKUP(B420,DATA!$B$4:$B$2103,DATA!$X$4:$X$2103,"",0,1),""))</f>
        <v>SU01F0204</v>
      </c>
      <c r="W420" s="47" t="str">
        <f t="array" ref="W420">IF(B420="","",IFERROR(XLOOKUP(B420,DATA!$B$4:$B$2103,DATA!$H$4:$H$2103,"",0,1),""))</f>
        <v>PLATAFORMA</v>
      </c>
      <c r="X420" s="47" t="str">
        <f t="shared" si="10"/>
        <v>2-ALTA</v>
      </c>
      <c r="Y420" s="65" t="str">
        <f t="shared" si="11"/>
        <v/>
      </c>
      <c r="Z420" s="47" t="str">
        <f t="shared" si="12"/>
        <v/>
      </c>
    </row>
    <row r="421" ht="15.75" customHeight="1">
      <c r="B421" s="52">
        <f>IF(DATA!B421="","",DATA!B421)</f>
        <v>21100003</v>
      </c>
      <c r="C421" s="52">
        <f t="array" ref="C421">IF(B421="","",IFERROR(XLOOKUP(B421,DATA!$B$4:$B$2103,DATA!$D$4:$D$2103,"",0,1),""))</f>
        <v>20549115</v>
      </c>
      <c r="D421" s="52" t="str">
        <f t="array" ref="D421">IF(B421="","",IFERROR(XLOOKUP(B421,DATA!$B$4:$B$2103,DATA!$C$4:$C$2103,"",0,1),""))</f>
        <v>TAPA VALVULAS</v>
      </c>
      <c r="E421" s="52">
        <f t="array" ref="E421">IF(B421="","",IFERROR(XLOOKUP(B421,DATA!$B$4:$B$2103,DATA!$W$4:$W$2103,"",0,1),""))</f>
        <v>900315569</v>
      </c>
      <c r="F421" s="52" t="str">
        <f t="array" ref="F421">IF(B421="","",IFERROR(XLOOKUP(E421,PROVEEDORES!$A$2:$A$200,PROVEEDORES!$B$2:$B$200,"NO ENCONTRADO",0,1),""))</f>
        <v>VOLVO GROUP COLOMBIA S A S</v>
      </c>
      <c r="G421" s="52" t="str">
        <f t="array" ref="G421">IF(B421="","",IFERROR(XLOOKUP(B421,DATA!$B$4:$B$2103,DATA!$L$4:$L$2103,"",0,1),""))</f>
        <v>UND</v>
      </c>
      <c r="H421" s="52">
        <f t="array" ref="H421">IF(B421="","",IFERROR(XLOOKUP(B421,DATA!$B$4:$B$2103,DATA!$E$4:$E$2103,0,0,1),0))</f>
        <v>0</v>
      </c>
      <c r="I421" s="53">
        <f t="array" ref="I421">IF(B421="","",IFERROR(XLOOKUP(B421,DATA!$B$4:$B$2103,DATA!$F$4:$F$2103,0,0,1),0))</f>
        <v>3238204</v>
      </c>
      <c r="J421" s="53">
        <f t="shared" si="1"/>
        <v>0</v>
      </c>
      <c r="K421" s="52">
        <f t="array" ref="K421">IF(B421="","",IFERROR(XLOOKUP(B421,DATA!$B$4:$B$2103,DATA!$N$4:$N$2103,0,0,1),0))</f>
        <v>4</v>
      </c>
      <c r="L421" s="86">
        <f t="shared" si="2"/>
        <v>0.01095890411</v>
      </c>
      <c r="M421" s="52">
        <f t="array" ref="M421">IF(B421="","",IFERROR(XLOOKUP(B421,DATA!$B$4:$B$2103,DATA!$P$4:$P$2103,0,0,1),0))</f>
        <v>0</v>
      </c>
      <c r="N421" s="52">
        <f t="shared" si="3"/>
        <v>0</v>
      </c>
      <c r="O421" s="52">
        <f t="shared" si="4"/>
        <v>0</v>
      </c>
      <c r="P421" s="52">
        <f t="shared" si="5"/>
        <v>0</v>
      </c>
      <c r="Q421" s="52" t="str">
        <f t="shared" si="6"/>
        <v>CRITICO</v>
      </c>
      <c r="R421" s="52" t="str">
        <f t="shared" si="7"/>
        <v>PEDIR INMEDIATAMENTE</v>
      </c>
      <c r="S421" s="52">
        <f t="shared" si="8"/>
        <v>0</v>
      </c>
      <c r="T421" s="53">
        <f t="shared" si="9"/>
        <v>0</v>
      </c>
      <c r="U421" s="52" t="str">
        <f t="array" ref="U421">IF(B421="","",IFERROR(XLOOKUP(B421,DATA!$B$4:$B$2103,DATA!$M$4:$M$2103,"",0,1),""))</f>
        <v>A</v>
      </c>
      <c r="V421" s="52" t="str">
        <f t="array" ref="V421">IF(B421="","",IFERROR(XLOOKUP(B421,DATA!$B$4:$B$2103,DATA!$X$4:$X$2103,"",0,1),""))</f>
        <v>SU01F0207</v>
      </c>
      <c r="W421" s="52" t="str">
        <f t="array" ref="W421">IF(B421="","",IFERROR(XLOOKUP(B421,DATA!$B$4:$B$2103,DATA!$H$4:$H$2103,"",0,1),""))</f>
        <v>PLATAFORMA</v>
      </c>
      <c r="X421" s="52" t="str">
        <f t="shared" si="10"/>
        <v>1-MAXIMA</v>
      </c>
      <c r="Y421" s="87">
        <f t="shared" si="11"/>
        <v>4.00421</v>
      </c>
      <c r="Z421" s="52">
        <f t="shared" si="12"/>
        <v>21100003</v>
      </c>
    </row>
    <row r="422" ht="15.75" customHeight="1">
      <c r="B422" s="47" t="str">
        <f>IF(DATA!B422="","",DATA!B422)</f>
        <v>21100003-R</v>
      </c>
      <c r="C422" s="47">
        <f t="array" ref="C422">IF(B422="","",IFERROR(XLOOKUP(B422,DATA!$B$4:$B$2103,DATA!$D$4:$D$2103,"",0,1),""))</f>
        <v>2120549115</v>
      </c>
      <c r="D422" s="47" t="str">
        <f t="array" ref="D422">IF(B422="","",IFERROR(XLOOKUP(B422,DATA!$B$4:$B$2103,DATA!$C$4:$C$2103,"",0,1),""))</f>
        <v>TAPA VALVULAS</v>
      </c>
      <c r="E422" s="47">
        <f t="array" ref="E422">IF(B422="","",IFERROR(XLOOKUP(B422,DATA!$B$4:$B$2103,DATA!$W$4:$W$2103,"",0,1),""))</f>
        <v>901327111</v>
      </c>
      <c r="F422" s="47" t="str">
        <f t="array" ref="F422">IF(B422="","",IFERROR(XLOOKUP(E422,PROVEEDORES!$A$2:$A$200,PROVEEDORES!$B$2:$B$200,"NO ENCONTRADO",0,1),""))</f>
        <v>TORNOHIMEC SAS</v>
      </c>
      <c r="G422" s="47" t="str">
        <f t="array" ref="G422">IF(B422="","",IFERROR(XLOOKUP(B422,DATA!$B$4:$B$2103,DATA!$L$4:$L$2103,"",0,1),""))</f>
        <v>UND</v>
      </c>
      <c r="H422" s="47">
        <f t="array" ref="H422">IF(B422="","",IFERROR(XLOOKUP(B422,DATA!$B$4:$B$2103,DATA!$E$4:$E$2103,0,0,1),0))</f>
        <v>0</v>
      </c>
      <c r="I422" s="48">
        <f t="array" ref="I422">IF(B422="","",IFERROR(XLOOKUP(B422,DATA!$B$4:$B$2103,DATA!$F$4:$F$2103,0,0,1),0))</f>
        <v>214021.5</v>
      </c>
      <c r="J422" s="48">
        <f t="shared" si="1"/>
        <v>0</v>
      </c>
      <c r="K422" s="47">
        <f t="array" ref="K422">IF(B422="","",IFERROR(XLOOKUP(B422,DATA!$B$4:$B$2103,DATA!$N$4:$N$2103,0,0,1),0))</f>
        <v>34</v>
      </c>
      <c r="L422" s="85">
        <f t="shared" si="2"/>
        <v>0.09315068493</v>
      </c>
      <c r="M422" s="47">
        <f t="array" ref="M422">IF(B422="","",IFERROR(XLOOKUP(B422,DATA!$B$4:$B$2103,DATA!$P$4:$P$2103,0,0,1),0))</f>
        <v>0</v>
      </c>
      <c r="N422" s="47">
        <f t="shared" si="3"/>
        <v>0</v>
      </c>
      <c r="O422" s="47">
        <f t="shared" si="4"/>
        <v>1</v>
      </c>
      <c r="P422" s="47">
        <f t="shared" si="5"/>
        <v>0</v>
      </c>
      <c r="Q422" s="47" t="str">
        <f t="shared" si="6"/>
        <v>CRITICO</v>
      </c>
      <c r="R422" s="47" t="str">
        <f t="shared" si="7"/>
        <v>PEDIR INMEDIATAMENTE</v>
      </c>
      <c r="S422" s="47">
        <f t="shared" si="8"/>
        <v>1</v>
      </c>
      <c r="T422" s="48">
        <f t="shared" si="9"/>
        <v>214021.5</v>
      </c>
      <c r="U422" s="47" t="str">
        <f t="array" ref="U422">IF(B422="","",IFERROR(XLOOKUP(B422,DATA!$B$4:$B$2103,DATA!$M$4:$M$2103,"",0,1),""))</f>
        <v>B</v>
      </c>
      <c r="V422" s="47" t="str">
        <f t="array" ref="V422">IF(B422="","",IFERROR(XLOOKUP(B422,DATA!$B$4:$B$2103,DATA!$X$4:$X$2103,"",0,1),""))</f>
        <v>SU01C0203</v>
      </c>
      <c r="W422" s="47" t="str">
        <f t="array" ref="W422">IF(B422="","",IFERROR(XLOOKUP(B422,DATA!$B$4:$B$2103,DATA!$H$4:$H$2103,"",0,1),""))</f>
        <v>PLATAFORMA</v>
      </c>
      <c r="X422" s="47" t="str">
        <f t="shared" si="10"/>
        <v>3-MEDIA</v>
      </c>
      <c r="Y422" s="65">
        <f t="shared" si="11"/>
        <v>34.00422</v>
      </c>
      <c r="Z422" s="47" t="str">
        <f t="shared" si="12"/>
        <v>21100003-R</v>
      </c>
    </row>
    <row r="423" ht="15.75" customHeight="1">
      <c r="B423" s="52">
        <f>IF(DATA!B423="","",DATA!B423)</f>
        <v>21100004</v>
      </c>
      <c r="C423" s="52">
        <f t="array" ref="C423">IF(B423="","",IFERROR(XLOOKUP(B423,DATA!$B$4:$B$2103,DATA!$D$4:$D$2103,"",0,1),""))</f>
        <v>20412200</v>
      </c>
      <c r="D423" s="52" t="str">
        <f t="array" ref="D423">IF(B423="","",IFERROR(XLOOKUP(B423,DATA!$B$4:$B$2103,DATA!$C$4:$C$2103,"",0,1),""))</f>
        <v>BIELA</v>
      </c>
      <c r="E423" s="52">
        <f t="array" ref="E423">IF(B423="","",IFERROR(XLOOKUP(B423,DATA!$B$4:$B$2103,DATA!$W$4:$W$2103,"",0,1),""))</f>
        <v>900315569</v>
      </c>
      <c r="F423" s="52" t="str">
        <f t="array" ref="F423">IF(B423="","",IFERROR(XLOOKUP(E423,PROVEEDORES!$A$2:$A$200,PROVEEDORES!$B$2:$B$200,"NO ENCONTRADO",0,1),""))</f>
        <v>VOLVO GROUP COLOMBIA S A S</v>
      </c>
      <c r="G423" s="52" t="str">
        <f t="array" ref="G423">IF(B423="","",IFERROR(XLOOKUP(B423,DATA!$B$4:$B$2103,DATA!$L$4:$L$2103,"",0,1),""))</f>
        <v>UND</v>
      </c>
      <c r="H423" s="52">
        <f t="array" ref="H423">IF(B423="","",IFERROR(XLOOKUP(B423,DATA!$B$4:$B$2103,DATA!$E$4:$E$2103,0,0,1),0))</f>
        <v>0</v>
      </c>
      <c r="I423" s="53">
        <f t="array" ref="I423">IF(B423="","",IFERROR(XLOOKUP(B423,DATA!$B$4:$B$2103,DATA!$F$4:$F$2103,0,0,1),0))</f>
        <v>3522202</v>
      </c>
      <c r="J423" s="53">
        <f t="shared" si="1"/>
        <v>0</v>
      </c>
      <c r="K423" s="52">
        <f t="array" ref="K423">IF(B423="","",IFERROR(XLOOKUP(B423,DATA!$B$4:$B$2103,DATA!$N$4:$N$2103,0,0,1),0))</f>
        <v>1</v>
      </c>
      <c r="L423" s="86">
        <f t="shared" si="2"/>
        <v>0.002739726027</v>
      </c>
      <c r="M423" s="52">
        <f t="array" ref="M423">IF(B423="","",IFERROR(XLOOKUP(B423,DATA!$B$4:$B$2103,DATA!$P$4:$P$2103,0,0,1),0))</f>
        <v>0</v>
      </c>
      <c r="N423" s="52">
        <f t="shared" si="3"/>
        <v>0</v>
      </c>
      <c r="O423" s="52">
        <f t="shared" si="4"/>
        <v>0</v>
      </c>
      <c r="P423" s="52">
        <f t="shared" si="5"/>
        <v>0</v>
      </c>
      <c r="Q423" s="52" t="str">
        <f t="shared" si="6"/>
        <v>CRITICO</v>
      </c>
      <c r="R423" s="52" t="str">
        <f t="shared" si="7"/>
        <v>PEDIR INMEDIATAMENTE</v>
      </c>
      <c r="S423" s="52">
        <f t="shared" si="8"/>
        <v>0</v>
      </c>
      <c r="T423" s="53">
        <f t="shared" si="9"/>
        <v>0</v>
      </c>
      <c r="U423" s="52" t="str">
        <f t="array" ref="U423">IF(B423="","",IFERROR(XLOOKUP(B423,DATA!$B$4:$B$2103,DATA!$M$4:$M$2103,"",0,1),""))</f>
        <v>C</v>
      </c>
      <c r="V423" s="52" t="str">
        <f t="array" ref="V423">IF(B423="","",IFERROR(XLOOKUP(B423,DATA!$B$4:$B$2103,DATA!$X$4:$X$2103,"",0,1),""))</f>
        <v>SU01F0204</v>
      </c>
      <c r="W423" s="52" t="str">
        <f t="array" ref="W423">IF(B423="","",IFERROR(XLOOKUP(B423,DATA!$B$4:$B$2103,DATA!$H$4:$H$2103,"",0,1),""))</f>
        <v>PLATAFORMA</v>
      </c>
      <c r="X423" s="52" t="str">
        <f t="shared" si="10"/>
        <v>4-BAJA</v>
      </c>
      <c r="Y423" s="87">
        <f t="shared" si="11"/>
        <v>1.00423</v>
      </c>
      <c r="Z423" s="52">
        <f t="shared" si="12"/>
        <v>21100004</v>
      </c>
    </row>
    <row r="424" ht="15.75" customHeight="1">
      <c r="B424" s="47">
        <f>IF(DATA!B424="","",DATA!B424)</f>
        <v>21100005</v>
      </c>
      <c r="C424" s="47">
        <f t="array" ref="C424">IF(B424="","",IFERROR(XLOOKUP(B424,DATA!$B$4:$B$2103,DATA!$D$4:$D$2103,"",0,1),""))</f>
        <v>422426</v>
      </c>
      <c r="D424" s="47" t="str">
        <f t="array" ref="D424">IF(B424="","",IFERROR(XLOOKUP(B424,DATA!$B$4:$B$2103,DATA!$C$4:$C$2103,"",0,1),""))</f>
        <v>PIN TAPÓN</v>
      </c>
      <c r="E424" s="47">
        <f t="array" ref="E424">IF(B424="","",IFERROR(XLOOKUP(B424,DATA!$B$4:$B$2103,DATA!$W$4:$W$2103,"",0,1),""))</f>
        <v>900315569</v>
      </c>
      <c r="F424" s="47" t="str">
        <f t="array" ref="F424">IF(B424="","",IFERROR(XLOOKUP(E424,PROVEEDORES!$A$2:$A$200,PROVEEDORES!$B$2:$B$200,"NO ENCONTRADO",0,1),""))</f>
        <v>VOLVO GROUP COLOMBIA S A S</v>
      </c>
      <c r="G424" s="47" t="str">
        <f t="array" ref="G424">IF(B424="","",IFERROR(XLOOKUP(B424,DATA!$B$4:$B$2103,DATA!$L$4:$L$2103,"",0,1),""))</f>
        <v>UND</v>
      </c>
      <c r="H424" s="47">
        <f t="array" ref="H424">IF(B424="","",IFERROR(XLOOKUP(B424,DATA!$B$4:$B$2103,DATA!$E$4:$E$2103,0,0,1),0))</f>
        <v>0</v>
      </c>
      <c r="I424" s="48">
        <f t="array" ref="I424">IF(B424="","",IFERROR(XLOOKUP(B424,DATA!$B$4:$B$2103,DATA!$F$4:$F$2103,0,0,1),0))</f>
        <v>47600</v>
      </c>
      <c r="J424" s="48">
        <f t="shared" si="1"/>
        <v>0</v>
      </c>
      <c r="K424" s="47">
        <f t="array" ref="K424">IF(B424="","",IFERROR(XLOOKUP(B424,DATA!$B$4:$B$2103,DATA!$N$4:$N$2103,0,0,1),0))</f>
        <v>2</v>
      </c>
      <c r="L424" s="85">
        <f t="shared" si="2"/>
        <v>0.005479452055</v>
      </c>
      <c r="M424" s="47">
        <f t="array" ref="M424">IF(B424="","",IFERROR(XLOOKUP(B424,DATA!$B$4:$B$2103,DATA!$P$4:$P$2103,0,0,1),0))</f>
        <v>0</v>
      </c>
      <c r="N424" s="47">
        <f t="shared" si="3"/>
        <v>0</v>
      </c>
      <c r="O424" s="47">
        <f t="shared" si="4"/>
        <v>0</v>
      </c>
      <c r="P424" s="47">
        <f t="shared" si="5"/>
        <v>0</v>
      </c>
      <c r="Q424" s="47" t="str">
        <f t="shared" si="6"/>
        <v>CRITICO</v>
      </c>
      <c r="R424" s="47" t="str">
        <f t="shared" si="7"/>
        <v>PEDIR INMEDIATAMENTE</v>
      </c>
      <c r="S424" s="47">
        <f t="shared" si="8"/>
        <v>0</v>
      </c>
      <c r="T424" s="48">
        <f t="shared" si="9"/>
        <v>0</v>
      </c>
      <c r="U424" s="47" t="str">
        <f t="array" ref="U424">IF(B424="","",IFERROR(XLOOKUP(B424,DATA!$B$4:$B$2103,DATA!$M$4:$M$2103,"",0,1),""))</f>
        <v>B</v>
      </c>
      <c r="V424" s="47" t="str">
        <f t="array" ref="V424">IF(B424="","",IFERROR(XLOOKUP(B424,DATA!$B$4:$B$2103,DATA!$X$4:$X$2103,"",0,1),""))</f>
        <v>SU01D0303</v>
      </c>
      <c r="W424" s="47" t="str">
        <f t="array" ref="W424">IF(B424="","",IFERROR(XLOOKUP(B424,DATA!$B$4:$B$2103,DATA!$H$4:$H$2103,"",0,1),""))</f>
        <v>PLATAFORMA</v>
      </c>
      <c r="X424" s="47" t="str">
        <f t="shared" si="10"/>
        <v>3-MEDIA</v>
      </c>
      <c r="Y424" s="65">
        <f t="shared" si="11"/>
        <v>2.00424</v>
      </c>
      <c r="Z424" s="47">
        <f t="shared" si="12"/>
        <v>21100005</v>
      </c>
    </row>
    <row r="425" ht="15.75" customHeight="1">
      <c r="B425" s="52">
        <f>IF(DATA!B425="","",DATA!B425)</f>
        <v>21100006</v>
      </c>
      <c r="C425" s="52">
        <f t="array" ref="C425">IF(B425="","",IFERROR(XLOOKUP(B425,DATA!$B$4:$B$2103,DATA!$D$4:$D$2103,"",0,1),""))</f>
        <v>20560727</v>
      </c>
      <c r="D425" s="52" t="str">
        <f t="array" ref="D425">IF(B425="","",IFERROR(XLOOKUP(B425,DATA!$B$4:$B$2103,DATA!$C$4:$C$2103,"",0,1),""))</f>
        <v>CUBIERTA DEL ENGRANAJE DE DISTRIBUCIÓN</v>
      </c>
      <c r="E425" s="52">
        <f t="array" ref="E425">IF(B425="","",IFERROR(XLOOKUP(B425,DATA!$B$4:$B$2103,DATA!$W$4:$W$2103,"",0,1),""))</f>
        <v>900315569</v>
      </c>
      <c r="F425" s="52" t="str">
        <f t="array" ref="F425">IF(B425="","",IFERROR(XLOOKUP(E425,PROVEEDORES!$A$2:$A$200,PROVEEDORES!$B$2:$B$200,"NO ENCONTRADO",0,1),""))</f>
        <v>VOLVO GROUP COLOMBIA S A S</v>
      </c>
      <c r="G425" s="52" t="str">
        <f t="array" ref="G425">IF(B425="","",IFERROR(XLOOKUP(B425,DATA!$B$4:$B$2103,DATA!$L$4:$L$2103,"",0,1),""))</f>
        <v>UND</v>
      </c>
      <c r="H425" s="52">
        <f t="array" ref="H425">IF(B425="","",IFERROR(XLOOKUP(B425,DATA!$B$4:$B$2103,DATA!$E$4:$E$2103,0,0,1),0))</f>
        <v>0</v>
      </c>
      <c r="I425" s="53">
        <f t="array" ref="I425">IF(B425="","",IFERROR(XLOOKUP(B425,DATA!$B$4:$B$2103,DATA!$F$4:$F$2103,0,0,1),0))</f>
        <v>1343903</v>
      </c>
      <c r="J425" s="53">
        <f t="shared" si="1"/>
        <v>0</v>
      </c>
      <c r="K425" s="52">
        <f t="array" ref="K425">IF(B425="","",IFERROR(XLOOKUP(B425,DATA!$B$4:$B$2103,DATA!$N$4:$N$2103,0,0,1),0))</f>
        <v>4</v>
      </c>
      <c r="L425" s="86">
        <f t="shared" si="2"/>
        <v>0.01095890411</v>
      </c>
      <c r="M425" s="52">
        <f t="array" ref="M425">IF(B425="","",IFERROR(XLOOKUP(B425,DATA!$B$4:$B$2103,DATA!$P$4:$P$2103,0,0,1),0))</f>
        <v>0</v>
      </c>
      <c r="N425" s="52">
        <f t="shared" si="3"/>
        <v>0</v>
      </c>
      <c r="O425" s="52">
        <f t="shared" si="4"/>
        <v>0</v>
      </c>
      <c r="P425" s="52">
        <f t="shared" si="5"/>
        <v>0</v>
      </c>
      <c r="Q425" s="52" t="str">
        <f t="shared" si="6"/>
        <v>CRITICO</v>
      </c>
      <c r="R425" s="52" t="str">
        <f t="shared" si="7"/>
        <v>PEDIR INMEDIATAMENTE</v>
      </c>
      <c r="S425" s="52">
        <f t="shared" si="8"/>
        <v>0</v>
      </c>
      <c r="T425" s="53">
        <f t="shared" si="9"/>
        <v>0</v>
      </c>
      <c r="U425" s="52" t="str">
        <f t="array" ref="U425">IF(B425="","",IFERROR(XLOOKUP(B425,DATA!$B$4:$B$2103,DATA!$M$4:$M$2103,"",0,1),""))</f>
        <v>B</v>
      </c>
      <c r="V425" s="52" t="str">
        <f t="array" ref="V425">IF(B425="","",IFERROR(XLOOKUP(B425,DATA!$B$4:$B$2103,DATA!$X$4:$X$2103,"",0,1),""))</f>
        <v>SU01F0301</v>
      </c>
      <c r="W425" s="52" t="str">
        <f t="array" ref="W425">IF(B425="","",IFERROR(XLOOKUP(B425,DATA!$B$4:$B$2103,DATA!$H$4:$H$2103,"",0,1),""))</f>
        <v>PLATAFORMA</v>
      </c>
      <c r="X425" s="52" t="str">
        <f t="shared" si="10"/>
        <v>3-MEDIA</v>
      </c>
      <c r="Y425" s="87">
        <f t="shared" si="11"/>
        <v>4.00425</v>
      </c>
      <c r="Z425" s="52">
        <f t="shared" si="12"/>
        <v>21100006</v>
      </c>
    </row>
    <row r="426" ht="15.75" customHeight="1">
      <c r="B426" s="47">
        <f>IF(DATA!B426="","",DATA!B426)</f>
        <v>21100007</v>
      </c>
      <c r="C426" s="47">
        <f t="array" ref="C426">IF(B426="","",IFERROR(XLOOKUP(B426,DATA!$B$4:$B$2103,DATA!$D$4:$D$2103,"",0,1),""))</f>
        <v>981428</v>
      </c>
      <c r="D426" s="47" t="str">
        <f t="array" ref="D426">IF(B426="","",IFERROR(XLOOKUP(B426,DATA!$B$4:$B$2103,DATA!$C$4:$C$2103,"",0,1),""))</f>
        <v>TORNILLO HEXAGONO M12*70</v>
      </c>
      <c r="E426" s="47">
        <f t="array" ref="E426">IF(B426="","",IFERROR(XLOOKUP(B426,DATA!$B$4:$B$2103,DATA!$W$4:$W$2103,"",0,1),""))</f>
        <v>900315569</v>
      </c>
      <c r="F426" s="47" t="str">
        <f t="array" ref="F426">IF(B426="","",IFERROR(XLOOKUP(E426,PROVEEDORES!$A$2:$A$200,PROVEEDORES!$B$2:$B$200,"NO ENCONTRADO",0,1),""))</f>
        <v>VOLVO GROUP COLOMBIA S A S</v>
      </c>
      <c r="G426" s="47" t="str">
        <f t="array" ref="G426">IF(B426="","",IFERROR(XLOOKUP(B426,DATA!$B$4:$B$2103,DATA!$L$4:$L$2103,"",0,1),""))</f>
        <v>UND</v>
      </c>
      <c r="H426" s="47">
        <f t="array" ref="H426">IF(B426="","",IFERROR(XLOOKUP(B426,DATA!$B$4:$B$2103,DATA!$E$4:$E$2103,0,0,1),0))</f>
        <v>5</v>
      </c>
      <c r="I426" s="48">
        <f t="array" ref="I426">IF(B426="","",IFERROR(XLOOKUP(B426,DATA!$B$4:$B$2103,DATA!$F$4:$F$2103,0,0,1),0))</f>
        <v>19944.36</v>
      </c>
      <c r="J426" s="48">
        <f t="shared" si="1"/>
        <v>99721.8</v>
      </c>
      <c r="K426" s="47">
        <f t="array" ref="K426">IF(B426="","",IFERROR(XLOOKUP(B426,DATA!$B$4:$B$2103,DATA!$N$4:$N$2103,0,0,1),0))</f>
        <v>4</v>
      </c>
      <c r="L426" s="85">
        <f t="shared" si="2"/>
        <v>0.01095890411</v>
      </c>
      <c r="M426" s="47">
        <f t="array" ref="M426">IF(B426="","",IFERROR(XLOOKUP(B426,DATA!$B$4:$B$2103,DATA!$P$4:$P$2103,0,0,1),0))</f>
        <v>0</v>
      </c>
      <c r="N426" s="47">
        <f t="shared" si="3"/>
        <v>0</v>
      </c>
      <c r="O426" s="47">
        <f t="shared" si="4"/>
        <v>0</v>
      </c>
      <c r="P426" s="47">
        <f t="shared" si="5"/>
        <v>456</v>
      </c>
      <c r="Q426" s="47" t="str">
        <f t="shared" si="6"/>
        <v>EXCESO</v>
      </c>
      <c r="R426" s="47" t="str">
        <f t="shared" si="7"/>
        <v>EVALUAR REDUCCION</v>
      </c>
      <c r="S426" s="47">
        <f t="shared" si="8"/>
        <v>0</v>
      </c>
      <c r="T426" s="48">
        <f t="shared" si="9"/>
        <v>0</v>
      </c>
      <c r="U426" s="47" t="str">
        <f t="array" ref="U426">IF(B426="","",IFERROR(XLOOKUP(B426,DATA!$B$4:$B$2103,DATA!$M$4:$M$2103,"",0,1),""))</f>
        <v>C</v>
      </c>
      <c r="V426" s="47" t="str">
        <f t="array" ref="V426">IF(B426="","",IFERROR(XLOOKUP(B426,DATA!$B$4:$B$2103,DATA!$X$4:$X$2103,"",0,1),""))</f>
        <v>SU01F0304</v>
      </c>
      <c r="W426" s="47" t="str">
        <f t="array" ref="W426">IF(B426="","",IFERROR(XLOOKUP(B426,DATA!$B$4:$B$2103,DATA!$H$4:$H$2103,"",0,1),""))</f>
        <v>PLATAFORMA</v>
      </c>
      <c r="X426" s="47" t="str">
        <f t="shared" si="10"/>
        <v>4-BAJA</v>
      </c>
      <c r="Y426" s="65" t="str">
        <f t="shared" si="11"/>
        <v/>
      </c>
      <c r="Z426" s="47" t="str">
        <f t="shared" si="12"/>
        <v/>
      </c>
    </row>
    <row r="427" ht="15.75" customHeight="1">
      <c r="B427" s="52">
        <f>IF(DATA!B427="","",DATA!B427)</f>
        <v>21100008</v>
      </c>
      <c r="C427" s="52">
        <f t="array" ref="C427">IF(B427="","",IFERROR(XLOOKUP(B427,DATA!$B$4:$B$2103,DATA!$D$4:$D$2103,"",0,1),""))</f>
        <v>981968</v>
      </c>
      <c r="D427" s="52" t="str">
        <f t="array" ref="D427">IF(B427="","",IFERROR(XLOOKUP(B427,DATA!$B$4:$B$2103,DATA!$C$4:$C$2103,"",0,1),""))</f>
        <v>ARANDELA</v>
      </c>
      <c r="E427" s="52">
        <f t="array" ref="E427">IF(B427="","",IFERROR(XLOOKUP(B427,DATA!$B$4:$B$2103,DATA!$W$4:$W$2103,"",0,1),""))</f>
        <v>900315569</v>
      </c>
      <c r="F427" s="52" t="str">
        <f t="array" ref="F427">IF(B427="","",IFERROR(XLOOKUP(E427,PROVEEDORES!$A$2:$A$200,PROVEEDORES!$B$2:$B$200,"NO ENCONTRADO",0,1),""))</f>
        <v>VOLVO GROUP COLOMBIA S A S</v>
      </c>
      <c r="G427" s="52" t="str">
        <f t="array" ref="G427">IF(B427="","",IFERROR(XLOOKUP(B427,DATA!$B$4:$B$2103,DATA!$L$4:$L$2103,"",0,1),""))</f>
        <v>UND</v>
      </c>
      <c r="H427" s="52">
        <f t="array" ref="H427">IF(B427="","",IFERROR(XLOOKUP(B427,DATA!$B$4:$B$2103,DATA!$E$4:$E$2103,0,0,1),0))</f>
        <v>6</v>
      </c>
      <c r="I427" s="53">
        <f t="array" ref="I427">IF(B427="","",IFERROR(XLOOKUP(B427,DATA!$B$4:$B$2103,DATA!$F$4:$F$2103,0,0,1),0))</f>
        <v>15343</v>
      </c>
      <c r="J427" s="53">
        <f t="shared" si="1"/>
        <v>92058</v>
      </c>
      <c r="K427" s="52">
        <f t="array" ref="K427">IF(B427="","",IFERROR(XLOOKUP(B427,DATA!$B$4:$B$2103,DATA!$N$4:$N$2103,0,0,1),0))</f>
        <v>0</v>
      </c>
      <c r="L427" s="86">
        <f t="shared" si="2"/>
        <v>0</v>
      </c>
      <c r="M427" s="52">
        <f t="array" ref="M427">IF(B427="","",IFERROR(XLOOKUP(B427,DATA!$B$4:$B$2103,DATA!$P$4:$P$2103,0,0,1),0))</f>
        <v>0</v>
      </c>
      <c r="N427" s="52">
        <f t="shared" si="3"/>
        <v>0</v>
      </c>
      <c r="O427" s="52">
        <f t="shared" si="4"/>
        <v>0</v>
      </c>
      <c r="P427" s="52" t="str">
        <f t="shared" si="5"/>
        <v/>
      </c>
      <c r="Q427" s="52" t="str">
        <f t="shared" si="6"/>
        <v>EXCESO</v>
      </c>
      <c r="R427" s="52" t="str">
        <f t="shared" si="7"/>
        <v>EVALUAR REDUCCION</v>
      </c>
      <c r="S427" s="52">
        <f t="shared" si="8"/>
        <v>0</v>
      </c>
      <c r="T427" s="53">
        <f t="shared" si="9"/>
        <v>0</v>
      </c>
      <c r="U427" s="52" t="str">
        <f t="array" ref="U427">IF(B427="","",IFERROR(XLOOKUP(B427,DATA!$B$4:$B$2103,DATA!$M$4:$M$2103,"",0,1),""))</f>
        <v>C</v>
      </c>
      <c r="V427" s="52" t="str">
        <f t="array" ref="V427">IF(B427="","",IFERROR(XLOOKUP(B427,DATA!$B$4:$B$2103,DATA!$X$4:$X$2103,"",0,1),""))</f>
        <v>SU01A0202</v>
      </c>
      <c r="W427" s="52" t="str">
        <f t="array" ref="W427">IF(B427="","",IFERROR(XLOOKUP(B427,DATA!$B$4:$B$2103,DATA!$H$4:$H$2103,"",0,1),""))</f>
        <v>PLATAFORMA</v>
      </c>
      <c r="X427" s="52" t="str">
        <f t="shared" si="10"/>
        <v>4-BAJA</v>
      </c>
      <c r="Y427" s="87" t="str">
        <f t="shared" si="11"/>
        <v/>
      </c>
      <c r="Z427" s="52" t="str">
        <f t="shared" si="12"/>
        <v/>
      </c>
    </row>
    <row r="428" ht="15.75" customHeight="1">
      <c r="B428" s="47">
        <f>IF(DATA!B428="","",DATA!B428)</f>
        <v>21100009</v>
      </c>
      <c r="C428" s="47">
        <f t="array" ref="C428">IF(B428="","",IFERROR(XLOOKUP(B428,DATA!$B$4:$B$2103,DATA!$D$4:$D$2103,"",0,1),""))</f>
        <v>981377</v>
      </c>
      <c r="D428" s="47" t="str">
        <f t="array" ref="D428">IF(B428="","",IFERROR(XLOOKUP(B428,DATA!$B$4:$B$2103,DATA!$C$4:$C$2103,"",0,1),""))</f>
        <v>TORNILLO EMBRIDADO M10*65</v>
      </c>
      <c r="E428" s="47">
        <f t="array" ref="E428">IF(B428="","",IFERROR(XLOOKUP(B428,DATA!$B$4:$B$2103,DATA!$W$4:$W$2103,"",0,1),""))</f>
        <v>900315569</v>
      </c>
      <c r="F428" s="47" t="str">
        <f t="array" ref="F428">IF(B428="","",IFERROR(XLOOKUP(E428,PROVEEDORES!$A$2:$A$200,PROVEEDORES!$B$2:$B$200,"NO ENCONTRADO",0,1),""))</f>
        <v>VOLVO GROUP COLOMBIA S A S</v>
      </c>
      <c r="G428" s="47" t="str">
        <f t="array" ref="G428">IF(B428="","",IFERROR(XLOOKUP(B428,DATA!$B$4:$B$2103,DATA!$L$4:$L$2103,"",0,1),""))</f>
        <v>UND</v>
      </c>
      <c r="H428" s="47">
        <f t="array" ref="H428">IF(B428="","",IFERROR(XLOOKUP(B428,DATA!$B$4:$B$2103,DATA!$E$4:$E$2103,0,0,1),0))</f>
        <v>2</v>
      </c>
      <c r="I428" s="48">
        <f t="array" ref="I428">IF(B428="","",IFERROR(XLOOKUP(B428,DATA!$B$4:$B$2103,DATA!$F$4:$F$2103,0,0,1),0))</f>
        <v>33523.69</v>
      </c>
      <c r="J428" s="48">
        <f t="shared" si="1"/>
        <v>67047.38</v>
      </c>
      <c r="K428" s="47">
        <f t="array" ref="K428">IF(B428="","",IFERROR(XLOOKUP(B428,DATA!$B$4:$B$2103,DATA!$N$4:$N$2103,0,0,1),0))</f>
        <v>5</v>
      </c>
      <c r="L428" s="85">
        <f t="shared" si="2"/>
        <v>0.01369863014</v>
      </c>
      <c r="M428" s="47">
        <f t="array" ref="M428">IF(B428="","",IFERROR(XLOOKUP(B428,DATA!$B$4:$B$2103,DATA!$P$4:$P$2103,0,0,1),0))</f>
        <v>0</v>
      </c>
      <c r="N428" s="47">
        <f t="shared" si="3"/>
        <v>0</v>
      </c>
      <c r="O428" s="47">
        <f t="shared" si="4"/>
        <v>0</v>
      </c>
      <c r="P428" s="47">
        <f t="shared" si="5"/>
        <v>146</v>
      </c>
      <c r="Q428" s="47" t="str">
        <f t="shared" si="6"/>
        <v>OPTIMO</v>
      </c>
      <c r="R428" s="47" t="str">
        <f t="shared" si="7"/>
        <v>NIVEL OPTIMO</v>
      </c>
      <c r="S428" s="47">
        <f t="shared" si="8"/>
        <v>0</v>
      </c>
      <c r="T428" s="48">
        <f t="shared" si="9"/>
        <v>0</v>
      </c>
      <c r="U428" s="47" t="str">
        <f t="array" ref="U428">IF(B428="","",IFERROR(XLOOKUP(B428,DATA!$B$4:$B$2103,DATA!$M$4:$M$2103,"",0,1),""))</f>
        <v>C</v>
      </c>
      <c r="V428" s="47" t="str">
        <f t="array" ref="V428">IF(B428="","",IFERROR(XLOOKUP(B428,DATA!$B$4:$B$2103,DATA!$X$4:$X$2103,"",0,1),""))</f>
        <v>SU01F0304</v>
      </c>
      <c r="W428" s="47" t="str">
        <f t="array" ref="W428">IF(B428="","",IFERROR(XLOOKUP(B428,DATA!$B$4:$B$2103,DATA!$H$4:$H$2103,"",0,1),""))</f>
        <v>PLATAFORMA</v>
      </c>
      <c r="X428" s="47" t="str">
        <f t="shared" si="10"/>
        <v>4-BAJA</v>
      </c>
      <c r="Y428" s="65" t="str">
        <f t="shared" si="11"/>
        <v/>
      </c>
      <c r="Z428" s="47" t="str">
        <f t="shared" si="12"/>
        <v/>
      </c>
    </row>
    <row r="429" ht="15.75" customHeight="1">
      <c r="B429" s="52">
        <f>IF(DATA!B429="","",DATA!B429)</f>
        <v>21100010</v>
      </c>
      <c r="C429" s="52">
        <f t="array" ref="C429">IF(B429="","",IFERROR(XLOOKUP(B429,DATA!$B$4:$B$2103,DATA!$D$4:$D$2103,"",0,1),""))</f>
        <v>21344812</v>
      </c>
      <c r="D429" s="52" t="str">
        <f t="array" ref="D429">IF(B429="","",IFERROR(XLOOKUP(B429,DATA!$B$4:$B$2103,DATA!$C$4:$C$2103,"",0,1),""))</f>
        <v>ESPARRAGO TREN DE BALANCINES</v>
      </c>
      <c r="E429" s="52">
        <f t="array" ref="E429">IF(B429="","",IFERROR(XLOOKUP(B429,DATA!$B$4:$B$2103,DATA!$W$4:$W$2103,"",0,1),""))</f>
        <v>900315569</v>
      </c>
      <c r="F429" s="52" t="str">
        <f t="array" ref="F429">IF(B429="","",IFERROR(XLOOKUP(E429,PROVEEDORES!$A$2:$A$200,PROVEEDORES!$B$2:$B$200,"NO ENCONTRADO",0,1),""))</f>
        <v>VOLVO GROUP COLOMBIA S A S</v>
      </c>
      <c r="G429" s="52" t="str">
        <f t="array" ref="G429">IF(B429="","",IFERROR(XLOOKUP(B429,DATA!$B$4:$B$2103,DATA!$L$4:$L$2103,"",0,1),""))</f>
        <v>UND</v>
      </c>
      <c r="H429" s="52">
        <f t="array" ref="H429">IF(B429="","",IFERROR(XLOOKUP(B429,DATA!$B$4:$B$2103,DATA!$E$4:$E$2103,0,0,1),0))</f>
        <v>5</v>
      </c>
      <c r="I429" s="53">
        <f t="array" ref="I429">IF(B429="","",IFERROR(XLOOKUP(B429,DATA!$B$4:$B$2103,DATA!$F$4:$F$2103,0,0,1),0))</f>
        <v>59021.38</v>
      </c>
      <c r="J429" s="53">
        <f t="shared" si="1"/>
        <v>295106.9</v>
      </c>
      <c r="K429" s="52">
        <f t="array" ref="K429">IF(B429="","",IFERROR(XLOOKUP(B429,DATA!$B$4:$B$2103,DATA!$N$4:$N$2103,0,0,1),0))</f>
        <v>9</v>
      </c>
      <c r="L429" s="86">
        <f t="shared" si="2"/>
        <v>0.02465753425</v>
      </c>
      <c r="M429" s="52">
        <f t="array" ref="M429">IF(B429="","",IFERROR(XLOOKUP(B429,DATA!$B$4:$B$2103,DATA!$P$4:$P$2103,0,0,1),0))</f>
        <v>0</v>
      </c>
      <c r="N429" s="52">
        <f t="shared" si="3"/>
        <v>0</v>
      </c>
      <c r="O429" s="52">
        <f t="shared" si="4"/>
        <v>0</v>
      </c>
      <c r="P429" s="52">
        <f t="shared" si="5"/>
        <v>203</v>
      </c>
      <c r="Q429" s="52" t="str">
        <f t="shared" si="6"/>
        <v>EXCESO</v>
      </c>
      <c r="R429" s="52" t="str">
        <f t="shared" si="7"/>
        <v>EVALUAR REDUCCION</v>
      </c>
      <c r="S429" s="52">
        <f t="shared" si="8"/>
        <v>0</v>
      </c>
      <c r="T429" s="53">
        <f t="shared" si="9"/>
        <v>0</v>
      </c>
      <c r="U429" s="52" t="str">
        <f t="array" ref="U429">IF(B429="","",IFERROR(XLOOKUP(B429,DATA!$B$4:$B$2103,DATA!$M$4:$M$2103,"",0,1),""))</f>
        <v>C</v>
      </c>
      <c r="V429" s="52" t="str">
        <f t="array" ref="V429">IF(B429="","",IFERROR(XLOOKUP(B429,DATA!$B$4:$B$2103,DATA!$X$4:$X$2103,"",0,1),""))</f>
        <v>SU01F0203</v>
      </c>
      <c r="W429" s="52" t="str">
        <f t="array" ref="W429">IF(B429="","",IFERROR(XLOOKUP(B429,DATA!$B$4:$B$2103,DATA!$H$4:$H$2103,"",0,1),""))</f>
        <v>PLATAFORMA</v>
      </c>
      <c r="X429" s="52" t="str">
        <f t="shared" si="10"/>
        <v>4-BAJA</v>
      </c>
      <c r="Y429" s="87" t="str">
        <f t="shared" si="11"/>
        <v/>
      </c>
      <c r="Z429" s="52" t="str">
        <f t="shared" si="12"/>
        <v/>
      </c>
    </row>
    <row r="430" ht="15.75" customHeight="1">
      <c r="B430" s="47">
        <f>IF(DATA!B430="","",DATA!B430)</f>
        <v>21100011</v>
      </c>
      <c r="C430" s="47">
        <f t="array" ref="C430">IF(B430="","",IFERROR(XLOOKUP(B430,DATA!$B$4:$B$2103,DATA!$D$4:$D$2103,"",0,1),""))</f>
        <v>20450344</v>
      </c>
      <c r="D430" s="47" t="str">
        <f t="array" ref="D430">IF(B430="","",IFERROR(XLOOKUP(B430,DATA!$B$4:$B$2103,DATA!$C$4:$C$2103,"",0,1),""))</f>
        <v>ENGRANAJE (PIÑON ARBOL DE LEVAS)</v>
      </c>
      <c r="E430" s="47">
        <f t="array" ref="E430">IF(B430="","",IFERROR(XLOOKUP(B430,DATA!$B$4:$B$2103,DATA!$W$4:$W$2103,"",0,1),""))</f>
        <v>900315569</v>
      </c>
      <c r="F430" s="47" t="str">
        <f t="array" ref="F430">IF(B430="","",IFERROR(XLOOKUP(E430,PROVEEDORES!$A$2:$A$200,PROVEEDORES!$B$2:$B$200,"NO ENCONTRADO",0,1),""))</f>
        <v>VOLVO GROUP COLOMBIA S A S</v>
      </c>
      <c r="G430" s="47" t="str">
        <f t="array" ref="G430">IF(B430="","",IFERROR(XLOOKUP(B430,DATA!$B$4:$B$2103,DATA!$L$4:$L$2103,"",0,1),""))</f>
        <v>UND</v>
      </c>
      <c r="H430" s="47">
        <f t="array" ref="H430">IF(B430="","",IFERROR(XLOOKUP(B430,DATA!$B$4:$B$2103,DATA!$E$4:$E$2103,0,0,1),0))</f>
        <v>0</v>
      </c>
      <c r="I430" s="48">
        <f t="array" ref="I430">IF(B430="","",IFERROR(XLOOKUP(B430,DATA!$B$4:$B$2103,DATA!$F$4:$F$2103,0,0,1),0))</f>
        <v>833000</v>
      </c>
      <c r="J430" s="48">
        <f t="shared" si="1"/>
        <v>0</v>
      </c>
      <c r="K430" s="47">
        <f t="array" ref="K430">IF(B430="","",IFERROR(XLOOKUP(B430,DATA!$B$4:$B$2103,DATA!$N$4:$N$2103,0,0,1),0))</f>
        <v>1</v>
      </c>
      <c r="L430" s="85">
        <f t="shared" si="2"/>
        <v>0.002739726027</v>
      </c>
      <c r="M430" s="47">
        <f t="array" ref="M430">IF(B430="","",IFERROR(XLOOKUP(B430,DATA!$B$4:$B$2103,DATA!$P$4:$P$2103,0,0,1),0))</f>
        <v>0</v>
      </c>
      <c r="N430" s="47">
        <f t="shared" si="3"/>
        <v>0</v>
      </c>
      <c r="O430" s="47">
        <f t="shared" si="4"/>
        <v>0</v>
      </c>
      <c r="P430" s="47">
        <f t="shared" si="5"/>
        <v>0</v>
      </c>
      <c r="Q430" s="47" t="str">
        <f t="shared" si="6"/>
        <v>CRITICO</v>
      </c>
      <c r="R430" s="47" t="str">
        <f t="shared" si="7"/>
        <v>PEDIR INMEDIATAMENTE</v>
      </c>
      <c r="S430" s="47">
        <f t="shared" si="8"/>
        <v>0</v>
      </c>
      <c r="T430" s="48">
        <f t="shared" si="9"/>
        <v>0</v>
      </c>
      <c r="U430" s="47" t="str">
        <f t="array" ref="U430">IF(B430="","",IFERROR(XLOOKUP(B430,DATA!$B$4:$B$2103,DATA!$M$4:$M$2103,"",0,1),""))</f>
        <v>C</v>
      </c>
      <c r="V430" s="47" t="str">
        <f t="array" ref="V430">IF(B430="","",IFERROR(XLOOKUP(B430,DATA!$B$4:$B$2103,DATA!$X$4:$X$2103,"",0,1),""))</f>
        <v>SU01A0202</v>
      </c>
      <c r="W430" s="47" t="str">
        <f t="array" ref="W430">IF(B430="","",IFERROR(XLOOKUP(B430,DATA!$B$4:$B$2103,DATA!$H$4:$H$2103,"",0,1),""))</f>
        <v>PLATAFORMA</v>
      </c>
      <c r="X430" s="47" t="str">
        <f t="shared" si="10"/>
        <v>4-BAJA</v>
      </c>
      <c r="Y430" s="65">
        <f t="shared" si="11"/>
        <v>1.0043</v>
      </c>
      <c r="Z430" s="47">
        <f t="shared" si="12"/>
        <v>21100011</v>
      </c>
    </row>
    <row r="431" ht="15.75" customHeight="1">
      <c r="B431" s="52">
        <f>IF(DATA!B431="","",DATA!B431)</f>
        <v>21100012</v>
      </c>
      <c r="C431" s="52">
        <f t="array" ref="C431">IF(B431="","",IFERROR(XLOOKUP(B431,DATA!$B$4:$B$2103,DATA!$D$4:$D$2103,"",0,1),""))</f>
        <v>22528289</v>
      </c>
      <c r="D431" s="52" t="str">
        <f t="array" ref="D431">IF(B431="","",IFERROR(XLOOKUP(B431,DATA!$B$4:$B$2103,DATA!$C$4:$C$2103,"",0,1),""))</f>
        <v>CIGUEÑAL</v>
      </c>
      <c r="E431" s="52">
        <f t="array" ref="E431">IF(B431="","",IFERROR(XLOOKUP(B431,DATA!$B$4:$B$2103,DATA!$W$4:$W$2103,"",0,1),""))</f>
        <v>900315569</v>
      </c>
      <c r="F431" s="52" t="str">
        <f t="array" ref="F431">IF(B431="","",IFERROR(XLOOKUP(E431,PROVEEDORES!$A$2:$A$200,PROVEEDORES!$B$2:$B$200,"NO ENCONTRADO",0,1),""))</f>
        <v>VOLVO GROUP COLOMBIA S A S</v>
      </c>
      <c r="G431" s="52" t="str">
        <f t="array" ref="G431">IF(B431="","",IFERROR(XLOOKUP(B431,DATA!$B$4:$B$2103,DATA!$L$4:$L$2103,"",0,1),""))</f>
        <v>UND</v>
      </c>
      <c r="H431" s="52">
        <f t="array" ref="H431">IF(B431="","",IFERROR(XLOOKUP(B431,DATA!$B$4:$B$2103,DATA!$E$4:$E$2103,0,0,1),0))</f>
        <v>0</v>
      </c>
      <c r="I431" s="53">
        <f t="array" ref="I431">IF(B431="","",IFERROR(XLOOKUP(B431,DATA!$B$4:$B$2103,DATA!$F$4:$F$2103,0,0,1),0))</f>
        <v>20000000</v>
      </c>
      <c r="J431" s="53">
        <f t="shared" si="1"/>
        <v>0</v>
      </c>
      <c r="K431" s="52">
        <f t="array" ref="K431">IF(B431="","",IFERROR(XLOOKUP(B431,DATA!$B$4:$B$2103,DATA!$N$4:$N$2103,0,0,1),0))</f>
        <v>0</v>
      </c>
      <c r="L431" s="86">
        <f t="shared" si="2"/>
        <v>0</v>
      </c>
      <c r="M431" s="52">
        <f t="array" ref="M431">IF(B431="","",IFERROR(XLOOKUP(B431,DATA!$B$4:$B$2103,DATA!$P$4:$P$2103,0,0,1),0))</f>
        <v>0</v>
      </c>
      <c r="N431" s="52">
        <f t="shared" si="3"/>
        <v>0</v>
      </c>
      <c r="O431" s="52">
        <f t="shared" si="4"/>
        <v>0</v>
      </c>
      <c r="P431" s="52" t="str">
        <f t="shared" si="5"/>
        <v/>
      </c>
      <c r="Q431" s="52" t="str">
        <f t="shared" si="6"/>
        <v>CRITICO</v>
      </c>
      <c r="R431" s="52" t="str">
        <f t="shared" si="7"/>
        <v>PEDIR INMEDIATAMENTE</v>
      </c>
      <c r="S431" s="52">
        <f t="shared" si="8"/>
        <v>0</v>
      </c>
      <c r="T431" s="53">
        <f t="shared" si="9"/>
        <v>0</v>
      </c>
      <c r="U431" s="52" t="str">
        <f t="array" ref="U431">IF(B431="","",IFERROR(XLOOKUP(B431,DATA!$B$4:$B$2103,DATA!$M$4:$M$2103,"",0,1),""))</f>
        <v>C</v>
      </c>
      <c r="V431" s="52" t="str">
        <f t="array" ref="V431">IF(B431="","",IFERROR(XLOOKUP(B431,DATA!$B$4:$B$2103,DATA!$X$4:$X$2103,"",0,1),""))</f>
        <v>SU01A0202</v>
      </c>
      <c r="W431" s="52" t="str">
        <f t="array" ref="W431">IF(B431="","",IFERROR(XLOOKUP(B431,DATA!$B$4:$B$2103,DATA!$H$4:$H$2103,"",0,1),""))</f>
        <v>PLATAFORMA</v>
      </c>
      <c r="X431" s="52" t="str">
        <f t="shared" si="10"/>
        <v>4-BAJA</v>
      </c>
      <c r="Y431" s="87" t="str">
        <f t="shared" si="11"/>
        <v/>
      </c>
      <c r="Z431" s="52">
        <f t="shared" si="12"/>
        <v>21100012</v>
      </c>
    </row>
    <row r="432" ht="15.75" customHeight="1">
      <c r="B432" s="47" t="str">
        <f>IF(DATA!B432="","",DATA!B432)</f>
        <v>21100012-R</v>
      </c>
      <c r="C432" s="47">
        <f t="array" ref="C432">IF(B432="","",IFERROR(XLOOKUP(B432,DATA!$B$4:$B$2103,DATA!$D$4:$D$2103,"",0,1),""))</f>
        <v>22528289</v>
      </c>
      <c r="D432" s="47" t="str">
        <f t="array" ref="D432">IF(B432="","",IFERROR(XLOOKUP(B432,DATA!$B$4:$B$2103,DATA!$C$4:$C$2103,"",0,1),""))</f>
        <v>CIGUEÑAL</v>
      </c>
      <c r="E432" s="47">
        <f t="array" ref="E432">IF(B432="","",IFERROR(XLOOKUP(B432,DATA!$B$4:$B$2103,DATA!$W$4:$W$2103,"",0,1),""))</f>
        <v>860509748</v>
      </c>
      <c r="F432" s="47" t="str">
        <f t="array" ref="F432">IF(B432="","",IFERROR(XLOOKUP(E432,PROVEEDORES!$A$2:$A$200,PROVEEDORES!$B$2:$B$200,"NO ENCONTRADO",0,1),""))</f>
        <v>RECTIFICADORA DE MOTORES CONTINENTAL LTDA.</v>
      </c>
      <c r="G432" s="47" t="str">
        <f t="array" ref="G432">IF(B432="","",IFERROR(XLOOKUP(B432,DATA!$B$4:$B$2103,DATA!$L$4:$L$2103,"",0,1),""))</f>
        <v>UND</v>
      </c>
      <c r="H432" s="47">
        <f t="array" ref="H432">IF(B432="","",IFERROR(XLOOKUP(B432,DATA!$B$4:$B$2103,DATA!$E$4:$E$2103,0,0,1),0))</f>
        <v>0</v>
      </c>
      <c r="I432" s="48">
        <f t="array" ref="I432">IF(B432="","",IFERROR(XLOOKUP(B432,DATA!$B$4:$B$2103,DATA!$F$4:$F$2103,0,0,1),0))</f>
        <v>452200</v>
      </c>
      <c r="J432" s="48">
        <f t="shared" si="1"/>
        <v>0</v>
      </c>
      <c r="K432" s="47">
        <f t="array" ref="K432">IF(B432="","",IFERROR(XLOOKUP(B432,DATA!$B$4:$B$2103,DATA!$N$4:$N$2103,0,0,1),0))</f>
        <v>4</v>
      </c>
      <c r="L432" s="85">
        <f t="shared" si="2"/>
        <v>0.01095890411</v>
      </c>
      <c r="M432" s="47">
        <f t="array" ref="M432">IF(B432="","",IFERROR(XLOOKUP(B432,DATA!$B$4:$B$2103,DATA!$P$4:$P$2103,0,0,1),0))</f>
        <v>0</v>
      </c>
      <c r="N432" s="47">
        <f t="shared" si="3"/>
        <v>0</v>
      </c>
      <c r="O432" s="47">
        <f t="shared" si="4"/>
        <v>0</v>
      </c>
      <c r="P432" s="47">
        <f t="shared" si="5"/>
        <v>0</v>
      </c>
      <c r="Q432" s="47" t="str">
        <f t="shared" si="6"/>
        <v>CRITICO</v>
      </c>
      <c r="R432" s="47" t="str">
        <f t="shared" si="7"/>
        <v>PEDIR INMEDIATAMENTE</v>
      </c>
      <c r="S432" s="47">
        <f t="shared" si="8"/>
        <v>0</v>
      </c>
      <c r="T432" s="48">
        <f t="shared" si="9"/>
        <v>0</v>
      </c>
      <c r="U432" s="47" t="str">
        <f t="array" ref="U432">IF(B432="","",IFERROR(XLOOKUP(B432,DATA!$B$4:$B$2103,DATA!$M$4:$M$2103,"",0,1),""))</f>
        <v>C</v>
      </c>
      <c r="V432" s="47" t="str">
        <f t="array" ref="V432">IF(B432="","",IFERROR(XLOOKUP(B432,DATA!$B$4:$B$2103,DATA!$X$4:$X$2103,"",0,1),""))</f>
        <v>SU01C0101</v>
      </c>
      <c r="W432" s="47" t="str">
        <f t="array" ref="W432">IF(B432="","",IFERROR(XLOOKUP(B432,DATA!$B$4:$B$2103,DATA!$H$4:$H$2103,"",0,1),""))</f>
        <v>PLATAFORMA</v>
      </c>
      <c r="X432" s="47" t="str">
        <f t="shared" si="10"/>
        <v>4-BAJA</v>
      </c>
      <c r="Y432" s="65">
        <f t="shared" si="11"/>
        <v>4.00432</v>
      </c>
      <c r="Z432" s="47" t="str">
        <f t="shared" si="12"/>
        <v>21100012-R</v>
      </c>
    </row>
    <row r="433" ht="15.75" customHeight="1">
      <c r="B433" s="52">
        <f>IF(DATA!B433="","",DATA!B433)</f>
        <v>21100013</v>
      </c>
      <c r="C433" s="52">
        <f t="array" ref="C433">IF(B433="","",IFERROR(XLOOKUP(B433,DATA!$B$4:$B$2103,DATA!$D$4:$D$2103,"",0,1),""))</f>
        <v>22012779</v>
      </c>
      <c r="D433" s="52" t="str">
        <f t="array" ref="D433">IF(B433="","",IFERROR(XLOOKUP(B433,DATA!$B$4:$B$2103,DATA!$C$4:$C$2103,"",0,1),""))</f>
        <v>CULATA</v>
      </c>
      <c r="E433" s="52">
        <f t="array" ref="E433">IF(B433="","",IFERROR(XLOOKUP(B433,DATA!$B$4:$B$2103,DATA!$W$4:$W$2103,"",0,1),""))</f>
        <v>900315569</v>
      </c>
      <c r="F433" s="52" t="str">
        <f t="array" ref="F433">IF(B433="","",IFERROR(XLOOKUP(E433,PROVEEDORES!$A$2:$A$200,PROVEEDORES!$B$2:$B$200,"NO ENCONTRADO",0,1),""))</f>
        <v>VOLVO GROUP COLOMBIA S A S</v>
      </c>
      <c r="G433" s="52" t="str">
        <f t="array" ref="G433">IF(B433="","",IFERROR(XLOOKUP(B433,DATA!$B$4:$B$2103,DATA!$L$4:$L$2103,"",0,1),""))</f>
        <v>UND</v>
      </c>
      <c r="H433" s="52">
        <f t="array" ref="H433">IF(B433="","",IFERROR(XLOOKUP(B433,DATA!$B$4:$B$2103,DATA!$E$4:$E$2103,0,0,1),0))</f>
        <v>0</v>
      </c>
      <c r="I433" s="53">
        <f t="array" ref="I433">IF(B433="","",IFERROR(XLOOKUP(B433,DATA!$B$4:$B$2103,DATA!$F$4:$F$2103,0,0,1),0))</f>
        <v>50000000</v>
      </c>
      <c r="J433" s="53">
        <f t="shared" si="1"/>
        <v>0</v>
      </c>
      <c r="K433" s="52">
        <f t="array" ref="K433">IF(B433="","",IFERROR(XLOOKUP(B433,DATA!$B$4:$B$2103,DATA!$N$4:$N$2103,0,0,1),0))</f>
        <v>0</v>
      </c>
      <c r="L433" s="86">
        <f t="shared" si="2"/>
        <v>0</v>
      </c>
      <c r="M433" s="52">
        <f t="array" ref="M433">IF(B433="","",IFERROR(XLOOKUP(B433,DATA!$B$4:$B$2103,DATA!$P$4:$P$2103,0,0,1),0))</f>
        <v>0</v>
      </c>
      <c r="N433" s="52">
        <f t="shared" si="3"/>
        <v>0</v>
      </c>
      <c r="O433" s="52">
        <f t="shared" si="4"/>
        <v>0</v>
      </c>
      <c r="P433" s="52" t="str">
        <f t="shared" si="5"/>
        <v/>
      </c>
      <c r="Q433" s="52" t="str">
        <f t="shared" si="6"/>
        <v>CRITICO</v>
      </c>
      <c r="R433" s="52" t="str">
        <f t="shared" si="7"/>
        <v>PEDIR INMEDIATAMENTE</v>
      </c>
      <c r="S433" s="52">
        <f t="shared" si="8"/>
        <v>0</v>
      </c>
      <c r="T433" s="53">
        <f t="shared" si="9"/>
        <v>0</v>
      </c>
      <c r="U433" s="52" t="str">
        <f t="array" ref="U433">IF(B433="","",IFERROR(XLOOKUP(B433,DATA!$B$4:$B$2103,DATA!$M$4:$M$2103,"",0,1),""))</f>
        <v>C</v>
      </c>
      <c r="V433" s="52" t="str">
        <f t="array" ref="V433">IF(B433="","",IFERROR(XLOOKUP(B433,DATA!$B$4:$B$2103,DATA!$X$4:$X$2103,"",0,1),""))</f>
        <v>SU01A0202</v>
      </c>
      <c r="W433" s="52" t="str">
        <f t="array" ref="W433">IF(B433="","",IFERROR(XLOOKUP(B433,DATA!$B$4:$B$2103,DATA!$H$4:$H$2103,"",0,1),""))</f>
        <v>PLATAFORMA</v>
      </c>
      <c r="X433" s="52" t="str">
        <f t="shared" si="10"/>
        <v>4-BAJA</v>
      </c>
      <c r="Y433" s="87" t="str">
        <f t="shared" si="11"/>
        <v/>
      </c>
      <c r="Z433" s="52">
        <f t="shared" si="12"/>
        <v>21100013</v>
      </c>
    </row>
    <row r="434" ht="15.75" customHeight="1">
      <c r="B434" s="47" t="str">
        <f>IF(DATA!B434="","",DATA!B434)</f>
        <v>21100013-R</v>
      </c>
      <c r="C434" s="47">
        <f t="array" ref="C434">IF(B434="","",IFERROR(XLOOKUP(B434,DATA!$B$4:$B$2103,DATA!$D$4:$D$2103,"",0,1),""))</f>
        <v>22012779</v>
      </c>
      <c r="D434" s="47" t="str">
        <f t="array" ref="D434">IF(B434="","",IFERROR(XLOOKUP(B434,DATA!$B$4:$B$2103,DATA!$C$4:$C$2103,"",0,1),""))</f>
        <v>CULATA</v>
      </c>
      <c r="E434" s="47">
        <f t="array" ref="E434">IF(B434="","",IFERROR(XLOOKUP(B434,DATA!$B$4:$B$2103,DATA!$W$4:$W$2103,"",0,1),""))</f>
        <v>901688240</v>
      </c>
      <c r="F434" s="47" t="str">
        <f t="array" ref="F434">IF(B434="","",IFERROR(XLOOKUP(E434,PROVEEDORES!$A$2:$A$200,PROVEEDORES!$B$2:$B$200,"NO ENCONTRADO",0,1),""))</f>
        <v>LUCSAR SAS</v>
      </c>
      <c r="G434" s="47" t="str">
        <f t="array" ref="G434">IF(B434="","",IFERROR(XLOOKUP(B434,DATA!$B$4:$B$2103,DATA!$L$4:$L$2103,"",0,1),""))</f>
        <v>UND</v>
      </c>
      <c r="H434" s="47">
        <f t="array" ref="H434">IF(B434="","",IFERROR(XLOOKUP(B434,DATA!$B$4:$B$2103,DATA!$E$4:$E$2103,0,0,1),0))</f>
        <v>0</v>
      </c>
      <c r="I434" s="48">
        <f t="array" ref="I434">IF(B434="","",IFERROR(XLOOKUP(B434,DATA!$B$4:$B$2103,DATA!$F$4:$F$2103,0,0,1),0))</f>
        <v>11900000</v>
      </c>
      <c r="J434" s="48">
        <f t="shared" si="1"/>
        <v>0</v>
      </c>
      <c r="K434" s="47">
        <f t="array" ref="K434">IF(B434="","",IFERROR(XLOOKUP(B434,DATA!$B$4:$B$2103,DATA!$N$4:$N$2103,0,0,1),0))</f>
        <v>2</v>
      </c>
      <c r="L434" s="85">
        <f t="shared" si="2"/>
        <v>0.005479452055</v>
      </c>
      <c r="M434" s="47">
        <f t="array" ref="M434">IF(B434="","",IFERROR(XLOOKUP(B434,DATA!$B$4:$B$2103,DATA!$P$4:$P$2103,0,0,1),0))</f>
        <v>0</v>
      </c>
      <c r="N434" s="47">
        <f t="shared" si="3"/>
        <v>0</v>
      </c>
      <c r="O434" s="47">
        <f t="shared" si="4"/>
        <v>0</v>
      </c>
      <c r="P434" s="47">
        <f t="shared" si="5"/>
        <v>0</v>
      </c>
      <c r="Q434" s="47" t="str">
        <f t="shared" si="6"/>
        <v>CRITICO</v>
      </c>
      <c r="R434" s="47" t="str">
        <f t="shared" si="7"/>
        <v>PEDIR INMEDIATAMENTE</v>
      </c>
      <c r="S434" s="47">
        <f t="shared" si="8"/>
        <v>0</v>
      </c>
      <c r="T434" s="48">
        <f t="shared" si="9"/>
        <v>0</v>
      </c>
      <c r="U434" s="47" t="str">
        <f t="array" ref="U434">IF(B434="","",IFERROR(XLOOKUP(B434,DATA!$B$4:$B$2103,DATA!$M$4:$M$2103,"",0,1),""))</f>
        <v>C</v>
      </c>
      <c r="V434" s="47" t="str">
        <f t="array" ref="V434">IF(B434="","",IFERROR(XLOOKUP(B434,DATA!$B$4:$B$2103,DATA!$X$4:$X$2103,"",0,1),""))</f>
        <v>SUCOA0101</v>
      </c>
      <c r="W434" s="47" t="str">
        <f t="array" ref="W434">IF(B434="","",IFERROR(XLOOKUP(B434,DATA!$B$4:$B$2103,DATA!$H$4:$H$2103,"",0,1),""))</f>
        <v>PLATAFORMA</v>
      </c>
      <c r="X434" s="47" t="str">
        <f t="shared" si="10"/>
        <v>4-BAJA</v>
      </c>
      <c r="Y434" s="65">
        <f t="shared" si="11"/>
        <v>2.00434</v>
      </c>
      <c r="Z434" s="47" t="str">
        <f t="shared" si="12"/>
        <v>21100013-R</v>
      </c>
    </row>
    <row r="435" ht="15.75" customHeight="1">
      <c r="B435" s="52">
        <f>IF(DATA!B435="","",DATA!B435)</f>
        <v>21100014</v>
      </c>
      <c r="C435" s="52">
        <f t="array" ref="C435">IF(B435="","",IFERROR(XLOOKUP(B435,DATA!$B$4:$B$2103,DATA!$D$4:$D$2103,"",0,1),""))</f>
        <v>1546681</v>
      </c>
      <c r="D435" s="52" t="str">
        <f t="array" ref="D435">IF(B435="","",IFERROR(XLOOKUP(B435,DATA!$B$4:$B$2103,DATA!$C$4:$C$2103,"",0,1),""))</f>
        <v>CASQUILLO</v>
      </c>
      <c r="E435" s="52">
        <f t="array" ref="E435">IF(B435="","",IFERROR(XLOOKUP(B435,DATA!$B$4:$B$2103,DATA!$W$4:$W$2103,"",0,1),""))</f>
        <v>900315569</v>
      </c>
      <c r="F435" s="52" t="str">
        <f t="array" ref="F435">IF(B435="","",IFERROR(XLOOKUP(E435,PROVEEDORES!$A$2:$A$200,PROVEEDORES!$B$2:$B$200,"NO ENCONTRADO",0,1),""))</f>
        <v>VOLVO GROUP COLOMBIA S A S</v>
      </c>
      <c r="G435" s="52" t="str">
        <f t="array" ref="G435">IF(B435="","",IFERROR(XLOOKUP(B435,DATA!$B$4:$B$2103,DATA!$L$4:$L$2103,"",0,1),""))</f>
        <v>UND</v>
      </c>
      <c r="H435" s="52">
        <f t="array" ref="H435">IF(B435="","",IFERROR(XLOOKUP(B435,DATA!$B$4:$B$2103,DATA!$E$4:$E$2103,0,0,1),0))</f>
        <v>0</v>
      </c>
      <c r="I435" s="53">
        <f t="array" ref="I435">IF(B435="","",IFERROR(XLOOKUP(B435,DATA!$B$4:$B$2103,DATA!$F$4:$F$2103,0,0,1),0))</f>
        <v>48000</v>
      </c>
      <c r="J435" s="53">
        <f t="shared" si="1"/>
        <v>0</v>
      </c>
      <c r="K435" s="52">
        <f t="array" ref="K435">IF(B435="","",IFERROR(XLOOKUP(B435,DATA!$B$4:$B$2103,DATA!$N$4:$N$2103,0,0,1),0))</f>
        <v>0</v>
      </c>
      <c r="L435" s="86">
        <f t="shared" si="2"/>
        <v>0</v>
      </c>
      <c r="M435" s="52">
        <f t="array" ref="M435">IF(B435="","",IFERROR(XLOOKUP(B435,DATA!$B$4:$B$2103,DATA!$P$4:$P$2103,0,0,1),0))</f>
        <v>0</v>
      </c>
      <c r="N435" s="52">
        <f t="shared" si="3"/>
        <v>0</v>
      </c>
      <c r="O435" s="52">
        <f t="shared" si="4"/>
        <v>0</v>
      </c>
      <c r="P435" s="52" t="str">
        <f t="shared" si="5"/>
        <v/>
      </c>
      <c r="Q435" s="52" t="str">
        <f t="shared" si="6"/>
        <v>CRITICO</v>
      </c>
      <c r="R435" s="52" t="str">
        <f t="shared" si="7"/>
        <v>PEDIR INMEDIATAMENTE</v>
      </c>
      <c r="S435" s="52">
        <f t="shared" si="8"/>
        <v>0</v>
      </c>
      <c r="T435" s="53">
        <f t="shared" si="9"/>
        <v>0</v>
      </c>
      <c r="U435" s="52" t="str">
        <f t="array" ref="U435">IF(B435="","",IFERROR(XLOOKUP(B435,DATA!$B$4:$B$2103,DATA!$M$4:$M$2103,"",0,1),""))</f>
        <v>C</v>
      </c>
      <c r="V435" s="52" t="str">
        <f t="array" ref="V435">IF(B435="","",IFERROR(XLOOKUP(B435,DATA!$B$4:$B$2103,DATA!$X$4:$X$2103,"",0,1),""))</f>
        <v>SU01A0202</v>
      </c>
      <c r="W435" s="52" t="str">
        <f t="array" ref="W435">IF(B435="","",IFERROR(XLOOKUP(B435,DATA!$B$4:$B$2103,DATA!$H$4:$H$2103,"",0,1),""))</f>
        <v>PLATAFORMA</v>
      </c>
      <c r="X435" s="52" t="str">
        <f t="shared" si="10"/>
        <v>4-BAJA</v>
      </c>
      <c r="Y435" s="87" t="str">
        <f t="shared" si="11"/>
        <v/>
      </c>
      <c r="Z435" s="52">
        <f t="shared" si="12"/>
        <v>21100014</v>
      </c>
    </row>
    <row r="436" ht="15.75" customHeight="1">
      <c r="B436" s="47" t="str">
        <f>IF(DATA!B436="","",DATA!B436)</f>
        <v>21100014-R</v>
      </c>
      <c r="C436" s="47">
        <f t="array" ref="C436">IF(B436="","",IFERROR(XLOOKUP(B436,DATA!$B$4:$B$2103,DATA!$D$4:$D$2103,"",0,1),""))</f>
        <v>1546681</v>
      </c>
      <c r="D436" s="47" t="str">
        <f t="array" ref="D436">IF(B436="","",IFERROR(XLOOKUP(B436,DATA!$B$4:$B$2103,DATA!$C$4:$C$2103,"",0,1),""))</f>
        <v>CASQUILLO</v>
      </c>
      <c r="E436" s="47">
        <f t="array" ref="E436">IF(B436="","",IFERROR(XLOOKUP(B436,DATA!$B$4:$B$2103,DATA!$W$4:$W$2103,"",0,1),""))</f>
        <v>900315569</v>
      </c>
      <c r="F436" s="47" t="str">
        <f t="array" ref="F436">IF(B436="","",IFERROR(XLOOKUP(E436,PROVEEDORES!$A$2:$A$200,PROVEEDORES!$B$2:$B$200,"NO ENCONTRADO",0,1),""))</f>
        <v>VOLVO GROUP COLOMBIA S A S</v>
      </c>
      <c r="G436" s="47" t="str">
        <f t="array" ref="G436">IF(B436="","",IFERROR(XLOOKUP(B436,DATA!$B$4:$B$2103,DATA!$L$4:$L$2103,"",0,1),""))</f>
        <v>UND</v>
      </c>
      <c r="H436" s="47">
        <f t="array" ref="H436">IF(B436="","",IFERROR(XLOOKUP(B436,DATA!$B$4:$B$2103,DATA!$E$4:$E$2103,0,0,1),0))</f>
        <v>0</v>
      </c>
      <c r="I436" s="48">
        <f t="array" ref="I436">IF(B436="","",IFERROR(XLOOKUP(B436,DATA!$B$4:$B$2103,DATA!$F$4:$F$2103,0,0,1),0))</f>
        <v>30000</v>
      </c>
      <c r="J436" s="48">
        <f t="shared" si="1"/>
        <v>0</v>
      </c>
      <c r="K436" s="47">
        <f t="array" ref="K436">IF(B436="","",IFERROR(XLOOKUP(B436,DATA!$B$4:$B$2103,DATA!$N$4:$N$2103,0,0,1),0))</f>
        <v>0</v>
      </c>
      <c r="L436" s="85">
        <f t="shared" si="2"/>
        <v>0</v>
      </c>
      <c r="M436" s="47">
        <f t="array" ref="M436">IF(B436="","",IFERROR(XLOOKUP(B436,DATA!$B$4:$B$2103,DATA!$P$4:$P$2103,0,0,1),0))</f>
        <v>0</v>
      </c>
      <c r="N436" s="47">
        <f t="shared" si="3"/>
        <v>0</v>
      </c>
      <c r="O436" s="47">
        <f t="shared" si="4"/>
        <v>0</v>
      </c>
      <c r="P436" s="47" t="str">
        <f t="shared" si="5"/>
        <v/>
      </c>
      <c r="Q436" s="47" t="str">
        <f t="shared" si="6"/>
        <v>CRITICO</v>
      </c>
      <c r="R436" s="47" t="str">
        <f t="shared" si="7"/>
        <v>PEDIR INMEDIATAMENTE</v>
      </c>
      <c r="S436" s="47">
        <f t="shared" si="8"/>
        <v>0</v>
      </c>
      <c r="T436" s="48">
        <f t="shared" si="9"/>
        <v>0</v>
      </c>
      <c r="U436" s="47" t="str">
        <f t="array" ref="U436">IF(B436="","",IFERROR(XLOOKUP(B436,DATA!$B$4:$B$2103,DATA!$M$4:$M$2103,"",0,1),""))</f>
        <v>C</v>
      </c>
      <c r="V436" s="47" t="str">
        <f t="array" ref="V436">IF(B436="","",IFERROR(XLOOKUP(B436,DATA!$B$4:$B$2103,DATA!$X$4:$X$2103,"",0,1),""))</f>
        <v>SU01A0202</v>
      </c>
      <c r="W436" s="47" t="str">
        <f t="array" ref="W436">IF(B436="","",IFERROR(XLOOKUP(B436,DATA!$B$4:$B$2103,DATA!$H$4:$H$2103,"",0,1),""))</f>
        <v>PLATAFORMA</v>
      </c>
      <c r="X436" s="47" t="str">
        <f t="shared" si="10"/>
        <v>4-BAJA</v>
      </c>
      <c r="Y436" s="65" t="str">
        <f t="shared" si="11"/>
        <v/>
      </c>
      <c r="Z436" s="47" t="str">
        <f t="shared" si="12"/>
        <v>21100014-R</v>
      </c>
    </row>
    <row r="437" ht="15.75" customHeight="1">
      <c r="B437" s="52">
        <f>IF(DATA!B437="","",DATA!B437)</f>
        <v>211004</v>
      </c>
      <c r="C437" s="52">
        <f t="array" ref="C437">IF(B437="","",IFERROR(XLOOKUP(B437,DATA!$B$4:$B$2103,DATA!$D$4:$D$2103,"",0,1),""))</f>
        <v>6811333</v>
      </c>
      <c r="D437" s="52" t="str">
        <f t="array" ref="D437">IF(B437="","",IFERROR(XLOOKUP(B437,DATA!$B$4:$B$2103,DATA!$C$4:$C$2103,"",0,1),""))</f>
        <v>ACEITE HIDRAULICO ATF SHELL SPIRAX S3 MD3</v>
      </c>
      <c r="E437" s="52">
        <f t="array" ref="E437">IF(B437="","",IFERROR(XLOOKUP(B437,DATA!$B$4:$B$2103,DATA!$W$4:$W$2103,"",0,1),""))</f>
        <v>800186960</v>
      </c>
      <c r="F437" s="52" t="str">
        <f t="array" ref="F437">IF(B437="","",IFERROR(XLOOKUP(E437,PROVEEDORES!$A$2:$A$200,PROVEEDORES!$B$2:$B$200,"NO ENCONTRADO",0,1),""))</f>
        <v>ALTIPAL SAS</v>
      </c>
      <c r="G437" s="52" t="str">
        <f t="array" ref="G437">IF(B437="","",IFERROR(XLOOKUP(B437,DATA!$B$4:$B$2103,DATA!$L$4:$L$2103,"",0,1),""))</f>
        <v>GL</v>
      </c>
      <c r="H437" s="52">
        <f t="array" ref="H437">IF(B437="","",IFERROR(XLOOKUP(B437,DATA!$B$4:$B$2103,DATA!$E$4:$E$2103,0,0,1),0))</f>
        <v>0</v>
      </c>
      <c r="I437" s="53">
        <f t="array" ref="I437">IF(B437="","",IFERROR(XLOOKUP(B437,DATA!$B$4:$B$2103,DATA!$F$4:$F$2103,0,0,1),0))</f>
        <v>0</v>
      </c>
      <c r="J437" s="53">
        <f t="shared" si="1"/>
        <v>0</v>
      </c>
      <c r="K437" s="52">
        <f t="array" ref="K437">IF(B437="","",IFERROR(XLOOKUP(B437,DATA!$B$4:$B$2103,DATA!$N$4:$N$2103,0,0,1),0))</f>
        <v>0</v>
      </c>
      <c r="L437" s="86">
        <f t="shared" si="2"/>
        <v>0</v>
      </c>
      <c r="M437" s="52">
        <f t="array" ref="M437">IF(B437="","",IFERROR(XLOOKUP(B437,DATA!$B$4:$B$2103,DATA!$P$4:$P$2103,0,0,1),0))</f>
        <v>0</v>
      </c>
      <c r="N437" s="52">
        <f t="shared" si="3"/>
        <v>0</v>
      </c>
      <c r="O437" s="52">
        <f t="shared" si="4"/>
        <v>0</v>
      </c>
      <c r="P437" s="52" t="str">
        <f t="shared" si="5"/>
        <v/>
      </c>
      <c r="Q437" s="52" t="str">
        <f t="shared" si="6"/>
        <v>CRITICO</v>
      </c>
      <c r="R437" s="52" t="str">
        <f t="shared" si="7"/>
        <v>PEDIR INMEDIATAMENTE</v>
      </c>
      <c r="S437" s="52">
        <f t="shared" si="8"/>
        <v>0</v>
      </c>
      <c r="T437" s="53">
        <f t="shared" si="9"/>
        <v>0</v>
      </c>
      <c r="U437" s="52" t="str">
        <f t="array" ref="U437">IF(B437="","",IFERROR(XLOOKUP(B437,DATA!$B$4:$B$2103,DATA!$M$4:$M$2103,"",0,1),""))</f>
        <v>A</v>
      </c>
      <c r="V437" s="52" t="str">
        <f t="array" ref="V437">IF(B437="","",IFERROR(XLOOKUP(B437,DATA!$B$4:$B$2103,DATA!$X$4:$X$2103,"",0,1),""))</f>
        <v>A1</v>
      </c>
      <c r="W437" s="52" t="str">
        <f t="array" ref="W437">IF(B437="","",IFERROR(XLOOKUP(B437,DATA!$B$4:$B$2103,DATA!$H$4:$H$2103,"",0,1),""))</f>
        <v>LUBRICANTES</v>
      </c>
      <c r="X437" s="52" t="str">
        <f t="shared" si="10"/>
        <v>1-MAXIMA</v>
      </c>
      <c r="Y437" s="87" t="str">
        <f t="shared" si="11"/>
        <v/>
      </c>
      <c r="Z437" s="52">
        <f t="shared" si="12"/>
        <v>211004</v>
      </c>
    </row>
    <row r="438" ht="15.75" customHeight="1">
      <c r="B438" s="47">
        <f>IF(DATA!B438="","",DATA!B438)</f>
        <v>2150209</v>
      </c>
      <c r="C438" s="47">
        <f t="array" ref="C438">IF(B438="","",IFERROR(XLOOKUP(B438,DATA!$B$4:$B$2103,DATA!$D$4:$D$2103,"",0,1),""))</f>
        <v>984759</v>
      </c>
      <c r="D438" s="47" t="str">
        <f t="array" ref="D438">IF(B438="","",IFERROR(XLOOKUP(B438,DATA!$B$4:$B$2103,DATA!$C$4:$C$2103,"",0,1),""))</f>
        <v>TORNILLO EMBRIDADO M10*80 MM</v>
      </c>
      <c r="E438" s="47">
        <f t="array" ref="E438">IF(B438="","",IFERROR(XLOOKUP(B438,DATA!$B$4:$B$2103,DATA!$W$4:$W$2103,"",0,1),""))</f>
        <v>900315569</v>
      </c>
      <c r="F438" s="47" t="str">
        <f t="array" ref="F438">IF(B438="","",IFERROR(XLOOKUP(E438,PROVEEDORES!$A$2:$A$200,PROVEEDORES!$B$2:$B$200,"NO ENCONTRADO",0,1),""))</f>
        <v>VOLVO GROUP COLOMBIA S A S</v>
      </c>
      <c r="G438" s="47" t="str">
        <f t="array" ref="G438">IF(B438="","",IFERROR(XLOOKUP(B438,DATA!$B$4:$B$2103,DATA!$L$4:$L$2103,"",0,1),""))</f>
        <v>UND</v>
      </c>
      <c r="H438" s="47">
        <f t="array" ref="H438">IF(B438="","",IFERROR(XLOOKUP(B438,DATA!$B$4:$B$2103,DATA!$E$4:$E$2103,0,0,1),0))</f>
        <v>0</v>
      </c>
      <c r="I438" s="48">
        <f t="array" ref="I438">IF(B438="","",IFERROR(XLOOKUP(B438,DATA!$B$4:$B$2103,DATA!$F$4:$F$2103,0,0,1),0))</f>
        <v>13052.74</v>
      </c>
      <c r="J438" s="48">
        <f t="shared" si="1"/>
        <v>0</v>
      </c>
      <c r="K438" s="47">
        <f t="array" ref="K438">IF(B438="","",IFERROR(XLOOKUP(B438,DATA!$B$4:$B$2103,DATA!$N$4:$N$2103,0,0,1),0))</f>
        <v>41</v>
      </c>
      <c r="L438" s="85">
        <f t="shared" si="2"/>
        <v>0.1123287671</v>
      </c>
      <c r="M438" s="47">
        <f t="array" ref="M438">IF(B438="","",IFERROR(XLOOKUP(B438,DATA!$B$4:$B$2103,DATA!$P$4:$P$2103,0,0,1),0))</f>
        <v>0</v>
      </c>
      <c r="N438" s="47">
        <f t="shared" si="3"/>
        <v>0</v>
      </c>
      <c r="O438" s="47">
        <f t="shared" si="4"/>
        <v>1</v>
      </c>
      <c r="P438" s="47">
        <f t="shared" si="5"/>
        <v>0</v>
      </c>
      <c r="Q438" s="47" t="str">
        <f t="shared" si="6"/>
        <v>CRITICO</v>
      </c>
      <c r="R438" s="47" t="str">
        <f t="shared" si="7"/>
        <v>PEDIR INMEDIATAMENTE</v>
      </c>
      <c r="S438" s="47">
        <f t="shared" si="8"/>
        <v>1</v>
      </c>
      <c r="T438" s="48">
        <f t="shared" si="9"/>
        <v>13052.74</v>
      </c>
      <c r="U438" s="47" t="str">
        <f t="array" ref="U438">IF(B438="","",IFERROR(XLOOKUP(B438,DATA!$B$4:$B$2103,DATA!$M$4:$M$2103,"",0,1),""))</f>
        <v>B</v>
      </c>
      <c r="V438" s="47" t="str">
        <f t="array" ref="V438">IF(B438="","",IFERROR(XLOOKUP(B438,DATA!$B$4:$B$2103,DATA!$X$4:$X$2103,"",0,1),""))</f>
        <v>SU01F0304</v>
      </c>
      <c r="W438" s="47" t="str">
        <f t="array" ref="W438">IF(B438="","",IFERROR(XLOOKUP(B438,DATA!$B$4:$B$2103,DATA!$H$4:$H$2103,"",0,1),""))</f>
        <v>PLATAFORMA</v>
      </c>
      <c r="X438" s="47" t="str">
        <f t="shared" si="10"/>
        <v>3-MEDIA</v>
      </c>
      <c r="Y438" s="65">
        <f t="shared" si="11"/>
        <v>41.00438</v>
      </c>
      <c r="Z438" s="47">
        <f t="shared" si="12"/>
        <v>2150209</v>
      </c>
    </row>
    <row r="439" ht="15.75" customHeight="1">
      <c r="B439" s="52">
        <f>IF(DATA!B439="","",DATA!B439)</f>
        <v>21701111</v>
      </c>
      <c r="C439" s="52">
        <f t="array" ref="C439">IF(B439="","",IFERROR(XLOOKUP(B439,DATA!$B$4:$B$2103,DATA!$D$4:$D$2103,"",0,1),""))</f>
        <v>949329</v>
      </c>
      <c r="D439" s="52" t="str">
        <f t="array" ref="D439">IF(B439="","",IFERROR(XLOOKUP(B439,DATA!$B$4:$B$2103,DATA!$C$4:$C$2103,"",0,1),""))</f>
        <v>ARANDELA DE COBRE Ø24 A Ø29 MM</v>
      </c>
      <c r="E439" s="52">
        <f t="array" ref="E439">IF(B439="","",IFERROR(XLOOKUP(B439,DATA!$B$4:$B$2103,DATA!$W$4:$W$2103,"",0,1),""))</f>
        <v>900315569</v>
      </c>
      <c r="F439" s="52" t="str">
        <f t="array" ref="F439">IF(B439="","",IFERROR(XLOOKUP(E439,PROVEEDORES!$A$2:$A$200,PROVEEDORES!$B$2:$B$200,"NO ENCONTRADO",0,1),""))</f>
        <v>VOLVO GROUP COLOMBIA S A S</v>
      </c>
      <c r="G439" s="52" t="str">
        <f t="array" ref="G439">IF(B439="","",IFERROR(XLOOKUP(B439,DATA!$B$4:$B$2103,DATA!$L$4:$L$2103,"",0,1),""))</f>
        <v>UND</v>
      </c>
      <c r="H439" s="52">
        <f t="array" ref="H439">IF(B439="","",IFERROR(XLOOKUP(B439,DATA!$B$4:$B$2103,DATA!$E$4:$E$2103,0,0,1),0))</f>
        <v>23</v>
      </c>
      <c r="I439" s="53">
        <f t="array" ref="I439">IF(B439="","",IFERROR(XLOOKUP(B439,DATA!$B$4:$B$2103,DATA!$F$4:$F$2103,0,0,1),0))</f>
        <v>2326.283</v>
      </c>
      <c r="J439" s="53">
        <f t="shared" si="1"/>
        <v>53504.509</v>
      </c>
      <c r="K439" s="52">
        <f t="array" ref="K439">IF(B439="","",IFERROR(XLOOKUP(B439,DATA!$B$4:$B$2103,DATA!$N$4:$N$2103,0,0,1),0))</f>
        <v>21912</v>
      </c>
      <c r="L439" s="86">
        <f t="shared" si="2"/>
        <v>60.03287671</v>
      </c>
      <c r="M439" s="52">
        <f t="array" ref="M439">IF(B439="","",IFERROR(XLOOKUP(B439,DATA!$B$4:$B$2103,DATA!$P$4:$P$2103,0,0,1),0))</f>
        <v>0</v>
      </c>
      <c r="N439" s="52">
        <f t="shared" si="3"/>
        <v>210</v>
      </c>
      <c r="O439" s="52">
        <f t="shared" si="4"/>
        <v>630</v>
      </c>
      <c r="P439" s="52">
        <f t="shared" si="5"/>
        <v>0</v>
      </c>
      <c r="Q439" s="52" t="str">
        <f t="shared" si="6"/>
        <v>REORDEN INMEDIATO</v>
      </c>
      <c r="R439" s="52" t="str">
        <f t="shared" si="7"/>
        <v>GENERAR OC EN 24H</v>
      </c>
      <c r="S439" s="52">
        <f t="shared" si="8"/>
        <v>607</v>
      </c>
      <c r="T439" s="53">
        <f t="shared" si="9"/>
        <v>1412053.781</v>
      </c>
      <c r="U439" s="52" t="str">
        <f t="array" ref="U439">IF(B439="","",IFERROR(XLOOKUP(B439,DATA!$B$4:$B$2103,DATA!$M$4:$M$2103,"",0,1),""))</f>
        <v>A</v>
      </c>
      <c r="V439" s="52" t="str">
        <f t="array" ref="V439">IF(B439="","",IFERROR(XLOOKUP(B439,DATA!$B$4:$B$2103,DATA!$X$4:$X$2103,"",0,1),""))</f>
        <v>SU01F0303</v>
      </c>
      <c r="W439" s="52" t="str">
        <f t="array" ref="W439">IF(B439="","",IFERROR(XLOOKUP(B439,DATA!$B$4:$B$2103,DATA!$H$4:$H$2103,"",0,1),""))</f>
        <v>PLATAFORMA</v>
      </c>
      <c r="X439" s="52" t="str">
        <f t="shared" si="10"/>
        <v>2-ALTA</v>
      </c>
      <c r="Y439" s="87" t="str">
        <f t="shared" si="11"/>
        <v/>
      </c>
      <c r="Z439" s="52" t="str">
        <f t="shared" si="12"/>
        <v/>
      </c>
    </row>
    <row r="440" ht="15.75" customHeight="1">
      <c r="B440" s="47">
        <f>IF(DATA!B440="","",DATA!B440)</f>
        <v>21701112</v>
      </c>
      <c r="C440" s="47">
        <f t="array" ref="C440">IF(B440="","",IFERROR(XLOOKUP(B440,DATA!$B$4:$B$2103,DATA!$D$4:$D$2103,"",0,1),""))</f>
        <v>18813</v>
      </c>
      <c r="D440" s="47" t="str">
        <f t="array" ref="D440">IF(B440="","",IFERROR(XLOOKUP(B440,DATA!$B$4:$B$2103,DATA!$C$4:$C$2103,"",0,1),""))</f>
        <v>ARANDELA DE COBRE Ø24 A Ø31 MM</v>
      </c>
      <c r="E440" s="47">
        <f t="array" ref="E440">IF(B440="","",IFERROR(XLOOKUP(B440,DATA!$B$4:$B$2103,DATA!$W$4:$W$2103,"",0,1),""))</f>
        <v>900315569</v>
      </c>
      <c r="F440" s="47" t="str">
        <f t="array" ref="F440">IF(B440="","",IFERROR(XLOOKUP(E440,PROVEEDORES!$A$2:$A$200,PROVEEDORES!$B$2:$B$200,"NO ENCONTRADO",0,1),""))</f>
        <v>VOLVO GROUP COLOMBIA S A S</v>
      </c>
      <c r="G440" s="47" t="str">
        <f t="array" ref="G440">IF(B440="","",IFERROR(XLOOKUP(B440,DATA!$B$4:$B$2103,DATA!$L$4:$L$2103,"",0,1),""))</f>
        <v>UND</v>
      </c>
      <c r="H440" s="47">
        <f t="array" ref="H440">IF(B440="","",IFERROR(XLOOKUP(B440,DATA!$B$4:$B$2103,DATA!$E$4:$E$2103,0,0,1),0))</f>
        <v>52</v>
      </c>
      <c r="I440" s="48">
        <f t="array" ref="I440">IF(B440="","",IFERROR(XLOOKUP(B440,DATA!$B$4:$B$2103,DATA!$F$4:$F$2103,0,0,1),0))</f>
        <v>4719.742</v>
      </c>
      <c r="J440" s="48">
        <f t="shared" si="1"/>
        <v>245426.584</v>
      </c>
      <c r="K440" s="47">
        <f t="array" ref="K440">IF(B440="","",IFERROR(XLOOKUP(B440,DATA!$B$4:$B$2103,DATA!$N$4:$N$2103,0,0,1),0))</f>
        <v>9066</v>
      </c>
      <c r="L440" s="85">
        <f t="shared" si="2"/>
        <v>24.83835616</v>
      </c>
      <c r="M440" s="47">
        <f t="array" ref="M440">IF(B440="","",IFERROR(XLOOKUP(B440,DATA!$B$4:$B$2103,DATA!$P$4:$P$2103,0,0,1),0))</f>
        <v>0</v>
      </c>
      <c r="N440" s="47">
        <f t="shared" si="3"/>
        <v>87</v>
      </c>
      <c r="O440" s="47">
        <f t="shared" si="4"/>
        <v>261</v>
      </c>
      <c r="P440" s="47">
        <f t="shared" si="5"/>
        <v>2</v>
      </c>
      <c r="Q440" s="47" t="str">
        <f t="shared" si="6"/>
        <v>REORDEN INMEDIATO</v>
      </c>
      <c r="R440" s="47" t="str">
        <f t="shared" si="7"/>
        <v>GENERAR OC EN 24H</v>
      </c>
      <c r="S440" s="47">
        <f t="shared" si="8"/>
        <v>209</v>
      </c>
      <c r="T440" s="48">
        <f t="shared" si="9"/>
        <v>986426.078</v>
      </c>
      <c r="U440" s="47" t="str">
        <f t="array" ref="U440">IF(B440="","",IFERROR(XLOOKUP(B440,DATA!$B$4:$B$2103,DATA!$M$4:$M$2103,"",0,1),""))</f>
        <v>A</v>
      </c>
      <c r="V440" s="47" t="str">
        <f t="array" ref="V440">IF(B440="","",IFERROR(XLOOKUP(B440,DATA!$B$4:$B$2103,DATA!$X$4:$X$2103,"",0,1),""))</f>
        <v>SU01F0303</v>
      </c>
      <c r="W440" s="47" t="str">
        <f t="array" ref="W440">IF(B440="","",IFERROR(XLOOKUP(B440,DATA!$B$4:$B$2103,DATA!$H$4:$H$2103,"",0,1),""))</f>
        <v>PLATAFORMA</v>
      </c>
      <c r="X440" s="47" t="str">
        <f t="shared" si="10"/>
        <v>2-ALTA</v>
      </c>
      <c r="Y440" s="65" t="str">
        <f t="shared" si="11"/>
        <v/>
      </c>
      <c r="Z440" s="47" t="str">
        <f t="shared" si="12"/>
        <v/>
      </c>
    </row>
    <row r="441" ht="15.75" customHeight="1">
      <c r="B441" s="52">
        <f>IF(DATA!B441="","",DATA!B441)</f>
        <v>21701113</v>
      </c>
      <c r="C441" s="52">
        <f t="array" ref="C441">IF(B441="","",IFERROR(XLOOKUP(B441,DATA!$B$4:$B$2103,DATA!$D$4:$D$2103,"",0,1),""))</f>
        <v>20579690</v>
      </c>
      <c r="D441" s="52" t="str">
        <f t="array" ref="D441">IF(B441="","",IFERROR(XLOOKUP(B441,DATA!$B$4:$B$2103,DATA!$C$4:$C$2103,"",0,1),""))</f>
        <v>ARANDELA ENCAUCHETADA Ø24 A Ø31 MM</v>
      </c>
      <c r="E441" s="52">
        <f t="array" ref="E441">IF(B441="","",IFERROR(XLOOKUP(B441,DATA!$B$4:$B$2103,DATA!$W$4:$W$2103,"",0,1),""))</f>
        <v>900315569</v>
      </c>
      <c r="F441" s="52" t="str">
        <f t="array" ref="F441">IF(B441="","",IFERROR(XLOOKUP(E441,PROVEEDORES!$A$2:$A$200,PROVEEDORES!$B$2:$B$200,"NO ENCONTRADO",0,1),""))</f>
        <v>VOLVO GROUP COLOMBIA S A S</v>
      </c>
      <c r="G441" s="52" t="str">
        <f t="array" ref="G441">IF(B441="","",IFERROR(XLOOKUP(B441,DATA!$B$4:$B$2103,DATA!$L$4:$L$2103,"",0,1),""))</f>
        <v>UND</v>
      </c>
      <c r="H441" s="52">
        <f t="array" ref="H441">IF(B441="","",IFERROR(XLOOKUP(B441,DATA!$B$4:$B$2103,DATA!$E$4:$E$2103,0,0,1),0))</f>
        <v>16</v>
      </c>
      <c r="I441" s="53">
        <f t="array" ref="I441">IF(B441="","",IFERROR(XLOOKUP(B441,DATA!$B$4:$B$2103,DATA!$F$4:$F$2103,0,0,1),0))</f>
        <v>14277.63</v>
      </c>
      <c r="J441" s="53">
        <f t="shared" si="1"/>
        <v>228442.08</v>
      </c>
      <c r="K441" s="52">
        <f t="array" ref="K441">IF(B441="","",IFERROR(XLOOKUP(B441,DATA!$B$4:$B$2103,DATA!$N$4:$N$2103,0,0,1),0))</f>
        <v>255</v>
      </c>
      <c r="L441" s="86">
        <f t="shared" si="2"/>
        <v>0.698630137</v>
      </c>
      <c r="M441" s="52">
        <f t="array" ref="M441">IF(B441="","",IFERROR(XLOOKUP(B441,DATA!$B$4:$B$2103,DATA!$P$4:$P$2103,0,0,1),0))</f>
        <v>0</v>
      </c>
      <c r="N441" s="52">
        <f t="shared" si="3"/>
        <v>2</v>
      </c>
      <c r="O441" s="52">
        <f t="shared" si="4"/>
        <v>7</v>
      </c>
      <c r="P441" s="52">
        <f t="shared" si="5"/>
        <v>23</v>
      </c>
      <c r="Q441" s="52" t="str">
        <f t="shared" si="6"/>
        <v>OPTIMO</v>
      </c>
      <c r="R441" s="52" t="str">
        <f t="shared" si="7"/>
        <v>NIVEL OPTIMO</v>
      </c>
      <c r="S441" s="52">
        <f t="shared" si="8"/>
        <v>0</v>
      </c>
      <c r="T441" s="53">
        <f t="shared" si="9"/>
        <v>0</v>
      </c>
      <c r="U441" s="52" t="str">
        <f t="array" ref="U441">IF(B441="","",IFERROR(XLOOKUP(B441,DATA!$B$4:$B$2103,DATA!$M$4:$M$2103,"",0,1),""))</f>
        <v>A</v>
      </c>
      <c r="V441" s="52" t="str">
        <f t="array" ref="V441">IF(B441="","",IFERROR(XLOOKUP(B441,DATA!$B$4:$B$2103,DATA!$X$4:$X$2103,"",0,1),""))</f>
        <v>SU01F0303</v>
      </c>
      <c r="W441" s="52" t="str">
        <f t="array" ref="W441">IF(B441="","",IFERROR(XLOOKUP(B441,DATA!$B$4:$B$2103,DATA!$H$4:$H$2103,"",0,1),""))</f>
        <v>PLATAFORMA</v>
      </c>
      <c r="X441" s="52" t="str">
        <f t="shared" si="10"/>
        <v>2-ALTA</v>
      </c>
      <c r="Y441" s="87" t="str">
        <f t="shared" si="11"/>
        <v/>
      </c>
      <c r="Z441" s="52" t="str">
        <f t="shared" si="12"/>
        <v/>
      </c>
    </row>
    <row r="442" ht="15.75" customHeight="1">
      <c r="B442" s="47">
        <f>IF(DATA!B442="","",DATA!B442)</f>
        <v>21701114</v>
      </c>
      <c r="C442" s="47">
        <f t="array" ref="C442">IF(B442="","",IFERROR(XLOOKUP(B442,DATA!$B$4:$B$2103,DATA!$D$4:$D$2103,"",0,1),""))</f>
        <v>21043132</v>
      </c>
      <c r="D442" s="47" t="str">
        <f t="array" ref="D442">IF(B442="","",IFERROR(XLOOKUP(B442,DATA!$B$4:$B$2103,DATA!$C$4:$C$2103,"",0,1),""))</f>
        <v>CARTER MOTOR (CARTER CIGÜEÑAL)</v>
      </c>
      <c r="E442" s="47">
        <f t="array" ref="E442">IF(B442="","",IFERROR(XLOOKUP(B442,DATA!$B$4:$B$2103,DATA!$W$4:$W$2103,"",0,1),""))</f>
        <v>900315569</v>
      </c>
      <c r="F442" s="47" t="str">
        <f t="array" ref="F442">IF(B442="","",IFERROR(XLOOKUP(E442,PROVEEDORES!$A$2:$A$200,PROVEEDORES!$B$2:$B$200,"NO ENCONTRADO",0,1),""))</f>
        <v>VOLVO GROUP COLOMBIA S A S</v>
      </c>
      <c r="G442" s="47" t="str">
        <f t="array" ref="G442">IF(B442="","",IFERROR(XLOOKUP(B442,DATA!$B$4:$B$2103,DATA!$L$4:$L$2103,"",0,1),""))</f>
        <v>UND</v>
      </c>
      <c r="H442" s="47">
        <f t="array" ref="H442">IF(B442="","",IFERROR(XLOOKUP(B442,DATA!$B$4:$B$2103,DATA!$E$4:$E$2103,0,0,1),0))</f>
        <v>0</v>
      </c>
      <c r="I442" s="48">
        <f t="array" ref="I442">IF(B442="","",IFERROR(XLOOKUP(B442,DATA!$B$4:$B$2103,DATA!$F$4:$F$2103,0,0,1),0))</f>
        <v>17713025</v>
      </c>
      <c r="J442" s="48">
        <f t="shared" si="1"/>
        <v>0</v>
      </c>
      <c r="K442" s="47">
        <f t="array" ref="K442">IF(B442="","",IFERROR(XLOOKUP(B442,DATA!$B$4:$B$2103,DATA!$N$4:$N$2103,0,0,1),0))</f>
        <v>1</v>
      </c>
      <c r="L442" s="85">
        <f t="shared" si="2"/>
        <v>0.002739726027</v>
      </c>
      <c r="M442" s="47">
        <f t="array" ref="M442">IF(B442="","",IFERROR(XLOOKUP(B442,DATA!$B$4:$B$2103,DATA!$P$4:$P$2103,0,0,1),0))</f>
        <v>0</v>
      </c>
      <c r="N442" s="47">
        <f t="shared" si="3"/>
        <v>0</v>
      </c>
      <c r="O442" s="47">
        <f t="shared" si="4"/>
        <v>0</v>
      </c>
      <c r="P442" s="47">
        <f t="shared" si="5"/>
        <v>0</v>
      </c>
      <c r="Q442" s="47" t="str">
        <f t="shared" si="6"/>
        <v>CRITICO</v>
      </c>
      <c r="R442" s="47" t="str">
        <f t="shared" si="7"/>
        <v>PEDIR INMEDIATAMENTE</v>
      </c>
      <c r="S442" s="47">
        <f t="shared" si="8"/>
        <v>0</v>
      </c>
      <c r="T442" s="48">
        <f t="shared" si="9"/>
        <v>0</v>
      </c>
      <c r="U442" s="47" t="str">
        <f t="array" ref="U442">IF(B442="","",IFERROR(XLOOKUP(B442,DATA!$B$4:$B$2103,DATA!$M$4:$M$2103,"",0,1),""))</f>
        <v>C</v>
      </c>
      <c r="V442" s="47" t="str">
        <f t="array" ref="V442">IF(B442="","",IFERROR(XLOOKUP(B442,DATA!$B$4:$B$2103,DATA!$X$4:$X$2103,"",0,1),""))</f>
        <v>SU01A0202</v>
      </c>
      <c r="W442" s="47" t="str">
        <f t="array" ref="W442">IF(B442="","",IFERROR(XLOOKUP(B442,DATA!$B$4:$B$2103,DATA!$H$4:$H$2103,"",0,1),""))</f>
        <v>PLATAFORMA</v>
      </c>
      <c r="X442" s="47" t="str">
        <f t="shared" si="10"/>
        <v>4-BAJA</v>
      </c>
      <c r="Y442" s="65">
        <f t="shared" si="11"/>
        <v>1.00442</v>
      </c>
      <c r="Z442" s="47">
        <f t="shared" si="12"/>
        <v>21701114</v>
      </c>
    </row>
    <row r="443" ht="15.75" customHeight="1">
      <c r="B443" s="52" t="str">
        <f>IF(DATA!B443="","",DATA!B443)</f>
        <v>21701114-R</v>
      </c>
      <c r="C443" s="52">
        <f t="array" ref="C443">IF(B443="","",IFERROR(XLOOKUP(B443,DATA!$B$4:$B$2103,DATA!$D$4:$D$2103,"",0,1),""))</f>
        <v>21043132</v>
      </c>
      <c r="D443" s="52" t="str">
        <f t="array" ref="D443">IF(B443="","",IFERROR(XLOOKUP(B443,DATA!$B$4:$B$2103,DATA!$C$4:$C$2103,"",0,1),""))</f>
        <v>CARTER MOTOR (CARTER CIGÜEÑAL)</v>
      </c>
      <c r="E443" s="52">
        <f t="array" ref="E443">IF(B443="","",IFERROR(XLOOKUP(B443,DATA!$B$4:$B$2103,DATA!$W$4:$W$2103,"",0,1),""))</f>
        <v>900315569</v>
      </c>
      <c r="F443" s="52" t="str">
        <f t="array" ref="F443">IF(B443="","",IFERROR(XLOOKUP(E443,PROVEEDORES!$A$2:$A$200,PROVEEDORES!$B$2:$B$200,"NO ENCONTRADO",0,1),""))</f>
        <v>VOLVO GROUP COLOMBIA S A S</v>
      </c>
      <c r="G443" s="52" t="str">
        <f t="array" ref="G443">IF(B443="","",IFERROR(XLOOKUP(B443,DATA!$B$4:$B$2103,DATA!$L$4:$L$2103,"",0,1),""))</f>
        <v>UND</v>
      </c>
      <c r="H443" s="52">
        <f t="array" ref="H443">IF(B443="","",IFERROR(XLOOKUP(B443,DATA!$B$4:$B$2103,DATA!$E$4:$E$2103,0,0,1),0))</f>
        <v>1</v>
      </c>
      <c r="I443" s="53">
        <f t="array" ref="I443">IF(B443="","",IFERROR(XLOOKUP(B443,DATA!$B$4:$B$2103,DATA!$F$4:$F$2103,0,0,1),0))</f>
        <v>14884895</v>
      </c>
      <c r="J443" s="53">
        <f t="shared" si="1"/>
        <v>14884895</v>
      </c>
      <c r="K443" s="52">
        <f t="array" ref="K443">IF(B443="","",IFERROR(XLOOKUP(B443,DATA!$B$4:$B$2103,DATA!$N$4:$N$2103,0,0,1),0))</f>
        <v>0</v>
      </c>
      <c r="L443" s="86">
        <f t="shared" si="2"/>
        <v>0</v>
      </c>
      <c r="M443" s="52">
        <f t="array" ref="M443">IF(B443="","",IFERROR(XLOOKUP(B443,DATA!$B$4:$B$2103,DATA!$P$4:$P$2103,0,0,1),0))</f>
        <v>0</v>
      </c>
      <c r="N443" s="52">
        <f t="shared" si="3"/>
        <v>0</v>
      </c>
      <c r="O443" s="52">
        <f t="shared" si="4"/>
        <v>0</v>
      </c>
      <c r="P443" s="52" t="str">
        <f t="shared" si="5"/>
        <v/>
      </c>
      <c r="Q443" s="52" t="str">
        <f t="shared" si="6"/>
        <v>EXCESO</v>
      </c>
      <c r="R443" s="52" t="str">
        <f t="shared" si="7"/>
        <v>EVALUAR REDUCCION</v>
      </c>
      <c r="S443" s="52">
        <f t="shared" si="8"/>
        <v>0</v>
      </c>
      <c r="T443" s="53">
        <f t="shared" si="9"/>
        <v>0</v>
      </c>
      <c r="U443" s="52" t="str">
        <f t="array" ref="U443">IF(B443="","",IFERROR(XLOOKUP(B443,DATA!$B$4:$B$2103,DATA!$M$4:$M$2103,"",0,1),""))</f>
        <v>C</v>
      </c>
      <c r="V443" s="52" t="str">
        <f t="array" ref="V443">IF(B443="","",IFERROR(XLOOKUP(B443,DATA!$B$4:$B$2103,DATA!$X$4:$X$2103,"",0,1),""))</f>
        <v>SU01A0202</v>
      </c>
      <c r="W443" s="52" t="str">
        <f t="array" ref="W443">IF(B443="","",IFERROR(XLOOKUP(B443,DATA!$B$4:$B$2103,DATA!$H$4:$H$2103,"",0,1),""))</f>
        <v>PLATAFORMA</v>
      </c>
      <c r="X443" s="52" t="str">
        <f t="shared" si="10"/>
        <v>4-BAJA</v>
      </c>
      <c r="Y443" s="87" t="str">
        <f t="shared" si="11"/>
        <v/>
      </c>
      <c r="Z443" s="52" t="str">
        <f t="shared" si="12"/>
        <v/>
      </c>
    </row>
    <row r="444" ht="15.75" customHeight="1">
      <c r="B444" s="47">
        <f>IF(DATA!B444="","",DATA!B444)</f>
        <v>21701115</v>
      </c>
      <c r="C444" s="47">
        <f t="array" ref="C444">IF(B444="","",IFERROR(XLOOKUP(B444,DATA!$B$4:$B$2103,DATA!$D$4:$D$2103,"",0,1),""))</f>
        <v>270950</v>
      </c>
      <c r="D444" s="47" t="str">
        <f t="array" ref="D444">IF(B444="","",IFERROR(XLOOKUP(B444,DATA!$B$4:$B$2103,DATA!$C$4:$C$2103,"",0,1),""))</f>
        <v>JUEGO DE AROS CAMISA</v>
      </c>
      <c r="E444" s="47">
        <f t="array" ref="E444">IF(B444="","",IFERROR(XLOOKUP(B444,DATA!$B$4:$B$2103,DATA!$W$4:$W$2103,"",0,1),""))</f>
        <v>900315569</v>
      </c>
      <c r="F444" s="47" t="str">
        <f t="array" ref="F444">IF(B444="","",IFERROR(XLOOKUP(E444,PROVEEDORES!$A$2:$A$200,PROVEEDORES!$B$2:$B$200,"NO ENCONTRADO",0,1),""))</f>
        <v>VOLVO GROUP COLOMBIA S A S</v>
      </c>
      <c r="G444" s="47" t="str">
        <f t="array" ref="G444">IF(B444="","",IFERROR(XLOOKUP(B444,DATA!$B$4:$B$2103,DATA!$L$4:$L$2103,"",0,1),""))</f>
        <v>UND</v>
      </c>
      <c r="H444" s="47">
        <f t="array" ref="H444">IF(B444="","",IFERROR(XLOOKUP(B444,DATA!$B$4:$B$2103,DATA!$E$4:$E$2103,0,0,1),0))</f>
        <v>1</v>
      </c>
      <c r="I444" s="48">
        <f t="array" ref="I444">IF(B444="","",IFERROR(XLOOKUP(B444,DATA!$B$4:$B$2103,DATA!$F$4:$F$2103,0,0,1),0))</f>
        <v>75101.14</v>
      </c>
      <c r="J444" s="48">
        <f t="shared" si="1"/>
        <v>75101.14</v>
      </c>
      <c r="K444" s="47">
        <f t="array" ref="K444">IF(B444="","",IFERROR(XLOOKUP(B444,DATA!$B$4:$B$2103,DATA!$N$4:$N$2103,0,0,1),0))</f>
        <v>17</v>
      </c>
      <c r="L444" s="85">
        <f t="shared" si="2"/>
        <v>0.04657534247</v>
      </c>
      <c r="M444" s="47">
        <f t="array" ref="M444">IF(B444="","",IFERROR(XLOOKUP(B444,DATA!$B$4:$B$2103,DATA!$P$4:$P$2103,0,0,1),0))</f>
        <v>0</v>
      </c>
      <c r="N444" s="47">
        <f t="shared" si="3"/>
        <v>0</v>
      </c>
      <c r="O444" s="47">
        <f t="shared" si="4"/>
        <v>0</v>
      </c>
      <c r="P444" s="47">
        <f t="shared" si="5"/>
        <v>21</v>
      </c>
      <c r="Q444" s="47" t="str">
        <f t="shared" si="6"/>
        <v>OPTIMO</v>
      </c>
      <c r="R444" s="47" t="str">
        <f t="shared" si="7"/>
        <v>NIVEL OPTIMO</v>
      </c>
      <c r="S444" s="47">
        <f t="shared" si="8"/>
        <v>0</v>
      </c>
      <c r="T444" s="48">
        <f t="shared" si="9"/>
        <v>0</v>
      </c>
      <c r="U444" s="47" t="str">
        <f t="array" ref="U444">IF(B444="","",IFERROR(XLOOKUP(B444,DATA!$B$4:$B$2103,DATA!$M$4:$M$2103,"",0,1),""))</f>
        <v>C</v>
      </c>
      <c r="V444" s="47" t="str">
        <f t="array" ref="V444">IF(B444="","",IFERROR(XLOOKUP(B444,DATA!$B$4:$B$2103,DATA!$X$4:$X$2103,"",0,1),""))</f>
        <v>SU01A0202</v>
      </c>
      <c r="W444" s="47" t="str">
        <f t="array" ref="W444">IF(B444="","",IFERROR(XLOOKUP(B444,DATA!$B$4:$B$2103,DATA!$H$4:$H$2103,"",0,1),""))</f>
        <v>PLATAFORMA</v>
      </c>
      <c r="X444" s="47" t="str">
        <f t="shared" si="10"/>
        <v>4-BAJA</v>
      </c>
      <c r="Y444" s="65" t="str">
        <f t="shared" si="11"/>
        <v/>
      </c>
      <c r="Z444" s="47" t="str">
        <f t="shared" si="12"/>
        <v/>
      </c>
    </row>
    <row r="445" ht="15.75" customHeight="1">
      <c r="B445" s="52">
        <f>IF(DATA!B445="","",DATA!B445)</f>
        <v>21701116</v>
      </c>
      <c r="C445" s="52">
        <f t="array" ref="C445">IF(B445="","",IFERROR(XLOOKUP(B445,DATA!$B$4:$B$2103,DATA!$D$4:$D$2103,"",0,1),""))</f>
        <v>20777935</v>
      </c>
      <c r="D445" s="52" t="str">
        <f t="array" ref="D445">IF(B445="","",IFERROR(XLOOKUP(B445,DATA!$B$4:$B$2103,DATA!$C$4:$C$2103,"",0,1),""))</f>
        <v>JUEGO DE AROS PISTÓN</v>
      </c>
      <c r="E445" s="52">
        <f t="array" ref="E445">IF(B445="","",IFERROR(XLOOKUP(B445,DATA!$B$4:$B$2103,DATA!$W$4:$W$2103,"",0,1),""))</f>
        <v>900315569</v>
      </c>
      <c r="F445" s="52" t="str">
        <f t="array" ref="F445">IF(B445="","",IFERROR(XLOOKUP(E445,PROVEEDORES!$A$2:$A$200,PROVEEDORES!$B$2:$B$200,"NO ENCONTRADO",0,1),""))</f>
        <v>VOLVO GROUP COLOMBIA S A S</v>
      </c>
      <c r="G445" s="52" t="str">
        <f t="array" ref="G445">IF(B445="","",IFERROR(XLOOKUP(B445,DATA!$B$4:$B$2103,DATA!$L$4:$L$2103,"",0,1),""))</f>
        <v>UND</v>
      </c>
      <c r="H445" s="52">
        <f t="array" ref="H445">IF(B445="","",IFERROR(XLOOKUP(B445,DATA!$B$4:$B$2103,DATA!$E$4:$E$2103,0,0,1),0))</f>
        <v>1</v>
      </c>
      <c r="I445" s="53">
        <f t="array" ref="I445">IF(B445="","",IFERROR(XLOOKUP(B445,DATA!$B$4:$B$2103,DATA!$F$4:$F$2103,0,0,1),0))</f>
        <v>196469</v>
      </c>
      <c r="J445" s="53">
        <f t="shared" si="1"/>
        <v>196469</v>
      </c>
      <c r="K445" s="52">
        <f t="array" ref="K445">IF(B445="","",IFERROR(XLOOKUP(B445,DATA!$B$4:$B$2103,DATA!$N$4:$N$2103,0,0,1),0))</f>
        <v>5</v>
      </c>
      <c r="L445" s="86">
        <f t="shared" si="2"/>
        <v>0.01369863014</v>
      </c>
      <c r="M445" s="52">
        <f t="array" ref="M445">IF(B445="","",IFERROR(XLOOKUP(B445,DATA!$B$4:$B$2103,DATA!$P$4:$P$2103,0,0,1),0))</f>
        <v>0</v>
      </c>
      <c r="N445" s="52">
        <f t="shared" si="3"/>
        <v>0</v>
      </c>
      <c r="O445" s="52">
        <f t="shared" si="4"/>
        <v>0</v>
      </c>
      <c r="P445" s="52">
        <f t="shared" si="5"/>
        <v>73</v>
      </c>
      <c r="Q445" s="52" t="str">
        <f t="shared" si="6"/>
        <v>OPTIMO</v>
      </c>
      <c r="R445" s="52" t="str">
        <f t="shared" si="7"/>
        <v>NIVEL OPTIMO</v>
      </c>
      <c r="S445" s="52">
        <f t="shared" si="8"/>
        <v>0</v>
      </c>
      <c r="T445" s="53">
        <f t="shared" si="9"/>
        <v>0</v>
      </c>
      <c r="U445" s="52" t="str">
        <f t="array" ref="U445">IF(B445="","",IFERROR(XLOOKUP(B445,DATA!$B$4:$B$2103,DATA!$M$4:$M$2103,"",0,1),""))</f>
        <v>C</v>
      </c>
      <c r="V445" s="52" t="str">
        <f t="array" ref="V445">IF(B445="","",IFERROR(XLOOKUP(B445,DATA!$B$4:$B$2103,DATA!$X$4:$X$2103,"",0,1),""))</f>
        <v>SU01A0202</v>
      </c>
      <c r="W445" s="52" t="str">
        <f t="array" ref="W445">IF(B445="","",IFERROR(XLOOKUP(B445,DATA!$B$4:$B$2103,DATA!$H$4:$H$2103,"",0,1),""))</f>
        <v>PLATAFORMA</v>
      </c>
      <c r="X445" s="52" t="str">
        <f t="shared" si="10"/>
        <v>4-BAJA</v>
      </c>
      <c r="Y445" s="87" t="str">
        <f t="shared" si="11"/>
        <v/>
      </c>
      <c r="Z445" s="52" t="str">
        <f t="shared" si="12"/>
        <v/>
      </c>
    </row>
    <row r="446" ht="15.75" customHeight="1">
      <c r="B446" s="47">
        <f>IF(DATA!B446="","",DATA!B446)</f>
        <v>2210100</v>
      </c>
      <c r="C446" s="47">
        <f t="array" ref="C446">IF(B446="","",IFERROR(XLOOKUP(B446,DATA!$B$4:$B$2103,DATA!$D$4:$D$2103,"",0,1),""))</f>
        <v>8101543</v>
      </c>
      <c r="D446" s="47" t="str">
        <f t="array" ref="D446">IF(B446="","",IFERROR(XLOOKUP(B446,DATA!$B$4:$B$2103,DATA!$C$4:$C$2103,"",0,1),""))</f>
        <v>ACEITE MOTOR SHEEL RIMULA R4 L 15 W 40</v>
      </c>
      <c r="E446" s="47">
        <f t="array" ref="E446">IF(B446="","",IFERROR(XLOOKUP(B446,DATA!$B$4:$B$2103,DATA!$W$4:$W$2103,"",0,1),""))</f>
        <v>900977426</v>
      </c>
      <c r="F446" s="47" t="str">
        <f t="array" ref="F446">IF(B446="","",IFERROR(XLOOKUP(E446,PROVEEDORES!$A$2:$A$200,PROVEEDORES!$B$2:$B$200,"NO ENCONTRADO",0,1),""))</f>
        <v>LUBRISABANA S.A.S</v>
      </c>
      <c r="G446" s="47" t="str">
        <f t="array" ref="G446">IF(B446="","",IFERROR(XLOOKUP(B446,DATA!$B$4:$B$2103,DATA!$L$4:$L$2103,"",0,1),""))</f>
        <v>GL</v>
      </c>
      <c r="H446" s="47">
        <f t="array" ref="H446">IF(B446="","",IFERROR(XLOOKUP(B446,DATA!$B$4:$B$2103,DATA!$E$4:$E$2103,0,0,1),0))</f>
        <v>0</v>
      </c>
      <c r="I446" s="48">
        <f t="array" ref="I446">IF(B446="","",IFERROR(XLOOKUP(B446,DATA!$B$4:$B$2103,DATA!$F$4:$F$2103,0,0,1),0))</f>
        <v>0</v>
      </c>
      <c r="J446" s="48">
        <f t="shared" si="1"/>
        <v>0</v>
      </c>
      <c r="K446" s="47">
        <f t="array" ref="K446">IF(B446="","",IFERROR(XLOOKUP(B446,DATA!$B$4:$B$2103,DATA!$N$4:$N$2103,0,0,1),0))</f>
        <v>1930</v>
      </c>
      <c r="L446" s="85">
        <f t="shared" si="2"/>
        <v>5.287671233</v>
      </c>
      <c r="M446" s="47">
        <f t="array" ref="M446">IF(B446="","",IFERROR(XLOOKUP(B446,DATA!$B$4:$B$2103,DATA!$P$4:$P$2103,0,0,1),0))</f>
        <v>0</v>
      </c>
      <c r="N446" s="47">
        <f t="shared" si="3"/>
        <v>19</v>
      </c>
      <c r="O446" s="47">
        <f t="shared" si="4"/>
        <v>56</v>
      </c>
      <c r="P446" s="47">
        <f t="shared" si="5"/>
        <v>0</v>
      </c>
      <c r="Q446" s="47" t="str">
        <f t="shared" si="6"/>
        <v>CRITICO</v>
      </c>
      <c r="R446" s="47" t="str">
        <f t="shared" si="7"/>
        <v>PEDIR INMEDIATAMENTE</v>
      </c>
      <c r="S446" s="47">
        <f t="shared" si="8"/>
        <v>56</v>
      </c>
      <c r="T446" s="48">
        <f t="shared" si="9"/>
        <v>0</v>
      </c>
      <c r="U446" s="47" t="str">
        <f t="array" ref="U446">IF(B446="","",IFERROR(XLOOKUP(B446,DATA!$B$4:$B$2103,DATA!$M$4:$M$2103,"",0,1),""))</f>
        <v>A</v>
      </c>
      <c r="V446" s="47" t="str">
        <f t="array" ref="V446">IF(B446="","",IFERROR(XLOOKUP(B446,DATA!$B$4:$B$2103,DATA!$X$4:$X$2103,"",0,1),""))</f>
        <v>A1</v>
      </c>
      <c r="W446" s="47" t="str">
        <f t="array" ref="W446">IF(B446="","",IFERROR(XLOOKUP(B446,DATA!$B$4:$B$2103,DATA!$H$4:$H$2103,"",0,1),""))</f>
        <v>LUBRICANTES</v>
      </c>
      <c r="X446" s="47" t="str">
        <f t="shared" si="10"/>
        <v>1-MAXIMA</v>
      </c>
      <c r="Y446" s="65">
        <f t="shared" si="11"/>
        <v>1930.00446</v>
      </c>
      <c r="Z446" s="47">
        <f t="shared" si="12"/>
        <v>2210100</v>
      </c>
    </row>
    <row r="447" ht="15.75" customHeight="1">
      <c r="B447" s="52">
        <f>IF(DATA!B447="","",DATA!B447)</f>
        <v>2210101</v>
      </c>
      <c r="C447" s="52">
        <f t="array" ref="C447">IF(B447="","",IFERROR(XLOOKUP(B447,DATA!$B$4:$B$2103,DATA!$D$4:$D$2103,"",0,1),""))</f>
        <v>8270934</v>
      </c>
      <c r="D447" s="52" t="str">
        <f t="array" ref="D447">IF(B447="","",IFERROR(XLOOKUP(B447,DATA!$B$4:$B$2103,DATA!$C$4:$C$2103,"",0,1),""))</f>
        <v>GRASA SHEEL GADUS S3 V220C</v>
      </c>
      <c r="E447" s="52">
        <f t="array" ref="E447">IF(B447="","",IFERROR(XLOOKUP(B447,DATA!$B$4:$B$2103,DATA!$W$4:$W$2103,"",0,1),""))</f>
        <v>800186960</v>
      </c>
      <c r="F447" s="52" t="str">
        <f t="array" ref="F447">IF(B447="","",IFERROR(XLOOKUP(E447,PROVEEDORES!$A$2:$A$200,PROVEEDORES!$B$2:$B$200,"NO ENCONTRADO",0,1),""))</f>
        <v>ALTIPAL SAS</v>
      </c>
      <c r="G447" s="52" t="str">
        <f t="array" ref="G447">IF(B447="","",IFERROR(XLOOKUP(B447,DATA!$B$4:$B$2103,DATA!$L$4:$L$2103,"",0,1),""))</f>
        <v>GR</v>
      </c>
      <c r="H447" s="52">
        <f t="array" ref="H447">IF(B447="","",IFERROR(XLOOKUP(B447,DATA!$B$4:$B$2103,DATA!$E$4:$E$2103,0,0,1),0))</f>
        <v>0</v>
      </c>
      <c r="I447" s="53">
        <f t="array" ref="I447">IF(B447="","",IFERROR(XLOOKUP(B447,DATA!$B$4:$B$2103,DATA!$F$4:$F$2103,0,0,1),0))</f>
        <v>23.991</v>
      </c>
      <c r="J447" s="53">
        <f t="shared" si="1"/>
        <v>0</v>
      </c>
      <c r="K447" s="52">
        <f t="array" ref="K447">IF(B447="","",IFERROR(XLOOKUP(B447,DATA!$B$4:$B$2103,DATA!$N$4:$N$2103,0,0,1),0))</f>
        <v>213338.7</v>
      </c>
      <c r="L447" s="86">
        <f t="shared" si="2"/>
        <v>584.489589</v>
      </c>
      <c r="M447" s="52">
        <f t="array" ref="M447">IF(B447="","",IFERROR(XLOOKUP(B447,DATA!$B$4:$B$2103,DATA!$P$4:$P$2103,0,0,1),0))</f>
        <v>0</v>
      </c>
      <c r="N447" s="52">
        <f t="shared" si="3"/>
        <v>2046</v>
      </c>
      <c r="O447" s="52">
        <f t="shared" si="4"/>
        <v>6137</v>
      </c>
      <c r="P447" s="52">
        <f t="shared" si="5"/>
        <v>0</v>
      </c>
      <c r="Q447" s="52" t="str">
        <f t="shared" si="6"/>
        <v>CRITICO</v>
      </c>
      <c r="R447" s="52" t="str">
        <f t="shared" si="7"/>
        <v>PEDIR INMEDIATAMENTE</v>
      </c>
      <c r="S447" s="52">
        <f t="shared" si="8"/>
        <v>6137</v>
      </c>
      <c r="T447" s="53">
        <f t="shared" si="9"/>
        <v>147232.767</v>
      </c>
      <c r="U447" s="52" t="str">
        <f t="array" ref="U447">IF(B447="","",IFERROR(XLOOKUP(B447,DATA!$B$4:$B$2103,DATA!$M$4:$M$2103,"",0,1),""))</f>
        <v>A</v>
      </c>
      <c r="V447" s="52" t="str">
        <f t="array" ref="V447">IF(B447="","",IFERROR(XLOOKUP(B447,DATA!$B$4:$B$2103,DATA!$X$4:$X$2103,"",0,1),""))</f>
        <v>LUBRICNTES</v>
      </c>
      <c r="W447" s="52" t="str">
        <f t="array" ref="W447">IF(B447="","",IFERROR(XLOOKUP(B447,DATA!$B$4:$B$2103,DATA!$H$4:$H$2103,"",0,1),""))</f>
        <v>LUBRICANTES</v>
      </c>
      <c r="X447" s="52" t="str">
        <f t="shared" si="10"/>
        <v>1-MAXIMA</v>
      </c>
      <c r="Y447" s="87">
        <f t="shared" si="11"/>
        <v>213338.7045</v>
      </c>
      <c r="Z447" s="52">
        <f t="shared" si="12"/>
        <v>2210101</v>
      </c>
    </row>
    <row r="448" ht="15.75" customHeight="1">
      <c r="B448" s="47">
        <f>IF(DATA!B448="","",DATA!B448)</f>
        <v>2210102</v>
      </c>
      <c r="C448" s="47">
        <f t="array" ref="C448">IF(B448="","",IFERROR(XLOOKUP(B448,DATA!$B$4:$B$2103,DATA!$D$4:$D$2103,"",0,1),""))</f>
        <v>8108646</v>
      </c>
      <c r="D448" s="47" t="str">
        <f t="array" ref="D448">IF(B448="","",IFERROR(XLOOKUP(B448,DATA!$B$4:$B$2103,DATA!$C$4:$C$2103,"",0,1),""))</f>
        <v>ACEITE MOTOR SHEEL RIMULA R5 LE 10 W 40</v>
      </c>
      <c r="E448" s="47">
        <f t="array" ref="E448">IF(B448="","",IFERROR(XLOOKUP(B448,DATA!$B$4:$B$2103,DATA!$W$4:$W$2103,"",0,1),""))</f>
        <v>800186960</v>
      </c>
      <c r="F448" s="47" t="str">
        <f t="array" ref="F448">IF(B448="","",IFERROR(XLOOKUP(E448,PROVEEDORES!$A$2:$A$200,PROVEEDORES!$B$2:$B$200,"NO ENCONTRADO",0,1),""))</f>
        <v>ALTIPAL SAS</v>
      </c>
      <c r="G448" s="47" t="str">
        <f t="array" ref="G448">IF(B448="","",IFERROR(XLOOKUP(B448,DATA!$B$4:$B$2103,DATA!$L$4:$L$2103,"",0,1),""))</f>
        <v>GL</v>
      </c>
      <c r="H448" s="47">
        <f t="array" ref="H448">IF(B448="","",IFERROR(XLOOKUP(B448,DATA!$B$4:$B$2103,DATA!$E$4:$E$2103,0,0,1),0))</f>
        <v>0</v>
      </c>
      <c r="I448" s="48">
        <f t="array" ref="I448">IF(B448="","",IFERROR(XLOOKUP(B448,DATA!$B$4:$B$2103,DATA!$F$4:$F$2103,0,0,1),0))</f>
        <v>36855.28</v>
      </c>
      <c r="J448" s="48">
        <f t="shared" si="1"/>
        <v>0</v>
      </c>
      <c r="K448" s="47">
        <f t="array" ref="K448">IF(B448="","",IFERROR(XLOOKUP(B448,DATA!$B$4:$B$2103,DATA!$N$4:$N$2103,0,0,1),0))</f>
        <v>9347.991</v>
      </c>
      <c r="L448" s="85">
        <f t="shared" si="2"/>
        <v>25.61093425</v>
      </c>
      <c r="M448" s="47">
        <f t="array" ref="M448">IF(B448="","",IFERROR(XLOOKUP(B448,DATA!$B$4:$B$2103,DATA!$P$4:$P$2103,0,0,1),0))</f>
        <v>0</v>
      </c>
      <c r="N448" s="47">
        <f t="shared" si="3"/>
        <v>90</v>
      </c>
      <c r="O448" s="47">
        <f t="shared" si="4"/>
        <v>269</v>
      </c>
      <c r="P448" s="47">
        <f t="shared" si="5"/>
        <v>0</v>
      </c>
      <c r="Q448" s="47" t="str">
        <f t="shared" si="6"/>
        <v>CRITICO</v>
      </c>
      <c r="R448" s="47" t="str">
        <f t="shared" si="7"/>
        <v>PEDIR INMEDIATAMENTE</v>
      </c>
      <c r="S448" s="47">
        <f t="shared" si="8"/>
        <v>269</v>
      </c>
      <c r="T448" s="48">
        <f t="shared" si="9"/>
        <v>9914070.32</v>
      </c>
      <c r="U448" s="47" t="str">
        <f t="array" ref="U448">IF(B448="","",IFERROR(XLOOKUP(B448,DATA!$B$4:$B$2103,DATA!$M$4:$M$2103,"",0,1),""))</f>
        <v>C</v>
      </c>
      <c r="V448" s="47" t="str">
        <f t="array" ref="V448">IF(B448="","",IFERROR(XLOOKUP(B448,DATA!$B$4:$B$2103,DATA!$X$4:$X$2103,"",0,1),""))</f>
        <v>LUBRICNTES</v>
      </c>
      <c r="W448" s="47" t="str">
        <f t="array" ref="W448">IF(B448="","",IFERROR(XLOOKUP(B448,DATA!$B$4:$B$2103,DATA!$H$4:$H$2103,"",0,1),""))</f>
        <v>LUBRICANTES</v>
      </c>
      <c r="X448" s="47" t="str">
        <f t="shared" si="10"/>
        <v>4-BAJA</v>
      </c>
      <c r="Y448" s="65">
        <f t="shared" si="11"/>
        <v>9347.99548</v>
      </c>
      <c r="Z448" s="47">
        <f t="shared" si="12"/>
        <v>2210102</v>
      </c>
    </row>
    <row r="449" ht="15.75" customHeight="1">
      <c r="B449" s="52">
        <f>IF(DATA!B449="","",DATA!B449)</f>
        <v>22102003</v>
      </c>
      <c r="C449" s="52">
        <f t="array" ref="C449">IF(B449="","",IFERROR(XLOOKUP(B449,DATA!$B$4:$B$2103,DATA!$D$4:$D$2103,"",0,1),""))</f>
        <v>20807510</v>
      </c>
      <c r="D449" s="52" t="str">
        <f t="array" ref="D449">IF(B449="","",IFERROR(XLOOKUP(B449,DATA!$B$4:$B$2103,DATA!$C$4:$C$2103,"",0,1),""))</f>
        <v>TAPA LLENADO DE ACEITE</v>
      </c>
      <c r="E449" s="52">
        <f t="array" ref="E449">IF(B449="","",IFERROR(XLOOKUP(B449,DATA!$B$4:$B$2103,DATA!$W$4:$W$2103,"",0,1),""))</f>
        <v>900315569</v>
      </c>
      <c r="F449" s="52" t="str">
        <f t="array" ref="F449">IF(B449="","",IFERROR(XLOOKUP(E449,PROVEEDORES!$A$2:$A$200,PROVEEDORES!$B$2:$B$200,"NO ENCONTRADO",0,1),""))</f>
        <v>VOLVO GROUP COLOMBIA S A S</v>
      </c>
      <c r="G449" s="52" t="str">
        <f t="array" ref="G449">IF(B449="","",IFERROR(XLOOKUP(B449,DATA!$B$4:$B$2103,DATA!$L$4:$L$2103,"",0,1),""))</f>
        <v>UND</v>
      </c>
      <c r="H449" s="52">
        <f t="array" ref="H449">IF(B449="","",IFERROR(XLOOKUP(B449,DATA!$B$4:$B$2103,DATA!$E$4:$E$2103,0,0,1),0))</f>
        <v>1</v>
      </c>
      <c r="I449" s="53">
        <f t="array" ref="I449">IF(B449="","",IFERROR(XLOOKUP(B449,DATA!$B$4:$B$2103,DATA!$F$4:$F$2103,0,0,1),0))</f>
        <v>45760.73</v>
      </c>
      <c r="J449" s="53">
        <f t="shared" si="1"/>
        <v>45760.73</v>
      </c>
      <c r="K449" s="52">
        <f t="array" ref="K449">IF(B449="","",IFERROR(XLOOKUP(B449,DATA!$B$4:$B$2103,DATA!$N$4:$N$2103,0,0,1),0))</f>
        <v>4</v>
      </c>
      <c r="L449" s="86">
        <f t="shared" si="2"/>
        <v>0.01095890411</v>
      </c>
      <c r="M449" s="52">
        <f t="array" ref="M449">IF(B449="","",IFERROR(XLOOKUP(B449,DATA!$B$4:$B$2103,DATA!$P$4:$P$2103,0,0,1),0))</f>
        <v>0</v>
      </c>
      <c r="N449" s="52">
        <f t="shared" si="3"/>
        <v>0</v>
      </c>
      <c r="O449" s="52">
        <f t="shared" si="4"/>
        <v>0</v>
      </c>
      <c r="P449" s="52">
        <f t="shared" si="5"/>
        <v>91</v>
      </c>
      <c r="Q449" s="52" t="str">
        <f t="shared" si="6"/>
        <v>OPTIMO</v>
      </c>
      <c r="R449" s="52" t="str">
        <f t="shared" si="7"/>
        <v>NIVEL OPTIMO</v>
      </c>
      <c r="S449" s="52">
        <f t="shared" si="8"/>
        <v>0</v>
      </c>
      <c r="T449" s="53">
        <f t="shared" si="9"/>
        <v>0</v>
      </c>
      <c r="U449" s="52" t="str">
        <f t="array" ref="U449">IF(B449="","",IFERROR(XLOOKUP(B449,DATA!$B$4:$B$2103,DATA!$M$4:$M$2103,"",0,1),""))</f>
        <v>A</v>
      </c>
      <c r="V449" s="52" t="str">
        <f t="array" ref="V449">IF(B449="","",IFERROR(XLOOKUP(B449,DATA!$B$4:$B$2103,DATA!$X$4:$X$2103,"",0,1),""))</f>
        <v>SU01A0304</v>
      </c>
      <c r="W449" s="52" t="str">
        <f t="array" ref="W449">IF(B449="","",IFERROR(XLOOKUP(B449,DATA!$B$4:$B$2103,DATA!$H$4:$H$2103,"",0,1),""))</f>
        <v>PLATAFORMA</v>
      </c>
      <c r="X449" s="52" t="str">
        <f t="shared" si="10"/>
        <v>2-ALTA</v>
      </c>
      <c r="Y449" s="87" t="str">
        <f t="shared" si="11"/>
        <v/>
      </c>
      <c r="Z449" s="52" t="str">
        <f t="shared" si="12"/>
        <v/>
      </c>
    </row>
    <row r="450" ht="15.75" customHeight="1">
      <c r="B450" s="47">
        <f>IF(DATA!B450="","",DATA!B450)</f>
        <v>22102004</v>
      </c>
      <c r="C450" s="47">
        <f t="array" ref="C450">IF(B450="","",IFERROR(XLOOKUP(B450,DATA!$B$4:$B$2103,DATA!$D$4:$D$2103,"",0,1),""))</f>
        <v>957185</v>
      </c>
      <c r="D450" s="47" t="str">
        <f t="array" ref="D450">IF(B450="","",IFERROR(XLOOKUP(B450,DATA!$B$4:$B$2103,DATA!$C$4:$C$2103,"",0,1),""))</f>
        <v>JUNTA CUERPO FILTRO DE ACEITE</v>
      </c>
      <c r="E450" s="47">
        <f t="array" ref="E450">IF(B450="","",IFERROR(XLOOKUP(B450,DATA!$B$4:$B$2103,DATA!$W$4:$W$2103,"",0,1),""))</f>
        <v>900315569</v>
      </c>
      <c r="F450" s="47" t="str">
        <f t="array" ref="F450">IF(B450="","",IFERROR(XLOOKUP(E450,PROVEEDORES!$A$2:$A$200,PROVEEDORES!$B$2:$B$200,"NO ENCONTRADO",0,1),""))</f>
        <v>VOLVO GROUP COLOMBIA S A S</v>
      </c>
      <c r="G450" s="47" t="str">
        <f t="array" ref="G450">IF(B450="","",IFERROR(XLOOKUP(B450,DATA!$B$4:$B$2103,DATA!$L$4:$L$2103,"",0,1),""))</f>
        <v>UND</v>
      </c>
      <c r="H450" s="47">
        <f t="array" ref="H450">IF(B450="","",IFERROR(XLOOKUP(B450,DATA!$B$4:$B$2103,DATA!$E$4:$E$2103,0,0,1),0))</f>
        <v>150</v>
      </c>
      <c r="I450" s="48">
        <f t="array" ref="I450">IF(B450="","",IFERROR(XLOOKUP(B450,DATA!$B$4:$B$2103,DATA!$F$4:$F$2103,0,0,1),0))</f>
        <v>4284.3</v>
      </c>
      <c r="J450" s="48">
        <f t="shared" si="1"/>
        <v>642645</v>
      </c>
      <c r="K450" s="47">
        <f t="array" ref="K450">IF(B450="","",IFERROR(XLOOKUP(B450,DATA!$B$4:$B$2103,DATA!$N$4:$N$2103,0,0,1),0))</f>
        <v>3</v>
      </c>
      <c r="L450" s="85">
        <f t="shared" si="2"/>
        <v>0.008219178082</v>
      </c>
      <c r="M450" s="47">
        <f t="array" ref="M450">IF(B450="","",IFERROR(XLOOKUP(B450,DATA!$B$4:$B$2103,DATA!$P$4:$P$2103,0,0,1),0))</f>
        <v>0</v>
      </c>
      <c r="N450" s="47">
        <f t="shared" si="3"/>
        <v>0</v>
      </c>
      <c r="O450" s="47">
        <f t="shared" si="4"/>
        <v>0</v>
      </c>
      <c r="P450" s="47">
        <f t="shared" si="5"/>
        <v>18250</v>
      </c>
      <c r="Q450" s="47" t="str">
        <f t="shared" si="6"/>
        <v>EXCESO</v>
      </c>
      <c r="R450" s="47" t="str">
        <f t="shared" si="7"/>
        <v>EVALUAR REDUCCION</v>
      </c>
      <c r="S450" s="47">
        <f t="shared" si="8"/>
        <v>0</v>
      </c>
      <c r="T450" s="48">
        <f t="shared" si="9"/>
        <v>0</v>
      </c>
      <c r="U450" s="47" t="str">
        <f t="array" ref="U450">IF(B450="","",IFERROR(XLOOKUP(B450,DATA!$B$4:$B$2103,DATA!$M$4:$M$2103,"",0,1),""))</f>
        <v>A</v>
      </c>
      <c r="V450" s="47" t="str">
        <f t="array" ref="V450">IF(B450="","",IFERROR(XLOOKUP(B450,DATA!$B$4:$B$2103,DATA!$X$4:$X$2103,"",0,1),""))</f>
        <v>SU01A0304</v>
      </c>
      <c r="W450" s="47" t="str">
        <f t="array" ref="W450">IF(B450="","",IFERROR(XLOOKUP(B450,DATA!$B$4:$B$2103,DATA!$H$4:$H$2103,"",0,1),""))</f>
        <v>PLATAFORMA</v>
      </c>
      <c r="X450" s="47" t="str">
        <f t="shared" si="10"/>
        <v>2-ALTA</v>
      </c>
      <c r="Y450" s="65" t="str">
        <f t="shared" si="11"/>
        <v/>
      </c>
      <c r="Z450" s="47" t="str">
        <f t="shared" si="12"/>
        <v/>
      </c>
    </row>
    <row r="451" ht="15.75" customHeight="1">
      <c r="B451" s="52">
        <f>IF(DATA!B451="","",DATA!B451)</f>
        <v>22102005</v>
      </c>
      <c r="C451" s="52">
        <f t="array" ref="C451">IF(B451="","",IFERROR(XLOOKUP(B451,DATA!$B$4:$B$2103,DATA!$D$4:$D$2103,"",0,1),""))</f>
        <v>20749399</v>
      </c>
      <c r="D451" s="52" t="str">
        <f t="array" ref="D451">IF(B451="","",IFERROR(XLOOKUP(B451,DATA!$B$4:$B$2103,DATA!$C$4:$C$2103,"",0,1),""))</f>
        <v>ENFRIADOR ACEITE MOTOR</v>
      </c>
      <c r="E451" s="52">
        <f t="array" ref="E451">IF(B451="","",IFERROR(XLOOKUP(B451,DATA!$B$4:$B$2103,DATA!$W$4:$W$2103,"",0,1),""))</f>
        <v>900315569</v>
      </c>
      <c r="F451" s="52" t="str">
        <f t="array" ref="F451">IF(B451="","",IFERROR(XLOOKUP(E451,PROVEEDORES!$A$2:$A$200,PROVEEDORES!$B$2:$B$200,"NO ENCONTRADO",0,1),""))</f>
        <v>VOLVO GROUP COLOMBIA S A S</v>
      </c>
      <c r="G451" s="52" t="str">
        <f t="array" ref="G451">IF(B451="","",IFERROR(XLOOKUP(B451,DATA!$B$4:$B$2103,DATA!$L$4:$L$2103,"",0,1),""))</f>
        <v>UND</v>
      </c>
      <c r="H451" s="52">
        <f t="array" ref="H451">IF(B451="","",IFERROR(XLOOKUP(B451,DATA!$B$4:$B$2103,DATA!$E$4:$E$2103,0,0,1),0))</f>
        <v>0</v>
      </c>
      <c r="I451" s="53">
        <f t="array" ref="I451">IF(B451="","",IFERROR(XLOOKUP(B451,DATA!$B$4:$B$2103,DATA!$F$4:$F$2103,0,0,1),0))</f>
        <v>2000000</v>
      </c>
      <c r="J451" s="53">
        <f t="shared" si="1"/>
        <v>0</v>
      </c>
      <c r="K451" s="52">
        <f t="array" ref="K451">IF(B451="","",IFERROR(XLOOKUP(B451,DATA!$B$4:$B$2103,DATA!$N$4:$N$2103,0,0,1),0))</f>
        <v>0</v>
      </c>
      <c r="L451" s="86">
        <f t="shared" si="2"/>
        <v>0</v>
      </c>
      <c r="M451" s="52">
        <f t="array" ref="M451">IF(B451="","",IFERROR(XLOOKUP(B451,DATA!$B$4:$B$2103,DATA!$P$4:$P$2103,0,0,1),0))</f>
        <v>0</v>
      </c>
      <c r="N451" s="52">
        <f t="shared" si="3"/>
        <v>0</v>
      </c>
      <c r="O451" s="52">
        <f t="shared" si="4"/>
        <v>0</v>
      </c>
      <c r="P451" s="52" t="str">
        <f t="shared" si="5"/>
        <v/>
      </c>
      <c r="Q451" s="52" t="str">
        <f t="shared" si="6"/>
        <v>CRITICO</v>
      </c>
      <c r="R451" s="52" t="str">
        <f t="shared" si="7"/>
        <v>PEDIR INMEDIATAMENTE</v>
      </c>
      <c r="S451" s="52">
        <f t="shared" si="8"/>
        <v>0</v>
      </c>
      <c r="T451" s="53">
        <f t="shared" si="9"/>
        <v>0</v>
      </c>
      <c r="U451" s="52" t="str">
        <f t="array" ref="U451">IF(B451="","",IFERROR(XLOOKUP(B451,DATA!$B$4:$B$2103,DATA!$M$4:$M$2103,"",0,1),""))</f>
        <v>C</v>
      </c>
      <c r="V451" s="52" t="str">
        <f t="array" ref="V451">IF(B451="","",IFERROR(XLOOKUP(B451,DATA!$B$4:$B$2103,DATA!$X$4:$X$2103,"",0,1),""))</f>
        <v>SU01A0202</v>
      </c>
      <c r="W451" s="52" t="str">
        <f t="array" ref="W451">IF(B451="","",IFERROR(XLOOKUP(B451,DATA!$B$4:$B$2103,DATA!$H$4:$H$2103,"",0,1),""))</f>
        <v>PLATAFORMA</v>
      </c>
      <c r="X451" s="52" t="str">
        <f t="shared" si="10"/>
        <v>4-BAJA</v>
      </c>
      <c r="Y451" s="87" t="str">
        <f t="shared" si="11"/>
        <v/>
      </c>
      <c r="Z451" s="52">
        <f t="shared" si="12"/>
        <v>22102005</v>
      </c>
    </row>
    <row r="452" ht="15.75" customHeight="1">
      <c r="B452" s="47" t="str">
        <f>IF(DATA!B452="","",DATA!B452)</f>
        <v>22102005-R</v>
      </c>
      <c r="C452" s="47">
        <f t="array" ref="C452">IF(B452="","",IFERROR(XLOOKUP(B452,DATA!$B$4:$B$2103,DATA!$D$4:$D$2103,"",0,1),""))</f>
        <v>20749399</v>
      </c>
      <c r="D452" s="47" t="str">
        <f t="array" ref="D452">IF(B452="","",IFERROR(XLOOKUP(B452,DATA!$B$4:$B$2103,DATA!$C$4:$C$2103,"",0,1),""))</f>
        <v>ENFRIADOR ACEITE MOTOR</v>
      </c>
      <c r="E452" s="47">
        <f t="array" ref="E452">IF(B452="","",IFERROR(XLOOKUP(B452,DATA!$B$4:$B$2103,DATA!$W$4:$W$2103,"",0,1),""))</f>
        <v>900377936</v>
      </c>
      <c r="F452" s="47" t="str">
        <f t="array" ref="F452">IF(B452="","",IFERROR(XLOOKUP(E452,PROVEEDORES!$A$2:$A$200,PROVEEDORES!$B$2:$B$200,"NO ENCONTRADO",0,1),""))</f>
        <v>RAYCAL S A S</v>
      </c>
      <c r="G452" s="47" t="str">
        <f t="array" ref="G452">IF(B452="","",IFERROR(XLOOKUP(B452,DATA!$B$4:$B$2103,DATA!$L$4:$L$2103,"",0,1),""))</f>
        <v>UND</v>
      </c>
      <c r="H452" s="47">
        <f t="array" ref="H452">IF(B452="","",IFERROR(XLOOKUP(B452,DATA!$B$4:$B$2103,DATA!$E$4:$E$2103,0,0,1),0))</f>
        <v>0</v>
      </c>
      <c r="I452" s="48">
        <f t="array" ref="I452">IF(B452="","",IFERROR(XLOOKUP(B452,DATA!$B$4:$B$2103,DATA!$F$4:$F$2103,0,0,1),0))</f>
        <v>100000</v>
      </c>
      <c r="J452" s="48">
        <f t="shared" si="1"/>
        <v>0</v>
      </c>
      <c r="K452" s="47">
        <f t="array" ref="K452">IF(B452="","",IFERROR(XLOOKUP(B452,DATA!$B$4:$B$2103,DATA!$N$4:$N$2103,0,0,1),0))</f>
        <v>1</v>
      </c>
      <c r="L452" s="85">
        <f t="shared" si="2"/>
        <v>0.002739726027</v>
      </c>
      <c r="M452" s="47">
        <f t="array" ref="M452">IF(B452="","",IFERROR(XLOOKUP(B452,DATA!$B$4:$B$2103,DATA!$P$4:$P$2103,0,0,1),0))</f>
        <v>0</v>
      </c>
      <c r="N452" s="47">
        <f t="shared" si="3"/>
        <v>0</v>
      </c>
      <c r="O452" s="47">
        <f t="shared" si="4"/>
        <v>0</v>
      </c>
      <c r="P452" s="47">
        <f t="shared" si="5"/>
        <v>0</v>
      </c>
      <c r="Q452" s="47" t="str">
        <f t="shared" si="6"/>
        <v>CRITICO</v>
      </c>
      <c r="R452" s="47" t="str">
        <f t="shared" si="7"/>
        <v>PEDIR INMEDIATAMENTE</v>
      </c>
      <c r="S452" s="47">
        <f t="shared" si="8"/>
        <v>0</v>
      </c>
      <c r="T452" s="48">
        <f t="shared" si="9"/>
        <v>0</v>
      </c>
      <c r="U452" s="47" t="str">
        <f t="array" ref="U452">IF(B452="","",IFERROR(XLOOKUP(B452,DATA!$B$4:$B$2103,DATA!$M$4:$M$2103,"",0,1),""))</f>
        <v>C</v>
      </c>
      <c r="V452" s="47" t="str">
        <f t="array" ref="V452">IF(B452="","",IFERROR(XLOOKUP(B452,DATA!$B$4:$B$2103,DATA!$X$4:$X$2103,"",0,1),""))</f>
        <v>SU01A0202</v>
      </c>
      <c r="W452" s="47" t="str">
        <f t="array" ref="W452">IF(B452="","",IFERROR(XLOOKUP(B452,DATA!$B$4:$B$2103,DATA!$H$4:$H$2103,"",0,1),""))</f>
        <v>PLATAFORMA</v>
      </c>
      <c r="X452" s="47" t="str">
        <f t="shared" si="10"/>
        <v>4-BAJA</v>
      </c>
      <c r="Y452" s="65">
        <f t="shared" si="11"/>
        <v>1.00452</v>
      </c>
      <c r="Z452" s="47" t="str">
        <f t="shared" si="12"/>
        <v>22102005-R</v>
      </c>
    </row>
    <row r="453" ht="15.75" customHeight="1">
      <c r="B453" s="52">
        <f>IF(DATA!B453="","",DATA!B453)</f>
        <v>2210210</v>
      </c>
      <c r="C453" s="52">
        <f t="array" ref="C453">IF(B453="","",IFERROR(XLOOKUP(B453,DATA!$B$4:$B$2103,DATA!$D$4:$D$2103,"",0,1),""))</f>
        <v>22913964</v>
      </c>
      <c r="D453" s="52" t="str">
        <f t="array" ref="D453">IF(B453="","",IFERROR(XLOOKUP(B453,DATA!$B$4:$B$2103,DATA!$C$4:$C$2103,"",0,1),""))</f>
        <v>VARILLA MEDIDORA DE ACEITE</v>
      </c>
      <c r="E453" s="52">
        <f t="array" ref="E453">IF(B453="","",IFERROR(XLOOKUP(B453,DATA!$B$4:$B$2103,DATA!$W$4:$W$2103,"",0,1),""))</f>
        <v>900315569</v>
      </c>
      <c r="F453" s="52" t="str">
        <f t="array" ref="F453">IF(B453="","",IFERROR(XLOOKUP(E453,PROVEEDORES!$A$2:$A$200,PROVEEDORES!$B$2:$B$200,"NO ENCONTRADO",0,1),""))</f>
        <v>VOLVO GROUP COLOMBIA S A S</v>
      </c>
      <c r="G453" s="52" t="str">
        <f t="array" ref="G453">IF(B453="","",IFERROR(XLOOKUP(B453,DATA!$B$4:$B$2103,DATA!$L$4:$L$2103,"",0,1),""))</f>
        <v>UND</v>
      </c>
      <c r="H453" s="52">
        <f t="array" ref="H453">IF(B453="","",IFERROR(XLOOKUP(B453,DATA!$B$4:$B$2103,DATA!$E$4:$E$2103,0,0,1),0))</f>
        <v>6</v>
      </c>
      <c r="I453" s="53">
        <f t="array" ref="I453">IF(B453="","",IFERROR(XLOOKUP(B453,DATA!$B$4:$B$2103,DATA!$F$4:$F$2103,0,0,1),0))</f>
        <v>272163.7</v>
      </c>
      <c r="J453" s="53">
        <f t="shared" si="1"/>
        <v>1632982.2</v>
      </c>
      <c r="K453" s="52">
        <f t="array" ref="K453">IF(B453="","",IFERROR(XLOOKUP(B453,DATA!$B$4:$B$2103,DATA!$N$4:$N$2103,0,0,1),0))</f>
        <v>4</v>
      </c>
      <c r="L453" s="86">
        <f t="shared" si="2"/>
        <v>0.01095890411</v>
      </c>
      <c r="M453" s="52">
        <f t="array" ref="M453">IF(B453="","",IFERROR(XLOOKUP(B453,DATA!$B$4:$B$2103,DATA!$P$4:$P$2103,0,0,1),0))</f>
        <v>0</v>
      </c>
      <c r="N453" s="52">
        <f t="shared" si="3"/>
        <v>0</v>
      </c>
      <c r="O453" s="52">
        <f t="shared" si="4"/>
        <v>0</v>
      </c>
      <c r="P453" s="52">
        <f t="shared" si="5"/>
        <v>548</v>
      </c>
      <c r="Q453" s="52" t="str">
        <f t="shared" si="6"/>
        <v>EXCESO</v>
      </c>
      <c r="R453" s="52" t="str">
        <f t="shared" si="7"/>
        <v>EVALUAR REDUCCION</v>
      </c>
      <c r="S453" s="52">
        <f t="shared" si="8"/>
        <v>0</v>
      </c>
      <c r="T453" s="53">
        <f t="shared" si="9"/>
        <v>0</v>
      </c>
      <c r="U453" s="52" t="str">
        <f t="array" ref="U453">IF(B453="","",IFERROR(XLOOKUP(B453,DATA!$B$4:$B$2103,DATA!$M$4:$M$2103,"",0,1),""))</f>
        <v>B</v>
      </c>
      <c r="V453" s="52" t="str">
        <f t="array" ref="V453">IF(B453="","",IFERROR(XLOOKUP(B453,DATA!$B$4:$B$2103,DATA!$X$4:$X$2103,"",0,1),""))</f>
        <v>SU01A0305</v>
      </c>
      <c r="W453" s="52" t="str">
        <f t="array" ref="W453">IF(B453="","",IFERROR(XLOOKUP(B453,DATA!$B$4:$B$2103,DATA!$H$4:$H$2103,"",0,1),""))</f>
        <v>PLATAFORMA</v>
      </c>
      <c r="X453" s="52" t="str">
        <f t="shared" si="10"/>
        <v>3-MEDIA</v>
      </c>
      <c r="Y453" s="87" t="str">
        <f t="shared" si="11"/>
        <v/>
      </c>
      <c r="Z453" s="52" t="str">
        <f t="shared" si="12"/>
        <v/>
      </c>
    </row>
    <row r="454" ht="15.75" customHeight="1">
      <c r="B454" s="47">
        <f>IF(DATA!B454="","",DATA!B454)</f>
        <v>2220200</v>
      </c>
      <c r="C454" s="47">
        <f t="array" ref="C454">IF(B454="","",IFERROR(XLOOKUP(B454,DATA!$B$4:$B$2103,DATA!$D$4:$D$2103,"",0,1),""))</f>
        <v>21707132</v>
      </c>
      <c r="D454" s="47" t="str">
        <f t="array" ref="D454">IF(B454="","",IFERROR(XLOOKUP(B454,DATA!$B$4:$B$2103,DATA!$C$4:$C$2103,"",0,1),""))</f>
        <v>FILTRO DE ACEITE MOTOR DE DERIVACION</v>
      </c>
      <c r="E454" s="47">
        <f t="array" ref="E454">IF(B454="","",IFERROR(XLOOKUP(B454,DATA!$B$4:$B$2103,DATA!$W$4:$W$2103,"",0,1),""))</f>
        <v>900315569</v>
      </c>
      <c r="F454" s="47" t="str">
        <f t="array" ref="F454">IF(B454="","",IFERROR(XLOOKUP(E454,PROVEEDORES!$A$2:$A$200,PROVEEDORES!$B$2:$B$200,"NO ENCONTRADO",0,1),""))</f>
        <v>VOLVO GROUP COLOMBIA S A S</v>
      </c>
      <c r="G454" s="47" t="str">
        <f t="array" ref="G454">IF(B454="","",IFERROR(XLOOKUP(B454,DATA!$B$4:$B$2103,DATA!$L$4:$L$2103,"",0,1),""))</f>
        <v>UND</v>
      </c>
      <c r="H454" s="47">
        <f t="array" ref="H454">IF(B454="","",IFERROR(XLOOKUP(B454,DATA!$B$4:$B$2103,DATA!$E$4:$E$2103,0,0,1),0))</f>
        <v>83</v>
      </c>
      <c r="I454" s="48">
        <f t="array" ref="I454">IF(B454="","",IFERROR(XLOOKUP(B454,DATA!$B$4:$B$2103,DATA!$F$4:$F$2103,0,0,1),0))</f>
        <v>57120</v>
      </c>
      <c r="J454" s="48">
        <f t="shared" si="1"/>
        <v>4740960</v>
      </c>
      <c r="K454" s="47">
        <f t="array" ref="K454">IF(B454="","",IFERROR(XLOOKUP(B454,DATA!$B$4:$B$2103,DATA!$N$4:$N$2103,0,0,1),0))</f>
        <v>4608</v>
      </c>
      <c r="L454" s="85">
        <f t="shared" si="2"/>
        <v>12.62465753</v>
      </c>
      <c r="M454" s="47">
        <f t="array" ref="M454">IF(B454="","",IFERROR(XLOOKUP(B454,DATA!$B$4:$B$2103,DATA!$P$4:$P$2103,0,0,1),0))</f>
        <v>0</v>
      </c>
      <c r="N454" s="47">
        <f t="shared" si="3"/>
        <v>44</v>
      </c>
      <c r="O454" s="47">
        <f t="shared" si="4"/>
        <v>132</v>
      </c>
      <c r="P454" s="47">
        <f t="shared" si="5"/>
        <v>7</v>
      </c>
      <c r="Q454" s="47" t="str">
        <f t="shared" si="6"/>
        <v>REORDEN INMEDIATO</v>
      </c>
      <c r="R454" s="47" t="str">
        <f t="shared" si="7"/>
        <v>GENERAR OC EN 24H</v>
      </c>
      <c r="S454" s="47">
        <f t="shared" si="8"/>
        <v>49</v>
      </c>
      <c r="T454" s="48">
        <f t="shared" si="9"/>
        <v>2798880</v>
      </c>
      <c r="U454" s="47" t="str">
        <f t="array" ref="U454">IF(B454="","",IFERROR(XLOOKUP(B454,DATA!$B$4:$B$2103,DATA!$M$4:$M$2103,"",0,1),""))</f>
        <v>A</v>
      </c>
      <c r="V454" s="47" t="str">
        <f t="array" ref="V454">IF(B454="","",IFERROR(XLOOKUP(B454,DATA!$B$4:$B$2103,DATA!$X$4:$X$2103,"",0,1),""))</f>
        <v>SU01G0203</v>
      </c>
      <c r="W454" s="47" t="str">
        <f t="array" ref="W454">IF(B454="","",IFERROR(XLOOKUP(B454,DATA!$B$4:$B$2103,DATA!$H$4:$H$2103,"",0,1),""))</f>
        <v>PLATAFORMA</v>
      </c>
      <c r="X454" s="47" t="str">
        <f t="shared" si="10"/>
        <v>2-ALTA</v>
      </c>
      <c r="Y454" s="65" t="str">
        <f t="shared" si="11"/>
        <v/>
      </c>
      <c r="Z454" s="47" t="str">
        <f t="shared" si="12"/>
        <v/>
      </c>
    </row>
    <row r="455" ht="15.75" customHeight="1">
      <c r="B455" s="52">
        <f>IF(DATA!B455="","",DATA!B455)</f>
        <v>2220201</v>
      </c>
      <c r="C455" s="52">
        <f t="array" ref="C455">IF(B455="","",IFERROR(XLOOKUP(B455,DATA!$B$4:$B$2103,DATA!$D$4:$D$2103,"",0,1),""))</f>
        <v>23658092</v>
      </c>
      <c r="D455" s="52" t="str">
        <f t="array" ref="D455">IF(B455="","",IFERROR(XLOOKUP(B455,DATA!$B$4:$B$2103,DATA!$C$4:$C$2103,"",0,1),""))</f>
        <v>FILTRO DE ACEITE MOTOR LARGA DURACION</v>
      </c>
      <c r="E455" s="52">
        <f t="array" ref="E455">IF(B455="","",IFERROR(XLOOKUP(B455,DATA!$B$4:$B$2103,DATA!$W$4:$W$2103,"",0,1),""))</f>
        <v>900315569</v>
      </c>
      <c r="F455" s="52" t="str">
        <f t="array" ref="F455">IF(B455="","",IFERROR(XLOOKUP(E455,PROVEEDORES!$A$2:$A$200,PROVEEDORES!$B$2:$B$200,"NO ENCONTRADO",0,1),""))</f>
        <v>VOLVO GROUP COLOMBIA S A S</v>
      </c>
      <c r="G455" s="52" t="str">
        <f t="array" ref="G455">IF(B455="","",IFERROR(XLOOKUP(B455,DATA!$B$4:$B$2103,DATA!$L$4:$L$2103,"",0,1),""))</f>
        <v>UND</v>
      </c>
      <c r="H455" s="52">
        <f t="array" ref="H455">IF(B455="","",IFERROR(XLOOKUP(B455,DATA!$B$4:$B$2103,DATA!$E$4:$E$2103,0,0,1),0))</f>
        <v>5</v>
      </c>
      <c r="I455" s="53">
        <f t="array" ref="I455">IF(B455="","",IFERROR(XLOOKUP(B455,DATA!$B$4:$B$2103,DATA!$F$4:$F$2103,0,0,1),0))</f>
        <v>71400</v>
      </c>
      <c r="J455" s="53">
        <f t="shared" si="1"/>
        <v>357000</v>
      </c>
      <c r="K455" s="52">
        <f t="array" ref="K455">IF(B455="","",IFERROR(XLOOKUP(B455,DATA!$B$4:$B$2103,DATA!$N$4:$N$2103,0,0,1),0))</f>
        <v>13818</v>
      </c>
      <c r="L455" s="86">
        <f t="shared" si="2"/>
        <v>37.85753425</v>
      </c>
      <c r="M455" s="52">
        <f t="array" ref="M455">IF(B455="","",IFERROR(XLOOKUP(B455,DATA!$B$4:$B$2103,DATA!$P$4:$P$2103,0,0,1),0))</f>
        <v>0</v>
      </c>
      <c r="N455" s="52">
        <f t="shared" si="3"/>
        <v>133</v>
      </c>
      <c r="O455" s="52">
        <f t="shared" si="4"/>
        <v>398</v>
      </c>
      <c r="P455" s="52">
        <f t="shared" si="5"/>
        <v>0</v>
      </c>
      <c r="Q455" s="52" t="str">
        <f t="shared" si="6"/>
        <v>REORDEN INMEDIATO</v>
      </c>
      <c r="R455" s="52" t="str">
        <f t="shared" si="7"/>
        <v>GENERAR OC EN 24H</v>
      </c>
      <c r="S455" s="52">
        <f t="shared" si="8"/>
        <v>393</v>
      </c>
      <c r="T455" s="53">
        <f t="shared" si="9"/>
        <v>28060200</v>
      </c>
      <c r="U455" s="52" t="str">
        <f t="array" ref="U455">IF(B455="","",IFERROR(XLOOKUP(B455,DATA!$B$4:$B$2103,DATA!$M$4:$M$2103,"",0,1),""))</f>
        <v>A</v>
      </c>
      <c r="V455" s="52" t="str">
        <f t="array" ref="V455">IF(B455="","",IFERROR(XLOOKUP(B455,DATA!$B$4:$B$2103,DATA!$X$4:$X$2103,"",0,1),""))</f>
        <v>SU01G0201</v>
      </c>
      <c r="W455" s="52" t="str">
        <f t="array" ref="W455">IF(B455="","",IFERROR(XLOOKUP(B455,DATA!$B$4:$B$2103,DATA!$H$4:$H$2103,"",0,1),""))</f>
        <v>PLATAFORMA</v>
      </c>
      <c r="X455" s="52" t="str">
        <f t="shared" si="10"/>
        <v>2-ALTA</v>
      </c>
      <c r="Y455" s="87" t="str">
        <f t="shared" si="11"/>
        <v/>
      </c>
      <c r="Z455" s="52" t="str">
        <f t="shared" si="12"/>
        <v/>
      </c>
    </row>
    <row r="456" ht="15.75" customHeight="1">
      <c r="B456" s="47">
        <f>IF(DATA!B456="","",DATA!B456)</f>
        <v>2220202</v>
      </c>
      <c r="C456" s="47">
        <f t="array" ref="C456">IF(B456="","",IFERROR(XLOOKUP(B456,DATA!$B$4:$B$2103,DATA!$D$4:$D$2103,"",0,1),""))</f>
        <v>22925076</v>
      </c>
      <c r="D456" s="47" t="str">
        <f t="array" ref="D456">IF(B456="","",IFERROR(XLOOKUP(B456,DATA!$B$4:$B$2103,DATA!$C$4:$C$2103,"",0,1),""))</f>
        <v>FILTRO DE ACEITE DE TRANSMISION</v>
      </c>
      <c r="E456" s="47">
        <f t="array" ref="E456">IF(B456="","",IFERROR(XLOOKUP(B456,DATA!$B$4:$B$2103,DATA!$W$4:$W$2103,"",0,1),""))</f>
        <v>900315569</v>
      </c>
      <c r="F456" s="47" t="str">
        <f t="array" ref="F456">IF(B456="","",IFERROR(XLOOKUP(E456,PROVEEDORES!$A$2:$A$200,PROVEEDORES!$B$2:$B$200,"NO ENCONTRADO",0,1),""))</f>
        <v>VOLVO GROUP COLOMBIA S A S</v>
      </c>
      <c r="G456" s="47" t="str">
        <f t="array" ref="G456">IF(B456="","",IFERROR(XLOOKUP(B456,DATA!$B$4:$B$2103,DATA!$L$4:$L$2103,"",0,1),""))</f>
        <v>UND</v>
      </c>
      <c r="H456" s="47">
        <f t="array" ref="H456">IF(B456="","",IFERROR(XLOOKUP(B456,DATA!$B$4:$B$2103,DATA!$E$4:$E$2103,0,0,1),0))</f>
        <v>6</v>
      </c>
      <c r="I456" s="48">
        <f t="array" ref="I456">IF(B456="","",IFERROR(XLOOKUP(B456,DATA!$B$4:$B$2103,DATA!$F$4:$F$2103,0,0,1),0))</f>
        <v>263019.8</v>
      </c>
      <c r="J456" s="48">
        <f t="shared" si="1"/>
        <v>1578118.8</v>
      </c>
      <c r="K456" s="47">
        <f t="array" ref="K456">IF(B456="","",IFERROR(XLOOKUP(B456,DATA!$B$4:$B$2103,DATA!$N$4:$N$2103,0,0,1),0))</f>
        <v>1215</v>
      </c>
      <c r="L456" s="85">
        <f t="shared" si="2"/>
        <v>3.328767123</v>
      </c>
      <c r="M456" s="47">
        <f t="array" ref="M456">IF(B456="","",IFERROR(XLOOKUP(B456,DATA!$B$4:$B$2103,DATA!$P$4:$P$2103,0,0,1),0))</f>
        <v>0</v>
      </c>
      <c r="N456" s="47">
        <f t="shared" si="3"/>
        <v>12</v>
      </c>
      <c r="O456" s="47">
        <f t="shared" si="4"/>
        <v>35</v>
      </c>
      <c r="P456" s="47">
        <f t="shared" si="5"/>
        <v>2</v>
      </c>
      <c r="Q456" s="47" t="str">
        <f t="shared" si="6"/>
        <v>REORDEN INMEDIATO</v>
      </c>
      <c r="R456" s="47" t="str">
        <f t="shared" si="7"/>
        <v>GENERAR OC EN 24H</v>
      </c>
      <c r="S456" s="47">
        <f t="shared" si="8"/>
        <v>29</v>
      </c>
      <c r="T456" s="48">
        <f t="shared" si="9"/>
        <v>7627574.2</v>
      </c>
      <c r="U456" s="47" t="str">
        <f t="array" ref="U456">IF(B456="","",IFERROR(XLOOKUP(B456,DATA!$B$4:$B$2103,DATA!$M$4:$M$2103,"",0,1),""))</f>
        <v>A</v>
      </c>
      <c r="V456" s="47" t="str">
        <f t="array" ref="V456">IF(B456="","",IFERROR(XLOOKUP(B456,DATA!$B$4:$B$2103,DATA!$X$4:$X$2103,"",0,1),""))</f>
        <v>SU01F0208</v>
      </c>
      <c r="W456" s="47" t="str">
        <f t="array" ref="W456">IF(B456="","",IFERROR(XLOOKUP(B456,DATA!$B$4:$B$2103,DATA!$H$4:$H$2103,"",0,1),""))</f>
        <v>CAJA</v>
      </c>
      <c r="X456" s="47" t="str">
        <f t="shared" si="10"/>
        <v>2-ALTA</v>
      </c>
      <c r="Y456" s="65" t="str">
        <f t="shared" si="11"/>
        <v/>
      </c>
      <c r="Z456" s="47" t="str">
        <f t="shared" si="12"/>
        <v/>
      </c>
    </row>
    <row r="457" ht="15.75" customHeight="1">
      <c r="B457" s="52">
        <f>IF(DATA!B457="","",DATA!B457)</f>
        <v>2220203</v>
      </c>
      <c r="C457" s="52">
        <f t="array" ref="C457">IF(B457="","",IFERROR(XLOOKUP(B457,DATA!$B$4:$B$2103,DATA!$D$4:$D$2103,"",0,1),""))</f>
        <v>22925096</v>
      </c>
      <c r="D457" s="52" t="str">
        <f t="array" ref="D457">IF(B457="","",IFERROR(XLOOKUP(B457,DATA!$B$4:$B$2103,DATA!$C$4:$C$2103,"",0,1),""))</f>
        <v>ANILLO TORICO</v>
      </c>
      <c r="E457" s="52">
        <f t="array" ref="E457">IF(B457="","",IFERROR(XLOOKUP(B457,DATA!$B$4:$B$2103,DATA!$W$4:$W$2103,"",0,1),""))</f>
        <v>900315569</v>
      </c>
      <c r="F457" s="52" t="str">
        <f t="array" ref="F457">IF(B457="","",IFERROR(XLOOKUP(E457,PROVEEDORES!$A$2:$A$200,PROVEEDORES!$B$2:$B$200,"NO ENCONTRADO",0,1),""))</f>
        <v>VOLVO GROUP COLOMBIA S A S</v>
      </c>
      <c r="G457" s="52" t="str">
        <f t="array" ref="G457">IF(B457="","",IFERROR(XLOOKUP(B457,DATA!$B$4:$B$2103,DATA!$L$4:$L$2103,"",0,1),""))</f>
        <v>UND</v>
      </c>
      <c r="H457" s="52">
        <f t="array" ref="H457">IF(B457="","",IFERROR(XLOOKUP(B457,DATA!$B$4:$B$2103,DATA!$E$4:$E$2103,0,0,1),0))</f>
        <v>60</v>
      </c>
      <c r="I457" s="53">
        <f t="array" ref="I457">IF(B457="","",IFERROR(XLOOKUP(B457,DATA!$B$4:$B$2103,DATA!$F$4:$F$2103,0,0,1),0))</f>
        <v>42842.98</v>
      </c>
      <c r="J457" s="53">
        <f t="shared" si="1"/>
        <v>2570578.8</v>
      </c>
      <c r="K457" s="52">
        <f t="array" ref="K457">IF(B457="","",IFERROR(XLOOKUP(B457,DATA!$B$4:$B$2103,DATA!$N$4:$N$2103,0,0,1),0))</f>
        <v>0</v>
      </c>
      <c r="L457" s="86">
        <f t="shared" si="2"/>
        <v>0</v>
      </c>
      <c r="M457" s="52">
        <f t="array" ref="M457">IF(B457="","",IFERROR(XLOOKUP(B457,DATA!$B$4:$B$2103,DATA!$P$4:$P$2103,0,0,1),0))</f>
        <v>0</v>
      </c>
      <c r="N457" s="52">
        <f t="shared" si="3"/>
        <v>0</v>
      </c>
      <c r="O457" s="52">
        <f t="shared" si="4"/>
        <v>0</v>
      </c>
      <c r="P457" s="52" t="str">
        <f t="shared" si="5"/>
        <v/>
      </c>
      <c r="Q457" s="52" t="str">
        <f t="shared" si="6"/>
        <v>EXCESO</v>
      </c>
      <c r="R457" s="52" t="str">
        <f t="shared" si="7"/>
        <v>EVALUAR REDUCCION</v>
      </c>
      <c r="S457" s="52">
        <f t="shared" si="8"/>
        <v>0</v>
      </c>
      <c r="T457" s="53">
        <f t="shared" si="9"/>
        <v>0</v>
      </c>
      <c r="U457" s="52" t="str">
        <f t="array" ref="U457">IF(B457="","",IFERROR(XLOOKUP(B457,DATA!$B$4:$B$2103,DATA!$M$4:$M$2103,"",0,1),""))</f>
        <v>B</v>
      </c>
      <c r="V457" s="52" t="str">
        <f t="array" ref="V457">IF(B457="","",IFERROR(XLOOKUP(B457,DATA!$B$4:$B$2103,DATA!$X$4:$X$2103,"",0,1),""))</f>
        <v>SU01A0304</v>
      </c>
      <c r="W457" s="52" t="str">
        <f t="array" ref="W457">IF(B457="","",IFERROR(XLOOKUP(B457,DATA!$B$4:$B$2103,DATA!$H$4:$H$2103,"",0,1),""))</f>
        <v>PLATAFORMA</v>
      </c>
      <c r="X457" s="52" t="str">
        <f t="shared" si="10"/>
        <v>3-MEDIA</v>
      </c>
      <c r="Y457" s="87" t="str">
        <f t="shared" si="11"/>
        <v/>
      </c>
      <c r="Z457" s="52" t="str">
        <f t="shared" si="12"/>
        <v/>
      </c>
    </row>
    <row r="458" ht="15.75" customHeight="1">
      <c r="B458" s="47">
        <f>IF(DATA!B458="","",DATA!B458)</f>
        <v>2330201</v>
      </c>
      <c r="C458" s="47">
        <f t="array" ref="C458">IF(B458="","",IFERROR(XLOOKUP(B458,DATA!$B$4:$B$2103,DATA!$D$4:$D$2103,"",0,1),""))</f>
        <v>20998367</v>
      </c>
      <c r="D458" s="47" t="str">
        <f t="array" ref="D458">IF(B458="","",IFERROR(XLOOKUP(B458,DATA!$B$4:$B$2103,DATA!$C$4:$C$2103,"",0,1),""))</f>
        <v>FILTRO DE COMBUSTIBLE SEPARADOR DE AGUA</v>
      </c>
      <c r="E458" s="47">
        <f t="array" ref="E458">IF(B458="","",IFERROR(XLOOKUP(B458,DATA!$B$4:$B$2103,DATA!$W$4:$W$2103,"",0,1),""))</f>
        <v>900315569</v>
      </c>
      <c r="F458" s="47" t="str">
        <f t="array" ref="F458">IF(B458="","",IFERROR(XLOOKUP(E458,PROVEEDORES!$A$2:$A$200,PROVEEDORES!$B$2:$B$200,"NO ENCONTRADO",0,1),""))</f>
        <v>VOLVO GROUP COLOMBIA S A S</v>
      </c>
      <c r="G458" s="47" t="str">
        <f t="array" ref="G458">IF(B458="","",IFERROR(XLOOKUP(B458,DATA!$B$4:$B$2103,DATA!$L$4:$L$2103,"",0,1),""))</f>
        <v>UND</v>
      </c>
      <c r="H458" s="47">
        <f t="array" ref="H458">IF(B458="","",IFERROR(XLOOKUP(B458,DATA!$B$4:$B$2103,DATA!$E$4:$E$2103,0,0,1),0))</f>
        <v>58</v>
      </c>
      <c r="I458" s="48">
        <f t="array" ref="I458">IF(B458="","",IFERROR(XLOOKUP(B458,DATA!$B$4:$B$2103,DATA!$F$4:$F$2103,0,0,1),0))</f>
        <v>80276.21</v>
      </c>
      <c r="J458" s="48">
        <f t="shared" si="1"/>
        <v>4656020.18</v>
      </c>
      <c r="K458" s="47">
        <f t="array" ref="K458">IF(B458="","",IFERROR(XLOOKUP(B458,DATA!$B$4:$B$2103,DATA!$N$4:$N$2103,0,0,1),0))</f>
        <v>7558</v>
      </c>
      <c r="L458" s="85">
        <f t="shared" si="2"/>
        <v>20.70684932</v>
      </c>
      <c r="M458" s="47">
        <f t="array" ref="M458">IF(B458="","",IFERROR(XLOOKUP(B458,DATA!$B$4:$B$2103,DATA!$P$4:$P$2103,0,0,1),0))</f>
        <v>0</v>
      </c>
      <c r="N458" s="47">
        <f t="shared" si="3"/>
        <v>72</v>
      </c>
      <c r="O458" s="47">
        <f t="shared" si="4"/>
        <v>217</v>
      </c>
      <c r="P458" s="47">
        <f t="shared" si="5"/>
        <v>3</v>
      </c>
      <c r="Q458" s="47" t="str">
        <f t="shared" si="6"/>
        <v>REORDEN INMEDIATO</v>
      </c>
      <c r="R458" s="47" t="str">
        <f t="shared" si="7"/>
        <v>GENERAR OC EN 24H</v>
      </c>
      <c r="S458" s="47">
        <f t="shared" si="8"/>
        <v>159</v>
      </c>
      <c r="T458" s="48">
        <f t="shared" si="9"/>
        <v>12763917.39</v>
      </c>
      <c r="U458" s="47" t="str">
        <f t="array" ref="U458">IF(B458="","",IFERROR(XLOOKUP(B458,DATA!$B$4:$B$2103,DATA!$M$4:$M$2103,"",0,1),""))</f>
        <v>A</v>
      </c>
      <c r="V458" s="47" t="str">
        <f t="array" ref="V458">IF(B458="","",IFERROR(XLOOKUP(B458,DATA!$B$4:$B$2103,DATA!$X$4:$X$2103,"",0,1),""))</f>
        <v>SU01G0103</v>
      </c>
      <c r="W458" s="47" t="str">
        <f t="array" ref="W458">IF(B458="","",IFERROR(XLOOKUP(B458,DATA!$B$4:$B$2103,DATA!$H$4:$H$2103,"",0,1),""))</f>
        <v>PLATAFORMA</v>
      </c>
      <c r="X458" s="47" t="str">
        <f t="shared" si="10"/>
        <v>2-ALTA</v>
      </c>
      <c r="Y458" s="65" t="str">
        <f t="shared" si="11"/>
        <v/>
      </c>
      <c r="Z458" s="47" t="str">
        <f t="shared" si="12"/>
        <v/>
      </c>
    </row>
    <row r="459" ht="15.75" customHeight="1">
      <c r="B459" s="52">
        <f>IF(DATA!B459="","",DATA!B459)</f>
        <v>2330207</v>
      </c>
      <c r="C459" s="52">
        <f t="array" ref="C459">IF(B459="","",IFERROR(XLOOKUP(B459,DATA!$B$4:$B$2103,DATA!$D$4:$D$2103,"",0,1),""))</f>
        <v>22480372</v>
      </c>
      <c r="D459" s="52" t="str">
        <f t="array" ref="D459">IF(B459="","",IFERROR(XLOOKUP(B459,DATA!$B$4:$B$2103,DATA!$C$4:$C$2103,"",0,1),""))</f>
        <v>FILTRO DE COMBUSTIBLE</v>
      </c>
      <c r="E459" s="52">
        <f t="array" ref="E459">IF(B459="","",IFERROR(XLOOKUP(B459,DATA!$B$4:$B$2103,DATA!$W$4:$W$2103,"",0,1),""))</f>
        <v>900315569</v>
      </c>
      <c r="F459" s="52" t="str">
        <f t="array" ref="F459">IF(B459="","",IFERROR(XLOOKUP(E459,PROVEEDORES!$A$2:$A$200,PROVEEDORES!$B$2:$B$200,"NO ENCONTRADO",0,1),""))</f>
        <v>VOLVO GROUP COLOMBIA S A S</v>
      </c>
      <c r="G459" s="52" t="str">
        <f t="array" ref="G459">IF(B459="","",IFERROR(XLOOKUP(B459,DATA!$B$4:$B$2103,DATA!$L$4:$L$2103,"",0,1),""))</f>
        <v>UND</v>
      </c>
      <c r="H459" s="52">
        <f t="array" ref="H459">IF(B459="","",IFERROR(XLOOKUP(B459,DATA!$B$4:$B$2103,DATA!$E$4:$E$2103,0,0,1),0))</f>
        <v>58</v>
      </c>
      <c r="I459" s="53">
        <f t="array" ref="I459">IF(B459="","",IFERROR(XLOOKUP(B459,DATA!$B$4:$B$2103,DATA!$F$4:$F$2103,0,0,1),0))</f>
        <v>71400</v>
      </c>
      <c r="J459" s="53">
        <f t="shared" si="1"/>
        <v>4141200</v>
      </c>
      <c r="K459" s="52">
        <f t="array" ref="K459">IF(B459="","",IFERROR(XLOOKUP(B459,DATA!$B$4:$B$2103,DATA!$N$4:$N$2103,0,0,1),0))</f>
        <v>7558</v>
      </c>
      <c r="L459" s="86">
        <f t="shared" si="2"/>
        <v>20.70684932</v>
      </c>
      <c r="M459" s="52">
        <f t="array" ref="M459">IF(B459="","",IFERROR(XLOOKUP(B459,DATA!$B$4:$B$2103,DATA!$P$4:$P$2103,0,0,1),0))</f>
        <v>0</v>
      </c>
      <c r="N459" s="52">
        <f t="shared" si="3"/>
        <v>72</v>
      </c>
      <c r="O459" s="52">
        <f t="shared" si="4"/>
        <v>217</v>
      </c>
      <c r="P459" s="52">
        <f t="shared" si="5"/>
        <v>3</v>
      </c>
      <c r="Q459" s="52" t="str">
        <f t="shared" si="6"/>
        <v>REORDEN INMEDIATO</v>
      </c>
      <c r="R459" s="52" t="str">
        <f t="shared" si="7"/>
        <v>GENERAR OC EN 24H</v>
      </c>
      <c r="S459" s="52">
        <f t="shared" si="8"/>
        <v>159</v>
      </c>
      <c r="T459" s="53">
        <f t="shared" si="9"/>
        <v>11352600</v>
      </c>
      <c r="U459" s="52" t="str">
        <f t="array" ref="U459">IF(B459="","",IFERROR(XLOOKUP(B459,DATA!$B$4:$B$2103,DATA!$M$4:$M$2103,"",0,1),""))</f>
        <v>A</v>
      </c>
      <c r="V459" s="52" t="str">
        <f t="array" ref="V459">IF(B459="","",IFERROR(XLOOKUP(B459,DATA!$B$4:$B$2103,DATA!$X$4:$X$2103,"",0,1),""))</f>
        <v>SU01G0102</v>
      </c>
      <c r="W459" s="52" t="str">
        <f t="array" ref="W459">IF(B459="","",IFERROR(XLOOKUP(B459,DATA!$B$4:$B$2103,DATA!$H$4:$H$2103,"",0,1),""))</f>
        <v>PLATAFORMA</v>
      </c>
      <c r="X459" s="52" t="str">
        <f t="shared" si="10"/>
        <v>2-ALTA</v>
      </c>
      <c r="Y459" s="87" t="str">
        <f t="shared" si="11"/>
        <v/>
      </c>
      <c r="Z459" s="52" t="str">
        <f t="shared" si="12"/>
        <v/>
      </c>
    </row>
    <row r="460" ht="15.75" customHeight="1">
      <c r="B460" s="47">
        <f>IF(DATA!B460="","",DATA!B460)</f>
        <v>2330208</v>
      </c>
      <c r="C460" s="47" t="str">
        <f t="array" ref="C460">IF(B460="","",IFERROR(XLOOKUP(B460,DATA!$B$4:$B$2103,DATA!$D$4:$D$2103,"",0,1),""))</f>
        <v>CL 1/2 PAR</v>
      </c>
      <c r="D460" s="47" t="str">
        <f t="array" ref="D460">IF(B460="","",IFERROR(XLOOKUP(B460,DATA!$B$4:$B$2103,DATA!$C$4:$C$2103,"",0,1),""))</f>
        <v>MANGUERA CAUCHO LONA 1/2" 2.000 PSI</v>
      </c>
      <c r="E460" s="47">
        <f t="array" ref="E460">IF(B460="","",IFERROR(XLOOKUP(B460,DATA!$B$4:$B$2103,DATA!$W$4:$W$2103,"",0,1),""))</f>
        <v>900071031</v>
      </c>
      <c r="F460" s="47" t="str">
        <f t="array" ref="F460">IF(B460="","",IFERROR(XLOOKUP(E460,PROVEEDORES!$A$2:$A$200,PROVEEDORES!$B$2:$B$200,"NO ENCONTRADO",0,1),""))</f>
        <v>PERKAR S.A.S</v>
      </c>
      <c r="G460" s="47" t="str">
        <f t="array" ref="G460">IF(B460="","",IFERROR(XLOOKUP(B460,DATA!$B$4:$B$2103,DATA!$L$4:$L$2103,"",0,1),""))</f>
        <v>M</v>
      </c>
      <c r="H460" s="47">
        <f t="array" ref="H460">IF(B460="","",IFERROR(XLOOKUP(B460,DATA!$B$4:$B$2103,DATA!$E$4:$E$2103,0,0,1),0))</f>
        <v>0</v>
      </c>
      <c r="I460" s="48">
        <f t="array" ref="I460">IF(B460="","",IFERROR(XLOOKUP(B460,DATA!$B$4:$B$2103,DATA!$F$4:$F$2103,0,0,1),0))</f>
        <v>11526.3</v>
      </c>
      <c r="J460" s="48">
        <f t="shared" si="1"/>
        <v>0</v>
      </c>
      <c r="K460" s="47">
        <f t="array" ref="K460">IF(B460="","",IFERROR(XLOOKUP(B460,DATA!$B$4:$B$2103,DATA!$N$4:$N$2103,0,0,1),0))</f>
        <v>115</v>
      </c>
      <c r="L460" s="85">
        <f t="shared" si="2"/>
        <v>0.3150684932</v>
      </c>
      <c r="M460" s="47">
        <f t="array" ref="M460">IF(B460="","",IFERROR(XLOOKUP(B460,DATA!$B$4:$B$2103,DATA!$P$4:$P$2103,0,0,1),0))</f>
        <v>0</v>
      </c>
      <c r="N460" s="47">
        <f t="shared" si="3"/>
        <v>1</v>
      </c>
      <c r="O460" s="47">
        <f t="shared" si="4"/>
        <v>3</v>
      </c>
      <c r="P460" s="47">
        <f t="shared" si="5"/>
        <v>0</v>
      </c>
      <c r="Q460" s="47" t="str">
        <f t="shared" si="6"/>
        <v>CRITICO</v>
      </c>
      <c r="R460" s="47" t="str">
        <f t="shared" si="7"/>
        <v>PEDIR INMEDIATAMENTE</v>
      </c>
      <c r="S460" s="47">
        <f t="shared" si="8"/>
        <v>3</v>
      </c>
      <c r="T460" s="48">
        <f t="shared" si="9"/>
        <v>34578.9</v>
      </c>
      <c r="U460" s="47" t="str">
        <f t="array" ref="U460">IF(B460="","",IFERROR(XLOOKUP(B460,DATA!$B$4:$B$2103,DATA!$M$4:$M$2103,"",0,1),""))</f>
        <v>B</v>
      </c>
      <c r="V460" s="47" t="str">
        <f t="array" ref="V460">IF(B460="","",IFERROR(XLOOKUP(B460,DATA!$B$4:$B$2103,DATA!$X$4:$X$2103,"",0,1),""))</f>
        <v>SU01D0201</v>
      </c>
      <c r="W460" s="47" t="str">
        <f t="array" ref="W460">IF(B460="","",IFERROR(XLOOKUP(B460,DATA!$B$4:$B$2103,DATA!$H$4:$H$2103,"",0,1),""))</f>
        <v>PLATAFORMA</v>
      </c>
      <c r="X460" s="47" t="str">
        <f t="shared" si="10"/>
        <v>3-MEDIA</v>
      </c>
      <c r="Y460" s="65">
        <f t="shared" si="11"/>
        <v>115.0046</v>
      </c>
      <c r="Z460" s="47">
        <f t="shared" si="12"/>
        <v>2330208</v>
      </c>
    </row>
    <row r="461" ht="15.75" customHeight="1">
      <c r="B461" s="52">
        <f>IF(DATA!B461="","",DATA!B461)</f>
        <v>2330209</v>
      </c>
      <c r="C461" s="52">
        <f t="array" ref="C461">IF(B461="","",IFERROR(XLOOKUP(B461,DATA!$B$4:$B$2103,DATA!$D$4:$D$2103,"",0,1),""))</f>
        <v>21743197</v>
      </c>
      <c r="D461" s="52" t="str">
        <f t="array" ref="D461">IF(B461="","",IFERROR(XLOOKUP(B461,DATA!$B$4:$B$2103,DATA!$C$4:$C$2103,"",0,1),""))</f>
        <v>FILTRO RESPIRADERO TANQUE DE COMBUSTIBLE</v>
      </c>
      <c r="E461" s="52">
        <f t="array" ref="E461">IF(B461="","",IFERROR(XLOOKUP(B461,DATA!$B$4:$B$2103,DATA!$W$4:$W$2103,"",0,1),""))</f>
        <v>900315569</v>
      </c>
      <c r="F461" s="52" t="str">
        <f t="array" ref="F461">IF(B461="","",IFERROR(XLOOKUP(E461,PROVEEDORES!$A$2:$A$200,PROVEEDORES!$B$2:$B$200,"NO ENCONTRADO",0,1),""))</f>
        <v>VOLVO GROUP COLOMBIA S A S</v>
      </c>
      <c r="G461" s="52" t="str">
        <f t="array" ref="G461">IF(B461="","",IFERROR(XLOOKUP(B461,DATA!$B$4:$B$2103,DATA!$L$4:$L$2103,"",0,1),""))</f>
        <v>UND</v>
      </c>
      <c r="H461" s="52">
        <f t="array" ref="H461">IF(B461="","",IFERROR(XLOOKUP(B461,DATA!$B$4:$B$2103,DATA!$E$4:$E$2103,0,0,1),0))</f>
        <v>6</v>
      </c>
      <c r="I461" s="53">
        <f t="array" ref="I461">IF(B461="","",IFERROR(XLOOKUP(B461,DATA!$B$4:$B$2103,DATA!$F$4:$F$2103,0,0,1),0))</f>
        <v>110518.3</v>
      </c>
      <c r="J461" s="53">
        <f t="shared" si="1"/>
        <v>663109.8</v>
      </c>
      <c r="K461" s="52">
        <f t="array" ref="K461">IF(B461="","",IFERROR(XLOOKUP(B461,DATA!$B$4:$B$2103,DATA!$N$4:$N$2103,0,0,1),0))</f>
        <v>1167</v>
      </c>
      <c r="L461" s="86">
        <f t="shared" si="2"/>
        <v>3.197260274</v>
      </c>
      <c r="M461" s="52">
        <f t="array" ref="M461">IF(B461="","",IFERROR(XLOOKUP(B461,DATA!$B$4:$B$2103,DATA!$P$4:$P$2103,0,0,1),0))</f>
        <v>0</v>
      </c>
      <c r="N461" s="52">
        <f t="shared" si="3"/>
        <v>11</v>
      </c>
      <c r="O461" s="52">
        <f t="shared" si="4"/>
        <v>33</v>
      </c>
      <c r="P461" s="52">
        <f t="shared" si="5"/>
        <v>2</v>
      </c>
      <c r="Q461" s="52" t="str">
        <f t="shared" si="6"/>
        <v>REORDEN INMEDIATO</v>
      </c>
      <c r="R461" s="52" t="str">
        <f t="shared" si="7"/>
        <v>GENERAR OC EN 24H</v>
      </c>
      <c r="S461" s="52">
        <f t="shared" si="8"/>
        <v>27</v>
      </c>
      <c r="T461" s="53">
        <f t="shared" si="9"/>
        <v>2983994.1</v>
      </c>
      <c r="U461" s="52" t="str">
        <f t="array" ref="U461">IF(B461="","",IFERROR(XLOOKUP(B461,DATA!$B$4:$B$2103,DATA!$M$4:$M$2103,"",0,1),""))</f>
        <v>A</v>
      </c>
      <c r="V461" s="52" t="str">
        <f t="array" ref="V461">IF(B461="","",IFERROR(XLOOKUP(B461,DATA!$B$4:$B$2103,DATA!$X$4:$X$2103,"",0,1),""))</f>
        <v>SU01F0301</v>
      </c>
      <c r="W461" s="52" t="str">
        <f t="array" ref="W461">IF(B461="","",IFERROR(XLOOKUP(B461,DATA!$B$4:$B$2103,DATA!$H$4:$H$2103,"",0,1),""))</f>
        <v>PLATAFORMA</v>
      </c>
      <c r="X461" s="52" t="str">
        <f t="shared" si="10"/>
        <v>2-ALTA</v>
      </c>
      <c r="Y461" s="87" t="str">
        <f t="shared" si="11"/>
        <v/>
      </c>
      <c r="Z461" s="52" t="str">
        <f t="shared" si="12"/>
        <v/>
      </c>
    </row>
    <row r="462" ht="15.75" customHeight="1">
      <c r="B462" s="47">
        <f>IF(DATA!B462="","",DATA!B462)</f>
        <v>2330210</v>
      </c>
      <c r="C462" s="47">
        <f t="array" ref="C462">IF(B462="","",IFERROR(XLOOKUP(B462,DATA!$B$4:$B$2103,DATA!$D$4:$D$2103,"",0,1),""))</f>
        <v>3169580</v>
      </c>
      <c r="D462" s="47" t="str">
        <f t="array" ref="D462">IF(B462="","",IFERROR(XLOOKUP(B462,DATA!$B$4:$B$2103,DATA!$C$4:$C$2103,"",0,1),""))</f>
        <v>BOTON DE PRESIÓN "BOMBIN"</v>
      </c>
      <c r="E462" s="47">
        <f t="array" ref="E462">IF(B462="","",IFERROR(XLOOKUP(B462,DATA!$B$4:$B$2103,DATA!$W$4:$W$2103,"",0,1),""))</f>
        <v>900315569</v>
      </c>
      <c r="F462" s="47" t="str">
        <f t="array" ref="F462">IF(B462="","",IFERROR(XLOOKUP(E462,PROVEEDORES!$A$2:$A$200,PROVEEDORES!$B$2:$B$200,"NO ENCONTRADO",0,1),""))</f>
        <v>VOLVO GROUP COLOMBIA S A S</v>
      </c>
      <c r="G462" s="47" t="str">
        <f t="array" ref="G462">IF(B462="","",IFERROR(XLOOKUP(B462,DATA!$B$4:$B$2103,DATA!$L$4:$L$2103,"",0,1),""))</f>
        <v>UND</v>
      </c>
      <c r="H462" s="47">
        <f t="array" ref="H462">IF(B462="","",IFERROR(XLOOKUP(B462,DATA!$B$4:$B$2103,DATA!$E$4:$E$2103,0,0,1),0))</f>
        <v>1</v>
      </c>
      <c r="I462" s="48">
        <f t="array" ref="I462">IF(B462="","",IFERROR(XLOOKUP(B462,DATA!$B$4:$B$2103,DATA!$F$4:$F$2103,0,0,1),0))</f>
        <v>138019.1</v>
      </c>
      <c r="J462" s="48">
        <f t="shared" si="1"/>
        <v>138019.1</v>
      </c>
      <c r="K462" s="47">
        <f t="array" ref="K462">IF(B462="","",IFERROR(XLOOKUP(B462,DATA!$B$4:$B$2103,DATA!$N$4:$N$2103,0,0,1),0))</f>
        <v>1</v>
      </c>
      <c r="L462" s="85">
        <f t="shared" si="2"/>
        <v>0.002739726027</v>
      </c>
      <c r="M462" s="47">
        <f t="array" ref="M462">IF(B462="","",IFERROR(XLOOKUP(B462,DATA!$B$4:$B$2103,DATA!$P$4:$P$2103,0,0,1),0))</f>
        <v>0</v>
      </c>
      <c r="N462" s="47">
        <f t="shared" si="3"/>
        <v>0</v>
      </c>
      <c r="O462" s="47">
        <f t="shared" si="4"/>
        <v>0</v>
      </c>
      <c r="P462" s="47">
        <f t="shared" si="5"/>
        <v>365</v>
      </c>
      <c r="Q462" s="47" t="str">
        <f t="shared" si="6"/>
        <v>EXCESO</v>
      </c>
      <c r="R462" s="47" t="str">
        <f t="shared" si="7"/>
        <v>EVALUAR REDUCCION</v>
      </c>
      <c r="S462" s="47">
        <f t="shared" si="8"/>
        <v>0</v>
      </c>
      <c r="T462" s="48">
        <f t="shared" si="9"/>
        <v>0</v>
      </c>
      <c r="U462" s="47" t="str">
        <f t="array" ref="U462">IF(B462="","",IFERROR(XLOOKUP(B462,DATA!$B$4:$B$2103,DATA!$M$4:$M$2103,"",0,1),""))</f>
        <v>B</v>
      </c>
      <c r="V462" s="47" t="str">
        <f t="array" ref="V462">IF(B462="","",IFERROR(XLOOKUP(B462,DATA!$B$4:$B$2103,DATA!$X$4:$X$2103,"",0,1),""))</f>
        <v>SU01A0202</v>
      </c>
      <c r="W462" s="47" t="str">
        <f t="array" ref="W462">IF(B462="","",IFERROR(XLOOKUP(B462,DATA!$B$4:$B$2103,DATA!$H$4:$H$2103,"",0,1),""))</f>
        <v>PLATAFORMA</v>
      </c>
      <c r="X462" s="47" t="str">
        <f t="shared" si="10"/>
        <v>3-MEDIA</v>
      </c>
      <c r="Y462" s="65" t="str">
        <f t="shared" si="11"/>
        <v/>
      </c>
      <c r="Z462" s="47" t="str">
        <f t="shared" si="12"/>
        <v/>
      </c>
    </row>
    <row r="463" ht="15.75" customHeight="1">
      <c r="B463" s="52">
        <f>IF(DATA!B463="","",DATA!B463)</f>
        <v>2330211</v>
      </c>
      <c r="C463" s="52">
        <f t="array" ref="C463">IF(B463="","",IFERROR(XLOOKUP(B463,DATA!$B$4:$B$2103,DATA!$D$4:$D$2103,"",0,1),""))</f>
        <v>21333413</v>
      </c>
      <c r="D463" s="52" t="str">
        <f t="array" ref="D463">IF(B463="","",IFERROR(XLOOKUP(B463,DATA!$B$4:$B$2103,DATA!$C$4:$C$2103,"",0,1),""))</f>
        <v>TAZA FILTRO SEPARADOR DE AGUA</v>
      </c>
      <c r="E463" s="52">
        <f t="array" ref="E463">IF(B463="","",IFERROR(XLOOKUP(B463,DATA!$B$4:$B$2103,DATA!$W$4:$W$2103,"",0,1),""))</f>
        <v>900315569</v>
      </c>
      <c r="F463" s="52" t="str">
        <f t="array" ref="F463">IF(B463="","",IFERROR(XLOOKUP(E463,PROVEEDORES!$A$2:$A$200,PROVEEDORES!$B$2:$B$200,"NO ENCONTRADO",0,1),""))</f>
        <v>VOLVO GROUP COLOMBIA S A S</v>
      </c>
      <c r="G463" s="52" t="str">
        <f t="array" ref="G463">IF(B463="","",IFERROR(XLOOKUP(B463,DATA!$B$4:$B$2103,DATA!$L$4:$L$2103,"",0,1),""))</f>
        <v>UND</v>
      </c>
      <c r="H463" s="52">
        <f t="array" ref="H463">IF(B463="","",IFERROR(XLOOKUP(B463,DATA!$B$4:$B$2103,DATA!$E$4:$E$2103,0,0,1),0))</f>
        <v>0</v>
      </c>
      <c r="I463" s="53">
        <f t="array" ref="I463">IF(B463="","",IFERROR(XLOOKUP(B463,DATA!$B$4:$B$2103,DATA!$F$4:$F$2103,0,0,1),0))</f>
        <v>313912.9</v>
      </c>
      <c r="J463" s="53">
        <f t="shared" si="1"/>
        <v>0</v>
      </c>
      <c r="K463" s="52">
        <f t="array" ref="K463">IF(B463="","",IFERROR(XLOOKUP(B463,DATA!$B$4:$B$2103,DATA!$N$4:$N$2103,0,0,1),0))</f>
        <v>1</v>
      </c>
      <c r="L463" s="86">
        <f t="shared" si="2"/>
        <v>0.002739726027</v>
      </c>
      <c r="M463" s="52">
        <f t="array" ref="M463">IF(B463="","",IFERROR(XLOOKUP(B463,DATA!$B$4:$B$2103,DATA!$P$4:$P$2103,0,0,1),0))</f>
        <v>0</v>
      </c>
      <c r="N463" s="52">
        <f t="shared" si="3"/>
        <v>0</v>
      </c>
      <c r="O463" s="52">
        <f t="shared" si="4"/>
        <v>0</v>
      </c>
      <c r="P463" s="52">
        <f t="shared" si="5"/>
        <v>0</v>
      </c>
      <c r="Q463" s="52" t="str">
        <f t="shared" si="6"/>
        <v>CRITICO</v>
      </c>
      <c r="R463" s="52" t="str">
        <f t="shared" si="7"/>
        <v>PEDIR INMEDIATAMENTE</v>
      </c>
      <c r="S463" s="52">
        <f t="shared" si="8"/>
        <v>0</v>
      </c>
      <c r="T463" s="53">
        <f t="shared" si="9"/>
        <v>0</v>
      </c>
      <c r="U463" s="52" t="str">
        <f t="array" ref="U463">IF(B463="","",IFERROR(XLOOKUP(B463,DATA!$B$4:$B$2103,DATA!$M$4:$M$2103,"",0,1),""))</f>
        <v>C</v>
      </c>
      <c r="V463" s="52" t="str">
        <f t="array" ref="V463">IF(B463="","",IFERROR(XLOOKUP(B463,DATA!$B$4:$B$2103,DATA!$X$4:$X$2103,"",0,1),""))</f>
        <v>SU01A0202</v>
      </c>
      <c r="W463" s="52" t="str">
        <f t="array" ref="W463">IF(B463="","",IFERROR(XLOOKUP(B463,DATA!$B$4:$B$2103,DATA!$H$4:$H$2103,"",0,1),""))</f>
        <v>PLATAFORMA</v>
      </c>
      <c r="X463" s="52" t="str">
        <f t="shared" si="10"/>
        <v>4-BAJA</v>
      </c>
      <c r="Y463" s="87">
        <f t="shared" si="11"/>
        <v>1.00463</v>
      </c>
      <c r="Z463" s="52">
        <f t="shared" si="12"/>
        <v>2330211</v>
      </c>
    </row>
    <row r="464" ht="15.75" customHeight="1">
      <c r="B464" s="47">
        <f>IF(DATA!B464="","",DATA!B464)</f>
        <v>2330212</v>
      </c>
      <c r="C464" s="47">
        <f t="array" ref="C464">IF(B464="","",IFERROR(XLOOKUP(B464,DATA!$B$4:$B$2103,DATA!$D$4:$D$2103,"",0,1),""))</f>
        <v>21329493</v>
      </c>
      <c r="D464" s="47" t="str">
        <f t="array" ref="D464">IF(B464="","",IFERROR(XLOOKUP(B464,DATA!$B$4:$B$2103,DATA!$C$4:$C$2103,"",0,1),""))</f>
        <v>TUBO DE COMBUSTIBLE RETORNO</v>
      </c>
      <c r="E464" s="47">
        <f t="array" ref="E464">IF(B464="","",IFERROR(XLOOKUP(B464,DATA!$B$4:$B$2103,DATA!$W$4:$W$2103,"",0,1),""))</f>
        <v>900315569</v>
      </c>
      <c r="F464" s="47" t="str">
        <f t="array" ref="F464">IF(B464="","",IFERROR(XLOOKUP(E464,PROVEEDORES!$A$2:$A$200,PROVEEDORES!$B$2:$B$200,"NO ENCONTRADO",0,1),""))</f>
        <v>VOLVO GROUP COLOMBIA S A S</v>
      </c>
      <c r="G464" s="47" t="str">
        <f t="array" ref="G464">IF(B464="","",IFERROR(XLOOKUP(B464,DATA!$B$4:$B$2103,DATA!$L$4:$L$2103,"",0,1),""))</f>
        <v>UND</v>
      </c>
      <c r="H464" s="47">
        <f t="array" ref="H464">IF(B464="","",IFERROR(XLOOKUP(B464,DATA!$B$4:$B$2103,DATA!$E$4:$E$2103,0,0,1),0))</f>
        <v>0</v>
      </c>
      <c r="I464" s="48">
        <f t="array" ref="I464">IF(B464="","",IFERROR(XLOOKUP(B464,DATA!$B$4:$B$2103,DATA!$F$4:$F$2103,0,0,1),0))</f>
        <v>313459.1</v>
      </c>
      <c r="J464" s="48">
        <f t="shared" si="1"/>
        <v>0</v>
      </c>
      <c r="K464" s="47">
        <f t="array" ref="K464">IF(B464="","",IFERROR(XLOOKUP(B464,DATA!$B$4:$B$2103,DATA!$N$4:$N$2103,0,0,1),0))</f>
        <v>1</v>
      </c>
      <c r="L464" s="85">
        <f t="shared" si="2"/>
        <v>0.002739726027</v>
      </c>
      <c r="M464" s="47">
        <f t="array" ref="M464">IF(B464="","",IFERROR(XLOOKUP(B464,DATA!$B$4:$B$2103,DATA!$P$4:$P$2103,0,0,1),0))</f>
        <v>0</v>
      </c>
      <c r="N464" s="47">
        <f t="shared" si="3"/>
        <v>0</v>
      </c>
      <c r="O464" s="47">
        <f t="shared" si="4"/>
        <v>0</v>
      </c>
      <c r="P464" s="47">
        <f t="shared" si="5"/>
        <v>0</v>
      </c>
      <c r="Q464" s="47" t="str">
        <f t="shared" si="6"/>
        <v>CRITICO</v>
      </c>
      <c r="R464" s="47" t="str">
        <f t="shared" si="7"/>
        <v>PEDIR INMEDIATAMENTE</v>
      </c>
      <c r="S464" s="47">
        <f t="shared" si="8"/>
        <v>0</v>
      </c>
      <c r="T464" s="48">
        <f t="shared" si="9"/>
        <v>0</v>
      </c>
      <c r="U464" s="47" t="str">
        <f t="array" ref="U464">IF(B464="","",IFERROR(XLOOKUP(B464,DATA!$B$4:$B$2103,DATA!$M$4:$M$2103,"",0,1),""))</f>
        <v>C</v>
      </c>
      <c r="V464" s="47" t="str">
        <f t="array" ref="V464">IF(B464="","",IFERROR(XLOOKUP(B464,DATA!$B$4:$B$2103,DATA!$X$4:$X$2103,"",0,1),""))</f>
        <v>SU01F0302</v>
      </c>
      <c r="W464" s="47" t="str">
        <f t="array" ref="W464">IF(B464="","",IFERROR(XLOOKUP(B464,DATA!$B$4:$B$2103,DATA!$H$4:$H$2103,"",0,1),""))</f>
        <v>PLATAFORMA</v>
      </c>
      <c r="X464" s="47" t="str">
        <f t="shared" si="10"/>
        <v>4-BAJA</v>
      </c>
      <c r="Y464" s="65">
        <f t="shared" si="11"/>
        <v>1.00464</v>
      </c>
      <c r="Z464" s="47">
        <f t="shared" si="12"/>
        <v>2330212</v>
      </c>
    </row>
    <row r="465" ht="15.75" customHeight="1">
      <c r="B465" s="52">
        <f>IF(DATA!B465="","",DATA!B465)</f>
        <v>2330213</v>
      </c>
      <c r="C465" s="52">
        <f t="array" ref="C465">IF(B465="","",IFERROR(XLOOKUP(B465,DATA!$B$4:$B$2103,DATA!$D$4:$D$2103,"",0,1),""))</f>
        <v>21328815</v>
      </c>
      <c r="D465" s="52" t="str">
        <f t="array" ref="D465">IF(B465="","",IFERROR(XLOOKUP(B465,DATA!$B$4:$B$2103,DATA!$C$4:$C$2103,"",0,1),""))</f>
        <v>TUBO DE PURGA</v>
      </c>
      <c r="E465" s="52">
        <f t="array" ref="E465">IF(B465="","",IFERROR(XLOOKUP(B465,DATA!$B$4:$B$2103,DATA!$W$4:$W$2103,"",0,1),""))</f>
        <v>900315569</v>
      </c>
      <c r="F465" s="52" t="str">
        <f t="array" ref="F465">IF(B465="","",IFERROR(XLOOKUP(E465,PROVEEDORES!$A$2:$A$200,PROVEEDORES!$B$2:$B$200,"NO ENCONTRADO",0,1),""))</f>
        <v>VOLVO GROUP COLOMBIA S A S</v>
      </c>
      <c r="G465" s="52" t="str">
        <f t="array" ref="G465">IF(B465="","",IFERROR(XLOOKUP(B465,DATA!$B$4:$B$2103,DATA!$L$4:$L$2103,"",0,1),""))</f>
        <v>UND</v>
      </c>
      <c r="H465" s="52">
        <f t="array" ref="H465">IF(B465="","",IFERROR(XLOOKUP(B465,DATA!$B$4:$B$2103,DATA!$E$4:$E$2103,0,0,1),0))</f>
        <v>1</v>
      </c>
      <c r="I465" s="53">
        <f t="array" ref="I465">IF(B465="","",IFERROR(XLOOKUP(B465,DATA!$B$4:$B$2103,DATA!$F$4:$F$2103,0,0,1),0))</f>
        <v>282853.6</v>
      </c>
      <c r="J465" s="53">
        <f t="shared" si="1"/>
        <v>282853.6</v>
      </c>
      <c r="K465" s="52">
        <f t="array" ref="K465">IF(B465="","",IFERROR(XLOOKUP(B465,DATA!$B$4:$B$2103,DATA!$N$4:$N$2103,0,0,1),0))</f>
        <v>0</v>
      </c>
      <c r="L465" s="86">
        <f t="shared" si="2"/>
        <v>0</v>
      </c>
      <c r="M465" s="52">
        <f t="array" ref="M465">IF(B465="","",IFERROR(XLOOKUP(B465,DATA!$B$4:$B$2103,DATA!$P$4:$P$2103,0,0,1),0))</f>
        <v>0</v>
      </c>
      <c r="N465" s="52">
        <f t="shared" si="3"/>
        <v>0</v>
      </c>
      <c r="O465" s="52">
        <f t="shared" si="4"/>
        <v>0</v>
      </c>
      <c r="P465" s="52" t="str">
        <f t="shared" si="5"/>
        <v/>
      </c>
      <c r="Q465" s="52" t="str">
        <f t="shared" si="6"/>
        <v>EXCESO</v>
      </c>
      <c r="R465" s="52" t="str">
        <f t="shared" si="7"/>
        <v>EVALUAR REDUCCION</v>
      </c>
      <c r="S465" s="52">
        <f t="shared" si="8"/>
        <v>0</v>
      </c>
      <c r="T465" s="53">
        <f t="shared" si="9"/>
        <v>0</v>
      </c>
      <c r="U465" s="52" t="str">
        <f t="array" ref="U465">IF(B465="","",IFERROR(XLOOKUP(B465,DATA!$B$4:$B$2103,DATA!$M$4:$M$2103,"",0,1),""))</f>
        <v>C</v>
      </c>
      <c r="V465" s="52" t="str">
        <f t="array" ref="V465">IF(B465="","",IFERROR(XLOOKUP(B465,DATA!$B$4:$B$2103,DATA!$X$4:$X$2103,"",0,1),""))</f>
        <v>SU01F0304</v>
      </c>
      <c r="W465" s="52" t="str">
        <f t="array" ref="W465">IF(B465="","",IFERROR(XLOOKUP(B465,DATA!$B$4:$B$2103,DATA!$H$4:$H$2103,"",0,1),""))</f>
        <v>PLATAFORMA</v>
      </c>
      <c r="X465" s="52" t="str">
        <f t="shared" si="10"/>
        <v>4-BAJA</v>
      </c>
      <c r="Y465" s="87" t="str">
        <f t="shared" si="11"/>
        <v/>
      </c>
      <c r="Z465" s="52" t="str">
        <f t="shared" si="12"/>
        <v/>
      </c>
    </row>
    <row r="466" ht="15.75" customHeight="1">
      <c r="B466" s="47">
        <f>IF(DATA!B466="","",DATA!B466)</f>
        <v>25200001</v>
      </c>
      <c r="C466" s="47">
        <f t="array" ref="C466">IF(B466="","",IFERROR(XLOOKUP(B466,DATA!$B$4:$B$2103,DATA!$D$4:$D$2103,"",0,1),""))</f>
        <v>23699346</v>
      </c>
      <c r="D466" s="47" t="str">
        <f t="array" ref="D466">IF(B466="","",IFERROR(XLOOKUP(B466,DATA!$B$4:$B$2103,DATA!$C$4:$C$2103,"",0,1),""))</f>
        <v>BUJE FILTRO CRT</v>
      </c>
      <c r="E466" s="47">
        <f t="array" ref="E466">IF(B466="","",IFERROR(XLOOKUP(B466,DATA!$B$4:$B$2103,DATA!$W$4:$W$2103,"",0,1),""))</f>
        <v>900315569</v>
      </c>
      <c r="F466" s="47" t="str">
        <f t="array" ref="F466">IF(B466="","",IFERROR(XLOOKUP(E466,PROVEEDORES!$A$2:$A$200,PROVEEDORES!$B$2:$B$200,"NO ENCONTRADO",0,1),""))</f>
        <v>VOLVO GROUP COLOMBIA S A S</v>
      </c>
      <c r="G466" s="47" t="str">
        <f t="array" ref="G466">IF(B466="","",IFERROR(XLOOKUP(B466,DATA!$B$4:$B$2103,DATA!$L$4:$L$2103,"",0,1),""))</f>
        <v>UND</v>
      </c>
      <c r="H466" s="47">
        <f t="array" ref="H466">IF(B466="","",IFERROR(XLOOKUP(B466,DATA!$B$4:$B$2103,DATA!$E$4:$E$2103,0,0,1),0))</f>
        <v>2</v>
      </c>
      <c r="I466" s="48">
        <f t="array" ref="I466">IF(B466="","",IFERROR(XLOOKUP(B466,DATA!$B$4:$B$2103,DATA!$F$4:$F$2103,0,0,1),0))</f>
        <v>131228.7</v>
      </c>
      <c r="J466" s="48">
        <f t="shared" si="1"/>
        <v>262457.4</v>
      </c>
      <c r="K466" s="47">
        <f t="array" ref="K466">IF(B466="","",IFERROR(XLOOKUP(B466,DATA!$B$4:$B$2103,DATA!$N$4:$N$2103,0,0,1),0))</f>
        <v>11</v>
      </c>
      <c r="L466" s="85">
        <f t="shared" si="2"/>
        <v>0.0301369863</v>
      </c>
      <c r="M466" s="47">
        <f t="array" ref="M466">IF(B466="","",IFERROR(XLOOKUP(B466,DATA!$B$4:$B$2103,DATA!$P$4:$P$2103,0,0,1),0))</f>
        <v>0</v>
      </c>
      <c r="N466" s="47">
        <f t="shared" si="3"/>
        <v>0</v>
      </c>
      <c r="O466" s="47">
        <f t="shared" si="4"/>
        <v>0</v>
      </c>
      <c r="P466" s="47">
        <f t="shared" si="5"/>
        <v>66</v>
      </c>
      <c r="Q466" s="47" t="str">
        <f t="shared" si="6"/>
        <v>OPTIMO</v>
      </c>
      <c r="R466" s="47" t="str">
        <f t="shared" si="7"/>
        <v>NIVEL OPTIMO</v>
      </c>
      <c r="S466" s="47">
        <f t="shared" si="8"/>
        <v>0</v>
      </c>
      <c r="T466" s="48">
        <f t="shared" si="9"/>
        <v>0</v>
      </c>
      <c r="U466" s="47" t="str">
        <f t="array" ref="U466">IF(B466="","",IFERROR(XLOOKUP(B466,DATA!$B$4:$B$2103,DATA!$M$4:$M$2103,"",0,1),""))</f>
        <v>C</v>
      </c>
      <c r="V466" s="47" t="str">
        <f t="array" ref="V466">IF(B466="","",IFERROR(XLOOKUP(B466,DATA!$B$4:$B$2103,DATA!$X$4:$X$2103,"",0,1),""))</f>
        <v>SU01F0203</v>
      </c>
      <c r="W466" s="47" t="str">
        <f t="array" ref="W466">IF(B466="","",IFERROR(XLOOKUP(B466,DATA!$B$4:$B$2103,DATA!$H$4:$H$2103,"",0,1),""))</f>
        <v>PLATAFORMA</v>
      </c>
      <c r="X466" s="47" t="str">
        <f t="shared" si="10"/>
        <v>4-BAJA</v>
      </c>
      <c r="Y466" s="65" t="str">
        <f t="shared" si="11"/>
        <v/>
      </c>
      <c r="Z466" s="47" t="str">
        <f t="shared" si="12"/>
        <v/>
      </c>
    </row>
    <row r="467" ht="15.75" customHeight="1">
      <c r="B467" s="52">
        <f>IF(DATA!B467="","",DATA!B467)</f>
        <v>2540101</v>
      </c>
      <c r="C467" s="52">
        <f t="array" ref="C467">IF(B467="","",IFERROR(XLOOKUP(B467,DATA!$B$4:$B$2103,DATA!$D$4:$D$2103,"",0,1),""))</f>
        <v>20703186</v>
      </c>
      <c r="D467" s="52" t="str">
        <f t="array" ref="D467">IF(B467="","",IFERROR(XLOOKUP(B467,DATA!$B$4:$B$2103,DATA!$C$4:$C$2103,"",0,1),""))</f>
        <v>TAPA DE LLENADO DE ADBLUE</v>
      </c>
      <c r="E467" s="52">
        <f t="array" ref="E467">IF(B467="","",IFERROR(XLOOKUP(B467,DATA!$B$4:$B$2103,DATA!$W$4:$W$2103,"",0,1),""))</f>
        <v>900315569</v>
      </c>
      <c r="F467" s="52" t="str">
        <f t="array" ref="F467">IF(B467="","",IFERROR(XLOOKUP(E467,PROVEEDORES!$A$2:$A$200,PROVEEDORES!$B$2:$B$200,"NO ENCONTRADO",0,1),""))</f>
        <v>VOLVO GROUP COLOMBIA S A S</v>
      </c>
      <c r="G467" s="52" t="str">
        <f t="array" ref="G467">IF(B467="","",IFERROR(XLOOKUP(B467,DATA!$B$4:$B$2103,DATA!$L$4:$L$2103,"",0,1),""))</f>
        <v>UND</v>
      </c>
      <c r="H467" s="52">
        <f t="array" ref="H467">IF(B467="","",IFERROR(XLOOKUP(B467,DATA!$B$4:$B$2103,DATA!$E$4:$E$2103,0,0,1),0))</f>
        <v>5</v>
      </c>
      <c r="I467" s="53">
        <f t="array" ref="I467">IF(B467="","",IFERROR(XLOOKUP(B467,DATA!$B$4:$B$2103,DATA!$F$4:$F$2103,0,0,1),0))</f>
        <v>141840.2</v>
      </c>
      <c r="J467" s="53">
        <f t="shared" si="1"/>
        <v>709201</v>
      </c>
      <c r="K467" s="52">
        <f t="array" ref="K467">IF(B467="","",IFERROR(XLOOKUP(B467,DATA!$B$4:$B$2103,DATA!$N$4:$N$2103,0,0,1),0))</f>
        <v>339</v>
      </c>
      <c r="L467" s="86">
        <f t="shared" si="2"/>
        <v>0.9287671233</v>
      </c>
      <c r="M467" s="52">
        <f t="array" ref="M467">IF(B467="","",IFERROR(XLOOKUP(B467,DATA!$B$4:$B$2103,DATA!$P$4:$P$2103,0,0,1),0))</f>
        <v>0</v>
      </c>
      <c r="N467" s="52">
        <f t="shared" si="3"/>
        <v>3</v>
      </c>
      <c r="O467" s="52">
        <f t="shared" si="4"/>
        <v>10</v>
      </c>
      <c r="P467" s="52">
        <f t="shared" si="5"/>
        <v>5</v>
      </c>
      <c r="Q467" s="52" t="str">
        <f t="shared" si="6"/>
        <v>REORDEN INMEDIATO</v>
      </c>
      <c r="R467" s="52" t="str">
        <f t="shared" si="7"/>
        <v>GENERAR OC EN 24H</v>
      </c>
      <c r="S467" s="52">
        <f t="shared" si="8"/>
        <v>5</v>
      </c>
      <c r="T467" s="53">
        <f t="shared" si="9"/>
        <v>709201</v>
      </c>
      <c r="U467" s="52" t="str">
        <f t="array" ref="U467">IF(B467="","",IFERROR(XLOOKUP(B467,DATA!$B$4:$B$2103,DATA!$M$4:$M$2103,"",0,1),""))</f>
        <v>A</v>
      </c>
      <c r="V467" s="52" t="str">
        <f t="array" ref="V467">IF(B467="","",IFERROR(XLOOKUP(B467,DATA!$B$4:$B$2103,DATA!$X$4:$X$2103,"",0,1),""))</f>
        <v>SU01F0303</v>
      </c>
      <c r="W467" s="52" t="str">
        <f t="array" ref="W467">IF(B467="","",IFERROR(XLOOKUP(B467,DATA!$B$4:$B$2103,DATA!$H$4:$H$2103,"",0,1),""))</f>
        <v>PLATAFORMA</v>
      </c>
      <c r="X467" s="52" t="str">
        <f t="shared" si="10"/>
        <v>2-ALTA</v>
      </c>
      <c r="Y467" s="87" t="str">
        <f t="shared" si="11"/>
        <v/>
      </c>
      <c r="Z467" s="52" t="str">
        <f t="shared" si="12"/>
        <v/>
      </c>
    </row>
    <row r="468" ht="15.75" customHeight="1">
      <c r="B468" s="47">
        <f>IF(DATA!B468="","",DATA!B468)</f>
        <v>2540102</v>
      </c>
      <c r="C468" s="47">
        <f t="array" ref="C468">IF(B468="","",IFERROR(XLOOKUP(B468,DATA!$B$4:$B$2103,DATA!$D$4:$D$2103,"",0,1),""))</f>
        <v>23251838</v>
      </c>
      <c r="D468" s="47" t="str">
        <f t="array" ref="D468">IF(B468="","",IFERROR(XLOOKUP(B468,DATA!$B$4:$B$2103,DATA!$C$4:$C$2103,"",0,1),""))</f>
        <v>FILTRO DE LLENADO ADBLUE</v>
      </c>
      <c r="E468" s="47">
        <f t="array" ref="E468">IF(B468="","",IFERROR(XLOOKUP(B468,DATA!$B$4:$B$2103,DATA!$W$4:$W$2103,"",0,1),""))</f>
        <v>900315569</v>
      </c>
      <c r="F468" s="47" t="str">
        <f t="array" ref="F468">IF(B468="","",IFERROR(XLOOKUP(E468,PROVEEDORES!$A$2:$A$200,PROVEEDORES!$B$2:$B$200,"NO ENCONTRADO",0,1),""))</f>
        <v>VOLVO GROUP COLOMBIA S A S</v>
      </c>
      <c r="G468" s="47" t="str">
        <f t="array" ref="G468">IF(B468="","",IFERROR(XLOOKUP(B468,DATA!$B$4:$B$2103,DATA!$L$4:$L$2103,"",0,1),""))</f>
        <v>UND</v>
      </c>
      <c r="H468" s="47">
        <f t="array" ref="H468">IF(B468="","",IFERROR(XLOOKUP(B468,DATA!$B$4:$B$2103,DATA!$E$4:$E$2103,0,0,1),0))</f>
        <v>1</v>
      </c>
      <c r="I468" s="48">
        <f t="array" ref="I468">IF(B468="","",IFERROR(XLOOKUP(B468,DATA!$B$4:$B$2103,DATA!$F$4:$F$2103,0,0,1),0))</f>
        <v>156644.8</v>
      </c>
      <c r="J468" s="48">
        <f t="shared" si="1"/>
        <v>156644.8</v>
      </c>
      <c r="K468" s="47">
        <f t="array" ref="K468">IF(B468="","",IFERROR(XLOOKUP(B468,DATA!$B$4:$B$2103,DATA!$N$4:$N$2103,0,0,1),0))</f>
        <v>18</v>
      </c>
      <c r="L468" s="85">
        <f t="shared" si="2"/>
        <v>0.04931506849</v>
      </c>
      <c r="M468" s="47">
        <f t="array" ref="M468">IF(B468="","",IFERROR(XLOOKUP(B468,DATA!$B$4:$B$2103,DATA!$P$4:$P$2103,0,0,1),0))</f>
        <v>0</v>
      </c>
      <c r="N468" s="47">
        <f t="shared" si="3"/>
        <v>0</v>
      </c>
      <c r="O468" s="47">
        <f t="shared" si="4"/>
        <v>0</v>
      </c>
      <c r="P468" s="47">
        <f t="shared" si="5"/>
        <v>20</v>
      </c>
      <c r="Q468" s="47" t="str">
        <f t="shared" si="6"/>
        <v>OPTIMO</v>
      </c>
      <c r="R468" s="47" t="str">
        <f t="shared" si="7"/>
        <v>NIVEL OPTIMO</v>
      </c>
      <c r="S468" s="47">
        <f t="shared" si="8"/>
        <v>0</v>
      </c>
      <c r="T468" s="48">
        <f t="shared" si="9"/>
        <v>0</v>
      </c>
      <c r="U468" s="47" t="str">
        <f t="array" ref="U468">IF(B468="","",IFERROR(XLOOKUP(B468,DATA!$B$4:$B$2103,DATA!$M$4:$M$2103,"",0,1),""))</f>
        <v>A</v>
      </c>
      <c r="V468" s="47" t="str">
        <f t="array" ref="V468">IF(B468="","",IFERROR(XLOOKUP(B468,DATA!$B$4:$B$2103,DATA!$X$4:$X$2103,"",0,1),""))</f>
        <v>SU01A0303</v>
      </c>
      <c r="W468" s="47" t="str">
        <f t="array" ref="W468">IF(B468="","",IFERROR(XLOOKUP(B468,DATA!$B$4:$B$2103,DATA!$H$4:$H$2103,"",0,1),""))</f>
        <v>PLATAFORMA</v>
      </c>
      <c r="X468" s="47" t="str">
        <f t="shared" si="10"/>
        <v>2-ALTA</v>
      </c>
      <c r="Y468" s="65" t="str">
        <f t="shared" si="11"/>
        <v/>
      </c>
      <c r="Z468" s="47" t="str">
        <f t="shared" si="12"/>
        <v/>
      </c>
    </row>
    <row r="469" ht="15.75" customHeight="1">
      <c r="B469" s="52">
        <f>IF(DATA!B469="","",DATA!B469)</f>
        <v>254010201</v>
      </c>
      <c r="C469" s="52">
        <f t="array" ref="C469">IF(B469="","",IFERROR(XLOOKUP(B469,DATA!$B$4:$B$2103,DATA!$D$4:$D$2103,"",0,1),""))</f>
        <v>21333097</v>
      </c>
      <c r="D469" s="52" t="str">
        <f t="array" ref="D469">IF(B469="","",IFERROR(XLOOKUP(B469,DATA!$B$4:$B$2103,DATA!$C$4:$C$2103,"",0,1),""))</f>
        <v>JUEGO DE FILTRO ADBLUE</v>
      </c>
      <c r="E469" s="52">
        <f t="array" ref="E469">IF(B469="","",IFERROR(XLOOKUP(B469,DATA!$B$4:$B$2103,DATA!$W$4:$W$2103,"",0,1),""))</f>
        <v>900315569</v>
      </c>
      <c r="F469" s="52" t="str">
        <f t="array" ref="F469">IF(B469="","",IFERROR(XLOOKUP(E469,PROVEEDORES!$A$2:$A$200,PROVEEDORES!$B$2:$B$200,"NO ENCONTRADO",0,1),""))</f>
        <v>VOLVO GROUP COLOMBIA S A S</v>
      </c>
      <c r="G469" s="52" t="str">
        <f t="array" ref="G469">IF(B469="","",IFERROR(XLOOKUP(B469,DATA!$B$4:$B$2103,DATA!$L$4:$L$2103,"",0,1),""))</f>
        <v>UND</v>
      </c>
      <c r="H469" s="52">
        <f t="array" ref="H469">IF(B469="","",IFERROR(XLOOKUP(B469,DATA!$B$4:$B$2103,DATA!$E$4:$E$2103,0,0,1),0))</f>
        <v>8</v>
      </c>
      <c r="I469" s="53">
        <f t="array" ref="I469">IF(B469="","",IFERROR(XLOOKUP(B469,DATA!$B$4:$B$2103,DATA!$F$4:$F$2103,0,0,1),0))</f>
        <v>264183.6</v>
      </c>
      <c r="J469" s="53">
        <f t="shared" si="1"/>
        <v>2113468.8</v>
      </c>
      <c r="K469" s="52">
        <f t="array" ref="K469">IF(B469="","",IFERROR(XLOOKUP(B469,DATA!$B$4:$B$2103,DATA!$N$4:$N$2103,0,0,1),0))</f>
        <v>1173</v>
      </c>
      <c r="L469" s="86">
        <f t="shared" si="2"/>
        <v>3.21369863</v>
      </c>
      <c r="M469" s="52">
        <f t="array" ref="M469">IF(B469="","",IFERROR(XLOOKUP(B469,DATA!$B$4:$B$2103,DATA!$P$4:$P$2103,0,0,1),0))</f>
        <v>0</v>
      </c>
      <c r="N469" s="52">
        <f t="shared" si="3"/>
        <v>11</v>
      </c>
      <c r="O469" s="52">
        <f t="shared" si="4"/>
        <v>33</v>
      </c>
      <c r="P469" s="52">
        <f t="shared" si="5"/>
        <v>2</v>
      </c>
      <c r="Q469" s="52" t="str">
        <f t="shared" si="6"/>
        <v>REORDEN INMEDIATO</v>
      </c>
      <c r="R469" s="52" t="str">
        <f t="shared" si="7"/>
        <v>GENERAR OC EN 24H</v>
      </c>
      <c r="S469" s="52">
        <f t="shared" si="8"/>
        <v>25</v>
      </c>
      <c r="T469" s="53">
        <f t="shared" si="9"/>
        <v>6604590</v>
      </c>
      <c r="U469" s="52" t="str">
        <f t="array" ref="U469">IF(B469="","",IFERROR(XLOOKUP(B469,DATA!$B$4:$B$2103,DATA!$M$4:$M$2103,"",0,1),""))</f>
        <v>A</v>
      </c>
      <c r="V469" s="52" t="str">
        <f t="array" ref="V469">IF(B469="","",IFERROR(XLOOKUP(B469,DATA!$B$4:$B$2103,DATA!$X$4:$X$2103,"",0,1),""))</f>
        <v>SU01F0301</v>
      </c>
      <c r="W469" s="52" t="str">
        <f t="array" ref="W469">IF(B469="","",IFERROR(XLOOKUP(B469,DATA!$B$4:$B$2103,DATA!$H$4:$H$2103,"",0,1),""))</f>
        <v>PLATAFORMA</v>
      </c>
      <c r="X469" s="52" t="str">
        <f t="shared" si="10"/>
        <v>2-ALTA</v>
      </c>
      <c r="Y469" s="87" t="str">
        <f t="shared" si="11"/>
        <v/>
      </c>
      <c r="Z469" s="52" t="str">
        <f t="shared" si="12"/>
        <v/>
      </c>
    </row>
    <row r="470" ht="15.75" customHeight="1">
      <c r="B470" s="47">
        <f>IF(DATA!B470="","",DATA!B470)</f>
        <v>2540131</v>
      </c>
      <c r="C470" s="47">
        <f t="array" ref="C470">IF(B470="","",IFERROR(XLOOKUP(B470,DATA!$B$4:$B$2103,DATA!$D$4:$D$2103,"",0,1),""))</f>
        <v>400205</v>
      </c>
      <c r="D470" s="47" t="str">
        <f t="array" ref="D470">IF(B470="","",IFERROR(XLOOKUP(B470,DATA!$B$4:$B$2103,DATA!$C$4:$C$2103,"",0,1),""))</f>
        <v>ADBLUE ARLA 32 AUTOMOTRIZ</v>
      </c>
      <c r="E470" s="47">
        <f t="array" ref="E470">IF(B470="","",IFERROR(XLOOKUP(B470,DATA!$B$4:$B$2103,DATA!$W$4:$W$2103,"",0,1),""))</f>
        <v>900426910</v>
      </c>
      <c r="F470" s="47" t="str">
        <f t="array" ref="F470">IF(B470="","",IFERROR(XLOOKUP(E470,PROVEEDORES!$A$2:$A$200,PROVEEDORES!$B$2:$B$200,"NO ENCONTRADO",0,1),""))</f>
        <v>HIDROTECNIK S A S</v>
      </c>
      <c r="G470" s="47" t="str">
        <f t="array" ref="G470">IF(B470="","",IFERROR(XLOOKUP(B470,DATA!$B$4:$B$2103,DATA!$L$4:$L$2103,"",0,1),""))</f>
        <v>L</v>
      </c>
      <c r="H470" s="47">
        <f t="array" ref="H470">IF(B470="","",IFERROR(XLOOKUP(B470,DATA!$B$4:$B$2103,DATA!$E$4:$E$2103,0,0,1),0))</f>
        <v>16174.9</v>
      </c>
      <c r="I470" s="48">
        <f t="array" ref="I470">IF(B470="","",IFERROR(XLOOKUP(B470,DATA!$B$4:$B$2103,DATA!$F$4:$F$2103,0,0,1),0))</f>
        <v>3094</v>
      </c>
      <c r="J470" s="48">
        <f t="shared" si="1"/>
        <v>50045140.6</v>
      </c>
      <c r="K470" s="47">
        <f t="array" ref="K470">IF(B470="","",IFERROR(XLOOKUP(B470,DATA!$B$4:$B$2103,DATA!$N$4:$N$2103,0,0,1),0))</f>
        <v>1859667</v>
      </c>
      <c r="L470" s="85">
        <f t="shared" si="2"/>
        <v>5094.978082</v>
      </c>
      <c r="M470" s="47">
        <f t="array" ref="M470">IF(B470="","",IFERROR(XLOOKUP(B470,DATA!$B$4:$B$2103,DATA!$P$4:$P$2103,0,0,1),0))</f>
        <v>0</v>
      </c>
      <c r="N470" s="47">
        <f t="shared" si="3"/>
        <v>17832</v>
      </c>
      <c r="O470" s="47">
        <f t="shared" si="4"/>
        <v>53497</v>
      </c>
      <c r="P470" s="47">
        <f t="shared" si="5"/>
        <v>3</v>
      </c>
      <c r="Q470" s="47" t="str">
        <f t="shared" si="6"/>
        <v>REORDEN INMEDIATO</v>
      </c>
      <c r="R470" s="47" t="str">
        <f t="shared" si="7"/>
        <v>GENERAR OC EN 24H</v>
      </c>
      <c r="S470" s="47">
        <f t="shared" si="8"/>
        <v>37322.1</v>
      </c>
      <c r="T470" s="48">
        <f t="shared" si="9"/>
        <v>115474577.4</v>
      </c>
      <c r="U470" s="47" t="str">
        <f t="array" ref="U470">IF(B470="","",IFERROR(XLOOKUP(B470,DATA!$B$4:$B$2103,DATA!$M$4:$M$2103,"",0,1),""))</f>
        <v>A</v>
      </c>
      <c r="V470" s="47" t="str">
        <f t="array" ref="V470">IF(B470="","",IFERROR(XLOOKUP(B470,DATA!$B$4:$B$2103,DATA!$X$4:$X$2103,"",0,1),""))</f>
        <v>LUBRICNTES</v>
      </c>
      <c r="W470" s="47" t="str">
        <f t="array" ref="W470">IF(B470="","",IFERROR(XLOOKUP(B470,DATA!$B$4:$B$2103,DATA!$H$4:$H$2103,"",0,1),""))</f>
        <v>COMBUSTIBLE</v>
      </c>
      <c r="X470" s="47" t="str">
        <f t="shared" si="10"/>
        <v>2-ALTA</v>
      </c>
      <c r="Y470" s="65" t="str">
        <f t="shared" si="11"/>
        <v/>
      </c>
      <c r="Z470" s="47" t="str">
        <f t="shared" si="12"/>
        <v/>
      </c>
    </row>
    <row r="471" ht="15.75" customHeight="1">
      <c r="B471" s="52">
        <f>IF(DATA!B471="","",DATA!B471)</f>
        <v>2540132</v>
      </c>
      <c r="C471" s="52">
        <f t="array" ref="C471">IF(B471="","",IFERROR(XLOOKUP(B471,DATA!$B$4:$B$2103,DATA!$D$4:$D$2103,"",0,1),""))</f>
        <v>22668890</v>
      </c>
      <c r="D471" s="52" t="str">
        <f t="array" ref="D471">IF(B471="","",IFERROR(XLOOKUP(B471,DATA!$B$4:$B$2103,DATA!$C$4:$C$2103,"",0,1),""))</f>
        <v>UNIDAD BOMBA ADDBLUE</v>
      </c>
      <c r="E471" s="52">
        <f t="array" ref="E471">IF(B471="","",IFERROR(XLOOKUP(B471,DATA!$B$4:$B$2103,DATA!$W$4:$W$2103,"",0,1),""))</f>
        <v>900239627</v>
      </c>
      <c r="F471" s="52" t="str">
        <f t="array" ref="F471">IF(B471="","",IFERROR(XLOOKUP(E471,PROVEEDORES!$A$2:$A$200,PROVEEDORES!$B$2:$B$200,"NO ENCONTRADO",0,1),""))</f>
        <v>INGE-ROD COMERCIALIZADORA SOCIEDAD POR ACCIONES SIMPLIFICADA</v>
      </c>
      <c r="G471" s="52" t="str">
        <f t="array" ref="G471">IF(B471="","",IFERROR(XLOOKUP(B471,DATA!$B$4:$B$2103,DATA!$L$4:$L$2103,"",0,1),""))</f>
        <v>UND</v>
      </c>
      <c r="H471" s="52">
        <f t="array" ref="H471">IF(B471="","",IFERROR(XLOOKUP(B471,DATA!$B$4:$B$2103,DATA!$E$4:$E$2103,0,0,1),0))</f>
        <v>0</v>
      </c>
      <c r="I471" s="53">
        <f t="array" ref="I471">IF(B471="","",IFERROR(XLOOKUP(B471,DATA!$B$4:$B$2103,DATA!$F$4:$F$2103,0,0,1),0))</f>
        <v>9630426</v>
      </c>
      <c r="J471" s="53">
        <f t="shared" si="1"/>
        <v>0</v>
      </c>
      <c r="K471" s="52">
        <f t="array" ref="K471">IF(B471="","",IFERROR(XLOOKUP(B471,DATA!$B$4:$B$2103,DATA!$N$4:$N$2103,0,0,1),0))</f>
        <v>4</v>
      </c>
      <c r="L471" s="86">
        <f t="shared" si="2"/>
        <v>0.01095890411</v>
      </c>
      <c r="M471" s="52">
        <f t="array" ref="M471">IF(B471="","",IFERROR(XLOOKUP(B471,DATA!$B$4:$B$2103,DATA!$P$4:$P$2103,0,0,1),0))</f>
        <v>0</v>
      </c>
      <c r="N471" s="52">
        <f t="shared" si="3"/>
        <v>0</v>
      </c>
      <c r="O471" s="52">
        <f t="shared" si="4"/>
        <v>0</v>
      </c>
      <c r="P471" s="52">
        <f t="shared" si="5"/>
        <v>0</v>
      </c>
      <c r="Q471" s="52" t="str">
        <f t="shared" si="6"/>
        <v>CRITICO</v>
      </c>
      <c r="R471" s="52" t="str">
        <f t="shared" si="7"/>
        <v>PEDIR INMEDIATAMENTE</v>
      </c>
      <c r="S471" s="52">
        <f t="shared" si="8"/>
        <v>0</v>
      </c>
      <c r="T471" s="53">
        <f t="shared" si="9"/>
        <v>0</v>
      </c>
      <c r="U471" s="52" t="str">
        <f t="array" ref="U471">IF(B471="","",IFERROR(XLOOKUP(B471,DATA!$B$4:$B$2103,DATA!$M$4:$M$2103,"",0,1),""))</f>
        <v>A</v>
      </c>
      <c r="V471" s="52" t="str">
        <f t="array" ref="V471">IF(B471="","",IFERROR(XLOOKUP(B471,DATA!$B$4:$B$2103,DATA!$X$4:$X$2103,"",0,1),""))</f>
        <v>SU01F0304</v>
      </c>
      <c r="W471" s="52" t="str">
        <f t="array" ref="W471">IF(B471="","",IFERROR(XLOOKUP(B471,DATA!$B$4:$B$2103,DATA!$H$4:$H$2103,"",0,1),""))</f>
        <v>PLATAFORMA</v>
      </c>
      <c r="X471" s="52" t="str">
        <f t="shared" si="10"/>
        <v>1-MAXIMA</v>
      </c>
      <c r="Y471" s="87">
        <f t="shared" si="11"/>
        <v>4.00471</v>
      </c>
      <c r="Z471" s="52">
        <f t="shared" si="12"/>
        <v>2540132</v>
      </c>
    </row>
    <row r="472" ht="15.75" customHeight="1">
      <c r="B472" s="47">
        <f>IF(DATA!B472="","",DATA!B472)</f>
        <v>2540133</v>
      </c>
      <c r="C472" s="47">
        <f t="array" ref="C472">IF(B472="","",IFERROR(XLOOKUP(B472,DATA!$B$4:$B$2103,DATA!$D$4:$D$2103,"",0,1),""))</f>
        <v>21318199</v>
      </c>
      <c r="D472" s="47" t="str">
        <f t="array" ref="D472">IF(B472="","",IFERROR(XLOOKUP(B472,DATA!$B$4:$B$2103,DATA!$C$4:$C$2103,"",0,1),""))</f>
        <v>INYECTOR ADDBLUE</v>
      </c>
      <c r="E472" s="47">
        <f t="array" ref="E472">IF(B472="","",IFERROR(XLOOKUP(B472,DATA!$B$4:$B$2103,DATA!$W$4:$W$2103,"",0,1),""))</f>
        <v>900315569</v>
      </c>
      <c r="F472" s="47" t="str">
        <f t="array" ref="F472">IF(B472="","",IFERROR(XLOOKUP(E472,PROVEEDORES!$A$2:$A$200,PROVEEDORES!$B$2:$B$200,"NO ENCONTRADO",0,1),""))</f>
        <v>VOLVO GROUP COLOMBIA S A S</v>
      </c>
      <c r="G472" s="47" t="str">
        <f t="array" ref="G472">IF(B472="","",IFERROR(XLOOKUP(B472,DATA!$B$4:$B$2103,DATA!$L$4:$L$2103,"",0,1),""))</f>
        <v>UND</v>
      </c>
      <c r="H472" s="47">
        <f t="array" ref="H472">IF(B472="","",IFERROR(XLOOKUP(B472,DATA!$B$4:$B$2103,DATA!$E$4:$E$2103,0,0,1),0))</f>
        <v>0</v>
      </c>
      <c r="I472" s="48">
        <f t="array" ref="I472">IF(B472="","",IFERROR(XLOOKUP(B472,DATA!$B$4:$B$2103,DATA!$F$4:$F$2103,0,0,1),0))</f>
        <v>2493449</v>
      </c>
      <c r="J472" s="48">
        <f t="shared" si="1"/>
        <v>0</v>
      </c>
      <c r="K472" s="47">
        <f t="array" ref="K472">IF(B472="","",IFERROR(XLOOKUP(B472,DATA!$B$4:$B$2103,DATA!$N$4:$N$2103,0,0,1),0))</f>
        <v>5</v>
      </c>
      <c r="L472" s="85">
        <f t="shared" si="2"/>
        <v>0.01369863014</v>
      </c>
      <c r="M472" s="47">
        <f t="array" ref="M472">IF(B472="","",IFERROR(XLOOKUP(B472,DATA!$B$4:$B$2103,DATA!$P$4:$P$2103,0,0,1),0))</f>
        <v>0</v>
      </c>
      <c r="N472" s="47">
        <f t="shared" si="3"/>
        <v>0</v>
      </c>
      <c r="O472" s="47">
        <f t="shared" si="4"/>
        <v>0</v>
      </c>
      <c r="P472" s="47">
        <f t="shared" si="5"/>
        <v>0</v>
      </c>
      <c r="Q472" s="47" t="str">
        <f t="shared" si="6"/>
        <v>CRITICO</v>
      </c>
      <c r="R472" s="47" t="str">
        <f t="shared" si="7"/>
        <v>PEDIR INMEDIATAMENTE</v>
      </c>
      <c r="S472" s="47">
        <f t="shared" si="8"/>
        <v>0</v>
      </c>
      <c r="T472" s="48">
        <f t="shared" si="9"/>
        <v>0</v>
      </c>
      <c r="U472" s="47" t="str">
        <f t="array" ref="U472">IF(B472="","",IFERROR(XLOOKUP(B472,DATA!$B$4:$B$2103,DATA!$M$4:$M$2103,"",0,1),""))</f>
        <v>B</v>
      </c>
      <c r="V472" s="47" t="str">
        <f t="array" ref="V472">IF(B472="","",IFERROR(XLOOKUP(B472,DATA!$B$4:$B$2103,DATA!$X$4:$X$2103,"",0,1),""))</f>
        <v>SU01F0203</v>
      </c>
      <c r="W472" s="47" t="str">
        <f t="array" ref="W472">IF(B472="","",IFERROR(XLOOKUP(B472,DATA!$B$4:$B$2103,DATA!$H$4:$H$2103,"",0,1),""))</f>
        <v>PLATAFORMA</v>
      </c>
      <c r="X472" s="47" t="str">
        <f t="shared" si="10"/>
        <v>3-MEDIA</v>
      </c>
      <c r="Y472" s="65">
        <f t="shared" si="11"/>
        <v>5.00472</v>
      </c>
      <c r="Z472" s="47">
        <f t="shared" si="12"/>
        <v>2540133</v>
      </c>
    </row>
    <row r="473" ht="15.75" customHeight="1">
      <c r="B473" s="52" t="str">
        <f>IF(DATA!B473="","",DATA!B473)</f>
        <v>2540133-R</v>
      </c>
      <c r="C473" s="52">
        <f t="array" ref="C473">IF(B473="","",IFERROR(XLOOKUP(B473,DATA!$B$4:$B$2103,DATA!$D$4:$D$2103,"",0,1),""))</f>
        <v>21318199</v>
      </c>
      <c r="D473" s="52" t="str">
        <f t="array" ref="D473">IF(B473="","",IFERROR(XLOOKUP(B473,DATA!$B$4:$B$2103,DATA!$C$4:$C$2103,"",0,1),""))</f>
        <v>INYECTOR ADDBLUE</v>
      </c>
      <c r="E473" s="52">
        <f t="array" ref="E473">IF(B473="","",IFERROR(XLOOKUP(B473,DATA!$B$4:$B$2103,DATA!$W$4:$W$2103,"",0,1),""))</f>
        <v>901327111</v>
      </c>
      <c r="F473" s="52" t="str">
        <f t="array" ref="F473">IF(B473="","",IFERROR(XLOOKUP(E473,PROVEEDORES!$A$2:$A$200,PROVEEDORES!$B$2:$B$200,"NO ENCONTRADO",0,1),""))</f>
        <v>TORNOHIMEC SAS</v>
      </c>
      <c r="G473" s="52" t="str">
        <f t="array" ref="G473">IF(B473="","",IFERROR(XLOOKUP(B473,DATA!$B$4:$B$2103,DATA!$L$4:$L$2103,"",0,1),""))</f>
        <v>UND</v>
      </c>
      <c r="H473" s="52">
        <f t="array" ref="H473">IF(B473="","",IFERROR(XLOOKUP(B473,DATA!$B$4:$B$2103,DATA!$E$4:$E$2103,0,0,1),0))</f>
        <v>0</v>
      </c>
      <c r="I473" s="53">
        <f t="array" ref="I473">IF(B473="","",IFERROR(XLOOKUP(B473,DATA!$B$4:$B$2103,DATA!$F$4:$F$2103,0,0,1),0))</f>
        <v>90797</v>
      </c>
      <c r="J473" s="53">
        <f t="shared" si="1"/>
        <v>0</v>
      </c>
      <c r="K473" s="52">
        <f t="array" ref="K473">IF(B473="","",IFERROR(XLOOKUP(B473,DATA!$B$4:$B$2103,DATA!$N$4:$N$2103,0,0,1),0))</f>
        <v>2</v>
      </c>
      <c r="L473" s="86">
        <f t="shared" si="2"/>
        <v>0.005479452055</v>
      </c>
      <c r="M473" s="52">
        <f t="array" ref="M473">IF(B473="","",IFERROR(XLOOKUP(B473,DATA!$B$4:$B$2103,DATA!$P$4:$P$2103,0,0,1),0))</f>
        <v>0</v>
      </c>
      <c r="N473" s="52">
        <f t="shared" si="3"/>
        <v>0</v>
      </c>
      <c r="O473" s="52">
        <f t="shared" si="4"/>
        <v>0</v>
      </c>
      <c r="P473" s="52">
        <f t="shared" si="5"/>
        <v>0</v>
      </c>
      <c r="Q473" s="52" t="str">
        <f t="shared" si="6"/>
        <v>CRITICO</v>
      </c>
      <c r="R473" s="52" t="str">
        <f t="shared" si="7"/>
        <v>PEDIR INMEDIATAMENTE</v>
      </c>
      <c r="S473" s="52">
        <f t="shared" si="8"/>
        <v>0</v>
      </c>
      <c r="T473" s="53">
        <f t="shared" si="9"/>
        <v>0</v>
      </c>
      <c r="U473" s="52" t="str">
        <f t="array" ref="U473">IF(B473="","",IFERROR(XLOOKUP(B473,DATA!$B$4:$B$2103,DATA!$M$4:$M$2103,"",0,1),""))</f>
        <v>B</v>
      </c>
      <c r="V473" s="52" t="str">
        <f t="array" ref="V473">IF(B473="","",IFERROR(XLOOKUP(B473,DATA!$B$4:$B$2103,DATA!$X$4:$X$2103,"",0,1),""))</f>
        <v>SU01C0205</v>
      </c>
      <c r="W473" s="52" t="str">
        <f t="array" ref="W473">IF(B473="","",IFERROR(XLOOKUP(B473,DATA!$B$4:$B$2103,DATA!$H$4:$H$2103,"",0,1),""))</f>
        <v>PLATAFORMA</v>
      </c>
      <c r="X473" s="52" t="str">
        <f t="shared" si="10"/>
        <v>3-MEDIA</v>
      </c>
      <c r="Y473" s="87">
        <f t="shared" si="11"/>
        <v>2.00473</v>
      </c>
      <c r="Z473" s="52" t="str">
        <f t="shared" si="12"/>
        <v>2540133-R</v>
      </c>
    </row>
    <row r="474" ht="15.75" customHeight="1">
      <c r="B474" s="47">
        <f>IF(DATA!B474="","",DATA!B474)</f>
        <v>2540134</v>
      </c>
      <c r="C474" s="47">
        <f t="array" ref="C474">IF(B474="","",IFERROR(XLOOKUP(B474,DATA!$B$4:$B$2103,DATA!$D$4:$D$2103,"",0,1),""))</f>
        <v>981415</v>
      </c>
      <c r="D474" s="47" t="str">
        <f t="array" ref="D474">IF(B474="","",IFERROR(XLOOKUP(B474,DATA!$B$4:$B$2103,DATA!$C$4:$C$2103,"",0,1),""))</f>
        <v>CONDUCTO</v>
      </c>
      <c r="E474" s="47">
        <f t="array" ref="E474">IF(B474="","",IFERROR(XLOOKUP(B474,DATA!$B$4:$B$2103,DATA!$W$4:$W$2103,"",0,1),""))</f>
        <v>900315569</v>
      </c>
      <c r="F474" s="47" t="str">
        <f t="array" ref="F474">IF(B474="","",IFERROR(XLOOKUP(E474,PROVEEDORES!$A$2:$A$200,PROVEEDORES!$B$2:$B$200,"NO ENCONTRADO",0,1),""))</f>
        <v>VOLVO GROUP COLOMBIA S A S</v>
      </c>
      <c r="G474" s="47" t="str">
        <f t="array" ref="G474">IF(B474="","",IFERROR(XLOOKUP(B474,DATA!$B$4:$B$2103,DATA!$L$4:$L$2103,"",0,1),""))</f>
        <v>UND</v>
      </c>
      <c r="H474" s="47">
        <f t="array" ref="H474">IF(B474="","",IFERROR(XLOOKUP(B474,DATA!$B$4:$B$2103,DATA!$E$4:$E$2103,0,0,1),0))</f>
        <v>0</v>
      </c>
      <c r="I474" s="48">
        <f t="array" ref="I474">IF(B474="","",IFERROR(XLOOKUP(B474,DATA!$B$4:$B$2103,DATA!$F$4:$F$2103,0,0,1),0))</f>
        <v>356936.5</v>
      </c>
      <c r="J474" s="48">
        <f t="shared" si="1"/>
        <v>0</v>
      </c>
      <c r="K474" s="47">
        <f t="array" ref="K474">IF(B474="","",IFERROR(XLOOKUP(B474,DATA!$B$4:$B$2103,DATA!$N$4:$N$2103,0,0,1),0))</f>
        <v>3</v>
      </c>
      <c r="L474" s="85">
        <f t="shared" si="2"/>
        <v>0.008219178082</v>
      </c>
      <c r="M474" s="47">
        <f t="array" ref="M474">IF(B474="","",IFERROR(XLOOKUP(B474,DATA!$B$4:$B$2103,DATA!$P$4:$P$2103,0,0,1),0))</f>
        <v>0</v>
      </c>
      <c r="N474" s="47">
        <f t="shared" si="3"/>
        <v>0</v>
      </c>
      <c r="O474" s="47">
        <f t="shared" si="4"/>
        <v>0</v>
      </c>
      <c r="P474" s="47">
        <f t="shared" si="5"/>
        <v>0</v>
      </c>
      <c r="Q474" s="47" t="str">
        <f t="shared" si="6"/>
        <v>CRITICO</v>
      </c>
      <c r="R474" s="47" t="str">
        <f t="shared" si="7"/>
        <v>PEDIR INMEDIATAMENTE</v>
      </c>
      <c r="S474" s="47">
        <f t="shared" si="8"/>
        <v>0</v>
      </c>
      <c r="T474" s="48">
        <f t="shared" si="9"/>
        <v>0</v>
      </c>
      <c r="U474" s="47" t="str">
        <f t="array" ref="U474">IF(B474="","",IFERROR(XLOOKUP(B474,DATA!$B$4:$B$2103,DATA!$M$4:$M$2103,"",0,1),""))</f>
        <v>B</v>
      </c>
      <c r="V474" s="47" t="str">
        <f t="array" ref="V474">IF(B474="","",IFERROR(XLOOKUP(B474,DATA!$B$4:$B$2103,DATA!$X$4:$X$2103,"",0,1),""))</f>
        <v>SU01A0205</v>
      </c>
      <c r="W474" s="47" t="str">
        <f t="array" ref="W474">IF(B474="","",IFERROR(XLOOKUP(B474,DATA!$B$4:$B$2103,DATA!$H$4:$H$2103,"",0,1),""))</f>
        <v>PLATAFORMA</v>
      </c>
      <c r="X474" s="47" t="str">
        <f t="shared" si="10"/>
        <v>3-MEDIA</v>
      </c>
      <c r="Y474" s="65">
        <f t="shared" si="11"/>
        <v>3.00474</v>
      </c>
      <c r="Z474" s="47">
        <f t="shared" si="12"/>
        <v>2540134</v>
      </c>
    </row>
    <row r="475" ht="15.75" customHeight="1">
      <c r="B475" s="52">
        <f>IF(DATA!B475="","",DATA!B475)</f>
        <v>2540135</v>
      </c>
      <c r="C475" s="52" t="str">
        <f t="array" ref="C475">IF(B475="","",IFERROR(XLOOKUP(B475,DATA!$B$4:$B$2103,DATA!$D$4:$D$2103,"",0,1),""))</f>
        <v/>
      </c>
      <c r="D475" s="52" t="str">
        <f t="array" ref="D475">IF(B475="","",IFERROR(XLOOKUP(B475,DATA!$B$4:$B$2103,DATA!$C$4:$C$2103,"",0,1),""))</f>
        <v>ABRAZADERAS DE ADBLUE</v>
      </c>
      <c r="E475" s="52">
        <f t="array" ref="E475">IF(B475="","",IFERROR(XLOOKUP(B475,DATA!$B$4:$B$2103,DATA!$W$4:$W$2103,"",0,1),""))</f>
        <v>1015477307</v>
      </c>
      <c r="F475" s="52" t="str">
        <f t="array" ref="F475">IF(B475="","",IFERROR(XLOOKUP(E475,PROVEEDORES!$A$2:$A$200,PROVEEDORES!$B$2:$B$200,"NO ENCONTRADO",0,1),""))</f>
        <v>AREVALO MURIEL CRISTHIAN CAMILO</v>
      </c>
      <c r="G475" s="52" t="str">
        <f t="array" ref="G475">IF(B475="","",IFERROR(XLOOKUP(B475,DATA!$B$4:$B$2103,DATA!$L$4:$L$2103,"",0,1),""))</f>
        <v>UND</v>
      </c>
      <c r="H475" s="52">
        <f t="array" ref="H475">IF(B475="","",IFERROR(XLOOKUP(B475,DATA!$B$4:$B$2103,DATA!$E$4:$E$2103,0,0,1),0))</f>
        <v>5</v>
      </c>
      <c r="I475" s="53">
        <f t="array" ref="I475">IF(B475="","",IFERROR(XLOOKUP(B475,DATA!$B$4:$B$2103,DATA!$F$4:$F$2103,0,0,1),0))</f>
        <v>4165</v>
      </c>
      <c r="J475" s="53">
        <f t="shared" si="1"/>
        <v>20825</v>
      </c>
      <c r="K475" s="52">
        <f t="array" ref="K475">IF(B475="","",IFERROR(XLOOKUP(B475,DATA!$B$4:$B$2103,DATA!$N$4:$N$2103,0,0,1),0))</f>
        <v>43</v>
      </c>
      <c r="L475" s="86">
        <f t="shared" si="2"/>
        <v>0.1178082192</v>
      </c>
      <c r="M475" s="52">
        <f t="array" ref="M475">IF(B475="","",IFERROR(XLOOKUP(B475,DATA!$B$4:$B$2103,DATA!$P$4:$P$2103,0,0,1),0))</f>
        <v>0</v>
      </c>
      <c r="N475" s="52">
        <f t="shared" si="3"/>
        <v>0</v>
      </c>
      <c r="O475" s="52">
        <f t="shared" si="4"/>
        <v>1</v>
      </c>
      <c r="P475" s="52">
        <f t="shared" si="5"/>
        <v>42</v>
      </c>
      <c r="Q475" s="52" t="str">
        <f t="shared" si="6"/>
        <v>OPTIMO</v>
      </c>
      <c r="R475" s="52" t="str">
        <f t="shared" si="7"/>
        <v>NIVEL OPTIMO</v>
      </c>
      <c r="S475" s="52">
        <f t="shared" si="8"/>
        <v>0</v>
      </c>
      <c r="T475" s="53">
        <f t="shared" si="9"/>
        <v>0</v>
      </c>
      <c r="U475" s="52" t="str">
        <f t="array" ref="U475">IF(B475="","",IFERROR(XLOOKUP(B475,DATA!$B$4:$B$2103,DATA!$M$4:$M$2103,"",0,1),""))</f>
        <v>B</v>
      </c>
      <c r="V475" s="52" t="str">
        <f t="array" ref="V475">IF(B475="","",IFERROR(XLOOKUP(B475,DATA!$B$4:$B$2103,DATA!$X$4:$X$2103,"",0,1),""))</f>
        <v>SU01F0204</v>
      </c>
      <c r="W475" s="52" t="str">
        <f t="array" ref="W475">IF(B475="","",IFERROR(XLOOKUP(B475,DATA!$B$4:$B$2103,DATA!$H$4:$H$2103,"",0,1),""))</f>
        <v>PLATAFORMA</v>
      </c>
      <c r="X475" s="52" t="str">
        <f t="shared" si="10"/>
        <v>3-MEDIA</v>
      </c>
      <c r="Y475" s="87" t="str">
        <f t="shared" si="11"/>
        <v/>
      </c>
      <c r="Z475" s="52" t="str">
        <f t="shared" si="12"/>
        <v/>
      </c>
    </row>
    <row r="476" ht="15.75" customHeight="1">
      <c r="B476" s="47">
        <f>IF(DATA!B476="","",DATA!B476)</f>
        <v>2540136</v>
      </c>
      <c r="C476" s="47">
        <f t="array" ref="C476">IF(B476="","",IFERROR(XLOOKUP(B476,DATA!$B$4:$B$2103,DATA!$D$4:$D$2103,"",0,1),""))</f>
        <v>85131664</v>
      </c>
      <c r="D476" s="47" t="str">
        <f t="array" ref="D476">IF(B476="","",IFERROR(XLOOKUP(B476,DATA!$B$4:$B$2103,DATA!$C$4:$C$2103,"",0,1),""))</f>
        <v>KIT REPARACION BOMBA DE ADBLUE</v>
      </c>
      <c r="E476" s="47">
        <f t="array" ref="E476">IF(B476="","",IFERROR(XLOOKUP(B476,DATA!$B$4:$B$2103,DATA!$W$4:$W$2103,"",0,1),""))</f>
        <v>900315569</v>
      </c>
      <c r="F476" s="47" t="str">
        <f t="array" ref="F476">IF(B476="","",IFERROR(XLOOKUP(E476,PROVEEDORES!$A$2:$A$200,PROVEEDORES!$B$2:$B$200,"NO ENCONTRADO",0,1),""))</f>
        <v>VOLVO GROUP COLOMBIA S A S</v>
      </c>
      <c r="G476" s="47" t="str">
        <f t="array" ref="G476">IF(B476="","",IFERROR(XLOOKUP(B476,DATA!$B$4:$B$2103,DATA!$L$4:$L$2103,"",0,1),""))</f>
        <v>UND</v>
      </c>
      <c r="H476" s="47">
        <f t="array" ref="H476">IF(B476="","",IFERROR(XLOOKUP(B476,DATA!$B$4:$B$2103,DATA!$E$4:$E$2103,0,0,1),0))</f>
        <v>0</v>
      </c>
      <c r="I476" s="48">
        <f t="array" ref="I476">IF(B476="","",IFERROR(XLOOKUP(B476,DATA!$B$4:$B$2103,DATA!$F$4:$F$2103,0,0,1),0))</f>
        <v>757.5</v>
      </c>
      <c r="J476" s="48">
        <f t="shared" si="1"/>
        <v>0</v>
      </c>
      <c r="K476" s="47">
        <f t="array" ref="K476">IF(B476="","",IFERROR(XLOOKUP(B476,DATA!$B$4:$B$2103,DATA!$N$4:$N$2103,0,0,1),0))</f>
        <v>0</v>
      </c>
      <c r="L476" s="85">
        <f t="shared" si="2"/>
        <v>0</v>
      </c>
      <c r="M476" s="47">
        <f t="array" ref="M476">IF(B476="","",IFERROR(XLOOKUP(B476,DATA!$B$4:$B$2103,DATA!$P$4:$P$2103,0,0,1),0))</f>
        <v>0</v>
      </c>
      <c r="N476" s="47">
        <f t="shared" si="3"/>
        <v>0</v>
      </c>
      <c r="O476" s="47">
        <f t="shared" si="4"/>
        <v>0</v>
      </c>
      <c r="P476" s="47" t="str">
        <f t="shared" si="5"/>
        <v/>
      </c>
      <c r="Q476" s="47" t="str">
        <f t="shared" si="6"/>
        <v>CRITICO</v>
      </c>
      <c r="R476" s="47" t="str">
        <f t="shared" si="7"/>
        <v>PEDIR INMEDIATAMENTE</v>
      </c>
      <c r="S476" s="47">
        <f t="shared" si="8"/>
        <v>0</v>
      </c>
      <c r="T476" s="48">
        <f t="shared" si="9"/>
        <v>0</v>
      </c>
      <c r="U476" s="47" t="str">
        <f t="array" ref="U476">IF(B476="","",IFERROR(XLOOKUP(B476,DATA!$B$4:$B$2103,DATA!$M$4:$M$2103,"",0,1),""))</f>
        <v>A</v>
      </c>
      <c r="V476" s="47" t="str">
        <f t="array" ref="V476">IF(B476="","",IFERROR(XLOOKUP(B476,DATA!$B$4:$B$2103,DATA!$X$4:$X$2103,"",0,1),""))</f>
        <v>SU01A0202</v>
      </c>
      <c r="W476" s="47" t="str">
        <f t="array" ref="W476">IF(B476="","",IFERROR(XLOOKUP(B476,DATA!$B$4:$B$2103,DATA!$H$4:$H$2103,"",0,1),""))</f>
        <v>PLATAFORMA</v>
      </c>
      <c r="X476" s="47" t="str">
        <f t="shared" si="10"/>
        <v>1-MAXIMA</v>
      </c>
      <c r="Y476" s="65" t="str">
        <f t="shared" si="11"/>
        <v/>
      </c>
      <c r="Z476" s="47">
        <f t="shared" si="12"/>
        <v>2540136</v>
      </c>
    </row>
    <row r="477" ht="15.75" customHeight="1">
      <c r="B477" s="52">
        <f>IF(DATA!B477="","",DATA!B477)</f>
        <v>2540137</v>
      </c>
      <c r="C477" s="52">
        <f t="array" ref="C477">IF(B477="","",IFERROR(XLOOKUP(B477,DATA!$B$4:$B$2103,DATA!$D$4:$D$2103,"",0,1),""))</f>
        <v>85130512</v>
      </c>
      <c r="D477" s="52" t="str">
        <f t="array" ref="D477">IF(B477="","",IFERROR(XLOOKUP(B477,DATA!$B$4:$B$2103,DATA!$C$4:$C$2103,"",0,1),""))</f>
        <v>BOMBA DE ADDBLUE</v>
      </c>
      <c r="E477" s="52">
        <f t="array" ref="E477">IF(B477="","",IFERROR(XLOOKUP(B477,DATA!$B$4:$B$2103,DATA!$W$4:$W$2103,"",0,1),""))</f>
        <v>830073570</v>
      </c>
      <c r="F477" s="52" t="str">
        <f t="array" ref="F477">IF(B477="","",IFERROR(XLOOKUP(E477,PROVEEDORES!$A$2:$A$200,PROVEEDORES!$B$2:$B$200,"NO ENCONTRADO",0,1),""))</f>
        <v>INNOVATEQ S.A.S</v>
      </c>
      <c r="G477" s="52" t="str">
        <f t="array" ref="G477">IF(B477="","",IFERROR(XLOOKUP(B477,DATA!$B$4:$B$2103,DATA!$L$4:$L$2103,"",0,1),""))</f>
        <v>UND</v>
      </c>
      <c r="H477" s="52">
        <f t="array" ref="H477">IF(B477="","",IFERROR(XLOOKUP(B477,DATA!$B$4:$B$2103,DATA!$E$4:$E$2103,0,0,1),0))</f>
        <v>0</v>
      </c>
      <c r="I477" s="53">
        <f t="array" ref="I477">IF(B477="","",IFERROR(XLOOKUP(B477,DATA!$B$4:$B$2103,DATA!$F$4:$F$2103,0,0,1),0))</f>
        <v>0</v>
      </c>
      <c r="J477" s="53">
        <f t="shared" si="1"/>
        <v>0</v>
      </c>
      <c r="K477" s="52">
        <f t="array" ref="K477">IF(B477="","",IFERROR(XLOOKUP(B477,DATA!$B$4:$B$2103,DATA!$N$4:$N$2103,0,0,1),0))</f>
        <v>0</v>
      </c>
      <c r="L477" s="86">
        <f t="shared" si="2"/>
        <v>0</v>
      </c>
      <c r="M477" s="52">
        <f t="array" ref="M477">IF(B477="","",IFERROR(XLOOKUP(B477,DATA!$B$4:$B$2103,DATA!$P$4:$P$2103,0,0,1),0))</f>
        <v>0</v>
      </c>
      <c r="N477" s="52">
        <f t="shared" si="3"/>
        <v>0</v>
      </c>
      <c r="O477" s="52">
        <f t="shared" si="4"/>
        <v>0</v>
      </c>
      <c r="P477" s="52" t="str">
        <f t="shared" si="5"/>
        <v/>
      </c>
      <c r="Q477" s="52" t="str">
        <f t="shared" si="6"/>
        <v>CRITICO</v>
      </c>
      <c r="R477" s="52" t="str">
        <f t="shared" si="7"/>
        <v>PEDIR INMEDIATAMENTE</v>
      </c>
      <c r="S477" s="52">
        <f t="shared" si="8"/>
        <v>0</v>
      </c>
      <c r="T477" s="53">
        <f t="shared" si="9"/>
        <v>0</v>
      </c>
      <c r="U477" s="52" t="str">
        <f t="array" ref="U477">IF(B477="","",IFERROR(XLOOKUP(B477,DATA!$B$4:$B$2103,DATA!$M$4:$M$2103,"",0,1),""))</f>
        <v>A</v>
      </c>
      <c r="V477" s="52" t="str">
        <f t="array" ref="V477">IF(B477="","",IFERROR(XLOOKUP(B477,DATA!$B$4:$B$2103,DATA!$X$4:$X$2103,"",0,1),""))</f>
        <v>SU01F0302</v>
      </c>
      <c r="W477" s="52" t="str">
        <f t="array" ref="W477">IF(B477="","",IFERROR(XLOOKUP(B477,DATA!$B$4:$B$2103,DATA!$H$4:$H$2103,"",0,1),""))</f>
        <v>PLATAFORMA</v>
      </c>
      <c r="X477" s="52" t="str">
        <f t="shared" si="10"/>
        <v>1-MAXIMA</v>
      </c>
      <c r="Y477" s="87" t="str">
        <f t="shared" si="11"/>
        <v/>
      </c>
      <c r="Z477" s="52">
        <f t="shared" si="12"/>
        <v>2540137</v>
      </c>
    </row>
    <row r="478" ht="15.75" customHeight="1">
      <c r="B478" s="47">
        <f>IF(DATA!B478="","",DATA!B478)</f>
        <v>25601002</v>
      </c>
      <c r="C478" s="47">
        <f t="array" ref="C478">IF(B478="","",IFERROR(XLOOKUP(B478,DATA!$B$4:$B$2103,DATA!$D$4:$D$2103,"",0,1),""))</f>
        <v>1544449</v>
      </c>
      <c r="D478" s="47" t="str">
        <f t="array" ref="D478">IF(B478="","",IFERROR(XLOOKUP(B478,DATA!$B$4:$B$2103,DATA!$C$4:$C$2103,"",0,1),""))</f>
        <v>FILTRO DE AIRE MOTOR</v>
      </c>
      <c r="E478" s="47">
        <f t="array" ref="E478">IF(B478="","",IFERROR(XLOOKUP(B478,DATA!$B$4:$B$2103,DATA!$W$4:$W$2103,"",0,1),""))</f>
        <v>900315569</v>
      </c>
      <c r="F478" s="47" t="str">
        <f t="array" ref="F478">IF(B478="","",IFERROR(XLOOKUP(E478,PROVEEDORES!$A$2:$A$200,PROVEEDORES!$B$2:$B$200,"NO ENCONTRADO",0,1),""))</f>
        <v>VOLVO GROUP COLOMBIA S A S</v>
      </c>
      <c r="G478" s="47" t="str">
        <f t="array" ref="G478">IF(B478="","",IFERROR(XLOOKUP(B478,DATA!$B$4:$B$2103,DATA!$L$4:$L$2103,"",0,1),""))</f>
        <v>UND</v>
      </c>
      <c r="H478" s="47">
        <f t="array" ref="H478">IF(B478="","",IFERROR(XLOOKUP(B478,DATA!$B$4:$B$2103,DATA!$E$4:$E$2103,0,0,1),0))</f>
        <v>35</v>
      </c>
      <c r="I478" s="48">
        <f t="array" ref="I478">IF(B478="","",IFERROR(XLOOKUP(B478,DATA!$B$4:$B$2103,DATA!$F$4:$F$2103,0,0,1),0))</f>
        <v>321300.3</v>
      </c>
      <c r="J478" s="48">
        <f t="shared" si="1"/>
        <v>11245510.5</v>
      </c>
      <c r="K478" s="47">
        <f t="array" ref="K478">IF(B478="","",IFERROR(XLOOKUP(B478,DATA!$B$4:$B$2103,DATA!$N$4:$N$2103,0,0,1),0))</f>
        <v>2903</v>
      </c>
      <c r="L478" s="85">
        <f t="shared" si="2"/>
        <v>7.953424658</v>
      </c>
      <c r="M478" s="47">
        <f t="array" ref="M478">IF(B478="","",IFERROR(XLOOKUP(B478,DATA!$B$4:$B$2103,DATA!$P$4:$P$2103,0,0,1),0))</f>
        <v>0</v>
      </c>
      <c r="N478" s="47">
        <f t="shared" si="3"/>
        <v>28</v>
      </c>
      <c r="O478" s="47">
        <f t="shared" si="4"/>
        <v>84</v>
      </c>
      <c r="P478" s="47">
        <f t="shared" si="5"/>
        <v>4</v>
      </c>
      <c r="Q478" s="47" t="str">
        <f t="shared" si="6"/>
        <v>REORDEN INMEDIATO</v>
      </c>
      <c r="R478" s="47" t="str">
        <f t="shared" si="7"/>
        <v>GENERAR OC EN 24H</v>
      </c>
      <c r="S478" s="47">
        <f t="shared" si="8"/>
        <v>49</v>
      </c>
      <c r="T478" s="48">
        <f t="shared" si="9"/>
        <v>15743714.7</v>
      </c>
      <c r="U478" s="47" t="str">
        <f t="array" ref="U478">IF(B478="","",IFERROR(XLOOKUP(B478,DATA!$B$4:$B$2103,DATA!$M$4:$M$2103,"",0,1),""))</f>
        <v>A</v>
      </c>
      <c r="V478" s="47" t="str">
        <f t="array" ref="V478">IF(B478="","",IFERROR(XLOOKUP(B478,DATA!$B$4:$B$2103,DATA!$X$4:$X$2103,"",0,1),""))</f>
        <v>AREA 2</v>
      </c>
      <c r="W478" s="47" t="str">
        <f t="array" ref="W478">IF(B478="","",IFERROR(XLOOKUP(B478,DATA!$B$4:$B$2103,DATA!$H$4:$H$2103,"",0,1),""))</f>
        <v>PLATAFORMA</v>
      </c>
      <c r="X478" s="47" t="str">
        <f t="shared" si="10"/>
        <v>2-ALTA</v>
      </c>
      <c r="Y478" s="65" t="str">
        <f t="shared" si="11"/>
        <v/>
      </c>
      <c r="Z478" s="47" t="str">
        <f t="shared" si="12"/>
        <v/>
      </c>
    </row>
    <row r="479" ht="15.75" customHeight="1">
      <c r="B479" s="52">
        <f>IF(DATA!B479="","",DATA!B479)</f>
        <v>26101021</v>
      </c>
      <c r="C479" s="52">
        <f t="array" ref="C479">IF(B479="","",IFERROR(XLOOKUP(B479,DATA!$B$4:$B$2103,DATA!$D$4:$D$2103,"",0,1),""))</f>
        <v>1674083</v>
      </c>
      <c r="D479" s="52" t="str">
        <f t="array" ref="D479">IF(B479="","",IFERROR(XLOOKUP(B479,DATA!$B$4:$B$2103,DATA!$C$4:$C$2103,"",0,1),""))</f>
        <v>TAPA DE PRESION DEPOSITO DE EXPANSION</v>
      </c>
      <c r="E479" s="52">
        <f t="array" ref="E479">IF(B479="","",IFERROR(XLOOKUP(B479,DATA!$B$4:$B$2103,DATA!$W$4:$W$2103,"",0,1),""))</f>
        <v>900315569</v>
      </c>
      <c r="F479" s="52" t="str">
        <f t="array" ref="F479">IF(B479="","",IFERROR(XLOOKUP(E479,PROVEEDORES!$A$2:$A$200,PROVEEDORES!$B$2:$B$200,"NO ENCONTRADO",0,1),""))</f>
        <v>VOLVO GROUP COLOMBIA S A S</v>
      </c>
      <c r="G479" s="52" t="str">
        <f t="array" ref="G479">IF(B479="","",IFERROR(XLOOKUP(B479,DATA!$B$4:$B$2103,DATA!$L$4:$L$2103,"",0,1),""))</f>
        <v>UND</v>
      </c>
      <c r="H479" s="52">
        <f t="array" ref="H479">IF(B479="","",IFERROR(XLOOKUP(B479,DATA!$B$4:$B$2103,DATA!$E$4:$E$2103,0,0,1),0))</f>
        <v>5</v>
      </c>
      <c r="I479" s="53">
        <f t="array" ref="I479">IF(B479="","",IFERROR(XLOOKUP(B479,DATA!$B$4:$B$2103,DATA!$F$4:$F$2103,0,0,1),0))</f>
        <v>126263.4</v>
      </c>
      <c r="J479" s="53">
        <f t="shared" si="1"/>
        <v>631317</v>
      </c>
      <c r="K479" s="52">
        <f t="array" ref="K479">IF(B479="","",IFERROR(XLOOKUP(B479,DATA!$B$4:$B$2103,DATA!$N$4:$N$2103,0,0,1),0))</f>
        <v>142</v>
      </c>
      <c r="L479" s="86">
        <f t="shared" si="2"/>
        <v>0.3890410959</v>
      </c>
      <c r="M479" s="52">
        <f t="array" ref="M479">IF(B479="","",IFERROR(XLOOKUP(B479,DATA!$B$4:$B$2103,DATA!$P$4:$P$2103,0,0,1),0))</f>
        <v>0</v>
      </c>
      <c r="N479" s="52">
        <f t="shared" si="3"/>
        <v>1</v>
      </c>
      <c r="O479" s="52">
        <f t="shared" si="4"/>
        <v>4</v>
      </c>
      <c r="P479" s="52">
        <f t="shared" si="5"/>
        <v>13</v>
      </c>
      <c r="Q479" s="52" t="str">
        <f t="shared" si="6"/>
        <v>PRECAUCION</v>
      </c>
      <c r="R479" s="52" t="str">
        <f t="shared" si="7"/>
        <v>MONITOREAR 48H</v>
      </c>
      <c r="S479" s="52">
        <f t="shared" si="8"/>
        <v>0</v>
      </c>
      <c r="T479" s="53">
        <f t="shared" si="9"/>
        <v>0</v>
      </c>
      <c r="U479" s="52" t="str">
        <f t="array" ref="U479">IF(B479="","",IFERROR(XLOOKUP(B479,DATA!$B$4:$B$2103,DATA!$M$4:$M$2103,"",0,1),""))</f>
        <v>A</v>
      </c>
      <c r="V479" s="52" t="str">
        <f t="array" ref="V479">IF(B479="","",IFERROR(XLOOKUP(B479,DATA!$B$4:$B$2103,DATA!$X$4:$X$2103,"",0,1),""))</f>
        <v>SU01F0303</v>
      </c>
      <c r="W479" s="52" t="str">
        <f t="array" ref="W479">IF(B479="","",IFERROR(XLOOKUP(B479,DATA!$B$4:$B$2103,DATA!$H$4:$H$2103,"",0,1),""))</f>
        <v>PLATAFORMA</v>
      </c>
      <c r="X479" s="52" t="str">
        <f t="shared" si="10"/>
        <v>2-ALTA</v>
      </c>
      <c r="Y479" s="87" t="str">
        <f t="shared" si="11"/>
        <v/>
      </c>
      <c r="Z479" s="52" t="str">
        <f t="shared" si="12"/>
        <v/>
      </c>
    </row>
    <row r="480" ht="15.75" customHeight="1">
      <c r="B480" s="47">
        <f>IF(DATA!B480="","",DATA!B480)</f>
        <v>26101025</v>
      </c>
      <c r="C480" s="47">
        <f t="array" ref="C480">IF(B480="","",IFERROR(XLOOKUP(B480,DATA!$B$4:$B$2103,DATA!$D$4:$D$2103,"",0,1),""))</f>
        <v>3979593</v>
      </c>
      <c r="D480" s="47" t="str">
        <f t="array" ref="D480">IF(B480="","",IFERROR(XLOOKUP(B480,DATA!$B$4:$B$2103,DATA!$C$4:$C$2103,"",0,1),""))</f>
        <v>TAPA DE DEPOSITO DE EXPANSION</v>
      </c>
      <c r="E480" s="47">
        <f t="array" ref="E480">IF(B480="","",IFERROR(XLOOKUP(B480,DATA!$B$4:$B$2103,DATA!$W$4:$W$2103,"",0,1),""))</f>
        <v>900315569</v>
      </c>
      <c r="F480" s="47" t="str">
        <f t="array" ref="F480">IF(B480="","",IFERROR(XLOOKUP(E480,PROVEEDORES!$A$2:$A$200,PROVEEDORES!$B$2:$B$200,"NO ENCONTRADO",0,1),""))</f>
        <v>VOLVO GROUP COLOMBIA S A S</v>
      </c>
      <c r="G480" s="47" t="str">
        <f t="array" ref="G480">IF(B480="","",IFERROR(XLOOKUP(B480,DATA!$B$4:$B$2103,DATA!$L$4:$L$2103,"",0,1),""))</f>
        <v>UND</v>
      </c>
      <c r="H480" s="47">
        <f t="array" ref="H480">IF(B480="","",IFERROR(XLOOKUP(B480,DATA!$B$4:$B$2103,DATA!$E$4:$E$2103,0,0,1),0))</f>
        <v>7</v>
      </c>
      <c r="I480" s="48">
        <f t="array" ref="I480">IF(B480="","",IFERROR(XLOOKUP(B480,DATA!$B$4:$B$2103,DATA!$F$4:$F$2103,0,0,1),0))</f>
        <v>42804.67</v>
      </c>
      <c r="J480" s="48">
        <f t="shared" si="1"/>
        <v>299632.69</v>
      </c>
      <c r="K480" s="47">
        <f t="array" ref="K480">IF(B480="","",IFERROR(XLOOKUP(B480,DATA!$B$4:$B$2103,DATA!$N$4:$N$2103,0,0,1),0))</f>
        <v>141</v>
      </c>
      <c r="L480" s="85">
        <f t="shared" si="2"/>
        <v>0.3863013699</v>
      </c>
      <c r="M480" s="47">
        <f t="array" ref="M480">IF(B480="","",IFERROR(XLOOKUP(B480,DATA!$B$4:$B$2103,DATA!$P$4:$P$2103,0,0,1),0))</f>
        <v>0</v>
      </c>
      <c r="N480" s="47">
        <f t="shared" si="3"/>
        <v>1</v>
      </c>
      <c r="O480" s="47">
        <f t="shared" si="4"/>
        <v>4</v>
      </c>
      <c r="P480" s="47">
        <f t="shared" si="5"/>
        <v>18</v>
      </c>
      <c r="Q480" s="47" t="str">
        <f t="shared" si="6"/>
        <v>PRECAUCION</v>
      </c>
      <c r="R480" s="47" t="str">
        <f t="shared" si="7"/>
        <v>MONITOREAR 48H</v>
      </c>
      <c r="S480" s="47">
        <f t="shared" si="8"/>
        <v>0</v>
      </c>
      <c r="T480" s="48">
        <f t="shared" si="9"/>
        <v>0</v>
      </c>
      <c r="U480" s="47" t="str">
        <f t="array" ref="U480">IF(B480="","",IFERROR(XLOOKUP(B480,DATA!$B$4:$B$2103,DATA!$M$4:$M$2103,"",0,1),""))</f>
        <v>A</v>
      </c>
      <c r="V480" s="47" t="str">
        <f t="array" ref="V480">IF(B480="","",IFERROR(XLOOKUP(B480,DATA!$B$4:$B$2103,DATA!$X$4:$X$2103,"",0,1),""))</f>
        <v>SU01F0303</v>
      </c>
      <c r="W480" s="47" t="str">
        <f t="array" ref="W480">IF(B480="","",IFERROR(XLOOKUP(B480,DATA!$B$4:$B$2103,DATA!$H$4:$H$2103,"",0,1),""))</f>
        <v>PLATAFORMA</v>
      </c>
      <c r="X480" s="47" t="str">
        <f t="shared" si="10"/>
        <v>2-ALTA</v>
      </c>
      <c r="Y480" s="65" t="str">
        <f t="shared" si="11"/>
        <v/>
      </c>
      <c r="Z480" s="47" t="str">
        <f t="shared" si="12"/>
        <v/>
      </c>
    </row>
    <row r="481" ht="15.75" customHeight="1">
      <c r="B481" s="52">
        <f>IF(DATA!B481="","",DATA!B481)</f>
        <v>2610222</v>
      </c>
      <c r="C481" s="52">
        <f t="array" ref="C481">IF(B481="","",IFERROR(XLOOKUP(B481,DATA!$B$4:$B$2103,DATA!$D$4:$D$2103,"",0,1),""))</f>
        <v>24754666</v>
      </c>
      <c r="D481" s="52" t="str">
        <f t="array" ref="D481">IF(B481="","",IFERROR(XLOOKUP(B481,DATA!$B$4:$B$2103,DATA!$C$4:$C$2103,"",0,1),""))</f>
        <v>REFRIGERANTE VCS PREMEZCLADO</v>
      </c>
      <c r="E481" s="52">
        <f t="array" ref="E481">IF(B481="","",IFERROR(XLOOKUP(B481,DATA!$B$4:$B$2103,DATA!$W$4:$W$2103,"",0,1),""))</f>
        <v>900315569</v>
      </c>
      <c r="F481" s="52" t="str">
        <f t="array" ref="F481">IF(B481="","",IFERROR(XLOOKUP(E481,PROVEEDORES!$A$2:$A$200,PROVEEDORES!$B$2:$B$200,"NO ENCONTRADO",0,1),""))</f>
        <v>VOLVO GROUP COLOMBIA S A S</v>
      </c>
      <c r="G481" s="52" t="str">
        <f t="array" ref="G481">IF(B481="","",IFERROR(XLOOKUP(B481,DATA!$B$4:$B$2103,DATA!$L$4:$L$2103,"",0,1),""))</f>
        <v>L</v>
      </c>
      <c r="H481" s="52">
        <f t="array" ref="H481">IF(B481="","",IFERROR(XLOOKUP(B481,DATA!$B$4:$B$2103,DATA!$E$4:$E$2103,0,0,1),0))</f>
        <v>679</v>
      </c>
      <c r="I481" s="53">
        <f t="array" ref="I481">IF(B481="","",IFERROR(XLOOKUP(B481,DATA!$B$4:$B$2103,DATA!$F$4:$F$2103,0,0,1),0))</f>
        <v>17485.79</v>
      </c>
      <c r="J481" s="53">
        <f t="shared" si="1"/>
        <v>11872851.41</v>
      </c>
      <c r="K481" s="52">
        <f t="array" ref="K481">IF(B481="","",IFERROR(XLOOKUP(B481,DATA!$B$4:$B$2103,DATA!$N$4:$N$2103,0,0,1),0))</f>
        <v>24040</v>
      </c>
      <c r="L481" s="86">
        <f t="shared" si="2"/>
        <v>65.8630137</v>
      </c>
      <c r="M481" s="52">
        <f t="array" ref="M481">IF(B481="","",IFERROR(XLOOKUP(B481,DATA!$B$4:$B$2103,DATA!$P$4:$P$2103,0,0,1),0))</f>
        <v>0</v>
      </c>
      <c r="N481" s="52">
        <f t="shared" si="3"/>
        <v>231</v>
      </c>
      <c r="O481" s="52">
        <f t="shared" si="4"/>
        <v>692</v>
      </c>
      <c r="P481" s="52">
        <f t="shared" si="5"/>
        <v>10</v>
      </c>
      <c r="Q481" s="52" t="str">
        <f t="shared" si="6"/>
        <v>REORDEN INMEDIATO</v>
      </c>
      <c r="R481" s="52" t="str">
        <f t="shared" si="7"/>
        <v>GENERAR OC EN 24H</v>
      </c>
      <c r="S481" s="52">
        <f t="shared" si="8"/>
        <v>13</v>
      </c>
      <c r="T481" s="53">
        <f t="shared" si="9"/>
        <v>227315.27</v>
      </c>
      <c r="U481" s="52" t="str">
        <f t="array" ref="U481">IF(B481="","",IFERROR(XLOOKUP(B481,DATA!$B$4:$B$2103,DATA!$M$4:$M$2103,"",0,1),""))</f>
        <v>A</v>
      </c>
      <c r="V481" s="52" t="str">
        <f t="array" ref="V481">IF(B481="","",IFERROR(XLOOKUP(B481,DATA!$B$4:$B$2103,DATA!$X$4:$X$2103,"",0,1),""))</f>
        <v>QUIMICOS</v>
      </c>
      <c r="W481" s="52" t="str">
        <f t="array" ref="W481">IF(B481="","",IFERROR(XLOOKUP(B481,DATA!$B$4:$B$2103,DATA!$H$4:$H$2103,"",0,1),""))</f>
        <v>PLATAFORMA</v>
      </c>
      <c r="X481" s="52" t="str">
        <f t="shared" si="10"/>
        <v>2-ALTA</v>
      </c>
      <c r="Y481" s="87" t="str">
        <f t="shared" si="11"/>
        <v/>
      </c>
      <c r="Z481" s="52" t="str">
        <f t="shared" si="12"/>
        <v/>
      </c>
    </row>
    <row r="482" ht="15.75" customHeight="1">
      <c r="B482" s="47">
        <f>IF(DATA!B482="","",DATA!B482)</f>
        <v>2620201</v>
      </c>
      <c r="C482" s="47">
        <f t="array" ref="C482">IF(B482="","",IFERROR(XLOOKUP(B482,DATA!$B$4:$B$2103,DATA!$D$4:$D$2103,"",0,1),""))</f>
        <v>21412639</v>
      </c>
      <c r="D482" s="47" t="str">
        <f t="array" ref="D482">IF(B482="","",IFERROR(XLOOKUP(B482,DATA!$B$4:$B$2103,DATA!$C$4:$C$2103,"",0,1),""))</f>
        <v>TERMOSTATO</v>
      </c>
      <c r="E482" s="47">
        <f t="array" ref="E482">IF(B482="","",IFERROR(XLOOKUP(B482,DATA!$B$4:$B$2103,DATA!$W$4:$W$2103,"",0,1),""))</f>
        <v>900315569</v>
      </c>
      <c r="F482" s="47" t="str">
        <f t="array" ref="F482">IF(B482="","",IFERROR(XLOOKUP(E482,PROVEEDORES!$A$2:$A$200,PROVEEDORES!$B$2:$B$200,"NO ENCONTRADO",0,1),""))</f>
        <v>VOLVO GROUP COLOMBIA S A S</v>
      </c>
      <c r="G482" s="47" t="str">
        <f t="array" ref="G482">IF(B482="","",IFERROR(XLOOKUP(B482,DATA!$B$4:$B$2103,DATA!$L$4:$L$2103,"",0,1),""))</f>
        <v>UND</v>
      </c>
      <c r="H482" s="47">
        <f t="array" ref="H482">IF(B482="","",IFERROR(XLOOKUP(B482,DATA!$B$4:$B$2103,DATA!$E$4:$E$2103,0,0,1),0))</f>
        <v>16</v>
      </c>
      <c r="I482" s="48">
        <f t="array" ref="I482">IF(B482="","",IFERROR(XLOOKUP(B482,DATA!$B$4:$B$2103,DATA!$F$4:$F$2103,0,0,1),0))</f>
        <v>429328.2</v>
      </c>
      <c r="J482" s="48">
        <f t="shared" si="1"/>
        <v>6869251.2</v>
      </c>
      <c r="K482" s="47">
        <f t="array" ref="K482">IF(B482="","",IFERROR(XLOOKUP(B482,DATA!$B$4:$B$2103,DATA!$N$4:$N$2103,0,0,1),0))</f>
        <v>163</v>
      </c>
      <c r="L482" s="85">
        <f t="shared" si="2"/>
        <v>0.4465753425</v>
      </c>
      <c r="M482" s="47">
        <f t="array" ref="M482">IF(B482="","",IFERROR(XLOOKUP(B482,DATA!$B$4:$B$2103,DATA!$P$4:$P$2103,0,0,1),0))</f>
        <v>0</v>
      </c>
      <c r="N482" s="47">
        <f t="shared" si="3"/>
        <v>2</v>
      </c>
      <c r="O482" s="47">
        <f t="shared" si="4"/>
        <v>5</v>
      </c>
      <c r="P482" s="47">
        <f t="shared" si="5"/>
        <v>36</v>
      </c>
      <c r="Q482" s="47" t="str">
        <f t="shared" si="6"/>
        <v>OPTIMO</v>
      </c>
      <c r="R482" s="47" t="str">
        <f t="shared" si="7"/>
        <v>NIVEL OPTIMO</v>
      </c>
      <c r="S482" s="47">
        <f t="shared" si="8"/>
        <v>0</v>
      </c>
      <c r="T482" s="48">
        <f t="shared" si="9"/>
        <v>0</v>
      </c>
      <c r="U482" s="47" t="str">
        <f t="array" ref="U482">IF(B482="","",IFERROR(XLOOKUP(B482,DATA!$B$4:$B$2103,DATA!$M$4:$M$2103,"",0,1),""))</f>
        <v>B</v>
      </c>
      <c r="V482" s="47" t="str">
        <f t="array" ref="V482">IF(B482="","",IFERROR(XLOOKUP(B482,DATA!$B$4:$B$2103,DATA!$X$4:$X$2103,"",0,1),""))</f>
        <v>SU01F0202</v>
      </c>
      <c r="W482" s="47" t="str">
        <f t="array" ref="W482">IF(B482="","",IFERROR(XLOOKUP(B482,DATA!$B$4:$B$2103,DATA!$H$4:$H$2103,"",0,1),""))</f>
        <v>PLATAFORMA</v>
      </c>
      <c r="X482" s="47" t="str">
        <f t="shared" si="10"/>
        <v>3-MEDIA</v>
      </c>
      <c r="Y482" s="65" t="str">
        <f t="shared" si="11"/>
        <v/>
      </c>
      <c r="Z482" s="47" t="str">
        <f t="shared" si="12"/>
        <v/>
      </c>
    </row>
    <row r="483" ht="15.75" customHeight="1">
      <c r="B483" s="52">
        <f>IF(DATA!B483="","",DATA!B483)</f>
        <v>2630112</v>
      </c>
      <c r="C483" s="52">
        <f t="array" ref="C483">IF(B483="","",IFERROR(XLOOKUP(B483,DATA!$B$4:$B$2103,DATA!$D$4:$D$2103,"",0,1),""))</f>
        <v>21043819</v>
      </c>
      <c r="D483" s="52" t="str">
        <f t="array" ref="D483">IF(B483="","",IFERROR(XLOOKUP(B483,DATA!$B$4:$B$2103,DATA!$C$4:$C$2103,"",0,1),""))</f>
        <v>MANGUERA HIDRAULICA DE VENTILADOR</v>
      </c>
      <c r="E483" s="52">
        <f t="array" ref="E483">IF(B483="","",IFERROR(XLOOKUP(B483,DATA!$B$4:$B$2103,DATA!$W$4:$W$2103,"",0,1),""))</f>
        <v>900315569</v>
      </c>
      <c r="F483" s="52" t="str">
        <f t="array" ref="F483">IF(B483="","",IFERROR(XLOOKUP(E483,PROVEEDORES!$A$2:$A$200,PROVEEDORES!$B$2:$B$200,"NO ENCONTRADO",0,1),""))</f>
        <v>VOLVO GROUP COLOMBIA S A S</v>
      </c>
      <c r="G483" s="52" t="str">
        <f t="array" ref="G483">IF(B483="","",IFERROR(XLOOKUP(B483,DATA!$B$4:$B$2103,DATA!$L$4:$L$2103,"",0,1),""))</f>
        <v>UND</v>
      </c>
      <c r="H483" s="52">
        <f t="array" ref="H483">IF(B483="","",IFERROR(XLOOKUP(B483,DATA!$B$4:$B$2103,DATA!$E$4:$E$2103,0,0,1),0))</f>
        <v>7</v>
      </c>
      <c r="I483" s="53">
        <f t="array" ref="I483">IF(B483="","",IFERROR(XLOOKUP(B483,DATA!$B$4:$B$2103,DATA!$F$4:$F$2103,0,0,1),0))</f>
        <v>453987.8</v>
      </c>
      <c r="J483" s="53">
        <f t="shared" si="1"/>
        <v>3177914.6</v>
      </c>
      <c r="K483" s="52">
        <f t="array" ref="K483">IF(B483="","",IFERROR(XLOOKUP(B483,DATA!$B$4:$B$2103,DATA!$N$4:$N$2103,0,0,1),0))</f>
        <v>5</v>
      </c>
      <c r="L483" s="86">
        <f t="shared" si="2"/>
        <v>0.01369863014</v>
      </c>
      <c r="M483" s="52">
        <f t="array" ref="M483">IF(B483="","",IFERROR(XLOOKUP(B483,DATA!$B$4:$B$2103,DATA!$P$4:$P$2103,0,0,1),0))</f>
        <v>0</v>
      </c>
      <c r="N483" s="52">
        <f t="shared" si="3"/>
        <v>0</v>
      </c>
      <c r="O483" s="52">
        <f t="shared" si="4"/>
        <v>0</v>
      </c>
      <c r="P483" s="52">
        <f t="shared" si="5"/>
        <v>511</v>
      </c>
      <c r="Q483" s="52" t="str">
        <f t="shared" si="6"/>
        <v>EXCESO</v>
      </c>
      <c r="R483" s="52" t="str">
        <f t="shared" si="7"/>
        <v>EVALUAR REDUCCION</v>
      </c>
      <c r="S483" s="52">
        <f t="shared" si="8"/>
        <v>0</v>
      </c>
      <c r="T483" s="53">
        <f t="shared" si="9"/>
        <v>0</v>
      </c>
      <c r="U483" s="52" t="str">
        <f t="array" ref="U483">IF(B483="","",IFERROR(XLOOKUP(B483,DATA!$B$4:$B$2103,DATA!$M$4:$M$2103,"",0,1),""))</f>
        <v>B</v>
      </c>
      <c r="V483" s="52" t="str">
        <f t="array" ref="V483">IF(B483="","",IFERROR(XLOOKUP(B483,DATA!$B$4:$B$2103,DATA!$X$4:$X$2103,"",0,1),""))</f>
        <v>SU01A0305</v>
      </c>
      <c r="W483" s="52" t="str">
        <f t="array" ref="W483">IF(B483="","",IFERROR(XLOOKUP(B483,DATA!$B$4:$B$2103,DATA!$H$4:$H$2103,"",0,1),""))</f>
        <v>PLATAFORMA</v>
      </c>
      <c r="X483" s="52" t="str">
        <f t="shared" si="10"/>
        <v>3-MEDIA</v>
      </c>
      <c r="Y483" s="87" t="str">
        <f t="shared" si="11"/>
        <v/>
      </c>
      <c r="Z483" s="52" t="str">
        <f t="shared" si="12"/>
        <v/>
      </c>
    </row>
    <row r="484" ht="15.75" customHeight="1">
      <c r="B484" s="47">
        <f>IF(DATA!B484="","",DATA!B484)</f>
        <v>2630125</v>
      </c>
      <c r="C484" s="47">
        <f t="array" ref="C484">IF(B484="","",IFERROR(XLOOKUP(B484,DATA!$B$4:$B$2103,DATA!$D$4:$D$2103,"",0,1),""))</f>
        <v>20801559</v>
      </c>
      <c r="D484" s="47" t="str">
        <f t="array" ref="D484">IF(B484="","",IFERROR(XLOOKUP(B484,DATA!$B$4:$B$2103,DATA!$C$4:$C$2103,"",0,1),""))</f>
        <v>FILTRO DE HIDRAULICO VENTILADOR</v>
      </c>
      <c r="E484" s="47">
        <f t="array" ref="E484">IF(B484="","",IFERROR(XLOOKUP(B484,DATA!$B$4:$B$2103,DATA!$W$4:$W$2103,"",0,1),""))</f>
        <v>900315569</v>
      </c>
      <c r="F484" s="47" t="str">
        <f t="array" ref="F484">IF(B484="","",IFERROR(XLOOKUP(E484,PROVEEDORES!$A$2:$A$200,PROVEEDORES!$B$2:$B$200,"NO ENCONTRADO",0,1),""))</f>
        <v>VOLVO GROUP COLOMBIA S A S</v>
      </c>
      <c r="G484" s="47" t="str">
        <f t="array" ref="G484">IF(B484="","",IFERROR(XLOOKUP(B484,DATA!$B$4:$B$2103,DATA!$L$4:$L$2103,"",0,1),""))</f>
        <v>UND</v>
      </c>
      <c r="H484" s="47">
        <f t="array" ref="H484">IF(B484="","",IFERROR(XLOOKUP(B484,DATA!$B$4:$B$2103,DATA!$E$4:$E$2103,0,0,1),0))</f>
        <v>6</v>
      </c>
      <c r="I484" s="48">
        <f t="array" ref="I484">IF(B484="","",IFERROR(XLOOKUP(B484,DATA!$B$4:$B$2103,DATA!$F$4:$F$2103,0,0,1),0))</f>
        <v>228979.8</v>
      </c>
      <c r="J484" s="48">
        <f t="shared" si="1"/>
        <v>1373878.8</v>
      </c>
      <c r="K484" s="47">
        <f t="array" ref="K484">IF(B484="","",IFERROR(XLOOKUP(B484,DATA!$B$4:$B$2103,DATA!$N$4:$N$2103,0,0,1),0))</f>
        <v>730</v>
      </c>
      <c r="L484" s="85">
        <f t="shared" si="2"/>
        <v>2</v>
      </c>
      <c r="M484" s="47">
        <f t="array" ref="M484">IF(B484="","",IFERROR(XLOOKUP(B484,DATA!$B$4:$B$2103,DATA!$P$4:$P$2103,0,0,1),0))</f>
        <v>0</v>
      </c>
      <c r="N484" s="47">
        <f t="shared" si="3"/>
        <v>7</v>
      </c>
      <c r="O484" s="47">
        <f t="shared" si="4"/>
        <v>21</v>
      </c>
      <c r="P484" s="47">
        <f t="shared" si="5"/>
        <v>3</v>
      </c>
      <c r="Q484" s="47" t="str">
        <f t="shared" si="6"/>
        <v>REORDEN INMEDIATO</v>
      </c>
      <c r="R484" s="47" t="str">
        <f t="shared" si="7"/>
        <v>GENERAR OC EN 24H</v>
      </c>
      <c r="S484" s="47">
        <f t="shared" si="8"/>
        <v>15</v>
      </c>
      <c r="T484" s="48">
        <f t="shared" si="9"/>
        <v>3434697</v>
      </c>
      <c r="U484" s="47" t="str">
        <f t="array" ref="U484">IF(B484="","",IFERROR(XLOOKUP(B484,DATA!$B$4:$B$2103,DATA!$M$4:$M$2103,"",0,1),""))</f>
        <v>A</v>
      </c>
      <c r="V484" s="47" t="str">
        <f t="array" ref="V484">IF(B484="","",IFERROR(XLOOKUP(B484,DATA!$B$4:$B$2103,DATA!$X$4:$X$2103,"",0,1),""))</f>
        <v>SU01F0204</v>
      </c>
      <c r="W484" s="47" t="str">
        <f t="array" ref="W484">IF(B484="","",IFERROR(XLOOKUP(B484,DATA!$B$4:$B$2103,DATA!$H$4:$H$2103,"",0,1),""))</f>
        <v>PLATAFORMA</v>
      </c>
      <c r="X484" s="47" t="str">
        <f t="shared" si="10"/>
        <v>2-ALTA</v>
      </c>
      <c r="Y484" s="65" t="str">
        <f t="shared" si="11"/>
        <v/>
      </c>
      <c r="Z484" s="47" t="str">
        <f t="shared" si="12"/>
        <v/>
      </c>
    </row>
    <row r="485" ht="15.75" customHeight="1">
      <c r="B485" s="52">
        <f>IF(DATA!B485="","",DATA!B485)</f>
        <v>26301262</v>
      </c>
      <c r="C485" s="52">
        <f t="array" ref="C485">IF(B485="","",IFERROR(XLOOKUP(B485,DATA!$B$4:$B$2103,DATA!$D$4:$D$2103,"",0,1),""))</f>
        <v>3193824</v>
      </c>
      <c r="D485" s="52" t="str">
        <f t="array" ref="D485">IF(B485="","",IFERROR(XLOOKUP(B485,DATA!$B$4:$B$2103,DATA!$C$4:$C$2103,"",0,1),""))</f>
        <v>TAPA DE LLENADO HIDRAULICO</v>
      </c>
      <c r="E485" s="52">
        <f t="array" ref="E485">IF(B485="","",IFERROR(XLOOKUP(B485,DATA!$B$4:$B$2103,DATA!$W$4:$W$2103,"",0,1),""))</f>
        <v>900315569</v>
      </c>
      <c r="F485" s="52" t="str">
        <f t="array" ref="F485">IF(B485="","",IFERROR(XLOOKUP(E485,PROVEEDORES!$A$2:$A$200,PROVEEDORES!$B$2:$B$200,"NO ENCONTRADO",0,1),""))</f>
        <v>VOLVO GROUP COLOMBIA S A S</v>
      </c>
      <c r="G485" s="52" t="str">
        <f t="array" ref="G485">IF(B485="","",IFERROR(XLOOKUP(B485,DATA!$B$4:$B$2103,DATA!$L$4:$L$2103,"",0,1),""))</f>
        <v>UND</v>
      </c>
      <c r="H485" s="52">
        <f t="array" ref="H485">IF(B485="","",IFERROR(XLOOKUP(B485,DATA!$B$4:$B$2103,DATA!$E$4:$E$2103,0,0,1),0))</f>
        <v>3</v>
      </c>
      <c r="I485" s="53">
        <f t="array" ref="I485">IF(B485="","",IFERROR(XLOOKUP(B485,DATA!$B$4:$B$2103,DATA!$F$4:$F$2103,0,0,1),0))</f>
        <v>44938.42</v>
      </c>
      <c r="J485" s="53">
        <f t="shared" si="1"/>
        <v>134815.26</v>
      </c>
      <c r="K485" s="52">
        <f t="array" ref="K485">IF(B485="","",IFERROR(XLOOKUP(B485,DATA!$B$4:$B$2103,DATA!$N$4:$N$2103,0,0,1),0))</f>
        <v>5</v>
      </c>
      <c r="L485" s="86">
        <f t="shared" si="2"/>
        <v>0.01369863014</v>
      </c>
      <c r="M485" s="52">
        <f t="array" ref="M485">IF(B485="","",IFERROR(XLOOKUP(B485,DATA!$B$4:$B$2103,DATA!$P$4:$P$2103,0,0,1),0))</f>
        <v>0</v>
      </c>
      <c r="N485" s="52">
        <f t="shared" si="3"/>
        <v>0</v>
      </c>
      <c r="O485" s="52">
        <f t="shared" si="4"/>
        <v>0</v>
      </c>
      <c r="P485" s="52">
        <f t="shared" si="5"/>
        <v>219</v>
      </c>
      <c r="Q485" s="52" t="str">
        <f t="shared" si="6"/>
        <v>EXCESO</v>
      </c>
      <c r="R485" s="52" t="str">
        <f t="shared" si="7"/>
        <v>EVALUAR REDUCCION</v>
      </c>
      <c r="S485" s="52">
        <f t="shared" si="8"/>
        <v>0</v>
      </c>
      <c r="T485" s="53">
        <f t="shared" si="9"/>
        <v>0</v>
      </c>
      <c r="U485" s="52" t="str">
        <f t="array" ref="U485">IF(B485="","",IFERROR(XLOOKUP(B485,DATA!$B$4:$B$2103,DATA!$M$4:$M$2103,"",0,1),""))</f>
        <v>A</v>
      </c>
      <c r="V485" s="52" t="str">
        <f t="array" ref="V485">IF(B485="","",IFERROR(XLOOKUP(B485,DATA!$B$4:$B$2103,DATA!$X$4:$X$2103,"",0,1),""))</f>
        <v>SU01A0304</v>
      </c>
      <c r="W485" s="52" t="str">
        <f t="array" ref="W485">IF(B485="","",IFERROR(XLOOKUP(B485,DATA!$B$4:$B$2103,DATA!$H$4:$H$2103,"",0,1),""))</f>
        <v>PLATAFORMA</v>
      </c>
      <c r="X485" s="52" t="str">
        <f t="shared" si="10"/>
        <v>2-ALTA</v>
      </c>
      <c r="Y485" s="87" t="str">
        <f t="shared" si="11"/>
        <v/>
      </c>
      <c r="Z485" s="52" t="str">
        <f t="shared" si="12"/>
        <v/>
      </c>
    </row>
    <row r="486" ht="15.75" customHeight="1">
      <c r="B486" s="47">
        <f>IF(DATA!B486="","",DATA!B486)</f>
        <v>26301263</v>
      </c>
      <c r="C486" s="47">
        <f t="array" ref="C486">IF(B486="","",IFERROR(XLOOKUP(B486,DATA!$B$4:$B$2103,DATA!$D$4:$D$2103,"",0,1),""))</f>
        <v>3231</v>
      </c>
      <c r="D486" s="47" t="str">
        <f t="array" ref="D486">IF(B486="","",IFERROR(XLOOKUP(B486,DATA!$B$4:$B$2103,DATA!$C$4:$C$2103,"",0,1),""))</f>
        <v>ABRAZADERA CREMALLERA 1/4"</v>
      </c>
      <c r="E486" s="47">
        <f t="array" ref="E486">IF(B486="","",IFERROR(XLOOKUP(B486,DATA!$B$4:$B$2103,DATA!$W$4:$W$2103,"",0,1),""))</f>
        <v>900449648</v>
      </c>
      <c r="F486" s="47" t="str">
        <f t="array" ref="F486">IF(B486="","",IFERROR(XLOOKUP(E486,PROVEEDORES!$A$2:$A$200,PROVEEDORES!$B$2:$B$200,"NO ENCONTRADO",0,1),""))</f>
        <v>SUMILOGISTICA S.A.S.</v>
      </c>
      <c r="G486" s="47" t="str">
        <f t="array" ref="G486">IF(B486="","",IFERROR(XLOOKUP(B486,DATA!$B$4:$B$2103,DATA!$L$4:$L$2103,"",0,1),""))</f>
        <v>UND</v>
      </c>
      <c r="H486" s="47">
        <f t="array" ref="H486">IF(B486="","",IFERROR(XLOOKUP(B486,DATA!$B$4:$B$2103,DATA!$E$4:$E$2103,0,0,1),0))</f>
        <v>0</v>
      </c>
      <c r="I486" s="48">
        <f t="array" ref="I486">IF(B486="","",IFERROR(XLOOKUP(B486,DATA!$B$4:$B$2103,DATA!$F$4:$F$2103,0,0,1),0))</f>
        <v>0</v>
      </c>
      <c r="J486" s="48">
        <f t="shared" si="1"/>
        <v>0</v>
      </c>
      <c r="K486" s="47">
        <f t="array" ref="K486">IF(B486="","",IFERROR(XLOOKUP(B486,DATA!$B$4:$B$2103,DATA!$N$4:$N$2103,0,0,1),0))</f>
        <v>12</v>
      </c>
      <c r="L486" s="85">
        <f t="shared" si="2"/>
        <v>0.03287671233</v>
      </c>
      <c r="M486" s="47">
        <f t="array" ref="M486">IF(B486="","",IFERROR(XLOOKUP(B486,DATA!$B$4:$B$2103,DATA!$P$4:$P$2103,0,0,1),0))</f>
        <v>0</v>
      </c>
      <c r="N486" s="47">
        <f t="shared" si="3"/>
        <v>0</v>
      </c>
      <c r="O486" s="47">
        <f t="shared" si="4"/>
        <v>0</v>
      </c>
      <c r="P486" s="47">
        <f t="shared" si="5"/>
        <v>0</v>
      </c>
      <c r="Q486" s="47" t="str">
        <f t="shared" si="6"/>
        <v>CRITICO</v>
      </c>
      <c r="R486" s="47" t="str">
        <f t="shared" si="7"/>
        <v>PEDIR INMEDIATAMENTE</v>
      </c>
      <c r="S486" s="47">
        <f t="shared" si="8"/>
        <v>0</v>
      </c>
      <c r="T486" s="48">
        <f t="shared" si="9"/>
        <v>0</v>
      </c>
      <c r="U486" s="47" t="str">
        <f t="array" ref="U486">IF(B486="","",IFERROR(XLOOKUP(B486,DATA!$B$4:$B$2103,DATA!$M$4:$M$2103,"",0,1),""))</f>
        <v>A</v>
      </c>
      <c r="V486" s="47" t="str">
        <f t="array" ref="V486">IF(B486="","",IFERROR(XLOOKUP(B486,DATA!$B$4:$B$2103,DATA!$X$4:$X$2103,"",0,1),""))</f>
        <v>A1</v>
      </c>
      <c r="W486" s="47" t="str">
        <f t="array" ref="W486">IF(B486="","",IFERROR(XLOOKUP(B486,DATA!$B$4:$B$2103,DATA!$H$4:$H$2103,"",0,1),""))</f>
        <v>PLATAFORMA</v>
      </c>
      <c r="X486" s="47" t="str">
        <f t="shared" si="10"/>
        <v>1-MAXIMA</v>
      </c>
      <c r="Y486" s="65">
        <f t="shared" si="11"/>
        <v>12.00486</v>
      </c>
      <c r="Z486" s="47">
        <f t="shared" si="12"/>
        <v>26301263</v>
      </c>
    </row>
    <row r="487" ht="15.75" customHeight="1">
      <c r="B487" s="52">
        <f>IF(DATA!B487="","",DATA!B487)</f>
        <v>26301264</v>
      </c>
      <c r="C487" s="52">
        <f t="array" ref="C487">IF(B487="","",IFERROR(XLOOKUP(B487,DATA!$B$4:$B$2103,DATA!$D$4:$D$2103,"",0,1),""))</f>
        <v>24533079</v>
      </c>
      <c r="D487" s="52" t="str">
        <f t="array" ref="D487">IF(B487="","",IFERROR(XLOOKUP(B487,DATA!$B$4:$B$2103,DATA!$C$4:$C$2103,"",0,1),""))</f>
        <v>BOMBA DE AGUA</v>
      </c>
      <c r="E487" s="52">
        <f t="array" ref="E487">IF(B487="","",IFERROR(XLOOKUP(B487,DATA!$B$4:$B$2103,DATA!$W$4:$W$2103,"",0,1),""))</f>
        <v>900315569</v>
      </c>
      <c r="F487" s="52" t="str">
        <f t="array" ref="F487">IF(B487="","",IFERROR(XLOOKUP(E487,PROVEEDORES!$A$2:$A$200,PROVEEDORES!$B$2:$B$200,"NO ENCONTRADO",0,1),""))</f>
        <v>VOLVO GROUP COLOMBIA S A S</v>
      </c>
      <c r="G487" s="52" t="str">
        <f t="array" ref="G487">IF(B487="","",IFERROR(XLOOKUP(B487,DATA!$B$4:$B$2103,DATA!$L$4:$L$2103,"",0,1),""))</f>
        <v>UND</v>
      </c>
      <c r="H487" s="52">
        <f t="array" ref="H487">IF(B487="","",IFERROR(XLOOKUP(B487,DATA!$B$4:$B$2103,DATA!$E$4:$E$2103,0,0,1),0))</f>
        <v>4</v>
      </c>
      <c r="I487" s="53">
        <f t="array" ref="I487">IF(B487="","",IFERROR(XLOOKUP(B487,DATA!$B$4:$B$2103,DATA!$F$4:$F$2103,0,0,1),0))</f>
        <v>2605901</v>
      </c>
      <c r="J487" s="53">
        <f t="shared" si="1"/>
        <v>10423604</v>
      </c>
      <c r="K487" s="52">
        <f t="array" ref="K487">IF(B487="","",IFERROR(XLOOKUP(B487,DATA!$B$4:$B$2103,DATA!$N$4:$N$2103,0,0,1),0))</f>
        <v>229</v>
      </c>
      <c r="L487" s="86">
        <f t="shared" si="2"/>
        <v>0.6273972603</v>
      </c>
      <c r="M487" s="52">
        <f t="array" ref="M487">IF(B487="","",IFERROR(XLOOKUP(B487,DATA!$B$4:$B$2103,DATA!$P$4:$P$2103,0,0,1),0))</f>
        <v>0</v>
      </c>
      <c r="N487" s="52">
        <f t="shared" si="3"/>
        <v>2</v>
      </c>
      <c r="O487" s="52">
        <f t="shared" si="4"/>
        <v>6</v>
      </c>
      <c r="P487" s="52">
        <f t="shared" si="5"/>
        <v>6</v>
      </c>
      <c r="Q487" s="52" t="str">
        <f t="shared" si="6"/>
        <v>REORDEN INMEDIATO</v>
      </c>
      <c r="R487" s="52" t="str">
        <f t="shared" si="7"/>
        <v>GENERAR OC EN 24H</v>
      </c>
      <c r="S487" s="52">
        <f t="shared" si="8"/>
        <v>2</v>
      </c>
      <c r="T487" s="53">
        <f t="shared" si="9"/>
        <v>5211802</v>
      </c>
      <c r="U487" s="52" t="str">
        <f t="array" ref="U487">IF(B487="","",IFERROR(XLOOKUP(B487,DATA!$B$4:$B$2103,DATA!$M$4:$M$2103,"",0,1),""))</f>
        <v>A</v>
      </c>
      <c r="V487" s="52" t="str">
        <f t="array" ref="V487">IF(B487="","",IFERROR(XLOOKUP(B487,DATA!$B$4:$B$2103,DATA!$X$4:$X$2103,"",0,1),""))</f>
        <v>SU01F0206</v>
      </c>
      <c r="W487" s="52" t="str">
        <f t="array" ref="W487">IF(B487="","",IFERROR(XLOOKUP(B487,DATA!$B$4:$B$2103,DATA!$H$4:$H$2103,"",0,1),""))</f>
        <v>PLATAFORMA</v>
      </c>
      <c r="X487" s="52" t="str">
        <f t="shared" si="10"/>
        <v>2-ALTA</v>
      </c>
      <c r="Y487" s="87" t="str">
        <f t="shared" si="11"/>
        <v/>
      </c>
      <c r="Z487" s="52" t="str">
        <f t="shared" si="12"/>
        <v/>
      </c>
    </row>
    <row r="488" ht="15.75" customHeight="1">
      <c r="B488" s="47">
        <f>IF(DATA!B488="","",DATA!B488)</f>
        <v>26301265</v>
      </c>
      <c r="C488" s="47">
        <f t="array" ref="C488">IF(B488="","",IFERROR(XLOOKUP(B488,DATA!$B$4:$B$2103,DATA!$D$4:$D$2103,"",0,1),""))</f>
        <v>20576617</v>
      </c>
      <c r="D488" s="47" t="str">
        <f t="array" ref="D488">IF(B488="","",IFERROR(XLOOKUP(B488,DATA!$B$4:$B$2103,DATA!$C$4:$C$2103,"",0,1),""))</f>
        <v>SENSOR DE TEMPERATURA DEL REFRIGERANTE</v>
      </c>
      <c r="E488" s="47">
        <f t="array" ref="E488">IF(B488="","",IFERROR(XLOOKUP(B488,DATA!$B$4:$B$2103,DATA!$W$4:$W$2103,"",0,1),""))</f>
        <v>900315569</v>
      </c>
      <c r="F488" s="47" t="str">
        <f t="array" ref="F488">IF(B488="","",IFERROR(XLOOKUP(E488,PROVEEDORES!$A$2:$A$200,PROVEEDORES!$B$2:$B$200,"NO ENCONTRADO",0,1),""))</f>
        <v>VOLVO GROUP COLOMBIA S A S</v>
      </c>
      <c r="G488" s="47" t="str">
        <f t="array" ref="G488">IF(B488="","",IFERROR(XLOOKUP(B488,DATA!$B$4:$B$2103,DATA!$L$4:$L$2103,"",0,1),""))</f>
        <v>UND</v>
      </c>
      <c r="H488" s="47">
        <f t="array" ref="H488">IF(B488="","",IFERROR(XLOOKUP(B488,DATA!$B$4:$B$2103,DATA!$E$4:$E$2103,0,0,1),0))</f>
        <v>4</v>
      </c>
      <c r="I488" s="48">
        <f t="array" ref="I488">IF(B488="","",IFERROR(XLOOKUP(B488,DATA!$B$4:$B$2103,DATA!$F$4:$F$2103,0,0,1),0))</f>
        <v>270214</v>
      </c>
      <c r="J488" s="48">
        <f t="shared" si="1"/>
        <v>1080856</v>
      </c>
      <c r="K488" s="47">
        <f t="array" ref="K488">IF(B488="","",IFERROR(XLOOKUP(B488,DATA!$B$4:$B$2103,DATA!$N$4:$N$2103,0,0,1),0))</f>
        <v>111</v>
      </c>
      <c r="L488" s="85">
        <f t="shared" si="2"/>
        <v>0.304109589</v>
      </c>
      <c r="M488" s="47">
        <f t="array" ref="M488">IF(B488="","",IFERROR(XLOOKUP(B488,DATA!$B$4:$B$2103,DATA!$P$4:$P$2103,0,0,1),0))</f>
        <v>0</v>
      </c>
      <c r="N488" s="47">
        <f t="shared" si="3"/>
        <v>1</v>
      </c>
      <c r="O488" s="47">
        <f t="shared" si="4"/>
        <v>3</v>
      </c>
      <c r="P488" s="47">
        <f t="shared" si="5"/>
        <v>13</v>
      </c>
      <c r="Q488" s="47" t="str">
        <f t="shared" si="6"/>
        <v>PRECAUCION</v>
      </c>
      <c r="R488" s="47" t="str">
        <f t="shared" si="7"/>
        <v>MONITOREAR 48H</v>
      </c>
      <c r="S488" s="47">
        <f t="shared" si="8"/>
        <v>0</v>
      </c>
      <c r="T488" s="48">
        <f t="shared" si="9"/>
        <v>0</v>
      </c>
      <c r="U488" s="47" t="str">
        <f t="array" ref="U488">IF(B488="","",IFERROR(XLOOKUP(B488,DATA!$B$4:$B$2103,DATA!$M$4:$M$2103,"",0,1),""))</f>
        <v>A</v>
      </c>
      <c r="V488" s="47" t="str">
        <f t="array" ref="V488">IF(B488="","",IFERROR(XLOOKUP(B488,DATA!$B$4:$B$2103,DATA!$X$4:$X$2103,"",0,1),""))</f>
        <v>SU01F0303</v>
      </c>
      <c r="W488" s="47" t="str">
        <f t="array" ref="W488">IF(B488="","",IFERROR(XLOOKUP(B488,DATA!$B$4:$B$2103,DATA!$H$4:$H$2103,"",0,1),""))</f>
        <v>PLATAFORMA</v>
      </c>
      <c r="X488" s="47" t="str">
        <f t="shared" si="10"/>
        <v>2-ALTA</v>
      </c>
      <c r="Y488" s="65" t="str">
        <f t="shared" si="11"/>
        <v/>
      </c>
      <c r="Z488" s="47" t="str">
        <f t="shared" si="12"/>
        <v/>
      </c>
    </row>
    <row r="489" ht="15.75" customHeight="1">
      <c r="B489" s="52">
        <f>IF(DATA!B489="","",DATA!B489)</f>
        <v>26301266</v>
      </c>
      <c r="C489" s="52">
        <f t="array" ref="C489">IF(B489="","",IFERROR(XLOOKUP(B489,DATA!$B$4:$B$2103,DATA!$D$4:$D$2103,"",0,1),""))</f>
        <v>976553</v>
      </c>
      <c r="D489" s="52" t="str">
        <f t="array" ref="D489">IF(B489="","",IFERROR(XLOOKUP(B489,DATA!$B$4:$B$2103,DATA!$C$4:$C$2103,"",0,1),""))</f>
        <v>RACOR V DE 45° CON CONEXIÓN DE MANGUERA</v>
      </c>
      <c r="E489" s="52">
        <f t="array" ref="E489">IF(B489="","",IFERROR(XLOOKUP(B489,DATA!$B$4:$B$2103,DATA!$W$4:$W$2103,"",0,1),""))</f>
        <v>900315569</v>
      </c>
      <c r="F489" s="52" t="str">
        <f t="array" ref="F489">IF(B489="","",IFERROR(XLOOKUP(E489,PROVEEDORES!$A$2:$A$200,PROVEEDORES!$B$2:$B$200,"NO ENCONTRADO",0,1),""))</f>
        <v>VOLVO GROUP COLOMBIA S A S</v>
      </c>
      <c r="G489" s="52" t="str">
        <f t="array" ref="G489">IF(B489="","",IFERROR(XLOOKUP(B489,DATA!$B$4:$B$2103,DATA!$L$4:$L$2103,"",0,1),""))</f>
        <v>UND</v>
      </c>
      <c r="H489" s="52">
        <f t="array" ref="H489">IF(B489="","",IFERROR(XLOOKUP(B489,DATA!$B$4:$B$2103,DATA!$E$4:$E$2103,0,0,1),0))</f>
        <v>20</v>
      </c>
      <c r="I489" s="53">
        <f t="array" ref="I489">IF(B489="","",IFERROR(XLOOKUP(B489,DATA!$B$4:$B$2103,DATA!$F$4:$F$2103,0,0,1),0))</f>
        <v>29750</v>
      </c>
      <c r="J489" s="53">
        <f t="shared" si="1"/>
        <v>595000</v>
      </c>
      <c r="K489" s="52">
        <f t="array" ref="K489">IF(B489="","",IFERROR(XLOOKUP(B489,DATA!$B$4:$B$2103,DATA!$N$4:$N$2103,0,0,1),0))</f>
        <v>155</v>
      </c>
      <c r="L489" s="86">
        <f t="shared" si="2"/>
        <v>0.4246575342</v>
      </c>
      <c r="M489" s="52">
        <f t="array" ref="M489">IF(B489="","",IFERROR(XLOOKUP(B489,DATA!$B$4:$B$2103,DATA!$P$4:$P$2103,0,0,1),0))</f>
        <v>0</v>
      </c>
      <c r="N489" s="52">
        <f t="shared" si="3"/>
        <v>1</v>
      </c>
      <c r="O489" s="52">
        <f t="shared" si="4"/>
        <v>4</v>
      </c>
      <c r="P489" s="52">
        <f t="shared" si="5"/>
        <v>47</v>
      </c>
      <c r="Q489" s="52" t="str">
        <f t="shared" si="6"/>
        <v>OPTIMO</v>
      </c>
      <c r="R489" s="52" t="str">
        <f t="shared" si="7"/>
        <v>NIVEL OPTIMO</v>
      </c>
      <c r="S489" s="52">
        <f t="shared" si="8"/>
        <v>0</v>
      </c>
      <c r="T489" s="53">
        <f t="shared" si="9"/>
        <v>0</v>
      </c>
      <c r="U489" s="52" t="str">
        <f t="array" ref="U489">IF(B489="","",IFERROR(XLOOKUP(B489,DATA!$B$4:$B$2103,DATA!$M$4:$M$2103,"",0,1),""))</f>
        <v>B</v>
      </c>
      <c r="V489" s="52" t="str">
        <f t="array" ref="V489">IF(B489="","",IFERROR(XLOOKUP(B489,DATA!$B$4:$B$2103,DATA!$X$4:$X$2103,"",0,1),""))</f>
        <v>SU01D0303</v>
      </c>
      <c r="W489" s="52" t="str">
        <f t="array" ref="W489">IF(B489="","",IFERROR(XLOOKUP(B489,DATA!$B$4:$B$2103,DATA!$H$4:$H$2103,"",0,1),""))</f>
        <v>PLATAFORMA</v>
      </c>
      <c r="X489" s="52" t="str">
        <f t="shared" si="10"/>
        <v>3-MEDIA</v>
      </c>
      <c r="Y489" s="87" t="str">
        <f t="shared" si="11"/>
        <v/>
      </c>
      <c r="Z489" s="52" t="str">
        <f t="shared" si="12"/>
        <v/>
      </c>
    </row>
    <row r="490" ht="15.75" customHeight="1">
      <c r="B490" s="47">
        <f>IF(DATA!B490="","",DATA!B490)</f>
        <v>26301267</v>
      </c>
      <c r="C490" s="47">
        <f t="array" ref="C490">IF(B490="","",IFERROR(XLOOKUP(B490,DATA!$B$4:$B$2103,DATA!$D$4:$D$2103,"",0,1),""))</f>
        <v>20381177</v>
      </c>
      <c r="D490" s="47" t="str">
        <f t="array" ref="D490">IF(B490="","",IFERROR(XLOOKUP(B490,DATA!$B$4:$B$2103,DATA!$C$4:$C$2103,"",0,1),""))</f>
        <v>TAPON DE REFRIGERANTE BLOQUE MOTOR</v>
      </c>
      <c r="E490" s="47">
        <f t="array" ref="E490">IF(B490="","",IFERROR(XLOOKUP(B490,DATA!$B$4:$B$2103,DATA!$W$4:$W$2103,"",0,1),""))</f>
        <v>900749145</v>
      </c>
      <c r="F490" s="47" t="str">
        <f t="array" ref="F490">IF(B490="","",IFERROR(XLOOKUP(E490,PROVEEDORES!$A$2:$A$200,PROVEEDORES!$B$2:$B$200,"NO ENCONTRADO",0,1),""))</f>
        <v>MULTIPLES MECANIZADOS DE COLOMBIA S A S</v>
      </c>
      <c r="G490" s="47" t="str">
        <f t="array" ref="G490">IF(B490="","",IFERROR(XLOOKUP(B490,DATA!$B$4:$B$2103,DATA!$L$4:$L$2103,"",0,1),""))</f>
        <v>UND</v>
      </c>
      <c r="H490" s="47">
        <f t="array" ref="H490">IF(B490="","",IFERROR(XLOOKUP(B490,DATA!$B$4:$B$2103,DATA!$E$4:$E$2103,0,0,1),0))</f>
        <v>1</v>
      </c>
      <c r="I490" s="48">
        <f t="array" ref="I490">IF(B490="","",IFERROR(XLOOKUP(B490,DATA!$B$4:$B$2103,DATA!$F$4:$F$2103,0,0,1),0))</f>
        <v>9266.53</v>
      </c>
      <c r="J490" s="48">
        <f t="shared" si="1"/>
        <v>9266.53</v>
      </c>
      <c r="K490" s="47">
        <f t="array" ref="K490">IF(B490="","",IFERROR(XLOOKUP(B490,DATA!$B$4:$B$2103,DATA!$N$4:$N$2103,0,0,1),0))</f>
        <v>295</v>
      </c>
      <c r="L490" s="85">
        <f t="shared" si="2"/>
        <v>0.8082191781</v>
      </c>
      <c r="M490" s="47">
        <f t="array" ref="M490">IF(B490="","",IFERROR(XLOOKUP(B490,DATA!$B$4:$B$2103,DATA!$P$4:$P$2103,0,0,1),0))</f>
        <v>0</v>
      </c>
      <c r="N490" s="47">
        <f t="shared" si="3"/>
        <v>3</v>
      </c>
      <c r="O490" s="47">
        <f t="shared" si="4"/>
        <v>9</v>
      </c>
      <c r="P490" s="47">
        <f t="shared" si="5"/>
        <v>1</v>
      </c>
      <c r="Q490" s="47" t="str">
        <f t="shared" si="6"/>
        <v>REORDEN INMEDIATO</v>
      </c>
      <c r="R490" s="47" t="str">
        <f t="shared" si="7"/>
        <v>GENERAR OC EN 24H</v>
      </c>
      <c r="S490" s="47">
        <f t="shared" si="8"/>
        <v>8</v>
      </c>
      <c r="T490" s="48">
        <f t="shared" si="9"/>
        <v>74132.24</v>
      </c>
      <c r="U490" s="47" t="str">
        <f t="array" ref="U490">IF(B490="","",IFERROR(XLOOKUP(B490,DATA!$B$4:$B$2103,DATA!$M$4:$M$2103,"",0,1),""))</f>
        <v>B</v>
      </c>
      <c r="V490" s="47" t="str">
        <f t="array" ref="V490">IF(B490="","",IFERROR(XLOOKUP(B490,DATA!$B$4:$B$2103,DATA!$X$4:$X$2103,"",0,1),""))</f>
        <v>SU01D0303</v>
      </c>
      <c r="W490" s="47" t="str">
        <f t="array" ref="W490">IF(B490="","",IFERROR(XLOOKUP(B490,DATA!$B$4:$B$2103,DATA!$H$4:$H$2103,"",0,1),""))</f>
        <v>PLATAFORMA</v>
      </c>
      <c r="X490" s="47" t="str">
        <f t="shared" si="10"/>
        <v>3-MEDIA</v>
      </c>
      <c r="Y490" s="65" t="str">
        <f t="shared" si="11"/>
        <v/>
      </c>
      <c r="Z490" s="47" t="str">
        <f t="shared" si="12"/>
        <v/>
      </c>
    </row>
    <row r="491" ht="15.75" customHeight="1">
      <c r="B491" s="52">
        <f>IF(DATA!B491="","",DATA!B491)</f>
        <v>26301268</v>
      </c>
      <c r="C491" s="52">
        <f t="array" ref="C491">IF(B491="","",IFERROR(XLOOKUP(B491,DATA!$B$4:$B$2103,DATA!$D$4:$D$2103,"",0,1),""))</f>
        <v>471708</v>
      </c>
      <c r="D491" s="52" t="str">
        <f t="array" ref="D491">IF(B491="","",IFERROR(XLOOKUP(B491,DATA!$B$4:$B$2103,DATA!$C$4:$C$2103,"",0,1),""))</f>
        <v>LISTON DE GOMA PARA TAPON DE BLOQUE</v>
      </c>
      <c r="E491" s="52">
        <f t="array" ref="E491">IF(B491="","",IFERROR(XLOOKUP(B491,DATA!$B$4:$B$2103,DATA!$W$4:$W$2103,"",0,1),""))</f>
        <v>900315569</v>
      </c>
      <c r="F491" s="52" t="str">
        <f t="array" ref="F491">IF(B491="","",IFERROR(XLOOKUP(E491,PROVEEDORES!$A$2:$A$200,PROVEEDORES!$B$2:$B$200,"NO ENCONTRADO",0,1),""))</f>
        <v>VOLVO GROUP COLOMBIA S A S</v>
      </c>
      <c r="G491" s="52" t="str">
        <f t="array" ref="G491">IF(B491="","",IFERROR(XLOOKUP(B491,DATA!$B$4:$B$2103,DATA!$L$4:$L$2103,"",0,1),""))</f>
        <v>UND</v>
      </c>
      <c r="H491" s="52">
        <f t="array" ref="H491">IF(B491="","",IFERROR(XLOOKUP(B491,DATA!$B$4:$B$2103,DATA!$E$4:$E$2103,0,0,1),0))</f>
        <v>0</v>
      </c>
      <c r="I491" s="53">
        <f t="array" ref="I491">IF(B491="","",IFERROR(XLOOKUP(B491,DATA!$B$4:$B$2103,DATA!$F$4:$F$2103,0,0,1),0))</f>
        <v>0</v>
      </c>
      <c r="J491" s="53">
        <f t="shared" si="1"/>
        <v>0</v>
      </c>
      <c r="K491" s="52">
        <f t="array" ref="K491">IF(B491="","",IFERROR(XLOOKUP(B491,DATA!$B$4:$B$2103,DATA!$N$4:$N$2103,0,0,1),0))</f>
        <v>122</v>
      </c>
      <c r="L491" s="86">
        <f t="shared" si="2"/>
        <v>0.3342465753</v>
      </c>
      <c r="M491" s="52">
        <f t="array" ref="M491">IF(B491="","",IFERROR(XLOOKUP(B491,DATA!$B$4:$B$2103,DATA!$P$4:$P$2103,0,0,1),0))</f>
        <v>0</v>
      </c>
      <c r="N491" s="52">
        <f t="shared" si="3"/>
        <v>1</v>
      </c>
      <c r="O491" s="52">
        <f t="shared" si="4"/>
        <v>3</v>
      </c>
      <c r="P491" s="52">
        <f t="shared" si="5"/>
        <v>0</v>
      </c>
      <c r="Q491" s="52" t="str">
        <f t="shared" si="6"/>
        <v>CRITICO</v>
      </c>
      <c r="R491" s="52" t="str">
        <f t="shared" si="7"/>
        <v>PEDIR INMEDIATAMENTE</v>
      </c>
      <c r="S491" s="52">
        <f t="shared" si="8"/>
        <v>3</v>
      </c>
      <c r="T491" s="53">
        <f t="shared" si="9"/>
        <v>0</v>
      </c>
      <c r="U491" s="52" t="str">
        <f t="array" ref="U491">IF(B491="","",IFERROR(XLOOKUP(B491,DATA!$B$4:$B$2103,DATA!$M$4:$M$2103,"",0,1),""))</f>
        <v>B</v>
      </c>
      <c r="V491" s="52" t="str">
        <f t="array" ref="V491">IF(B491="","",IFERROR(XLOOKUP(B491,DATA!$B$4:$B$2103,DATA!$X$4:$X$2103,"",0,1),""))</f>
        <v>A1</v>
      </c>
      <c r="W491" s="52" t="str">
        <f t="array" ref="W491">IF(B491="","",IFERROR(XLOOKUP(B491,DATA!$B$4:$B$2103,DATA!$H$4:$H$2103,"",0,1),""))</f>
        <v>PLATAFORMA</v>
      </c>
      <c r="X491" s="52" t="str">
        <f t="shared" si="10"/>
        <v>3-MEDIA</v>
      </c>
      <c r="Y491" s="87">
        <f t="shared" si="11"/>
        <v>122.00491</v>
      </c>
      <c r="Z491" s="52">
        <f t="shared" si="12"/>
        <v>26301268</v>
      </c>
    </row>
    <row r="492" ht="15.75" customHeight="1">
      <c r="B492" s="47">
        <f>IF(DATA!B492="","",DATA!B492)</f>
        <v>26301269</v>
      </c>
      <c r="C492" s="47">
        <f t="array" ref="C492">IF(B492="","",IFERROR(XLOOKUP(B492,DATA!$B$4:$B$2103,DATA!$D$4:$D$2103,"",0,1),""))</f>
        <v>1549565</v>
      </c>
      <c r="D492" s="47" t="str">
        <f t="array" ref="D492">IF(B492="","",IFERROR(XLOOKUP(B492,DATA!$B$4:$B$2103,DATA!$C$4:$C$2103,"",0,1),""))</f>
        <v>TUBO DE REFRIGERACION ENTRADA CAJA TERMOSTATICA</v>
      </c>
      <c r="E492" s="47">
        <f t="array" ref="E492">IF(B492="","",IFERROR(XLOOKUP(B492,DATA!$B$4:$B$2103,DATA!$W$4:$W$2103,"",0,1),""))</f>
        <v>900315569</v>
      </c>
      <c r="F492" s="47" t="str">
        <f t="array" ref="F492">IF(B492="","",IFERROR(XLOOKUP(E492,PROVEEDORES!$A$2:$A$200,PROVEEDORES!$B$2:$B$200,"NO ENCONTRADO",0,1),""))</f>
        <v>VOLVO GROUP COLOMBIA S A S</v>
      </c>
      <c r="G492" s="47" t="str">
        <f t="array" ref="G492">IF(B492="","",IFERROR(XLOOKUP(B492,DATA!$B$4:$B$2103,DATA!$L$4:$L$2103,"",0,1),""))</f>
        <v>UND</v>
      </c>
      <c r="H492" s="47">
        <f t="array" ref="H492">IF(B492="","",IFERROR(XLOOKUP(B492,DATA!$B$4:$B$2103,DATA!$E$4:$E$2103,0,0,1),0))</f>
        <v>1</v>
      </c>
      <c r="I492" s="48">
        <f t="array" ref="I492">IF(B492="","",IFERROR(XLOOKUP(B492,DATA!$B$4:$B$2103,DATA!$F$4:$F$2103,0,0,1),0))</f>
        <v>753002.2</v>
      </c>
      <c r="J492" s="48">
        <f t="shared" si="1"/>
        <v>753002.2</v>
      </c>
      <c r="K492" s="47">
        <f t="array" ref="K492">IF(B492="","",IFERROR(XLOOKUP(B492,DATA!$B$4:$B$2103,DATA!$N$4:$N$2103,0,0,1),0))</f>
        <v>15</v>
      </c>
      <c r="L492" s="85">
        <f t="shared" si="2"/>
        <v>0.04109589041</v>
      </c>
      <c r="M492" s="47">
        <f t="array" ref="M492">IF(B492="","",IFERROR(XLOOKUP(B492,DATA!$B$4:$B$2103,DATA!$P$4:$P$2103,0,0,1),0))</f>
        <v>0</v>
      </c>
      <c r="N492" s="47">
        <f t="shared" si="3"/>
        <v>0</v>
      </c>
      <c r="O492" s="47">
        <f t="shared" si="4"/>
        <v>0</v>
      </c>
      <c r="P492" s="47">
        <f t="shared" si="5"/>
        <v>24</v>
      </c>
      <c r="Q492" s="47" t="str">
        <f t="shared" si="6"/>
        <v>OPTIMO</v>
      </c>
      <c r="R492" s="47" t="str">
        <f t="shared" si="7"/>
        <v>NIVEL OPTIMO</v>
      </c>
      <c r="S492" s="47">
        <f t="shared" si="8"/>
        <v>0</v>
      </c>
      <c r="T492" s="48">
        <f t="shared" si="9"/>
        <v>0</v>
      </c>
      <c r="U492" s="47" t="str">
        <f t="array" ref="U492">IF(B492="","",IFERROR(XLOOKUP(B492,DATA!$B$4:$B$2103,DATA!$M$4:$M$2103,"",0,1),""))</f>
        <v>B</v>
      </c>
      <c r="V492" s="47" t="str">
        <f t="array" ref="V492">IF(B492="","",IFERROR(XLOOKUP(B492,DATA!$B$4:$B$2103,DATA!$X$4:$X$2103,"",0,1),""))</f>
        <v>SU01A0203</v>
      </c>
      <c r="W492" s="47" t="str">
        <f t="array" ref="W492">IF(B492="","",IFERROR(XLOOKUP(B492,DATA!$B$4:$B$2103,DATA!$H$4:$H$2103,"",0,1),""))</f>
        <v>PLATAFORMA</v>
      </c>
      <c r="X492" s="47" t="str">
        <f t="shared" si="10"/>
        <v>3-MEDIA</v>
      </c>
      <c r="Y492" s="65" t="str">
        <f t="shared" si="11"/>
        <v/>
      </c>
      <c r="Z492" s="47" t="str">
        <f t="shared" si="12"/>
        <v/>
      </c>
    </row>
    <row r="493" ht="15.75" customHeight="1">
      <c r="B493" s="52">
        <f>IF(DATA!B493="","",DATA!B493)</f>
        <v>26301270</v>
      </c>
      <c r="C493" s="52">
        <f t="array" ref="C493">IF(B493="","",IFERROR(XLOOKUP(B493,DATA!$B$4:$B$2103,DATA!$D$4:$D$2103,"",0,1),""))</f>
        <v>22129842</v>
      </c>
      <c r="D493" s="52" t="str">
        <f t="array" ref="D493">IF(B493="","",IFERROR(XLOOKUP(B493,DATA!$B$4:$B$2103,DATA!$C$4:$C$2103,"",0,1),""))</f>
        <v>MANGUERA EN S ENFRIADOR DE CAJA</v>
      </c>
      <c r="E493" s="52">
        <f t="array" ref="E493">IF(B493="","",IFERROR(XLOOKUP(B493,DATA!$B$4:$B$2103,DATA!$W$4:$W$2103,"",0,1),""))</f>
        <v>900315569</v>
      </c>
      <c r="F493" s="52" t="str">
        <f t="array" ref="F493">IF(B493="","",IFERROR(XLOOKUP(E493,PROVEEDORES!$A$2:$A$200,PROVEEDORES!$B$2:$B$200,"NO ENCONTRADO",0,1),""))</f>
        <v>VOLVO GROUP COLOMBIA S A S</v>
      </c>
      <c r="G493" s="52" t="str">
        <f t="array" ref="G493">IF(B493="","",IFERROR(XLOOKUP(B493,DATA!$B$4:$B$2103,DATA!$L$4:$L$2103,"",0,1),""))</f>
        <v>UND</v>
      </c>
      <c r="H493" s="52">
        <f t="array" ref="H493">IF(B493="","",IFERROR(XLOOKUP(B493,DATA!$B$4:$B$2103,DATA!$E$4:$E$2103,0,0,1),0))</f>
        <v>13</v>
      </c>
      <c r="I493" s="53">
        <f t="array" ref="I493">IF(B493="","",IFERROR(XLOOKUP(B493,DATA!$B$4:$B$2103,DATA!$F$4:$F$2103,0,0,1),0))</f>
        <v>161684.3</v>
      </c>
      <c r="J493" s="53">
        <f t="shared" si="1"/>
        <v>2101895.9</v>
      </c>
      <c r="K493" s="52">
        <f t="array" ref="K493">IF(B493="","",IFERROR(XLOOKUP(B493,DATA!$B$4:$B$2103,DATA!$N$4:$N$2103,0,0,1),0))</f>
        <v>1123</v>
      </c>
      <c r="L493" s="86">
        <f t="shared" si="2"/>
        <v>3.076712329</v>
      </c>
      <c r="M493" s="52">
        <f t="array" ref="M493">IF(B493="","",IFERROR(XLOOKUP(B493,DATA!$B$4:$B$2103,DATA!$P$4:$P$2103,0,0,1),0))</f>
        <v>0</v>
      </c>
      <c r="N493" s="52">
        <f t="shared" si="3"/>
        <v>11</v>
      </c>
      <c r="O493" s="52">
        <f t="shared" si="4"/>
        <v>33</v>
      </c>
      <c r="P493" s="52">
        <f t="shared" si="5"/>
        <v>4</v>
      </c>
      <c r="Q493" s="52" t="str">
        <f t="shared" si="6"/>
        <v>REORDEN INMEDIATO</v>
      </c>
      <c r="R493" s="52" t="str">
        <f t="shared" si="7"/>
        <v>GENERAR OC EN 24H</v>
      </c>
      <c r="S493" s="52">
        <f t="shared" si="8"/>
        <v>20</v>
      </c>
      <c r="T493" s="53">
        <f t="shared" si="9"/>
        <v>3233686</v>
      </c>
      <c r="U493" s="52" t="str">
        <f t="array" ref="U493">IF(B493="","",IFERROR(XLOOKUP(B493,DATA!$B$4:$B$2103,DATA!$M$4:$M$2103,"",0,1),""))</f>
        <v>A</v>
      </c>
      <c r="V493" s="52" t="str">
        <f t="array" ref="V493">IF(B493="","",IFERROR(XLOOKUP(B493,DATA!$B$4:$B$2103,DATA!$X$4:$X$2103,"",0,1),""))</f>
        <v>SU01F0302</v>
      </c>
      <c r="W493" s="52" t="str">
        <f t="array" ref="W493">IF(B493="","",IFERROR(XLOOKUP(B493,DATA!$B$4:$B$2103,DATA!$H$4:$H$2103,"",0,1),""))</f>
        <v>PLATAFORMA</v>
      </c>
      <c r="X493" s="52" t="str">
        <f t="shared" si="10"/>
        <v>2-ALTA</v>
      </c>
      <c r="Y493" s="87" t="str">
        <f t="shared" si="11"/>
        <v/>
      </c>
      <c r="Z493" s="52" t="str">
        <f t="shared" si="12"/>
        <v/>
      </c>
    </row>
    <row r="494" ht="15.75" customHeight="1">
      <c r="B494" s="47">
        <f>IF(DATA!B494="","",DATA!B494)</f>
        <v>26301271</v>
      </c>
      <c r="C494" s="47">
        <f t="array" ref="C494">IF(B494="","",IFERROR(XLOOKUP(B494,DATA!$B$4:$B$2103,DATA!$D$4:$D$2103,"",0,1),""))</f>
        <v>22144024</v>
      </c>
      <c r="D494" s="47" t="str">
        <f t="array" ref="D494">IF(B494="","",IFERROR(XLOOKUP(B494,DATA!$B$4:$B$2103,DATA!$C$4:$C$2103,"",0,1),""))</f>
        <v>MANGUERA RECTA ENFRIADOR DE CAJA</v>
      </c>
      <c r="E494" s="47">
        <f t="array" ref="E494">IF(B494="","",IFERROR(XLOOKUP(B494,DATA!$B$4:$B$2103,DATA!$W$4:$W$2103,"",0,1),""))</f>
        <v>900315569</v>
      </c>
      <c r="F494" s="47" t="str">
        <f t="array" ref="F494">IF(B494="","",IFERROR(XLOOKUP(E494,PROVEEDORES!$A$2:$A$200,PROVEEDORES!$B$2:$B$200,"NO ENCONTRADO",0,1),""))</f>
        <v>VOLVO GROUP COLOMBIA S A S</v>
      </c>
      <c r="G494" s="47" t="str">
        <f t="array" ref="G494">IF(B494="","",IFERROR(XLOOKUP(B494,DATA!$B$4:$B$2103,DATA!$L$4:$L$2103,"",0,1),""))</f>
        <v>UND</v>
      </c>
      <c r="H494" s="47">
        <f t="array" ref="H494">IF(B494="","",IFERROR(XLOOKUP(B494,DATA!$B$4:$B$2103,DATA!$E$4:$E$2103,0,0,1),0))</f>
        <v>13</v>
      </c>
      <c r="I494" s="48">
        <f t="array" ref="I494">IF(B494="","",IFERROR(XLOOKUP(B494,DATA!$B$4:$B$2103,DATA!$F$4:$F$2103,0,0,1),0))</f>
        <v>84960.65</v>
      </c>
      <c r="J494" s="48">
        <f t="shared" si="1"/>
        <v>1104488.45</v>
      </c>
      <c r="K494" s="47">
        <f t="array" ref="K494">IF(B494="","",IFERROR(XLOOKUP(B494,DATA!$B$4:$B$2103,DATA!$N$4:$N$2103,0,0,1),0))</f>
        <v>1101</v>
      </c>
      <c r="L494" s="85">
        <f t="shared" si="2"/>
        <v>3.016438356</v>
      </c>
      <c r="M494" s="47">
        <f t="array" ref="M494">IF(B494="","",IFERROR(XLOOKUP(B494,DATA!$B$4:$B$2103,DATA!$P$4:$P$2103,0,0,1),0))</f>
        <v>0</v>
      </c>
      <c r="N494" s="47">
        <f t="shared" si="3"/>
        <v>11</v>
      </c>
      <c r="O494" s="47">
        <f t="shared" si="4"/>
        <v>32</v>
      </c>
      <c r="P494" s="47">
        <f t="shared" si="5"/>
        <v>4</v>
      </c>
      <c r="Q494" s="47" t="str">
        <f t="shared" si="6"/>
        <v>REORDEN INMEDIATO</v>
      </c>
      <c r="R494" s="47" t="str">
        <f t="shared" si="7"/>
        <v>GENERAR OC EN 24H</v>
      </c>
      <c r="S494" s="47">
        <f t="shared" si="8"/>
        <v>19</v>
      </c>
      <c r="T494" s="48">
        <f t="shared" si="9"/>
        <v>1614252.35</v>
      </c>
      <c r="U494" s="47" t="str">
        <f t="array" ref="U494">IF(B494="","",IFERROR(XLOOKUP(B494,DATA!$B$4:$B$2103,DATA!$M$4:$M$2103,"",0,1),""))</f>
        <v>A</v>
      </c>
      <c r="V494" s="47" t="str">
        <f t="array" ref="V494">IF(B494="","",IFERROR(XLOOKUP(B494,DATA!$B$4:$B$2103,DATA!$X$4:$X$2103,"",0,1),""))</f>
        <v>SU01F0302</v>
      </c>
      <c r="W494" s="47" t="str">
        <f t="array" ref="W494">IF(B494="","",IFERROR(XLOOKUP(B494,DATA!$B$4:$B$2103,DATA!$H$4:$H$2103,"",0,1),""))</f>
        <v>PLATAFORMA</v>
      </c>
      <c r="X494" s="47" t="str">
        <f t="shared" si="10"/>
        <v>2-ALTA</v>
      </c>
      <c r="Y494" s="65" t="str">
        <f t="shared" si="11"/>
        <v/>
      </c>
      <c r="Z494" s="47" t="str">
        <f t="shared" si="12"/>
        <v/>
      </c>
    </row>
    <row r="495" ht="15.75" customHeight="1">
      <c r="B495" s="52">
        <f>IF(DATA!B495="","",DATA!B495)</f>
        <v>26301272</v>
      </c>
      <c r="C495" s="52">
        <f t="array" ref="C495">IF(B495="","",IFERROR(XLOOKUP(B495,DATA!$B$4:$B$2103,DATA!$D$4:$D$2103,"",0,1),""))</f>
        <v>9959466</v>
      </c>
      <c r="D495" s="52" t="str">
        <f t="array" ref="D495">IF(B495="","",IFERROR(XLOOKUP(B495,DATA!$B$4:$B$2103,DATA!$C$4:$C$2103,"",0,1),""))</f>
        <v>SOPORTE H DE TUBOS DE REFRIGERACION</v>
      </c>
      <c r="E495" s="52">
        <f t="array" ref="E495">IF(B495="","",IFERROR(XLOOKUP(B495,DATA!$B$4:$B$2103,DATA!$W$4:$W$2103,"",0,1),""))</f>
        <v>900315569</v>
      </c>
      <c r="F495" s="52" t="str">
        <f t="array" ref="F495">IF(B495="","",IFERROR(XLOOKUP(E495,PROVEEDORES!$A$2:$A$200,PROVEEDORES!$B$2:$B$200,"NO ENCONTRADO",0,1),""))</f>
        <v>VOLVO GROUP COLOMBIA S A S</v>
      </c>
      <c r="G495" s="52" t="str">
        <f t="array" ref="G495">IF(B495="","",IFERROR(XLOOKUP(B495,DATA!$B$4:$B$2103,DATA!$L$4:$L$2103,"",0,1),""))</f>
        <v>UND</v>
      </c>
      <c r="H495" s="52">
        <f t="array" ref="H495">IF(B495="","",IFERROR(XLOOKUP(B495,DATA!$B$4:$B$2103,DATA!$E$4:$E$2103,0,0,1),0))</f>
        <v>0</v>
      </c>
      <c r="I495" s="53">
        <f t="array" ref="I495">IF(B495="","",IFERROR(XLOOKUP(B495,DATA!$B$4:$B$2103,DATA!$F$4:$F$2103,0,0,1),0))</f>
        <v>0</v>
      </c>
      <c r="J495" s="53">
        <f t="shared" si="1"/>
        <v>0</v>
      </c>
      <c r="K495" s="52">
        <f t="array" ref="K495">IF(B495="","",IFERROR(XLOOKUP(B495,DATA!$B$4:$B$2103,DATA!$N$4:$N$2103,0,0,1),0))</f>
        <v>13</v>
      </c>
      <c r="L495" s="86">
        <f t="shared" si="2"/>
        <v>0.03561643836</v>
      </c>
      <c r="M495" s="52">
        <f t="array" ref="M495">IF(B495="","",IFERROR(XLOOKUP(B495,DATA!$B$4:$B$2103,DATA!$P$4:$P$2103,0,0,1),0))</f>
        <v>0</v>
      </c>
      <c r="N495" s="52">
        <f t="shared" si="3"/>
        <v>0</v>
      </c>
      <c r="O495" s="52">
        <f t="shared" si="4"/>
        <v>0</v>
      </c>
      <c r="P495" s="52">
        <f t="shared" si="5"/>
        <v>0</v>
      </c>
      <c r="Q495" s="52" t="str">
        <f t="shared" si="6"/>
        <v>CRITICO</v>
      </c>
      <c r="R495" s="52" t="str">
        <f t="shared" si="7"/>
        <v>PEDIR INMEDIATAMENTE</v>
      </c>
      <c r="S495" s="52">
        <f t="shared" si="8"/>
        <v>0</v>
      </c>
      <c r="T495" s="53">
        <f t="shared" si="9"/>
        <v>0</v>
      </c>
      <c r="U495" s="52" t="str">
        <f t="array" ref="U495">IF(B495="","",IFERROR(XLOOKUP(B495,DATA!$B$4:$B$2103,DATA!$M$4:$M$2103,"",0,1),""))</f>
        <v>A</v>
      </c>
      <c r="V495" s="52" t="str">
        <f t="array" ref="V495">IF(B495="","",IFERROR(XLOOKUP(B495,DATA!$B$4:$B$2103,DATA!$X$4:$X$2103,"",0,1),""))</f>
        <v>A1</v>
      </c>
      <c r="W495" s="52" t="str">
        <f t="array" ref="W495">IF(B495="","",IFERROR(XLOOKUP(B495,DATA!$B$4:$B$2103,DATA!$H$4:$H$2103,"",0,1),""))</f>
        <v>PLATAFORMA</v>
      </c>
      <c r="X495" s="52" t="str">
        <f t="shared" si="10"/>
        <v>1-MAXIMA</v>
      </c>
      <c r="Y495" s="87">
        <f t="shared" si="11"/>
        <v>13.00495</v>
      </c>
      <c r="Z495" s="52">
        <f t="shared" si="12"/>
        <v>26301272</v>
      </c>
    </row>
    <row r="496" ht="15.75" customHeight="1">
      <c r="B496" s="47">
        <f>IF(DATA!B496="","",DATA!B496)</f>
        <v>26301273</v>
      </c>
      <c r="C496" s="47">
        <f t="array" ref="C496">IF(B496="","",IFERROR(XLOOKUP(B496,DATA!$B$4:$B$2103,DATA!$D$4:$D$2103,"",0,1),""))</f>
        <v>949273</v>
      </c>
      <c r="D496" s="47" t="str">
        <f t="array" ref="D496">IF(B496="","",IFERROR(XLOOKUP(B496,DATA!$B$4:$B$2103,DATA!$C$4:$C$2103,"",0,1),""))</f>
        <v>ABRAZADERA SUJECION TUBO REFRIGERACION</v>
      </c>
      <c r="E496" s="47">
        <f t="array" ref="E496">IF(B496="","",IFERROR(XLOOKUP(B496,DATA!$B$4:$B$2103,DATA!$W$4:$W$2103,"",0,1),""))</f>
        <v>900315569</v>
      </c>
      <c r="F496" s="47" t="str">
        <f t="array" ref="F496">IF(B496="","",IFERROR(XLOOKUP(E496,PROVEEDORES!$A$2:$A$200,PROVEEDORES!$B$2:$B$200,"NO ENCONTRADO",0,1),""))</f>
        <v>VOLVO GROUP COLOMBIA S A S</v>
      </c>
      <c r="G496" s="47" t="str">
        <f t="array" ref="G496">IF(B496="","",IFERROR(XLOOKUP(B496,DATA!$B$4:$B$2103,DATA!$L$4:$L$2103,"",0,1),""))</f>
        <v>UND</v>
      </c>
      <c r="H496" s="47">
        <f t="array" ref="H496">IF(B496="","",IFERROR(XLOOKUP(B496,DATA!$B$4:$B$2103,DATA!$E$4:$E$2103,0,0,1),0))</f>
        <v>16</v>
      </c>
      <c r="I496" s="48">
        <f t="array" ref="I496">IF(B496="","",IFERROR(XLOOKUP(B496,DATA!$B$4:$B$2103,DATA!$F$4:$F$2103,0,0,1),0))</f>
        <v>17850</v>
      </c>
      <c r="J496" s="48">
        <f t="shared" si="1"/>
        <v>285600</v>
      </c>
      <c r="K496" s="47">
        <f t="array" ref="K496">IF(B496="","",IFERROR(XLOOKUP(B496,DATA!$B$4:$B$2103,DATA!$N$4:$N$2103,0,0,1),0))</f>
        <v>0</v>
      </c>
      <c r="L496" s="85">
        <f t="shared" si="2"/>
        <v>0</v>
      </c>
      <c r="M496" s="47">
        <f t="array" ref="M496">IF(B496="","",IFERROR(XLOOKUP(B496,DATA!$B$4:$B$2103,DATA!$P$4:$P$2103,0,0,1),0))</f>
        <v>0</v>
      </c>
      <c r="N496" s="47">
        <f t="shared" si="3"/>
        <v>0</v>
      </c>
      <c r="O496" s="47">
        <f t="shared" si="4"/>
        <v>0</v>
      </c>
      <c r="P496" s="47" t="str">
        <f t="shared" si="5"/>
        <v/>
      </c>
      <c r="Q496" s="47" t="str">
        <f t="shared" si="6"/>
        <v>EXCESO</v>
      </c>
      <c r="R496" s="47" t="str">
        <f t="shared" si="7"/>
        <v>EVALUAR REDUCCION</v>
      </c>
      <c r="S496" s="47">
        <f t="shared" si="8"/>
        <v>0</v>
      </c>
      <c r="T496" s="48">
        <f t="shared" si="9"/>
        <v>0</v>
      </c>
      <c r="U496" s="47" t="str">
        <f t="array" ref="U496">IF(B496="","",IFERROR(XLOOKUP(B496,DATA!$B$4:$B$2103,DATA!$M$4:$M$2103,"",0,1),""))</f>
        <v>A</v>
      </c>
      <c r="V496" s="47" t="str">
        <f t="array" ref="V496">IF(B496="","",IFERROR(XLOOKUP(B496,DATA!$B$4:$B$2103,DATA!$X$4:$X$2103,"",0,1),""))</f>
        <v>SU01F0303</v>
      </c>
      <c r="W496" s="47" t="str">
        <f t="array" ref="W496">IF(B496="","",IFERROR(XLOOKUP(B496,DATA!$B$4:$B$2103,DATA!$H$4:$H$2103,"",0,1),""))</f>
        <v>PLATAFORMA</v>
      </c>
      <c r="X496" s="47" t="str">
        <f t="shared" si="10"/>
        <v>2-ALTA</v>
      </c>
      <c r="Y496" s="65" t="str">
        <f t="shared" si="11"/>
        <v/>
      </c>
      <c r="Z496" s="47" t="str">
        <f t="shared" si="12"/>
        <v/>
      </c>
    </row>
    <row r="497" ht="15.75" customHeight="1">
      <c r="B497" s="52">
        <f>IF(DATA!B497="","",DATA!B497)</f>
        <v>26301274</v>
      </c>
      <c r="C497" s="52">
        <f t="array" ref="C497">IF(B497="","",IFERROR(XLOOKUP(B497,DATA!$B$4:$B$2103,DATA!$D$4:$D$2103,"",0,1),""))</f>
        <v>20576621</v>
      </c>
      <c r="D497" s="52" t="str">
        <f t="array" ref="D497">IF(B497="","",IFERROR(XLOOKUP(B497,DATA!$B$4:$B$2103,DATA!$C$4:$C$2103,"",0,1),""))</f>
        <v>SENSOR DE TEMPERATURA DEL REFRIGERANTE EURO 3</v>
      </c>
      <c r="E497" s="52">
        <f t="array" ref="E497">IF(B497="","",IFERROR(XLOOKUP(B497,DATA!$B$4:$B$2103,DATA!$W$4:$W$2103,"",0,1),""))</f>
        <v>900315569</v>
      </c>
      <c r="F497" s="52" t="str">
        <f t="array" ref="F497">IF(B497="","",IFERROR(XLOOKUP(E497,PROVEEDORES!$A$2:$A$200,PROVEEDORES!$B$2:$B$200,"NO ENCONTRADO",0,1),""))</f>
        <v>VOLVO GROUP COLOMBIA S A S</v>
      </c>
      <c r="G497" s="52" t="str">
        <f t="array" ref="G497">IF(B497="","",IFERROR(XLOOKUP(B497,DATA!$B$4:$B$2103,DATA!$L$4:$L$2103,"",0,1),""))</f>
        <v>UND</v>
      </c>
      <c r="H497" s="52">
        <f t="array" ref="H497">IF(B497="","",IFERROR(XLOOKUP(B497,DATA!$B$4:$B$2103,DATA!$E$4:$E$2103,0,0,1),0))</f>
        <v>1</v>
      </c>
      <c r="I497" s="53">
        <f t="array" ref="I497">IF(B497="","",IFERROR(XLOOKUP(B497,DATA!$B$4:$B$2103,DATA!$F$4:$F$2103,0,0,1),0))</f>
        <v>288447.6</v>
      </c>
      <c r="J497" s="53">
        <f t="shared" si="1"/>
        <v>288447.6</v>
      </c>
      <c r="K497" s="52">
        <f t="array" ref="K497">IF(B497="","",IFERROR(XLOOKUP(B497,DATA!$B$4:$B$2103,DATA!$N$4:$N$2103,0,0,1),0))</f>
        <v>248</v>
      </c>
      <c r="L497" s="86">
        <f t="shared" si="2"/>
        <v>0.6794520548</v>
      </c>
      <c r="M497" s="52">
        <f t="array" ref="M497">IF(B497="","",IFERROR(XLOOKUP(B497,DATA!$B$4:$B$2103,DATA!$P$4:$P$2103,0,0,1),0))</f>
        <v>0</v>
      </c>
      <c r="N497" s="52">
        <f t="shared" si="3"/>
        <v>2</v>
      </c>
      <c r="O497" s="52">
        <f t="shared" si="4"/>
        <v>7</v>
      </c>
      <c r="P497" s="52">
        <f t="shared" si="5"/>
        <v>1</v>
      </c>
      <c r="Q497" s="52" t="str">
        <f t="shared" si="6"/>
        <v>REORDEN INMEDIATO</v>
      </c>
      <c r="R497" s="52" t="str">
        <f t="shared" si="7"/>
        <v>GENERAR OC EN 24H</v>
      </c>
      <c r="S497" s="52">
        <f t="shared" si="8"/>
        <v>6</v>
      </c>
      <c r="T497" s="53">
        <f t="shared" si="9"/>
        <v>1730685.6</v>
      </c>
      <c r="U497" s="52" t="str">
        <f t="array" ref="U497">IF(B497="","",IFERROR(XLOOKUP(B497,DATA!$B$4:$B$2103,DATA!$M$4:$M$2103,"",0,1),""))</f>
        <v>A</v>
      </c>
      <c r="V497" s="52" t="str">
        <f t="array" ref="V497">IF(B497="","",IFERROR(XLOOKUP(B497,DATA!$B$4:$B$2103,DATA!$X$4:$X$2103,"",0,1),""))</f>
        <v>SU01F0304</v>
      </c>
      <c r="W497" s="52" t="str">
        <f t="array" ref="W497">IF(B497="","",IFERROR(XLOOKUP(B497,DATA!$B$4:$B$2103,DATA!$H$4:$H$2103,"",0,1),""))</f>
        <v>PLATAFORMA</v>
      </c>
      <c r="X497" s="52" t="str">
        <f t="shared" si="10"/>
        <v>2-ALTA</v>
      </c>
      <c r="Y497" s="87" t="str">
        <f t="shared" si="11"/>
        <v/>
      </c>
      <c r="Z497" s="52" t="str">
        <f t="shared" si="12"/>
        <v/>
      </c>
    </row>
    <row r="498" ht="15.75" customHeight="1">
      <c r="B498" s="47">
        <f>IF(DATA!B498="","",DATA!B498)</f>
        <v>26301275</v>
      </c>
      <c r="C498" s="47">
        <f t="array" ref="C498">IF(B498="","",IFERROR(XLOOKUP(B498,DATA!$B$4:$B$2103,DATA!$D$4:$D$2103,"",0,1),""))</f>
        <v>24533081</v>
      </c>
      <c r="D498" s="47" t="str">
        <f t="array" ref="D498">IF(B498="","",IFERROR(XLOOKUP(B498,DATA!$B$4:$B$2103,DATA!$C$4:$C$2103,"",0,1),""))</f>
        <v>CAJA DE COJINETE (PIÑON DISTRIBUCIÓN BOMBA DE AGUA)</v>
      </c>
      <c r="E498" s="47">
        <f t="array" ref="E498">IF(B498="","",IFERROR(XLOOKUP(B498,DATA!$B$4:$B$2103,DATA!$W$4:$W$2103,"",0,1),""))</f>
        <v>900315569</v>
      </c>
      <c r="F498" s="47" t="str">
        <f t="array" ref="F498">IF(B498="","",IFERROR(XLOOKUP(E498,PROVEEDORES!$A$2:$A$200,PROVEEDORES!$B$2:$B$200,"NO ENCONTRADO",0,1),""))</f>
        <v>VOLVO GROUP COLOMBIA S A S</v>
      </c>
      <c r="G498" s="47" t="str">
        <f t="array" ref="G498">IF(B498="","",IFERROR(XLOOKUP(B498,DATA!$B$4:$B$2103,DATA!$L$4:$L$2103,"",0,1),""))</f>
        <v>UND</v>
      </c>
      <c r="H498" s="47">
        <f t="array" ref="H498">IF(B498="","",IFERROR(XLOOKUP(B498,DATA!$B$4:$B$2103,DATA!$E$4:$E$2103,0,0,1),0))</f>
        <v>0</v>
      </c>
      <c r="I498" s="48">
        <f t="array" ref="I498">IF(B498="","",IFERROR(XLOOKUP(B498,DATA!$B$4:$B$2103,DATA!$F$4:$F$2103,0,0,1),0))</f>
        <v>2027516</v>
      </c>
      <c r="J498" s="48">
        <f t="shared" si="1"/>
        <v>0</v>
      </c>
      <c r="K498" s="47">
        <f t="array" ref="K498">IF(B498="","",IFERROR(XLOOKUP(B498,DATA!$B$4:$B$2103,DATA!$N$4:$N$2103,0,0,1),0))</f>
        <v>4</v>
      </c>
      <c r="L498" s="85">
        <f t="shared" si="2"/>
        <v>0.01095890411</v>
      </c>
      <c r="M498" s="47">
        <f t="array" ref="M498">IF(B498="","",IFERROR(XLOOKUP(B498,DATA!$B$4:$B$2103,DATA!$P$4:$P$2103,0,0,1),0))</f>
        <v>0</v>
      </c>
      <c r="N498" s="47">
        <f t="shared" si="3"/>
        <v>0</v>
      </c>
      <c r="O498" s="47">
        <f t="shared" si="4"/>
        <v>0</v>
      </c>
      <c r="P498" s="47">
        <f t="shared" si="5"/>
        <v>0</v>
      </c>
      <c r="Q498" s="47" t="str">
        <f t="shared" si="6"/>
        <v>CRITICO</v>
      </c>
      <c r="R498" s="47" t="str">
        <f t="shared" si="7"/>
        <v>PEDIR INMEDIATAMENTE</v>
      </c>
      <c r="S498" s="47">
        <f t="shared" si="8"/>
        <v>0</v>
      </c>
      <c r="T498" s="48">
        <f t="shared" si="9"/>
        <v>0</v>
      </c>
      <c r="U498" s="47" t="str">
        <f t="array" ref="U498">IF(B498="","",IFERROR(XLOOKUP(B498,DATA!$B$4:$B$2103,DATA!$M$4:$M$2103,"",0,1),""))</f>
        <v>C</v>
      </c>
      <c r="V498" s="47" t="str">
        <f t="array" ref="V498">IF(B498="","",IFERROR(XLOOKUP(B498,DATA!$B$4:$B$2103,DATA!$X$4:$X$2103,"",0,1),""))</f>
        <v>SU01F0202</v>
      </c>
      <c r="W498" s="47" t="str">
        <f t="array" ref="W498">IF(B498="","",IFERROR(XLOOKUP(B498,DATA!$B$4:$B$2103,DATA!$H$4:$H$2103,"",0,1),""))</f>
        <v>PLATAFORMA</v>
      </c>
      <c r="X498" s="47" t="str">
        <f t="shared" si="10"/>
        <v>4-BAJA</v>
      </c>
      <c r="Y498" s="65">
        <f t="shared" si="11"/>
        <v>4.00498</v>
      </c>
      <c r="Z498" s="47">
        <f t="shared" si="12"/>
        <v>26301275</v>
      </c>
    </row>
    <row r="499" ht="15.75" customHeight="1">
      <c r="B499" s="52">
        <f>IF(DATA!B499="","",DATA!B499)</f>
        <v>26301276</v>
      </c>
      <c r="C499" s="52">
        <f t="array" ref="C499">IF(B499="","",IFERROR(XLOOKUP(B499,DATA!$B$4:$B$2103,DATA!$D$4:$D$2103,"",0,1),""))</f>
        <v>9522850</v>
      </c>
      <c r="D499" s="52" t="str">
        <f t="array" ref="D499">IF(B499="","",IFERROR(XLOOKUP(B499,DATA!$B$4:$B$2103,DATA!$C$4:$C$2103,"",0,1),""))</f>
        <v>ENFRIADOR DE ACEITE HIDRÁULICO</v>
      </c>
      <c r="E499" s="52">
        <f t="array" ref="E499">IF(B499="","",IFERROR(XLOOKUP(B499,DATA!$B$4:$B$2103,DATA!$W$4:$W$2103,"",0,1),""))</f>
        <v>900315569</v>
      </c>
      <c r="F499" s="52" t="str">
        <f t="array" ref="F499">IF(B499="","",IFERROR(XLOOKUP(E499,PROVEEDORES!$A$2:$A$200,PROVEEDORES!$B$2:$B$200,"NO ENCONTRADO",0,1),""))</f>
        <v>VOLVO GROUP COLOMBIA S A S</v>
      </c>
      <c r="G499" s="52" t="str">
        <f t="array" ref="G499">IF(B499="","",IFERROR(XLOOKUP(B499,DATA!$B$4:$B$2103,DATA!$L$4:$L$2103,"",0,1),""))</f>
        <v>UND</v>
      </c>
      <c r="H499" s="52">
        <f t="array" ref="H499">IF(B499="","",IFERROR(XLOOKUP(B499,DATA!$B$4:$B$2103,DATA!$E$4:$E$2103,0,0,1),0))</f>
        <v>0</v>
      </c>
      <c r="I499" s="53">
        <f t="array" ref="I499">IF(B499="","",IFERROR(XLOOKUP(B499,DATA!$B$4:$B$2103,DATA!$F$4:$F$2103,0,0,1),0))</f>
        <v>3061981</v>
      </c>
      <c r="J499" s="53">
        <f t="shared" si="1"/>
        <v>0</v>
      </c>
      <c r="K499" s="52">
        <f t="array" ref="K499">IF(B499="","",IFERROR(XLOOKUP(B499,DATA!$B$4:$B$2103,DATA!$N$4:$N$2103,0,0,1),0))</f>
        <v>1</v>
      </c>
      <c r="L499" s="86">
        <f t="shared" si="2"/>
        <v>0.002739726027</v>
      </c>
      <c r="M499" s="52">
        <f t="array" ref="M499">IF(B499="","",IFERROR(XLOOKUP(B499,DATA!$B$4:$B$2103,DATA!$P$4:$P$2103,0,0,1),0))</f>
        <v>0</v>
      </c>
      <c r="N499" s="52">
        <f t="shared" si="3"/>
        <v>0</v>
      </c>
      <c r="O499" s="52">
        <f t="shared" si="4"/>
        <v>0</v>
      </c>
      <c r="P499" s="52">
        <f t="shared" si="5"/>
        <v>0</v>
      </c>
      <c r="Q499" s="52" t="str">
        <f t="shared" si="6"/>
        <v>CRITICO</v>
      </c>
      <c r="R499" s="52" t="str">
        <f t="shared" si="7"/>
        <v>PEDIR INMEDIATAMENTE</v>
      </c>
      <c r="S499" s="52">
        <f t="shared" si="8"/>
        <v>0</v>
      </c>
      <c r="T499" s="53">
        <f t="shared" si="9"/>
        <v>0</v>
      </c>
      <c r="U499" s="52" t="str">
        <f t="array" ref="U499">IF(B499="","",IFERROR(XLOOKUP(B499,DATA!$B$4:$B$2103,DATA!$M$4:$M$2103,"",0,1),""))</f>
        <v>C</v>
      </c>
      <c r="V499" s="52" t="str">
        <f t="array" ref="V499">IF(B499="","",IFERROR(XLOOKUP(B499,DATA!$B$4:$B$2103,DATA!$X$4:$X$2103,"",0,1),""))</f>
        <v>SU01A0202</v>
      </c>
      <c r="W499" s="52" t="str">
        <f t="array" ref="W499">IF(B499="","",IFERROR(XLOOKUP(B499,DATA!$B$4:$B$2103,DATA!$H$4:$H$2103,"",0,1),""))</f>
        <v>PLATAFORMA</v>
      </c>
      <c r="X499" s="52" t="str">
        <f t="shared" si="10"/>
        <v>4-BAJA</v>
      </c>
      <c r="Y499" s="87">
        <f t="shared" si="11"/>
        <v>1.00499</v>
      </c>
      <c r="Z499" s="52">
        <f t="shared" si="12"/>
        <v>26301276</v>
      </c>
    </row>
    <row r="500" ht="15.75" customHeight="1">
      <c r="B500" s="47" t="str">
        <f>IF(DATA!B500="","",DATA!B500)</f>
        <v>26301276-R</v>
      </c>
      <c r="C500" s="47">
        <f t="array" ref="C500">IF(B500="","",IFERROR(XLOOKUP(B500,DATA!$B$4:$B$2103,DATA!$D$4:$D$2103,"",0,1),""))</f>
        <v>9522850</v>
      </c>
      <c r="D500" s="47" t="str">
        <f t="array" ref="D500">IF(B500="","",IFERROR(XLOOKUP(B500,DATA!$B$4:$B$2103,DATA!$C$4:$C$2103,"",0,1),""))</f>
        <v>ENFRIADOR DE ACEITE HIDRÁULICO</v>
      </c>
      <c r="E500" s="47">
        <f t="array" ref="E500">IF(B500="","",IFERROR(XLOOKUP(B500,DATA!$B$4:$B$2103,DATA!$W$4:$W$2103,"",0,1),""))</f>
        <v>900315569</v>
      </c>
      <c r="F500" s="47" t="str">
        <f t="array" ref="F500">IF(B500="","",IFERROR(XLOOKUP(E500,PROVEEDORES!$A$2:$A$200,PROVEEDORES!$B$2:$B$200,"NO ENCONTRADO",0,1),""))</f>
        <v>VOLVO GROUP COLOMBIA S A S</v>
      </c>
      <c r="G500" s="47" t="str">
        <f t="array" ref="G500">IF(B500="","",IFERROR(XLOOKUP(B500,DATA!$B$4:$B$2103,DATA!$L$4:$L$2103,"",0,1),""))</f>
        <v>UND</v>
      </c>
      <c r="H500" s="47">
        <f t="array" ref="H500">IF(B500="","",IFERROR(XLOOKUP(B500,DATA!$B$4:$B$2103,DATA!$E$4:$E$2103,0,0,1),0))</f>
        <v>0</v>
      </c>
      <c r="I500" s="48">
        <f t="array" ref="I500">IF(B500="","",IFERROR(XLOOKUP(B500,DATA!$B$4:$B$2103,DATA!$F$4:$F$2103,0,0,1),0))</f>
        <v>2573093</v>
      </c>
      <c r="J500" s="48">
        <f t="shared" si="1"/>
        <v>0</v>
      </c>
      <c r="K500" s="47">
        <f t="array" ref="K500">IF(B500="","",IFERROR(XLOOKUP(B500,DATA!$B$4:$B$2103,DATA!$N$4:$N$2103,0,0,1),0))</f>
        <v>0</v>
      </c>
      <c r="L500" s="85">
        <f t="shared" si="2"/>
        <v>0</v>
      </c>
      <c r="M500" s="47">
        <f t="array" ref="M500">IF(B500="","",IFERROR(XLOOKUP(B500,DATA!$B$4:$B$2103,DATA!$P$4:$P$2103,0,0,1),0))</f>
        <v>0</v>
      </c>
      <c r="N500" s="47">
        <f t="shared" si="3"/>
        <v>0</v>
      </c>
      <c r="O500" s="47">
        <f t="shared" si="4"/>
        <v>0</v>
      </c>
      <c r="P500" s="47" t="str">
        <f t="shared" si="5"/>
        <v/>
      </c>
      <c r="Q500" s="47" t="str">
        <f t="shared" si="6"/>
        <v>CRITICO</v>
      </c>
      <c r="R500" s="47" t="str">
        <f t="shared" si="7"/>
        <v>PEDIR INMEDIATAMENTE</v>
      </c>
      <c r="S500" s="47">
        <f t="shared" si="8"/>
        <v>0</v>
      </c>
      <c r="T500" s="48">
        <f t="shared" si="9"/>
        <v>0</v>
      </c>
      <c r="U500" s="47" t="str">
        <f t="array" ref="U500">IF(B500="","",IFERROR(XLOOKUP(B500,DATA!$B$4:$B$2103,DATA!$M$4:$M$2103,"",0,1),""))</f>
        <v>C</v>
      </c>
      <c r="V500" s="47" t="str">
        <f t="array" ref="V500">IF(B500="","",IFERROR(XLOOKUP(B500,DATA!$B$4:$B$2103,DATA!$X$4:$X$2103,"",0,1),""))</f>
        <v>SU01A0202</v>
      </c>
      <c r="W500" s="47" t="str">
        <f t="array" ref="W500">IF(B500="","",IFERROR(XLOOKUP(B500,DATA!$B$4:$B$2103,DATA!$H$4:$H$2103,"",0,1),""))</f>
        <v>PLATAFORMA</v>
      </c>
      <c r="X500" s="47" t="str">
        <f t="shared" si="10"/>
        <v>4-BAJA</v>
      </c>
      <c r="Y500" s="65" t="str">
        <f t="shared" si="11"/>
        <v/>
      </c>
      <c r="Z500" s="47" t="str">
        <f t="shared" si="12"/>
        <v>26301276-R</v>
      </c>
    </row>
    <row r="501" ht="15.75" customHeight="1">
      <c r="B501" s="52">
        <f>IF(DATA!B501="","",DATA!B501)</f>
        <v>26301278</v>
      </c>
      <c r="C501" s="52">
        <f t="array" ref="C501">IF(B501="","",IFERROR(XLOOKUP(B501,DATA!$B$4:$B$2103,DATA!$D$4:$D$2103,"",0,1),""))</f>
        <v>20728985</v>
      </c>
      <c r="D501" s="52" t="str">
        <f t="array" ref="D501">IF(B501="","",IFERROR(XLOOKUP(B501,DATA!$B$4:$B$2103,DATA!$C$4:$C$2103,"",0,1),""))</f>
        <v>DEPOSITO ACEITE HIDRÁULICO</v>
      </c>
      <c r="E501" s="52">
        <f t="array" ref="E501">IF(B501="","",IFERROR(XLOOKUP(B501,DATA!$B$4:$B$2103,DATA!$W$4:$W$2103,"",0,1),""))</f>
        <v>901688240</v>
      </c>
      <c r="F501" s="52" t="str">
        <f t="array" ref="F501">IF(B501="","",IFERROR(XLOOKUP(E501,PROVEEDORES!$A$2:$A$200,PROVEEDORES!$B$2:$B$200,"NO ENCONTRADO",0,1),""))</f>
        <v>LUCSAR SAS</v>
      </c>
      <c r="G501" s="52" t="str">
        <f t="array" ref="G501">IF(B501="","",IFERROR(XLOOKUP(B501,DATA!$B$4:$B$2103,DATA!$L$4:$L$2103,"",0,1),""))</f>
        <v>UND</v>
      </c>
      <c r="H501" s="52">
        <f t="array" ref="H501">IF(B501="","",IFERROR(XLOOKUP(B501,DATA!$B$4:$B$2103,DATA!$E$4:$E$2103,0,0,1),0))</f>
        <v>0</v>
      </c>
      <c r="I501" s="53">
        <f t="array" ref="I501">IF(B501="","",IFERROR(XLOOKUP(B501,DATA!$B$4:$B$2103,DATA!$F$4:$F$2103,0,0,1),0))</f>
        <v>595000</v>
      </c>
      <c r="J501" s="53">
        <f t="shared" si="1"/>
        <v>0</v>
      </c>
      <c r="K501" s="52">
        <f t="array" ref="K501">IF(B501="","",IFERROR(XLOOKUP(B501,DATA!$B$4:$B$2103,DATA!$N$4:$N$2103,0,0,1),0))</f>
        <v>1</v>
      </c>
      <c r="L501" s="86">
        <f t="shared" si="2"/>
        <v>0.002739726027</v>
      </c>
      <c r="M501" s="52">
        <f t="array" ref="M501">IF(B501="","",IFERROR(XLOOKUP(B501,DATA!$B$4:$B$2103,DATA!$P$4:$P$2103,0,0,1),0))</f>
        <v>0</v>
      </c>
      <c r="N501" s="52">
        <f t="shared" si="3"/>
        <v>0</v>
      </c>
      <c r="O501" s="52">
        <f t="shared" si="4"/>
        <v>0</v>
      </c>
      <c r="P501" s="52">
        <f t="shared" si="5"/>
        <v>0</v>
      </c>
      <c r="Q501" s="52" t="str">
        <f t="shared" si="6"/>
        <v>CRITICO</v>
      </c>
      <c r="R501" s="52" t="str">
        <f t="shared" si="7"/>
        <v>PEDIR INMEDIATAMENTE</v>
      </c>
      <c r="S501" s="52">
        <f t="shared" si="8"/>
        <v>0</v>
      </c>
      <c r="T501" s="53">
        <f t="shared" si="9"/>
        <v>0</v>
      </c>
      <c r="U501" s="52" t="str">
        <f t="array" ref="U501">IF(B501="","",IFERROR(XLOOKUP(B501,DATA!$B$4:$B$2103,DATA!$M$4:$M$2103,"",0,1),""))</f>
        <v>A</v>
      </c>
      <c r="V501" s="52" t="str">
        <f t="array" ref="V501">IF(B501="","",IFERROR(XLOOKUP(B501,DATA!$B$4:$B$2103,DATA!$X$4:$X$2103,"",0,1),""))</f>
        <v>SU01A0202</v>
      </c>
      <c r="W501" s="52" t="str">
        <f t="array" ref="W501">IF(B501="","",IFERROR(XLOOKUP(B501,DATA!$B$4:$B$2103,DATA!$H$4:$H$2103,"",0,1),""))</f>
        <v>PLATAFORMA</v>
      </c>
      <c r="X501" s="52" t="str">
        <f t="shared" si="10"/>
        <v>1-MAXIMA</v>
      </c>
      <c r="Y501" s="87">
        <f t="shared" si="11"/>
        <v>1.00501</v>
      </c>
      <c r="Z501" s="52">
        <f t="shared" si="12"/>
        <v>26301278</v>
      </c>
    </row>
    <row r="502" ht="15.75" customHeight="1">
      <c r="B502" s="47">
        <f>IF(DATA!B502="","",DATA!B502)</f>
        <v>26301279</v>
      </c>
      <c r="C502" s="47" t="str">
        <f t="array" ref="C502">IF(B502="","",IFERROR(XLOOKUP(B502,DATA!$B$4:$B$2103,DATA!$D$4:$D$2103,"",0,1),""))</f>
        <v>V 3096918</v>
      </c>
      <c r="D502" s="47" t="str">
        <f t="array" ref="D502">IF(B502="","",IFERROR(XLOOKUP(B502,DATA!$B$4:$B$2103,DATA!$C$4:$C$2103,"",0,1),""))</f>
        <v>JUEGO REPARACIÓN BOMBA DE AGUA</v>
      </c>
      <c r="E502" s="47">
        <f t="array" ref="E502">IF(B502="","",IFERROR(XLOOKUP(B502,DATA!$B$4:$B$2103,DATA!$W$4:$W$2103,"",0,1),""))</f>
        <v>830074603</v>
      </c>
      <c r="F502" s="47" t="str">
        <f t="array" ref="F502">IF(B502="","",IFERROR(XLOOKUP(E502,PROVEEDORES!$A$2:$A$200,PROVEEDORES!$B$2:$B$200,"NO ENCONTRADO",0,1),""))</f>
        <v>MAQUITECNICOS IMPORTADORES SAS</v>
      </c>
      <c r="G502" s="47" t="str">
        <f t="array" ref="G502">IF(B502="","",IFERROR(XLOOKUP(B502,DATA!$B$4:$B$2103,DATA!$L$4:$L$2103,"",0,1),""))</f>
        <v>UND</v>
      </c>
      <c r="H502" s="47">
        <f t="array" ref="H502">IF(B502="","",IFERROR(XLOOKUP(B502,DATA!$B$4:$B$2103,DATA!$E$4:$E$2103,0,0,1),0))</f>
        <v>0</v>
      </c>
      <c r="I502" s="48">
        <f t="array" ref="I502">IF(B502="","",IFERROR(XLOOKUP(B502,DATA!$B$4:$B$2103,DATA!$F$4:$F$2103,0,0,1),0))</f>
        <v>321300</v>
      </c>
      <c r="J502" s="48">
        <f t="shared" si="1"/>
        <v>0</v>
      </c>
      <c r="K502" s="47">
        <f t="array" ref="K502">IF(B502="","",IFERROR(XLOOKUP(B502,DATA!$B$4:$B$2103,DATA!$N$4:$N$2103,0,0,1),0))</f>
        <v>2</v>
      </c>
      <c r="L502" s="85">
        <f t="shared" si="2"/>
        <v>0.005479452055</v>
      </c>
      <c r="M502" s="47">
        <f t="array" ref="M502">IF(B502="","",IFERROR(XLOOKUP(B502,DATA!$B$4:$B$2103,DATA!$P$4:$P$2103,0,0,1),0))</f>
        <v>0</v>
      </c>
      <c r="N502" s="47">
        <f t="shared" si="3"/>
        <v>0</v>
      </c>
      <c r="O502" s="47">
        <f t="shared" si="4"/>
        <v>0</v>
      </c>
      <c r="P502" s="47">
        <f t="shared" si="5"/>
        <v>0</v>
      </c>
      <c r="Q502" s="47" t="str">
        <f t="shared" si="6"/>
        <v>CRITICO</v>
      </c>
      <c r="R502" s="47" t="str">
        <f t="shared" si="7"/>
        <v>PEDIR INMEDIATAMENTE</v>
      </c>
      <c r="S502" s="47">
        <f t="shared" si="8"/>
        <v>0</v>
      </c>
      <c r="T502" s="48">
        <f t="shared" si="9"/>
        <v>0</v>
      </c>
      <c r="U502" s="47" t="str">
        <f t="array" ref="U502">IF(B502="","",IFERROR(XLOOKUP(B502,DATA!$B$4:$B$2103,DATA!$M$4:$M$2103,"",0,1),""))</f>
        <v>C</v>
      </c>
      <c r="V502" s="47" t="str">
        <f t="array" ref="V502">IF(B502="","",IFERROR(XLOOKUP(B502,DATA!$B$4:$B$2103,DATA!$X$4:$X$2103,"",0,1),""))</f>
        <v>SU01A0202</v>
      </c>
      <c r="W502" s="47" t="str">
        <f t="array" ref="W502">IF(B502="","",IFERROR(XLOOKUP(B502,DATA!$B$4:$B$2103,DATA!$H$4:$H$2103,"",0,1),""))</f>
        <v>PLATAFORMA</v>
      </c>
      <c r="X502" s="47" t="str">
        <f t="shared" si="10"/>
        <v>4-BAJA</v>
      </c>
      <c r="Y502" s="65">
        <f t="shared" si="11"/>
        <v>2.00502</v>
      </c>
      <c r="Z502" s="47">
        <f t="shared" si="12"/>
        <v>26301279</v>
      </c>
    </row>
    <row r="503" ht="15.75" customHeight="1">
      <c r="B503" s="52">
        <f>IF(DATA!B503="","",DATA!B503)</f>
        <v>2630132</v>
      </c>
      <c r="C503" s="52">
        <f t="array" ref="C503">IF(B503="","",IFERROR(XLOOKUP(B503,DATA!$B$4:$B$2103,DATA!$D$4:$D$2103,"",0,1),""))</f>
        <v>984815</v>
      </c>
      <c r="D503" s="52" t="str">
        <f t="array" ref="D503">IF(B503="","",IFERROR(XLOOKUP(B503,DATA!$B$4:$B$2103,DATA!$C$4:$C$2103,"",0,1),""))</f>
        <v>TORNILLO EMBRIDADO M12*30 MM</v>
      </c>
      <c r="E503" s="52">
        <f t="array" ref="E503">IF(B503="","",IFERROR(XLOOKUP(B503,DATA!$B$4:$B$2103,DATA!$W$4:$W$2103,"",0,1),""))</f>
        <v>900315569</v>
      </c>
      <c r="F503" s="52" t="str">
        <f t="array" ref="F503">IF(B503="","",IFERROR(XLOOKUP(E503,PROVEEDORES!$A$2:$A$200,PROVEEDORES!$B$2:$B$200,"NO ENCONTRADO",0,1),""))</f>
        <v>VOLVO GROUP COLOMBIA S A S</v>
      </c>
      <c r="G503" s="52" t="str">
        <f t="array" ref="G503">IF(B503="","",IFERROR(XLOOKUP(B503,DATA!$B$4:$B$2103,DATA!$L$4:$L$2103,"",0,1),""))</f>
        <v>UND</v>
      </c>
      <c r="H503" s="52">
        <f t="array" ref="H503">IF(B503="","",IFERROR(XLOOKUP(B503,DATA!$B$4:$B$2103,DATA!$E$4:$E$2103,0,0,1),0))</f>
        <v>4</v>
      </c>
      <c r="I503" s="53">
        <f t="array" ref="I503">IF(B503="","",IFERROR(XLOOKUP(B503,DATA!$B$4:$B$2103,DATA!$F$4:$F$2103,0,0,1),0))</f>
        <v>8914.921</v>
      </c>
      <c r="J503" s="53">
        <f t="shared" si="1"/>
        <v>35659.684</v>
      </c>
      <c r="K503" s="52">
        <f t="array" ref="K503">IF(B503="","",IFERROR(XLOOKUP(B503,DATA!$B$4:$B$2103,DATA!$N$4:$N$2103,0,0,1),0))</f>
        <v>29</v>
      </c>
      <c r="L503" s="86">
        <f t="shared" si="2"/>
        <v>0.07945205479</v>
      </c>
      <c r="M503" s="52">
        <f t="array" ref="M503">IF(B503="","",IFERROR(XLOOKUP(B503,DATA!$B$4:$B$2103,DATA!$P$4:$P$2103,0,0,1),0))</f>
        <v>0</v>
      </c>
      <c r="N503" s="52">
        <f t="shared" si="3"/>
        <v>0</v>
      </c>
      <c r="O503" s="52">
        <f t="shared" si="4"/>
        <v>1</v>
      </c>
      <c r="P503" s="52">
        <f t="shared" si="5"/>
        <v>50</v>
      </c>
      <c r="Q503" s="52" t="str">
        <f t="shared" si="6"/>
        <v>OPTIMO</v>
      </c>
      <c r="R503" s="52" t="str">
        <f t="shared" si="7"/>
        <v>NIVEL OPTIMO</v>
      </c>
      <c r="S503" s="52">
        <f t="shared" si="8"/>
        <v>0</v>
      </c>
      <c r="T503" s="53">
        <f t="shared" si="9"/>
        <v>0</v>
      </c>
      <c r="U503" s="52" t="str">
        <f t="array" ref="U503">IF(B503="","",IFERROR(XLOOKUP(B503,DATA!$B$4:$B$2103,DATA!$M$4:$M$2103,"",0,1),""))</f>
        <v>B</v>
      </c>
      <c r="V503" s="52" t="str">
        <f t="array" ref="V503">IF(B503="","",IFERROR(XLOOKUP(B503,DATA!$B$4:$B$2103,DATA!$X$4:$X$2103,"",0,1),""))</f>
        <v>SU01F0302</v>
      </c>
      <c r="W503" s="52" t="str">
        <f t="array" ref="W503">IF(B503="","",IFERROR(XLOOKUP(B503,DATA!$B$4:$B$2103,DATA!$H$4:$H$2103,"",0,1),""))</f>
        <v>PLATAFORMA</v>
      </c>
      <c r="X503" s="52" t="str">
        <f t="shared" si="10"/>
        <v>3-MEDIA</v>
      </c>
      <c r="Y503" s="87" t="str">
        <f t="shared" si="11"/>
        <v/>
      </c>
      <c r="Z503" s="52" t="str">
        <f t="shared" si="12"/>
        <v/>
      </c>
    </row>
    <row r="504" ht="15.75" customHeight="1">
      <c r="B504" s="47">
        <f>IF(DATA!B504="","",DATA!B504)</f>
        <v>30000028</v>
      </c>
      <c r="C504" s="47" t="str">
        <f t="array" ref="C504">IF(B504="","",IFERROR(XLOOKUP(B504,DATA!$B$4:$B$2103,DATA!$D$4:$D$2103,"",0,1),""))</f>
        <v>ELEC001</v>
      </c>
      <c r="D504" s="47" t="str">
        <f t="array" ref="D504">IF(B504="","",IFERROR(XLOOKUP(B504,DATA!$B$4:$B$2103,DATA!$C$4:$C$2103,"",0,1),""))</f>
        <v>BOMBILLO CUCUYO LED 24V</v>
      </c>
      <c r="E504" s="47">
        <f t="array" ref="E504">IF(B504="","",IFERROR(XLOOKUP(B504,DATA!$B$4:$B$2103,DATA!$W$4:$W$2103,"",0,1),""))</f>
        <v>900624922</v>
      </c>
      <c r="F504" s="47" t="str">
        <f t="array" ref="F504">IF(B504="","",IFERROR(XLOOKUP(E504,PROVEEDORES!$A$2:$A$200,PROVEEDORES!$B$2:$B$200,"NO ENCONTRADO",0,1),""))</f>
        <v>MASMOVIL SAS</v>
      </c>
      <c r="G504" s="47" t="str">
        <f t="array" ref="G504">IF(B504="","",IFERROR(XLOOKUP(B504,DATA!$B$4:$B$2103,DATA!$L$4:$L$2103,"",0,1),""))</f>
        <v>UND</v>
      </c>
      <c r="H504" s="47">
        <f t="array" ref="H504">IF(B504="","",IFERROR(XLOOKUP(B504,DATA!$B$4:$B$2103,DATA!$E$4:$E$2103,0,0,1),0))</f>
        <v>246</v>
      </c>
      <c r="I504" s="48">
        <f t="array" ref="I504">IF(B504="","",IFERROR(XLOOKUP(B504,DATA!$B$4:$B$2103,DATA!$F$4:$F$2103,0,0,1),0))</f>
        <v>1130.5</v>
      </c>
      <c r="J504" s="48">
        <f t="shared" si="1"/>
        <v>278103</v>
      </c>
      <c r="K504" s="47">
        <f t="array" ref="K504">IF(B504="","",IFERROR(XLOOKUP(B504,DATA!$B$4:$B$2103,DATA!$N$4:$N$2103,0,0,1),0))</f>
        <v>2632</v>
      </c>
      <c r="L504" s="85">
        <f t="shared" si="2"/>
        <v>7.210958904</v>
      </c>
      <c r="M504" s="47">
        <f t="array" ref="M504">IF(B504="","",IFERROR(XLOOKUP(B504,DATA!$B$4:$B$2103,DATA!$P$4:$P$2103,0,0,1),0))</f>
        <v>0</v>
      </c>
      <c r="N504" s="47">
        <f t="shared" si="3"/>
        <v>25</v>
      </c>
      <c r="O504" s="47">
        <f t="shared" si="4"/>
        <v>75</v>
      </c>
      <c r="P504" s="47">
        <f t="shared" si="5"/>
        <v>34</v>
      </c>
      <c r="Q504" s="47" t="str">
        <f t="shared" si="6"/>
        <v>OPTIMO</v>
      </c>
      <c r="R504" s="47" t="str">
        <f t="shared" si="7"/>
        <v>NIVEL OPTIMO</v>
      </c>
      <c r="S504" s="47">
        <f t="shared" si="8"/>
        <v>0</v>
      </c>
      <c r="T504" s="48">
        <f t="shared" si="9"/>
        <v>0</v>
      </c>
      <c r="U504" s="47" t="str">
        <f t="array" ref="U504">IF(B504="","",IFERROR(XLOOKUP(B504,DATA!$B$4:$B$2103,DATA!$M$4:$M$2103,"",0,1),""))</f>
        <v>A</v>
      </c>
      <c r="V504" s="47" t="str">
        <f t="array" ref="V504">IF(B504="","",IFERROR(XLOOKUP(B504,DATA!$B$4:$B$2103,DATA!$X$4:$X$2103,"",0,1),""))</f>
        <v>SU01D0103</v>
      </c>
      <c r="W504" s="47" t="str">
        <f t="array" ref="W504">IF(B504="","",IFERROR(XLOOKUP(B504,DATA!$B$4:$B$2103,DATA!$H$4:$H$2103,"",0,1),""))</f>
        <v>ELECTRICIDAD</v>
      </c>
      <c r="X504" s="47" t="str">
        <f t="shared" si="10"/>
        <v>2-ALTA</v>
      </c>
      <c r="Y504" s="65" t="str">
        <f t="shared" si="11"/>
        <v/>
      </c>
      <c r="Z504" s="47" t="str">
        <f t="shared" si="12"/>
        <v/>
      </c>
    </row>
    <row r="505" ht="15.75" customHeight="1">
      <c r="B505" s="52">
        <f>IF(DATA!B505="","",DATA!B505)</f>
        <v>30000030</v>
      </c>
      <c r="C505" s="52">
        <f t="array" ref="C505">IF(B505="","",IFERROR(XLOOKUP(B505,DATA!$B$4:$B$2103,DATA!$D$4:$D$2103,"",0,1),""))</f>
        <v>70351744</v>
      </c>
      <c r="D505" s="52" t="str">
        <f t="array" ref="D505">IF(B505="","",IFERROR(XLOOKUP(B505,DATA!$B$4:$B$2103,DATA!$C$4:$C$2103,"",0,1),""))</f>
        <v>CONMUTADOR DE LUCES DIRECCIONALES</v>
      </c>
      <c r="E505" s="52">
        <f t="array" ref="E505">IF(B505="","",IFERROR(XLOOKUP(B505,DATA!$B$4:$B$2103,DATA!$W$4:$W$2103,"",0,1),""))</f>
        <v>900315569</v>
      </c>
      <c r="F505" s="52" t="str">
        <f t="array" ref="F505">IF(B505="","",IFERROR(XLOOKUP(E505,PROVEEDORES!$A$2:$A$200,PROVEEDORES!$B$2:$B$200,"NO ENCONTRADO",0,1),""))</f>
        <v>VOLVO GROUP COLOMBIA S A S</v>
      </c>
      <c r="G505" s="52" t="str">
        <f t="array" ref="G505">IF(B505="","",IFERROR(XLOOKUP(B505,DATA!$B$4:$B$2103,DATA!$L$4:$L$2103,"",0,1),""))</f>
        <v>UND</v>
      </c>
      <c r="H505" s="52">
        <f t="array" ref="H505">IF(B505="","",IFERROR(XLOOKUP(B505,DATA!$B$4:$B$2103,DATA!$E$4:$E$2103,0,0,1),0))</f>
        <v>0</v>
      </c>
      <c r="I505" s="53">
        <f t="array" ref="I505">IF(B505="","",IFERROR(XLOOKUP(B505,DATA!$B$4:$B$2103,DATA!$F$4:$F$2103,0,0,1),0))</f>
        <v>285600</v>
      </c>
      <c r="J505" s="53">
        <f t="shared" si="1"/>
        <v>0</v>
      </c>
      <c r="K505" s="52">
        <f t="array" ref="K505">IF(B505="","",IFERROR(XLOOKUP(B505,DATA!$B$4:$B$2103,DATA!$N$4:$N$2103,0,0,1),0))</f>
        <v>11</v>
      </c>
      <c r="L505" s="86">
        <f t="shared" si="2"/>
        <v>0.0301369863</v>
      </c>
      <c r="M505" s="52">
        <f t="array" ref="M505">IF(B505="","",IFERROR(XLOOKUP(B505,DATA!$B$4:$B$2103,DATA!$P$4:$P$2103,0,0,1),0))</f>
        <v>0</v>
      </c>
      <c r="N505" s="52">
        <f t="shared" si="3"/>
        <v>0</v>
      </c>
      <c r="O505" s="52">
        <f t="shared" si="4"/>
        <v>0</v>
      </c>
      <c r="P505" s="52">
        <f t="shared" si="5"/>
        <v>0</v>
      </c>
      <c r="Q505" s="52" t="str">
        <f t="shared" si="6"/>
        <v>CRITICO</v>
      </c>
      <c r="R505" s="52" t="str">
        <f t="shared" si="7"/>
        <v>PEDIR INMEDIATAMENTE</v>
      </c>
      <c r="S505" s="52">
        <f t="shared" si="8"/>
        <v>0</v>
      </c>
      <c r="T505" s="53">
        <f t="shared" si="9"/>
        <v>0</v>
      </c>
      <c r="U505" s="52" t="str">
        <f t="array" ref="U505">IF(B505="","",IFERROR(XLOOKUP(B505,DATA!$B$4:$B$2103,DATA!$M$4:$M$2103,"",0,1),""))</f>
        <v>A</v>
      </c>
      <c r="V505" s="52" t="str">
        <f t="array" ref="V505">IF(B505="","",IFERROR(XLOOKUP(B505,DATA!$B$4:$B$2103,DATA!$X$4:$X$2103,"",0,1),""))</f>
        <v>SU01F0203</v>
      </c>
      <c r="W505" s="52" t="str">
        <f t="array" ref="W505">IF(B505="","",IFERROR(XLOOKUP(B505,DATA!$B$4:$B$2103,DATA!$H$4:$H$2103,"",0,1),""))</f>
        <v>ELECTRICIDAD</v>
      </c>
      <c r="X505" s="52" t="str">
        <f t="shared" si="10"/>
        <v>1-MAXIMA</v>
      </c>
      <c r="Y505" s="87">
        <f t="shared" si="11"/>
        <v>11.00505</v>
      </c>
      <c r="Z505" s="52">
        <f t="shared" si="12"/>
        <v>30000030</v>
      </c>
    </row>
    <row r="506" ht="15.75" customHeight="1">
      <c r="B506" s="47" t="str">
        <f>IF(DATA!B506="","",DATA!B506)</f>
        <v>30000030-R</v>
      </c>
      <c r="C506" s="47">
        <f t="array" ref="C506">IF(B506="","",IFERROR(XLOOKUP(B506,DATA!$B$4:$B$2103,DATA!$D$4:$D$2103,"",0,1),""))</f>
        <v>70351744</v>
      </c>
      <c r="D506" s="47" t="str">
        <f t="array" ref="D506">IF(B506="","",IFERROR(XLOOKUP(B506,DATA!$B$4:$B$2103,DATA!$C$4:$C$2103,"",0,1),""))</f>
        <v>CONMUTADOR DE LUCES DIRECCIONALES</v>
      </c>
      <c r="E506" s="47">
        <f t="array" ref="E506">IF(B506="","",IFERROR(XLOOKUP(B506,DATA!$B$4:$B$2103,DATA!$W$4:$W$2103,"",0,1),""))</f>
        <v>901563039</v>
      </c>
      <c r="F506" s="47" t="str">
        <f t="array" ref="F506">IF(B506="","",IFERROR(XLOOKUP(E506,PROVEEDORES!$A$2:$A$200,PROVEEDORES!$B$2:$B$200,"NO ENCONTRADO",0,1),""))</f>
        <v>AUTOTRONICA MASTER SAS</v>
      </c>
      <c r="G506" s="47" t="str">
        <f t="array" ref="G506">IF(B506="","",IFERROR(XLOOKUP(B506,DATA!$B$4:$B$2103,DATA!$L$4:$L$2103,"",0,1),""))</f>
        <v>UND</v>
      </c>
      <c r="H506" s="47">
        <f t="array" ref="H506">IF(B506="","",IFERROR(XLOOKUP(B506,DATA!$B$4:$B$2103,DATA!$E$4:$E$2103,0,0,1),0))</f>
        <v>4</v>
      </c>
      <c r="I506" s="48">
        <f t="array" ref="I506">IF(B506="","",IFERROR(XLOOKUP(B506,DATA!$B$4:$B$2103,DATA!$F$4:$F$2103,0,0,1),0))</f>
        <v>56889.99</v>
      </c>
      <c r="J506" s="48">
        <f t="shared" si="1"/>
        <v>227559.96</v>
      </c>
      <c r="K506" s="47">
        <f t="array" ref="K506">IF(B506="","",IFERROR(XLOOKUP(B506,DATA!$B$4:$B$2103,DATA!$N$4:$N$2103,0,0,1),0))</f>
        <v>82</v>
      </c>
      <c r="L506" s="85">
        <f t="shared" si="2"/>
        <v>0.2246575342</v>
      </c>
      <c r="M506" s="47">
        <f t="array" ref="M506">IF(B506="","",IFERROR(XLOOKUP(B506,DATA!$B$4:$B$2103,DATA!$P$4:$P$2103,0,0,1),0))</f>
        <v>0</v>
      </c>
      <c r="N506" s="47">
        <f t="shared" si="3"/>
        <v>1</v>
      </c>
      <c r="O506" s="47">
        <f t="shared" si="4"/>
        <v>3</v>
      </c>
      <c r="P506" s="47">
        <f t="shared" si="5"/>
        <v>18</v>
      </c>
      <c r="Q506" s="47" t="str">
        <f t="shared" si="6"/>
        <v>PRECAUCION</v>
      </c>
      <c r="R506" s="47" t="str">
        <f t="shared" si="7"/>
        <v>MONITOREAR 48H</v>
      </c>
      <c r="S506" s="47">
        <f t="shared" si="8"/>
        <v>0</v>
      </c>
      <c r="T506" s="48">
        <f t="shared" si="9"/>
        <v>0</v>
      </c>
      <c r="U506" s="47" t="str">
        <f t="array" ref="U506">IF(B506="","",IFERROR(XLOOKUP(B506,DATA!$B$4:$B$2103,DATA!$M$4:$M$2103,"",0,1),""))</f>
        <v>A</v>
      </c>
      <c r="V506" s="47" t="str">
        <f t="array" ref="V506">IF(B506="","",IFERROR(XLOOKUP(B506,DATA!$B$4:$B$2103,DATA!$X$4:$X$2103,"",0,1),""))</f>
        <v>SU01B0205</v>
      </c>
      <c r="W506" s="47" t="str">
        <f t="array" ref="W506">IF(B506="","",IFERROR(XLOOKUP(B506,DATA!$B$4:$B$2103,DATA!$H$4:$H$2103,"",0,1),""))</f>
        <v>ELECTRICIDAD</v>
      </c>
      <c r="X506" s="47" t="str">
        <f t="shared" si="10"/>
        <v>2-ALTA</v>
      </c>
      <c r="Y506" s="65" t="str">
        <f t="shared" si="11"/>
        <v/>
      </c>
      <c r="Z506" s="47" t="str">
        <f t="shared" si="12"/>
        <v/>
      </c>
    </row>
    <row r="507" ht="15.75" customHeight="1">
      <c r="B507" s="52">
        <f>IF(DATA!B507="","",DATA!B507)</f>
        <v>30000031</v>
      </c>
      <c r="C507" s="52" t="str">
        <f t="array" ref="C507">IF(B507="","",IFERROR(XLOOKUP(B507,DATA!$B$4:$B$2103,DATA!$D$4:$D$2103,"",0,1),""))</f>
        <v/>
      </c>
      <c r="D507" s="52" t="str">
        <f t="array" ref="D507">IF(B507="","",IFERROR(XLOOKUP(B507,DATA!$B$4:$B$2103,DATA!$C$4:$C$2103,"",0,1),""))</f>
        <v>CONECTOR TRICETA BOMBILLO HALOGENO</v>
      </c>
      <c r="E507" s="52">
        <f t="array" ref="E507">IF(B507="","",IFERROR(XLOOKUP(B507,DATA!$B$4:$B$2103,DATA!$W$4:$W$2103,"",0,1),""))</f>
        <v>900624922</v>
      </c>
      <c r="F507" s="52" t="str">
        <f t="array" ref="F507">IF(B507="","",IFERROR(XLOOKUP(E507,PROVEEDORES!$A$2:$A$200,PROVEEDORES!$B$2:$B$200,"NO ENCONTRADO",0,1),""))</f>
        <v>MASMOVIL SAS</v>
      </c>
      <c r="G507" s="52" t="str">
        <f t="array" ref="G507">IF(B507="","",IFERROR(XLOOKUP(B507,DATA!$B$4:$B$2103,DATA!$L$4:$L$2103,"",0,1),""))</f>
        <v>UND</v>
      </c>
      <c r="H507" s="52">
        <f t="array" ref="H507">IF(B507="","",IFERROR(XLOOKUP(B507,DATA!$B$4:$B$2103,DATA!$E$4:$E$2103,0,0,1),0))</f>
        <v>19</v>
      </c>
      <c r="I507" s="53">
        <f t="array" ref="I507">IF(B507="","",IFERROR(XLOOKUP(B507,DATA!$B$4:$B$2103,DATA!$F$4:$F$2103,0,0,1),0))</f>
        <v>16422</v>
      </c>
      <c r="J507" s="53">
        <f t="shared" si="1"/>
        <v>312018</v>
      </c>
      <c r="K507" s="52">
        <f t="array" ref="K507">IF(B507="","",IFERROR(XLOOKUP(B507,DATA!$B$4:$B$2103,DATA!$N$4:$N$2103,0,0,1),0))</f>
        <v>99</v>
      </c>
      <c r="L507" s="86">
        <f t="shared" si="2"/>
        <v>0.2712328767</v>
      </c>
      <c r="M507" s="52">
        <f t="array" ref="M507">IF(B507="","",IFERROR(XLOOKUP(B507,DATA!$B$4:$B$2103,DATA!$P$4:$P$2103,0,0,1),0))</f>
        <v>0</v>
      </c>
      <c r="N507" s="52">
        <f t="shared" si="3"/>
        <v>1</v>
      </c>
      <c r="O507" s="52">
        <f t="shared" si="4"/>
        <v>3</v>
      </c>
      <c r="P507" s="52">
        <f t="shared" si="5"/>
        <v>70</v>
      </c>
      <c r="Q507" s="52" t="str">
        <f t="shared" si="6"/>
        <v>OPTIMO</v>
      </c>
      <c r="R507" s="52" t="str">
        <f t="shared" si="7"/>
        <v>NIVEL OPTIMO</v>
      </c>
      <c r="S507" s="52">
        <f t="shared" si="8"/>
        <v>0</v>
      </c>
      <c r="T507" s="53">
        <f t="shared" si="9"/>
        <v>0</v>
      </c>
      <c r="U507" s="52" t="str">
        <f t="array" ref="U507">IF(B507="","",IFERROR(XLOOKUP(B507,DATA!$B$4:$B$2103,DATA!$M$4:$M$2103,"",0,1),""))</f>
        <v>A</v>
      </c>
      <c r="V507" s="52" t="str">
        <f t="array" ref="V507">IF(B507="","",IFERROR(XLOOKUP(B507,DATA!$B$4:$B$2103,DATA!$X$4:$X$2103,"",0,1),""))</f>
        <v>SU01D0103</v>
      </c>
      <c r="W507" s="52" t="str">
        <f t="array" ref="W507">IF(B507="","",IFERROR(XLOOKUP(B507,DATA!$B$4:$B$2103,DATA!$H$4:$H$2103,"",0,1),""))</f>
        <v>ELECTRICIDAD</v>
      </c>
      <c r="X507" s="52" t="str">
        <f t="shared" si="10"/>
        <v>2-ALTA</v>
      </c>
      <c r="Y507" s="87" t="str">
        <f t="shared" si="11"/>
        <v/>
      </c>
      <c r="Z507" s="52" t="str">
        <f t="shared" si="12"/>
        <v/>
      </c>
    </row>
    <row r="508" ht="15.75" customHeight="1">
      <c r="B508" s="47">
        <f>IF(DATA!B508="","",DATA!B508)</f>
        <v>30000032</v>
      </c>
      <c r="C508" s="47" t="str">
        <f t="array" ref="C508">IF(B508="","",IFERROR(XLOOKUP(B508,DATA!$B$4:$B$2103,DATA!$D$4:$D$2103,"",0,1),""))</f>
        <v/>
      </c>
      <c r="D508" s="47" t="str">
        <f t="array" ref="D508">IF(B508="","",IFERROR(XLOOKUP(B508,DATA!$B$4:$B$2103,DATA!$C$4:$C$2103,"",0,1),""))</f>
        <v>SOKET LUZ POSICION</v>
      </c>
      <c r="E508" s="47">
        <f t="array" ref="E508">IF(B508="","",IFERROR(XLOOKUP(B508,DATA!$B$4:$B$2103,DATA!$W$4:$W$2103,"",0,1),""))</f>
        <v>860050977</v>
      </c>
      <c r="F508" s="47" t="str">
        <f t="array" ref="F508">IF(B508="","",IFERROR(XLOOKUP(E508,PROVEEDORES!$A$2:$A$200,PROVEEDORES!$B$2:$B$200,"NO ENCONTRADO",0,1),""))</f>
        <v>ELECTRIPARTES SAS</v>
      </c>
      <c r="G508" s="47" t="str">
        <f t="array" ref="G508">IF(B508="","",IFERROR(XLOOKUP(B508,DATA!$B$4:$B$2103,DATA!$L$4:$L$2103,"",0,1),""))</f>
        <v>UND</v>
      </c>
      <c r="H508" s="47">
        <f t="array" ref="H508">IF(B508="","",IFERROR(XLOOKUP(B508,DATA!$B$4:$B$2103,DATA!$E$4:$E$2103,0,0,1),0))</f>
        <v>10</v>
      </c>
      <c r="I508" s="48">
        <f t="array" ref="I508">IF(B508="","",IFERROR(XLOOKUP(B508,DATA!$B$4:$B$2103,DATA!$F$4:$F$2103,0,0,1),0))</f>
        <v>2249.1</v>
      </c>
      <c r="J508" s="48">
        <f t="shared" si="1"/>
        <v>22491</v>
      </c>
      <c r="K508" s="47">
        <f t="array" ref="K508">IF(B508="","",IFERROR(XLOOKUP(B508,DATA!$B$4:$B$2103,DATA!$N$4:$N$2103,0,0,1),0))</f>
        <v>0</v>
      </c>
      <c r="L508" s="85">
        <f t="shared" si="2"/>
        <v>0</v>
      </c>
      <c r="M508" s="47">
        <f t="array" ref="M508">IF(B508="","",IFERROR(XLOOKUP(B508,DATA!$B$4:$B$2103,DATA!$P$4:$P$2103,0,0,1),0))</f>
        <v>0</v>
      </c>
      <c r="N508" s="47">
        <f t="shared" si="3"/>
        <v>0</v>
      </c>
      <c r="O508" s="47">
        <f t="shared" si="4"/>
        <v>0</v>
      </c>
      <c r="P508" s="47" t="str">
        <f t="shared" si="5"/>
        <v/>
      </c>
      <c r="Q508" s="47" t="str">
        <f t="shared" si="6"/>
        <v>EXCESO</v>
      </c>
      <c r="R508" s="47" t="str">
        <f t="shared" si="7"/>
        <v>EVALUAR REDUCCION</v>
      </c>
      <c r="S508" s="47">
        <f t="shared" si="8"/>
        <v>0</v>
      </c>
      <c r="T508" s="48">
        <f t="shared" si="9"/>
        <v>0</v>
      </c>
      <c r="U508" s="47" t="str">
        <f t="array" ref="U508">IF(B508="","",IFERROR(XLOOKUP(B508,DATA!$B$4:$B$2103,DATA!$M$4:$M$2103,"",0,1),""))</f>
        <v>B</v>
      </c>
      <c r="V508" s="47" t="str">
        <f t="array" ref="V508">IF(B508="","",IFERROR(XLOOKUP(B508,DATA!$B$4:$B$2103,DATA!$X$4:$X$2103,"",0,1),""))</f>
        <v>SU01D0103</v>
      </c>
      <c r="W508" s="47" t="str">
        <f t="array" ref="W508">IF(B508="","",IFERROR(XLOOKUP(B508,DATA!$B$4:$B$2103,DATA!$H$4:$H$2103,"",0,1),""))</f>
        <v>ELECTRICIDAD</v>
      </c>
      <c r="X508" s="47" t="str">
        <f t="shared" si="10"/>
        <v>3-MEDIA</v>
      </c>
      <c r="Y508" s="65" t="str">
        <f t="shared" si="11"/>
        <v/>
      </c>
      <c r="Z508" s="47" t="str">
        <f t="shared" si="12"/>
        <v/>
      </c>
    </row>
    <row r="509" ht="15.75" customHeight="1">
      <c r="B509" s="52">
        <f>IF(DATA!B509="","",DATA!B509)</f>
        <v>30000033</v>
      </c>
      <c r="C509" s="52">
        <f t="array" ref="C509">IF(B509="","",IFERROR(XLOOKUP(B509,DATA!$B$4:$B$2103,DATA!$D$4:$D$2103,"",0,1),""))</f>
        <v>33201324</v>
      </c>
      <c r="D509" s="52" t="str">
        <f t="array" ref="D509">IF(B509="","",IFERROR(XLOOKUP(B509,DATA!$B$4:$B$2103,DATA!$C$4:$C$2103,"",0,1),""))</f>
        <v>CONECTOR HEMBRA LUCES DE SALON</v>
      </c>
      <c r="E509" s="52">
        <f t="array" ref="E509">IF(B509="","",IFERROR(XLOOKUP(B509,DATA!$B$4:$B$2103,DATA!$W$4:$W$2103,"",0,1),""))</f>
        <v>830092963</v>
      </c>
      <c r="F509" s="52" t="str">
        <f t="array" ref="F509">IF(B509="","",IFERROR(XLOOKUP(E509,PROVEEDORES!$A$2:$A$200,PROVEEDORES!$B$2:$B$200,"NO ENCONTRADO",0,1),""))</f>
        <v>SUPERPOLO S.A.S</v>
      </c>
      <c r="G509" s="52" t="str">
        <f t="array" ref="G509">IF(B509="","",IFERROR(XLOOKUP(B509,DATA!$B$4:$B$2103,DATA!$L$4:$L$2103,"",0,1),""))</f>
        <v>UND</v>
      </c>
      <c r="H509" s="52">
        <f t="array" ref="H509">IF(B509="","",IFERROR(XLOOKUP(B509,DATA!$B$4:$B$2103,DATA!$E$4:$E$2103,0,0,1),0))</f>
        <v>6</v>
      </c>
      <c r="I509" s="53">
        <f t="array" ref="I509">IF(B509="","",IFERROR(XLOOKUP(B509,DATA!$B$4:$B$2103,DATA!$F$4:$F$2103,0,0,1),0))</f>
        <v>2300.27</v>
      </c>
      <c r="J509" s="53">
        <f t="shared" si="1"/>
        <v>13801.62</v>
      </c>
      <c r="K509" s="52">
        <f t="array" ref="K509">IF(B509="","",IFERROR(XLOOKUP(B509,DATA!$B$4:$B$2103,DATA!$N$4:$N$2103,0,0,1),0))</f>
        <v>4</v>
      </c>
      <c r="L509" s="86">
        <f t="shared" si="2"/>
        <v>0.01095890411</v>
      </c>
      <c r="M509" s="52">
        <f t="array" ref="M509">IF(B509="","",IFERROR(XLOOKUP(B509,DATA!$B$4:$B$2103,DATA!$P$4:$P$2103,0,0,1),0))</f>
        <v>0</v>
      </c>
      <c r="N509" s="52">
        <f t="shared" si="3"/>
        <v>0</v>
      </c>
      <c r="O509" s="52">
        <f t="shared" si="4"/>
        <v>0</v>
      </c>
      <c r="P509" s="52">
        <f t="shared" si="5"/>
        <v>548</v>
      </c>
      <c r="Q509" s="52" t="str">
        <f t="shared" si="6"/>
        <v>EXCESO</v>
      </c>
      <c r="R509" s="52" t="str">
        <f t="shared" si="7"/>
        <v>EVALUAR REDUCCION</v>
      </c>
      <c r="S509" s="52">
        <f t="shared" si="8"/>
        <v>0</v>
      </c>
      <c r="T509" s="53">
        <f t="shared" si="9"/>
        <v>0</v>
      </c>
      <c r="U509" s="52" t="str">
        <f t="array" ref="U509">IF(B509="","",IFERROR(XLOOKUP(B509,DATA!$B$4:$B$2103,DATA!$M$4:$M$2103,"",0,1),""))</f>
        <v>B</v>
      </c>
      <c r="V509" s="52" t="str">
        <f t="array" ref="V509">IF(B509="","",IFERROR(XLOOKUP(B509,DATA!$B$4:$B$2103,DATA!$X$4:$X$2103,"",0,1),""))</f>
        <v>SU01B0108</v>
      </c>
      <c r="W509" s="52" t="str">
        <f t="array" ref="W509">IF(B509="","",IFERROR(XLOOKUP(B509,DATA!$B$4:$B$2103,DATA!$H$4:$H$2103,"",0,1),""))</f>
        <v>ELECTRICIDAD</v>
      </c>
      <c r="X509" s="52" t="str">
        <f t="shared" si="10"/>
        <v>3-MEDIA</v>
      </c>
      <c r="Y509" s="87" t="str">
        <f t="shared" si="11"/>
        <v/>
      </c>
      <c r="Z509" s="52" t="str">
        <f t="shared" si="12"/>
        <v/>
      </c>
    </row>
    <row r="510" ht="15.75" customHeight="1">
      <c r="B510" s="47">
        <f>IF(DATA!B510="","",DATA!B510)</f>
        <v>30000034</v>
      </c>
      <c r="C510" s="47">
        <f t="array" ref="C510">IF(B510="","",IFERROR(XLOOKUP(B510,DATA!$B$4:$B$2103,DATA!$D$4:$D$2103,"",0,1),""))</f>
        <v>33201339</v>
      </c>
      <c r="D510" s="47" t="str">
        <f t="array" ref="D510">IF(B510="","",IFERROR(XLOOKUP(B510,DATA!$B$4:$B$2103,DATA!$C$4:$C$2103,"",0,1),""))</f>
        <v>TERMINAL MACHO LUCES DE SALON</v>
      </c>
      <c r="E510" s="47">
        <f t="array" ref="E510">IF(B510="","",IFERROR(XLOOKUP(B510,DATA!$B$4:$B$2103,DATA!$W$4:$W$2103,"",0,1),""))</f>
        <v>830092963</v>
      </c>
      <c r="F510" s="47" t="str">
        <f t="array" ref="F510">IF(B510="","",IFERROR(XLOOKUP(E510,PROVEEDORES!$A$2:$A$200,PROVEEDORES!$B$2:$B$200,"NO ENCONTRADO",0,1),""))</f>
        <v>SUPERPOLO S.A.S</v>
      </c>
      <c r="G510" s="47" t="str">
        <f t="array" ref="G510">IF(B510="","",IFERROR(XLOOKUP(B510,DATA!$B$4:$B$2103,DATA!$L$4:$L$2103,"",0,1),""))</f>
        <v>UND</v>
      </c>
      <c r="H510" s="47">
        <f t="array" ref="H510">IF(B510="","",IFERROR(XLOOKUP(B510,DATA!$B$4:$B$2103,DATA!$E$4:$E$2103,0,0,1),0))</f>
        <v>10</v>
      </c>
      <c r="I510" s="48">
        <f t="array" ref="I510">IF(B510="","",IFERROR(XLOOKUP(B510,DATA!$B$4:$B$2103,DATA!$F$4:$F$2103,0,0,1),0))</f>
        <v>499.8</v>
      </c>
      <c r="J510" s="48">
        <f t="shared" si="1"/>
        <v>4998</v>
      </c>
      <c r="K510" s="47">
        <f t="array" ref="K510">IF(B510="","",IFERROR(XLOOKUP(B510,DATA!$B$4:$B$2103,DATA!$N$4:$N$2103,0,0,1),0))</f>
        <v>10</v>
      </c>
      <c r="L510" s="85">
        <f t="shared" si="2"/>
        <v>0.02739726027</v>
      </c>
      <c r="M510" s="47">
        <f t="array" ref="M510">IF(B510="","",IFERROR(XLOOKUP(B510,DATA!$B$4:$B$2103,DATA!$P$4:$P$2103,0,0,1),0))</f>
        <v>0</v>
      </c>
      <c r="N510" s="47">
        <f t="shared" si="3"/>
        <v>0</v>
      </c>
      <c r="O510" s="47">
        <f t="shared" si="4"/>
        <v>0</v>
      </c>
      <c r="P510" s="47">
        <f t="shared" si="5"/>
        <v>365</v>
      </c>
      <c r="Q510" s="47" t="str">
        <f t="shared" si="6"/>
        <v>EXCESO</v>
      </c>
      <c r="R510" s="47" t="str">
        <f t="shared" si="7"/>
        <v>EVALUAR REDUCCION</v>
      </c>
      <c r="S510" s="47">
        <f t="shared" si="8"/>
        <v>0</v>
      </c>
      <c r="T510" s="48">
        <f t="shared" si="9"/>
        <v>0</v>
      </c>
      <c r="U510" s="47" t="str">
        <f t="array" ref="U510">IF(B510="","",IFERROR(XLOOKUP(B510,DATA!$B$4:$B$2103,DATA!$M$4:$M$2103,"",0,1),""))</f>
        <v>B</v>
      </c>
      <c r="V510" s="47" t="str">
        <f t="array" ref="V510">IF(B510="","",IFERROR(XLOOKUP(B510,DATA!$B$4:$B$2103,DATA!$X$4:$X$2103,"",0,1),""))</f>
        <v>SU01B0108</v>
      </c>
      <c r="W510" s="47" t="str">
        <f t="array" ref="W510">IF(B510="","",IFERROR(XLOOKUP(B510,DATA!$B$4:$B$2103,DATA!$H$4:$H$2103,"",0,1),""))</f>
        <v>ELECTRICIDAD</v>
      </c>
      <c r="X510" s="47" t="str">
        <f t="shared" si="10"/>
        <v>3-MEDIA</v>
      </c>
      <c r="Y510" s="65" t="str">
        <f t="shared" si="11"/>
        <v/>
      </c>
      <c r="Z510" s="47" t="str">
        <f t="shared" si="12"/>
        <v/>
      </c>
    </row>
    <row r="511" ht="15.75" customHeight="1">
      <c r="B511" s="52">
        <f>IF(DATA!B511="","",DATA!B511)</f>
        <v>30000035</v>
      </c>
      <c r="C511" s="52">
        <f t="array" ref="C511">IF(B511="","",IFERROR(XLOOKUP(B511,DATA!$B$4:$B$2103,DATA!$D$4:$D$2103,"",0,1),""))</f>
        <v>33201340</v>
      </c>
      <c r="D511" s="52" t="str">
        <f t="array" ref="D511">IF(B511="","",IFERROR(XLOOKUP(B511,DATA!$B$4:$B$2103,DATA!$C$4:$C$2103,"",0,1),""))</f>
        <v>GOMA SELLADO</v>
      </c>
      <c r="E511" s="52">
        <f t="array" ref="E511">IF(B511="","",IFERROR(XLOOKUP(B511,DATA!$B$4:$B$2103,DATA!$W$4:$W$2103,"",0,1),""))</f>
        <v>830092963</v>
      </c>
      <c r="F511" s="52" t="str">
        <f t="array" ref="F511">IF(B511="","",IFERROR(XLOOKUP(E511,PROVEEDORES!$A$2:$A$200,PROVEEDORES!$B$2:$B$200,"NO ENCONTRADO",0,1),""))</f>
        <v>SUPERPOLO S.A.S</v>
      </c>
      <c r="G511" s="52" t="str">
        <f t="array" ref="G511">IF(B511="","",IFERROR(XLOOKUP(B511,DATA!$B$4:$B$2103,DATA!$L$4:$L$2103,"",0,1),""))</f>
        <v>UND</v>
      </c>
      <c r="H511" s="52">
        <f t="array" ref="H511">IF(B511="","",IFERROR(XLOOKUP(B511,DATA!$B$4:$B$2103,DATA!$E$4:$E$2103,0,0,1),0))</f>
        <v>8</v>
      </c>
      <c r="I511" s="53">
        <f t="array" ref="I511">IF(B511="","",IFERROR(XLOOKUP(B511,DATA!$B$4:$B$2103,DATA!$F$4:$F$2103,0,0,1),0))</f>
        <v>199.92</v>
      </c>
      <c r="J511" s="53">
        <f t="shared" si="1"/>
        <v>1599.36</v>
      </c>
      <c r="K511" s="52">
        <f t="array" ref="K511">IF(B511="","",IFERROR(XLOOKUP(B511,DATA!$B$4:$B$2103,DATA!$N$4:$N$2103,0,0,1),0))</f>
        <v>26</v>
      </c>
      <c r="L511" s="86">
        <f t="shared" si="2"/>
        <v>0.07123287671</v>
      </c>
      <c r="M511" s="52">
        <f t="array" ref="M511">IF(B511="","",IFERROR(XLOOKUP(B511,DATA!$B$4:$B$2103,DATA!$P$4:$P$2103,0,0,1),0))</f>
        <v>0</v>
      </c>
      <c r="N511" s="52">
        <f t="shared" si="3"/>
        <v>0</v>
      </c>
      <c r="O511" s="52">
        <f t="shared" si="4"/>
        <v>0</v>
      </c>
      <c r="P511" s="52">
        <f t="shared" si="5"/>
        <v>112</v>
      </c>
      <c r="Q511" s="52" t="str">
        <f t="shared" si="6"/>
        <v>OPTIMO</v>
      </c>
      <c r="R511" s="52" t="str">
        <f t="shared" si="7"/>
        <v>NIVEL OPTIMO</v>
      </c>
      <c r="S511" s="52">
        <f t="shared" si="8"/>
        <v>0</v>
      </c>
      <c r="T511" s="53">
        <f t="shared" si="9"/>
        <v>0</v>
      </c>
      <c r="U511" s="52" t="str">
        <f t="array" ref="U511">IF(B511="","",IFERROR(XLOOKUP(B511,DATA!$B$4:$B$2103,DATA!$M$4:$M$2103,"",0,1),""))</f>
        <v>B</v>
      </c>
      <c r="V511" s="52" t="str">
        <f t="array" ref="V511">IF(B511="","",IFERROR(XLOOKUP(B511,DATA!$B$4:$B$2103,DATA!$X$4:$X$2103,"",0,1),""))</f>
        <v>SU01E0102</v>
      </c>
      <c r="W511" s="52" t="str">
        <f t="array" ref="W511">IF(B511="","",IFERROR(XLOOKUP(B511,DATA!$B$4:$B$2103,DATA!$H$4:$H$2103,"",0,1),""))</f>
        <v>ELECTRICIDAD</v>
      </c>
      <c r="X511" s="52" t="str">
        <f t="shared" si="10"/>
        <v>3-MEDIA</v>
      </c>
      <c r="Y511" s="87" t="str">
        <f t="shared" si="11"/>
        <v/>
      </c>
      <c r="Z511" s="52" t="str">
        <f t="shared" si="12"/>
        <v/>
      </c>
    </row>
    <row r="512" ht="15.75" customHeight="1">
      <c r="B512" s="47">
        <f>IF(DATA!B512="","",DATA!B512)</f>
        <v>3000106</v>
      </c>
      <c r="C512" s="47">
        <f t="array" ref="C512">IF(B512="","",IFERROR(XLOOKUP(B512,DATA!$B$4:$B$2103,DATA!$D$4:$D$2103,"",0,1),""))</f>
        <v>943469</v>
      </c>
      <c r="D512" s="47" t="str">
        <f t="array" ref="D512">IF(B512="","",IFERROR(XLOOKUP(B512,DATA!$B$4:$B$2103,DATA!$C$4:$C$2103,"",0,1),""))</f>
        <v>ABRAZADERA DE MANGUERA Ø10-13</v>
      </c>
      <c r="E512" s="47">
        <f t="array" ref="E512">IF(B512="","",IFERROR(XLOOKUP(B512,DATA!$B$4:$B$2103,DATA!$W$4:$W$2103,"",0,1),""))</f>
        <v>900315569</v>
      </c>
      <c r="F512" s="47" t="str">
        <f t="array" ref="F512">IF(B512="","",IFERROR(XLOOKUP(E512,PROVEEDORES!$A$2:$A$200,PROVEEDORES!$B$2:$B$200,"NO ENCONTRADO",0,1),""))</f>
        <v>VOLVO GROUP COLOMBIA S A S</v>
      </c>
      <c r="G512" s="47" t="str">
        <f t="array" ref="G512">IF(B512="","",IFERROR(XLOOKUP(B512,DATA!$B$4:$B$2103,DATA!$L$4:$L$2103,"",0,1),""))</f>
        <v>UND</v>
      </c>
      <c r="H512" s="47">
        <f t="array" ref="H512">IF(B512="","",IFERROR(XLOOKUP(B512,DATA!$B$4:$B$2103,DATA!$E$4:$E$2103,0,0,1),0))</f>
        <v>0</v>
      </c>
      <c r="I512" s="48">
        <f t="array" ref="I512">IF(B512="","",IFERROR(XLOOKUP(B512,DATA!$B$4:$B$2103,DATA!$F$4:$F$2103,0,0,1),0))</f>
        <v>0</v>
      </c>
      <c r="J512" s="48">
        <f t="shared" si="1"/>
        <v>0</v>
      </c>
      <c r="K512" s="47">
        <f t="array" ref="K512">IF(B512="","",IFERROR(XLOOKUP(B512,DATA!$B$4:$B$2103,DATA!$N$4:$N$2103,0,0,1),0))</f>
        <v>0</v>
      </c>
      <c r="L512" s="85">
        <f t="shared" si="2"/>
        <v>0</v>
      </c>
      <c r="M512" s="47">
        <f t="array" ref="M512">IF(B512="","",IFERROR(XLOOKUP(B512,DATA!$B$4:$B$2103,DATA!$P$4:$P$2103,0,0,1),0))</f>
        <v>0</v>
      </c>
      <c r="N512" s="47">
        <f t="shared" si="3"/>
        <v>0</v>
      </c>
      <c r="O512" s="47">
        <f t="shared" si="4"/>
        <v>0</v>
      </c>
      <c r="P512" s="47" t="str">
        <f t="shared" si="5"/>
        <v/>
      </c>
      <c r="Q512" s="47" t="str">
        <f t="shared" si="6"/>
        <v>CRITICO</v>
      </c>
      <c r="R512" s="47" t="str">
        <f t="shared" si="7"/>
        <v>PEDIR INMEDIATAMENTE</v>
      </c>
      <c r="S512" s="47">
        <f t="shared" si="8"/>
        <v>0</v>
      </c>
      <c r="T512" s="48">
        <f t="shared" si="9"/>
        <v>0</v>
      </c>
      <c r="U512" s="47" t="str">
        <f t="array" ref="U512">IF(B512="","",IFERROR(XLOOKUP(B512,DATA!$B$4:$B$2103,DATA!$M$4:$M$2103,"",0,1),""))</f>
        <v>B</v>
      </c>
      <c r="V512" s="47" t="str">
        <f t="array" ref="V512">IF(B512="","",IFERROR(XLOOKUP(B512,DATA!$B$4:$B$2103,DATA!$X$4:$X$2103,"",0,1),""))</f>
        <v>A1</v>
      </c>
      <c r="W512" s="47" t="str">
        <f t="array" ref="W512">IF(B512="","",IFERROR(XLOOKUP(B512,DATA!$B$4:$B$2103,DATA!$H$4:$H$2103,"",0,1),""))</f>
        <v>PLATAFORMA</v>
      </c>
      <c r="X512" s="47" t="str">
        <f t="shared" si="10"/>
        <v>3-MEDIA</v>
      </c>
      <c r="Y512" s="65" t="str">
        <f t="shared" si="11"/>
        <v/>
      </c>
      <c r="Z512" s="47">
        <f t="shared" si="12"/>
        <v>3000106</v>
      </c>
    </row>
    <row r="513" ht="15.75" customHeight="1">
      <c r="B513" s="52">
        <f>IF(DATA!B513="","",DATA!B513)</f>
        <v>30100005</v>
      </c>
      <c r="C513" s="52">
        <f t="array" ref="C513">IF(B513="","",IFERROR(XLOOKUP(B513,DATA!$B$4:$B$2103,DATA!$D$4:$D$2103,"",0,1),""))</f>
        <v>4047</v>
      </c>
      <c r="D513" s="52" t="str">
        <f t="array" ref="D513">IF(B513="","",IFERROR(XLOOKUP(B513,DATA!$B$4:$B$2103,DATA!$C$4:$C$2103,"",0,1),""))</f>
        <v>TACOGRAFO BVDR DIGITAL</v>
      </c>
      <c r="E513" s="52">
        <f t="array" ref="E513">IF(B513="","",IFERROR(XLOOKUP(B513,DATA!$B$4:$B$2103,DATA!$W$4:$W$2103,"",0,1),""))</f>
        <v>900084087</v>
      </c>
      <c r="F513" s="52" t="str">
        <f t="array" ref="F513">IF(B513="","",IFERROR(XLOOKUP(E513,PROVEEDORES!$A$2:$A$200,PROVEEDORES!$B$2:$B$200,"NO ENCONTRADO",0,1),""))</f>
        <v>SISTEMAS DE CONTROL Y ADMINISTRACION DE FLOTAS S A S</v>
      </c>
      <c r="G513" s="52" t="str">
        <f t="array" ref="G513">IF(B513="","",IFERROR(XLOOKUP(B513,DATA!$B$4:$B$2103,DATA!$L$4:$L$2103,"",0,1),""))</f>
        <v>UND</v>
      </c>
      <c r="H513" s="52">
        <f t="array" ref="H513">IF(B513="","",IFERROR(XLOOKUP(B513,DATA!$B$4:$B$2103,DATA!$E$4:$E$2103,0,0,1),0))</f>
        <v>0</v>
      </c>
      <c r="I513" s="53">
        <f t="array" ref="I513">IF(B513="","",IFERROR(XLOOKUP(B513,DATA!$B$4:$B$2103,DATA!$F$4:$F$2103,0,0,1),0))</f>
        <v>3800702</v>
      </c>
      <c r="J513" s="53">
        <f t="shared" si="1"/>
        <v>0</v>
      </c>
      <c r="K513" s="52">
        <f t="array" ref="K513">IF(B513="","",IFERROR(XLOOKUP(B513,DATA!$B$4:$B$2103,DATA!$N$4:$N$2103,0,0,1),0))</f>
        <v>6</v>
      </c>
      <c r="L513" s="86">
        <f t="shared" si="2"/>
        <v>0.01643835616</v>
      </c>
      <c r="M513" s="52">
        <f t="array" ref="M513">IF(B513="","",IFERROR(XLOOKUP(B513,DATA!$B$4:$B$2103,DATA!$P$4:$P$2103,0,0,1),0))</f>
        <v>0</v>
      </c>
      <c r="N513" s="52">
        <f t="shared" si="3"/>
        <v>0</v>
      </c>
      <c r="O513" s="52">
        <f t="shared" si="4"/>
        <v>0</v>
      </c>
      <c r="P513" s="52">
        <f t="shared" si="5"/>
        <v>0</v>
      </c>
      <c r="Q513" s="52" t="str">
        <f t="shared" si="6"/>
        <v>CRITICO</v>
      </c>
      <c r="R513" s="52" t="str">
        <f t="shared" si="7"/>
        <v>PEDIR INMEDIATAMENTE</v>
      </c>
      <c r="S513" s="52">
        <f t="shared" si="8"/>
        <v>0</v>
      </c>
      <c r="T513" s="53">
        <f t="shared" si="9"/>
        <v>0</v>
      </c>
      <c r="U513" s="52" t="str">
        <f t="array" ref="U513">IF(B513="","",IFERROR(XLOOKUP(B513,DATA!$B$4:$B$2103,DATA!$M$4:$M$2103,"",0,1),""))</f>
        <v>A</v>
      </c>
      <c r="V513" s="52" t="str">
        <f t="array" ref="V513">IF(B513="","",IFERROR(XLOOKUP(B513,DATA!$B$4:$B$2103,DATA!$X$4:$X$2103,"",0,1),""))</f>
        <v>SU01C0203</v>
      </c>
      <c r="W513" s="52" t="str">
        <f t="array" ref="W513">IF(B513="","",IFERROR(XLOOKUP(B513,DATA!$B$4:$B$2103,DATA!$H$4:$H$2103,"",0,1),""))</f>
        <v>COMUNICACIONES</v>
      </c>
      <c r="X513" s="52" t="str">
        <f t="shared" si="10"/>
        <v>1-MAXIMA</v>
      </c>
      <c r="Y513" s="87">
        <f t="shared" si="11"/>
        <v>6.00513</v>
      </c>
      <c r="Z513" s="52">
        <f t="shared" si="12"/>
        <v>30100005</v>
      </c>
    </row>
    <row r="514" ht="15.75" customHeight="1">
      <c r="B514" s="47" t="str">
        <f>IF(DATA!B514="","",DATA!B514)</f>
        <v>30100005-R</v>
      </c>
      <c r="C514" s="47">
        <f t="array" ref="C514">IF(B514="","",IFERROR(XLOOKUP(B514,DATA!$B$4:$B$2103,DATA!$D$4:$D$2103,"",0,1),""))</f>
        <v>4047</v>
      </c>
      <c r="D514" s="47" t="str">
        <f t="array" ref="D514">IF(B514="","",IFERROR(XLOOKUP(B514,DATA!$B$4:$B$2103,DATA!$C$4:$C$2103,"",0,1),""))</f>
        <v>TACOGRAFO BVDR DIGITAL</v>
      </c>
      <c r="E514" s="47">
        <f t="array" ref="E514">IF(B514="","",IFERROR(XLOOKUP(B514,DATA!$B$4:$B$2103,DATA!$W$4:$W$2103,"",0,1),""))</f>
        <v>901563039</v>
      </c>
      <c r="F514" s="47" t="str">
        <f t="array" ref="F514">IF(B514="","",IFERROR(XLOOKUP(E514,PROVEEDORES!$A$2:$A$200,PROVEEDORES!$B$2:$B$200,"NO ENCONTRADO",0,1),""))</f>
        <v>AUTOTRONICA MASTER SAS</v>
      </c>
      <c r="G514" s="47" t="str">
        <f t="array" ref="G514">IF(B514="","",IFERROR(XLOOKUP(B514,DATA!$B$4:$B$2103,DATA!$L$4:$L$2103,"",0,1),""))</f>
        <v>UND</v>
      </c>
      <c r="H514" s="47">
        <f t="array" ref="H514">IF(B514="","",IFERROR(XLOOKUP(B514,DATA!$B$4:$B$2103,DATA!$E$4:$E$2103,0,0,1),0))</f>
        <v>0</v>
      </c>
      <c r="I514" s="48">
        <f t="array" ref="I514">IF(B514="","",IFERROR(XLOOKUP(B514,DATA!$B$4:$B$2103,DATA!$F$4:$F$2103,0,0,1),0))</f>
        <v>499800</v>
      </c>
      <c r="J514" s="48">
        <f t="shared" si="1"/>
        <v>0</v>
      </c>
      <c r="K514" s="47">
        <f t="array" ref="K514">IF(B514="","",IFERROR(XLOOKUP(B514,DATA!$B$4:$B$2103,DATA!$N$4:$N$2103,0,0,1),0))</f>
        <v>14</v>
      </c>
      <c r="L514" s="85">
        <f t="shared" si="2"/>
        <v>0.03835616438</v>
      </c>
      <c r="M514" s="47">
        <f t="array" ref="M514">IF(B514="","",IFERROR(XLOOKUP(B514,DATA!$B$4:$B$2103,DATA!$P$4:$P$2103,0,0,1),0))</f>
        <v>0</v>
      </c>
      <c r="N514" s="47">
        <f t="shared" si="3"/>
        <v>0</v>
      </c>
      <c r="O514" s="47">
        <f t="shared" si="4"/>
        <v>0</v>
      </c>
      <c r="P514" s="47">
        <f t="shared" si="5"/>
        <v>0</v>
      </c>
      <c r="Q514" s="47" t="str">
        <f t="shared" si="6"/>
        <v>CRITICO</v>
      </c>
      <c r="R514" s="47" t="str">
        <f t="shared" si="7"/>
        <v>PEDIR INMEDIATAMENTE</v>
      </c>
      <c r="S514" s="47">
        <f t="shared" si="8"/>
        <v>0</v>
      </c>
      <c r="T514" s="48">
        <f t="shared" si="9"/>
        <v>0</v>
      </c>
      <c r="U514" s="47" t="str">
        <f t="array" ref="U514">IF(B514="","",IFERROR(XLOOKUP(B514,DATA!$B$4:$B$2103,DATA!$M$4:$M$2103,"",0,1),""))</f>
        <v>A</v>
      </c>
      <c r="V514" s="47" t="str">
        <f t="array" ref="V514">IF(B514="","",IFERROR(XLOOKUP(B514,DATA!$B$4:$B$2103,DATA!$X$4:$X$2103,"",0,1),""))</f>
        <v>SU01B0204</v>
      </c>
      <c r="W514" s="47" t="str">
        <f t="array" ref="W514">IF(B514="","",IFERROR(XLOOKUP(B514,DATA!$B$4:$B$2103,DATA!$H$4:$H$2103,"",0,1),""))</f>
        <v>COMUNICACIONES</v>
      </c>
      <c r="X514" s="47" t="str">
        <f t="shared" si="10"/>
        <v>1-MAXIMA</v>
      </c>
      <c r="Y514" s="65">
        <f t="shared" si="11"/>
        <v>14.00514</v>
      </c>
      <c r="Z514" s="47" t="str">
        <f t="shared" si="12"/>
        <v>30100005-R</v>
      </c>
    </row>
    <row r="515" ht="15.75" customHeight="1">
      <c r="B515" s="52">
        <f>IF(DATA!B515="","",DATA!B515)</f>
        <v>30100006</v>
      </c>
      <c r="C515" s="52">
        <f t="array" ref="C515">IF(B515="","",IFERROR(XLOOKUP(B515,DATA!$B$4:$B$2103,DATA!$D$4:$D$2103,"",0,1),""))</f>
        <v>150807247</v>
      </c>
      <c r="D515" s="52" t="str">
        <f t="array" ref="D515">IF(B515="","",IFERROR(XLOOKUP(B515,DATA!$B$4:$B$2103,DATA!$C$4:$C$2103,"",0,1),""))</f>
        <v>PARLANTE CONSOLA UL</v>
      </c>
      <c r="E515" s="52">
        <f t="array" ref="E515">IF(B515="","",IFERROR(XLOOKUP(B515,DATA!$B$4:$B$2103,DATA!$W$4:$W$2103,"",0,1),""))</f>
        <v>900453688</v>
      </c>
      <c r="F515" s="52" t="str">
        <f t="array" ref="F515">IF(B515="","",IFERROR(XLOOKUP(E515,PROVEEDORES!$A$2:$A$200,PROVEEDORES!$B$2:$B$200,"NO ENCONTRADO",0,1),""))</f>
        <v>RECAUDO BOGOTA SAS</v>
      </c>
      <c r="G515" s="52" t="str">
        <f t="array" ref="G515">IF(B515="","",IFERROR(XLOOKUP(B515,DATA!$B$4:$B$2103,DATA!$L$4:$L$2103,"",0,1),""))</f>
        <v>UND</v>
      </c>
      <c r="H515" s="52">
        <f t="array" ref="H515">IF(B515="","",IFERROR(XLOOKUP(B515,DATA!$B$4:$B$2103,DATA!$E$4:$E$2103,0,0,1),0))</f>
        <v>0</v>
      </c>
      <c r="I515" s="53">
        <f t="array" ref="I515">IF(B515="","",IFERROR(XLOOKUP(B515,DATA!$B$4:$B$2103,DATA!$F$4:$F$2103,0,0,1),0))</f>
        <v>330107.2</v>
      </c>
      <c r="J515" s="53">
        <f t="shared" si="1"/>
        <v>0</v>
      </c>
      <c r="K515" s="52">
        <f t="array" ref="K515">IF(B515="","",IFERROR(XLOOKUP(B515,DATA!$B$4:$B$2103,DATA!$N$4:$N$2103,0,0,1),0))</f>
        <v>1</v>
      </c>
      <c r="L515" s="86">
        <f t="shared" si="2"/>
        <v>0.002739726027</v>
      </c>
      <c r="M515" s="52">
        <f t="array" ref="M515">IF(B515="","",IFERROR(XLOOKUP(B515,DATA!$B$4:$B$2103,DATA!$P$4:$P$2103,0,0,1),0))</f>
        <v>0</v>
      </c>
      <c r="N515" s="52">
        <f t="shared" si="3"/>
        <v>0</v>
      </c>
      <c r="O515" s="52">
        <f t="shared" si="4"/>
        <v>0</v>
      </c>
      <c r="P515" s="52">
        <f t="shared" si="5"/>
        <v>0</v>
      </c>
      <c r="Q515" s="52" t="str">
        <f t="shared" si="6"/>
        <v>CRITICO</v>
      </c>
      <c r="R515" s="52" t="str">
        <f t="shared" si="7"/>
        <v>PEDIR INMEDIATAMENTE</v>
      </c>
      <c r="S515" s="52">
        <f t="shared" si="8"/>
        <v>0</v>
      </c>
      <c r="T515" s="53">
        <f t="shared" si="9"/>
        <v>0</v>
      </c>
      <c r="U515" s="52" t="str">
        <f t="array" ref="U515">IF(B515="","",IFERROR(XLOOKUP(B515,DATA!$B$4:$B$2103,DATA!$M$4:$M$2103,"",0,1),""))</f>
        <v>C</v>
      </c>
      <c r="V515" s="52" t="str">
        <f t="array" ref="V515">IF(B515="","",IFERROR(XLOOKUP(B515,DATA!$B$4:$B$2103,DATA!$X$4:$X$2103,"",0,1),""))</f>
        <v>SU01A0202</v>
      </c>
      <c r="W515" s="52" t="str">
        <f t="array" ref="W515">IF(B515="","",IFERROR(XLOOKUP(B515,DATA!$B$4:$B$2103,DATA!$H$4:$H$2103,"",0,1),""))</f>
        <v>COMUNICACIONES</v>
      </c>
      <c r="X515" s="52" t="str">
        <f t="shared" si="10"/>
        <v>4-BAJA</v>
      </c>
      <c r="Y515" s="87">
        <f t="shared" si="11"/>
        <v>1.00515</v>
      </c>
      <c r="Z515" s="52">
        <f t="shared" si="12"/>
        <v>30100006</v>
      </c>
    </row>
    <row r="516" ht="15.75" customHeight="1">
      <c r="B516" s="47">
        <f>IF(DATA!B516="","",DATA!B516)</f>
        <v>30100007</v>
      </c>
      <c r="C516" s="47">
        <f t="array" ref="C516">IF(B516="","",IFERROR(XLOOKUP(B516,DATA!$B$4:$B$2103,DATA!$D$4:$D$2103,"",0,1),""))</f>
        <v>170408007</v>
      </c>
      <c r="D516" s="47" t="str">
        <f t="array" ref="D516">IF(B516="","",IFERROR(XLOOKUP(B516,DATA!$B$4:$B$2103,DATA!$C$4:$C$2103,"",0,1),""))</f>
        <v>CONSOLA ADVANTECH SCREEN LCD</v>
      </c>
      <c r="E516" s="47">
        <f t="array" ref="E516">IF(B516="","",IFERROR(XLOOKUP(B516,DATA!$B$4:$B$2103,DATA!$W$4:$W$2103,"",0,1),""))</f>
        <v>900453688</v>
      </c>
      <c r="F516" s="47" t="str">
        <f t="array" ref="F516">IF(B516="","",IFERROR(XLOOKUP(E516,PROVEEDORES!$A$2:$A$200,PROVEEDORES!$B$2:$B$200,"NO ENCONTRADO",0,1),""))</f>
        <v>RECAUDO BOGOTA SAS</v>
      </c>
      <c r="G516" s="47" t="str">
        <f t="array" ref="G516">IF(B516="","",IFERROR(XLOOKUP(B516,DATA!$B$4:$B$2103,DATA!$L$4:$L$2103,"",0,1),""))</f>
        <v>UND</v>
      </c>
      <c r="H516" s="47">
        <f t="array" ref="H516">IF(B516="","",IFERROR(XLOOKUP(B516,DATA!$B$4:$B$2103,DATA!$E$4:$E$2103,0,0,1),0))</f>
        <v>0</v>
      </c>
      <c r="I516" s="48">
        <f t="array" ref="I516">IF(B516="","",IFERROR(XLOOKUP(B516,DATA!$B$4:$B$2103,DATA!$F$4:$F$2103,0,0,1),0))</f>
        <v>829833.4</v>
      </c>
      <c r="J516" s="48">
        <f t="shared" si="1"/>
        <v>0</v>
      </c>
      <c r="K516" s="47">
        <f t="array" ref="K516">IF(B516="","",IFERROR(XLOOKUP(B516,DATA!$B$4:$B$2103,DATA!$N$4:$N$2103,0,0,1),0))</f>
        <v>2</v>
      </c>
      <c r="L516" s="85">
        <f t="shared" si="2"/>
        <v>0.005479452055</v>
      </c>
      <c r="M516" s="47">
        <f t="array" ref="M516">IF(B516="","",IFERROR(XLOOKUP(B516,DATA!$B$4:$B$2103,DATA!$P$4:$P$2103,0,0,1),0))</f>
        <v>0</v>
      </c>
      <c r="N516" s="47">
        <f t="shared" si="3"/>
        <v>0</v>
      </c>
      <c r="O516" s="47">
        <f t="shared" si="4"/>
        <v>0</v>
      </c>
      <c r="P516" s="47">
        <f t="shared" si="5"/>
        <v>0</v>
      </c>
      <c r="Q516" s="47" t="str">
        <f t="shared" si="6"/>
        <v>CRITICO</v>
      </c>
      <c r="R516" s="47" t="str">
        <f t="shared" si="7"/>
        <v>PEDIR INMEDIATAMENTE</v>
      </c>
      <c r="S516" s="47">
        <f t="shared" si="8"/>
        <v>0</v>
      </c>
      <c r="T516" s="48">
        <f t="shared" si="9"/>
        <v>0</v>
      </c>
      <c r="U516" s="47" t="str">
        <f t="array" ref="U516">IF(B516="","",IFERROR(XLOOKUP(B516,DATA!$B$4:$B$2103,DATA!$M$4:$M$2103,"",0,1),""))</f>
        <v>A</v>
      </c>
      <c r="V516" s="47" t="str">
        <f t="array" ref="V516">IF(B516="","",IFERROR(XLOOKUP(B516,DATA!$B$4:$B$2103,DATA!$X$4:$X$2103,"",0,1),""))</f>
        <v>SU01C0206</v>
      </c>
      <c r="W516" s="47" t="str">
        <f t="array" ref="W516">IF(B516="","",IFERROR(XLOOKUP(B516,DATA!$B$4:$B$2103,DATA!$H$4:$H$2103,"",0,1),""))</f>
        <v>COMUNICACIONES</v>
      </c>
      <c r="X516" s="47" t="str">
        <f t="shared" si="10"/>
        <v>1-MAXIMA</v>
      </c>
      <c r="Y516" s="65">
        <f t="shared" si="11"/>
        <v>2.00516</v>
      </c>
      <c r="Z516" s="47">
        <f t="shared" si="12"/>
        <v>30100007</v>
      </c>
    </row>
    <row r="517" ht="15.75" customHeight="1">
      <c r="B517" s="52">
        <f>IF(DATA!B517="","",DATA!B517)</f>
        <v>30100008</v>
      </c>
      <c r="C517" s="52">
        <f t="array" ref="C517">IF(B517="","",IFERROR(XLOOKUP(B517,DATA!$B$4:$B$2103,DATA!$D$4:$D$2103,"",0,1),""))</f>
        <v>170408005</v>
      </c>
      <c r="D517" s="52" t="str">
        <f t="array" ref="D517">IF(B517="","",IFERROR(XLOOKUP(B517,DATA!$B$4:$B$2103,DATA!$C$4:$C$2103,"",0,1),""))</f>
        <v>TOUCH SCREEN CONSOLA TREK</v>
      </c>
      <c r="E517" s="52">
        <f t="array" ref="E517">IF(B517="","",IFERROR(XLOOKUP(B517,DATA!$B$4:$B$2103,DATA!$W$4:$W$2103,"",0,1),""))</f>
        <v>900453688</v>
      </c>
      <c r="F517" s="52" t="str">
        <f t="array" ref="F517">IF(B517="","",IFERROR(XLOOKUP(E517,PROVEEDORES!$A$2:$A$200,PROVEEDORES!$B$2:$B$200,"NO ENCONTRADO",0,1),""))</f>
        <v>RECAUDO BOGOTA SAS</v>
      </c>
      <c r="G517" s="52" t="str">
        <f t="array" ref="G517">IF(B517="","",IFERROR(XLOOKUP(B517,DATA!$B$4:$B$2103,DATA!$L$4:$L$2103,"",0,1),""))</f>
        <v>UND</v>
      </c>
      <c r="H517" s="52">
        <f t="array" ref="H517">IF(B517="","",IFERROR(XLOOKUP(B517,DATA!$B$4:$B$2103,DATA!$E$4:$E$2103,0,0,1),0))</f>
        <v>0</v>
      </c>
      <c r="I517" s="53">
        <f t="array" ref="I517">IF(B517="","",IFERROR(XLOOKUP(B517,DATA!$B$4:$B$2103,DATA!$F$4:$F$2103,0,0,1),0))</f>
        <v>189885.9</v>
      </c>
      <c r="J517" s="53">
        <f t="shared" si="1"/>
        <v>0</v>
      </c>
      <c r="K517" s="52">
        <f t="array" ref="K517">IF(B517="","",IFERROR(XLOOKUP(B517,DATA!$B$4:$B$2103,DATA!$N$4:$N$2103,0,0,1),0))</f>
        <v>32</v>
      </c>
      <c r="L517" s="86">
        <f t="shared" si="2"/>
        <v>0.08767123288</v>
      </c>
      <c r="M517" s="52">
        <f t="array" ref="M517">IF(B517="","",IFERROR(XLOOKUP(B517,DATA!$B$4:$B$2103,DATA!$P$4:$P$2103,0,0,1),0))</f>
        <v>0</v>
      </c>
      <c r="N517" s="52">
        <f t="shared" si="3"/>
        <v>0</v>
      </c>
      <c r="O517" s="52">
        <f t="shared" si="4"/>
        <v>1</v>
      </c>
      <c r="P517" s="52">
        <f t="shared" si="5"/>
        <v>0</v>
      </c>
      <c r="Q517" s="52" t="str">
        <f t="shared" si="6"/>
        <v>CRITICO</v>
      </c>
      <c r="R517" s="52" t="str">
        <f t="shared" si="7"/>
        <v>PEDIR INMEDIATAMENTE</v>
      </c>
      <c r="S517" s="52">
        <f t="shared" si="8"/>
        <v>1</v>
      </c>
      <c r="T517" s="53">
        <f t="shared" si="9"/>
        <v>189885.9</v>
      </c>
      <c r="U517" s="52" t="str">
        <f t="array" ref="U517">IF(B517="","",IFERROR(XLOOKUP(B517,DATA!$B$4:$B$2103,DATA!$M$4:$M$2103,"",0,1),""))</f>
        <v>B</v>
      </c>
      <c r="V517" s="52" t="str">
        <f t="array" ref="V517">IF(B517="","",IFERROR(XLOOKUP(B517,DATA!$B$4:$B$2103,DATA!$X$4:$X$2103,"",0,1),""))</f>
        <v>SU01C0206</v>
      </c>
      <c r="W517" s="52" t="str">
        <f t="array" ref="W517">IF(B517="","",IFERROR(XLOOKUP(B517,DATA!$B$4:$B$2103,DATA!$H$4:$H$2103,"",0,1),""))</f>
        <v>COMUNICACIONES</v>
      </c>
      <c r="X517" s="52" t="str">
        <f t="shared" si="10"/>
        <v>3-MEDIA</v>
      </c>
      <c r="Y517" s="87">
        <f t="shared" si="11"/>
        <v>32.00517</v>
      </c>
      <c r="Z517" s="52">
        <f t="shared" si="12"/>
        <v>30100008</v>
      </c>
    </row>
    <row r="518" ht="15.75" customHeight="1">
      <c r="B518" s="47">
        <f>IF(DATA!B518="","",DATA!B518)</f>
        <v>30100009</v>
      </c>
      <c r="C518" s="47">
        <f t="array" ref="C518">IF(B518="","",IFERROR(XLOOKUP(B518,DATA!$B$4:$B$2103,DATA!$D$4:$D$2103,"",0,1),""))</f>
        <v>150408334</v>
      </c>
      <c r="D518" s="47" t="str">
        <f t="array" ref="D518">IF(B518="","",IFERROR(XLOOKUP(B518,DATA!$B$4:$B$2103,DATA!$C$4:$C$2103,"",0,1),""))</f>
        <v>ACRILICO PIP INFORMADOR</v>
      </c>
      <c r="E518" s="47">
        <f t="array" ref="E518">IF(B518="","",IFERROR(XLOOKUP(B518,DATA!$B$4:$B$2103,DATA!$W$4:$W$2103,"",0,1),""))</f>
        <v>900453688</v>
      </c>
      <c r="F518" s="47" t="str">
        <f t="array" ref="F518">IF(B518="","",IFERROR(XLOOKUP(E518,PROVEEDORES!$A$2:$A$200,PROVEEDORES!$B$2:$B$200,"NO ENCONTRADO",0,1),""))</f>
        <v>RECAUDO BOGOTA SAS</v>
      </c>
      <c r="G518" s="47" t="str">
        <f t="array" ref="G518">IF(B518="","",IFERROR(XLOOKUP(B518,DATA!$B$4:$B$2103,DATA!$L$4:$L$2103,"",0,1),""))</f>
        <v>UND</v>
      </c>
      <c r="H518" s="47">
        <f t="array" ref="H518">IF(B518="","",IFERROR(XLOOKUP(B518,DATA!$B$4:$B$2103,DATA!$E$4:$E$2103,0,0,1),0))</f>
        <v>0</v>
      </c>
      <c r="I518" s="48">
        <f t="array" ref="I518">IF(B518="","",IFERROR(XLOOKUP(B518,DATA!$B$4:$B$2103,DATA!$F$4:$F$2103,0,0,1),0))</f>
        <v>157656</v>
      </c>
      <c r="J518" s="48">
        <f t="shared" si="1"/>
        <v>0</v>
      </c>
      <c r="K518" s="47">
        <f t="array" ref="K518">IF(B518="","",IFERROR(XLOOKUP(B518,DATA!$B$4:$B$2103,DATA!$N$4:$N$2103,0,0,1),0))</f>
        <v>1</v>
      </c>
      <c r="L518" s="85">
        <f t="shared" si="2"/>
        <v>0.002739726027</v>
      </c>
      <c r="M518" s="47">
        <f t="array" ref="M518">IF(B518="","",IFERROR(XLOOKUP(B518,DATA!$B$4:$B$2103,DATA!$P$4:$P$2103,0,0,1),0))</f>
        <v>0</v>
      </c>
      <c r="N518" s="47">
        <f t="shared" si="3"/>
        <v>0</v>
      </c>
      <c r="O518" s="47">
        <f t="shared" si="4"/>
        <v>0</v>
      </c>
      <c r="P518" s="47">
        <f t="shared" si="5"/>
        <v>0</v>
      </c>
      <c r="Q518" s="47" t="str">
        <f t="shared" si="6"/>
        <v>CRITICO</v>
      </c>
      <c r="R518" s="47" t="str">
        <f t="shared" si="7"/>
        <v>PEDIR INMEDIATAMENTE</v>
      </c>
      <c r="S518" s="47">
        <f t="shared" si="8"/>
        <v>0</v>
      </c>
      <c r="T518" s="48">
        <f t="shared" si="9"/>
        <v>0</v>
      </c>
      <c r="U518" s="47" t="str">
        <f t="array" ref="U518">IF(B518="","",IFERROR(XLOOKUP(B518,DATA!$B$4:$B$2103,DATA!$M$4:$M$2103,"",0,1),""))</f>
        <v>B</v>
      </c>
      <c r="V518" s="47" t="str">
        <f t="array" ref="V518">IF(B518="","",IFERROR(XLOOKUP(B518,DATA!$B$4:$B$2103,DATA!$X$4:$X$2103,"",0,1),""))</f>
        <v>SU01C0206</v>
      </c>
      <c r="W518" s="47" t="str">
        <f t="array" ref="W518">IF(B518="","",IFERROR(XLOOKUP(B518,DATA!$B$4:$B$2103,DATA!$H$4:$H$2103,"",0,1),""))</f>
        <v>COMUNICACIONES</v>
      </c>
      <c r="X518" s="47" t="str">
        <f t="shared" si="10"/>
        <v>3-MEDIA</v>
      </c>
      <c r="Y518" s="65">
        <f t="shared" si="11"/>
        <v>1.00518</v>
      </c>
      <c r="Z518" s="47">
        <f t="shared" si="12"/>
        <v>30100009</v>
      </c>
    </row>
    <row r="519" ht="15.75" customHeight="1">
      <c r="B519" s="52">
        <f>IF(DATA!B519="","",DATA!B519)</f>
        <v>30100010</v>
      </c>
      <c r="C519" s="52">
        <f t="array" ref="C519">IF(B519="","",IFERROR(XLOOKUP(B519,DATA!$B$4:$B$2103,DATA!$D$4:$D$2103,"",0,1),""))</f>
        <v>150907260</v>
      </c>
      <c r="D519" s="52" t="str">
        <f t="array" ref="D519">IF(B519="","",IFERROR(XLOOKUP(B519,DATA!$B$4:$B$2103,DATA!$C$4:$C$2103,"",0,1),""))</f>
        <v>PARLANTE SISTEMA DE AUDIO</v>
      </c>
      <c r="E519" s="52">
        <f t="array" ref="E519">IF(B519="","",IFERROR(XLOOKUP(B519,DATA!$B$4:$B$2103,DATA!$W$4:$W$2103,"",0,1),""))</f>
        <v>900453688</v>
      </c>
      <c r="F519" s="52" t="str">
        <f t="array" ref="F519">IF(B519="","",IFERROR(XLOOKUP(E519,PROVEEDORES!$A$2:$A$200,PROVEEDORES!$B$2:$B$200,"NO ENCONTRADO",0,1),""))</f>
        <v>RECAUDO BOGOTA SAS</v>
      </c>
      <c r="G519" s="52" t="str">
        <f t="array" ref="G519">IF(B519="","",IFERROR(XLOOKUP(B519,DATA!$B$4:$B$2103,DATA!$L$4:$L$2103,"",0,1),""))</f>
        <v>UND</v>
      </c>
      <c r="H519" s="52">
        <f t="array" ref="H519">IF(B519="","",IFERROR(XLOOKUP(B519,DATA!$B$4:$B$2103,DATA!$E$4:$E$2103,0,0,1),0))</f>
        <v>0</v>
      </c>
      <c r="I519" s="53">
        <f t="array" ref="I519">IF(B519="","",IFERROR(XLOOKUP(B519,DATA!$B$4:$B$2103,DATA!$F$4:$F$2103,0,0,1),0))</f>
        <v>0</v>
      </c>
      <c r="J519" s="53">
        <f t="shared" si="1"/>
        <v>0</v>
      </c>
      <c r="K519" s="52">
        <f t="array" ref="K519">IF(B519="","",IFERROR(XLOOKUP(B519,DATA!$B$4:$B$2103,DATA!$N$4:$N$2103,0,0,1),0))</f>
        <v>0</v>
      </c>
      <c r="L519" s="86">
        <f t="shared" si="2"/>
        <v>0</v>
      </c>
      <c r="M519" s="52">
        <f t="array" ref="M519">IF(B519="","",IFERROR(XLOOKUP(B519,DATA!$B$4:$B$2103,DATA!$P$4:$P$2103,0,0,1),0))</f>
        <v>0</v>
      </c>
      <c r="N519" s="52">
        <f t="shared" si="3"/>
        <v>0</v>
      </c>
      <c r="O519" s="52">
        <f t="shared" si="4"/>
        <v>0</v>
      </c>
      <c r="P519" s="52" t="str">
        <f t="shared" si="5"/>
        <v/>
      </c>
      <c r="Q519" s="52" t="str">
        <f t="shared" si="6"/>
        <v>CRITICO</v>
      </c>
      <c r="R519" s="52" t="str">
        <f t="shared" si="7"/>
        <v>PEDIR INMEDIATAMENTE</v>
      </c>
      <c r="S519" s="52">
        <f t="shared" si="8"/>
        <v>0</v>
      </c>
      <c r="T519" s="53">
        <f t="shared" si="9"/>
        <v>0</v>
      </c>
      <c r="U519" s="52" t="str">
        <f t="array" ref="U519">IF(B519="","",IFERROR(XLOOKUP(B519,DATA!$B$4:$B$2103,DATA!$M$4:$M$2103,"",0,1),""))</f>
        <v>B</v>
      </c>
      <c r="V519" s="52" t="str">
        <f t="array" ref="V519">IF(B519="","",IFERROR(XLOOKUP(B519,DATA!$B$4:$B$2103,DATA!$X$4:$X$2103,"",0,1),""))</f>
        <v>SU01C0206</v>
      </c>
      <c r="W519" s="52" t="str">
        <f t="array" ref="W519">IF(B519="","",IFERROR(XLOOKUP(B519,DATA!$B$4:$B$2103,DATA!$H$4:$H$2103,"",0,1),""))</f>
        <v>COMUNICACIONES</v>
      </c>
      <c r="X519" s="52" t="str">
        <f t="shared" si="10"/>
        <v>3-MEDIA</v>
      </c>
      <c r="Y519" s="87" t="str">
        <f t="shared" si="11"/>
        <v/>
      </c>
      <c r="Z519" s="52">
        <f t="shared" si="12"/>
        <v>30100010</v>
      </c>
    </row>
    <row r="520" ht="15.75" customHeight="1">
      <c r="B520" s="47">
        <f>IF(DATA!B520="","",DATA!B520)</f>
        <v>30100011</v>
      </c>
      <c r="C520" s="47" t="str">
        <f t="array" ref="C520">IF(B520="","",IFERROR(XLOOKUP(B520,DATA!$B$4:$B$2103,DATA!$D$4:$D$2103,"",0,1),""))</f>
        <v/>
      </c>
      <c r="D520" s="47" t="str">
        <f t="array" ref="D520">IF(B520="","",IFERROR(XLOOKUP(B520,DATA!$B$4:$B$2103,DATA!$C$4:$C$2103,"",0,1),""))</f>
        <v>MODULO TRANSPONDER</v>
      </c>
      <c r="E520" s="47">
        <f t="array" ref="E520">IF(B520="","",IFERROR(XLOOKUP(B520,DATA!$B$4:$B$2103,DATA!$W$4:$W$2103,"",0,1),""))</f>
        <v>900567363</v>
      </c>
      <c r="F520" s="47" t="str">
        <f t="array" ref="F520">IF(B520="","",IFERROR(XLOOKUP(E520,PROVEEDORES!$A$2:$A$200,PROVEEDORES!$B$2:$B$200,"NO ENCONTRADO",0,1),""))</f>
        <v>MANATEE S.A.S</v>
      </c>
      <c r="G520" s="47" t="str">
        <f t="array" ref="G520">IF(B520="","",IFERROR(XLOOKUP(B520,DATA!$B$4:$B$2103,DATA!$L$4:$L$2103,"",0,1),""))</f>
        <v>UND</v>
      </c>
      <c r="H520" s="47">
        <f t="array" ref="H520">IF(B520="","",IFERROR(XLOOKUP(B520,DATA!$B$4:$B$2103,DATA!$E$4:$E$2103,0,0,1),0))</f>
        <v>0</v>
      </c>
      <c r="I520" s="48">
        <f t="array" ref="I520">IF(B520="","",IFERROR(XLOOKUP(B520,DATA!$B$4:$B$2103,DATA!$F$4:$F$2103,0,0,1),0))</f>
        <v>3186058</v>
      </c>
      <c r="J520" s="48">
        <f t="shared" si="1"/>
        <v>0</v>
      </c>
      <c r="K520" s="47">
        <f t="array" ref="K520">IF(B520="","",IFERROR(XLOOKUP(B520,DATA!$B$4:$B$2103,DATA!$N$4:$N$2103,0,0,1),0))</f>
        <v>4</v>
      </c>
      <c r="L520" s="85">
        <f t="shared" si="2"/>
        <v>0.01095890411</v>
      </c>
      <c r="M520" s="47">
        <f t="array" ref="M520">IF(B520="","",IFERROR(XLOOKUP(B520,DATA!$B$4:$B$2103,DATA!$P$4:$P$2103,0,0,1),0))</f>
        <v>0</v>
      </c>
      <c r="N520" s="47">
        <f t="shared" si="3"/>
        <v>0</v>
      </c>
      <c r="O520" s="47">
        <f t="shared" si="4"/>
        <v>0</v>
      </c>
      <c r="P520" s="47">
        <f t="shared" si="5"/>
        <v>0</v>
      </c>
      <c r="Q520" s="47" t="str">
        <f t="shared" si="6"/>
        <v>CRITICO</v>
      </c>
      <c r="R520" s="47" t="str">
        <f t="shared" si="7"/>
        <v>PEDIR INMEDIATAMENTE</v>
      </c>
      <c r="S520" s="47">
        <f t="shared" si="8"/>
        <v>0</v>
      </c>
      <c r="T520" s="48">
        <f t="shared" si="9"/>
        <v>0</v>
      </c>
      <c r="U520" s="47" t="str">
        <f t="array" ref="U520">IF(B520="","",IFERROR(XLOOKUP(B520,DATA!$B$4:$B$2103,DATA!$M$4:$M$2103,"",0,1),""))</f>
        <v>A</v>
      </c>
      <c r="V520" s="47" t="str">
        <f t="array" ref="V520">IF(B520="","",IFERROR(XLOOKUP(B520,DATA!$B$4:$B$2103,DATA!$X$4:$X$2103,"",0,1),""))</f>
        <v>SU01A0304</v>
      </c>
      <c r="W520" s="47" t="str">
        <f t="array" ref="W520">IF(B520="","",IFERROR(XLOOKUP(B520,DATA!$B$4:$B$2103,DATA!$H$4:$H$2103,"",0,1),""))</f>
        <v>COMUNICACIONES</v>
      </c>
      <c r="X520" s="47" t="str">
        <f t="shared" si="10"/>
        <v>1-MAXIMA</v>
      </c>
      <c r="Y520" s="65">
        <f t="shared" si="11"/>
        <v>4.0052</v>
      </c>
      <c r="Z520" s="47">
        <f t="shared" si="12"/>
        <v>30100011</v>
      </c>
    </row>
    <row r="521" ht="15.75" customHeight="1">
      <c r="B521" s="52">
        <f>IF(DATA!B521="","",DATA!B521)</f>
        <v>30100012</v>
      </c>
      <c r="C521" s="52">
        <f t="array" ref="C521">IF(B521="","",IFERROR(XLOOKUP(B521,DATA!$B$4:$B$2103,DATA!$D$4:$D$2103,"",0,1),""))</f>
        <v>2633079</v>
      </c>
      <c r="D521" s="52" t="str">
        <f t="array" ref="D521">IF(B521="","",IFERROR(XLOOKUP(B521,DATA!$B$4:$B$2103,DATA!$C$4:$C$2103,"",0,1),""))</f>
        <v>MICROFONO FONESTAR CONDUCTOR</v>
      </c>
      <c r="E521" s="52">
        <f t="array" ref="E521">IF(B521="","",IFERROR(XLOOKUP(B521,DATA!$B$4:$B$2103,DATA!$W$4:$W$2103,"",0,1),""))</f>
        <v>900453688</v>
      </c>
      <c r="F521" s="52" t="str">
        <f t="array" ref="F521">IF(B521="","",IFERROR(XLOOKUP(E521,PROVEEDORES!$A$2:$A$200,PROVEEDORES!$B$2:$B$200,"NO ENCONTRADO",0,1),""))</f>
        <v>RECAUDO BOGOTA SAS</v>
      </c>
      <c r="G521" s="52" t="str">
        <f t="array" ref="G521">IF(B521="","",IFERROR(XLOOKUP(B521,DATA!$B$4:$B$2103,DATA!$L$4:$L$2103,"",0,1),""))</f>
        <v>UND</v>
      </c>
      <c r="H521" s="52">
        <f t="array" ref="H521">IF(B521="","",IFERROR(XLOOKUP(B521,DATA!$B$4:$B$2103,DATA!$E$4:$E$2103,0,0,1),0))</f>
        <v>0</v>
      </c>
      <c r="I521" s="53">
        <f t="array" ref="I521">IF(B521="","",IFERROR(XLOOKUP(B521,DATA!$B$4:$B$2103,DATA!$F$4:$F$2103,0,0,1),0))</f>
        <v>414553.2</v>
      </c>
      <c r="J521" s="53">
        <f t="shared" si="1"/>
        <v>0</v>
      </c>
      <c r="K521" s="52">
        <f t="array" ref="K521">IF(B521="","",IFERROR(XLOOKUP(B521,DATA!$B$4:$B$2103,DATA!$N$4:$N$2103,0,0,1),0))</f>
        <v>6</v>
      </c>
      <c r="L521" s="86">
        <f t="shared" si="2"/>
        <v>0.01643835616</v>
      </c>
      <c r="M521" s="52">
        <f t="array" ref="M521">IF(B521="","",IFERROR(XLOOKUP(B521,DATA!$B$4:$B$2103,DATA!$P$4:$P$2103,0,0,1),0))</f>
        <v>0</v>
      </c>
      <c r="N521" s="52">
        <f t="shared" si="3"/>
        <v>0</v>
      </c>
      <c r="O521" s="52">
        <f t="shared" si="4"/>
        <v>0</v>
      </c>
      <c r="P521" s="52">
        <f t="shared" si="5"/>
        <v>0</v>
      </c>
      <c r="Q521" s="52" t="str">
        <f t="shared" si="6"/>
        <v>CRITICO</v>
      </c>
      <c r="R521" s="52" t="str">
        <f t="shared" si="7"/>
        <v>PEDIR INMEDIATAMENTE</v>
      </c>
      <c r="S521" s="52">
        <f t="shared" si="8"/>
        <v>0</v>
      </c>
      <c r="T521" s="53">
        <f t="shared" si="9"/>
        <v>0</v>
      </c>
      <c r="U521" s="52" t="str">
        <f t="array" ref="U521">IF(B521="","",IFERROR(XLOOKUP(B521,DATA!$B$4:$B$2103,DATA!$M$4:$M$2103,"",0,1),""))</f>
        <v>A</v>
      </c>
      <c r="V521" s="52" t="str">
        <f t="array" ref="V521">IF(B521="","",IFERROR(XLOOKUP(B521,DATA!$B$4:$B$2103,DATA!$X$4:$X$2103,"",0,1),""))</f>
        <v>SU01A0304</v>
      </c>
      <c r="W521" s="52" t="str">
        <f t="array" ref="W521">IF(B521="","",IFERROR(XLOOKUP(B521,DATA!$B$4:$B$2103,DATA!$H$4:$H$2103,"",0,1),""))</f>
        <v>COMUNICACIONES</v>
      </c>
      <c r="X521" s="52" t="str">
        <f t="shared" si="10"/>
        <v>1-MAXIMA</v>
      </c>
      <c r="Y521" s="87">
        <f t="shared" si="11"/>
        <v>6.00521</v>
      </c>
      <c r="Z521" s="52">
        <f t="shared" si="12"/>
        <v>30100012</v>
      </c>
    </row>
    <row r="522" ht="15.75" customHeight="1">
      <c r="B522" s="47">
        <f>IF(DATA!B522="","",DATA!B522)</f>
        <v>30100013</v>
      </c>
      <c r="C522" s="47">
        <f t="array" ref="C522">IF(B522="","",IFERROR(XLOOKUP(B522,DATA!$B$4:$B$2103,DATA!$D$4:$D$2103,"",0,1),""))</f>
        <v>1308081257</v>
      </c>
      <c r="D522" s="47" t="str">
        <f t="array" ref="D522">IF(B522="","",IFERROR(XLOOKUP(B522,DATA!$B$4:$B$2103,DATA!$C$4:$C$2103,"",0,1),""))</f>
        <v>CABLE EXTENSOR MICROFONO AMBIENTE FONESTAR</v>
      </c>
      <c r="E522" s="47">
        <f t="array" ref="E522">IF(B522="","",IFERROR(XLOOKUP(B522,DATA!$B$4:$B$2103,DATA!$W$4:$W$2103,"",0,1),""))</f>
        <v>900453688</v>
      </c>
      <c r="F522" s="47" t="str">
        <f t="array" ref="F522">IF(B522="","",IFERROR(XLOOKUP(E522,PROVEEDORES!$A$2:$A$200,PROVEEDORES!$B$2:$B$200,"NO ENCONTRADO",0,1),""))</f>
        <v>RECAUDO BOGOTA SAS</v>
      </c>
      <c r="G522" s="47" t="str">
        <f t="array" ref="G522">IF(B522="","",IFERROR(XLOOKUP(B522,DATA!$B$4:$B$2103,DATA!$L$4:$L$2103,"",0,1),""))</f>
        <v>UND</v>
      </c>
      <c r="H522" s="47">
        <f t="array" ref="H522">IF(B522="","",IFERROR(XLOOKUP(B522,DATA!$B$4:$B$2103,DATA!$E$4:$E$2103,0,0,1),0))</f>
        <v>0</v>
      </c>
      <c r="I522" s="48">
        <f t="array" ref="I522">IF(B522="","",IFERROR(XLOOKUP(B522,DATA!$B$4:$B$2103,DATA!$F$4:$F$2103,0,0,1),0))</f>
        <v>420995.8</v>
      </c>
      <c r="J522" s="48">
        <f t="shared" si="1"/>
        <v>0</v>
      </c>
      <c r="K522" s="47">
        <f t="array" ref="K522">IF(B522="","",IFERROR(XLOOKUP(B522,DATA!$B$4:$B$2103,DATA!$N$4:$N$2103,0,0,1),0))</f>
        <v>1</v>
      </c>
      <c r="L522" s="85">
        <f t="shared" si="2"/>
        <v>0.002739726027</v>
      </c>
      <c r="M522" s="47">
        <f t="array" ref="M522">IF(B522="","",IFERROR(XLOOKUP(B522,DATA!$B$4:$B$2103,DATA!$P$4:$P$2103,0,0,1),0))</f>
        <v>0</v>
      </c>
      <c r="N522" s="47">
        <f t="shared" si="3"/>
        <v>0</v>
      </c>
      <c r="O522" s="47">
        <f t="shared" si="4"/>
        <v>0</v>
      </c>
      <c r="P522" s="47">
        <f t="shared" si="5"/>
        <v>0</v>
      </c>
      <c r="Q522" s="47" t="str">
        <f t="shared" si="6"/>
        <v>CRITICO</v>
      </c>
      <c r="R522" s="47" t="str">
        <f t="shared" si="7"/>
        <v>PEDIR INMEDIATAMENTE</v>
      </c>
      <c r="S522" s="47">
        <f t="shared" si="8"/>
        <v>0</v>
      </c>
      <c r="T522" s="48">
        <f t="shared" si="9"/>
        <v>0</v>
      </c>
      <c r="U522" s="47" t="str">
        <f t="array" ref="U522">IF(B522="","",IFERROR(XLOOKUP(B522,DATA!$B$4:$B$2103,DATA!$M$4:$M$2103,"",0,1),""))</f>
        <v>B</v>
      </c>
      <c r="V522" s="47" t="str">
        <f t="array" ref="V522">IF(B522="","",IFERROR(XLOOKUP(B522,DATA!$B$4:$B$2103,DATA!$X$4:$X$2103,"",0,1),""))</f>
        <v>SU01A0202</v>
      </c>
      <c r="W522" s="47" t="str">
        <f t="array" ref="W522">IF(B522="","",IFERROR(XLOOKUP(B522,DATA!$B$4:$B$2103,DATA!$H$4:$H$2103,"",0,1),""))</f>
        <v>COMUNICACIONES</v>
      </c>
      <c r="X522" s="47" t="str">
        <f t="shared" si="10"/>
        <v>3-MEDIA</v>
      </c>
      <c r="Y522" s="65">
        <f t="shared" si="11"/>
        <v>1.00522</v>
      </c>
      <c r="Z522" s="47">
        <f t="shared" si="12"/>
        <v>30100013</v>
      </c>
    </row>
    <row r="523" ht="15.75" customHeight="1">
      <c r="B523" s="52">
        <f>IF(DATA!B523="","",DATA!B523)</f>
        <v>30100014</v>
      </c>
      <c r="C523" s="52">
        <f t="array" ref="C523">IF(B523="","",IFERROR(XLOOKUP(B523,DATA!$B$4:$B$2103,DATA!$D$4:$D$2103,"",0,1),""))</f>
        <v>120808363</v>
      </c>
      <c r="D523" s="52" t="str">
        <f t="array" ref="D523">IF(B523="","",IFERROR(XLOOKUP(B523,DATA!$B$4:$B$2103,DATA!$C$4:$C$2103,"",0,1),""))</f>
        <v>PEDAL PTT</v>
      </c>
      <c r="E523" s="52">
        <f t="array" ref="E523">IF(B523="","",IFERROR(XLOOKUP(B523,DATA!$B$4:$B$2103,DATA!$W$4:$W$2103,"",0,1),""))</f>
        <v>900453688</v>
      </c>
      <c r="F523" s="52" t="str">
        <f t="array" ref="F523">IF(B523="","",IFERROR(XLOOKUP(E523,PROVEEDORES!$A$2:$A$200,PROVEEDORES!$B$2:$B$200,"NO ENCONTRADO",0,1),""))</f>
        <v>RECAUDO BOGOTA SAS</v>
      </c>
      <c r="G523" s="52" t="str">
        <f t="array" ref="G523">IF(B523="","",IFERROR(XLOOKUP(B523,DATA!$B$4:$B$2103,DATA!$L$4:$L$2103,"",0,1),""))</f>
        <v>UND</v>
      </c>
      <c r="H523" s="52">
        <f t="array" ref="H523">IF(B523="","",IFERROR(XLOOKUP(B523,DATA!$B$4:$B$2103,DATA!$E$4:$E$2103,0,0,1),0))</f>
        <v>0</v>
      </c>
      <c r="I523" s="53">
        <f t="array" ref="I523">IF(B523="","",IFERROR(XLOOKUP(B523,DATA!$B$4:$B$2103,DATA!$F$4:$F$2103,0,0,1),0))</f>
        <v>319148.5</v>
      </c>
      <c r="J523" s="53">
        <f t="shared" si="1"/>
        <v>0</v>
      </c>
      <c r="K523" s="52">
        <f t="array" ref="K523">IF(B523="","",IFERROR(XLOOKUP(B523,DATA!$B$4:$B$2103,DATA!$N$4:$N$2103,0,0,1),0))</f>
        <v>1</v>
      </c>
      <c r="L523" s="86">
        <f t="shared" si="2"/>
        <v>0.002739726027</v>
      </c>
      <c r="M523" s="52">
        <f t="array" ref="M523">IF(B523="","",IFERROR(XLOOKUP(B523,DATA!$B$4:$B$2103,DATA!$P$4:$P$2103,0,0,1),0))</f>
        <v>0</v>
      </c>
      <c r="N523" s="52">
        <f t="shared" si="3"/>
        <v>0</v>
      </c>
      <c r="O523" s="52">
        <f t="shared" si="4"/>
        <v>0</v>
      </c>
      <c r="P523" s="52">
        <f t="shared" si="5"/>
        <v>0</v>
      </c>
      <c r="Q523" s="52" t="str">
        <f t="shared" si="6"/>
        <v>CRITICO</v>
      </c>
      <c r="R523" s="52" t="str">
        <f t="shared" si="7"/>
        <v>PEDIR INMEDIATAMENTE</v>
      </c>
      <c r="S523" s="52">
        <f t="shared" si="8"/>
        <v>0</v>
      </c>
      <c r="T523" s="53">
        <f t="shared" si="9"/>
        <v>0</v>
      </c>
      <c r="U523" s="52" t="str">
        <f t="array" ref="U523">IF(B523="","",IFERROR(XLOOKUP(B523,DATA!$B$4:$B$2103,DATA!$M$4:$M$2103,"",0,1),""))</f>
        <v>A</v>
      </c>
      <c r="V523" s="52" t="str">
        <f t="array" ref="V523">IF(B523="","",IFERROR(XLOOKUP(B523,DATA!$B$4:$B$2103,DATA!$X$4:$X$2103,"",0,1),""))</f>
        <v>SU01A0202</v>
      </c>
      <c r="W523" s="52" t="str">
        <f t="array" ref="W523">IF(B523="","",IFERROR(XLOOKUP(B523,DATA!$B$4:$B$2103,DATA!$H$4:$H$2103,"",0,1),""))</f>
        <v>COMUNICACIONES</v>
      </c>
      <c r="X523" s="52" t="str">
        <f t="shared" si="10"/>
        <v>1-MAXIMA</v>
      </c>
      <c r="Y523" s="87">
        <f t="shared" si="11"/>
        <v>1.00523</v>
      </c>
      <c r="Z523" s="52">
        <f t="shared" si="12"/>
        <v>30100014</v>
      </c>
    </row>
    <row r="524" ht="15.75" customHeight="1">
      <c r="B524" s="47">
        <f>IF(DATA!B524="","",DATA!B524)</f>
        <v>30100015</v>
      </c>
      <c r="C524" s="47">
        <f t="array" ref="C524">IF(B524="","",IFERROR(XLOOKUP(B524,DATA!$B$4:$B$2103,DATA!$D$4:$D$2103,"",0,1),""))</f>
        <v>130808616</v>
      </c>
      <c r="D524" s="47" t="str">
        <f t="array" ref="D524">IF(B524="","",IFERROR(XLOOKUP(B524,DATA!$B$4:$B$2103,DATA!$C$4:$C$2103,"",0,1),""))</f>
        <v>TAPA POSTERIOR CONSOLA ADVANTECH</v>
      </c>
      <c r="E524" s="47">
        <f t="array" ref="E524">IF(B524="","",IFERROR(XLOOKUP(B524,DATA!$B$4:$B$2103,DATA!$W$4:$W$2103,"",0,1),""))</f>
        <v>900453688</v>
      </c>
      <c r="F524" s="47" t="str">
        <f t="array" ref="F524">IF(B524="","",IFERROR(XLOOKUP(E524,PROVEEDORES!$A$2:$A$200,PROVEEDORES!$B$2:$B$200,"NO ENCONTRADO",0,1),""))</f>
        <v>RECAUDO BOGOTA SAS</v>
      </c>
      <c r="G524" s="47" t="str">
        <f t="array" ref="G524">IF(B524="","",IFERROR(XLOOKUP(B524,DATA!$B$4:$B$2103,DATA!$L$4:$L$2103,"",0,1),""))</f>
        <v>UND</v>
      </c>
      <c r="H524" s="47">
        <f t="array" ref="H524">IF(B524="","",IFERROR(XLOOKUP(B524,DATA!$B$4:$B$2103,DATA!$E$4:$E$2103,0,0,1),0))</f>
        <v>0</v>
      </c>
      <c r="I524" s="48">
        <f t="array" ref="I524">IF(B524="","",IFERROR(XLOOKUP(B524,DATA!$B$4:$B$2103,DATA!$F$4:$F$2103,0,0,1),0))</f>
        <v>28934.85</v>
      </c>
      <c r="J524" s="48">
        <f t="shared" si="1"/>
        <v>0</v>
      </c>
      <c r="K524" s="47">
        <f t="array" ref="K524">IF(B524="","",IFERROR(XLOOKUP(B524,DATA!$B$4:$B$2103,DATA!$N$4:$N$2103,0,0,1),0))</f>
        <v>8</v>
      </c>
      <c r="L524" s="85">
        <f t="shared" si="2"/>
        <v>0.02191780822</v>
      </c>
      <c r="M524" s="47">
        <f t="array" ref="M524">IF(B524="","",IFERROR(XLOOKUP(B524,DATA!$B$4:$B$2103,DATA!$P$4:$P$2103,0,0,1),0))</f>
        <v>0</v>
      </c>
      <c r="N524" s="47">
        <f t="shared" si="3"/>
        <v>0</v>
      </c>
      <c r="O524" s="47">
        <f t="shared" si="4"/>
        <v>0</v>
      </c>
      <c r="P524" s="47">
        <f t="shared" si="5"/>
        <v>0</v>
      </c>
      <c r="Q524" s="47" t="str">
        <f t="shared" si="6"/>
        <v>CRITICO</v>
      </c>
      <c r="R524" s="47" t="str">
        <f t="shared" si="7"/>
        <v>PEDIR INMEDIATAMENTE</v>
      </c>
      <c r="S524" s="47">
        <f t="shared" si="8"/>
        <v>0</v>
      </c>
      <c r="T524" s="48">
        <f t="shared" si="9"/>
        <v>0</v>
      </c>
      <c r="U524" s="47" t="str">
        <f t="array" ref="U524">IF(B524="","",IFERROR(XLOOKUP(B524,DATA!$B$4:$B$2103,DATA!$M$4:$M$2103,"",0,1),""))</f>
        <v>A</v>
      </c>
      <c r="V524" s="47" t="str">
        <f t="array" ref="V524">IF(B524="","",IFERROR(XLOOKUP(B524,DATA!$B$4:$B$2103,DATA!$X$4:$X$2103,"",0,1),""))</f>
        <v>SU01A0202</v>
      </c>
      <c r="W524" s="47" t="str">
        <f t="array" ref="W524">IF(B524="","",IFERROR(XLOOKUP(B524,DATA!$B$4:$B$2103,DATA!$H$4:$H$2103,"",0,1),""))</f>
        <v>COMUNICACIONES</v>
      </c>
      <c r="X524" s="47" t="str">
        <f t="shared" si="10"/>
        <v>1-MAXIMA</v>
      </c>
      <c r="Y524" s="65">
        <f t="shared" si="11"/>
        <v>8.00524</v>
      </c>
      <c r="Z524" s="47">
        <f t="shared" si="12"/>
        <v>30100015</v>
      </c>
    </row>
    <row r="525" ht="15.75" customHeight="1">
      <c r="B525" s="52">
        <f>IF(DATA!B525="","",DATA!B525)</f>
        <v>30100016</v>
      </c>
      <c r="C525" s="52">
        <f t="array" ref="C525">IF(B525="","",IFERROR(XLOOKUP(B525,DATA!$B$4:$B$2103,DATA!$D$4:$D$2103,"",0,1),""))</f>
        <v>130808617</v>
      </c>
      <c r="D525" s="52" t="str">
        <f t="array" ref="D525">IF(B525="","",IFERROR(XLOOKUP(B525,DATA!$B$4:$B$2103,DATA!$C$4:$C$2103,"",0,1),""))</f>
        <v>TAPA SUPERIOR CONSOLA ADVANTECH</v>
      </c>
      <c r="E525" s="52">
        <f t="array" ref="E525">IF(B525="","",IFERROR(XLOOKUP(B525,DATA!$B$4:$B$2103,DATA!$W$4:$W$2103,"",0,1),""))</f>
        <v>900453688</v>
      </c>
      <c r="F525" s="52" t="str">
        <f t="array" ref="F525">IF(B525="","",IFERROR(XLOOKUP(E525,PROVEEDORES!$A$2:$A$200,PROVEEDORES!$B$2:$B$200,"NO ENCONTRADO",0,1),""))</f>
        <v>RECAUDO BOGOTA SAS</v>
      </c>
      <c r="G525" s="52" t="str">
        <f t="array" ref="G525">IF(B525="","",IFERROR(XLOOKUP(B525,DATA!$B$4:$B$2103,DATA!$L$4:$L$2103,"",0,1),""))</f>
        <v>UND</v>
      </c>
      <c r="H525" s="52">
        <f t="array" ref="H525">IF(B525="","",IFERROR(XLOOKUP(B525,DATA!$B$4:$B$2103,DATA!$E$4:$E$2103,0,0,1),0))</f>
        <v>0</v>
      </c>
      <c r="I525" s="53">
        <f t="array" ref="I525">IF(B525="","",IFERROR(XLOOKUP(B525,DATA!$B$4:$B$2103,DATA!$F$4:$F$2103,0,0,1),0))</f>
        <v>25834.9</v>
      </c>
      <c r="J525" s="53">
        <f t="shared" si="1"/>
        <v>0</v>
      </c>
      <c r="K525" s="52">
        <f t="array" ref="K525">IF(B525="","",IFERROR(XLOOKUP(B525,DATA!$B$4:$B$2103,DATA!$N$4:$N$2103,0,0,1),0))</f>
        <v>9</v>
      </c>
      <c r="L525" s="86">
        <f t="shared" si="2"/>
        <v>0.02465753425</v>
      </c>
      <c r="M525" s="52">
        <f t="array" ref="M525">IF(B525="","",IFERROR(XLOOKUP(B525,DATA!$B$4:$B$2103,DATA!$P$4:$P$2103,0,0,1),0))</f>
        <v>0</v>
      </c>
      <c r="N525" s="52">
        <f t="shared" si="3"/>
        <v>0</v>
      </c>
      <c r="O525" s="52">
        <f t="shared" si="4"/>
        <v>0</v>
      </c>
      <c r="P525" s="52">
        <f t="shared" si="5"/>
        <v>0</v>
      </c>
      <c r="Q525" s="52" t="str">
        <f t="shared" si="6"/>
        <v>CRITICO</v>
      </c>
      <c r="R525" s="52" t="str">
        <f t="shared" si="7"/>
        <v>PEDIR INMEDIATAMENTE</v>
      </c>
      <c r="S525" s="52">
        <f t="shared" si="8"/>
        <v>0</v>
      </c>
      <c r="T525" s="53">
        <f t="shared" si="9"/>
        <v>0</v>
      </c>
      <c r="U525" s="52" t="str">
        <f t="array" ref="U525">IF(B525="","",IFERROR(XLOOKUP(B525,DATA!$B$4:$B$2103,DATA!$M$4:$M$2103,"",0,1),""))</f>
        <v>C</v>
      </c>
      <c r="V525" s="52" t="str">
        <f t="array" ref="V525">IF(B525="","",IFERROR(XLOOKUP(B525,DATA!$B$4:$B$2103,DATA!$X$4:$X$2103,"",0,1),""))</f>
        <v>SU01A0202</v>
      </c>
      <c r="W525" s="52" t="str">
        <f t="array" ref="W525">IF(B525="","",IFERROR(XLOOKUP(B525,DATA!$B$4:$B$2103,DATA!$H$4:$H$2103,"",0,1),""))</f>
        <v>COMUNICACIONES</v>
      </c>
      <c r="X525" s="52" t="str">
        <f t="shared" si="10"/>
        <v>4-BAJA</v>
      </c>
      <c r="Y525" s="87">
        <f t="shared" si="11"/>
        <v>9.00525</v>
      </c>
      <c r="Z525" s="52">
        <f t="shared" si="12"/>
        <v>30100016</v>
      </c>
    </row>
    <row r="526" ht="15.75" customHeight="1">
      <c r="B526" s="47">
        <f>IF(DATA!B526="","",DATA!B526)</f>
        <v>30100017</v>
      </c>
      <c r="C526" s="47">
        <f t="array" ref="C526">IF(B526="","",IFERROR(XLOOKUP(B526,DATA!$B$4:$B$2103,DATA!$D$4:$D$2103,"",0,1),""))</f>
        <v>120408064</v>
      </c>
      <c r="D526" s="47" t="str">
        <f t="array" ref="D526">IF(B526="","",IFERROR(XLOOKUP(B526,DATA!$B$4:$B$2103,DATA!$C$4:$C$2103,"",0,1),""))</f>
        <v>BOTON DE PANICO</v>
      </c>
      <c r="E526" s="47">
        <f t="array" ref="E526">IF(B526="","",IFERROR(XLOOKUP(B526,DATA!$B$4:$B$2103,DATA!$W$4:$W$2103,"",0,1),""))</f>
        <v>900453688</v>
      </c>
      <c r="F526" s="47" t="str">
        <f t="array" ref="F526">IF(B526="","",IFERROR(XLOOKUP(E526,PROVEEDORES!$A$2:$A$200,PROVEEDORES!$B$2:$B$200,"NO ENCONTRADO",0,1),""))</f>
        <v>RECAUDO BOGOTA SAS</v>
      </c>
      <c r="G526" s="47" t="str">
        <f t="array" ref="G526">IF(B526="","",IFERROR(XLOOKUP(B526,DATA!$B$4:$B$2103,DATA!$L$4:$L$2103,"",0,1),""))</f>
        <v>UND</v>
      </c>
      <c r="H526" s="47">
        <f t="array" ref="H526">IF(B526="","",IFERROR(XLOOKUP(B526,DATA!$B$4:$B$2103,DATA!$E$4:$E$2103,0,0,1),0))</f>
        <v>0</v>
      </c>
      <c r="I526" s="48">
        <f t="array" ref="I526">IF(B526="","",IFERROR(XLOOKUP(B526,DATA!$B$4:$B$2103,DATA!$F$4:$F$2103,0,0,1),0))</f>
        <v>252615.6</v>
      </c>
      <c r="J526" s="48">
        <f t="shared" si="1"/>
        <v>0</v>
      </c>
      <c r="K526" s="47">
        <f t="array" ref="K526">IF(B526="","",IFERROR(XLOOKUP(B526,DATA!$B$4:$B$2103,DATA!$N$4:$N$2103,0,0,1),0))</f>
        <v>1</v>
      </c>
      <c r="L526" s="85">
        <f t="shared" si="2"/>
        <v>0.002739726027</v>
      </c>
      <c r="M526" s="47">
        <f t="array" ref="M526">IF(B526="","",IFERROR(XLOOKUP(B526,DATA!$B$4:$B$2103,DATA!$P$4:$P$2103,0,0,1),0))</f>
        <v>0</v>
      </c>
      <c r="N526" s="47">
        <f t="shared" si="3"/>
        <v>0</v>
      </c>
      <c r="O526" s="47">
        <f t="shared" si="4"/>
        <v>0</v>
      </c>
      <c r="P526" s="47">
        <f t="shared" si="5"/>
        <v>0</v>
      </c>
      <c r="Q526" s="47" t="str">
        <f t="shared" si="6"/>
        <v>CRITICO</v>
      </c>
      <c r="R526" s="47" t="str">
        <f t="shared" si="7"/>
        <v>PEDIR INMEDIATAMENTE</v>
      </c>
      <c r="S526" s="47">
        <f t="shared" si="8"/>
        <v>0</v>
      </c>
      <c r="T526" s="48">
        <f t="shared" si="9"/>
        <v>0</v>
      </c>
      <c r="U526" s="47" t="str">
        <f t="array" ref="U526">IF(B526="","",IFERROR(XLOOKUP(B526,DATA!$B$4:$B$2103,DATA!$M$4:$M$2103,"",0,1),""))</f>
        <v>A</v>
      </c>
      <c r="V526" s="47" t="str">
        <f t="array" ref="V526">IF(B526="","",IFERROR(XLOOKUP(B526,DATA!$B$4:$B$2103,DATA!$X$4:$X$2103,"",0,1),""))</f>
        <v>SU01A0202</v>
      </c>
      <c r="W526" s="47" t="str">
        <f t="array" ref="W526">IF(B526="","",IFERROR(XLOOKUP(B526,DATA!$B$4:$B$2103,DATA!$H$4:$H$2103,"",0,1),""))</f>
        <v>COMUNICACIONES</v>
      </c>
      <c r="X526" s="47" t="str">
        <f t="shared" si="10"/>
        <v>1-MAXIMA</v>
      </c>
      <c r="Y526" s="65">
        <f t="shared" si="11"/>
        <v>1.00526</v>
      </c>
      <c r="Z526" s="47">
        <f t="shared" si="12"/>
        <v>30100017</v>
      </c>
    </row>
    <row r="527" ht="15.75" customHeight="1">
      <c r="B527" s="52">
        <f>IF(DATA!B527="","",DATA!B527)</f>
        <v>30100018</v>
      </c>
      <c r="C527" s="52" t="str">
        <f t="array" ref="C527">IF(B527="","",IFERROR(XLOOKUP(B527,DATA!$B$4:$B$2103,DATA!$D$4:$D$2103,"",0,1),""))</f>
        <v/>
      </c>
      <c r="D527" s="52" t="str">
        <f t="array" ref="D527">IF(B527="","",IFERROR(XLOOKUP(B527,DATA!$B$4:$B$2103,DATA!$C$4:$C$2103,"",0,1),""))</f>
        <v>TAG</v>
      </c>
      <c r="E527" s="52">
        <f t="array" ref="E527">IF(B527="","",IFERROR(XLOOKUP(B527,DATA!$B$4:$B$2103,DATA!$W$4:$W$2103,"",0,1),""))</f>
        <v>900567363</v>
      </c>
      <c r="F527" s="52" t="str">
        <f t="array" ref="F527">IF(B527="","",IFERROR(XLOOKUP(E527,PROVEEDORES!$A$2:$A$200,PROVEEDORES!$B$2:$B$200,"NO ENCONTRADO",0,1),""))</f>
        <v>MANATEE S.A.S</v>
      </c>
      <c r="G527" s="52" t="str">
        <f t="array" ref="G527">IF(B527="","",IFERROR(XLOOKUP(B527,DATA!$B$4:$B$2103,DATA!$L$4:$L$2103,"",0,1),""))</f>
        <v>UND</v>
      </c>
      <c r="H527" s="52">
        <f t="array" ref="H527">IF(B527="","",IFERROR(XLOOKUP(B527,DATA!$B$4:$B$2103,DATA!$E$4:$E$2103,0,0,1),0))</f>
        <v>0</v>
      </c>
      <c r="I527" s="53">
        <f t="array" ref="I527">IF(B527="","",IFERROR(XLOOKUP(B527,DATA!$B$4:$B$2103,DATA!$F$4:$F$2103,0,0,1),0))</f>
        <v>123124.5</v>
      </c>
      <c r="J527" s="53">
        <f t="shared" si="1"/>
        <v>0</v>
      </c>
      <c r="K527" s="52">
        <f t="array" ref="K527">IF(B527="","",IFERROR(XLOOKUP(B527,DATA!$B$4:$B$2103,DATA!$N$4:$N$2103,0,0,1),0))</f>
        <v>8</v>
      </c>
      <c r="L527" s="86">
        <f t="shared" si="2"/>
        <v>0.02191780822</v>
      </c>
      <c r="M527" s="52">
        <f t="array" ref="M527">IF(B527="","",IFERROR(XLOOKUP(B527,DATA!$B$4:$B$2103,DATA!$P$4:$P$2103,0,0,1),0))</f>
        <v>0</v>
      </c>
      <c r="N527" s="52">
        <f t="shared" si="3"/>
        <v>0</v>
      </c>
      <c r="O527" s="52">
        <f t="shared" si="4"/>
        <v>0</v>
      </c>
      <c r="P527" s="52">
        <f t="shared" si="5"/>
        <v>0</v>
      </c>
      <c r="Q527" s="52" t="str">
        <f t="shared" si="6"/>
        <v>CRITICO</v>
      </c>
      <c r="R527" s="52" t="str">
        <f t="shared" si="7"/>
        <v>PEDIR INMEDIATAMENTE</v>
      </c>
      <c r="S527" s="52">
        <f t="shared" si="8"/>
        <v>0</v>
      </c>
      <c r="T527" s="53">
        <f t="shared" si="9"/>
        <v>0</v>
      </c>
      <c r="U527" s="52" t="str">
        <f t="array" ref="U527">IF(B527="","",IFERROR(XLOOKUP(B527,DATA!$B$4:$B$2103,DATA!$M$4:$M$2103,"",0,1),""))</f>
        <v>A</v>
      </c>
      <c r="V527" s="52" t="str">
        <f t="array" ref="V527">IF(B527="","",IFERROR(XLOOKUP(B527,DATA!$B$4:$B$2103,DATA!$X$4:$X$2103,"",0,1),""))</f>
        <v>SU01A0202</v>
      </c>
      <c r="W527" s="52" t="str">
        <f t="array" ref="W527">IF(B527="","",IFERROR(XLOOKUP(B527,DATA!$B$4:$B$2103,DATA!$H$4:$H$2103,"",0,1),""))</f>
        <v>COMUNICACIONES</v>
      </c>
      <c r="X527" s="52" t="str">
        <f t="shared" si="10"/>
        <v>1-MAXIMA</v>
      </c>
      <c r="Y527" s="87">
        <f t="shared" si="11"/>
        <v>8.00527</v>
      </c>
      <c r="Z527" s="52">
        <f t="shared" si="12"/>
        <v>30100018</v>
      </c>
    </row>
    <row r="528" ht="15.75" customHeight="1">
      <c r="B528" s="47">
        <f>IF(DATA!B528="","",DATA!B528)</f>
        <v>30100019</v>
      </c>
      <c r="C528" s="47">
        <f t="array" ref="C528">IF(B528="","",IFERROR(XLOOKUP(B528,DATA!$B$4:$B$2103,DATA!$D$4:$D$2103,"",0,1),""))</f>
        <v>130408981</v>
      </c>
      <c r="D528" s="47" t="str">
        <f t="array" ref="D528">IF(B528="","",IFERROR(XLOOKUP(B528,DATA!$B$4:$B$2103,DATA!$C$4:$C$2103,"",0,1),""))</f>
        <v>ANTENA BASE MAGNETICA</v>
      </c>
      <c r="E528" s="47">
        <f t="array" ref="E528">IF(B528="","",IFERROR(XLOOKUP(B528,DATA!$B$4:$B$2103,DATA!$W$4:$W$2103,"",0,1),""))</f>
        <v>900453688</v>
      </c>
      <c r="F528" s="47" t="str">
        <f t="array" ref="F528">IF(B528="","",IFERROR(XLOOKUP(E528,PROVEEDORES!$A$2:$A$200,PROVEEDORES!$B$2:$B$200,"NO ENCONTRADO",0,1),""))</f>
        <v>RECAUDO BOGOTA SAS</v>
      </c>
      <c r="G528" s="47" t="str">
        <f t="array" ref="G528">IF(B528="","",IFERROR(XLOOKUP(B528,DATA!$B$4:$B$2103,DATA!$L$4:$L$2103,"",0,1),""))</f>
        <v>UND</v>
      </c>
      <c r="H528" s="47">
        <f t="array" ref="H528">IF(B528="","",IFERROR(XLOOKUP(B528,DATA!$B$4:$B$2103,DATA!$E$4:$E$2103,0,0,1),0))</f>
        <v>0</v>
      </c>
      <c r="I528" s="48">
        <f t="array" ref="I528">IF(B528="","",IFERROR(XLOOKUP(B528,DATA!$B$4:$B$2103,DATA!$F$4:$F$2103,0,0,1),0))</f>
        <v>140063</v>
      </c>
      <c r="J528" s="48">
        <f t="shared" si="1"/>
        <v>0</v>
      </c>
      <c r="K528" s="47">
        <f t="array" ref="K528">IF(B528="","",IFERROR(XLOOKUP(B528,DATA!$B$4:$B$2103,DATA!$N$4:$N$2103,0,0,1),0))</f>
        <v>1</v>
      </c>
      <c r="L528" s="85">
        <f t="shared" si="2"/>
        <v>0.002739726027</v>
      </c>
      <c r="M528" s="47">
        <f t="array" ref="M528">IF(B528="","",IFERROR(XLOOKUP(B528,DATA!$B$4:$B$2103,DATA!$P$4:$P$2103,0,0,1),0))</f>
        <v>0</v>
      </c>
      <c r="N528" s="47">
        <f t="shared" si="3"/>
        <v>0</v>
      </c>
      <c r="O528" s="47">
        <f t="shared" si="4"/>
        <v>0</v>
      </c>
      <c r="P528" s="47">
        <f t="shared" si="5"/>
        <v>0</v>
      </c>
      <c r="Q528" s="47" t="str">
        <f t="shared" si="6"/>
        <v>CRITICO</v>
      </c>
      <c r="R528" s="47" t="str">
        <f t="shared" si="7"/>
        <v>PEDIR INMEDIATAMENTE</v>
      </c>
      <c r="S528" s="47">
        <f t="shared" si="8"/>
        <v>0</v>
      </c>
      <c r="T528" s="48">
        <f t="shared" si="9"/>
        <v>0</v>
      </c>
      <c r="U528" s="47" t="str">
        <f t="array" ref="U528">IF(B528="","",IFERROR(XLOOKUP(B528,DATA!$B$4:$B$2103,DATA!$M$4:$M$2103,"",0,1),""))</f>
        <v>C</v>
      </c>
      <c r="V528" s="47" t="str">
        <f t="array" ref="V528">IF(B528="","",IFERROR(XLOOKUP(B528,DATA!$B$4:$B$2103,DATA!$X$4:$X$2103,"",0,1),""))</f>
        <v>SU01A0202</v>
      </c>
      <c r="W528" s="47" t="str">
        <f t="array" ref="W528">IF(B528="","",IFERROR(XLOOKUP(B528,DATA!$B$4:$B$2103,DATA!$H$4:$H$2103,"",0,1),""))</f>
        <v>COMUNICACIONES</v>
      </c>
      <c r="X528" s="47" t="str">
        <f t="shared" si="10"/>
        <v>4-BAJA</v>
      </c>
      <c r="Y528" s="65">
        <f t="shared" si="11"/>
        <v>1.00528</v>
      </c>
      <c r="Z528" s="47">
        <f t="shared" si="12"/>
        <v>30100019</v>
      </c>
    </row>
    <row r="529" ht="15.75" customHeight="1">
      <c r="B529" s="52">
        <f>IF(DATA!B529="","",DATA!B529)</f>
        <v>30100020</v>
      </c>
      <c r="C529" s="52" t="str">
        <f t="array" ref="C529">IF(B529="","",IFERROR(XLOOKUP(B529,DATA!$B$4:$B$2103,DATA!$D$4:$D$2103,"",0,1),""))</f>
        <v/>
      </c>
      <c r="D529" s="52" t="str">
        <f t="array" ref="D529">IF(B529="","",IFERROR(XLOOKUP(B529,DATA!$B$4:$B$2103,DATA!$C$4:$C$2103,"",0,1),""))</f>
        <v>ROLLO CINTA TACOGRAFO BVDR</v>
      </c>
      <c r="E529" s="52">
        <f t="array" ref="E529">IF(B529="","",IFERROR(XLOOKUP(B529,DATA!$B$4:$B$2103,DATA!$W$4:$W$2103,"",0,1),""))</f>
        <v>900084087</v>
      </c>
      <c r="F529" s="52" t="str">
        <f t="array" ref="F529">IF(B529="","",IFERROR(XLOOKUP(E529,PROVEEDORES!$A$2:$A$200,PROVEEDORES!$B$2:$B$200,"NO ENCONTRADO",0,1),""))</f>
        <v>SISTEMAS DE CONTROL Y ADMINISTRACION DE FLOTAS S A S</v>
      </c>
      <c r="G529" s="52" t="str">
        <f t="array" ref="G529">IF(B529="","",IFERROR(XLOOKUP(B529,DATA!$B$4:$B$2103,DATA!$L$4:$L$2103,"",0,1),""))</f>
        <v>UND</v>
      </c>
      <c r="H529" s="52">
        <f t="array" ref="H529">IF(B529="","",IFERROR(XLOOKUP(B529,DATA!$B$4:$B$2103,DATA!$E$4:$E$2103,0,0,1),0))</f>
        <v>8</v>
      </c>
      <c r="I529" s="53">
        <f t="array" ref="I529">IF(B529="","",IFERROR(XLOOKUP(B529,DATA!$B$4:$B$2103,DATA!$F$4:$F$2103,0,0,1),0))</f>
        <v>68659.43</v>
      </c>
      <c r="J529" s="53">
        <f t="shared" si="1"/>
        <v>549275.44</v>
      </c>
      <c r="K529" s="52">
        <f t="array" ref="K529">IF(B529="","",IFERROR(XLOOKUP(B529,DATA!$B$4:$B$2103,DATA!$N$4:$N$2103,0,0,1),0))</f>
        <v>84</v>
      </c>
      <c r="L529" s="86">
        <f t="shared" si="2"/>
        <v>0.2301369863</v>
      </c>
      <c r="M529" s="52">
        <f t="array" ref="M529">IF(B529="","",IFERROR(XLOOKUP(B529,DATA!$B$4:$B$2103,DATA!$P$4:$P$2103,0,0,1),0))</f>
        <v>0</v>
      </c>
      <c r="N529" s="52">
        <f t="shared" si="3"/>
        <v>1</v>
      </c>
      <c r="O529" s="52">
        <f t="shared" si="4"/>
        <v>3</v>
      </c>
      <c r="P529" s="52">
        <f t="shared" si="5"/>
        <v>35</v>
      </c>
      <c r="Q529" s="52" t="str">
        <f t="shared" si="6"/>
        <v>OPTIMO</v>
      </c>
      <c r="R529" s="52" t="str">
        <f t="shared" si="7"/>
        <v>NIVEL OPTIMO</v>
      </c>
      <c r="S529" s="52">
        <f t="shared" si="8"/>
        <v>0</v>
      </c>
      <c r="T529" s="53">
        <f t="shared" si="9"/>
        <v>0</v>
      </c>
      <c r="U529" s="52" t="str">
        <f t="array" ref="U529">IF(B529="","",IFERROR(XLOOKUP(B529,DATA!$B$4:$B$2103,DATA!$M$4:$M$2103,"",0,1),""))</f>
        <v>C</v>
      </c>
      <c r="V529" s="52" t="str">
        <f t="array" ref="V529">IF(B529="","",IFERROR(XLOOKUP(B529,DATA!$B$4:$B$2103,DATA!$X$4:$X$2103,"",0,1),""))</f>
        <v>SU01E0304</v>
      </c>
      <c r="W529" s="52" t="str">
        <f t="array" ref="W529">IF(B529="","",IFERROR(XLOOKUP(B529,DATA!$B$4:$B$2103,DATA!$H$4:$H$2103,"",0,1),""))</f>
        <v>COMUNICACIONES</v>
      </c>
      <c r="X529" s="52" t="str">
        <f t="shared" si="10"/>
        <v>4-BAJA</v>
      </c>
      <c r="Y529" s="87" t="str">
        <f t="shared" si="11"/>
        <v/>
      </c>
      <c r="Z529" s="52" t="str">
        <f t="shared" si="12"/>
        <v/>
      </c>
    </row>
    <row r="530" ht="15.75" customHeight="1">
      <c r="B530" s="47">
        <f>IF(DATA!B530="","",DATA!B530)</f>
        <v>30100021</v>
      </c>
      <c r="C530" s="47" t="str">
        <f t="array" ref="C530">IF(B530="","",IFERROR(XLOOKUP(B530,DATA!$B$4:$B$2103,DATA!$D$4:$D$2103,"",0,1),""))</f>
        <v/>
      </c>
      <c r="D530" s="47" t="str">
        <f t="array" ref="D530">IF(B530="","",IFERROR(XLOOKUP(B530,DATA!$B$4:$B$2103,DATA!$C$4:$C$2103,"",0,1),""))</f>
        <v>BATERIAS DE RESPALDO ATS</v>
      </c>
      <c r="E530" s="47">
        <f t="array" ref="E530">IF(B530="","",IFERROR(XLOOKUP(B530,DATA!$B$4:$B$2103,DATA!$W$4:$W$2103,"",0,1),""))</f>
        <v>901535375</v>
      </c>
      <c r="F530" s="47" t="str">
        <f t="array" ref="F530">IF(B530="","",IFERROR(XLOOKUP(E530,PROVEEDORES!$A$2:$A$200,PROVEEDORES!$B$2:$B$200,"NO ENCONTRADO",0,1),""))</f>
        <v>GLOBAL GREEN AMERICAS COLOMBIA SAS</v>
      </c>
      <c r="G530" s="47" t="str">
        <f t="array" ref="G530">IF(B530="","",IFERROR(XLOOKUP(B530,DATA!$B$4:$B$2103,DATA!$L$4:$L$2103,"",0,1),""))</f>
        <v>UND</v>
      </c>
      <c r="H530" s="47">
        <f t="array" ref="H530">IF(B530="","",IFERROR(XLOOKUP(B530,DATA!$B$4:$B$2103,DATA!$E$4:$E$2103,0,0,1),0))</f>
        <v>26</v>
      </c>
      <c r="I530" s="48">
        <f t="array" ref="I530">IF(B530="","",IFERROR(XLOOKUP(B530,DATA!$B$4:$B$2103,DATA!$F$4:$F$2103,0,0,1),0))</f>
        <v>222829.4</v>
      </c>
      <c r="J530" s="48">
        <f t="shared" si="1"/>
        <v>5793564.4</v>
      </c>
      <c r="K530" s="47">
        <f t="array" ref="K530">IF(B530="","",IFERROR(XLOOKUP(B530,DATA!$B$4:$B$2103,DATA!$N$4:$N$2103,0,0,1),0))</f>
        <v>164</v>
      </c>
      <c r="L530" s="85">
        <f t="shared" si="2"/>
        <v>0.4493150685</v>
      </c>
      <c r="M530" s="47">
        <f t="array" ref="M530">IF(B530="","",IFERROR(XLOOKUP(B530,DATA!$B$4:$B$2103,DATA!$P$4:$P$2103,0,0,1),0))</f>
        <v>0</v>
      </c>
      <c r="N530" s="47">
        <f t="shared" si="3"/>
        <v>2</v>
      </c>
      <c r="O530" s="47">
        <f t="shared" si="4"/>
        <v>5</v>
      </c>
      <c r="P530" s="47">
        <f t="shared" si="5"/>
        <v>58</v>
      </c>
      <c r="Q530" s="47" t="str">
        <f t="shared" si="6"/>
        <v>OPTIMO</v>
      </c>
      <c r="R530" s="47" t="str">
        <f t="shared" si="7"/>
        <v>NIVEL OPTIMO</v>
      </c>
      <c r="S530" s="47">
        <f t="shared" si="8"/>
        <v>0</v>
      </c>
      <c r="T530" s="48">
        <f t="shared" si="9"/>
        <v>0</v>
      </c>
      <c r="U530" s="47" t="str">
        <f t="array" ref="U530">IF(B530="","",IFERROR(XLOOKUP(B530,DATA!$B$4:$B$2103,DATA!$M$4:$M$2103,"",0,1),""))</f>
        <v>C</v>
      </c>
      <c r="V530" s="47" t="str">
        <f t="array" ref="V530">IF(B530="","",IFERROR(XLOOKUP(B530,DATA!$B$4:$B$2103,DATA!$X$4:$X$2103,"",0,1),""))</f>
        <v>SU01G0202</v>
      </c>
      <c r="W530" s="47" t="str">
        <f t="array" ref="W530">IF(B530="","",IFERROR(XLOOKUP(B530,DATA!$B$4:$B$2103,DATA!$H$4:$H$2103,"",0,1),""))</f>
        <v>COMUNICACIONES</v>
      </c>
      <c r="X530" s="47" t="str">
        <f t="shared" si="10"/>
        <v>4-BAJA</v>
      </c>
      <c r="Y530" s="65" t="str">
        <f t="shared" si="11"/>
        <v/>
      </c>
      <c r="Z530" s="47" t="str">
        <f t="shared" si="12"/>
        <v/>
      </c>
    </row>
    <row r="531" ht="15.75" customHeight="1">
      <c r="B531" s="52">
        <f>IF(DATA!B531="","",DATA!B531)</f>
        <v>30100022</v>
      </c>
      <c r="C531" s="52" t="str">
        <f t="array" ref="C531">IF(B531="","",IFERROR(XLOOKUP(B531,DATA!$B$4:$B$2103,DATA!$D$4:$D$2103,"",0,1),""))</f>
        <v/>
      </c>
      <c r="D531" s="52" t="str">
        <f t="array" ref="D531">IF(B531="","",IFERROR(XLOOKUP(B531,DATA!$B$4:$B$2103,DATA!$C$4:$C$2103,"",0,1),""))</f>
        <v>ATS</v>
      </c>
      <c r="E531" s="52">
        <f t="array" ref="E531">IF(B531="","",IFERROR(XLOOKUP(B531,DATA!$B$4:$B$2103,DATA!$W$4:$W$2103,"",0,1),""))</f>
        <v>901535375</v>
      </c>
      <c r="F531" s="52" t="str">
        <f t="array" ref="F531">IF(B531="","",IFERROR(XLOOKUP(E531,PROVEEDORES!$A$2:$A$200,PROVEEDORES!$B$2:$B$200,"NO ENCONTRADO",0,1),""))</f>
        <v>GLOBAL GREEN AMERICAS COLOMBIA SAS</v>
      </c>
      <c r="G531" s="52" t="str">
        <f t="array" ref="G531">IF(B531="","",IFERROR(XLOOKUP(B531,DATA!$B$4:$B$2103,DATA!$L$4:$L$2103,"",0,1),""))</f>
        <v>UND</v>
      </c>
      <c r="H531" s="52">
        <f t="array" ref="H531">IF(B531="","",IFERROR(XLOOKUP(B531,DATA!$B$4:$B$2103,DATA!$E$4:$E$2103,0,0,1),0))</f>
        <v>3</v>
      </c>
      <c r="I531" s="53">
        <f t="array" ref="I531">IF(B531="","",IFERROR(XLOOKUP(B531,DATA!$B$4:$B$2103,DATA!$F$4:$F$2103,0,0,1),0))</f>
        <v>416500</v>
      </c>
      <c r="J531" s="53">
        <f t="shared" si="1"/>
        <v>1249500</v>
      </c>
      <c r="K531" s="52">
        <f t="array" ref="K531">IF(B531="","",IFERROR(XLOOKUP(B531,DATA!$B$4:$B$2103,DATA!$N$4:$N$2103,0,0,1),0))</f>
        <v>10</v>
      </c>
      <c r="L531" s="86">
        <f t="shared" si="2"/>
        <v>0.02739726027</v>
      </c>
      <c r="M531" s="52">
        <f t="array" ref="M531">IF(B531="","",IFERROR(XLOOKUP(B531,DATA!$B$4:$B$2103,DATA!$P$4:$P$2103,0,0,1),0))</f>
        <v>0</v>
      </c>
      <c r="N531" s="52">
        <f t="shared" si="3"/>
        <v>0</v>
      </c>
      <c r="O531" s="52">
        <f t="shared" si="4"/>
        <v>0</v>
      </c>
      <c r="P531" s="52">
        <f t="shared" si="5"/>
        <v>110</v>
      </c>
      <c r="Q531" s="52" t="str">
        <f t="shared" si="6"/>
        <v>OPTIMO</v>
      </c>
      <c r="R531" s="52" t="str">
        <f t="shared" si="7"/>
        <v>NIVEL OPTIMO</v>
      </c>
      <c r="S531" s="52">
        <f t="shared" si="8"/>
        <v>0</v>
      </c>
      <c r="T531" s="53">
        <f t="shared" si="9"/>
        <v>0</v>
      </c>
      <c r="U531" s="52" t="str">
        <f t="array" ref="U531">IF(B531="","",IFERROR(XLOOKUP(B531,DATA!$B$4:$B$2103,DATA!$M$4:$M$2103,"",0,1),""))</f>
        <v>C</v>
      </c>
      <c r="V531" s="52" t="str">
        <f t="array" ref="V531">IF(B531="","",IFERROR(XLOOKUP(B531,DATA!$B$4:$B$2103,DATA!$X$4:$X$2103,"",0,1),""))</f>
        <v>SU01A0209</v>
      </c>
      <c r="W531" s="52" t="str">
        <f t="array" ref="W531">IF(B531="","",IFERROR(XLOOKUP(B531,DATA!$B$4:$B$2103,DATA!$H$4:$H$2103,"",0,1),""))</f>
        <v>COMUNICACIONES</v>
      </c>
      <c r="X531" s="52" t="str">
        <f t="shared" si="10"/>
        <v>4-BAJA</v>
      </c>
      <c r="Y531" s="87" t="str">
        <f t="shared" si="11"/>
        <v/>
      </c>
      <c r="Z531" s="52" t="str">
        <f t="shared" si="12"/>
        <v/>
      </c>
    </row>
    <row r="532" ht="15.75" customHeight="1">
      <c r="B532" s="47">
        <f>IF(DATA!B532="","",DATA!B532)</f>
        <v>30100023</v>
      </c>
      <c r="C532" s="47" t="str">
        <f t="array" ref="C532">IF(B532="","",IFERROR(XLOOKUP(B532,DATA!$B$4:$B$2103,DATA!$D$4:$D$2103,"",0,1),""))</f>
        <v/>
      </c>
      <c r="D532" s="47" t="str">
        <f t="array" ref="D532">IF(B532="","",IFERROR(XLOOKUP(B532,DATA!$B$4:$B$2103,DATA!$C$4:$C$2103,"",0,1),""))</f>
        <v>ARNES CAN MDVR LM9 (8 MTS)</v>
      </c>
      <c r="E532" s="47">
        <f t="array" ref="E532">IF(B532="","",IFERROR(XLOOKUP(B532,DATA!$B$4:$B$2103,DATA!$W$4:$W$2103,"",0,1),""))</f>
        <v>901535375</v>
      </c>
      <c r="F532" s="47" t="str">
        <f t="array" ref="F532">IF(B532="","",IFERROR(XLOOKUP(E532,PROVEEDORES!$A$2:$A$200,PROVEEDORES!$B$2:$B$200,"NO ENCONTRADO",0,1),""))</f>
        <v>GLOBAL GREEN AMERICAS COLOMBIA SAS</v>
      </c>
      <c r="G532" s="47" t="str">
        <f t="array" ref="G532">IF(B532="","",IFERROR(XLOOKUP(B532,DATA!$B$4:$B$2103,DATA!$L$4:$L$2103,"",0,1),""))</f>
        <v>UND</v>
      </c>
      <c r="H532" s="47">
        <f t="array" ref="H532">IF(B532="","",IFERROR(XLOOKUP(B532,DATA!$B$4:$B$2103,DATA!$E$4:$E$2103,0,0,1),0))</f>
        <v>42</v>
      </c>
      <c r="I532" s="48">
        <f t="array" ref="I532">IF(B532="","",IFERROR(XLOOKUP(B532,DATA!$B$4:$B$2103,DATA!$F$4:$F$2103,0,0,1),0))</f>
        <v>0</v>
      </c>
      <c r="J532" s="48">
        <f t="shared" si="1"/>
        <v>0</v>
      </c>
      <c r="K532" s="47">
        <f t="array" ref="K532">IF(B532="","",IFERROR(XLOOKUP(B532,DATA!$B$4:$B$2103,DATA!$N$4:$N$2103,0,0,1),0))</f>
        <v>223</v>
      </c>
      <c r="L532" s="85">
        <f t="shared" si="2"/>
        <v>0.6109589041</v>
      </c>
      <c r="M532" s="47">
        <f t="array" ref="M532">IF(B532="","",IFERROR(XLOOKUP(B532,DATA!$B$4:$B$2103,DATA!$P$4:$P$2103,0,0,1),0))</f>
        <v>0</v>
      </c>
      <c r="N532" s="47">
        <f t="shared" si="3"/>
        <v>2</v>
      </c>
      <c r="O532" s="47">
        <f t="shared" si="4"/>
        <v>6</v>
      </c>
      <c r="P532" s="47">
        <f t="shared" si="5"/>
        <v>69</v>
      </c>
      <c r="Q532" s="47" t="str">
        <f t="shared" si="6"/>
        <v>OPTIMO</v>
      </c>
      <c r="R532" s="47" t="str">
        <f t="shared" si="7"/>
        <v>NIVEL OPTIMO</v>
      </c>
      <c r="S532" s="47">
        <f t="shared" si="8"/>
        <v>0</v>
      </c>
      <c r="T532" s="48">
        <f t="shared" si="9"/>
        <v>0</v>
      </c>
      <c r="U532" s="47" t="str">
        <f t="array" ref="U532">IF(B532="","",IFERROR(XLOOKUP(B532,DATA!$B$4:$B$2103,DATA!$M$4:$M$2103,"",0,1),""))</f>
        <v>C</v>
      </c>
      <c r="V532" s="47" t="str">
        <f t="array" ref="V532">IF(B532="","",IFERROR(XLOOKUP(B532,DATA!$B$4:$B$2103,DATA!$X$4:$X$2103,"",0,1),""))</f>
        <v>SU01A0202</v>
      </c>
      <c r="W532" s="47" t="str">
        <f t="array" ref="W532">IF(B532="","",IFERROR(XLOOKUP(B532,DATA!$B$4:$B$2103,DATA!$H$4:$H$2103,"",0,1),""))</f>
        <v>COMUNICACIONES</v>
      </c>
      <c r="X532" s="47" t="str">
        <f t="shared" si="10"/>
        <v>4-BAJA</v>
      </c>
      <c r="Y532" s="65" t="str">
        <f t="shared" si="11"/>
        <v/>
      </c>
      <c r="Z532" s="47" t="str">
        <f t="shared" si="12"/>
        <v/>
      </c>
    </row>
    <row r="533" ht="15.75" customHeight="1">
      <c r="B533" s="52">
        <f>IF(DATA!B533="","",DATA!B533)</f>
        <v>30100024</v>
      </c>
      <c r="C533" s="52" t="str">
        <f t="array" ref="C533">IF(B533="","",IFERROR(XLOOKUP(B533,DATA!$B$4:$B$2103,DATA!$D$4:$D$2103,"",0,1),""))</f>
        <v/>
      </c>
      <c r="D533" s="52" t="str">
        <f t="array" ref="D533">IF(B533="","",IFERROR(XLOOKUP(B533,DATA!$B$4:$B$2103,DATA!$C$4:$C$2103,"",0,1),""))</f>
        <v>10PIN AIRCRAFT CARRIER CONNECTOR ADAPTER CABLE</v>
      </c>
      <c r="E533" s="52">
        <f t="array" ref="E533">IF(B533="","",IFERROR(XLOOKUP(B533,DATA!$B$4:$B$2103,DATA!$W$4:$W$2103,"",0,1),""))</f>
        <v>901535375</v>
      </c>
      <c r="F533" s="52" t="str">
        <f t="array" ref="F533">IF(B533="","",IFERROR(XLOOKUP(E533,PROVEEDORES!$A$2:$A$200,PROVEEDORES!$B$2:$B$200,"NO ENCONTRADO",0,1),""))</f>
        <v>GLOBAL GREEN AMERICAS COLOMBIA SAS</v>
      </c>
      <c r="G533" s="52" t="str">
        <f t="array" ref="G533">IF(B533="","",IFERROR(XLOOKUP(B533,DATA!$B$4:$B$2103,DATA!$L$4:$L$2103,"",0,1),""))</f>
        <v>UND</v>
      </c>
      <c r="H533" s="52">
        <f t="array" ref="H533">IF(B533="","",IFERROR(XLOOKUP(B533,DATA!$B$4:$B$2103,DATA!$E$4:$E$2103,0,0,1),0))</f>
        <v>263</v>
      </c>
      <c r="I533" s="53">
        <f t="array" ref="I533">IF(B533="","",IFERROR(XLOOKUP(B533,DATA!$B$4:$B$2103,DATA!$F$4:$F$2103,0,0,1),0))</f>
        <v>0</v>
      </c>
      <c r="J533" s="53">
        <f t="shared" si="1"/>
        <v>0</v>
      </c>
      <c r="K533" s="52">
        <f t="array" ref="K533">IF(B533="","",IFERROR(XLOOKUP(B533,DATA!$B$4:$B$2103,DATA!$N$4:$N$2103,0,0,1),0))</f>
        <v>2</v>
      </c>
      <c r="L533" s="86">
        <f t="shared" si="2"/>
        <v>0.005479452055</v>
      </c>
      <c r="M533" s="52">
        <f t="array" ref="M533">IF(B533="","",IFERROR(XLOOKUP(B533,DATA!$B$4:$B$2103,DATA!$P$4:$P$2103,0,0,1),0))</f>
        <v>0</v>
      </c>
      <c r="N533" s="52">
        <f t="shared" si="3"/>
        <v>0</v>
      </c>
      <c r="O533" s="52">
        <f t="shared" si="4"/>
        <v>0</v>
      </c>
      <c r="P533" s="52">
        <f t="shared" si="5"/>
        <v>47998</v>
      </c>
      <c r="Q533" s="52" t="str">
        <f t="shared" si="6"/>
        <v>EXCESO</v>
      </c>
      <c r="R533" s="52" t="str">
        <f t="shared" si="7"/>
        <v>EVALUAR REDUCCION</v>
      </c>
      <c r="S533" s="52">
        <f t="shared" si="8"/>
        <v>0</v>
      </c>
      <c r="T533" s="53">
        <f t="shared" si="9"/>
        <v>0</v>
      </c>
      <c r="U533" s="52" t="str">
        <f t="array" ref="U533">IF(B533="","",IFERROR(XLOOKUP(B533,DATA!$B$4:$B$2103,DATA!$M$4:$M$2103,"",0,1),""))</f>
        <v>C</v>
      </c>
      <c r="V533" s="52" t="str">
        <f t="array" ref="V533">IF(B533="","",IFERROR(XLOOKUP(B533,DATA!$B$4:$B$2103,DATA!$X$4:$X$2103,"",0,1),""))</f>
        <v>ALMACEN</v>
      </c>
      <c r="W533" s="52" t="str">
        <f t="array" ref="W533">IF(B533="","",IFERROR(XLOOKUP(B533,DATA!$B$4:$B$2103,DATA!$H$4:$H$2103,"",0,1),""))</f>
        <v>COMUNICACIONES</v>
      </c>
      <c r="X533" s="52" t="str">
        <f t="shared" si="10"/>
        <v>4-BAJA</v>
      </c>
      <c r="Y533" s="87" t="str">
        <f t="shared" si="11"/>
        <v/>
      </c>
      <c r="Z533" s="52" t="str">
        <f t="shared" si="12"/>
        <v/>
      </c>
    </row>
    <row r="534" ht="15.75" customHeight="1">
      <c r="B534" s="47">
        <f>IF(DATA!B534="","",DATA!B534)</f>
        <v>30100025</v>
      </c>
      <c r="C534" s="47" t="str">
        <f t="array" ref="C534">IF(B534="","",IFERROR(XLOOKUP(B534,DATA!$B$4:$B$2103,DATA!$D$4:$D$2103,"",0,1),""))</f>
        <v/>
      </c>
      <c r="D534" s="47" t="str">
        <f t="array" ref="D534">IF(B534="","",IFERROR(XLOOKUP(B534,DATA!$B$4:$B$2103,DATA!$C$4:$C$2103,"",0,1),""))</f>
        <v>EXTERNAL SPEAKER IK015-1 XDEC-BOX57Y04T19NH08-D500-2</v>
      </c>
      <c r="E534" s="47">
        <f t="array" ref="E534">IF(B534="","",IFERROR(XLOOKUP(B534,DATA!$B$4:$B$2103,DATA!$W$4:$W$2103,"",0,1),""))</f>
        <v>901535375</v>
      </c>
      <c r="F534" s="47" t="str">
        <f t="array" ref="F534">IF(B534="","",IFERROR(XLOOKUP(E534,PROVEEDORES!$A$2:$A$200,PROVEEDORES!$B$2:$B$200,"NO ENCONTRADO",0,1),""))</f>
        <v>GLOBAL GREEN AMERICAS COLOMBIA SAS</v>
      </c>
      <c r="G534" s="47" t="str">
        <f t="array" ref="G534">IF(B534="","",IFERROR(XLOOKUP(B534,DATA!$B$4:$B$2103,DATA!$L$4:$L$2103,"",0,1),""))</f>
        <v>UND</v>
      </c>
      <c r="H534" s="47">
        <f t="array" ref="H534">IF(B534="","",IFERROR(XLOOKUP(B534,DATA!$B$4:$B$2103,DATA!$E$4:$E$2103,0,0,1),0))</f>
        <v>263</v>
      </c>
      <c r="I534" s="48">
        <f t="array" ref="I534">IF(B534="","",IFERROR(XLOOKUP(B534,DATA!$B$4:$B$2103,DATA!$F$4:$F$2103,0,0,1),0))</f>
        <v>0</v>
      </c>
      <c r="J534" s="48">
        <f t="shared" si="1"/>
        <v>0</v>
      </c>
      <c r="K534" s="47">
        <f t="array" ref="K534">IF(B534="","",IFERROR(XLOOKUP(B534,DATA!$B$4:$B$2103,DATA!$N$4:$N$2103,0,0,1),0))</f>
        <v>2</v>
      </c>
      <c r="L534" s="85">
        <f t="shared" si="2"/>
        <v>0.005479452055</v>
      </c>
      <c r="M534" s="47">
        <f t="array" ref="M534">IF(B534="","",IFERROR(XLOOKUP(B534,DATA!$B$4:$B$2103,DATA!$P$4:$P$2103,0,0,1),0))</f>
        <v>0</v>
      </c>
      <c r="N534" s="47">
        <f t="shared" si="3"/>
        <v>0</v>
      </c>
      <c r="O534" s="47">
        <f t="shared" si="4"/>
        <v>0</v>
      </c>
      <c r="P534" s="47">
        <f t="shared" si="5"/>
        <v>47998</v>
      </c>
      <c r="Q534" s="47" t="str">
        <f t="shared" si="6"/>
        <v>EXCESO</v>
      </c>
      <c r="R534" s="47" t="str">
        <f t="shared" si="7"/>
        <v>EVALUAR REDUCCION</v>
      </c>
      <c r="S534" s="47">
        <f t="shared" si="8"/>
        <v>0</v>
      </c>
      <c r="T534" s="48">
        <f t="shared" si="9"/>
        <v>0</v>
      </c>
      <c r="U534" s="47" t="str">
        <f t="array" ref="U534">IF(B534="","",IFERROR(XLOOKUP(B534,DATA!$B$4:$B$2103,DATA!$M$4:$M$2103,"",0,1),""))</f>
        <v>C</v>
      </c>
      <c r="V534" s="47" t="str">
        <f t="array" ref="V534">IF(B534="","",IFERROR(XLOOKUP(B534,DATA!$B$4:$B$2103,DATA!$X$4:$X$2103,"",0,1),""))</f>
        <v>ALMACEN</v>
      </c>
      <c r="W534" s="47" t="str">
        <f t="array" ref="W534">IF(B534="","",IFERROR(XLOOKUP(B534,DATA!$B$4:$B$2103,DATA!$H$4:$H$2103,"",0,1),""))</f>
        <v>COMUNICACIONES</v>
      </c>
      <c r="X534" s="47" t="str">
        <f t="shared" si="10"/>
        <v>4-BAJA</v>
      </c>
      <c r="Y534" s="65" t="str">
        <f t="shared" si="11"/>
        <v/>
      </c>
      <c r="Z534" s="47" t="str">
        <f t="shared" si="12"/>
        <v/>
      </c>
    </row>
    <row r="535" ht="15.75" customHeight="1">
      <c r="B535" s="52">
        <f>IF(DATA!B535="","",DATA!B535)</f>
        <v>30110002</v>
      </c>
      <c r="C535" s="52">
        <f t="array" ref="C535">IF(B535="","",IFERROR(XLOOKUP(B535,DATA!$B$4:$B$2103,DATA!$D$4:$D$2103,"",0,1),""))</f>
        <v>2007290003</v>
      </c>
      <c r="D535" s="52" t="str">
        <f t="array" ref="D535">IF(B535="","",IFERROR(XLOOKUP(B535,DATA!$B$4:$B$2103,DATA!$C$4:$C$2103,"",0,1),""))</f>
        <v>TORNILLO HEXAGONAL INOXIDABLE M6*25 P10</v>
      </c>
      <c r="E535" s="52">
        <f t="array" ref="E535">IF(B535="","",IFERROR(XLOOKUP(B535,DATA!$B$4:$B$2103,DATA!$W$4:$W$2103,"",0,1),""))</f>
        <v>900664298</v>
      </c>
      <c r="F535" s="52" t="str">
        <f t="array" ref="F535">IF(B535="","",IFERROR(XLOOKUP(E535,PROVEEDORES!$A$2:$A$200,PROVEEDORES!$B$2:$B$200,"NO ENCONTRADO",0,1),""))</f>
        <v>SOLUCIONES INTEGRALES PARA CARROCERIAS SOCIEDAD POR ACCIONES SIMPLIFICADA</v>
      </c>
      <c r="G535" s="52" t="str">
        <f t="array" ref="G535">IF(B535="","",IFERROR(XLOOKUP(B535,DATA!$B$4:$B$2103,DATA!$L$4:$L$2103,"",0,1),""))</f>
        <v>UND</v>
      </c>
      <c r="H535" s="52">
        <f t="array" ref="H535">IF(B535="","",IFERROR(XLOOKUP(B535,DATA!$B$4:$B$2103,DATA!$E$4:$E$2103,0,0,1),0))</f>
        <v>131</v>
      </c>
      <c r="I535" s="53">
        <f t="array" ref="I535">IF(B535="","",IFERROR(XLOOKUP(B535,DATA!$B$4:$B$2103,DATA!$F$4:$F$2103,0,0,1),0))</f>
        <v>214.2</v>
      </c>
      <c r="J535" s="53">
        <f t="shared" si="1"/>
        <v>28060.2</v>
      </c>
      <c r="K535" s="52">
        <f t="array" ref="K535">IF(B535="","",IFERROR(XLOOKUP(B535,DATA!$B$4:$B$2103,DATA!$N$4:$N$2103,0,0,1),0))</f>
        <v>3802</v>
      </c>
      <c r="L535" s="86">
        <f t="shared" si="2"/>
        <v>10.41643836</v>
      </c>
      <c r="M535" s="52">
        <f t="array" ref="M535">IF(B535="","",IFERROR(XLOOKUP(B535,DATA!$B$4:$B$2103,DATA!$P$4:$P$2103,0,0,1),0))</f>
        <v>0</v>
      </c>
      <c r="N535" s="52">
        <f t="shared" si="3"/>
        <v>36</v>
      </c>
      <c r="O535" s="52">
        <f t="shared" si="4"/>
        <v>109</v>
      </c>
      <c r="P535" s="52">
        <f t="shared" si="5"/>
        <v>13</v>
      </c>
      <c r="Q535" s="52" t="str">
        <f t="shared" si="6"/>
        <v>PRECAUCION</v>
      </c>
      <c r="R535" s="52" t="str">
        <f t="shared" si="7"/>
        <v>MONITOREAR 48H</v>
      </c>
      <c r="S535" s="52">
        <f t="shared" si="8"/>
        <v>0</v>
      </c>
      <c r="T535" s="53">
        <f t="shared" si="9"/>
        <v>0</v>
      </c>
      <c r="U535" s="52" t="str">
        <f t="array" ref="U535">IF(B535="","",IFERROR(XLOOKUP(B535,DATA!$B$4:$B$2103,DATA!$M$4:$M$2103,"",0,1),""))</f>
        <v>A</v>
      </c>
      <c r="V535" s="52" t="str">
        <f t="array" ref="V535">IF(B535="","",IFERROR(XLOOKUP(B535,DATA!$B$4:$B$2103,DATA!$X$4:$X$2103,"",0,1),""))</f>
        <v>SU01D0202</v>
      </c>
      <c r="W535" s="52" t="str">
        <f t="array" ref="W535">IF(B535="","",IFERROR(XLOOKUP(B535,DATA!$B$4:$B$2103,DATA!$H$4:$H$2103,"",0,1),""))</f>
        <v>ELECTRICIDAD</v>
      </c>
      <c r="X535" s="52" t="str">
        <f t="shared" si="10"/>
        <v>2-ALTA</v>
      </c>
      <c r="Y535" s="87" t="str">
        <f t="shared" si="11"/>
        <v/>
      </c>
      <c r="Z535" s="52" t="str">
        <f t="shared" si="12"/>
        <v/>
      </c>
    </row>
    <row r="536" ht="15.75" customHeight="1">
      <c r="B536" s="47">
        <f>IF(DATA!B536="","",DATA!B536)</f>
        <v>30110003</v>
      </c>
      <c r="C536" s="47">
        <f t="array" ref="C536">IF(B536="","",IFERROR(XLOOKUP(B536,DATA!$B$4:$B$2103,DATA!$D$4:$D$2103,"",0,1),""))</f>
        <v>2007290002</v>
      </c>
      <c r="D536" s="47" t="str">
        <f t="array" ref="D536">IF(B536="","",IFERROR(XLOOKUP(B536,DATA!$B$4:$B$2103,DATA!$C$4:$C$2103,"",0,1),""))</f>
        <v>TUERCA DE SEGURIDAD INOXIDABLE M6</v>
      </c>
      <c r="E536" s="47">
        <f t="array" ref="E536">IF(B536="","",IFERROR(XLOOKUP(B536,DATA!$B$4:$B$2103,DATA!$W$4:$W$2103,"",0,1),""))</f>
        <v>826003816</v>
      </c>
      <c r="F536" s="47" t="str">
        <f t="array" ref="F536">IF(B536="","",IFERROR(XLOOKUP(E536,PROVEEDORES!$A$2:$A$200,PROVEEDORES!$B$2:$B$200,"NO ENCONTRADO",0,1),""))</f>
        <v>TORNIPLUS LIMITADA</v>
      </c>
      <c r="G536" s="47" t="str">
        <f t="array" ref="G536">IF(B536="","",IFERROR(XLOOKUP(B536,DATA!$B$4:$B$2103,DATA!$L$4:$L$2103,"",0,1),""))</f>
        <v>UND</v>
      </c>
      <c r="H536" s="47">
        <f t="array" ref="H536">IF(B536="","",IFERROR(XLOOKUP(B536,DATA!$B$4:$B$2103,DATA!$E$4:$E$2103,0,0,1),0))</f>
        <v>963</v>
      </c>
      <c r="I536" s="48">
        <f t="array" ref="I536">IF(B536="","",IFERROR(XLOOKUP(B536,DATA!$B$4:$B$2103,DATA!$F$4:$F$2103,0,0,1),0))</f>
        <v>220.15</v>
      </c>
      <c r="J536" s="48">
        <f t="shared" si="1"/>
        <v>212004.45</v>
      </c>
      <c r="K536" s="47">
        <f t="array" ref="K536">IF(B536="","",IFERROR(XLOOKUP(B536,DATA!$B$4:$B$2103,DATA!$N$4:$N$2103,0,0,1),0))</f>
        <v>24861</v>
      </c>
      <c r="L536" s="85">
        <f t="shared" si="2"/>
        <v>68.11232877</v>
      </c>
      <c r="M536" s="47">
        <f t="array" ref="M536">IF(B536="","",IFERROR(XLOOKUP(B536,DATA!$B$4:$B$2103,DATA!$P$4:$P$2103,0,0,1),0))</f>
        <v>0</v>
      </c>
      <c r="N536" s="47">
        <f t="shared" si="3"/>
        <v>238</v>
      </c>
      <c r="O536" s="47">
        <f t="shared" si="4"/>
        <v>715</v>
      </c>
      <c r="P536" s="47">
        <f t="shared" si="5"/>
        <v>14</v>
      </c>
      <c r="Q536" s="47" t="str">
        <f t="shared" si="6"/>
        <v>PRECAUCION</v>
      </c>
      <c r="R536" s="47" t="str">
        <f t="shared" si="7"/>
        <v>MONITOREAR 48H</v>
      </c>
      <c r="S536" s="47">
        <f t="shared" si="8"/>
        <v>0</v>
      </c>
      <c r="T536" s="48">
        <f t="shared" si="9"/>
        <v>0</v>
      </c>
      <c r="U536" s="47" t="str">
        <f t="array" ref="U536">IF(B536="","",IFERROR(XLOOKUP(B536,DATA!$B$4:$B$2103,DATA!$M$4:$M$2103,"",0,1),""))</f>
        <v>A</v>
      </c>
      <c r="V536" s="47" t="str">
        <f t="array" ref="V536">IF(B536="","",IFERROR(XLOOKUP(B536,DATA!$B$4:$B$2103,DATA!$X$4:$X$2103,"",0,1),""))</f>
        <v>SU01D0202</v>
      </c>
      <c r="W536" s="47" t="str">
        <f t="array" ref="W536">IF(B536="","",IFERROR(XLOOKUP(B536,DATA!$B$4:$B$2103,DATA!$H$4:$H$2103,"",0,1),""))</f>
        <v>ELECTRICIDAD</v>
      </c>
      <c r="X536" s="47" t="str">
        <f t="shared" si="10"/>
        <v>2-ALTA</v>
      </c>
      <c r="Y536" s="65" t="str">
        <f t="shared" si="11"/>
        <v/>
      </c>
      <c r="Z536" s="47" t="str">
        <f t="shared" si="12"/>
        <v/>
      </c>
    </row>
    <row r="537" ht="15.75" customHeight="1">
      <c r="B537" s="52">
        <f>IF(DATA!B537="","",DATA!B537)</f>
        <v>30110004</v>
      </c>
      <c r="C537" s="52" t="str">
        <f t="array" ref="C537">IF(B537="","",IFERROR(XLOOKUP(B537,DATA!$B$4:$B$2103,DATA!$D$4:$D$2103,"",0,1),""))</f>
        <v>P900</v>
      </c>
      <c r="D537" s="52" t="str">
        <f t="array" ref="D537">IF(B537="","",IFERROR(XLOOKUP(B537,DATA!$B$4:$B$2103,DATA!$C$4:$C$2103,"",0,1),""))</f>
        <v>BORNE DE BATERIA 24 V</v>
      </c>
      <c r="E537" s="52">
        <f t="array" ref="E537">IF(B537="","",IFERROR(XLOOKUP(B537,DATA!$B$4:$B$2103,DATA!$W$4:$W$2103,"",0,1),""))</f>
        <v>900624922</v>
      </c>
      <c r="F537" s="52" t="str">
        <f t="array" ref="F537">IF(B537="","",IFERROR(XLOOKUP(E537,PROVEEDORES!$A$2:$A$200,PROVEEDORES!$B$2:$B$200,"NO ENCONTRADO",0,1),""))</f>
        <v>MASMOVIL SAS</v>
      </c>
      <c r="G537" s="52" t="str">
        <f t="array" ref="G537">IF(B537="","",IFERROR(XLOOKUP(B537,DATA!$B$4:$B$2103,DATA!$L$4:$L$2103,"",0,1),""))</f>
        <v>UND</v>
      </c>
      <c r="H537" s="52">
        <f t="array" ref="H537">IF(B537="","",IFERROR(XLOOKUP(B537,DATA!$B$4:$B$2103,DATA!$E$4:$E$2103,0,0,1),0))</f>
        <v>0</v>
      </c>
      <c r="I537" s="53">
        <f t="array" ref="I537">IF(B537="","",IFERROR(XLOOKUP(B537,DATA!$B$4:$B$2103,DATA!$F$4:$F$2103,0,0,1),0))</f>
        <v>8925</v>
      </c>
      <c r="J537" s="53">
        <f t="shared" si="1"/>
        <v>0</v>
      </c>
      <c r="K537" s="52">
        <f t="array" ref="K537">IF(B537="","",IFERROR(XLOOKUP(B537,DATA!$B$4:$B$2103,DATA!$N$4:$N$2103,0,0,1),0))</f>
        <v>49</v>
      </c>
      <c r="L537" s="86">
        <f t="shared" si="2"/>
        <v>0.1342465753</v>
      </c>
      <c r="M537" s="52">
        <f t="array" ref="M537">IF(B537="","",IFERROR(XLOOKUP(B537,DATA!$B$4:$B$2103,DATA!$P$4:$P$2103,0,0,1),0))</f>
        <v>0</v>
      </c>
      <c r="N537" s="52">
        <f t="shared" si="3"/>
        <v>0</v>
      </c>
      <c r="O537" s="52">
        <f t="shared" si="4"/>
        <v>1</v>
      </c>
      <c r="P537" s="52">
        <f t="shared" si="5"/>
        <v>0</v>
      </c>
      <c r="Q537" s="52" t="str">
        <f t="shared" si="6"/>
        <v>CRITICO</v>
      </c>
      <c r="R537" s="52" t="str">
        <f t="shared" si="7"/>
        <v>PEDIR INMEDIATAMENTE</v>
      </c>
      <c r="S537" s="52">
        <f t="shared" si="8"/>
        <v>1</v>
      </c>
      <c r="T537" s="53">
        <f t="shared" si="9"/>
        <v>8925</v>
      </c>
      <c r="U537" s="52" t="str">
        <f t="array" ref="U537">IF(B537="","",IFERROR(XLOOKUP(B537,DATA!$B$4:$B$2103,DATA!$M$4:$M$2103,"",0,1),""))</f>
        <v>A</v>
      </c>
      <c r="V537" s="52" t="str">
        <f t="array" ref="V537">IF(B537="","",IFERROR(XLOOKUP(B537,DATA!$B$4:$B$2103,DATA!$X$4:$X$2103,"",0,1),""))</f>
        <v>SU01E0303</v>
      </c>
      <c r="W537" s="52" t="str">
        <f t="array" ref="W537">IF(B537="","",IFERROR(XLOOKUP(B537,DATA!$B$4:$B$2103,DATA!$H$4:$H$2103,"",0,1),""))</f>
        <v>ELECTRICIDAD</v>
      </c>
      <c r="X537" s="52" t="str">
        <f t="shared" si="10"/>
        <v>1-MAXIMA</v>
      </c>
      <c r="Y537" s="87">
        <f t="shared" si="11"/>
        <v>49.00537</v>
      </c>
      <c r="Z537" s="52">
        <f t="shared" si="12"/>
        <v>30110004</v>
      </c>
    </row>
    <row r="538" ht="15.75" customHeight="1">
      <c r="B538" s="47">
        <f>IF(DATA!B538="","",DATA!B538)</f>
        <v>30110005</v>
      </c>
      <c r="C538" s="47">
        <f t="array" ref="C538">IF(B538="","",IFERROR(XLOOKUP(B538,DATA!$B$4:$B$2103,DATA!$D$4:$D$2103,"",0,1),""))</f>
        <v>21243844</v>
      </c>
      <c r="D538" s="47" t="str">
        <f t="array" ref="D538">IF(B538="","",IFERROR(XLOOKUP(B538,DATA!$B$4:$B$2103,DATA!$C$4:$C$2103,"",0,1),""))</f>
        <v>INTERRUPTOR MAESTRO</v>
      </c>
      <c r="E538" s="47">
        <f t="array" ref="E538">IF(B538="","",IFERROR(XLOOKUP(B538,DATA!$B$4:$B$2103,DATA!$W$4:$W$2103,"",0,1),""))</f>
        <v>900315569</v>
      </c>
      <c r="F538" s="47" t="str">
        <f t="array" ref="F538">IF(B538="","",IFERROR(XLOOKUP(E538,PROVEEDORES!$A$2:$A$200,PROVEEDORES!$B$2:$B$200,"NO ENCONTRADO",0,1),""))</f>
        <v>VOLVO GROUP COLOMBIA S A S</v>
      </c>
      <c r="G538" s="47" t="str">
        <f t="array" ref="G538">IF(B538="","",IFERROR(XLOOKUP(B538,DATA!$B$4:$B$2103,DATA!$L$4:$L$2103,"",0,1),""))</f>
        <v>UND</v>
      </c>
      <c r="H538" s="47">
        <f t="array" ref="H538">IF(B538="","",IFERROR(XLOOKUP(B538,DATA!$B$4:$B$2103,DATA!$E$4:$E$2103,0,0,1),0))</f>
        <v>0</v>
      </c>
      <c r="I538" s="48">
        <f t="array" ref="I538">IF(B538="","",IFERROR(XLOOKUP(B538,DATA!$B$4:$B$2103,DATA!$F$4:$F$2103,0,0,1),0))</f>
        <v>301703.1</v>
      </c>
      <c r="J538" s="48">
        <f t="shared" si="1"/>
        <v>0</v>
      </c>
      <c r="K538" s="47">
        <f t="array" ref="K538">IF(B538="","",IFERROR(XLOOKUP(B538,DATA!$B$4:$B$2103,DATA!$N$4:$N$2103,0,0,1),0))</f>
        <v>1</v>
      </c>
      <c r="L538" s="85">
        <f t="shared" si="2"/>
        <v>0.002739726027</v>
      </c>
      <c r="M538" s="47">
        <f t="array" ref="M538">IF(B538="","",IFERROR(XLOOKUP(B538,DATA!$B$4:$B$2103,DATA!$P$4:$P$2103,0,0,1),0))</f>
        <v>0</v>
      </c>
      <c r="N538" s="47">
        <f t="shared" si="3"/>
        <v>0</v>
      </c>
      <c r="O538" s="47">
        <f t="shared" si="4"/>
        <v>0</v>
      </c>
      <c r="P538" s="47">
        <f t="shared" si="5"/>
        <v>0</v>
      </c>
      <c r="Q538" s="47" t="str">
        <f t="shared" si="6"/>
        <v>CRITICO</v>
      </c>
      <c r="R538" s="47" t="str">
        <f t="shared" si="7"/>
        <v>PEDIR INMEDIATAMENTE</v>
      </c>
      <c r="S538" s="47">
        <f t="shared" si="8"/>
        <v>0</v>
      </c>
      <c r="T538" s="48">
        <f t="shared" si="9"/>
        <v>0</v>
      </c>
      <c r="U538" s="47" t="str">
        <f t="array" ref="U538">IF(B538="","",IFERROR(XLOOKUP(B538,DATA!$B$4:$B$2103,DATA!$M$4:$M$2103,"",0,1),""))</f>
        <v>A</v>
      </c>
      <c r="V538" s="47" t="str">
        <f t="array" ref="V538">IF(B538="","",IFERROR(XLOOKUP(B538,DATA!$B$4:$B$2103,DATA!$X$4:$X$2103,"",0,1),""))</f>
        <v>SU01D0103</v>
      </c>
      <c r="W538" s="47" t="str">
        <f t="array" ref="W538">IF(B538="","",IFERROR(XLOOKUP(B538,DATA!$B$4:$B$2103,DATA!$H$4:$H$2103,"",0,1),""))</f>
        <v>ELECTRICIDAD</v>
      </c>
      <c r="X538" s="47" t="str">
        <f t="shared" si="10"/>
        <v>1-MAXIMA</v>
      </c>
      <c r="Y538" s="65">
        <f t="shared" si="11"/>
        <v>1.00538</v>
      </c>
      <c r="Z538" s="47">
        <f t="shared" si="12"/>
        <v>30110005</v>
      </c>
    </row>
    <row r="539" ht="15.75" customHeight="1">
      <c r="B539" s="52">
        <f>IF(DATA!B539="","",DATA!B539)</f>
        <v>30110006</v>
      </c>
      <c r="C539" s="52">
        <f t="array" ref="C539">IF(B539="","",IFERROR(XLOOKUP(B539,DATA!$B$4:$B$2103,DATA!$D$4:$D$2103,"",0,1),""))</f>
        <v>1593504</v>
      </c>
      <c r="D539" s="52" t="str">
        <f t="array" ref="D539">IF(B539="","",IFERROR(XLOOKUP(B539,DATA!$B$4:$B$2103,DATA!$C$4:$C$2103,"",0,1),""))</f>
        <v>CABLE DE BATERIAS</v>
      </c>
      <c r="E539" s="52">
        <f t="array" ref="E539">IF(B539="","",IFERROR(XLOOKUP(B539,DATA!$B$4:$B$2103,DATA!$W$4:$W$2103,"",0,1),""))</f>
        <v>901319175</v>
      </c>
      <c r="F539" s="52" t="str">
        <f t="array" ref="F539">IF(B539="","",IFERROR(XLOOKUP(E539,PROVEEDORES!$A$2:$A$200,PROVEEDORES!$B$2:$B$200,"NO ENCONTRADO",0,1),""))</f>
        <v>SMIDT SUMINISTRO MANTENIMIENTO INDUSTRIAL DE TRANSPORTE SAS</v>
      </c>
      <c r="G539" s="52" t="str">
        <f t="array" ref="G539">IF(B539="","",IFERROR(XLOOKUP(B539,DATA!$B$4:$B$2103,DATA!$L$4:$L$2103,"",0,1),""))</f>
        <v>UND</v>
      </c>
      <c r="H539" s="52">
        <f t="array" ref="H539">IF(B539="","",IFERROR(XLOOKUP(B539,DATA!$B$4:$B$2103,DATA!$E$4:$E$2103,0,0,1),0))</f>
        <v>3</v>
      </c>
      <c r="I539" s="53">
        <f t="array" ref="I539">IF(B539="","",IFERROR(XLOOKUP(B539,DATA!$B$4:$B$2103,DATA!$F$4:$F$2103,0,0,1),0))</f>
        <v>130900</v>
      </c>
      <c r="J539" s="53">
        <f t="shared" si="1"/>
        <v>392700</v>
      </c>
      <c r="K539" s="52">
        <f t="array" ref="K539">IF(B539="","",IFERROR(XLOOKUP(B539,DATA!$B$4:$B$2103,DATA!$N$4:$N$2103,0,0,1),0))</f>
        <v>107</v>
      </c>
      <c r="L539" s="86">
        <f t="shared" si="2"/>
        <v>0.2931506849</v>
      </c>
      <c r="M539" s="52">
        <f t="array" ref="M539">IF(B539="","",IFERROR(XLOOKUP(B539,DATA!$B$4:$B$2103,DATA!$P$4:$P$2103,0,0,1),0))</f>
        <v>0</v>
      </c>
      <c r="N539" s="52">
        <f t="shared" si="3"/>
        <v>1</v>
      </c>
      <c r="O539" s="52">
        <f t="shared" si="4"/>
        <v>3</v>
      </c>
      <c r="P539" s="52">
        <f t="shared" si="5"/>
        <v>10</v>
      </c>
      <c r="Q539" s="52" t="str">
        <f t="shared" si="6"/>
        <v>REORDEN INMEDIATO</v>
      </c>
      <c r="R539" s="52" t="str">
        <f t="shared" si="7"/>
        <v>GENERAR OC EN 24H</v>
      </c>
      <c r="S539" s="52">
        <f t="shared" si="8"/>
        <v>0</v>
      </c>
      <c r="T539" s="53">
        <f t="shared" si="9"/>
        <v>0</v>
      </c>
      <c r="U539" s="52" t="str">
        <f t="array" ref="U539">IF(B539="","",IFERROR(XLOOKUP(B539,DATA!$B$4:$B$2103,DATA!$M$4:$M$2103,"",0,1),""))</f>
        <v>A</v>
      </c>
      <c r="V539" s="52" t="str">
        <f t="array" ref="V539">IF(B539="","",IFERROR(XLOOKUP(B539,DATA!$B$4:$B$2103,DATA!$X$4:$X$2103,"",0,1),""))</f>
        <v>SU01E0103</v>
      </c>
      <c r="W539" s="52" t="str">
        <f t="array" ref="W539">IF(B539="","",IFERROR(XLOOKUP(B539,DATA!$B$4:$B$2103,DATA!$H$4:$H$2103,"",0,1),""))</f>
        <v>ELECTRICIDAD</v>
      </c>
      <c r="X539" s="52" t="str">
        <f t="shared" si="10"/>
        <v>2-ALTA</v>
      </c>
      <c r="Y539" s="87" t="str">
        <f t="shared" si="11"/>
        <v/>
      </c>
      <c r="Z539" s="52" t="str">
        <f t="shared" si="12"/>
        <v/>
      </c>
    </row>
    <row r="540" ht="15.75" customHeight="1">
      <c r="B540" s="47">
        <f>IF(DATA!B540="","",DATA!B540)</f>
        <v>30110007</v>
      </c>
      <c r="C540" s="47">
        <f t="array" ref="C540">IF(B540="","",IFERROR(XLOOKUP(B540,DATA!$B$4:$B$2103,DATA!$D$4:$D$2103,"",0,1),""))</f>
        <v>70369720</v>
      </c>
      <c r="D540" s="47" t="str">
        <f t="array" ref="D540">IF(B540="","",IFERROR(XLOOKUP(B540,DATA!$B$4:$B$2103,DATA!$C$4:$C$2103,"",0,1),""))</f>
        <v>CUBIERTA DE INTERRUPTOR BATERIA</v>
      </c>
      <c r="E540" s="47">
        <f t="array" ref="E540">IF(B540="","",IFERROR(XLOOKUP(B540,DATA!$B$4:$B$2103,DATA!$W$4:$W$2103,"",0,1),""))</f>
        <v>900315569</v>
      </c>
      <c r="F540" s="47" t="str">
        <f t="array" ref="F540">IF(B540="","",IFERROR(XLOOKUP(E540,PROVEEDORES!$A$2:$A$200,PROVEEDORES!$B$2:$B$200,"NO ENCONTRADO",0,1),""))</f>
        <v>VOLVO GROUP COLOMBIA S A S</v>
      </c>
      <c r="G540" s="47" t="str">
        <f t="array" ref="G540">IF(B540="","",IFERROR(XLOOKUP(B540,DATA!$B$4:$B$2103,DATA!$L$4:$L$2103,"",0,1),""))</f>
        <v>UND</v>
      </c>
      <c r="H540" s="47">
        <f t="array" ref="H540">IF(B540="","",IFERROR(XLOOKUP(B540,DATA!$B$4:$B$2103,DATA!$E$4:$E$2103,0,0,1),0))</f>
        <v>1</v>
      </c>
      <c r="I540" s="48">
        <f t="array" ref="I540">IF(B540="","",IFERROR(XLOOKUP(B540,DATA!$B$4:$B$2103,DATA!$F$4:$F$2103,0,0,1),0))</f>
        <v>75344.85</v>
      </c>
      <c r="J540" s="48">
        <f t="shared" si="1"/>
        <v>75344.85</v>
      </c>
      <c r="K540" s="47">
        <f t="array" ref="K540">IF(B540="","",IFERROR(XLOOKUP(B540,DATA!$B$4:$B$2103,DATA!$N$4:$N$2103,0,0,1),0))</f>
        <v>5</v>
      </c>
      <c r="L540" s="85">
        <f t="shared" si="2"/>
        <v>0.01369863014</v>
      </c>
      <c r="M540" s="47">
        <f t="array" ref="M540">IF(B540="","",IFERROR(XLOOKUP(B540,DATA!$B$4:$B$2103,DATA!$P$4:$P$2103,0,0,1),0))</f>
        <v>0</v>
      </c>
      <c r="N540" s="47">
        <f t="shared" si="3"/>
        <v>0</v>
      </c>
      <c r="O540" s="47">
        <f t="shared" si="4"/>
        <v>0</v>
      </c>
      <c r="P540" s="47">
        <f t="shared" si="5"/>
        <v>73</v>
      </c>
      <c r="Q540" s="47" t="str">
        <f t="shared" si="6"/>
        <v>OPTIMO</v>
      </c>
      <c r="R540" s="47" t="str">
        <f t="shared" si="7"/>
        <v>NIVEL OPTIMO</v>
      </c>
      <c r="S540" s="47">
        <f t="shared" si="8"/>
        <v>0</v>
      </c>
      <c r="T540" s="48">
        <f t="shared" si="9"/>
        <v>0</v>
      </c>
      <c r="U540" s="47" t="str">
        <f t="array" ref="U540">IF(B540="","",IFERROR(XLOOKUP(B540,DATA!$B$4:$B$2103,DATA!$M$4:$M$2103,"",0,1),""))</f>
        <v>C</v>
      </c>
      <c r="V540" s="47" t="str">
        <f t="array" ref="V540">IF(B540="","",IFERROR(XLOOKUP(B540,DATA!$B$4:$B$2103,DATA!$X$4:$X$2103,"",0,1),""))</f>
        <v>SU01F0304</v>
      </c>
      <c r="W540" s="47" t="str">
        <f t="array" ref="W540">IF(B540="","",IFERROR(XLOOKUP(B540,DATA!$B$4:$B$2103,DATA!$H$4:$H$2103,"",0,1),""))</f>
        <v>ELECTRICIDAD</v>
      </c>
      <c r="X540" s="47" t="str">
        <f t="shared" si="10"/>
        <v>4-BAJA</v>
      </c>
      <c r="Y540" s="65" t="str">
        <f t="shared" si="11"/>
        <v/>
      </c>
      <c r="Z540" s="47" t="str">
        <f t="shared" si="12"/>
        <v/>
      </c>
    </row>
    <row r="541" ht="15.75" customHeight="1">
      <c r="B541" s="52">
        <f>IF(DATA!B541="","",DATA!B541)</f>
        <v>30110008</v>
      </c>
      <c r="C541" s="52">
        <f t="array" ref="C541">IF(B541="","",IFERROR(XLOOKUP(B541,DATA!$B$4:$B$2103,DATA!$D$4:$D$2103,"",0,1),""))</f>
        <v>22827995</v>
      </c>
      <c r="D541" s="52" t="str">
        <f t="array" ref="D541">IF(B541="","",IFERROR(XLOOKUP(B541,DATA!$B$4:$B$2103,DATA!$C$4:$C$2103,"",0,1),""))</f>
        <v>BATERIA 8D ÓPTIMA YELLOW</v>
      </c>
      <c r="E541" s="52">
        <f t="array" ref="E541">IF(B541="","",IFERROR(XLOOKUP(B541,DATA!$B$4:$B$2103,DATA!$W$4:$W$2103,"",0,1),""))</f>
        <v>890300225</v>
      </c>
      <c r="F541" s="52" t="str">
        <f t="array" ref="F541">IF(B541="","",IFERROR(XLOOKUP(E541,PROVEEDORES!$A$2:$A$200,PROVEEDORES!$B$2:$B$200,"NO ENCONTRADO",0,1),""))</f>
        <v>COEXITO S.A.S.</v>
      </c>
      <c r="G541" s="52" t="str">
        <f t="array" ref="G541">IF(B541="","",IFERROR(XLOOKUP(B541,DATA!$B$4:$B$2103,DATA!$L$4:$L$2103,"",0,1),""))</f>
        <v>UND</v>
      </c>
      <c r="H541" s="52">
        <f t="array" ref="H541">IF(B541="","",IFERROR(XLOOKUP(B541,DATA!$B$4:$B$2103,DATA!$E$4:$E$2103,0,0,1),0))</f>
        <v>8</v>
      </c>
      <c r="I541" s="53">
        <f t="array" ref="I541">IF(B541="","",IFERROR(XLOOKUP(B541,DATA!$B$4:$B$2103,DATA!$F$4:$F$2103,0,0,1),0))</f>
        <v>1632052</v>
      </c>
      <c r="J541" s="53">
        <f t="shared" si="1"/>
        <v>13056416</v>
      </c>
      <c r="K541" s="52">
        <f t="array" ref="K541">IF(B541="","",IFERROR(XLOOKUP(B541,DATA!$B$4:$B$2103,DATA!$N$4:$N$2103,0,0,1),0))</f>
        <v>44</v>
      </c>
      <c r="L541" s="86">
        <f t="shared" si="2"/>
        <v>0.1205479452</v>
      </c>
      <c r="M541" s="52">
        <f t="array" ref="M541">IF(B541="","",IFERROR(XLOOKUP(B541,DATA!$B$4:$B$2103,DATA!$P$4:$P$2103,0,0,1),0))</f>
        <v>0</v>
      </c>
      <c r="N541" s="52">
        <f t="shared" si="3"/>
        <v>0</v>
      </c>
      <c r="O541" s="52">
        <f t="shared" si="4"/>
        <v>1</v>
      </c>
      <c r="P541" s="52">
        <f t="shared" si="5"/>
        <v>66</v>
      </c>
      <c r="Q541" s="52" t="str">
        <f t="shared" si="6"/>
        <v>OPTIMO</v>
      </c>
      <c r="R541" s="52" t="str">
        <f t="shared" si="7"/>
        <v>NIVEL OPTIMO</v>
      </c>
      <c r="S541" s="52">
        <f t="shared" si="8"/>
        <v>0</v>
      </c>
      <c r="T541" s="53">
        <f t="shared" si="9"/>
        <v>0</v>
      </c>
      <c r="U541" s="52" t="str">
        <f t="array" ref="U541">IF(B541="","",IFERROR(XLOOKUP(B541,DATA!$B$4:$B$2103,DATA!$M$4:$M$2103,"",0,1),""))</f>
        <v>B</v>
      </c>
      <c r="V541" s="52" t="str">
        <f t="array" ref="V541">IF(B541="","",IFERROR(XLOOKUP(B541,DATA!$B$4:$B$2103,DATA!$X$4:$X$2103,"",0,1),""))</f>
        <v>SU01B0101</v>
      </c>
      <c r="W541" s="52" t="str">
        <f t="array" ref="W541">IF(B541="","",IFERROR(XLOOKUP(B541,DATA!$B$4:$B$2103,DATA!$H$4:$H$2103,"",0,1),""))</f>
        <v>ELECTRICIDAD</v>
      </c>
      <c r="X541" s="52" t="str">
        <f t="shared" si="10"/>
        <v>3-MEDIA</v>
      </c>
      <c r="Y541" s="87" t="str">
        <f t="shared" si="11"/>
        <v/>
      </c>
      <c r="Z541" s="52" t="str">
        <f t="shared" si="12"/>
        <v/>
      </c>
    </row>
    <row r="542" ht="15.75" customHeight="1">
      <c r="B542" s="47">
        <f>IF(DATA!B542="","",DATA!B542)</f>
        <v>30110009</v>
      </c>
      <c r="C542" s="47" t="str">
        <f t="array" ref="C542">IF(B542="","",IFERROR(XLOOKUP(B542,DATA!$B$4:$B$2103,DATA!$D$4:$D$2103,"",0,1),""))</f>
        <v/>
      </c>
      <c r="D542" s="47" t="str">
        <f t="array" ref="D542">IF(B542="","",IFERROR(XLOOKUP(B542,DATA!$B$4:$B$2103,DATA!$C$4:$C$2103,"",0,1),""))</f>
        <v>BATERIA 8D MOURA</v>
      </c>
      <c r="E542" s="47">
        <f t="array" ref="E542">IF(B542="","",IFERROR(XLOOKUP(B542,DATA!$B$4:$B$2103,DATA!$W$4:$W$2103,"",0,1),""))</f>
        <v>900315569</v>
      </c>
      <c r="F542" s="47" t="str">
        <f t="array" ref="F542">IF(B542="","",IFERROR(XLOOKUP(E542,PROVEEDORES!$A$2:$A$200,PROVEEDORES!$B$2:$B$200,"NO ENCONTRADO",0,1),""))</f>
        <v>VOLVO GROUP COLOMBIA S A S</v>
      </c>
      <c r="G542" s="47" t="str">
        <f t="array" ref="G542">IF(B542="","",IFERROR(XLOOKUP(B542,DATA!$B$4:$B$2103,DATA!$L$4:$L$2103,"",0,1),""))</f>
        <v>UND</v>
      </c>
      <c r="H542" s="47">
        <f t="array" ref="H542">IF(B542="","",IFERROR(XLOOKUP(B542,DATA!$B$4:$B$2103,DATA!$E$4:$E$2103,0,0,1),0))</f>
        <v>0</v>
      </c>
      <c r="I542" s="48">
        <f t="array" ref="I542">IF(B542="","",IFERROR(XLOOKUP(B542,DATA!$B$4:$B$2103,DATA!$F$4:$F$2103,0,0,1),0))</f>
        <v>0</v>
      </c>
      <c r="J542" s="48">
        <f t="shared" si="1"/>
        <v>0</v>
      </c>
      <c r="K542" s="47">
        <f t="array" ref="K542">IF(B542="","",IFERROR(XLOOKUP(B542,DATA!$B$4:$B$2103,DATA!$N$4:$N$2103,0,0,1),0))</f>
        <v>68</v>
      </c>
      <c r="L542" s="85">
        <f t="shared" si="2"/>
        <v>0.1863013699</v>
      </c>
      <c r="M542" s="47">
        <f t="array" ref="M542">IF(B542="","",IFERROR(XLOOKUP(B542,DATA!$B$4:$B$2103,DATA!$P$4:$P$2103,0,0,1),0))</f>
        <v>0</v>
      </c>
      <c r="N542" s="47">
        <f t="shared" si="3"/>
        <v>1</v>
      </c>
      <c r="O542" s="47">
        <f t="shared" si="4"/>
        <v>2</v>
      </c>
      <c r="P542" s="47">
        <f t="shared" si="5"/>
        <v>0</v>
      </c>
      <c r="Q542" s="47" t="str">
        <f t="shared" si="6"/>
        <v>CRITICO</v>
      </c>
      <c r="R542" s="47" t="str">
        <f t="shared" si="7"/>
        <v>PEDIR INMEDIATAMENTE</v>
      </c>
      <c r="S542" s="47">
        <f t="shared" si="8"/>
        <v>2</v>
      </c>
      <c r="T542" s="48">
        <f t="shared" si="9"/>
        <v>0</v>
      </c>
      <c r="U542" s="47" t="str">
        <f t="array" ref="U542">IF(B542="","",IFERROR(XLOOKUP(B542,DATA!$B$4:$B$2103,DATA!$M$4:$M$2103,"",0,1),""))</f>
        <v>B</v>
      </c>
      <c r="V542" s="47" t="str">
        <f t="array" ref="V542">IF(B542="","",IFERROR(XLOOKUP(B542,DATA!$B$4:$B$2103,DATA!$X$4:$X$2103,"",0,1),""))</f>
        <v>SU01B0101</v>
      </c>
      <c r="W542" s="47" t="str">
        <f t="array" ref="W542">IF(B542="","",IFERROR(XLOOKUP(B542,DATA!$B$4:$B$2103,DATA!$H$4:$H$2103,"",0,1),""))</f>
        <v>ELECTRICIDAD</v>
      </c>
      <c r="X542" s="47" t="str">
        <f t="shared" si="10"/>
        <v>3-MEDIA</v>
      </c>
      <c r="Y542" s="65">
        <f t="shared" si="11"/>
        <v>68.00542</v>
      </c>
      <c r="Z542" s="47">
        <f t="shared" si="12"/>
        <v>30110009</v>
      </c>
    </row>
    <row r="543" ht="15.75" customHeight="1">
      <c r="B543" s="52">
        <f>IF(DATA!B543="","",DATA!B543)</f>
        <v>30200006</v>
      </c>
      <c r="C543" s="52">
        <f t="array" ref="C543">IF(B543="","",IFERROR(XLOOKUP(B543,DATA!$B$4:$B$2103,DATA!$D$4:$D$2103,"",0,1),""))</f>
        <v>9148266</v>
      </c>
      <c r="D543" s="52" t="str">
        <f t="array" ref="D543">IF(B543="","",IFERROR(XLOOKUP(B543,DATA!$B$4:$B$2103,DATA!$C$4:$C$2103,"",0,1),""))</f>
        <v>CONECTOR DE MODULO SUSPENSION</v>
      </c>
      <c r="E543" s="52">
        <f t="array" ref="E543">IF(B543="","",IFERROR(XLOOKUP(B543,DATA!$B$4:$B$2103,DATA!$W$4:$W$2103,"",0,1),""))</f>
        <v>900315569</v>
      </c>
      <c r="F543" s="52" t="str">
        <f t="array" ref="F543">IF(B543="","",IFERROR(XLOOKUP(E543,PROVEEDORES!$A$2:$A$200,PROVEEDORES!$B$2:$B$200,"NO ENCONTRADO",0,1),""))</f>
        <v>VOLVO GROUP COLOMBIA S A S</v>
      </c>
      <c r="G543" s="52" t="str">
        <f t="array" ref="G543">IF(B543="","",IFERROR(XLOOKUP(B543,DATA!$B$4:$B$2103,DATA!$L$4:$L$2103,"",0,1),""))</f>
        <v>UND</v>
      </c>
      <c r="H543" s="52">
        <f t="array" ref="H543">IF(B543="","",IFERROR(XLOOKUP(B543,DATA!$B$4:$B$2103,DATA!$E$4:$E$2103,0,0,1),0))</f>
        <v>0</v>
      </c>
      <c r="I543" s="53">
        <f t="array" ref="I543">IF(B543="","",IFERROR(XLOOKUP(B543,DATA!$B$4:$B$2103,DATA!$F$4:$F$2103,0,0,1),0))</f>
        <v>0</v>
      </c>
      <c r="J543" s="53">
        <f t="shared" si="1"/>
        <v>0</v>
      </c>
      <c r="K543" s="52">
        <f t="array" ref="K543">IF(B543="","",IFERROR(XLOOKUP(B543,DATA!$B$4:$B$2103,DATA!$N$4:$N$2103,0,0,1),0))</f>
        <v>1</v>
      </c>
      <c r="L543" s="86">
        <f t="shared" si="2"/>
        <v>0.002739726027</v>
      </c>
      <c r="M543" s="52">
        <f t="array" ref="M543">IF(B543="","",IFERROR(XLOOKUP(B543,DATA!$B$4:$B$2103,DATA!$P$4:$P$2103,0,0,1),0))</f>
        <v>0</v>
      </c>
      <c r="N543" s="52">
        <f t="shared" si="3"/>
        <v>0</v>
      </c>
      <c r="O543" s="52">
        <f t="shared" si="4"/>
        <v>0</v>
      </c>
      <c r="P543" s="52">
        <f t="shared" si="5"/>
        <v>0</v>
      </c>
      <c r="Q543" s="52" t="str">
        <f t="shared" si="6"/>
        <v>CRITICO</v>
      </c>
      <c r="R543" s="52" t="str">
        <f t="shared" si="7"/>
        <v>PEDIR INMEDIATAMENTE</v>
      </c>
      <c r="S543" s="52">
        <f t="shared" si="8"/>
        <v>0</v>
      </c>
      <c r="T543" s="53">
        <f t="shared" si="9"/>
        <v>0</v>
      </c>
      <c r="U543" s="52" t="str">
        <f t="array" ref="U543">IF(B543="","",IFERROR(XLOOKUP(B543,DATA!$B$4:$B$2103,DATA!$M$4:$M$2103,"",0,1),""))</f>
        <v>A</v>
      </c>
      <c r="V543" s="52" t="str">
        <f t="array" ref="V543">IF(B543="","",IFERROR(XLOOKUP(B543,DATA!$B$4:$B$2103,DATA!$X$4:$X$2103,"",0,1),""))</f>
        <v>A1</v>
      </c>
      <c r="W543" s="52" t="str">
        <f t="array" ref="W543">IF(B543="","",IFERROR(XLOOKUP(B543,DATA!$B$4:$B$2103,DATA!$H$4:$H$2103,"",0,1),""))</f>
        <v>ELECTRICIDAD</v>
      </c>
      <c r="X543" s="52" t="str">
        <f t="shared" si="10"/>
        <v>1-MAXIMA</v>
      </c>
      <c r="Y543" s="87">
        <f t="shared" si="11"/>
        <v>1.00543</v>
      </c>
      <c r="Z543" s="52">
        <f t="shared" si="12"/>
        <v>30200006</v>
      </c>
    </row>
    <row r="544" ht="15.75" customHeight="1">
      <c r="B544" s="47">
        <f>IF(DATA!B544="","",DATA!B544)</f>
        <v>30200007</v>
      </c>
      <c r="C544" s="47">
        <f t="array" ref="C544">IF(B544="","",IFERROR(XLOOKUP(B544,DATA!$B$4:$B$2103,DATA!$D$4:$D$2103,"",0,1),""))</f>
        <v>70376607</v>
      </c>
      <c r="D544" s="47" t="str">
        <f t="array" ref="D544">IF(B544="","",IFERROR(XLOOKUP(B544,DATA!$B$4:$B$2103,DATA!$C$4:$C$2103,"",0,1),""))</f>
        <v>PLACA IMPRESA DE MODULO LCM</v>
      </c>
      <c r="E544" s="47">
        <f t="array" ref="E544">IF(B544="","",IFERROR(XLOOKUP(B544,DATA!$B$4:$B$2103,DATA!$W$4:$W$2103,"",0,1),""))</f>
        <v>900315569</v>
      </c>
      <c r="F544" s="47" t="str">
        <f t="array" ref="F544">IF(B544="","",IFERROR(XLOOKUP(E544,PROVEEDORES!$A$2:$A$200,PROVEEDORES!$B$2:$B$200,"NO ENCONTRADO",0,1),""))</f>
        <v>VOLVO GROUP COLOMBIA S A S</v>
      </c>
      <c r="G544" s="47" t="str">
        <f t="array" ref="G544">IF(B544="","",IFERROR(XLOOKUP(B544,DATA!$B$4:$B$2103,DATA!$L$4:$L$2103,"",0,1),""))</f>
        <v>UND</v>
      </c>
      <c r="H544" s="47">
        <f t="array" ref="H544">IF(B544="","",IFERROR(XLOOKUP(B544,DATA!$B$4:$B$2103,DATA!$E$4:$E$2103,0,0,1),0))</f>
        <v>1</v>
      </c>
      <c r="I544" s="48">
        <f t="array" ref="I544">IF(B544="","",IFERROR(XLOOKUP(B544,DATA!$B$4:$B$2103,DATA!$F$4:$F$2103,0,0,1),0))</f>
        <v>282431.2</v>
      </c>
      <c r="J544" s="48">
        <f t="shared" si="1"/>
        <v>282431.2</v>
      </c>
      <c r="K544" s="47">
        <f t="array" ref="K544">IF(B544="","",IFERROR(XLOOKUP(B544,DATA!$B$4:$B$2103,DATA!$N$4:$N$2103,0,0,1),0))</f>
        <v>0</v>
      </c>
      <c r="L544" s="85">
        <f t="shared" si="2"/>
        <v>0</v>
      </c>
      <c r="M544" s="47">
        <f t="array" ref="M544">IF(B544="","",IFERROR(XLOOKUP(B544,DATA!$B$4:$B$2103,DATA!$P$4:$P$2103,0,0,1),0))</f>
        <v>0</v>
      </c>
      <c r="N544" s="47">
        <f t="shared" si="3"/>
        <v>0</v>
      </c>
      <c r="O544" s="47">
        <f t="shared" si="4"/>
        <v>0</v>
      </c>
      <c r="P544" s="47" t="str">
        <f t="shared" si="5"/>
        <v/>
      </c>
      <c r="Q544" s="47" t="str">
        <f t="shared" si="6"/>
        <v>EXCESO</v>
      </c>
      <c r="R544" s="47" t="str">
        <f t="shared" si="7"/>
        <v>EVALUAR REDUCCION</v>
      </c>
      <c r="S544" s="47">
        <f t="shared" si="8"/>
        <v>0</v>
      </c>
      <c r="T544" s="48">
        <f t="shared" si="9"/>
        <v>0</v>
      </c>
      <c r="U544" s="47" t="str">
        <f t="array" ref="U544">IF(B544="","",IFERROR(XLOOKUP(B544,DATA!$B$4:$B$2103,DATA!$M$4:$M$2103,"",0,1),""))</f>
        <v>A</v>
      </c>
      <c r="V544" s="47" t="str">
        <f t="array" ref="V544">IF(B544="","",IFERROR(XLOOKUP(B544,DATA!$B$4:$B$2103,DATA!$X$4:$X$2103,"",0,1),""))</f>
        <v>SU01A0303</v>
      </c>
      <c r="W544" s="47" t="str">
        <f t="array" ref="W544">IF(B544="","",IFERROR(XLOOKUP(B544,DATA!$B$4:$B$2103,DATA!$H$4:$H$2103,"",0,1),""))</f>
        <v>ELECTRICIDAD</v>
      </c>
      <c r="X544" s="47" t="str">
        <f t="shared" si="10"/>
        <v>2-ALTA</v>
      </c>
      <c r="Y544" s="65" t="str">
        <f t="shared" si="11"/>
        <v/>
      </c>
      <c r="Z544" s="47" t="str">
        <f t="shared" si="12"/>
        <v/>
      </c>
    </row>
    <row r="545" ht="15.75" customHeight="1">
      <c r="B545" s="52">
        <f>IF(DATA!B545="","",DATA!B545)</f>
        <v>30500027</v>
      </c>
      <c r="C545" s="52" t="str">
        <f t="array" ref="C545">IF(B545="","",IFERROR(XLOOKUP(B545,DATA!$B$4:$B$2103,DATA!$D$4:$D$2103,"",0,1),""))</f>
        <v>CTP0477</v>
      </c>
      <c r="D545" s="52" t="str">
        <f t="array" ref="D545">IF(B545="","",IFERROR(XLOOKUP(B545,DATA!$B$4:$B$2103,DATA!$C$4:$C$2103,"",0,1),""))</f>
        <v>CABLE AUTOMOTRIZ N. 14 COLOR VERDE</v>
      </c>
      <c r="E545" s="52">
        <f t="array" ref="E545">IF(B545="","",IFERROR(XLOOKUP(B545,DATA!$B$4:$B$2103,DATA!$W$4:$W$2103,"",0,1),""))</f>
        <v>900603232</v>
      </c>
      <c r="F545" s="52" t="str">
        <f t="array" ref="F545">IF(B545="","",IFERROR(XLOOKUP(E545,PROVEEDORES!$A$2:$A$200,PROVEEDORES!$B$2:$B$200,"NO ENCONTRADO",0,1),""))</f>
        <v>COMERCIALIZADORA DE AUTOPARTES E INDUSTRIAL UNIVERSAL SAS</v>
      </c>
      <c r="G545" s="52" t="str">
        <f t="array" ref="G545">IF(B545="","",IFERROR(XLOOKUP(B545,DATA!$B$4:$B$2103,DATA!$L$4:$L$2103,"",0,1),""))</f>
        <v>M</v>
      </c>
      <c r="H545" s="52">
        <f t="array" ref="H545">IF(B545="","",IFERROR(XLOOKUP(B545,DATA!$B$4:$B$2103,DATA!$E$4:$E$2103,0,0,1),0))</f>
        <v>0</v>
      </c>
      <c r="I545" s="53">
        <f t="array" ref="I545">IF(B545="","",IFERROR(XLOOKUP(B545,DATA!$B$4:$B$2103,DATA!$F$4:$F$2103,0,0,1),0))</f>
        <v>1068.62</v>
      </c>
      <c r="J545" s="53">
        <f t="shared" si="1"/>
        <v>0</v>
      </c>
      <c r="K545" s="52">
        <f t="array" ref="K545">IF(B545="","",IFERROR(XLOOKUP(B545,DATA!$B$4:$B$2103,DATA!$N$4:$N$2103,0,0,1),0))</f>
        <v>500</v>
      </c>
      <c r="L545" s="86">
        <f t="shared" si="2"/>
        <v>1.369863014</v>
      </c>
      <c r="M545" s="52">
        <f t="array" ref="M545">IF(B545="","",IFERROR(XLOOKUP(B545,DATA!$B$4:$B$2103,DATA!$P$4:$P$2103,0,0,1),0))</f>
        <v>0</v>
      </c>
      <c r="N545" s="52">
        <f t="shared" si="3"/>
        <v>5</v>
      </c>
      <c r="O545" s="52">
        <f t="shared" si="4"/>
        <v>15</v>
      </c>
      <c r="P545" s="52">
        <f t="shared" si="5"/>
        <v>0</v>
      </c>
      <c r="Q545" s="52" t="str">
        <f t="shared" si="6"/>
        <v>CRITICO</v>
      </c>
      <c r="R545" s="52" t="str">
        <f t="shared" si="7"/>
        <v>PEDIR INMEDIATAMENTE</v>
      </c>
      <c r="S545" s="52">
        <f t="shared" si="8"/>
        <v>15</v>
      </c>
      <c r="T545" s="53">
        <f t="shared" si="9"/>
        <v>16029.3</v>
      </c>
      <c r="U545" s="52" t="str">
        <f t="array" ref="U545">IF(B545="","",IFERROR(XLOOKUP(B545,DATA!$B$4:$B$2103,DATA!$M$4:$M$2103,"",0,1),""))</f>
        <v>C</v>
      </c>
      <c r="V545" s="52" t="str">
        <f t="array" ref="V545">IF(B545="","",IFERROR(XLOOKUP(B545,DATA!$B$4:$B$2103,DATA!$X$4:$X$2103,"",0,1),""))</f>
        <v>SU01E0101</v>
      </c>
      <c r="W545" s="52" t="str">
        <f t="array" ref="W545">IF(B545="","",IFERROR(XLOOKUP(B545,DATA!$B$4:$B$2103,DATA!$H$4:$H$2103,"",0,1),""))</f>
        <v>ELECTRICIDAD</v>
      </c>
      <c r="X545" s="52" t="str">
        <f t="shared" si="10"/>
        <v>4-BAJA</v>
      </c>
      <c r="Y545" s="87">
        <f t="shared" si="11"/>
        <v>500.00545</v>
      </c>
      <c r="Z545" s="52">
        <f t="shared" si="12"/>
        <v>30500027</v>
      </c>
    </row>
    <row r="546" ht="15.75" customHeight="1">
      <c r="B546" s="47">
        <f>IF(DATA!B546="","",DATA!B546)</f>
        <v>30500028</v>
      </c>
      <c r="C546" s="47" t="str">
        <f t="array" ref="C546">IF(B546="","",IFERROR(XLOOKUP(B546,DATA!$B$4:$B$2103,DATA!$D$4:$D$2103,"",0,1),""))</f>
        <v>CTP0478</v>
      </c>
      <c r="D546" s="47" t="str">
        <f t="array" ref="D546">IF(B546="","",IFERROR(XLOOKUP(B546,DATA!$B$4:$B$2103,DATA!$C$4:$C$2103,"",0,1),""))</f>
        <v>CABLE AUTOMOTRIZ N. 14 COLOR ROJO</v>
      </c>
      <c r="E546" s="47">
        <f t="array" ref="E546">IF(B546="","",IFERROR(XLOOKUP(B546,DATA!$B$4:$B$2103,DATA!$W$4:$W$2103,"",0,1),""))</f>
        <v>900603232</v>
      </c>
      <c r="F546" s="47" t="str">
        <f t="array" ref="F546">IF(B546="","",IFERROR(XLOOKUP(E546,PROVEEDORES!$A$2:$A$200,PROVEEDORES!$B$2:$B$200,"NO ENCONTRADO",0,1),""))</f>
        <v>COMERCIALIZADORA DE AUTOPARTES E INDUSTRIAL UNIVERSAL SAS</v>
      </c>
      <c r="G546" s="47" t="str">
        <f t="array" ref="G546">IF(B546="","",IFERROR(XLOOKUP(B546,DATA!$B$4:$B$2103,DATA!$L$4:$L$2103,"",0,1),""))</f>
        <v>M</v>
      </c>
      <c r="H546" s="47">
        <f t="array" ref="H546">IF(B546="","",IFERROR(XLOOKUP(B546,DATA!$B$4:$B$2103,DATA!$E$4:$E$2103,0,0,1),0))</f>
        <v>0</v>
      </c>
      <c r="I546" s="48">
        <f t="array" ref="I546">IF(B546="","",IFERROR(XLOOKUP(B546,DATA!$B$4:$B$2103,DATA!$F$4:$F$2103,0,0,1),0))</f>
        <v>1068.62</v>
      </c>
      <c r="J546" s="48">
        <f t="shared" si="1"/>
        <v>0</v>
      </c>
      <c r="K546" s="47">
        <f t="array" ref="K546">IF(B546="","",IFERROR(XLOOKUP(B546,DATA!$B$4:$B$2103,DATA!$N$4:$N$2103,0,0,1),0))</f>
        <v>500</v>
      </c>
      <c r="L546" s="85">
        <f t="shared" si="2"/>
        <v>1.369863014</v>
      </c>
      <c r="M546" s="47">
        <f t="array" ref="M546">IF(B546="","",IFERROR(XLOOKUP(B546,DATA!$B$4:$B$2103,DATA!$P$4:$P$2103,0,0,1),0))</f>
        <v>0</v>
      </c>
      <c r="N546" s="47">
        <f t="shared" si="3"/>
        <v>5</v>
      </c>
      <c r="O546" s="47">
        <f t="shared" si="4"/>
        <v>15</v>
      </c>
      <c r="P546" s="47">
        <f t="shared" si="5"/>
        <v>0</v>
      </c>
      <c r="Q546" s="47" t="str">
        <f t="shared" si="6"/>
        <v>CRITICO</v>
      </c>
      <c r="R546" s="47" t="str">
        <f t="shared" si="7"/>
        <v>PEDIR INMEDIATAMENTE</v>
      </c>
      <c r="S546" s="47">
        <f t="shared" si="8"/>
        <v>15</v>
      </c>
      <c r="T546" s="48">
        <f t="shared" si="9"/>
        <v>16029.3</v>
      </c>
      <c r="U546" s="47" t="str">
        <f t="array" ref="U546">IF(B546="","",IFERROR(XLOOKUP(B546,DATA!$B$4:$B$2103,DATA!$M$4:$M$2103,"",0,1),""))</f>
        <v>C</v>
      </c>
      <c r="V546" s="47" t="str">
        <f t="array" ref="V546">IF(B546="","",IFERROR(XLOOKUP(B546,DATA!$B$4:$B$2103,DATA!$X$4:$X$2103,"",0,1),""))</f>
        <v>SU01D0101</v>
      </c>
      <c r="W546" s="47" t="str">
        <f t="array" ref="W546">IF(B546="","",IFERROR(XLOOKUP(B546,DATA!$B$4:$B$2103,DATA!$H$4:$H$2103,"",0,1),""))</f>
        <v>ELECTRICIDAD</v>
      </c>
      <c r="X546" s="47" t="str">
        <f t="shared" si="10"/>
        <v>4-BAJA</v>
      </c>
      <c r="Y546" s="65">
        <f t="shared" si="11"/>
        <v>500.00546</v>
      </c>
      <c r="Z546" s="47">
        <f t="shared" si="12"/>
        <v>30500028</v>
      </c>
    </row>
    <row r="547" ht="15.75" customHeight="1">
      <c r="B547" s="52">
        <f>IF(DATA!B547="","",DATA!B547)</f>
        <v>30500029</v>
      </c>
      <c r="C547" s="52" t="str">
        <f t="array" ref="C547">IF(B547="","",IFERROR(XLOOKUP(B547,DATA!$B$4:$B$2103,DATA!$D$4:$D$2103,"",0,1),""))</f>
        <v>KTC240005</v>
      </c>
      <c r="D547" s="52" t="str">
        <f t="array" ref="D547">IF(B547="","",IFERROR(XLOOKUP(B547,DATA!$B$4:$B$2103,DATA!$C$4:$C$2103,"",0,1),""))</f>
        <v>PORTAFUSIBLE AEREO</v>
      </c>
      <c r="E547" s="52">
        <f t="array" ref="E547">IF(B547="","",IFERROR(XLOOKUP(B547,DATA!$B$4:$B$2103,DATA!$W$4:$W$2103,"",0,1),""))</f>
        <v>860050977</v>
      </c>
      <c r="F547" s="52" t="str">
        <f t="array" ref="F547">IF(B547="","",IFERROR(XLOOKUP(E547,PROVEEDORES!$A$2:$A$200,PROVEEDORES!$B$2:$B$200,"NO ENCONTRADO",0,1),""))</f>
        <v>ELECTRIPARTES SAS</v>
      </c>
      <c r="G547" s="52" t="str">
        <f t="array" ref="G547">IF(B547="","",IFERROR(XLOOKUP(B547,DATA!$B$4:$B$2103,DATA!$L$4:$L$2103,"",0,1),""))</f>
        <v>UND</v>
      </c>
      <c r="H547" s="52">
        <f t="array" ref="H547">IF(B547="","",IFERROR(XLOOKUP(B547,DATA!$B$4:$B$2103,DATA!$E$4:$E$2103,0,0,1),0))</f>
        <v>50</v>
      </c>
      <c r="I547" s="53">
        <f t="array" ref="I547">IF(B547="","",IFERROR(XLOOKUP(B547,DATA!$B$4:$B$2103,DATA!$F$4:$F$2103,0,0,1),0))</f>
        <v>4345.029</v>
      </c>
      <c r="J547" s="53">
        <f t="shared" si="1"/>
        <v>217251.45</v>
      </c>
      <c r="K547" s="52">
        <f t="array" ref="K547">IF(B547="","",IFERROR(XLOOKUP(B547,DATA!$B$4:$B$2103,DATA!$N$4:$N$2103,0,0,1),0))</f>
        <v>600</v>
      </c>
      <c r="L547" s="86">
        <f t="shared" si="2"/>
        <v>1.643835616</v>
      </c>
      <c r="M547" s="52">
        <f t="array" ref="M547">IF(B547="","",IFERROR(XLOOKUP(B547,DATA!$B$4:$B$2103,DATA!$P$4:$P$2103,0,0,1),0))</f>
        <v>0</v>
      </c>
      <c r="N547" s="52">
        <f t="shared" si="3"/>
        <v>6</v>
      </c>
      <c r="O547" s="52">
        <f t="shared" si="4"/>
        <v>18</v>
      </c>
      <c r="P547" s="52">
        <f t="shared" si="5"/>
        <v>30</v>
      </c>
      <c r="Q547" s="52" t="str">
        <f t="shared" si="6"/>
        <v>OPTIMO</v>
      </c>
      <c r="R547" s="52" t="str">
        <f t="shared" si="7"/>
        <v>NIVEL OPTIMO</v>
      </c>
      <c r="S547" s="52">
        <f t="shared" si="8"/>
        <v>0</v>
      </c>
      <c r="T547" s="53">
        <f t="shared" si="9"/>
        <v>0</v>
      </c>
      <c r="U547" s="52" t="str">
        <f t="array" ref="U547">IF(B547="","",IFERROR(XLOOKUP(B547,DATA!$B$4:$B$2103,DATA!$M$4:$M$2103,"",0,1),""))</f>
        <v>C</v>
      </c>
      <c r="V547" s="52" t="str">
        <f t="array" ref="V547">IF(B547="","",IFERROR(XLOOKUP(B547,DATA!$B$4:$B$2103,DATA!$X$4:$X$2103,"",0,1),""))</f>
        <v>SU01D0104</v>
      </c>
      <c r="W547" s="52" t="str">
        <f t="array" ref="W547">IF(B547="","",IFERROR(XLOOKUP(B547,DATA!$B$4:$B$2103,DATA!$H$4:$H$2103,"",0,1),""))</f>
        <v>ELECTRICIDAD</v>
      </c>
      <c r="X547" s="52" t="str">
        <f t="shared" si="10"/>
        <v>4-BAJA</v>
      </c>
      <c r="Y547" s="87" t="str">
        <f t="shared" si="11"/>
        <v/>
      </c>
      <c r="Z547" s="52" t="str">
        <f t="shared" si="12"/>
        <v/>
      </c>
    </row>
    <row r="548" ht="15.75" customHeight="1">
      <c r="B548" s="47">
        <f>IF(DATA!B548="","",DATA!B548)</f>
        <v>30500052</v>
      </c>
      <c r="C548" s="47">
        <f t="array" ref="C548">IF(B548="","",IFERROR(XLOOKUP(B548,DATA!$B$4:$B$2103,DATA!$D$4:$D$2103,"",0,1),""))</f>
        <v>11273342</v>
      </c>
      <c r="D548" s="47" t="str">
        <f t="array" ref="D548">IF(B548="","",IFERROR(XLOOKUP(B548,DATA!$B$4:$B$2103,DATA!$C$4:$C$2103,"",0,1),""))</f>
        <v>KIT SENSOR DE REVERSA</v>
      </c>
      <c r="E548" s="47">
        <f t="array" ref="E548">IF(B548="","",IFERROR(XLOOKUP(B548,DATA!$B$4:$B$2103,DATA!$W$4:$W$2103,"",0,1),""))</f>
        <v>830092963</v>
      </c>
      <c r="F548" s="47" t="str">
        <f t="array" ref="F548">IF(B548="","",IFERROR(XLOOKUP(E548,PROVEEDORES!$A$2:$A$200,PROVEEDORES!$B$2:$B$200,"NO ENCONTRADO",0,1),""))</f>
        <v>SUPERPOLO S.A.S</v>
      </c>
      <c r="G548" s="47" t="str">
        <f t="array" ref="G548">IF(B548="","",IFERROR(XLOOKUP(B548,DATA!$B$4:$B$2103,DATA!$L$4:$L$2103,"",0,1),""))</f>
        <v>UND</v>
      </c>
      <c r="H548" s="47">
        <f t="array" ref="H548">IF(B548="","",IFERROR(XLOOKUP(B548,DATA!$B$4:$B$2103,DATA!$E$4:$E$2103,0,0,1),0))</f>
        <v>1</v>
      </c>
      <c r="I548" s="48">
        <f t="array" ref="I548">IF(B548="","",IFERROR(XLOOKUP(B548,DATA!$B$4:$B$2103,DATA!$F$4:$F$2103,0,0,1),0))</f>
        <v>344200.4</v>
      </c>
      <c r="J548" s="48">
        <f t="shared" si="1"/>
        <v>344200.4</v>
      </c>
      <c r="K548" s="47">
        <f t="array" ref="K548">IF(B548="","",IFERROR(XLOOKUP(B548,DATA!$B$4:$B$2103,DATA!$N$4:$N$2103,0,0,1),0))</f>
        <v>71</v>
      </c>
      <c r="L548" s="85">
        <f t="shared" si="2"/>
        <v>0.1945205479</v>
      </c>
      <c r="M548" s="47">
        <f t="array" ref="M548">IF(B548="","",IFERROR(XLOOKUP(B548,DATA!$B$4:$B$2103,DATA!$P$4:$P$2103,0,0,1),0))</f>
        <v>0</v>
      </c>
      <c r="N548" s="47">
        <f t="shared" si="3"/>
        <v>1</v>
      </c>
      <c r="O548" s="47">
        <f t="shared" si="4"/>
        <v>2</v>
      </c>
      <c r="P548" s="47">
        <f t="shared" si="5"/>
        <v>5</v>
      </c>
      <c r="Q548" s="47" t="str">
        <f t="shared" si="6"/>
        <v>REORDEN INMEDIATO</v>
      </c>
      <c r="R548" s="47" t="str">
        <f t="shared" si="7"/>
        <v>GENERAR OC EN 24H</v>
      </c>
      <c r="S548" s="47">
        <f t="shared" si="8"/>
        <v>1</v>
      </c>
      <c r="T548" s="48">
        <f t="shared" si="9"/>
        <v>344200.4</v>
      </c>
      <c r="U548" s="47" t="str">
        <f t="array" ref="U548">IF(B548="","",IFERROR(XLOOKUP(B548,DATA!$B$4:$B$2103,DATA!$M$4:$M$2103,"",0,1),""))</f>
        <v>A</v>
      </c>
      <c r="V548" s="47" t="str">
        <f t="array" ref="V548">IF(B548="","",IFERROR(XLOOKUP(B548,DATA!$B$4:$B$2103,DATA!$X$4:$X$2103,"",0,1),""))</f>
        <v>SU01D0104</v>
      </c>
      <c r="W548" s="47" t="str">
        <f t="array" ref="W548">IF(B548="","",IFERROR(XLOOKUP(B548,DATA!$B$4:$B$2103,DATA!$H$4:$H$2103,"",0,1),""))</f>
        <v>ELECTRICIDAD</v>
      </c>
      <c r="X548" s="47" t="str">
        <f t="shared" si="10"/>
        <v>2-ALTA</v>
      </c>
      <c r="Y548" s="65" t="str">
        <f t="shared" si="11"/>
        <v/>
      </c>
      <c r="Z548" s="47" t="str">
        <f t="shared" si="12"/>
        <v/>
      </c>
    </row>
    <row r="549" ht="15.75" customHeight="1">
      <c r="B549" s="52">
        <f>IF(DATA!B549="","",DATA!B549)</f>
        <v>30500053</v>
      </c>
      <c r="C549" s="52">
        <f t="array" ref="C549">IF(B549="","",IFERROR(XLOOKUP(B549,DATA!$B$4:$B$2103,DATA!$D$4:$D$2103,"",0,1),""))</f>
        <v>27201033</v>
      </c>
      <c r="D549" s="52" t="str">
        <f t="array" ref="D549">IF(B549="","",IFERROR(XLOOKUP(B549,DATA!$B$4:$B$2103,DATA!$C$4:$C$2103,"",0,1),""))</f>
        <v>ALARMA SONORA</v>
      </c>
      <c r="E549" s="52">
        <f t="array" ref="E549">IF(B549="","",IFERROR(XLOOKUP(B549,DATA!$B$4:$B$2103,DATA!$W$4:$W$2103,"",0,1),""))</f>
        <v>900603232</v>
      </c>
      <c r="F549" s="52" t="str">
        <f t="array" ref="F549">IF(B549="","",IFERROR(XLOOKUP(E549,PROVEEDORES!$A$2:$A$200,PROVEEDORES!$B$2:$B$200,"NO ENCONTRADO",0,1),""))</f>
        <v>COMERCIALIZADORA DE AUTOPARTES E INDUSTRIAL UNIVERSAL SAS</v>
      </c>
      <c r="G549" s="52" t="str">
        <f t="array" ref="G549">IF(B549="","",IFERROR(XLOOKUP(B549,DATA!$B$4:$B$2103,DATA!$L$4:$L$2103,"",0,1),""))</f>
        <v>UND</v>
      </c>
      <c r="H549" s="52">
        <f t="array" ref="H549">IF(B549="","",IFERROR(XLOOKUP(B549,DATA!$B$4:$B$2103,DATA!$E$4:$E$2103,0,0,1),0))</f>
        <v>59</v>
      </c>
      <c r="I549" s="53">
        <f t="array" ref="I549">IF(B549="","",IFERROR(XLOOKUP(B549,DATA!$B$4:$B$2103,DATA!$F$4:$F$2103,0,0,1),0))</f>
        <v>11662</v>
      </c>
      <c r="J549" s="53">
        <f t="shared" si="1"/>
        <v>688058</v>
      </c>
      <c r="K549" s="52">
        <f t="array" ref="K549">IF(B549="","",IFERROR(XLOOKUP(B549,DATA!$B$4:$B$2103,DATA!$N$4:$N$2103,0,0,1),0))</f>
        <v>3344</v>
      </c>
      <c r="L549" s="86">
        <f t="shared" si="2"/>
        <v>9.161643836</v>
      </c>
      <c r="M549" s="52">
        <f t="array" ref="M549">IF(B549="","",IFERROR(XLOOKUP(B549,DATA!$B$4:$B$2103,DATA!$P$4:$P$2103,0,0,1),0))</f>
        <v>0</v>
      </c>
      <c r="N549" s="52">
        <f t="shared" si="3"/>
        <v>32</v>
      </c>
      <c r="O549" s="52">
        <f t="shared" si="4"/>
        <v>96</v>
      </c>
      <c r="P549" s="52">
        <f t="shared" si="5"/>
        <v>6</v>
      </c>
      <c r="Q549" s="52" t="str">
        <f t="shared" si="6"/>
        <v>REORDEN INMEDIATO</v>
      </c>
      <c r="R549" s="52" t="str">
        <f t="shared" si="7"/>
        <v>GENERAR OC EN 24H</v>
      </c>
      <c r="S549" s="52">
        <f t="shared" si="8"/>
        <v>37</v>
      </c>
      <c r="T549" s="53">
        <f t="shared" si="9"/>
        <v>431494</v>
      </c>
      <c r="U549" s="52" t="str">
        <f t="array" ref="U549">IF(B549="","",IFERROR(XLOOKUP(B549,DATA!$B$4:$B$2103,DATA!$M$4:$M$2103,"",0,1),""))</f>
        <v>A</v>
      </c>
      <c r="V549" s="52" t="str">
        <f t="array" ref="V549">IF(B549="","",IFERROR(XLOOKUP(B549,DATA!$B$4:$B$2103,DATA!$X$4:$X$2103,"",0,1),""))</f>
        <v>SU01E0103</v>
      </c>
      <c r="W549" s="52" t="str">
        <f t="array" ref="W549">IF(B549="","",IFERROR(XLOOKUP(B549,DATA!$B$4:$B$2103,DATA!$H$4:$H$2103,"",0,1),""))</f>
        <v>ELECTRICIDAD</v>
      </c>
      <c r="X549" s="52" t="str">
        <f t="shared" si="10"/>
        <v>2-ALTA</v>
      </c>
      <c r="Y549" s="87" t="str">
        <f t="shared" si="11"/>
        <v/>
      </c>
      <c r="Z549" s="52" t="str">
        <f t="shared" si="12"/>
        <v/>
      </c>
    </row>
    <row r="550" ht="15.75" customHeight="1">
      <c r="B550" s="47">
        <f>IF(DATA!B550="","",DATA!B550)</f>
        <v>30500054</v>
      </c>
      <c r="C550" s="47">
        <f t="array" ref="C550">IF(B550="","",IFERROR(XLOOKUP(B550,DATA!$B$4:$B$2103,DATA!$D$4:$D$2103,"",0,1),""))</f>
        <v>1613</v>
      </c>
      <c r="D550" s="47" t="str">
        <f t="array" ref="D550">IF(B550="","",IFERROR(XLOOKUP(B550,DATA!$B$4:$B$2103,DATA!$C$4:$C$2103,"",0,1),""))</f>
        <v>TERMOENCOGIBLE DE 6MM</v>
      </c>
      <c r="E550" s="47">
        <f t="array" ref="E550">IF(B550="","",IFERROR(XLOOKUP(B550,DATA!$B$4:$B$2103,DATA!$W$4:$W$2103,"",0,1),""))</f>
        <v>900624922</v>
      </c>
      <c r="F550" s="47" t="str">
        <f t="array" ref="F550">IF(B550="","",IFERROR(XLOOKUP(E550,PROVEEDORES!$A$2:$A$200,PROVEEDORES!$B$2:$B$200,"NO ENCONTRADO",0,1),""))</f>
        <v>MASMOVIL SAS</v>
      </c>
      <c r="G550" s="47" t="str">
        <f t="array" ref="G550">IF(B550="","",IFERROR(XLOOKUP(B550,DATA!$B$4:$B$2103,DATA!$L$4:$L$2103,"",0,1),""))</f>
        <v>M</v>
      </c>
      <c r="H550" s="47">
        <f t="array" ref="H550">IF(B550="","",IFERROR(XLOOKUP(B550,DATA!$B$4:$B$2103,DATA!$E$4:$E$2103,0,0,1),0))</f>
        <v>56</v>
      </c>
      <c r="I550" s="48">
        <f t="array" ref="I550">IF(B550="","",IFERROR(XLOOKUP(B550,DATA!$B$4:$B$2103,DATA!$F$4:$F$2103,0,0,1),0))</f>
        <v>1606.5</v>
      </c>
      <c r="J550" s="48">
        <f t="shared" si="1"/>
        <v>89964</v>
      </c>
      <c r="K550" s="47">
        <f t="array" ref="K550">IF(B550="","",IFERROR(XLOOKUP(B550,DATA!$B$4:$B$2103,DATA!$N$4:$N$2103,0,0,1),0))</f>
        <v>363</v>
      </c>
      <c r="L550" s="85">
        <f t="shared" si="2"/>
        <v>0.9945205479</v>
      </c>
      <c r="M550" s="47">
        <f t="array" ref="M550">IF(B550="","",IFERROR(XLOOKUP(B550,DATA!$B$4:$B$2103,DATA!$P$4:$P$2103,0,0,1),0))</f>
        <v>0</v>
      </c>
      <c r="N550" s="47">
        <f t="shared" si="3"/>
        <v>3</v>
      </c>
      <c r="O550" s="47">
        <f t="shared" si="4"/>
        <v>10</v>
      </c>
      <c r="P550" s="47">
        <f t="shared" si="5"/>
        <v>56</v>
      </c>
      <c r="Q550" s="47" t="str">
        <f t="shared" si="6"/>
        <v>OPTIMO</v>
      </c>
      <c r="R550" s="47" t="str">
        <f t="shared" si="7"/>
        <v>NIVEL OPTIMO</v>
      </c>
      <c r="S550" s="47">
        <f t="shared" si="8"/>
        <v>0</v>
      </c>
      <c r="T550" s="48">
        <f t="shared" si="9"/>
        <v>0</v>
      </c>
      <c r="U550" s="47" t="str">
        <f t="array" ref="U550">IF(B550="","",IFERROR(XLOOKUP(B550,DATA!$B$4:$B$2103,DATA!$M$4:$M$2103,"",0,1),""))</f>
        <v>A</v>
      </c>
      <c r="V550" s="47" t="str">
        <f t="array" ref="V550">IF(B550="","",IFERROR(XLOOKUP(B550,DATA!$B$4:$B$2103,DATA!$X$4:$X$2103,"",0,1),""))</f>
        <v>SU01D0104</v>
      </c>
      <c r="W550" s="47" t="str">
        <f t="array" ref="W550">IF(B550="","",IFERROR(XLOOKUP(B550,DATA!$B$4:$B$2103,DATA!$H$4:$H$2103,"",0,1),""))</f>
        <v>ELECTRICIDAD</v>
      </c>
      <c r="X550" s="47" t="str">
        <f t="shared" si="10"/>
        <v>2-ALTA</v>
      </c>
      <c r="Y550" s="65" t="str">
        <f t="shared" si="11"/>
        <v/>
      </c>
      <c r="Z550" s="47" t="str">
        <f t="shared" si="12"/>
        <v/>
      </c>
    </row>
    <row r="551" ht="15.75" customHeight="1">
      <c r="B551" s="52">
        <f>IF(DATA!B551="","",DATA!B551)</f>
        <v>30500055</v>
      </c>
      <c r="C551" s="52">
        <f t="array" ref="C551">IF(B551="","",IFERROR(XLOOKUP(B551,DATA!$B$4:$B$2103,DATA!$D$4:$D$2103,"",0,1),""))</f>
        <v>99200562</v>
      </c>
      <c r="D551" s="52" t="str">
        <f t="array" ref="D551">IF(B551="","",IFERROR(XLOOKUP(B551,DATA!$B$4:$B$2103,DATA!$C$4:$C$2103,"",0,1),""))</f>
        <v>ALARMA AVISO REVERSA</v>
      </c>
      <c r="E551" s="52">
        <f t="array" ref="E551">IF(B551="","",IFERROR(XLOOKUP(B551,DATA!$B$4:$B$2103,DATA!$W$4:$W$2103,"",0,1),""))</f>
        <v>830092963</v>
      </c>
      <c r="F551" s="52" t="str">
        <f t="array" ref="F551">IF(B551="","",IFERROR(XLOOKUP(E551,PROVEEDORES!$A$2:$A$200,PROVEEDORES!$B$2:$B$200,"NO ENCONTRADO",0,1),""))</f>
        <v>SUPERPOLO S.A.S</v>
      </c>
      <c r="G551" s="52" t="str">
        <f t="array" ref="G551">IF(B551="","",IFERROR(XLOOKUP(B551,DATA!$B$4:$B$2103,DATA!$L$4:$L$2103,"",0,1),""))</f>
        <v>UND</v>
      </c>
      <c r="H551" s="52">
        <f t="array" ref="H551">IF(B551="","",IFERROR(XLOOKUP(B551,DATA!$B$4:$B$2103,DATA!$E$4:$E$2103,0,0,1),0))</f>
        <v>15</v>
      </c>
      <c r="I551" s="53">
        <f t="array" ref="I551">IF(B551="","",IFERROR(XLOOKUP(B551,DATA!$B$4:$B$2103,DATA!$F$4:$F$2103,0,0,1),0))</f>
        <v>75798</v>
      </c>
      <c r="J551" s="53">
        <f t="shared" si="1"/>
        <v>1136970</v>
      </c>
      <c r="K551" s="52">
        <f t="array" ref="K551">IF(B551="","",IFERROR(XLOOKUP(B551,DATA!$B$4:$B$2103,DATA!$N$4:$N$2103,0,0,1),0))</f>
        <v>23</v>
      </c>
      <c r="L551" s="86">
        <f t="shared" si="2"/>
        <v>0.06301369863</v>
      </c>
      <c r="M551" s="52">
        <f t="array" ref="M551">IF(B551="","",IFERROR(XLOOKUP(B551,DATA!$B$4:$B$2103,DATA!$P$4:$P$2103,0,0,1),0))</f>
        <v>0</v>
      </c>
      <c r="N551" s="52">
        <f t="shared" si="3"/>
        <v>0</v>
      </c>
      <c r="O551" s="52">
        <f t="shared" si="4"/>
        <v>0</v>
      </c>
      <c r="P551" s="52">
        <f t="shared" si="5"/>
        <v>238</v>
      </c>
      <c r="Q551" s="52" t="str">
        <f t="shared" si="6"/>
        <v>EXCESO</v>
      </c>
      <c r="R551" s="52" t="str">
        <f t="shared" si="7"/>
        <v>EVALUAR REDUCCION</v>
      </c>
      <c r="S551" s="52">
        <f t="shared" si="8"/>
        <v>0</v>
      </c>
      <c r="T551" s="53">
        <f t="shared" si="9"/>
        <v>0</v>
      </c>
      <c r="U551" s="52" t="str">
        <f t="array" ref="U551">IF(B551="","",IFERROR(XLOOKUP(B551,DATA!$B$4:$B$2103,DATA!$M$4:$M$2103,"",0,1),""))</f>
        <v>A</v>
      </c>
      <c r="V551" s="52" t="str">
        <f t="array" ref="V551">IF(B551="","",IFERROR(XLOOKUP(B551,DATA!$B$4:$B$2103,DATA!$X$4:$X$2103,"",0,1),""))</f>
        <v>SU01B0109</v>
      </c>
      <c r="W551" s="52" t="str">
        <f t="array" ref="W551">IF(B551="","",IFERROR(XLOOKUP(B551,DATA!$B$4:$B$2103,DATA!$H$4:$H$2103,"",0,1),""))</f>
        <v>CARROCERIA</v>
      </c>
      <c r="X551" s="52" t="str">
        <f t="shared" si="10"/>
        <v>2-ALTA</v>
      </c>
      <c r="Y551" s="87" t="str">
        <f t="shared" si="11"/>
        <v/>
      </c>
      <c r="Z551" s="52" t="str">
        <f t="shared" si="12"/>
        <v/>
      </c>
    </row>
    <row r="552" ht="15.75" customHeight="1">
      <c r="B552" s="47">
        <f>IF(DATA!B552="","",DATA!B552)</f>
        <v>30500056</v>
      </c>
      <c r="C552" s="47" t="str">
        <f t="array" ref="C552">IF(B552="","",IFERROR(XLOOKUP(B552,DATA!$B$4:$B$2103,DATA!$D$4:$D$2103,"",0,1),""))</f>
        <v>SIE010</v>
      </c>
      <c r="D552" s="47" t="str">
        <f t="array" ref="D552">IF(B552="","",IFERROR(XLOOKUP(B552,DATA!$B$4:$B$2103,DATA!$C$4:$C$2103,"",0,1),""))</f>
        <v>TERMOENCOGIBLE NEGRO DE 30MM</v>
      </c>
      <c r="E552" s="47">
        <f t="array" ref="E552">IF(B552="","",IFERROR(XLOOKUP(B552,DATA!$B$4:$B$2103,DATA!$W$4:$W$2103,"",0,1),""))</f>
        <v>900695767</v>
      </c>
      <c r="F552" s="47" t="str">
        <f t="array" ref="F552">IF(B552="","",IFERROR(XLOOKUP(E552,PROVEEDORES!$A$2:$A$200,PROVEEDORES!$B$2:$B$200,"NO ENCONTRADO",0,1),""))</f>
        <v>SOLUCIONES INDUSTRIALES ELECTRORED SIE S.A.S.</v>
      </c>
      <c r="G552" s="47" t="str">
        <f t="array" ref="G552">IF(B552="","",IFERROR(XLOOKUP(B552,DATA!$B$4:$B$2103,DATA!$L$4:$L$2103,"",0,1),""))</f>
        <v>M</v>
      </c>
      <c r="H552" s="47">
        <f t="array" ref="H552">IF(B552="","",IFERROR(XLOOKUP(B552,DATA!$B$4:$B$2103,DATA!$E$4:$E$2103,0,0,1),0))</f>
        <v>15</v>
      </c>
      <c r="I552" s="48">
        <f t="array" ref="I552">IF(B552="","",IFERROR(XLOOKUP(B552,DATA!$B$4:$B$2103,DATA!$F$4:$F$2103,0,0,1),0))</f>
        <v>7378</v>
      </c>
      <c r="J552" s="48">
        <f t="shared" si="1"/>
        <v>110670</v>
      </c>
      <c r="K552" s="47">
        <f t="array" ref="K552">IF(B552="","",IFERROR(XLOOKUP(B552,DATA!$B$4:$B$2103,DATA!$N$4:$N$2103,0,0,1),0))</f>
        <v>57</v>
      </c>
      <c r="L552" s="85">
        <f t="shared" si="2"/>
        <v>0.1561643836</v>
      </c>
      <c r="M552" s="47">
        <f t="array" ref="M552">IF(B552="","",IFERROR(XLOOKUP(B552,DATA!$B$4:$B$2103,DATA!$P$4:$P$2103,0,0,1),0))</f>
        <v>0</v>
      </c>
      <c r="N552" s="47">
        <f t="shared" si="3"/>
        <v>1</v>
      </c>
      <c r="O552" s="47">
        <f t="shared" si="4"/>
        <v>2</v>
      </c>
      <c r="P552" s="47">
        <f t="shared" si="5"/>
        <v>96</v>
      </c>
      <c r="Q552" s="47" t="str">
        <f t="shared" si="6"/>
        <v>OPTIMO</v>
      </c>
      <c r="R552" s="47" t="str">
        <f t="shared" si="7"/>
        <v>NIVEL OPTIMO</v>
      </c>
      <c r="S552" s="47">
        <f t="shared" si="8"/>
        <v>0</v>
      </c>
      <c r="T552" s="48">
        <f t="shared" si="9"/>
        <v>0</v>
      </c>
      <c r="U552" s="47" t="str">
        <f t="array" ref="U552">IF(B552="","",IFERROR(XLOOKUP(B552,DATA!$B$4:$B$2103,DATA!$M$4:$M$2103,"",0,1),""))</f>
        <v>A</v>
      </c>
      <c r="V552" s="47" t="str">
        <f t="array" ref="V552">IF(B552="","",IFERROR(XLOOKUP(B552,DATA!$B$4:$B$2103,DATA!$X$4:$X$2103,"",0,1),""))</f>
        <v>SU01D0104</v>
      </c>
      <c r="W552" s="47" t="str">
        <f t="array" ref="W552">IF(B552="","",IFERROR(XLOOKUP(B552,DATA!$B$4:$B$2103,DATA!$H$4:$H$2103,"",0,1),""))</f>
        <v>ELECTRICIDAD</v>
      </c>
      <c r="X552" s="47" t="str">
        <f t="shared" si="10"/>
        <v>2-ALTA</v>
      </c>
      <c r="Y552" s="65" t="str">
        <f t="shared" si="11"/>
        <v/>
      </c>
      <c r="Z552" s="47" t="str">
        <f t="shared" si="12"/>
        <v/>
      </c>
    </row>
    <row r="553" ht="15.75" customHeight="1">
      <c r="B553" s="52">
        <f>IF(DATA!B553="","",DATA!B553)</f>
        <v>30500057</v>
      </c>
      <c r="C553" s="52" t="str">
        <f t="array" ref="C553">IF(B553="","",IFERROR(XLOOKUP(B553,DATA!$B$4:$B$2103,DATA!$D$4:$D$2103,"",0,1),""))</f>
        <v>CTP1474</v>
      </c>
      <c r="D553" s="52" t="str">
        <f t="array" ref="D553">IF(B553="","",IFERROR(XLOOKUP(B553,DATA!$B$4:$B$2103,DATA!$C$4:$C$2103,"",0,1),""))</f>
        <v>CONECTOR DE 2 VIAS CON SELLO</v>
      </c>
      <c r="E553" s="52">
        <f t="array" ref="E553">IF(B553="","",IFERROR(XLOOKUP(B553,DATA!$B$4:$B$2103,DATA!$W$4:$W$2103,"",0,1),""))</f>
        <v>900603232</v>
      </c>
      <c r="F553" s="52" t="str">
        <f t="array" ref="F553">IF(B553="","",IFERROR(XLOOKUP(E553,PROVEEDORES!$A$2:$A$200,PROVEEDORES!$B$2:$B$200,"NO ENCONTRADO",0,1),""))</f>
        <v>COMERCIALIZADORA DE AUTOPARTES E INDUSTRIAL UNIVERSAL SAS</v>
      </c>
      <c r="G553" s="52" t="str">
        <f t="array" ref="G553">IF(B553="","",IFERROR(XLOOKUP(B553,DATA!$B$4:$B$2103,DATA!$L$4:$L$2103,"",0,1),""))</f>
        <v>UND</v>
      </c>
      <c r="H553" s="52">
        <f t="array" ref="H553">IF(B553="","",IFERROR(XLOOKUP(B553,DATA!$B$4:$B$2103,DATA!$E$4:$E$2103,0,0,1),0))</f>
        <v>21</v>
      </c>
      <c r="I553" s="53">
        <f t="array" ref="I553">IF(B553="","",IFERROR(XLOOKUP(B553,DATA!$B$4:$B$2103,DATA!$F$4:$F$2103,0,0,1),0))</f>
        <v>2867.9</v>
      </c>
      <c r="J553" s="53">
        <f t="shared" si="1"/>
        <v>60225.9</v>
      </c>
      <c r="K553" s="52">
        <f t="array" ref="K553">IF(B553="","",IFERROR(XLOOKUP(B553,DATA!$B$4:$B$2103,DATA!$N$4:$N$2103,0,0,1),0))</f>
        <v>778</v>
      </c>
      <c r="L553" s="86">
        <f t="shared" si="2"/>
        <v>2.131506849</v>
      </c>
      <c r="M553" s="52">
        <f t="array" ref="M553">IF(B553="","",IFERROR(XLOOKUP(B553,DATA!$B$4:$B$2103,DATA!$P$4:$P$2103,0,0,1),0))</f>
        <v>0</v>
      </c>
      <c r="N553" s="52">
        <f t="shared" si="3"/>
        <v>7</v>
      </c>
      <c r="O553" s="52">
        <f t="shared" si="4"/>
        <v>22</v>
      </c>
      <c r="P553" s="52">
        <f t="shared" si="5"/>
        <v>10</v>
      </c>
      <c r="Q553" s="52" t="str">
        <f t="shared" si="6"/>
        <v>REORDEN INMEDIATO</v>
      </c>
      <c r="R553" s="52" t="str">
        <f t="shared" si="7"/>
        <v>GENERAR OC EN 24H</v>
      </c>
      <c r="S553" s="52">
        <f t="shared" si="8"/>
        <v>1</v>
      </c>
      <c r="T553" s="53">
        <f t="shared" si="9"/>
        <v>2867.9</v>
      </c>
      <c r="U553" s="52" t="str">
        <f t="array" ref="U553">IF(B553="","",IFERROR(XLOOKUP(B553,DATA!$B$4:$B$2103,DATA!$M$4:$M$2103,"",0,1),""))</f>
        <v>A</v>
      </c>
      <c r="V553" s="52" t="str">
        <f t="array" ref="V553">IF(B553="","",IFERROR(XLOOKUP(B553,DATA!$B$4:$B$2103,DATA!$X$4:$X$2103,"",0,1),""))</f>
        <v>SU01D0103</v>
      </c>
      <c r="W553" s="52" t="str">
        <f t="array" ref="W553">IF(B553="","",IFERROR(XLOOKUP(B553,DATA!$B$4:$B$2103,DATA!$H$4:$H$2103,"",0,1),""))</f>
        <v>ELECTRICIDAD</v>
      </c>
      <c r="X553" s="52" t="str">
        <f t="shared" si="10"/>
        <v>2-ALTA</v>
      </c>
      <c r="Y553" s="87" t="str">
        <f t="shared" si="11"/>
        <v/>
      </c>
      <c r="Z553" s="52" t="str">
        <f t="shared" si="12"/>
        <v/>
      </c>
    </row>
    <row r="554" ht="15.75" customHeight="1">
      <c r="B554" s="47">
        <f>IF(DATA!B554="","",DATA!B554)</f>
        <v>30500058</v>
      </c>
      <c r="C554" s="47" t="str">
        <f t="array" ref="C554">IF(B554="","",IFERROR(XLOOKUP(B554,DATA!$B$4:$B$2103,DATA!$D$4:$D$2103,"",0,1),""))</f>
        <v>ELE045302</v>
      </c>
      <c r="D554" s="47" t="str">
        <f t="array" ref="D554">IF(B554="","",IFERROR(XLOOKUP(B554,DATA!$B$4:$B$2103,DATA!$C$4:$C$2103,"",0,1),""))</f>
        <v>TERMINAL PARA CONECTOR RUTERO</v>
      </c>
      <c r="E554" s="47">
        <f t="array" ref="E554">IF(B554="","",IFERROR(XLOOKUP(B554,DATA!$B$4:$B$2103,DATA!$W$4:$W$2103,"",0,1),""))</f>
        <v>900624922</v>
      </c>
      <c r="F554" s="47" t="str">
        <f t="array" ref="F554">IF(B554="","",IFERROR(XLOOKUP(E554,PROVEEDORES!$A$2:$A$200,PROVEEDORES!$B$2:$B$200,"NO ENCONTRADO",0,1),""))</f>
        <v>MASMOVIL SAS</v>
      </c>
      <c r="G554" s="47" t="str">
        <f t="array" ref="G554">IF(B554="","",IFERROR(XLOOKUP(B554,DATA!$B$4:$B$2103,DATA!$L$4:$L$2103,"",0,1),""))</f>
        <v>UND</v>
      </c>
      <c r="H554" s="47">
        <f t="array" ref="H554">IF(B554="","",IFERROR(XLOOKUP(B554,DATA!$B$4:$B$2103,DATA!$E$4:$E$2103,0,0,1),0))</f>
        <v>30</v>
      </c>
      <c r="I554" s="48">
        <f t="array" ref="I554">IF(B554="","",IFERROR(XLOOKUP(B554,DATA!$B$4:$B$2103,DATA!$F$4:$F$2103,0,0,1),0))</f>
        <v>380.8</v>
      </c>
      <c r="J554" s="48">
        <f t="shared" si="1"/>
        <v>11424</v>
      </c>
      <c r="K554" s="47">
        <f t="array" ref="K554">IF(B554="","",IFERROR(XLOOKUP(B554,DATA!$B$4:$B$2103,DATA!$N$4:$N$2103,0,0,1),0))</f>
        <v>170</v>
      </c>
      <c r="L554" s="85">
        <f t="shared" si="2"/>
        <v>0.4657534247</v>
      </c>
      <c r="M554" s="47">
        <f t="array" ref="M554">IF(B554="","",IFERROR(XLOOKUP(B554,DATA!$B$4:$B$2103,DATA!$P$4:$P$2103,0,0,1),0))</f>
        <v>0</v>
      </c>
      <c r="N554" s="47">
        <f t="shared" si="3"/>
        <v>2</v>
      </c>
      <c r="O554" s="47">
        <f t="shared" si="4"/>
        <v>5</v>
      </c>
      <c r="P554" s="47">
        <f t="shared" si="5"/>
        <v>64</v>
      </c>
      <c r="Q554" s="47" t="str">
        <f t="shared" si="6"/>
        <v>OPTIMO</v>
      </c>
      <c r="R554" s="47" t="str">
        <f t="shared" si="7"/>
        <v>NIVEL OPTIMO</v>
      </c>
      <c r="S554" s="47">
        <f t="shared" si="8"/>
        <v>0</v>
      </c>
      <c r="T554" s="48">
        <f t="shared" si="9"/>
        <v>0</v>
      </c>
      <c r="U554" s="47" t="str">
        <f t="array" ref="U554">IF(B554="","",IFERROR(XLOOKUP(B554,DATA!$B$4:$B$2103,DATA!$M$4:$M$2103,"",0,1),""))</f>
        <v>A</v>
      </c>
      <c r="V554" s="47" t="str">
        <f t="array" ref="V554">IF(B554="","",IFERROR(XLOOKUP(B554,DATA!$B$4:$B$2103,DATA!$X$4:$X$2103,"",0,1),""))</f>
        <v>SU01D0103</v>
      </c>
      <c r="W554" s="47" t="str">
        <f t="array" ref="W554">IF(B554="","",IFERROR(XLOOKUP(B554,DATA!$B$4:$B$2103,DATA!$H$4:$H$2103,"",0,1),""))</f>
        <v>ELECTRICIDAD</v>
      </c>
      <c r="X554" s="47" t="str">
        <f t="shared" si="10"/>
        <v>2-ALTA</v>
      </c>
      <c r="Y554" s="65" t="str">
        <f t="shared" si="11"/>
        <v/>
      </c>
      <c r="Z554" s="47" t="str">
        <f t="shared" si="12"/>
        <v/>
      </c>
    </row>
    <row r="555" ht="15.75" customHeight="1">
      <c r="B555" s="52">
        <f>IF(DATA!B555="","",DATA!B555)</f>
        <v>30500059</v>
      </c>
      <c r="C555" s="52">
        <f t="array" ref="C555">IF(B555="","",IFERROR(XLOOKUP(B555,DATA!$B$4:$B$2103,DATA!$D$4:$D$2103,"",0,1),""))</f>
        <v>99200831</v>
      </c>
      <c r="D555" s="52" t="str">
        <f t="array" ref="D555">IF(B555="","",IFERROR(XLOOKUP(B555,DATA!$B$4:$B$2103,DATA!$C$4:$C$2103,"",0,1),""))</f>
        <v>PORTAFUSIBLE 80</v>
      </c>
      <c r="E555" s="52">
        <f t="array" ref="E555">IF(B555="","",IFERROR(XLOOKUP(B555,DATA!$B$4:$B$2103,DATA!$W$4:$W$2103,"",0,1),""))</f>
        <v>830092963</v>
      </c>
      <c r="F555" s="52" t="str">
        <f t="array" ref="F555">IF(B555="","",IFERROR(XLOOKUP(E555,PROVEEDORES!$A$2:$A$200,PROVEEDORES!$B$2:$B$200,"NO ENCONTRADO",0,1),""))</f>
        <v>SUPERPOLO S.A.S</v>
      </c>
      <c r="G555" s="52" t="str">
        <f t="array" ref="G555">IF(B555="","",IFERROR(XLOOKUP(B555,DATA!$B$4:$B$2103,DATA!$L$4:$L$2103,"",0,1),""))</f>
        <v>UND</v>
      </c>
      <c r="H555" s="52">
        <f t="array" ref="H555">IF(B555="","",IFERROR(XLOOKUP(B555,DATA!$B$4:$B$2103,DATA!$E$4:$E$2103,0,0,1),0))</f>
        <v>0</v>
      </c>
      <c r="I555" s="53">
        <f t="array" ref="I555">IF(B555="","",IFERROR(XLOOKUP(B555,DATA!$B$4:$B$2103,DATA!$F$4:$F$2103,0,0,1),0))</f>
        <v>35400.12</v>
      </c>
      <c r="J555" s="53">
        <f t="shared" si="1"/>
        <v>0</v>
      </c>
      <c r="K555" s="52">
        <f t="array" ref="K555">IF(B555="","",IFERROR(XLOOKUP(B555,DATA!$B$4:$B$2103,DATA!$N$4:$N$2103,0,0,1),0))</f>
        <v>18</v>
      </c>
      <c r="L555" s="86">
        <f t="shared" si="2"/>
        <v>0.04931506849</v>
      </c>
      <c r="M555" s="52">
        <f t="array" ref="M555">IF(B555="","",IFERROR(XLOOKUP(B555,DATA!$B$4:$B$2103,DATA!$P$4:$P$2103,0,0,1),0))</f>
        <v>0</v>
      </c>
      <c r="N555" s="52">
        <f t="shared" si="3"/>
        <v>0</v>
      </c>
      <c r="O555" s="52">
        <f t="shared" si="4"/>
        <v>0</v>
      </c>
      <c r="P555" s="52">
        <f t="shared" si="5"/>
        <v>0</v>
      </c>
      <c r="Q555" s="52" t="str">
        <f t="shared" si="6"/>
        <v>CRITICO</v>
      </c>
      <c r="R555" s="52" t="str">
        <f t="shared" si="7"/>
        <v>PEDIR INMEDIATAMENTE</v>
      </c>
      <c r="S555" s="52">
        <f t="shared" si="8"/>
        <v>0</v>
      </c>
      <c r="T555" s="53">
        <f t="shared" si="9"/>
        <v>0</v>
      </c>
      <c r="U555" s="52" t="str">
        <f t="array" ref="U555">IF(B555="","",IFERROR(XLOOKUP(B555,DATA!$B$4:$B$2103,DATA!$M$4:$M$2103,"",0,1),""))</f>
        <v>A</v>
      </c>
      <c r="V555" s="52" t="str">
        <f t="array" ref="V555">IF(B555="","",IFERROR(XLOOKUP(B555,DATA!$B$4:$B$2103,DATA!$X$4:$X$2103,"",0,1),""))</f>
        <v>SU01D0107</v>
      </c>
      <c r="W555" s="52" t="str">
        <f t="array" ref="W555">IF(B555="","",IFERROR(XLOOKUP(B555,DATA!$B$4:$B$2103,DATA!$H$4:$H$2103,"",0,1),""))</f>
        <v>ELECTRICIDAD</v>
      </c>
      <c r="X555" s="52" t="str">
        <f t="shared" si="10"/>
        <v>1-MAXIMA</v>
      </c>
      <c r="Y555" s="87">
        <f t="shared" si="11"/>
        <v>18.00555</v>
      </c>
      <c r="Z555" s="52">
        <f t="shared" si="12"/>
        <v>30500059</v>
      </c>
    </row>
    <row r="556" ht="15.75" customHeight="1">
      <c r="B556" s="47">
        <f>IF(DATA!B556="","",DATA!B556)</f>
        <v>30500060</v>
      </c>
      <c r="C556" s="47">
        <f t="array" ref="C556">IF(B556="","",IFERROR(XLOOKUP(B556,DATA!$B$4:$B$2103,DATA!$D$4:$D$2103,"",0,1),""))</f>
        <v>1190556</v>
      </c>
      <c r="D556" s="47" t="str">
        <f t="array" ref="D556">IF(B556="","",IFERROR(XLOOKUP(B556,DATA!$B$4:$B$2103,DATA!$C$4:$C$2103,"",0,1),""))</f>
        <v>INTERRUPTOR TIPO MISIL S904</v>
      </c>
      <c r="E556" s="47">
        <f t="array" ref="E556">IF(B556="","",IFERROR(XLOOKUP(B556,DATA!$B$4:$B$2103,DATA!$W$4:$W$2103,"",0,1),""))</f>
        <v>900315569</v>
      </c>
      <c r="F556" s="47" t="str">
        <f t="array" ref="F556">IF(B556="","",IFERROR(XLOOKUP(E556,PROVEEDORES!$A$2:$A$200,PROVEEDORES!$B$2:$B$200,"NO ENCONTRADO",0,1),""))</f>
        <v>VOLVO GROUP COLOMBIA S A S</v>
      </c>
      <c r="G556" s="47" t="str">
        <f t="array" ref="G556">IF(B556="","",IFERROR(XLOOKUP(B556,DATA!$B$4:$B$2103,DATA!$L$4:$L$2103,"",0,1),""))</f>
        <v>UND</v>
      </c>
      <c r="H556" s="47">
        <f t="array" ref="H556">IF(B556="","",IFERROR(XLOOKUP(B556,DATA!$B$4:$B$2103,DATA!$E$4:$E$2103,0,0,1),0))</f>
        <v>1</v>
      </c>
      <c r="I556" s="48">
        <f t="array" ref="I556">IF(B556="","",IFERROR(XLOOKUP(B556,DATA!$B$4:$B$2103,DATA!$F$4:$F$2103,0,0,1),0))</f>
        <v>339653.4</v>
      </c>
      <c r="J556" s="48">
        <f t="shared" si="1"/>
        <v>339653.4</v>
      </c>
      <c r="K556" s="47">
        <f t="array" ref="K556">IF(B556="","",IFERROR(XLOOKUP(B556,DATA!$B$4:$B$2103,DATA!$N$4:$N$2103,0,0,1),0))</f>
        <v>6</v>
      </c>
      <c r="L556" s="85">
        <f t="shared" si="2"/>
        <v>0.01643835616</v>
      </c>
      <c r="M556" s="47">
        <f t="array" ref="M556">IF(B556="","",IFERROR(XLOOKUP(B556,DATA!$B$4:$B$2103,DATA!$P$4:$P$2103,0,0,1),0))</f>
        <v>0</v>
      </c>
      <c r="N556" s="47">
        <f t="shared" si="3"/>
        <v>0</v>
      </c>
      <c r="O556" s="47">
        <f t="shared" si="4"/>
        <v>0</v>
      </c>
      <c r="P556" s="47">
        <f t="shared" si="5"/>
        <v>61</v>
      </c>
      <c r="Q556" s="47" t="str">
        <f t="shared" si="6"/>
        <v>OPTIMO</v>
      </c>
      <c r="R556" s="47" t="str">
        <f t="shared" si="7"/>
        <v>NIVEL OPTIMO</v>
      </c>
      <c r="S556" s="47">
        <f t="shared" si="8"/>
        <v>0</v>
      </c>
      <c r="T556" s="48">
        <f t="shared" si="9"/>
        <v>0</v>
      </c>
      <c r="U556" s="47" t="str">
        <f t="array" ref="U556">IF(B556="","",IFERROR(XLOOKUP(B556,DATA!$B$4:$B$2103,DATA!$M$4:$M$2103,"",0,1),""))</f>
        <v>A</v>
      </c>
      <c r="V556" s="47" t="str">
        <f t="array" ref="V556">IF(B556="","",IFERROR(XLOOKUP(B556,DATA!$B$4:$B$2103,DATA!$X$4:$X$2103,"",0,1),""))</f>
        <v>SU01F0303</v>
      </c>
      <c r="W556" s="47" t="str">
        <f t="array" ref="W556">IF(B556="","",IFERROR(XLOOKUP(B556,DATA!$B$4:$B$2103,DATA!$H$4:$H$2103,"",0,1),""))</f>
        <v>ELECTRICIDAD</v>
      </c>
      <c r="X556" s="47" t="str">
        <f t="shared" si="10"/>
        <v>2-ALTA</v>
      </c>
      <c r="Y556" s="65" t="str">
        <f t="shared" si="11"/>
        <v/>
      </c>
      <c r="Z556" s="47" t="str">
        <f t="shared" si="12"/>
        <v/>
      </c>
    </row>
    <row r="557" ht="15.75" customHeight="1">
      <c r="B557" s="52">
        <f>IF(DATA!B557="","",DATA!B557)</f>
        <v>30500061</v>
      </c>
      <c r="C557" s="52">
        <f t="array" ref="C557">IF(B557="","",IFERROR(XLOOKUP(B557,DATA!$B$4:$B$2103,DATA!$D$4:$D$2103,"",0,1),""))</f>
        <v>20717624</v>
      </c>
      <c r="D557" s="52" t="str">
        <f t="array" ref="D557">IF(B557="","",IFERROR(XLOOKUP(B557,DATA!$B$4:$B$2103,DATA!$C$4:$C$2103,"",0,1),""))</f>
        <v>SENSOR DE TEMPERATURA DE HABITACULO</v>
      </c>
      <c r="E557" s="52">
        <f t="array" ref="E557">IF(B557="","",IFERROR(XLOOKUP(B557,DATA!$B$4:$B$2103,DATA!$W$4:$W$2103,"",0,1),""))</f>
        <v>900315569</v>
      </c>
      <c r="F557" s="52" t="str">
        <f t="array" ref="F557">IF(B557="","",IFERROR(XLOOKUP(E557,PROVEEDORES!$A$2:$A$200,PROVEEDORES!$B$2:$B$200,"NO ENCONTRADO",0,1),""))</f>
        <v>VOLVO GROUP COLOMBIA S A S</v>
      </c>
      <c r="G557" s="52" t="str">
        <f t="array" ref="G557">IF(B557="","",IFERROR(XLOOKUP(B557,DATA!$B$4:$B$2103,DATA!$L$4:$L$2103,"",0,1),""))</f>
        <v>UND</v>
      </c>
      <c r="H557" s="52">
        <f t="array" ref="H557">IF(B557="","",IFERROR(XLOOKUP(B557,DATA!$B$4:$B$2103,DATA!$E$4:$E$2103,0,0,1),0))</f>
        <v>1</v>
      </c>
      <c r="I557" s="53">
        <f t="array" ref="I557">IF(B557="","",IFERROR(XLOOKUP(B557,DATA!$B$4:$B$2103,DATA!$F$4:$F$2103,0,0,1),0))</f>
        <v>167678.4</v>
      </c>
      <c r="J557" s="53">
        <f t="shared" si="1"/>
        <v>167678.4</v>
      </c>
      <c r="K557" s="52">
        <f t="array" ref="K557">IF(B557="","",IFERROR(XLOOKUP(B557,DATA!$B$4:$B$2103,DATA!$N$4:$N$2103,0,0,1),0))</f>
        <v>27</v>
      </c>
      <c r="L557" s="86">
        <f t="shared" si="2"/>
        <v>0.07397260274</v>
      </c>
      <c r="M557" s="52">
        <f t="array" ref="M557">IF(B557="","",IFERROR(XLOOKUP(B557,DATA!$B$4:$B$2103,DATA!$P$4:$P$2103,0,0,1),0))</f>
        <v>0</v>
      </c>
      <c r="N557" s="52">
        <f t="shared" si="3"/>
        <v>0</v>
      </c>
      <c r="O557" s="52">
        <f t="shared" si="4"/>
        <v>1</v>
      </c>
      <c r="P557" s="52">
        <f t="shared" si="5"/>
        <v>14</v>
      </c>
      <c r="Q557" s="52" t="str">
        <f t="shared" si="6"/>
        <v>REORDEN INMEDIATO</v>
      </c>
      <c r="R557" s="52" t="str">
        <f t="shared" si="7"/>
        <v>GENERAR OC EN 24H</v>
      </c>
      <c r="S557" s="52">
        <f t="shared" si="8"/>
        <v>0</v>
      </c>
      <c r="T557" s="53">
        <f t="shared" si="9"/>
        <v>0</v>
      </c>
      <c r="U557" s="52" t="str">
        <f t="array" ref="U557">IF(B557="","",IFERROR(XLOOKUP(B557,DATA!$B$4:$B$2103,DATA!$M$4:$M$2103,"",0,1),""))</f>
        <v>A</v>
      </c>
      <c r="V557" s="52" t="str">
        <f t="array" ref="V557">IF(B557="","",IFERROR(XLOOKUP(B557,DATA!$B$4:$B$2103,DATA!$X$4:$X$2103,"",0,1),""))</f>
        <v>SU01F0303</v>
      </c>
      <c r="W557" s="52" t="str">
        <f t="array" ref="W557">IF(B557="","",IFERROR(XLOOKUP(B557,DATA!$B$4:$B$2103,DATA!$H$4:$H$2103,"",0,1),""))</f>
        <v>ELECTRICIDAD</v>
      </c>
      <c r="X557" s="52" t="str">
        <f t="shared" si="10"/>
        <v>2-ALTA</v>
      </c>
      <c r="Y557" s="87" t="str">
        <f t="shared" si="11"/>
        <v/>
      </c>
      <c r="Z557" s="52" t="str">
        <f t="shared" si="12"/>
        <v/>
      </c>
    </row>
    <row r="558" ht="15.75" customHeight="1">
      <c r="B558" s="47">
        <f>IF(DATA!B558="","",DATA!B558)</f>
        <v>30500062</v>
      </c>
      <c r="C558" s="47">
        <f t="array" ref="C558">IF(B558="","",IFERROR(XLOOKUP(B558,DATA!$B$4:$B$2103,DATA!$D$4:$D$2103,"",0,1),""))</f>
        <v>21244698</v>
      </c>
      <c r="D558" s="47" t="str">
        <f t="array" ref="D558">IF(B558="","",IFERROR(XLOOKUP(B558,DATA!$B$4:$B$2103,DATA!$C$4:$C$2103,"",0,1),""))</f>
        <v>RELE DE POTENCIA 24 V / 40 A</v>
      </c>
      <c r="E558" s="47">
        <f t="array" ref="E558">IF(B558="","",IFERROR(XLOOKUP(B558,DATA!$B$4:$B$2103,DATA!$W$4:$W$2103,"",0,1),""))</f>
        <v>900315569</v>
      </c>
      <c r="F558" s="47" t="str">
        <f t="array" ref="F558">IF(B558="","",IFERROR(XLOOKUP(E558,PROVEEDORES!$A$2:$A$200,PROVEEDORES!$B$2:$B$200,"NO ENCONTRADO",0,1),""))</f>
        <v>VOLVO GROUP COLOMBIA S A S</v>
      </c>
      <c r="G558" s="47" t="str">
        <f t="array" ref="G558">IF(B558="","",IFERROR(XLOOKUP(B558,DATA!$B$4:$B$2103,DATA!$L$4:$L$2103,"",0,1),""))</f>
        <v>UND</v>
      </c>
      <c r="H558" s="47">
        <f t="array" ref="H558">IF(B558="","",IFERROR(XLOOKUP(B558,DATA!$B$4:$B$2103,DATA!$E$4:$E$2103,0,0,1),0))</f>
        <v>1</v>
      </c>
      <c r="I558" s="48">
        <f t="array" ref="I558">IF(B558="","",IFERROR(XLOOKUP(B558,DATA!$B$4:$B$2103,DATA!$F$4:$F$2103,0,0,1),0))</f>
        <v>96035.82</v>
      </c>
      <c r="J558" s="48">
        <f t="shared" si="1"/>
        <v>96035.82</v>
      </c>
      <c r="K558" s="47">
        <f t="array" ref="K558">IF(B558="","",IFERROR(XLOOKUP(B558,DATA!$B$4:$B$2103,DATA!$N$4:$N$2103,0,0,1),0))</f>
        <v>1</v>
      </c>
      <c r="L558" s="85">
        <f t="shared" si="2"/>
        <v>0.002739726027</v>
      </c>
      <c r="M558" s="47">
        <f t="array" ref="M558">IF(B558="","",IFERROR(XLOOKUP(B558,DATA!$B$4:$B$2103,DATA!$P$4:$P$2103,0,0,1),0))</f>
        <v>0</v>
      </c>
      <c r="N558" s="47">
        <f t="shared" si="3"/>
        <v>0</v>
      </c>
      <c r="O558" s="47">
        <f t="shared" si="4"/>
        <v>0</v>
      </c>
      <c r="P558" s="47">
        <f t="shared" si="5"/>
        <v>365</v>
      </c>
      <c r="Q558" s="47" t="str">
        <f t="shared" si="6"/>
        <v>EXCESO</v>
      </c>
      <c r="R558" s="47" t="str">
        <f t="shared" si="7"/>
        <v>EVALUAR REDUCCION</v>
      </c>
      <c r="S558" s="47">
        <f t="shared" si="8"/>
        <v>0</v>
      </c>
      <c r="T558" s="48">
        <f t="shared" si="9"/>
        <v>0</v>
      </c>
      <c r="U558" s="47" t="str">
        <f t="array" ref="U558">IF(B558="","",IFERROR(XLOOKUP(B558,DATA!$B$4:$B$2103,DATA!$M$4:$M$2103,"",0,1),""))</f>
        <v>A</v>
      </c>
      <c r="V558" s="47" t="str">
        <f t="array" ref="V558">IF(B558="","",IFERROR(XLOOKUP(B558,DATA!$B$4:$B$2103,DATA!$X$4:$X$2103,"",0,1),""))</f>
        <v>SU01E0102</v>
      </c>
      <c r="W558" s="47" t="str">
        <f t="array" ref="W558">IF(B558="","",IFERROR(XLOOKUP(B558,DATA!$B$4:$B$2103,DATA!$H$4:$H$2103,"",0,1),""))</f>
        <v>ELECTRICIDAD</v>
      </c>
      <c r="X558" s="47" t="str">
        <f t="shared" si="10"/>
        <v>2-ALTA</v>
      </c>
      <c r="Y558" s="65" t="str">
        <f t="shared" si="11"/>
        <v/>
      </c>
      <c r="Z558" s="47" t="str">
        <f t="shared" si="12"/>
        <v/>
      </c>
    </row>
    <row r="559" ht="15.75" customHeight="1">
      <c r="B559" s="52">
        <f>IF(DATA!B559="","",DATA!B559)</f>
        <v>30500063</v>
      </c>
      <c r="C559" s="52">
        <f t="array" ref="C559">IF(B559="","",IFERROR(XLOOKUP(B559,DATA!$B$4:$B$2103,DATA!$D$4:$D$2103,"",0,1),""))</f>
        <v>11464690</v>
      </c>
      <c r="D559" s="52" t="str">
        <f t="array" ref="D559">IF(B559="","",IFERROR(XLOOKUP(B559,DATA!$B$4:$B$2103,DATA!$C$4:$C$2103,"",0,1),""))</f>
        <v>MICROSWITCH FINAL DE CARRERA (Articulacion)</v>
      </c>
      <c r="E559" s="52">
        <f t="array" ref="E559">IF(B559="","",IFERROR(XLOOKUP(B559,DATA!$B$4:$B$2103,DATA!$W$4:$W$2103,"",0,1),""))</f>
        <v>900479084</v>
      </c>
      <c r="F559" s="52" t="str">
        <f t="array" ref="F559">IF(B559="","",IFERROR(XLOOKUP(E559,PROVEEDORES!$A$2:$A$200,PROVEEDORES!$B$2:$B$200,"NO ENCONTRADO",0,1),""))</f>
        <v>SOLUCIONES TECNOLOGICAS EN MOVIMIENTO S.A.S SOLTECMO S.A.S</v>
      </c>
      <c r="G559" s="52" t="str">
        <f t="array" ref="G559">IF(B559="","",IFERROR(XLOOKUP(B559,DATA!$B$4:$B$2103,DATA!$L$4:$L$2103,"",0,1),""))</f>
        <v>UND</v>
      </c>
      <c r="H559" s="52">
        <f t="array" ref="H559">IF(B559="","",IFERROR(XLOOKUP(B559,DATA!$B$4:$B$2103,DATA!$E$4:$E$2103,0,0,1),0))</f>
        <v>3</v>
      </c>
      <c r="I559" s="53">
        <f t="array" ref="I559">IF(B559="","",IFERROR(XLOOKUP(B559,DATA!$B$4:$B$2103,DATA!$F$4:$F$2103,0,0,1),0))</f>
        <v>119000</v>
      </c>
      <c r="J559" s="53">
        <f t="shared" si="1"/>
        <v>357000</v>
      </c>
      <c r="K559" s="52">
        <f t="array" ref="K559">IF(B559="","",IFERROR(XLOOKUP(B559,DATA!$B$4:$B$2103,DATA!$N$4:$N$2103,0,0,1),0))</f>
        <v>3</v>
      </c>
      <c r="L559" s="86">
        <f t="shared" si="2"/>
        <v>0.008219178082</v>
      </c>
      <c r="M559" s="52">
        <f t="array" ref="M559">IF(B559="","",IFERROR(XLOOKUP(B559,DATA!$B$4:$B$2103,DATA!$P$4:$P$2103,0,0,1),0))</f>
        <v>0</v>
      </c>
      <c r="N559" s="52">
        <f t="shared" si="3"/>
        <v>0</v>
      </c>
      <c r="O559" s="52">
        <f t="shared" si="4"/>
        <v>0</v>
      </c>
      <c r="P559" s="52">
        <f t="shared" si="5"/>
        <v>365</v>
      </c>
      <c r="Q559" s="52" t="str">
        <f t="shared" si="6"/>
        <v>EXCESO</v>
      </c>
      <c r="R559" s="52" t="str">
        <f t="shared" si="7"/>
        <v>EVALUAR REDUCCION</v>
      </c>
      <c r="S559" s="52">
        <f t="shared" si="8"/>
        <v>0</v>
      </c>
      <c r="T559" s="53">
        <f t="shared" si="9"/>
        <v>0</v>
      </c>
      <c r="U559" s="52" t="str">
        <f t="array" ref="U559">IF(B559="","",IFERROR(XLOOKUP(B559,DATA!$B$4:$B$2103,DATA!$M$4:$M$2103,"",0,1),""))</f>
        <v>B</v>
      </c>
      <c r="V559" s="52" t="str">
        <f t="array" ref="V559">IF(B559="","",IFERROR(XLOOKUP(B559,DATA!$B$4:$B$2103,DATA!$X$4:$X$2103,"",0,1),""))</f>
        <v>SU01E0103</v>
      </c>
      <c r="W559" s="52" t="str">
        <f t="array" ref="W559">IF(B559="","",IFERROR(XLOOKUP(B559,DATA!$B$4:$B$2103,DATA!$H$4:$H$2103,"",0,1),""))</f>
        <v>ELECTRICIDAD</v>
      </c>
      <c r="X559" s="52" t="str">
        <f t="shared" si="10"/>
        <v>3-MEDIA</v>
      </c>
      <c r="Y559" s="87" t="str">
        <f t="shared" si="11"/>
        <v/>
      </c>
      <c r="Z559" s="52" t="str">
        <f t="shared" si="12"/>
        <v/>
      </c>
    </row>
    <row r="560" ht="15.75" customHeight="1">
      <c r="B560" s="47">
        <f>IF(DATA!B560="","",DATA!B560)</f>
        <v>30500064</v>
      </c>
      <c r="C560" s="47" t="str">
        <f t="array" ref="C560">IF(B560="","",IFERROR(XLOOKUP(B560,DATA!$B$4:$B$2103,DATA!$D$4:$D$2103,"",0,1),""))</f>
        <v>BRT CTP5420</v>
      </c>
      <c r="D560" s="47" t="str">
        <f t="array" ref="D560">IF(B560="","",IFERROR(XLOOKUP(B560,DATA!$B$4:$B$2103,DATA!$C$4:$C$2103,"",0,1),""))</f>
        <v>CAMARA DE REVERSA</v>
      </c>
      <c r="E560" s="47">
        <f t="array" ref="E560">IF(B560="","",IFERROR(XLOOKUP(B560,DATA!$B$4:$B$2103,DATA!$W$4:$W$2103,"",0,1),""))</f>
        <v>900603232</v>
      </c>
      <c r="F560" s="47" t="str">
        <f t="array" ref="F560">IF(B560="","",IFERROR(XLOOKUP(E560,PROVEEDORES!$A$2:$A$200,PROVEEDORES!$B$2:$B$200,"NO ENCONTRADO",0,1),""))</f>
        <v>COMERCIALIZADORA DE AUTOPARTES E INDUSTRIAL UNIVERSAL SAS</v>
      </c>
      <c r="G560" s="47" t="str">
        <f t="array" ref="G560">IF(B560="","",IFERROR(XLOOKUP(B560,DATA!$B$4:$B$2103,DATA!$L$4:$L$2103,"",0,1),""))</f>
        <v>UND</v>
      </c>
      <c r="H560" s="47">
        <f t="array" ref="H560">IF(B560="","",IFERROR(XLOOKUP(B560,DATA!$B$4:$B$2103,DATA!$E$4:$E$2103,0,0,1),0))</f>
        <v>1</v>
      </c>
      <c r="I560" s="48">
        <f t="array" ref="I560">IF(B560="","",IFERROR(XLOOKUP(B560,DATA!$B$4:$B$2103,DATA!$F$4:$F$2103,0,0,1),0))</f>
        <v>107100</v>
      </c>
      <c r="J560" s="48">
        <f t="shared" si="1"/>
        <v>107100</v>
      </c>
      <c r="K560" s="47">
        <f t="array" ref="K560">IF(B560="","",IFERROR(XLOOKUP(B560,DATA!$B$4:$B$2103,DATA!$N$4:$N$2103,0,0,1),0))</f>
        <v>78</v>
      </c>
      <c r="L560" s="85">
        <f t="shared" si="2"/>
        <v>0.2136986301</v>
      </c>
      <c r="M560" s="47">
        <f t="array" ref="M560">IF(B560="","",IFERROR(XLOOKUP(B560,DATA!$B$4:$B$2103,DATA!$P$4:$P$2103,0,0,1),0))</f>
        <v>0</v>
      </c>
      <c r="N560" s="47">
        <f t="shared" si="3"/>
        <v>1</v>
      </c>
      <c r="O560" s="47">
        <f t="shared" si="4"/>
        <v>2</v>
      </c>
      <c r="P560" s="47">
        <f t="shared" si="5"/>
        <v>5</v>
      </c>
      <c r="Q560" s="47" t="str">
        <f t="shared" si="6"/>
        <v>REORDEN INMEDIATO</v>
      </c>
      <c r="R560" s="47" t="str">
        <f t="shared" si="7"/>
        <v>GENERAR OC EN 24H</v>
      </c>
      <c r="S560" s="47">
        <f t="shared" si="8"/>
        <v>1</v>
      </c>
      <c r="T560" s="48">
        <f t="shared" si="9"/>
        <v>107100</v>
      </c>
      <c r="U560" s="47" t="str">
        <f t="array" ref="U560">IF(B560="","",IFERROR(XLOOKUP(B560,DATA!$B$4:$B$2103,DATA!$M$4:$M$2103,"",0,1),""))</f>
        <v>A</v>
      </c>
      <c r="V560" s="47" t="str">
        <f t="array" ref="V560">IF(B560="","",IFERROR(XLOOKUP(B560,DATA!$B$4:$B$2103,DATA!$X$4:$X$2103,"",0,1),""))</f>
        <v>SU01D0104</v>
      </c>
      <c r="W560" s="47" t="str">
        <f t="array" ref="W560">IF(B560="","",IFERROR(XLOOKUP(B560,DATA!$B$4:$B$2103,DATA!$H$4:$H$2103,"",0,1),""))</f>
        <v>ELECTRICIDAD</v>
      </c>
      <c r="X560" s="47" t="str">
        <f t="shared" si="10"/>
        <v>2-ALTA</v>
      </c>
      <c r="Y560" s="65" t="str">
        <f t="shared" si="11"/>
        <v/>
      </c>
      <c r="Z560" s="47" t="str">
        <f t="shared" si="12"/>
        <v/>
      </c>
    </row>
    <row r="561" ht="15.75" customHeight="1">
      <c r="B561" s="52">
        <f>IF(DATA!B561="","",DATA!B561)</f>
        <v>30500065</v>
      </c>
      <c r="C561" s="52">
        <f t="array" ref="C561">IF(B561="","",IFERROR(XLOOKUP(B561,DATA!$B$4:$B$2103,DATA!$D$4:$D$2103,"",0,1),""))</f>
        <v>9162006</v>
      </c>
      <c r="D561" s="52" t="str">
        <f t="array" ref="D561">IF(B561="","",IFERROR(XLOOKUP(B561,DATA!$B$4:$B$2103,DATA!$C$4:$C$2103,"",0,1),""))</f>
        <v>UNIDAD DE CONTACTO CENTRAL ELECTRICA</v>
      </c>
      <c r="E561" s="52">
        <f t="array" ref="E561">IF(B561="","",IFERROR(XLOOKUP(B561,DATA!$B$4:$B$2103,DATA!$W$4:$W$2103,"",0,1),""))</f>
        <v>900315569</v>
      </c>
      <c r="F561" s="52" t="str">
        <f t="array" ref="F561">IF(B561="","",IFERROR(XLOOKUP(E561,PROVEEDORES!$A$2:$A$200,PROVEEDORES!$B$2:$B$200,"NO ENCONTRADO",0,1),""))</f>
        <v>VOLVO GROUP COLOMBIA S A S</v>
      </c>
      <c r="G561" s="52" t="str">
        <f t="array" ref="G561">IF(B561="","",IFERROR(XLOOKUP(B561,DATA!$B$4:$B$2103,DATA!$L$4:$L$2103,"",0,1),""))</f>
        <v>UND</v>
      </c>
      <c r="H561" s="52">
        <f t="array" ref="H561">IF(B561="","",IFERROR(XLOOKUP(B561,DATA!$B$4:$B$2103,DATA!$E$4:$E$2103,0,0,1),0))</f>
        <v>2</v>
      </c>
      <c r="I561" s="53">
        <f t="array" ref="I561">IF(B561="","",IFERROR(XLOOKUP(B561,DATA!$B$4:$B$2103,DATA!$F$4:$F$2103,0,0,1),0))</f>
        <v>23423.54</v>
      </c>
      <c r="J561" s="53">
        <f t="shared" si="1"/>
        <v>46847.08</v>
      </c>
      <c r="K561" s="52">
        <f t="array" ref="K561">IF(B561="","",IFERROR(XLOOKUP(B561,DATA!$B$4:$B$2103,DATA!$N$4:$N$2103,0,0,1),0))</f>
        <v>2</v>
      </c>
      <c r="L561" s="86">
        <f t="shared" si="2"/>
        <v>0.005479452055</v>
      </c>
      <c r="M561" s="52">
        <f t="array" ref="M561">IF(B561="","",IFERROR(XLOOKUP(B561,DATA!$B$4:$B$2103,DATA!$P$4:$P$2103,0,0,1),0))</f>
        <v>0</v>
      </c>
      <c r="N561" s="52">
        <f t="shared" si="3"/>
        <v>0</v>
      </c>
      <c r="O561" s="52">
        <f t="shared" si="4"/>
        <v>0</v>
      </c>
      <c r="P561" s="52">
        <f t="shared" si="5"/>
        <v>365</v>
      </c>
      <c r="Q561" s="52" t="str">
        <f t="shared" si="6"/>
        <v>EXCESO</v>
      </c>
      <c r="R561" s="52" t="str">
        <f t="shared" si="7"/>
        <v>EVALUAR REDUCCION</v>
      </c>
      <c r="S561" s="52">
        <f t="shared" si="8"/>
        <v>0</v>
      </c>
      <c r="T561" s="53">
        <f t="shared" si="9"/>
        <v>0</v>
      </c>
      <c r="U561" s="52" t="str">
        <f t="array" ref="U561">IF(B561="","",IFERROR(XLOOKUP(B561,DATA!$B$4:$B$2103,DATA!$M$4:$M$2103,"",0,1),""))</f>
        <v>B</v>
      </c>
      <c r="V561" s="52" t="str">
        <f t="array" ref="V561">IF(B561="","",IFERROR(XLOOKUP(B561,DATA!$B$4:$B$2103,DATA!$X$4:$X$2103,"",0,1),""))</f>
        <v>SU01A0304</v>
      </c>
      <c r="W561" s="52" t="str">
        <f t="array" ref="W561">IF(B561="","",IFERROR(XLOOKUP(B561,DATA!$B$4:$B$2103,DATA!$H$4:$H$2103,"",0,1),""))</f>
        <v>ELECTRICIDAD</v>
      </c>
      <c r="X561" s="52" t="str">
        <f t="shared" si="10"/>
        <v>3-MEDIA</v>
      </c>
      <c r="Y561" s="87" t="str">
        <f t="shared" si="11"/>
        <v/>
      </c>
      <c r="Z561" s="52" t="str">
        <f t="shared" si="12"/>
        <v/>
      </c>
    </row>
    <row r="562" ht="15.75" customHeight="1">
      <c r="B562" s="47">
        <f>IF(DATA!B562="","",DATA!B562)</f>
        <v>30500066</v>
      </c>
      <c r="C562" s="47">
        <f t="array" ref="C562">IF(B562="","",IFERROR(XLOOKUP(B562,DATA!$B$4:$B$2103,DATA!$D$4:$D$2103,"",0,1),""))</f>
        <v>9148220</v>
      </c>
      <c r="D562" s="47" t="str">
        <f t="array" ref="D562">IF(B562="","",IFERROR(XLOOKUP(B562,DATA!$B$4:$B$2103,DATA!$C$4:$C$2103,"",0,1),""))</f>
        <v>CUERPO CONECTOR GBX</v>
      </c>
      <c r="E562" s="47">
        <f t="array" ref="E562">IF(B562="","",IFERROR(XLOOKUP(B562,DATA!$B$4:$B$2103,DATA!$W$4:$W$2103,"",0,1),""))</f>
        <v>900315569</v>
      </c>
      <c r="F562" s="47" t="str">
        <f t="array" ref="F562">IF(B562="","",IFERROR(XLOOKUP(E562,PROVEEDORES!$A$2:$A$200,PROVEEDORES!$B$2:$B$200,"NO ENCONTRADO",0,1),""))</f>
        <v>VOLVO GROUP COLOMBIA S A S</v>
      </c>
      <c r="G562" s="47" t="str">
        <f t="array" ref="G562">IF(B562="","",IFERROR(XLOOKUP(B562,DATA!$B$4:$B$2103,DATA!$L$4:$L$2103,"",0,1),""))</f>
        <v>UND</v>
      </c>
      <c r="H562" s="47">
        <f t="array" ref="H562">IF(B562="","",IFERROR(XLOOKUP(B562,DATA!$B$4:$B$2103,DATA!$E$4:$E$2103,0,0,1),0))</f>
        <v>0</v>
      </c>
      <c r="I562" s="48">
        <f t="array" ref="I562">IF(B562="","",IFERROR(XLOOKUP(B562,DATA!$B$4:$B$2103,DATA!$F$4:$F$2103,0,0,1),0))</f>
        <v>76741.65</v>
      </c>
      <c r="J562" s="48">
        <f t="shared" si="1"/>
        <v>0</v>
      </c>
      <c r="K562" s="47">
        <f t="array" ref="K562">IF(B562="","",IFERROR(XLOOKUP(B562,DATA!$B$4:$B$2103,DATA!$N$4:$N$2103,0,0,1),0))</f>
        <v>1</v>
      </c>
      <c r="L562" s="85">
        <f t="shared" si="2"/>
        <v>0.002739726027</v>
      </c>
      <c r="M562" s="47">
        <f t="array" ref="M562">IF(B562="","",IFERROR(XLOOKUP(B562,DATA!$B$4:$B$2103,DATA!$P$4:$P$2103,0,0,1),0))</f>
        <v>0</v>
      </c>
      <c r="N562" s="47">
        <f t="shared" si="3"/>
        <v>0</v>
      </c>
      <c r="O562" s="47">
        <f t="shared" si="4"/>
        <v>0</v>
      </c>
      <c r="P562" s="47">
        <f t="shared" si="5"/>
        <v>0</v>
      </c>
      <c r="Q562" s="47" t="str">
        <f t="shared" si="6"/>
        <v>CRITICO</v>
      </c>
      <c r="R562" s="47" t="str">
        <f t="shared" si="7"/>
        <v>PEDIR INMEDIATAMENTE</v>
      </c>
      <c r="S562" s="47">
        <f t="shared" si="8"/>
        <v>0</v>
      </c>
      <c r="T562" s="48">
        <f t="shared" si="9"/>
        <v>0</v>
      </c>
      <c r="U562" s="47" t="str">
        <f t="array" ref="U562">IF(B562="","",IFERROR(XLOOKUP(B562,DATA!$B$4:$B$2103,DATA!$M$4:$M$2103,"",0,1),""))</f>
        <v>B</v>
      </c>
      <c r="V562" s="47" t="str">
        <f t="array" ref="V562">IF(B562="","",IFERROR(XLOOKUP(B562,DATA!$B$4:$B$2103,DATA!$X$4:$X$2103,"",0,1),""))</f>
        <v>SU01A0304</v>
      </c>
      <c r="W562" s="47" t="str">
        <f t="array" ref="W562">IF(B562="","",IFERROR(XLOOKUP(B562,DATA!$B$4:$B$2103,DATA!$H$4:$H$2103,"",0,1),""))</f>
        <v>ELECTRICIDAD</v>
      </c>
      <c r="X562" s="47" t="str">
        <f t="shared" si="10"/>
        <v>3-MEDIA</v>
      </c>
      <c r="Y562" s="65">
        <f t="shared" si="11"/>
        <v>1.00562</v>
      </c>
      <c r="Z562" s="47">
        <f t="shared" si="12"/>
        <v>30500066</v>
      </c>
    </row>
    <row r="563" ht="15.75" customHeight="1">
      <c r="B563" s="52">
        <f>IF(DATA!B563="","",DATA!B563)</f>
        <v>30500067</v>
      </c>
      <c r="C563" s="52" t="str">
        <f t="array" ref="C563">IF(B563="","",IFERROR(XLOOKUP(B563,DATA!$B$4:$B$2103,DATA!$D$4:$D$2103,"",0,1),""))</f>
        <v>KTC215</v>
      </c>
      <c r="D563" s="52" t="str">
        <f t="array" ref="D563">IF(B563="","",IFERROR(XLOOKUP(B563,DATA!$B$4:$B$2103,DATA!$C$4:$C$2103,"",0,1),""))</f>
        <v>FUSIBLE ELECTRONICO 15 AMPERIOS</v>
      </c>
      <c r="E563" s="52">
        <f t="array" ref="E563">IF(B563="","",IFERROR(XLOOKUP(B563,DATA!$B$4:$B$2103,DATA!$W$4:$W$2103,"",0,1),""))</f>
        <v>900624922</v>
      </c>
      <c r="F563" s="52" t="str">
        <f t="array" ref="F563">IF(B563="","",IFERROR(XLOOKUP(E563,PROVEEDORES!$A$2:$A$200,PROVEEDORES!$B$2:$B$200,"NO ENCONTRADO",0,1),""))</f>
        <v>MASMOVIL SAS</v>
      </c>
      <c r="G563" s="52" t="str">
        <f t="array" ref="G563">IF(B563="","",IFERROR(XLOOKUP(B563,DATA!$B$4:$B$2103,DATA!$L$4:$L$2103,"",0,1),""))</f>
        <v>UND</v>
      </c>
      <c r="H563" s="52">
        <f t="array" ref="H563">IF(B563="","",IFERROR(XLOOKUP(B563,DATA!$B$4:$B$2103,DATA!$E$4:$E$2103,0,0,1),0))</f>
        <v>3</v>
      </c>
      <c r="I563" s="53">
        <f t="array" ref="I563">IF(B563="","",IFERROR(XLOOKUP(B563,DATA!$B$4:$B$2103,DATA!$F$4:$F$2103,0,0,1),0))</f>
        <v>416.5</v>
      </c>
      <c r="J563" s="53">
        <f t="shared" si="1"/>
        <v>1249.5</v>
      </c>
      <c r="K563" s="52">
        <f t="array" ref="K563">IF(B563="","",IFERROR(XLOOKUP(B563,DATA!$B$4:$B$2103,DATA!$N$4:$N$2103,0,0,1),0))</f>
        <v>134</v>
      </c>
      <c r="L563" s="86">
        <f t="shared" si="2"/>
        <v>0.3671232877</v>
      </c>
      <c r="M563" s="52">
        <f t="array" ref="M563">IF(B563="","",IFERROR(XLOOKUP(B563,DATA!$B$4:$B$2103,DATA!$P$4:$P$2103,0,0,1),0))</f>
        <v>0</v>
      </c>
      <c r="N563" s="52">
        <f t="shared" si="3"/>
        <v>1</v>
      </c>
      <c r="O563" s="52">
        <f t="shared" si="4"/>
        <v>4</v>
      </c>
      <c r="P563" s="52">
        <f t="shared" si="5"/>
        <v>8</v>
      </c>
      <c r="Q563" s="52" t="str">
        <f t="shared" si="6"/>
        <v>REORDEN INMEDIATO</v>
      </c>
      <c r="R563" s="52" t="str">
        <f t="shared" si="7"/>
        <v>GENERAR OC EN 24H</v>
      </c>
      <c r="S563" s="52">
        <f t="shared" si="8"/>
        <v>1</v>
      </c>
      <c r="T563" s="53">
        <f t="shared" si="9"/>
        <v>416.5</v>
      </c>
      <c r="U563" s="52" t="str">
        <f t="array" ref="U563">IF(B563="","",IFERROR(XLOOKUP(B563,DATA!$B$4:$B$2103,DATA!$M$4:$M$2103,"",0,1),""))</f>
        <v>B</v>
      </c>
      <c r="V563" s="52" t="str">
        <f t="array" ref="V563">IF(B563="","",IFERROR(XLOOKUP(B563,DATA!$B$4:$B$2103,DATA!$X$4:$X$2103,"",0,1),""))</f>
        <v>SU01D0103</v>
      </c>
      <c r="W563" s="52" t="str">
        <f t="array" ref="W563">IF(B563="","",IFERROR(XLOOKUP(B563,DATA!$B$4:$B$2103,DATA!$H$4:$H$2103,"",0,1),""))</f>
        <v>ELECTRICIDAD</v>
      </c>
      <c r="X563" s="52" t="str">
        <f t="shared" si="10"/>
        <v>3-MEDIA</v>
      </c>
      <c r="Y563" s="87" t="str">
        <f t="shared" si="11"/>
        <v/>
      </c>
      <c r="Z563" s="52" t="str">
        <f t="shared" si="12"/>
        <v/>
      </c>
    </row>
    <row r="564" ht="15.75" customHeight="1">
      <c r="B564" s="47">
        <f>IF(DATA!B564="","",DATA!B564)</f>
        <v>30500068</v>
      </c>
      <c r="C564" s="47" t="str">
        <f t="array" ref="C564">IF(B564="","",IFERROR(XLOOKUP(B564,DATA!$B$4:$B$2103,DATA!$D$4:$D$2103,"",0,1),""))</f>
        <v>INIBXE08</v>
      </c>
      <c r="D564" s="47" t="str">
        <f t="array" ref="D564">IF(B564="","",IFERROR(XLOOKUP(B564,DATA!$B$4:$B$2103,DATA!$C$4:$C$2103,"",0,1),""))</f>
        <v>DIODO IN5408 PUERTAS</v>
      </c>
      <c r="E564" s="47">
        <f t="array" ref="E564">IF(B564="","",IFERROR(XLOOKUP(B564,DATA!$B$4:$B$2103,DATA!$W$4:$W$2103,"",0,1),""))</f>
        <v>900624922</v>
      </c>
      <c r="F564" s="47" t="str">
        <f t="array" ref="F564">IF(B564="","",IFERROR(XLOOKUP(E564,PROVEEDORES!$A$2:$A$200,PROVEEDORES!$B$2:$B$200,"NO ENCONTRADO",0,1),""))</f>
        <v>MASMOVIL SAS</v>
      </c>
      <c r="G564" s="47" t="str">
        <f t="array" ref="G564">IF(B564="","",IFERROR(XLOOKUP(B564,DATA!$B$4:$B$2103,DATA!$L$4:$L$2103,"",0,1),""))</f>
        <v>UND</v>
      </c>
      <c r="H564" s="47">
        <f t="array" ref="H564">IF(B564="","",IFERROR(XLOOKUP(B564,DATA!$B$4:$B$2103,DATA!$E$4:$E$2103,0,0,1),0))</f>
        <v>0</v>
      </c>
      <c r="I564" s="48">
        <f t="array" ref="I564">IF(B564="","",IFERROR(XLOOKUP(B564,DATA!$B$4:$B$2103,DATA!$F$4:$F$2103,0,0,1),0))</f>
        <v>452.2</v>
      </c>
      <c r="J564" s="48">
        <f t="shared" si="1"/>
        <v>0</v>
      </c>
      <c r="K564" s="47">
        <f t="array" ref="K564">IF(B564="","",IFERROR(XLOOKUP(B564,DATA!$B$4:$B$2103,DATA!$N$4:$N$2103,0,0,1),0))</f>
        <v>670</v>
      </c>
      <c r="L564" s="85">
        <f t="shared" si="2"/>
        <v>1.835616438</v>
      </c>
      <c r="M564" s="47">
        <f t="array" ref="M564">IF(B564="","",IFERROR(XLOOKUP(B564,DATA!$B$4:$B$2103,DATA!$P$4:$P$2103,0,0,1),0))</f>
        <v>0</v>
      </c>
      <c r="N564" s="47">
        <f t="shared" si="3"/>
        <v>6</v>
      </c>
      <c r="O564" s="47">
        <f t="shared" si="4"/>
        <v>19</v>
      </c>
      <c r="P564" s="47">
        <f t="shared" si="5"/>
        <v>0</v>
      </c>
      <c r="Q564" s="47" t="str">
        <f t="shared" si="6"/>
        <v>CRITICO</v>
      </c>
      <c r="R564" s="47" t="str">
        <f t="shared" si="7"/>
        <v>PEDIR INMEDIATAMENTE</v>
      </c>
      <c r="S564" s="47">
        <f t="shared" si="8"/>
        <v>19</v>
      </c>
      <c r="T564" s="48">
        <f t="shared" si="9"/>
        <v>8591.8</v>
      </c>
      <c r="U564" s="47" t="str">
        <f t="array" ref="U564">IF(B564="","",IFERROR(XLOOKUP(B564,DATA!$B$4:$B$2103,DATA!$M$4:$M$2103,"",0,1),""))</f>
        <v>B</v>
      </c>
      <c r="V564" s="47" t="str">
        <f t="array" ref="V564">IF(B564="","",IFERROR(XLOOKUP(B564,DATA!$B$4:$B$2103,DATA!$X$4:$X$2103,"",0,1),""))</f>
        <v>SU01D0103</v>
      </c>
      <c r="W564" s="47" t="str">
        <f t="array" ref="W564">IF(B564="","",IFERROR(XLOOKUP(B564,DATA!$B$4:$B$2103,DATA!$H$4:$H$2103,"",0,1),""))</f>
        <v>ELECTRICIDAD</v>
      </c>
      <c r="X564" s="47" t="str">
        <f t="shared" si="10"/>
        <v>3-MEDIA</v>
      </c>
      <c r="Y564" s="65">
        <f t="shared" si="11"/>
        <v>670.00564</v>
      </c>
      <c r="Z564" s="47">
        <f t="shared" si="12"/>
        <v>30500068</v>
      </c>
    </row>
    <row r="565" ht="15.75" customHeight="1">
      <c r="B565" s="52">
        <f>IF(DATA!B565="","",DATA!B565)</f>
        <v>30500069</v>
      </c>
      <c r="C565" s="52">
        <f t="array" ref="C565">IF(B565="","",IFERROR(XLOOKUP(B565,DATA!$B$4:$B$2103,DATA!$D$4:$D$2103,"",0,1),""))</f>
        <v>20953569</v>
      </c>
      <c r="D565" s="52" t="str">
        <f t="array" ref="D565">IF(B565="","",IFERROR(XLOOKUP(B565,DATA!$B$4:$B$2103,DATA!$C$4:$C$2103,"",0,1),""))</f>
        <v>INTERRUPTOR ALUMBRADO</v>
      </c>
      <c r="E565" s="52">
        <f t="array" ref="E565">IF(B565="","",IFERROR(XLOOKUP(B565,DATA!$B$4:$B$2103,DATA!$W$4:$W$2103,"",0,1),""))</f>
        <v>900315569</v>
      </c>
      <c r="F565" s="52" t="str">
        <f t="array" ref="F565">IF(B565="","",IFERROR(XLOOKUP(E565,PROVEEDORES!$A$2:$A$200,PROVEEDORES!$B$2:$B$200,"NO ENCONTRADO",0,1),""))</f>
        <v>VOLVO GROUP COLOMBIA S A S</v>
      </c>
      <c r="G565" s="52" t="str">
        <f t="array" ref="G565">IF(B565="","",IFERROR(XLOOKUP(B565,DATA!$B$4:$B$2103,DATA!$L$4:$L$2103,"",0,1),""))</f>
        <v>UND</v>
      </c>
      <c r="H565" s="52">
        <f t="array" ref="H565">IF(B565="","",IFERROR(XLOOKUP(B565,DATA!$B$4:$B$2103,DATA!$E$4:$E$2103,0,0,1),0))</f>
        <v>0</v>
      </c>
      <c r="I565" s="53">
        <f t="array" ref="I565">IF(B565="","",IFERROR(XLOOKUP(B565,DATA!$B$4:$B$2103,DATA!$F$4:$F$2103,0,0,1),0))</f>
        <v>285600</v>
      </c>
      <c r="J565" s="53">
        <f t="shared" si="1"/>
        <v>0</v>
      </c>
      <c r="K565" s="52">
        <f t="array" ref="K565">IF(B565="","",IFERROR(XLOOKUP(B565,DATA!$B$4:$B$2103,DATA!$N$4:$N$2103,0,0,1),0))</f>
        <v>2</v>
      </c>
      <c r="L565" s="86">
        <f t="shared" si="2"/>
        <v>0.005479452055</v>
      </c>
      <c r="M565" s="52">
        <f t="array" ref="M565">IF(B565="","",IFERROR(XLOOKUP(B565,DATA!$B$4:$B$2103,DATA!$P$4:$P$2103,0,0,1),0))</f>
        <v>0</v>
      </c>
      <c r="N565" s="52">
        <f t="shared" si="3"/>
        <v>0</v>
      </c>
      <c r="O565" s="52">
        <f t="shared" si="4"/>
        <v>0</v>
      </c>
      <c r="P565" s="52">
        <f t="shared" si="5"/>
        <v>0</v>
      </c>
      <c r="Q565" s="52" t="str">
        <f t="shared" si="6"/>
        <v>CRITICO</v>
      </c>
      <c r="R565" s="52" t="str">
        <f t="shared" si="7"/>
        <v>PEDIR INMEDIATAMENTE</v>
      </c>
      <c r="S565" s="52">
        <f t="shared" si="8"/>
        <v>0</v>
      </c>
      <c r="T565" s="53">
        <f t="shared" si="9"/>
        <v>0</v>
      </c>
      <c r="U565" s="52" t="str">
        <f t="array" ref="U565">IF(B565="","",IFERROR(XLOOKUP(B565,DATA!$B$4:$B$2103,DATA!$M$4:$M$2103,"",0,1),""))</f>
        <v>A</v>
      </c>
      <c r="V565" s="52" t="str">
        <f t="array" ref="V565">IF(B565="","",IFERROR(XLOOKUP(B565,DATA!$B$4:$B$2103,DATA!$X$4:$X$2103,"",0,1),""))</f>
        <v>SU01E0102</v>
      </c>
      <c r="W565" s="52" t="str">
        <f t="array" ref="W565">IF(B565="","",IFERROR(XLOOKUP(B565,DATA!$B$4:$B$2103,DATA!$H$4:$H$2103,"",0,1),""))</f>
        <v>ELECTRICIDAD</v>
      </c>
      <c r="X565" s="52" t="str">
        <f t="shared" si="10"/>
        <v>1-MAXIMA</v>
      </c>
      <c r="Y565" s="87">
        <f t="shared" si="11"/>
        <v>2.00565</v>
      </c>
      <c r="Z565" s="52">
        <f t="shared" si="12"/>
        <v>30500069</v>
      </c>
    </row>
    <row r="566" ht="15.75" customHeight="1">
      <c r="B566" s="47" t="str">
        <f>IF(DATA!B566="","",DATA!B566)</f>
        <v>30500069-R</v>
      </c>
      <c r="C566" s="47">
        <f t="array" ref="C566">IF(B566="","",IFERROR(XLOOKUP(B566,DATA!$B$4:$B$2103,DATA!$D$4:$D$2103,"",0,1),""))</f>
        <v>20953569</v>
      </c>
      <c r="D566" s="47" t="str">
        <f t="array" ref="D566">IF(B566="","",IFERROR(XLOOKUP(B566,DATA!$B$4:$B$2103,DATA!$C$4:$C$2103,"",0,1),""))</f>
        <v>INTERRUPTOR ALUMBRADO</v>
      </c>
      <c r="E566" s="47">
        <f t="array" ref="E566">IF(B566="","",IFERROR(XLOOKUP(B566,DATA!$B$4:$B$2103,DATA!$W$4:$W$2103,"",0,1),""))</f>
        <v>901563039</v>
      </c>
      <c r="F566" s="47" t="str">
        <f t="array" ref="F566">IF(B566="","",IFERROR(XLOOKUP(E566,PROVEEDORES!$A$2:$A$200,PROVEEDORES!$B$2:$B$200,"NO ENCONTRADO",0,1),""))</f>
        <v>AUTOTRONICA MASTER SAS</v>
      </c>
      <c r="G566" s="47" t="str">
        <f t="array" ref="G566">IF(B566="","",IFERROR(XLOOKUP(B566,DATA!$B$4:$B$2103,DATA!$L$4:$L$2103,"",0,1),""))</f>
        <v>UND</v>
      </c>
      <c r="H566" s="47">
        <f t="array" ref="H566">IF(B566="","",IFERROR(XLOOKUP(B566,DATA!$B$4:$B$2103,DATA!$E$4:$E$2103,0,0,1),0))</f>
        <v>1</v>
      </c>
      <c r="I566" s="48">
        <f t="array" ref="I566">IF(B566="","",IFERROR(XLOOKUP(B566,DATA!$B$4:$B$2103,DATA!$F$4:$F$2103,0,0,1),0))</f>
        <v>47600</v>
      </c>
      <c r="J566" s="48">
        <f t="shared" si="1"/>
        <v>47600</v>
      </c>
      <c r="K566" s="47">
        <f t="array" ref="K566">IF(B566="","",IFERROR(XLOOKUP(B566,DATA!$B$4:$B$2103,DATA!$N$4:$N$2103,0,0,1),0))</f>
        <v>36</v>
      </c>
      <c r="L566" s="85">
        <f t="shared" si="2"/>
        <v>0.09863013699</v>
      </c>
      <c r="M566" s="47">
        <f t="array" ref="M566">IF(B566="","",IFERROR(XLOOKUP(B566,DATA!$B$4:$B$2103,DATA!$P$4:$P$2103,0,0,1),0))</f>
        <v>0</v>
      </c>
      <c r="N566" s="47">
        <f t="shared" si="3"/>
        <v>0</v>
      </c>
      <c r="O566" s="47">
        <f t="shared" si="4"/>
        <v>1</v>
      </c>
      <c r="P566" s="47">
        <f t="shared" si="5"/>
        <v>10</v>
      </c>
      <c r="Q566" s="47" t="str">
        <f t="shared" si="6"/>
        <v>REORDEN INMEDIATO</v>
      </c>
      <c r="R566" s="47" t="str">
        <f t="shared" si="7"/>
        <v>GENERAR OC EN 24H</v>
      </c>
      <c r="S566" s="47">
        <f t="shared" si="8"/>
        <v>0</v>
      </c>
      <c r="T566" s="48">
        <f t="shared" si="9"/>
        <v>0</v>
      </c>
      <c r="U566" s="47" t="str">
        <f t="array" ref="U566">IF(B566="","",IFERROR(XLOOKUP(B566,DATA!$B$4:$B$2103,DATA!$M$4:$M$2103,"",0,1),""))</f>
        <v>A</v>
      </c>
      <c r="V566" s="47" t="str">
        <f t="array" ref="V566">IF(B566="","",IFERROR(XLOOKUP(B566,DATA!$B$4:$B$2103,DATA!$X$4:$X$2103,"",0,1),""))</f>
        <v>SU01B0204</v>
      </c>
      <c r="W566" s="47" t="str">
        <f t="array" ref="W566">IF(B566="","",IFERROR(XLOOKUP(B566,DATA!$B$4:$B$2103,DATA!$H$4:$H$2103,"",0,1),""))</f>
        <v>ELECTRICIDAD</v>
      </c>
      <c r="X566" s="47" t="str">
        <f t="shared" si="10"/>
        <v>2-ALTA</v>
      </c>
      <c r="Y566" s="65" t="str">
        <f t="shared" si="11"/>
        <v/>
      </c>
      <c r="Z566" s="47" t="str">
        <f t="shared" si="12"/>
        <v/>
      </c>
    </row>
    <row r="567" ht="15.75" customHeight="1">
      <c r="B567" s="52">
        <f>IF(DATA!B567="","",DATA!B567)</f>
        <v>30500070</v>
      </c>
      <c r="C567" s="52">
        <f t="array" ref="C567">IF(B567="","",IFERROR(XLOOKUP(B567,DATA!$B$4:$B$2103,DATA!$D$4:$D$2103,"",0,1),""))</f>
        <v>9162008</v>
      </c>
      <c r="D567" s="52" t="str">
        <f t="array" ref="D567">IF(B567="","",IFERROR(XLOOKUP(B567,DATA!$B$4:$B$2103,DATA!$C$4:$C$2103,"",0,1),""))</f>
        <v>CUERPO CENTRAL ELECTRICA</v>
      </c>
      <c r="E567" s="52">
        <f t="array" ref="E567">IF(B567="","",IFERROR(XLOOKUP(B567,DATA!$B$4:$B$2103,DATA!$W$4:$W$2103,"",0,1),""))</f>
        <v>900315569</v>
      </c>
      <c r="F567" s="52" t="str">
        <f t="array" ref="F567">IF(B567="","",IFERROR(XLOOKUP(E567,PROVEEDORES!$A$2:$A$200,PROVEEDORES!$B$2:$B$200,"NO ENCONTRADO",0,1),""))</f>
        <v>VOLVO GROUP COLOMBIA S A S</v>
      </c>
      <c r="G567" s="52" t="str">
        <f t="array" ref="G567">IF(B567="","",IFERROR(XLOOKUP(B567,DATA!$B$4:$B$2103,DATA!$L$4:$L$2103,"",0,1),""))</f>
        <v>UND</v>
      </c>
      <c r="H567" s="52">
        <f t="array" ref="H567">IF(B567="","",IFERROR(XLOOKUP(B567,DATA!$B$4:$B$2103,DATA!$E$4:$E$2103,0,0,1),0))</f>
        <v>1</v>
      </c>
      <c r="I567" s="53">
        <f t="array" ref="I567">IF(B567="","",IFERROR(XLOOKUP(B567,DATA!$B$4:$B$2103,DATA!$F$4:$F$2103,0,0,1),0))</f>
        <v>42339.41</v>
      </c>
      <c r="J567" s="53">
        <f t="shared" si="1"/>
        <v>42339.41</v>
      </c>
      <c r="K567" s="52">
        <f t="array" ref="K567">IF(B567="","",IFERROR(XLOOKUP(B567,DATA!$B$4:$B$2103,DATA!$N$4:$N$2103,0,0,1),0))</f>
        <v>1</v>
      </c>
      <c r="L567" s="86">
        <f t="shared" si="2"/>
        <v>0.002739726027</v>
      </c>
      <c r="M567" s="52">
        <f t="array" ref="M567">IF(B567="","",IFERROR(XLOOKUP(B567,DATA!$B$4:$B$2103,DATA!$P$4:$P$2103,0,0,1),0))</f>
        <v>0</v>
      </c>
      <c r="N567" s="52">
        <f t="shared" si="3"/>
        <v>0</v>
      </c>
      <c r="O567" s="52">
        <f t="shared" si="4"/>
        <v>0</v>
      </c>
      <c r="P567" s="52">
        <f t="shared" si="5"/>
        <v>365</v>
      </c>
      <c r="Q567" s="52" t="str">
        <f t="shared" si="6"/>
        <v>EXCESO</v>
      </c>
      <c r="R567" s="52" t="str">
        <f t="shared" si="7"/>
        <v>EVALUAR REDUCCION</v>
      </c>
      <c r="S567" s="52">
        <f t="shared" si="8"/>
        <v>0</v>
      </c>
      <c r="T567" s="53">
        <f t="shared" si="9"/>
        <v>0</v>
      </c>
      <c r="U567" s="52" t="str">
        <f t="array" ref="U567">IF(B567="","",IFERROR(XLOOKUP(B567,DATA!$B$4:$B$2103,DATA!$M$4:$M$2103,"",0,1),""))</f>
        <v>A</v>
      </c>
      <c r="V567" s="52" t="str">
        <f t="array" ref="V567">IF(B567="","",IFERROR(XLOOKUP(B567,DATA!$B$4:$B$2103,DATA!$X$4:$X$2103,"",0,1),""))</f>
        <v>SU01F0304</v>
      </c>
      <c r="W567" s="52" t="str">
        <f t="array" ref="W567">IF(B567="","",IFERROR(XLOOKUP(B567,DATA!$B$4:$B$2103,DATA!$H$4:$H$2103,"",0,1),""))</f>
        <v>ELECTRICIDAD</v>
      </c>
      <c r="X567" s="52" t="str">
        <f t="shared" si="10"/>
        <v>2-ALTA</v>
      </c>
      <c r="Y567" s="87" t="str">
        <f t="shared" si="11"/>
        <v/>
      </c>
      <c r="Z567" s="52" t="str">
        <f t="shared" si="12"/>
        <v/>
      </c>
    </row>
    <row r="568" ht="15.75" customHeight="1">
      <c r="B568" s="47">
        <f>IF(DATA!B568="","",DATA!B568)</f>
        <v>30500071</v>
      </c>
      <c r="C568" s="47" t="str">
        <f t="array" ref="C568">IF(B568="","",IFERROR(XLOOKUP(B568,DATA!$B$4:$B$2103,DATA!$D$4:$D$2103,"",0,1),""))</f>
        <v>ELECT90</v>
      </c>
      <c r="D568" s="47" t="str">
        <f t="array" ref="D568">IF(B568="","",IFERROR(XLOOKUP(B568,DATA!$B$4:$B$2103,DATA!$C$4:$C$2103,"",0,1),""))</f>
        <v>TERMINAL 90 AMP</v>
      </c>
      <c r="E568" s="47">
        <f t="array" ref="E568">IF(B568="","",IFERROR(XLOOKUP(B568,DATA!$B$4:$B$2103,DATA!$W$4:$W$2103,"",0,1),""))</f>
        <v>900624922</v>
      </c>
      <c r="F568" s="47" t="str">
        <f t="array" ref="F568">IF(B568="","",IFERROR(XLOOKUP(E568,PROVEEDORES!$A$2:$A$200,PROVEEDORES!$B$2:$B$200,"NO ENCONTRADO",0,1),""))</f>
        <v>MASMOVIL SAS</v>
      </c>
      <c r="G568" s="47" t="str">
        <f t="array" ref="G568">IF(B568="","",IFERROR(XLOOKUP(B568,DATA!$B$4:$B$2103,DATA!$L$4:$L$2103,"",0,1),""))</f>
        <v>UND</v>
      </c>
      <c r="H568" s="47">
        <f t="array" ref="H568">IF(B568="","",IFERROR(XLOOKUP(B568,DATA!$B$4:$B$2103,DATA!$E$4:$E$2103,0,0,1),0))</f>
        <v>5</v>
      </c>
      <c r="I568" s="48">
        <f t="array" ref="I568">IF(B568="","",IFERROR(XLOOKUP(B568,DATA!$B$4:$B$2103,DATA!$F$4:$F$2103,0,0,1),0))</f>
        <v>3153.5</v>
      </c>
      <c r="J568" s="48">
        <f t="shared" si="1"/>
        <v>15767.5</v>
      </c>
      <c r="K568" s="47">
        <f t="array" ref="K568">IF(B568="","",IFERROR(XLOOKUP(B568,DATA!$B$4:$B$2103,DATA!$N$4:$N$2103,0,0,1),0))</f>
        <v>20</v>
      </c>
      <c r="L568" s="85">
        <f t="shared" si="2"/>
        <v>0.05479452055</v>
      </c>
      <c r="M568" s="47">
        <f t="array" ref="M568">IF(B568="","",IFERROR(XLOOKUP(B568,DATA!$B$4:$B$2103,DATA!$P$4:$P$2103,0,0,1),0))</f>
        <v>0</v>
      </c>
      <c r="N568" s="47">
        <f t="shared" si="3"/>
        <v>0</v>
      </c>
      <c r="O568" s="47">
        <f t="shared" si="4"/>
        <v>0</v>
      </c>
      <c r="P568" s="47">
        <f t="shared" si="5"/>
        <v>91</v>
      </c>
      <c r="Q568" s="47" t="str">
        <f t="shared" si="6"/>
        <v>OPTIMO</v>
      </c>
      <c r="R568" s="47" t="str">
        <f t="shared" si="7"/>
        <v>NIVEL OPTIMO</v>
      </c>
      <c r="S568" s="47">
        <f t="shared" si="8"/>
        <v>0</v>
      </c>
      <c r="T568" s="48">
        <f t="shared" si="9"/>
        <v>0</v>
      </c>
      <c r="U568" s="47" t="str">
        <f t="array" ref="U568">IF(B568="","",IFERROR(XLOOKUP(B568,DATA!$B$4:$B$2103,DATA!$M$4:$M$2103,"",0,1),""))</f>
        <v>B</v>
      </c>
      <c r="V568" s="47" t="str">
        <f t="array" ref="V568">IF(B568="","",IFERROR(XLOOKUP(B568,DATA!$B$4:$B$2103,DATA!$X$4:$X$2103,"",0,1),""))</f>
        <v>SU01D0103</v>
      </c>
      <c r="W568" s="47" t="str">
        <f t="array" ref="W568">IF(B568="","",IFERROR(XLOOKUP(B568,DATA!$B$4:$B$2103,DATA!$H$4:$H$2103,"",0,1),""))</f>
        <v>ELECTRICIDAD</v>
      </c>
      <c r="X568" s="47" t="str">
        <f t="shared" si="10"/>
        <v>3-MEDIA</v>
      </c>
      <c r="Y568" s="65" t="str">
        <f t="shared" si="11"/>
        <v/>
      </c>
      <c r="Z568" s="47" t="str">
        <f t="shared" si="12"/>
        <v/>
      </c>
    </row>
    <row r="569" ht="15.75" customHeight="1">
      <c r="B569" s="52">
        <f>IF(DATA!B569="","",DATA!B569)</f>
        <v>30500072</v>
      </c>
      <c r="C569" s="52" t="str">
        <f t="array" ref="C569">IF(B569="","",IFERROR(XLOOKUP(B569,DATA!$B$4:$B$2103,DATA!$D$4:$D$2103,"",0,1),""))</f>
        <v>ELECT100</v>
      </c>
      <c r="D569" s="52" t="str">
        <f t="array" ref="D569">IF(B569="","",IFERROR(XLOOKUP(B569,DATA!$B$4:$B$2103,DATA!$C$4:$C$2103,"",0,1),""))</f>
        <v>TERMINAL 100 AMP</v>
      </c>
      <c r="E569" s="52">
        <f t="array" ref="E569">IF(B569="","",IFERROR(XLOOKUP(B569,DATA!$B$4:$B$2103,DATA!$W$4:$W$2103,"",0,1),""))</f>
        <v>860050977</v>
      </c>
      <c r="F569" s="52" t="str">
        <f t="array" ref="F569">IF(B569="","",IFERROR(XLOOKUP(E569,PROVEEDORES!$A$2:$A$200,PROVEEDORES!$B$2:$B$200,"NO ENCONTRADO",0,1),""))</f>
        <v>ELECTRIPARTES SAS</v>
      </c>
      <c r="G569" s="52" t="str">
        <f t="array" ref="G569">IF(B569="","",IFERROR(XLOOKUP(B569,DATA!$B$4:$B$2103,DATA!$L$4:$L$2103,"",0,1),""))</f>
        <v>UND</v>
      </c>
      <c r="H569" s="52">
        <f t="array" ref="H569">IF(B569="","",IFERROR(XLOOKUP(B569,DATA!$B$4:$B$2103,DATA!$E$4:$E$2103,0,0,1),0))</f>
        <v>19</v>
      </c>
      <c r="I569" s="53">
        <f t="array" ref="I569">IF(B569="","",IFERROR(XLOOKUP(B569,DATA!$B$4:$B$2103,DATA!$F$4:$F$2103,0,0,1),0))</f>
        <v>2915.5</v>
      </c>
      <c r="J569" s="53">
        <f t="shared" si="1"/>
        <v>55394.5</v>
      </c>
      <c r="K569" s="52">
        <f t="array" ref="K569">IF(B569="","",IFERROR(XLOOKUP(B569,DATA!$B$4:$B$2103,DATA!$N$4:$N$2103,0,0,1),0))</f>
        <v>7</v>
      </c>
      <c r="L569" s="86">
        <f t="shared" si="2"/>
        <v>0.01917808219</v>
      </c>
      <c r="M569" s="52">
        <f t="array" ref="M569">IF(B569="","",IFERROR(XLOOKUP(B569,DATA!$B$4:$B$2103,DATA!$P$4:$P$2103,0,0,1),0))</f>
        <v>0</v>
      </c>
      <c r="N569" s="52">
        <f t="shared" si="3"/>
        <v>0</v>
      </c>
      <c r="O569" s="52">
        <f t="shared" si="4"/>
        <v>0</v>
      </c>
      <c r="P569" s="52">
        <f t="shared" si="5"/>
        <v>991</v>
      </c>
      <c r="Q569" s="52" t="str">
        <f t="shared" si="6"/>
        <v>EXCESO</v>
      </c>
      <c r="R569" s="52" t="str">
        <f t="shared" si="7"/>
        <v>EVALUAR REDUCCION</v>
      </c>
      <c r="S569" s="52">
        <f t="shared" si="8"/>
        <v>0</v>
      </c>
      <c r="T569" s="53">
        <f t="shared" si="9"/>
        <v>0</v>
      </c>
      <c r="U569" s="52" t="str">
        <f t="array" ref="U569">IF(B569="","",IFERROR(XLOOKUP(B569,DATA!$B$4:$B$2103,DATA!$M$4:$M$2103,"",0,1),""))</f>
        <v>B</v>
      </c>
      <c r="V569" s="52" t="str">
        <f t="array" ref="V569">IF(B569="","",IFERROR(XLOOKUP(B569,DATA!$B$4:$B$2103,DATA!$X$4:$X$2103,"",0,1),""))</f>
        <v>SU01D0103</v>
      </c>
      <c r="W569" s="52" t="str">
        <f t="array" ref="W569">IF(B569="","",IFERROR(XLOOKUP(B569,DATA!$B$4:$B$2103,DATA!$H$4:$H$2103,"",0,1),""))</f>
        <v>ELECTRICIDAD</v>
      </c>
      <c r="X569" s="52" t="str">
        <f t="shared" si="10"/>
        <v>3-MEDIA</v>
      </c>
      <c r="Y569" s="87" t="str">
        <f t="shared" si="11"/>
        <v/>
      </c>
      <c r="Z569" s="52" t="str">
        <f t="shared" si="12"/>
        <v/>
      </c>
    </row>
    <row r="570" ht="15.75" customHeight="1">
      <c r="B570" s="47">
        <f>IF(DATA!B570="","",DATA!B570)</f>
        <v>30500073</v>
      </c>
      <c r="C570" s="47">
        <f t="array" ref="C570">IF(B570="","",IFERROR(XLOOKUP(B570,DATA!$B$4:$B$2103,DATA!$D$4:$D$2103,"",0,1),""))</f>
        <v>22254343</v>
      </c>
      <c r="D570" s="47" t="str">
        <f t="array" ref="D570">IF(B570="","",IFERROR(XLOOKUP(B570,DATA!$B$4:$B$2103,DATA!$C$4:$C$2103,"",0,1),""))</f>
        <v>UNIDAD DE MANDO ID-COUCHING</v>
      </c>
      <c r="E570" s="47">
        <f t="array" ref="E570">IF(B570="","",IFERROR(XLOOKUP(B570,DATA!$B$4:$B$2103,DATA!$W$4:$W$2103,"",0,1),""))</f>
        <v>900315569</v>
      </c>
      <c r="F570" s="47" t="str">
        <f t="array" ref="F570">IF(B570="","",IFERROR(XLOOKUP(E570,PROVEEDORES!$A$2:$A$200,PROVEEDORES!$B$2:$B$200,"NO ENCONTRADO",0,1),""))</f>
        <v>VOLVO GROUP COLOMBIA S A S</v>
      </c>
      <c r="G570" s="47" t="str">
        <f t="array" ref="G570">IF(B570="","",IFERROR(XLOOKUP(B570,DATA!$B$4:$B$2103,DATA!$L$4:$L$2103,"",0,1),""))</f>
        <v>UND</v>
      </c>
      <c r="H570" s="47">
        <f t="array" ref="H570">IF(B570="","",IFERROR(XLOOKUP(B570,DATA!$B$4:$B$2103,DATA!$E$4:$E$2103,0,0,1),0))</f>
        <v>0</v>
      </c>
      <c r="I570" s="48">
        <f t="array" ref="I570">IF(B570="","",IFERROR(XLOOKUP(B570,DATA!$B$4:$B$2103,DATA!$F$4:$F$2103,0,0,1),0))</f>
        <v>1913382</v>
      </c>
      <c r="J570" s="48">
        <f t="shared" si="1"/>
        <v>0</v>
      </c>
      <c r="K570" s="47">
        <f t="array" ref="K570">IF(B570="","",IFERROR(XLOOKUP(B570,DATA!$B$4:$B$2103,DATA!$N$4:$N$2103,0,0,1),0))</f>
        <v>2</v>
      </c>
      <c r="L570" s="85">
        <f t="shared" si="2"/>
        <v>0.005479452055</v>
      </c>
      <c r="M570" s="47">
        <f t="array" ref="M570">IF(B570="","",IFERROR(XLOOKUP(B570,DATA!$B$4:$B$2103,DATA!$P$4:$P$2103,0,0,1),0))</f>
        <v>0</v>
      </c>
      <c r="N570" s="47">
        <f t="shared" si="3"/>
        <v>0</v>
      </c>
      <c r="O570" s="47">
        <f t="shared" si="4"/>
        <v>0</v>
      </c>
      <c r="P570" s="47">
        <f t="shared" si="5"/>
        <v>0</v>
      </c>
      <c r="Q570" s="47" t="str">
        <f t="shared" si="6"/>
        <v>CRITICO</v>
      </c>
      <c r="R570" s="47" t="str">
        <f t="shared" si="7"/>
        <v>PEDIR INMEDIATAMENTE</v>
      </c>
      <c r="S570" s="47">
        <f t="shared" si="8"/>
        <v>0</v>
      </c>
      <c r="T570" s="48">
        <f t="shared" si="9"/>
        <v>0</v>
      </c>
      <c r="U570" s="47" t="str">
        <f t="array" ref="U570">IF(B570="","",IFERROR(XLOOKUP(B570,DATA!$B$4:$B$2103,DATA!$M$4:$M$2103,"",0,1),""))</f>
        <v>B</v>
      </c>
      <c r="V570" s="47" t="str">
        <f t="array" ref="V570">IF(B570="","",IFERROR(XLOOKUP(B570,DATA!$B$4:$B$2103,DATA!$X$4:$X$2103,"",0,1),""))</f>
        <v>SU01A0304</v>
      </c>
      <c r="W570" s="47" t="str">
        <f t="array" ref="W570">IF(B570="","",IFERROR(XLOOKUP(B570,DATA!$B$4:$B$2103,DATA!$H$4:$H$2103,"",0,1),""))</f>
        <v>ELECTRICIDAD</v>
      </c>
      <c r="X570" s="47" t="str">
        <f t="shared" si="10"/>
        <v>3-MEDIA</v>
      </c>
      <c r="Y570" s="65">
        <f t="shared" si="11"/>
        <v>2.0057</v>
      </c>
      <c r="Z570" s="47">
        <f t="shared" si="12"/>
        <v>30500073</v>
      </c>
    </row>
    <row r="571" ht="15.75" customHeight="1">
      <c r="B571" s="52" t="str">
        <f>IF(DATA!B571="","",DATA!B571)</f>
        <v>30500073-R</v>
      </c>
      <c r="C571" s="52">
        <f t="array" ref="C571">IF(B571="","",IFERROR(XLOOKUP(B571,DATA!$B$4:$B$2103,DATA!$D$4:$D$2103,"",0,1),""))</f>
        <v>22254343</v>
      </c>
      <c r="D571" s="52" t="str">
        <f t="array" ref="D571">IF(B571="","",IFERROR(XLOOKUP(B571,DATA!$B$4:$B$2103,DATA!$C$4:$C$2103,"",0,1),""))</f>
        <v>UNIDAD DE MANDO ID-COUCHING</v>
      </c>
      <c r="E571" s="52">
        <f t="array" ref="E571">IF(B571="","",IFERROR(XLOOKUP(B571,DATA!$B$4:$B$2103,DATA!$W$4:$W$2103,"",0,1),""))</f>
        <v>901563039</v>
      </c>
      <c r="F571" s="52" t="str">
        <f t="array" ref="F571">IF(B571="","",IFERROR(XLOOKUP(E571,PROVEEDORES!$A$2:$A$200,PROVEEDORES!$B$2:$B$200,"NO ENCONTRADO",0,1),""))</f>
        <v>AUTOTRONICA MASTER SAS</v>
      </c>
      <c r="G571" s="52" t="str">
        <f t="array" ref="G571">IF(B571="","",IFERROR(XLOOKUP(B571,DATA!$B$4:$B$2103,DATA!$L$4:$L$2103,"",0,1),""))</f>
        <v>UND</v>
      </c>
      <c r="H571" s="52">
        <f t="array" ref="H571">IF(B571="","",IFERROR(XLOOKUP(B571,DATA!$B$4:$B$2103,DATA!$E$4:$E$2103,0,0,1),0))</f>
        <v>0</v>
      </c>
      <c r="I571" s="53">
        <f t="array" ref="I571">IF(B571="","",IFERROR(XLOOKUP(B571,DATA!$B$4:$B$2103,DATA!$F$4:$F$2103,0,0,1),0))</f>
        <v>238000</v>
      </c>
      <c r="J571" s="53">
        <f t="shared" si="1"/>
        <v>0</v>
      </c>
      <c r="K571" s="52">
        <f t="array" ref="K571">IF(B571="","",IFERROR(XLOOKUP(B571,DATA!$B$4:$B$2103,DATA!$N$4:$N$2103,0,0,1),0))</f>
        <v>2</v>
      </c>
      <c r="L571" s="86">
        <f t="shared" si="2"/>
        <v>0.005479452055</v>
      </c>
      <c r="M571" s="52">
        <f t="array" ref="M571">IF(B571="","",IFERROR(XLOOKUP(B571,DATA!$B$4:$B$2103,DATA!$P$4:$P$2103,0,0,1),0))</f>
        <v>0</v>
      </c>
      <c r="N571" s="52">
        <f t="shared" si="3"/>
        <v>0</v>
      </c>
      <c r="O571" s="52">
        <f t="shared" si="4"/>
        <v>0</v>
      </c>
      <c r="P571" s="52">
        <f t="shared" si="5"/>
        <v>0</v>
      </c>
      <c r="Q571" s="52" t="str">
        <f t="shared" si="6"/>
        <v>CRITICO</v>
      </c>
      <c r="R571" s="52" t="str">
        <f t="shared" si="7"/>
        <v>PEDIR INMEDIATAMENTE</v>
      </c>
      <c r="S571" s="52">
        <f t="shared" si="8"/>
        <v>0</v>
      </c>
      <c r="T571" s="53">
        <f t="shared" si="9"/>
        <v>0</v>
      </c>
      <c r="U571" s="52" t="str">
        <f t="array" ref="U571">IF(B571="","",IFERROR(XLOOKUP(B571,DATA!$B$4:$B$2103,DATA!$M$4:$M$2103,"",0,1),""))</f>
        <v>A</v>
      </c>
      <c r="V571" s="52" t="str">
        <f t="array" ref="V571">IF(B571="","",IFERROR(XLOOKUP(B571,DATA!$B$4:$B$2103,DATA!$X$4:$X$2103,"",0,1),""))</f>
        <v>SU01B0204</v>
      </c>
      <c r="W571" s="52" t="str">
        <f t="array" ref="W571">IF(B571="","",IFERROR(XLOOKUP(B571,DATA!$B$4:$B$2103,DATA!$H$4:$H$2103,"",0,1),""))</f>
        <v>ELECTRICIDAD</v>
      </c>
      <c r="X571" s="52" t="str">
        <f t="shared" si="10"/>
        <v>1-MAXIMA</v>
      </c>
      <c r="Y571" s="87">
        <f t="shared" si="11"/>
        <v>2.00571</v>
      </c>
      <c r="Z571" s="52" t="str">
        <f t="shared" si="12"/>
        <v>30500073-R</v>
      </c>
    </row>
    <row r="572" ht="15.75" customHeight="1">
      <c r="B572" s="47">
        <f>IF(DATA!B572="","",DATA!B572)</f>
        <v>30500074</v>
      </c>
      <c r="C572" s="47" t="str">
        <f t="array" ref="C572">IF(B572="","",IFERROR(XLOOKUP(B572,DATA!$B$4:$B$2103,DATA!$D$4:$D$2103,"",0,1),""))</f>
        <v>ELECT70</v>
      </c>
      <c r="D572" s="47" t="str">
        <f t="array" ref="D572">IF(B572="","",IFERROR(XLOOKUP(B572,DATA!$B$4:$B$2103,DATA!$C$4:$C$2103,"",0,1),""))</f>
        <v>TERMINAL 70 AMP</v>
      </c>
      <c r="E572" s="47">
        <f t="array" ref="E572">IF(B572="","",IFERROR(XLOOKUP(B572,DATA!$B$4:$B$2103,DATA!$W$4:$W$2103,"",0,1),""))</f>
        <v>900624922</v>
      </c>
      <c r="F572" s="47" t="str">
        <f t="array" ref="F572">IF(B572="","",IFERROR(XLOOKUP(E572,PROVEEDORES!$A$2:$A$200,PROVEEDORES!$B$2:$B$200,"NO ENCONTRADO",0,1),""))</f>
        <v>MASMOVIL SAS</v>
      </c>
      <c r="G572" s="47" t="str">
        <f t="array" ref="G572">IF(B572="","",IFERROR(XLOOKUP(B572,DATA!$B$4:$B$2103,DATA!$L$4:$L$2103,"",0,1),""))</f>
        <v>UND</v>
      </c>
      <c r="H572" s="47">
        <f t="array" ref="H572">IF(B572="","",IFERROR(XLOOKUP(B572,DATA!$B$4:$B$2103,DATA!$E$4:$E$2103,0,0,1),0))</f>
        <v>4</v>
      </c>
      <c r="I572" s="48">
        <f t="array" ref="I572">IF(B572="","",IFERROR(XLOOKUP(B572,DATA!$B$4:$B$2103,DATA!$F$4:$F$2103,0,0,1),0))</f>
        <v>2499</v>
      </c>
      <c r="J572" s="48">
        <f t="shared" si="1"/>
        <v>9996</v>
      </c>
      <c r="K572" s="47">
        <f t="array" ref="K572">IF(B572="","",IFERROR(XLOOKUP(B572,DATA!$B$4:$B$2103,DATA!$N$4:$N$2103,0,0,1),0))</f>
        <v>45</v>
      </c>
      <c r="L572" s="85">
        <f t="shared" si="2"/>
        <v>0.1232876712</v>
      </c>
      <c r="M572" s="47">
        <f t="array" ref="M572">IF(B572="","",IFERROR(XLOOKUP(B572,DATA!$B$4:$B$2103,DATA!$P$4:$P$2103,0,0,1),0))</f>
        <v>0</v>
      </c>
      <c r="N572" s="47">
        <f t="shared" si="3"/>
        <v>0</v>
      </c>
      <c r="O572" s="47">
        <f t="shared" si="4"/>
        <v>1</v>
      </c>
      <c r="P572" s="47">
        <f t="shared" si="5"/>
        <v>32</v>
      </c>
      <c r="Q572" s="47" t="str">
        <f t="shared" si="6"/>
        <v>OPTIMO</v>
      </c>
      <c r="R572" s="47" t="str">
        <f t="shared" si="7"/>
        <v>NIVEL OPTIMO</v>
      </c>
      <c r="S572" s="47">
        <f t="shared" si="8"/>
        <v>0</v>
      </c>
      <c r="T572" s="48">
        <f t="shared" si="9"/>
        <v>0</v>
      </c>
      <c r="U572" s="47" t="str">
        <f t="array" ref="U572">IF(B572="","",IFERROR(XLOOKUP(B572,DATA!$B$4:$B$2103,DATA!$M$4:$M$2103,"",0,1),""))</f>
        <v>B</v>
      </c>
      <c r="V572" s="47" t="str">
        <f t="array" ref="V572">IF(B572="","",IFERROR(XLOOKUP(B572,DATA!$B$4:$B$2103,DATA!$X$4:$X$2103,"",0,1),""))</f>
        <v>SU01D0103</v>
      </c>
      <c r="W572" s="47" t="str">
        <f t="array" ref="W572">IF(B572="","",IFERROR(XLOOKUP(B572,DATA!$B$4:$B$2103,DATA!$H$4:$H$2103,"",0,1),""))</f>
        <v>ELECTRICIDAD</v>
      </c>
      <c r="X572" s="47" t="str">
        <f t="shared" si="10"/>
        <v>3-MEDIA</v>
      </c>
      <c r="Y572" s="65" t="str">
        <f t="shared" si="11"/>
        <v/>
      </c>
      <c r="Z572" s="47" t="str">
        <f t="shared" si="12"/>
        <v/>
      </c>
    </row>
    <row r="573" ht="15.75" customHeight="1">
      <c r="B573" s="52">
        <f>IF(DATA!B573="","",DATA!B573)</f>
        <v>30500075</v>
      </c>
      <c r="C573" s="52" t="str">
        <f t="array" ref="C573">IF(B573="","",IFERROR(XLOOKUP(B573,DATA!$B$4:$B$2103,DATA!$D$4:$D$2103,"",0,1),""))</f>
        <v>ELECT150</v>
      </c>
      <c r="D573" s="52" t="str">
        <f t="array" ref="D573">IF(B573="","",IFERROR(XLOOKUP(B573,DATA!$B$4:$B$2103,DATA!$C$4:$C$2103,"",0,1),""))</f>
        <v>TERMINAL 150 AMP</v>
      </c>
      <c r="E573" s="52">
        <f t="array" ref="E573">IF(B573="","",IFERROR(XLOOKUP(B573,DATA!$B$4:$B$2103,DATA!$W$4:$W$2103,"",0,1),""))</f>
        <v>900624922</v>
      </c>
      <c r="F573" s="52" t="str">
        <f t="array" ref="F573">IF(B573="","",IFERROR(XLOOKUP(E573,PROVEEDORES!$A$2:$A$200,PROVEEDORES!$B$2:$B$200,"NO ENCONTRADO",0,1),""))</f>
        <v>MASMOVIL SAS</v>
      </c>
      <c r="G573" s="52" t="str">
        <f t="array" ref="G573">IF(B573="","",IFERROR(XLOOKUP(B573,DATA!$B$4:$B$2103,DATA!$L$4:$L$2103,"",0,1),""))</f>
        <v>UND</v>
      </c>
      <c r="H573" s="52">
        <f t="array" ref="H573">IF(B573="","",IFERROR(XLOOKUP(B573,DATA!$B$4:$B$2103,DATA!$E$4:$E$2103,0,0,1),0))</f>
        <v>16</v>
      </c>
      <c r="I573" s="53">
        <f t="array" ref="I573">IF(B573="","",IFERROR(XLOOKUP(B573,DATA!$B$4:$B$2103,DATA!$F$4:$F$2103,0,0,1),0))</f>
        <v>4403</v>
      </c>
      <c r="J573" s="53">
        <f t="shared" si="1"/>
        <v>70448</v>
      </c>
      <c r="K573" s="52">
        <f t="array" ref="K573">IF(B573="","",IFERROR(XLOOKUP(B573,DATA!$B$4:$B$2103,DATA!$N$4:$N$2103,0,0,1),0))</f>
        <v>4</v>
      </c>
      <c r="L573" s="86">
        <f t="shared" si="2"/>
        <v>0.01095890411</v>
      </c>
      <c r="M573" s="52">
        <f t="array" ref="M573">IF(B573="","",IFERROR(XLOOKUP(B573,DATA!$B$4:$B$2103,DATA!$P$4:$P$2103,0,0,1),0))</f>
        <v>0</v>
      </c>
      <c r="N573" s="52">
        <f t="shared" si="3"/>
        <v>0</v>
      </c>
      <c r="O573" s="52">
        <f t="shared" si="4"/>
        <v>0</v>
      </c>
      <c r="P573" s="52">
        <f t="shared" si="5"/>
        <v>1460</v>
      </c>
      <c r="Q573" s="52" t="str">
        <f t="shared" si="6"/>
        <v>EXCESO</v>
      </c>
      <c r="R573" s="52" t="str">
        <f t="shared" si="7"/>
        <v>EVALUAR REDUCCION</v>
      </c>
      <c r="S573" s="52">
        <f t="shared" si="8"/>
        <v>0</v>
      </c>
      <c r="T573" s="53">
        <f t="shared" si="9"/>
        <v>0</v>
      </c>
      <c r="U573" s="52" t="str">
        <f t="array" ref="U573">IF(B573="","",IFERROR(XLOOKUP(B573,DATA!$B$4:$B$2103,DATA!$M$4:$M$2103,"",0,1),""))</f>
        <v>A</v>
      </c>
      <c r="V573" s="52" t="str">
        <f t="array" ref="V573">IF(B573="","",IFERROR(XLOOKUP(B573,DATA!$B$4:$B$2103,DATA!$X$4:$X$2103,"",0,1),""))</f>
        <v>SU01E0103</v>
      </c>
      <c r="W573" s="52" t="str">
        <f t="array" ref="W573">IF(B573="","",IFERROR(XLOOKUP(B573,DATA!$B$4:$B$2103,DATA!$H$4:$H$2103,"",0,1),""))</f>
        <v>ELECTRICIDAD</v>
      </c>
      <c r="X573" s="52" t="str">
        <f t="shared" si="10"/>
        <v>2-ALTA</v>
      </c>
      <c r="Y573" s="87" t="str">
        <f t="shared" si="11"/>
        <v/>
      </c>
      <c r="Z573" s="52" t="str">
        <f t="shared" si="12"/>
        <v/>
      </c>
    </row>
    <row r="574" ht="15.75" customHeight="1">
      <c r="B574" s="47">
        <f>IF(DATA!B574="","",DATA!B574)</f>
        <v>30500076</v>
      </c>
      <c r="C574" s="47" t="str">
        <f t="array" ref="C574">IF(B574="","",IFERROR(XLOOKUP(B574,DATA!$B$4:$B$2103,DATA!$D$4:$D$2103,"",0,1),""))</f>
        <v/>
      </c>
      <c r="D574" s="47" t="str">
        <f t="array" ref="D574">IF(B574="","",IFERROR(XLOOKUP(B574,DATA!$B$4:$B$2103,DATA!$C$4:$C$2103,"",0,1),""))</f>
        <v>TERMINAL DE OJO PEQUEÑO AZUL</v>
      </c>
      <c r="E574" s="47">
        <f t="array" ref="E574">IF(B574="","",IFERROR(XLOOKUP(B574,DATA!$B$4:$B$2103,DATA!$W$4:$W$2103,"",0,1),""))</f>
        <v>900603232</v>
      </c>
      <c r="F574" s="47" t="str">
        <f t="array" ref="F574">IF(B574="","",IFERROR(XLOOKUP(E574,PROVEEDORES!$A$2:$A$200,PROVEEDORES!$B$2:$B$200,"NO ENCONTRADO",0,1),""))</f>
        <v>COMERCIALIZADORA DE AUTOPARTES E INDUSTRIAL UNIVERSAL SAS</v>
      </c>
      <c r="G574" s="47" t="str">
        <f t="array" ref="G574">IF(B574="","",IFERROR(XLOOKUP(B574,DATA!$B$4:$B$2103,DATA!$L$4:$L$2103,"",0,1),""))</f>
        <v>UND</v>
      </c>
      <c r="H574" s="47">
        <f t="array" ref="H574">IF(B574="","",IFERROR(XLOOKUP(B574,DATA!$B$4:$B$2103,DATA!$E$4:$E$2103,0,0,1),0))</f>
        <v>5</v>
      </c>
      <c r="I574" s="48">
        <f t="array" ref="I574">IF(B574="","",IFERROR(XLOOKUP(B574,DATA!$B$4:$B$2103,DATA!$F$4:$F$2103,0,0,1),0))</f>
        <v>336.77</v>
      </c>
      <c r="J574" s="48">
        <f t="shared" si="1"/>
        <v>1683.85</v>
      </c>
      <c r="K574" s="47">
        <f t="array" ref="K574">IF(B574="","",IFERROR(XLOOKUP(B574,DATA!$B$4:$B$2103,DATA!$N$4:$N$2103,0,0,1),0))</f>
        <v>24</v>
      </c>
      <c r="L574" s="85">
        <f t="shared" si="2"/>
        <v>0.06575342466</v>
      </c>
      <c r="M574" s="47">
        <f t="array" ref="M574">IF(B574="","",IFERROR(XLOOKUP(B574,DATA!$B$4:$B$2103,DATA!$P$4:$P$2103,0,0,1),0))</f>
        <v>0</v>
      </c>
      <c r="N574" s="47">
        <f t="shared" si="3"/>
        <v>0</v>
      </c>
      <c r="O574" s="47">
        <f t="shared" si="4"/>
        <v>0</v>
      </c>
      <c r="P574" s="47">
        <f t="shared" si="5"/>
        <v>76</v>
      </c>
      <c r="Q574" s="47" t="str">
        <f t="shared" si="6"/>
        <v>OPTIMO</v>
      </c>
      <c r="R574" s="47" t="str">
        <f t="shared" si="7"/>
        <v>NIVEL OPTIMO</v>
      </c>
      <c r="S574" s="47">
        <f t="shared" si="8"/>
        <v>0</v>
      </c>
      <c r="T574" s="48">
        <f t="shared" si="9"/>
        <v>0</v>
      </c>
      <c r="U574" s="47" t="str">
        <f t="array" ref="U574">IF(B574="","",IFERROR(XLOOKUP(B574,DATA!$B$4:$B$2103,DATA!$M$4:$M$2103,"",0,1),""))</f>
        <v>B</v>
      </c>
      <c r="V574" s="47" t="str">
        <f t="array" ref="V574">IF(B574="","",IFERROR(XLOOKUP(B574,DATA!$B$4:$B$2103,DATA!$X$4:$X$2103,"",0,1),""))</f>
        <v>SU01D0103</v>
      </c>
      <c r="W574" s="47" t="str">
        <f t="array" ref="W574">IF(B574="","",IFERROR(XLOOKUP(B574,DATA!$B$4:$B$2103,DATA!$H$4:$H$2103,"",0,1),""))</f>
        <v>ELECTRICIDAD</v>
      </c>
      <c r="X574" s="47" t="str">
        <f t="shared" si="10"/>
        <v>3-MEDIA</v>
      </c>
      <c r="Y574" s="65" t="str">
        <f t="shared" si="11"/>
        <v/>
      </c>
      <c r="Z574" s="47" t="str">
        <f t="shared" si="12"/>
        <v/>
      </c>
    </row>
    <row r="575" ht="15.75" customHeight="1">
      <c r="B575" s="52">
        <f>IF(DATA!B575="","",DATA!B575)</f>
        <v>30500077</v>
      </c>
      <c r="C575" s="52" t="str">
        <f t="array" ref="C575">IF(B575="","",IFERROR(XLOOKUP(B575,DATA!$B$4:$B$2103,DATA!$D$4:$D$2103,"",0,1),""))</f>
        <v/>
      </c>
      <c r="D575" s="52" t="str">
        <f t="array" ref="D575">IF(B575="","",IFERROR(XLOOKUP(B575,DATA!$B$4:$B$2103,DATA!$C$4:$C$2103,"",0,1),""))</f>
        <v>TERMINAL DE OJO PEQUEÑO ROJA</v>
      </c>
      <c r="E575" s="52">
        <f t="array" ref="E575">IF(B575="","",IFERROR(XLOOKUP(B575,DATA!$B$4:$B$2103,DATA!$W$4:$W$2103,"",0,1),""))</f>
        <v>900603232</v>
      </c>
      <c r="F575" s="52" t="str">
        <f t="array" ref="F575">IF(B575="","",IFERROR(XLOOKUP(E575,PROVEEDORES!$A$2:$A$200,PROVEEDORES!$B$2:$B$200,"NO ENCONTRADO",0,1),""))</f>
        <v>COMERCIALIZADORA DE AUTOPARTES E INDUSTRIAL UNIVERSAL SAS</v>
      </c>
      <c r="G575" s="52" t="str">
        <f t="array" ref="G575">IF(B575="","",IFERROR(XLOOKUP(B575,DATA!$B$4:$B$2103,DATA!$L$4:$L$2103,"",0,1),""))</f>
        <v>UND</v>
      </c>
      <c r="H575" s="52">
        <f t="array" ref="H575">IF(B575="","",IFERROR(XLOOKUP(B575,DATA!$B$4:$B$2103,DATA!$E$4:$E$2103,0,0,1),0))</f>
        <v>26</v>
      </c>
      <c r="I575" s="53">
        <f t="array" ref="I575">IF(B575="","",IFERROR(XLOOKUP(B575,DATA!$B$4:$B$2103,DATA!$F$4:$F$2103,0,0,1),0))</f>
        <v>336.77</v>
      </c>
      <c r="J575" s="53">
        <f t="shared" si="1"/>
        <v>8756.02</v>
      </c>
      <c r="K575" s="52">
        <f t="array" ref="K575">IF(B575="","",IFERROR(XLOOKUP(B575,DATA!$B$4:$B$2103,DATA!$N$4:$N$2103,0,0,1),0))</f>
        <v>124</v>
      </c>
      <c r="L575" s="86">
        <f t="shared" si="2"/>
        <v>0.3397260274</v>
      </c>
      <c r="M575" s="52">
        <f t="array" ref="M575">IF(B575="","",IFERROR(XLOOKUP(B575,DATA!$B$4:$B$2103,DATA!$P$4:$P$2103,0,0,1),0))</f>
        <v>0</v>
      </c>
      <c r="N575" s="52">
        <f t="shared" si="3"/>
        <v>1</v>
      </c>
      <c r="O575" s="52">
        <f t="shared" si="4"/>
        <v>3</v>
      </c>
      <c r="P575" s="52">
        <f t="shared" si="5"/>
        <v>77</v>
      </c>
      <c r="Q575" s="52" t="str">
        <f t="shared" si="6"/>
        <v>OPTIMO</v>
      </c>
      <c r="R575" s="52" t="str">
        <f t="shared" si="7"/>
        <v>NIVEL OPTIMO</v>
      </c>
      <c r="S575" s="52">
        <f t="shared" si="8"/>
        <v>0</v>
      </c>
      <c r="T575" s="53">
        <f t="shared" si="9"/>
        <v>0</v>
      </c>
      <c r="U575" s="52" t="str">
        <f t="array" ref="U575">IF(B575="","",IFERROR(XLOOKUP(B575,DATA!$B$4:$B$2103,DATA!$M$4:$M$2103,"",0,1),""))</f>
        <v>B</v>
      </c>
      <c r="V575" s="52" t="str">
        <f t="array" ref="V575">IF(B575="","",IFERROR(XLOOKUP(B575,DATA!$B$4:$B$2103,DATA!$X$4:$X$2103,"",0,1),""))</f>
        <v>SU01D0103</v>
      </c>
      <c r="W575" s="52" t="str">
        <f t="array" ref="W575">IF(B575="","",IFERROR(XLOOKUP(B575,DATA!$B$4:$B$2103,DATA!$H$4:$H$2103,"",0,1),""))</f>
        <v>ELECTRICIDAD</v>
      </c>
      <c r="X575" s="52" t="str">
        <f t="shared" si="10"/>
        <v>3-MEDIA</v>
      </c>
      <c r="Y575" s="87" t="str">
        <f t="shared" si="11"/>
        <v/>
      </c>
      <c r="Z575" s="52" t="str">
        <f t="shared" si="12"/>
        <v/>
      </c>
    </row>
    <row r="576" ht="15.75" customHeight="1">
      <c r="B576" s="47">
        <f>IF(DATA!B576="","",DATA!B576)</f>
        <v>30500078</v>
      </c>
      <c r="C576" s="47">
        <f t="array" ref="C576">IF(B576="","",IFERROR(XLOOKUP(B576,DATA!$B$4:$B$2103,DATA!$D$4:$D$2103,"",0,1),""))</f>
        <v>21827826</v>
      </c>
      <c r="D576" s="47" t="str">
        <f t="array" ref="D576">IF(B576="","",IFERROR(XLOOKUP(B576,DATA!$B$4:$B$2103,DATA!$C$4:$C$2103,"",0,1),""))</f>
        <v>BOTON ARRANQUE</v>
      </c>
      <c r="E576" s="47">
        <f t="array" ref="E576">IF(B576="","",IFERROR(XLOOKUP(B576,DATA!$B$4:$B$2103,DATA!$W$4:$W$2103,"",0,1),""))</f>
        <v>900315569</v>
      </c>
      <c r="F576" s="47" t="str">
        <f t="array" ref="F576">IF(B576="","",IFERROR(XLOOKUP(E576,PROVEEDORES!$A$2:$A$200,PROVEEDORES!$B$2:$B$200,"NO ENCONTRADO",0,1),""))</f>
        <v>VOLVO GROUP COLOMBIA S A S</v>
      </c>
      <c r="G576" s="47" t="str">
        <f t="array" ref="G576">IF(B576="","",IFERROR(XLOOKUP(B576,DATA!$B$4:$B$2103,DATA!$L$4:$L$2103,"",0,1),""))</f>
        <v>UND</v>
      </c>
      <c r="H576" s="47">
        <f t="array" ref="H576">IF(B576="","",IFERROR(XLOOKUP(B576,DATA!$B$4:$B$2103,DATA!$E$4:$E$2103,0,0,1),0))</f>
        <v>0</v>
      </c>
      <c r="I576" s="48">
        <f t="array" ref="I576">IF(B576="","",IFERROR(XLOOKUP(B576,DATA!$B$4:$B$2103,DATA!$F$4:$F$2103,0,0,1),0))</f>
        <v>204532.2</v>
      </c>
      <c r="J576" s="48">
        <f t="shared" si="1"/>
        <v>0</v>
      </c>
      <c r="K576" s="47">
        <f t="array" ref="K576">IF(B576="","",IFERROR(XLOOKUP(B576,DATA!$B$4:$B$2103,DATA!$N$4:$N$2103,0,0,1),0))</f>
        <v>1</v>
      </c>
      <c r="L576" s="85">
        <f t="shared" si="2"/>
        <v>0.002739726027</v>
      </c>
      <c r="M576" s="47">
        <f t="array" ref="M576">IF(B576="","",IFERROR(XLOOKUP(B576,DATA!$B$4:$B$2103,DATA!$P$4:$P$2103,0,0,1),0))</f>
        <v>0</v>
      </c>
      <c r="N576" s="47">
        <f t="shared" si="3"/>
        <v>0</v>
      </c>
      <c r="O576" s="47">
        <f t="shared" si="4"/>
        <v>0</v>
      </c>
      <c r="P576" s="47">
        <f t="shared" si="5"/>
        <v>0</v>
      </c>
      <c r="Q576" s="47" t="str">
        <f t="shared" si="6"/>
        <v>CRITICO</v>
      </c>
      <c r="R576" s="47" t="str">
        <f t="shared" si="7"/>
        <v>PEDIR INMEDIATAMENTE</v>
      </c>
      <c r="S576" s="47">
        <f t="shared" si="8"/>
        <v>0</v>
      </c>
      <c r="T576" s="48">
        <f t="shared" si="9"/>
        <v>0</v>
      </c>
      <c r="U576" s="47" t="str">
        <f t="array" ref="U576">IF(B576="","",IFERROR(XLOOKUP(B576,DATA!$B$4:$B$2103,DATA!$M$4:$M$2103,"",0,1),""))</f>
        <v>C</v>
      </c>
      <c r="V576" s="47" t="str">
        <f t="array" ref="V576">IF(B576="","",IFERROR(XLOOKUP(B576,DATA!$B$4:$B$2103,DATA!$X$4:$X$2103,"",0,1),""))</f>
        <v>SU01A0204</v>
      </c>
      <c r="W576" s="47" t="str">
        <f t="array" ref="W576">IF(B576="","",IFERROR(XLOOKUP(B576,DATA!$B$4:$B$2103,DATA!$H$4:$H$2103,"",0,1),""))</f>
        <v>ELECTRICIDAD</v>
      </c>
      <c r="X576" s="47" t="str">
        <f t="shared" si="10"/>
        <v>4-BAJA</v>
      </c>
      <c r="Y576" s="65">
        <f t="shared" si="11"/>
        <v>1.00576</v>
      </c>
      <c r="Z576" s="47">
        <f t="shared" si="12"/>
        <v>30500078</v>
      </c>
    </row>
    <row r="577" ht="15.75" customHeight="1">
      <c r="B577" s="52">
        <f>IF(DATA!B577="","",DATA!B577)</f>
        <v>30500079</v>
      </c>
      <c r="C577" s="52">
        <f t="array" ref="C577">IF(B577="","",IFERROR(XLOOKUP(B577,DATA!$B$4:$B$2103,DATA!$D$4:$D$2103,"",0,1),""))</f>
        <v>21637604</v>
      </c>
      <c r="D577" s="52" t="str">
        <f t="array" ref="D577">IF(B577="","",IFERROR(XLOOKUP(B577,DATA!$B$4:$B$2103,DATA!$C$4:$C$2103,"",0,1),""))</f>
        <v>CUBIERTA (TAPA DE FUSIBLES)</v>
      </c>
      <c r="E577" s="52">
        <f t="array" ref="E577">IF(B577="","",IFERROR(XLOOKUP(B577,DATA!$B$4:$B$2103,DATA!$W$4:$W$2103,"",0,1),""))</f>
        <v>900315569</v>
      </c>
      <c r="F577" s="52" t="str">
        <f t="array" ref="F577">IF(B577="","",IFERROR(XLOOKUP(E577,PROVEEDORES!$A$2:$A$200,PROVEEDORES!$B$2:$B$200,"NO ENCONTRADO",0,1),""))</f>
        <v>VOLVO GROUP COLOMBIA S A S</v>
      </c>
      <c r="G577" s="52" t="str">
        <f t="array" ref="G577">IF(B577="","",IFERROR(XLOOKUP(B577,DATA!$B$4:$B$2103,DATA!$L$4:$L$2103,"",0,1),""))</f>
        <v>UND</v>
      </c>
      <c r="H577" s="52">
        <f t="array" ref="H577">IF(B577="","",IFERROR(XLOOKUP(B577,DATA!$B$4:$B$2103,DATA!$E$4:$E$2103,0,0,1),0))</f>
        <v>0</v>
      </c>
      <c r="I577" s="53">
        <f t="array" ref="I577">IF(B577="","",IFERROR(XLOOKUP(B577,DATA!$B$4:$B$2103,DATA!$F$4:$F$2103,0,0,1),0))</f>
        <v>452562.8</v>
      </c>
      <c r="J577" s="53">
        <f t="shared" si="1"/>
        <v>0</v>
      </c>
      <c r="K577" s="52">
        <f t="array" ref="K577">IF(B577="","",IFERROR(XLOOKUP(B577,DATA!$B$4:$B$2103,DATA!$N$4:$N$2103,0,0,1),0))</f>
        <v>1</v>
      </c>
      <c r="L577" s="86">
        <f t="shared" si="2"/>
        <v>0.002739726027</v>
      </c>
      <c r="M577" s="52">
        <f t="array" ref="M577">IF(B577="","",IFERROR(XLOOKUP(B577,DATA!$B$4:$B$2103,DATA!$P$4:$P$2103,0,0,1),0))</f>
        <v>0</v>
      </c>
      <c r="N577" s="52">
        <f t="shared" si="3"/>
        <v>0</v>
      </c>
      <c r="O577" s="52">
        <f t="shared" si="4"/>
        <v>0</v>
      </c>
      <c r="P577" s="52">
        <f t="shared" si="5"/>
        <v>0</v>
      </c>
      <c r="Q577" s="52" t="str">
        <f t="shared" si="6"/>
        <v>CRITICO</v>
      </c>
      <c r="R577" s="52" t="str">
        <f t="shared" si="7"/>
        <v>PEDIR INMEDIATAMENTE</v>
      </c>
      <c r="S577" s="52">
        <f t="shared" si="8"/>
        <v>0</v>
      </c>
      <c r="T577" s="53">
        <f t="shared" si="9"/>
        <v>0</v>
      </c>
      <c r="U577" s="52" t="str">
        <f t="array" ref="U577">IF(B577="","",IFERROR(XLOOKUP(B577,DATA!$B$4:$B$2103,DATA!$M$4:$M$2103,"",0,1),""))</f>
        <v>B</v>
      </c>
      <c r="V577" s="52" t="str">
        <f t="array" ref="V577">IF(B577="","",IFERROR(XLOOKUP(B577,DATA!$B$4:$B$2103,DATA!$X$4:$X$2103,"",0,1),""))</f>
        <v>SU01F0204</v>
      </c>
      <c r="W577" s="52" t="str">
        <f t="array" ref="W577">IF(B577="","",IFERROR(XLOOKUP(B577,DATA!$B$4:$B$2103,DATA!$H$4:$H$2103,"",0,1),""))</f>
        <v>ELECTRICIDAD</v>
      </c>
      <c r="X577" s="52" t="str">
        <f t="shared" si="10"/>
        <v>3-MEDIA</v>
      </c>
      <c r="Y577" s="87">
        <f t="shared" si="11"/>
        <v>1.00577</v>
      </c>
      <c r="Z577" s="52">
        <f t="shared" si="12"/>
        <v>30500079</v>
      </c>
    </row>
    <row r="578" ht="15.75" customHeight="1">
      <c r="B578" s="47">
        <f>IF(DATA!B578="","",DATA!B578)</f>
        <v>30500080</v>
      </c>
      <c r="C578" s="47" t="str">
        <f t="array" ref="C578">IF(B578="","",IFERROR(XLOOKUP(B578,DATA!$B$4:$B$2103,DATA!$D$4:$D$2103,"",0,1),""))</f>
        <v/>
      </c>
      <c r="D578" s="47" t="str">
        <f t="array" ref="D578">IF(B578="","",IFERROR(XLOOKUP(B578,DATA!$B$4:$B$2103,DATA!$C$4:$C$2103,"",0,1),""))</f>
        <v>TERMINAL BARRILETE 1/0 *5/16</v>
      </c>
      <c r="E578" s="47">
        <f t="array" ref="E578">IF(B578="","",IFERROR(XLOOKUP(B578,DATA!$B$4:$B$2103,DATA!$W$4:$W$2103,"",0,1),""))</f>
        <v>901319175</v>
      </c>
      <c r="F578" s="47" t="str">
        <f t="array" ref="F578">IF(B578="","",IFERROR(XLOOKUP(E578,PROVEEDORES!$A$2:$A$200,PROVEEDORES!$B$2:$B$200,"NO ENCONTRADO",0,1),""))</f>
        <v>SMIDT SUMINISTRO MANTENIMIENTO INDUSTRIAL DE TRANSPORTE SAS</v>
      </c>
      <c r="G578" s="47" t="str">
        <f t="array" ref="G578">IF(B578="","",IFERROR(XLOOKUP(B578,DATA!$B$4:$B$2103,DATA!$L$4:$L$2103,"",0,1),""))</f>
        <v>UND</v>
      </c>
      <c r="H578" s="47">
        <f t="array" ref="H578">IF(B578="","",IFERROR(XLOOKUP(B578,DATA!$B$4:$B$2103,DATA!$E$4:$E$2103,0,0,1),0))</f>
        <v>1</v>
      </c>
      <c r="I578" s="48">
        <f t="array" ref="I578">IF(B578="","",IFERROR(XLOOKUP(B578,DATA!$B$4:$B$2103,DATA!$F$4:$F$2103,0,0,1),0))</f>
        <v>10710</v>
      </c>
      <c r="J578" s="48">
        <f t="shared" si="1"/>
        <v>10710</v>
      </c>
      <c r="K578" s="47">
        <f t="array" ref="K578">IF(B578="","",IFERROR(XLOOKUP(B578,DATA!$B$4:$B$2103,DATA!$N$4:$N$2103,0,0,1),0))</f>
        <v>31</v>
      </c>
      <c r="L578" s="85">
        <f t="shared" si="2"/>
        <v>0.08493150685</v>
      </c>
      <c r="M578" s="47">
        <f t="array" ref="M578">IF(B578="","",IFERROR(XLOOKUP(B578,DATA!$B$4:$B$2103,DATA!$P$4:$P$2103,0,0,1),0))</f>
        <v>0</v>
      </c>
      <c r="N578" s="47">
        <f t="shared" si="3"/>
        <v>0</v>
      </c>
      <c r="O578" s="47">
        <f t="shared" si="4"/>
        <v>1</v>
      </c>
      <c r="P578" s="47">
        <f t="shared" si="5"/>
        <v>12</v>
      </c>
      <c r="Q578" s="47" t="str">
        <f t="shared" si="6"/>
        <v>REORDEN INMEDIATO</v>
      </c>
      <c r="R578" s="47" t="str">
        <f t="shared" si="7"/>
        <v>GENERAR OC EN 24H</v>
      </c>
      <c r="S578" s="47">
        <f t="shared" si="8"/>
        <v>0</v>
      </c>
      <c r="T578" s="48">
        <f t="shared" si="9"/>
        <v>0</v>
      </c>
      <c r="U578" s="47" t="str">
        <f t="array" ref="U578">IF(B578="","",IFERROR(XLOOKUP(B578,DATA!$B$4:$B$2103,DATA!$M$4:$M$2103,"",0,1),""))</f>
        <v>B</v>
      </c>
      <c r="V578" s="47" t="str">
        <f t="array" ref="V578">IF(B578="","",IFERROR(XLOOKUP(B578,DATA!$B$4:$B$2103,DATA!$X$4:$X$2103,"",0,1),""))</f>
        <v>SU01D0103</v>
      </c>
      <c r="W578" s="47" t="str">
        <f t="array" ref="W578">IF(B578="","",IFERROR(XLOOKUP(B578,DATA!$B$4:$B$2103,DATA!$H$4:$H$2103,"",0,1),""))</f>
        <v>ELECTRICIDAD</v>
      </c>
      <c r="X578" s="47" t="str">
        <f t="shared" si="10"/>
        <v>3-MEDIA</v>
      </c>
      <c r="Y578" s="65" t="str">
        <f t="shared" si="11"/>
        <v/>
      </c>
      <c r="Z578" s="47" t="str">
        <f t="shared" si="12"/>
        <v/>
      </c>
    </row>
    <row r="579" ht="15.75" customHeight="1">
      <c r="B579" s="52">
        <f>IF(DATA!B579="","",DATA!B579)</f>
        <v>30500081</v>
      </c>
      <c r="C579" s="52">
        <f t="array" ref="C579">IF(B579="","",IFERROR(XLOOKUP(B579,DATA!$B$4:$B$2103,DATA!$D$4:$D$2103,"",0,1),""))</f>
        <v>20553740</v>
      </c>
      <c r="D579" s="52" t="str">
        <f t="array" ref="D579">IF(B579="","",IFERROR(XLOOKUP(B579,DATA!$B$4:$B$2103,DATA!$C$4:$C$2103,"",0,1),""))</f>
        <v>INTERRUPTOR LIMPIAPARABRISAS</v>
      </c>
      <c r="E579" s="52">
        <f t="array" ref="E579">IF(B579="","",IFERROR(XLOOKUP(B579,DATA!$B$4:$B$2103,DATA!$W$4:$W$2103,"",0,1),""))</f>
        <v>900315569</v>
      </c>
      <c r="F579" s="52" t="str">
        <f t="array" ref="F579">IF(B579="","",IFERROR(XLOOKUP(E579,PROVEEDORES!$A$2:$A$200,PROVEEDORES!$B$2:$B$200,"NO ENCONTRADO",0,1),""))</f>
        <v>VOLVO GROUP COLOMBIA S A S</v>
      </c>
      <c r="G579" s="52" t="str">
        <f t="array" ref="G579">IF(B579="","",IFERROR(XLOOKUP(B579,DATA!$B$4:$B$2103,DATA!$L$4:$L$2103,"",0,1),""))</f>
        <v>UND</v>
      </c>
      <c r="H579" s="52">
        <f t="array" ref="H579">IF(B579="","",IFERROR(XLOOKUP(B579,DATA!$B$4:$B$2103,DATA!$E$4:$E$2103,0,0,1),0))</f>
        <v>0</v>
      </c>
      <c r="I579" s="53">
        <f t="array" ref="I579">IF(B579="","",IFERROR(XLOOKUP(B579,DATA!$B$4:$B$2103,DATA!$F$4:$F$2103,0,0,1),0))</f>
        <v>614027.5</v>
      </c>
      <c r="J579" s="53">
        <f t="shared" si="1"/>
        <v>0</v>
      </c>
      <c r="K579" s="52">
        <f t="array" ref="K579">IF(B579="","",IFERROR(XLOOKUP(B579,DATA!$B$4:$B$2103,DATA!$N$4:$N$2103,0,0,1),0))</f>
        <v>1</v>
      </c>
      <c r="L579" s="86">
        <f t="shared" si="2"/>
        <v>0.002739726027</v>
      </c>
      <c r="M579" s="52">
        <f t="array" ref="M579">IF(B579="","",IFERROR(XLOOKUP(B579,DATA!$B$4:$B$2103,DATA!$P$4:$P$2103,0,0,1),0))</f>
        <v>0</v>
      </c>
      <c r="N579" s="52">
        <f t="shared" si="3"/>
        <v>0</v>
      </c>
      <c r="O579" s="52">
        <f t="shared" si="4"/>
        <v>0</v>
      </c>
      <c r="P579" s="52">
        <f t="shared" si="5"/>
        <v>0</v>
      </c>
      <c r="Q579" s="52" t="str">
        <f t="shared" si="6"/>
        <v>CRITICO</v>
      </c>
      <c r="R579" s="52" t="str">
        <f t="shared" si="7"/>
        <v>PEDIR INMEDIATAMENTE</v>
      </c>
      <c r="S579" s="52">
        <f t="shared" si="8"/>
        <v>0</v>
      </c>
      <c r="T579" s="53">
        <f t="shared" si="9"/>
        <v>0</v>
      </c>
      <c r="U579" s="52" t="str">
        <f t="array" ref="U579">IF(B579="","",IFERROR(XLOOKUP(B579,DATA!$B$4:$B$2103,DATA!$M$4:$M$2103,"",0,1),""))</f>
        <v>C</v>
      </c>
      <c r="V579" s="52" t="str">
        <f t="array" ref="V579">IF(B579="","",IFERROR(XLOOKUP(B579,DATA!$B$4:$B$2103,DATA!$X$4:$X$2103,"",0,1),""))</f>
        <v>SU01F0202</v>
      </c>
      <c r="W579" s="52" t="str">
        <f t="array" ref="W579">IF(B579="","",IFERROR(XLOOKUP(B579,DATA!$B$4:$B$2103,DATA!$H$4:$H$2103,"",0,1),""))</f>
        <v>ELECTRICIDAD</v>
      </c>
      <c r="X579" s="52" t="str">
        <f t="shared" si="10"/>
        <v>4-BAJA</v>
      </c>
      <c r="Y579" s="87">
        <f t="shared" si="11"/>
        <v>1.00579</v>
      </c>
      <c r="Z579" s="52">
        <f t="shared" si="12"/>
        <v>30500081</v>
      </c>
    </row>
    <row r="580" ht="15.75" customHeight="1">
      <c r="B580" s="47" t="str">
        <f>IF(DATA!B580="","",DATA!B580)</f>
        <v>30500081-R</v>
      </c>
      <c r="C580" s="47">
        <f t="array" ref="C580">IF(B580="","",IFERROR(XLOOKUP(B580,DATA!$B$4:$B$2103,DATA!$D$4:$D$2103,"",0,1),""))</f>
        <v>20553740</v>
      </c>
      <c r="D580" s="47" t="str">
        <f t="array" ref="D580">IF(B580="","",IFERROR(XLOOKUP(B580,DATA!$B$4:$B$2103,DATA!$C$4:$C$2103,"",0,1),""))</f>
        <v>INTERRUPTOR LIMPIAPARABRISAS</v>
      </c>
      <c r="E580" s="47">
        <f t="array" ref="E580">IF(B580="","",IFERROR(XLOOKUP(B580,DATA!$B$4:$B$2103,DATA!$W$4:$W$2103,"",0,1),""))</f>
        <v>901563039</v>
      </c>
      <c r="F580" s="47" t="str">
        <f t="array" ref="F580">IF(B580="","",IFERROR(XLOOKUP(E580,PROVEEDORES!$A$2:$A$200,PROVEEDORES!$B$2:$B$200,"NO ENCONTRADO",0,1),""))</f>
        <v>AUTOTRONICA MASTER SAS</v>
      </c>
      <c r="G580" s="47" t="str">
        <f t="array" ref="G580">IF(B580="","",IFERROR(XLOOKUP(B580,DATA!$B$4:$B$2103,DATA!$L$4:$L$2103,"",0,1),""))</f>
        <v>UND</v>
      </c>
      <c r="H580" s="47">
        <f t="array" ref="H580">IF(B580="","",IFERROR(XLOOKUP(B580,DATA!$B$4:$B$2103,DATA!$E$4:$E$2103,0,0,1),0))</f>
        <v>0</v>
      </c>
      <c r="I580" s="48">
        <f t="array" ref="I580">IF(B580="","",IFERROR(XLOOKUP(B580,DATA!$B$4:$B$2103,DATA!$F$4:$F$2103,0,0,1),0))</f>
        <v>107100</v>
      </c>
      <c r="J580" s="48">
        <f t="shared" si="1"/>
        <v>0</v>
      </c>
      <c r="K580" s="47">
        <f t="array" ref="K580">IF(B580="","",IFERROR(XLOOKUP(B580,DATA!$B$4:$B$2103,DATA!$N$4:$N$2103,0,0,1),0))</f>
        <v>4</v>
      </c>
      <c r="L580" s="85">
        <f t="shared" si="2"/>
        <v>0.01095890411</v>
      </c>
      <c r="M580" s="47">
        <f t="array" ref="M580">IF(B580="","",IFERROR(XLOOKUP(B580,DATA!$B$4:$B$2103,DATA!$P$4:$P$2103,0,0,1),0))</f>
        <v>0</v>
      </c>
      <c r="N580" s="47">
        <f t="shared" si="3"/>
        <v>0</v>
      </c>
      <c r="O580" s="47">
        <f t="shared" si="4"/>
        <v>0</v>
      </c>
      <c r="P580" s="47">
        <f t="shared" si="5"/>
        <v>0</v>
      </c>
      <c r="Q580" s="47" t="str">
        <f t="shared" si="6"/>
        <v>CRITICO</v>
      </c>
      <c r="R580" s="47" t="str">
        <f t="shared" si="7"/>
        <v>PEDIR INMEDIATAMENTE</v>
      </c>
      <c r="S580" s="47">
        <f t="shared" si="8"/>
        <v>0</v>
      </c>
      <c r="T580" s="48">
        <f t="shared" si="9"/>
        <v>0</v>
      </c>
      <c r="U580" s="47" t="str">
        <f t="array" ref="U580">IF(B580="","",IFERROR(XLOOKUP(B580,DATA!$B$4:$B$2103,DATA!$M$4:$M$2103,"",0,1),""))</f>
        <v>A</v>
      </c>
      <c r="V580" s="47" t="str">
        <f t="array" ref="V580">IF(B580="","",IFERROR(XLOOKUP(B580,DATA!$B$4:$B$2103,DATA!$X$4:$X$2103,"",0,1),""))</f>
        <v>SU01B0204</v>
      </c>
      <c r="W580" s="47" t="str">
        <f t="array" ref="W580">IF(B580="","",IFERROR(XLOOKUP(B580,DATA!$B$4:$B$2103,DATA!$H$4:$H$2103,"",0,1),""))</f>
        <v>ELECTRICIDAD</v>
      </c>
      <c r="X580" s="47" t="str">
        <f t="shared" si="10"/>
        <v>1-MAXIMA</v>
      </c>
      <c r="Y580" s="65">
        <f t="shared" si="11"/>
        <v>4.0058</v>
      </c>
      <c r="Z580" s="47" t="str">
        <f t="shared" si="12"/>
        <v>30500081-R</v>
      </c>
    </row>
    <row r="581" ht="15.75" customHeight="1">
      <c r="B581" s="52">
        <f>IF(DATA!B581="","",DATA!B581)</f>
        <v>30500082</v>
      </c>
      <c r="C581" s="52" t="str">
        <f t="array" ref="C581">IF(B581="","",IFERROR(XLOOKUP(B581,DATA!$B$4:$B$2103,DATA!$D$4:$D$2103,"",0,1),""))</f>
        <v/>
      </c>
      <c r="D581" s="52" t="str">
        <f t="array" ref="D581">IF(B581="","",IFERROR(XLOOKUP(B581,DATA!$B$4:$B$2103,DATA!$C$4:$C$2103,"",0,1),""))</f>
        <v>TERMINAL DE OJO CABLE 00</v>
      </c>
      <c r="E581" s="52">
        <f t="array" ref="E581">IF(B581="","",IFERROR(XLOOKUP(B581,DATA!$B$4:$B$2103,DATA!$W$4:$W$2103,"",0,1),""))</f>
        <v>900624922</v>
      </c>
      <c r="F581" s="52" t="str">
        <f t="array" ref="F581">IF(B581="","",IFERROR(XLOOKUP(E581,PROVEEDORES!$A$2:$A$200,PROVEEDORES!$B$2:$B$200,"NO ENCONTRADO",0,1),""))</f>
        <v>MASMOVIL SAS</v>
      </c>
      <c r="G581" s="52" t="str">
        <f t="array" ref="G581">IF(B581="","",IFERROR(XLOOKUP(B581,DATA!$B$4:$B$2103,DATA!$L$4:$L$2103,"",0,1),""))</f>
        <v>UND</v>
      </c>
      <c r="H581" s="52">
        <f t="array" ref="H581">IF(B581="","",IFERROR(XLOOKUP(B581,DATA!$B$4:$B$2103,DATA!$E$4:$E$2103,0,0,1),0))</f>
        <v>1</v>
      </c>
      <c r="I581" s="53">
        <f t="array" ref="I581">IF(B581="","",IFERROR(XLOOKUP(B581,DATA!$B$4:$B$2103,DATA!$F$4:$F$2103,0,0,1),0))</f>
        <v>10003.14</v>
      </c>
      <c r="J581" s="53">
        <f t="shared" si="1"/>
        <v>10003.14</v>
      </c>
      <c r="K581" s="52">
        <f t="array" ref="K581">IF(B581="","",IFERROR(XLOOKUP(B581,DATA!$B$4:$B$2103,DATA!$N$4:$N$2103,0,0,1),0))</f>
        <v>9</v>
      </c>
      <c r="L581" s="86">
        <f t="shared" si="2"/>
        <v>0.02465753425</v>
      </c>
      <c r="M581" s="52">
        <f t="array" ref="M581">IF(B581="","",IFERROR(XLOOKUP(B581,DATA!$B$4:$B$2103,DATA!$P$4:$P$2103,0,0,1),0))</f>
        <v>0</v>
      </c>
      <c r="N581" s="52">
        <f t="shared" si="3"/>
        <v>0</v>
      </c>
      <c r="O581" s="52">
        <f t="shared" si="4"/>
        <v>0</v>
      </c>
      <c r="P581" s="52">
        <f t="shared" si="5"/>
        <v>41</v>
      </c>
      <c r="Q581" s="52" t="str">
        <f t="shared" si="6"/>
        <v>OPTIMO</v>
      </c>
      <c r="R581" s="52" t="str">
        <f t="shared" si="7"/>
        <v>NIVEL OPTIMO</v>
      </c>
      <c r="S581" s="52">
        <f t="shared" si="8"/>
        <v>0</v>
      </c>
      <c r="T581" s="53">
        <f t="shared" si="9"/>
        <v>0</v>
      </c>
      <c r="U581" s="52" t="str">
        <f t="array" ref="U581">IF(B581="","",IFERROR(XLOOKUP(B581,DATA!$B$4:$B$2103,DATA!$M$4:$M$2103,"",0,1),""))</f>
        <v>A</v>
      </c>
      <c r="V581" s="52" t="str">
        <f t="array" ref="V581">IF(B581="","",IFERROR(XLOOKUP(B581,DATA!$B$4:$B$2103,DATA!$X$4:$X$2103,"",0,1),""))</f>
        <v>SU01D0103</v>
      </c>
      <c r="W581" s="52" t="str">
        <f t="array" ref="W581">IF(B581="","",IFERROR(XLOOKUP(B581,DATA!$B$4:$B$2103,DATA!$H$4:$H$2103,"",0,1),""))</f>
        <v>ELECTRICIDAD</v>
      </c>
      <c r="X581" s="52" t="str">
        <f t="shared" si="10"/>
        <v>2-ALTA</v>
      </c>
      <c r="Y581" s="87" t="str">
        <f t="shared" si="11"/>
        <v/>
      </c>
      <c r="Z581" s="52" t="str">
        <f t="shared" si="12"/>
        <v/>
      </c>
    </row>
    <row r="582" ht="15.75" customHeight="1">
      <c r="B582" s="47">
        <f>IF(DATA!B582="","",DATA!B582)</f>
        <v>30500083</v>
      </c>
      <c r="C582" s="47" t="str">
        <f t="array" ref="C582">IF(B582="","",IFERROR(XLOOKUP(B582,DATA!$B$4:$B$2103,DATA!$D$4:$D$2103,"",0,1),""))</f>
        <v/>
      </c>
      <c r="D582" s="47" t="str">
        <f t="array" ref="D582">IF(B582="","",IFERROR(XLOOKUP(B582,DATA!$B$4:$B$2103,DATA!$C$4:$C$2103,"",0,1),""))</f>
        <v>TERMINAL HEMBRA CONECTOR SELLO</v>
      </c>
      <c r="E582" s="47">
        <f t="array" ref="E582">IF(B582="","",IFERROR(XLOOKUP(B582,DATA!$B$4:$B$2103,DATA!$W$4:$W$2103,"",0,1),""))</f>
        <v>900441201</v>
      </c>
      <c r="F582" s="47" t="str">
        <f t="array" ref="F582">IF(B582="","",IFERROR(XLOOKUP(E582,PROVEEDORES!$A$2:$A$200,PROVEEDORES!$B$2:$B$200,"NO ENCONTRADO",0,1),""))</f>
        <v>P&amp;P SUMINISTROS INDUSTRIALES S.A.S.</v>
      </c>
      <c r="G582" s="47" t="str">
        <f t="array" ref="G582">IF(B582="","",IFERROR(XLOOKUP(B582,DATA!$B$4:$B$2103,DATA!$L$4:$L$2103,"",0,1),""))</f>
        <v>UND</v>
      </c>
      <c r="H582" s="47">
        <f t="array" ref="H582">IF(B582="","",IFERROR(XLOOKUP(B582,DATA!$B$4:$B$2103,DATA!$E$4:$E$2103,0,0,1),0))</f>
        <v>14</v>
      </c>
      <c r="I582" s="48">
        <f t="array" ref="I582">IF(B582="","",IFERROR(XLOOKUP(B582,DATA!$B$4:$B$2103,DATA!$F$4:$F$2103,0,0,1),0))</f>
        <v>630.7</v>
      </c>
      <c r="J582" s="48">
        <f t="shared" si="1"/>
        <v>8829.8</v>
      </c>
      <c r="K582" s="47">
        <f t="array" ref="K582">IF(B582="","",IFERROR(XLOOKUP(B582,DATA!$B$4:$B$2103,DATA!$N$4:$N$2103,0,0,1),0))</f>
        <v>54</v>
      </c>
      <c r="L582" s="85">
        <f t="shared" si="2"/>
        <v>0.1479452055</v>
      </c>
      <c r="M582" s="47">
        <f t="array" ref="M582">IF(B582="","",IFERROR(XLOOKUP(B582,DATA!$B$4:$B$2103,DATA!$P$4:$P$2103,0,0,1),0))</f>
        <v>0</v>
      </c>
      <c r="N582" s="47">
        <f t="shared" si="3"/>
        <v>1</v>
      </c>
      <c r="O582" s="47">
        <f t="shared" si="4"/>
        <v>2</v>
      </c>
      <c r="P582" s="47">
        <f t="shared" si="5"/>
        <v>95</v>
      </c>
      <c r="Q582" s="47" t="str">
        <f t="shared" si="6"/>
        <v>OPTIMO</v>
      </c>
      <c r="R582" s="47" t="str">
        <f t="shared" si="7"/>
        <v>NIVEL OPTIMO</v>
      </c>
      <c r="S582" s="47">
        <f t="shared" si="8"/>
        <v>0</v>
      </c>
      <c r="T582" s="48">
        <f t="shared" si="9"/>
        <v>0</v>
      </c>
      <c r="U582" s="47" t="str">
        <f t="array" ref="U582">IF(B582="","",IFERROR(XLOOKUP(B582,DATA!$B$4:$B$2103,DATA!$M$4:$M$2103,"",0,1),""))</f>
        <v>C</v>
      </c>
      <c r="V582" s="47" t="str">
        <f t="array" ref="V582">IF(B582="","",IFERROR(XLOOKUP(B582,DATA!$B$4:$B$2103,DATA!$X$4:$X$2103,"",0,1),""))</f>
        <v>SU01E0102</v>
      </c>
      <c r="W582" s="47" t="str">
        <f t="array" ref="W582">IF(B582="","",IFERROR(XLOOKUP(B582,DATA!$B$4:$B$2103,DATA!$H$4:$H$2103,"",0,1),""))</f>
        <v>ELECTRICIDAD</v>
      </c>
      <c r="X582" s="47" t="str">
        <f t="shared" si="10"/>
        <v>4-BAJA</v>
      </c>
      <c r="Y582" s="65" t="str">
        <f t="shared" si="11"/>
        <v/>
      </c>
      <c r="Z582" s="47" t="str">
        <f t="shared" si="12"/>
        <v/>
      </c>
    </row>
    <row r="583" ht="15.75" customHeight="1">
      <c r="B583" s="52">
        <f>IF(DATA!B583="","",DATA!B583)</f>
        <v>30500084</v>
      </c>
      <c r="C583" s="52" t="str">
        <f t="array" ref="C583">IF(B583="","",IFERROR(XLOOKUP(B583,DATA!$B$4:$B$2103,DATA!$D$4:$D$2103,"",0,1),""))</f>
        <v/>
      </c>
      <c r="D583" s="52" t="str">
        <f t="array" ref="D583">IF(B583="","",IFERROR(XLOOKUP(B583,DATA!$B$4:$B$2103,DATA!$C$4:$C$2103,"",0,1),""))</f>
        <v>TERMINAL MACHO CONECTOR SELLO</v>
      </c>
      <c r="E583" s="52">
        <f t="array" ref="E583">IF(B583="","",IFERROR(XLOOKUP(B583,DATA!$B$4:$B$2103,DATA!$W$4:$W$2103,"",0,1),""))</f>
        <v>900441201</v>
      </c>
      <c r="F583" s="52" t="str">
        <f t="array" ref="F583">IF(B583="","",IFERROR(XLOOKUP(E583,PROVEEDORES!$A$2:$A$200,PROVEEDORES!$B$2:$B$200,"NO ENCONTRADO",0,1),""))</f>
        <v>P&amp;P SUMINISTROS INDUSTRIALES S.A.S.</v>
      </c>
      <c r="G583" s="52" t="str">
        <f t="array" ref="G583">IF(B583="","",IFERROR(XLOOKUP(B583,DATA!$B$4:$B$2103,DATA!$L$4:$L$2103,"",0,1),""))</f>
        <v>UND</v>
      </c>
      <c r="H583" s="52">
        <f t="array" ref="H583">IF(B583="","",IFERROR(XLOOKUP(B583,DATA!$B$4:$B$2103,DATA!$E$4:$E$2103,0,0,1),0))</f>
        <v>7</v>
      </c>
      <c r="I583" s="53">
        <f t="array" ref="I583">IF(B583="","",IFERROR(XLOOKUP(B583,DATA!$B$4:$B$2103,DATA!$F$4:$F$2103,0,0,1),0))</f>
        <v>630.7</v>
      </c>
      <c r="J583" s="53">
        <f t="shared" si="1"/>
        <v>4414.9</v>
      </c>
      <c r="K583" s="52">
        <f t="array" ref="K583">IF(B583="","",IFERROR(XLOOKUP(B583,DATA!$B$4:$B$2103,DATA!$N$4:$N$2103,0,0,1),0))</f>
        <v>13</v>
      </c>
      <c r="L583" s="86">
        <f t="shared" si="2"/>
        <v>0.03561643836</v>
      </c>
      <c r="M583" s="52">
        <f t="array" ref="M583">IF(B583="","",IFERROR(XLOOKUP(B583,DATA!$B$4:$B$2103,DATA!$P$4:$P$2103,0,0,1),0))</f>
        <v>0</v>
      </c>
      <c r="N583" s="52">
        <f t="shared" si="3"/>
        <v>0</v>
      </c>
      <c r="O583" s="52">
        <f t="shared" si="4"/>
        <v>0</v>
      </c>
      <c r="P583" s="52">
        <f t="shared" si="5"/>
        <v>197</v>
      </c>
      <c r="Q583" s="52" t="str">
        <f t="shared" si="6"/>
        <v>EXCESO</v>
      </c>
      <c r="R583" s="52" t="str">
        <f t="shared" si="7"/>
        <v>EVALUAR REDUCCION</v>
      </c>
      <c r="S583" s="52">
        <f t="shared" si="8"/>
        <v>0</v>
      </c>
      <c r="T583" s="53">
        <f t="shared" si="9"/>
        <v>0</v>
      </c>
      <c r="U583" s="52" t="str">
        <f t="array" ref="U583">IF(B583="","",IFERROR(XLOOKUP(B583,DATA!$B$4:$B$2103,DATA!$M$4:$M$2103,"",0,1),""))</f>
        <v>C</v>
      </c>
      <c r="V583" s="52" t="str">
        <f t="array" ref="V583">IF(B583="","",IFERROR(XLOOKUP(B583,DATA!$B$4:$B$2103,DATA!$X$4:$X$2103,"",0,1),""))</f>
        <v>SU01E0102</v>
      </c>
      <c r="W583" s="52" t="str">
        <f t="array" ref="W583">IF(B583="","",IFERROR(XLOOKUP(B583,DATA!$B$4:$B$2103,DATA!$H$4:$H$2103,"",0,1),""))</f>
        <v>ELECTRICIDAD</v>
      </c>
      <c r="X583" s="52" t="str">
        <f t="shared" si="10"/>
        <v>4-BAJA</v>
      </c>
      <c r="Y583" s="87" t="str">
        <f t="shared" si="11"/>
        <v/>
      </c>
      <c r="Z583" s="52" t="str">
        <f t="shared" si="12"/>
        <v/>
      </c>
    </row>
    <row r="584" ht="15.75" customHeight="1">
      <c r="B584" s="47">
        <f>IF(DATA!B584="","",DATA!B584)</f>
        <v>30500085</v>
      </c>
      <c r="C584" s="47">
        <f t="array" ref="C584">IF(B584="","",IFERROR(XLOOKUP(B584,DATA!$B$4:$B$2103,DATA!$D$4:$D$2103,"",0,1),""))</f>
        <v>21243844</v>
      </c>
      <c r="D584" s="47" t="str">
        <f t="array" ref="D584">IF(B584="","",IFERROR(XLOOKUP(B584,DATA!$B$4:$B$2103,DATA!$C$4:$C$2103,"",0,1),""))</f>
        <v>INTERRUPTOR PRINCIPAL</v>
      </c>
      <c r="E584" s="47">
        <f t="array" ref="E584">IF(B584="","",IFERROR(XLOOKUP(B584,DATA!$B$4:$B$2103,DATA!$W$4:$W$2103,"",0,1),""))</f>
        <v>900315569</v>
      </c>
      <c r="F584" s="47" t="str">
        <f t="array" ref="F584">IF(B584="","",IFERROR(XLOOKUP(E584,PROVEEDORES!$A$2:$A$200,PROVEEDORES!$B$2:$B$200,"NO ENCONTRADO",0,1),""))</f>
        <v>VOLVO GROUP COLOMBIA S A S</v>
      </c>
      <c r="G584" s="47" t="str">
        <f t="array" ref="G584">IF(B584="","",IFERROR(XLOOKUP(B584,DATA!$B$4:$B$2103,DATA!$L$4:$L$2103,"",0,1),""))</f>
        <v>UND</v>
      </c>
      <c r="H584" s="47">
        <f t="array" ref="H584">IF(B584="","",IFERROR(XLOOKUP(B584,DATA!$B$4:$B$2103,DATA!$E$4:$E$2103,0,0,1),0))</f>
        <v>1</v>
      </c>
      <c r="I584" s="48">
        <f t="array" ref="I584">IF(B584="","",IFERROR(XLOOKUP(B584,DATA!$B$4:$B$2103,DATA!$F$4:$F$2103,0,0,1),0))</f>
        <v>333611.3</v>
      </c>
      <c r="J584" s="48">
        <f t="shared" si="1"/>
        <v>333611.3</v>
      </c>
      <c r="K584" s="47">
        <f t="array" ref="K584">IF(B584="","",IFERROR(XLOOKUP(B584,DATA!$B$4:$B$2103,DATA!$N$4:$N$2103,0,0,1),0))</f>
        <v>0</v>
      </c>
      <c r="L584" s="85">
        <f t="shared" si="2"/>
        <v>0</v>
      </c>
      <c r="M584" s="47">
        <f t="array" ref="M584">IF(B584="","",IFERROR(XLOOKUP(B584,DATA!$B$4:$B$2103,DATA!$P$4:$P$2103,0,0,1),0))</f>
        <v>0</v>
      </c>
      <c r="N584" s="47">
        <f t="shared" si="3"/>
        <v>0</v>
      </c>
      <c r="O584" s="47">
        <f t="shared" si="4"/>
        <v>0</v>
      </c>
      <c r="P584" s="47" t="str">
        <f t="shared" si="5"/>
        <v/>
      </c>
      <c r="Q584" s="47" t="str">
        <f t="shared" si="6"/>
        <v>EXCESO</v>
      </c>
      <c r="R584" s="47" t="str">
        <f t="shared" si="7"/>
        <v>EVALUAR REDUCCION</v>
      </c>
      <c r="S584" s="47">
        <f t="shared" si="8"/>
        <v>0</v>
      </c>
      <c r="T584" s="48">
        <f t="shared" si="9"/>
        <v>0</v>
      </c>
      <c r="U584" s="47" t="str">
        <f t="array" ref="U584">IF(B584="","",IFERROR(XLOOKUP(B584,DATA!$B$4:$B$2103,DATA!$M$4:$M$2103,"",0,1),""))</f>
        <v>C</v>
      </c>
      <c r="V584" s="47" t="str">
        <f t="array" ref="V584">IF(B584="","",IFERROR(XLOOKUP(B584,DATA!$B$4:$B$2103,DATA!$X$4:$X$2103,"",0,1),""))</f>
        <v>SU01F0203</v>
      </c>
      <c r="W584" s="47" t="str">
        <f t="array" ref="W584">IF(B584="","",IFERROR(XLOOKUP(B584,DATA!$B$4:$B$2103,DATA!$H$4:$H$2103,"",0,1),""))</f>
        <v>ELECTRICIDAD</v>
      </c>
      <c r="X584" s="47" t="str">
        <f t="shared" si="10"/>
        <v>4-BAJA</v>
      </c>
      <c r="Y584" s="65" t="str">
        <f t="shared" si="11"/>
        <v/>
      </c>
      <c r="Z584" s="47" t="str">
        <f t="shared" si="12"/>
        <v/>
      </c>
    </row>
    <row r="585" ht="15.75" customHeight="1">
      <c r="B585" s="52" t="str">
        <f>IF(DATA!B585="","",DATA!B585)</f>
        <v>30500085-R</v>
      </c>
      <c r="C585" s="52">
        <f t="array" ref="C585">IF(B585="","",IFERROR(XLOOKUP(B585,DATA!$B$4:$B$2103,DATA!$D$4:$D$2103,"",0,1),""))</f>
        <v>21243844</v>
      </c>
      <c r="D585" s="52" t="str">
        <f t="array" ref="D585">IF(B585="","",IFERROR(XLOOKUP(B585,DATA!$B$4:$B$2103,DATA!$C$4:$C$2103,"",0,1),""))</f>
        <v>INTERRUPTOR PRINCIPAL</v>
      </c>
      <c r="E585" s="52">
        <f t="array" ref="E585">IF(B585="","",IFERROR(XLOOKUP(B585,DATA!$B$4:$B$2103,DATA!$W$4:$W$2103,"",0,1),""))</f>
        <v>901563039</v>
      </c>
      <c r="F585" s="52" t="str">
        <f t="array" ref="F585">IF(B585="","",IFERROR(XLOOKUP(E585,PROVEEDORES!$A$2:$A$200,PROVEEDORES!$B$2:$B$200,"NO ENCONTRADO",0,1),""))</f>
        <v>AUTOTRONICA MASTER SAS</v>
      </c>
      <c r="G585" s="52" t="str">
        <f t="array" ref="G585">IF(B585="","",IFERROR(XLOOKUP(B585,DATA!$B$4:$B$2103,DATA!$L$4:$L$2103,"",0,1),""))</f>
        <v>UND</v>
      </c>
      <c r="H585" s="52">
        <f t="array" ref="H585">IF(B585="","",IFERROR(XLOOKUP(B585,DATA!$B$4:$B$2103,DATA!$E$4:$E$2103,0,0,1),0))</f>
        <v>0</v>
      </c>
      <c r="I585" s="53">
        <f t="array" ref="I585">IF(B585="","",IFERROR(XLOOKUP(B585,DATA!$B$4:$B$2103,DATA!$F$4:$F$2103,0,0,1),0))</f>
        <v>100000</v>
      </c>
      <c r="J585" s="53">
        <f t="shared" si="1"/>
        <v>0</v>
      </c>
      <c r="K585" s="52">
        <f t="array" ref="K585">IF(B585="","",IFERROR(XLOOKUP(B585,DATA!$B$4:$B$2103,DATA!$N$4:$N$2103,0,0,1),0))</f>
        <v>1</v>
      </c>
      <c r="L585" s="86">
        <f t="shared" si="2"/>
        <v>0.002739726027</v>
      </c>
      <c r="M585" s="52">
        <f t="array" ref="M585">IF(B585="","",IFERROR(XLOOKUP(B585,DATA!$B$4:$B$2103,DATA!$P$4:$P$2103,0,0,1),0))</f>
        <v>0</v>
      </c>
      <c r="N585" s="52">
        <f t="shared" si="3"/>
        <v>0</v>
      </c>
      <c r="O585" s="52">
        <f t="shared" si="4"/>
        <v>0</v>
      </c>
      <c r="P585" s="52">
        <f t="shared" si="5"/>
        <v>0</v>
      </c>
      <c r="Q585" s="52" t="str">
        <f t="shared" si="6"/>
        <v>CRITICO</v>
      </c>
      <c r="R585" s="52" t="str">
        <f t="shared" si="7"/>
        <v>PEDIR INMEDIATAMENTE</v>
      </c>
      <c r="S585" s="52">
        <f t="shared" si="8"/>
        <v>0</v>
      </c>
      <c r="T585" s="53">
        <f t="shared" si="9"/>
        <v>0</v>
      </c>
      <c r="U585" s="52" t="str">
        <f t="array" ref="U585">IF(B585="","",IFERROR(XLOOKUP(B585,DATA!$B$4:$B$2103,DATA!$M$4:$M$2103,"",0,1),""))</f>
        <v>C</v>
      </c>
      <c r="V585" s="52" t="str">
        <f t="array" ref="V585">IF(B585="","",IFERROR(XLOOKUP(B585,DATA!$B$4:$B$2103,DATA!$X$4:$X$2103,"",0,1),""))</f>
        <v>SU01A0202</v>
      </c>
      <c r="W585" s="52" t="str">
        <f t="array" ref="W585">IF(B585="","",IFERROR(XLOOKUP(B585,DATA!$B$4:$B$2103,DATA!$H$4:$H$2103,"",0,1),""))</f>
        <v>ELECTRICIDAD</v>
      </c>
      <c r="X585" s="52" t="str">
        <f t="shared" si="10"/>
        <v>4-BAJA</v>
      </c>
      <c r="Y585" s="87">
        <f t="shared" si="11"/>
        <v>1.00585</v>
      </c>
      <c r="Z585" s="52" t="str">
        <f t="shared" si="12"/>
        <v>30500085-R</v>
      </c>
    </row>
    <row r="586" ht="15.75" customHeight="1">
      <c r="B586" s="47">
        <f>IF(DATA!B586="","",DATA!B586)</f>
        <v>30500086</v>
      </c>
      <c r="C586" s="47">
        <f t="array" ref="C586">IF(B586="","",IFERROR(XLOOKUP(B586,DATA!$B$4:$B$2103,DATA!$D$4:$D$2103,"",0,1),""))</f>
        <v>70369725</v>
      </c>
      <c r="D586" s="47" t="str">
        <f t="array" ref="D586">IF(B586="","",IFERROR(XLOOKUP(B586,DATA!$B$4:$B$2103,DATA!$C$4:$C$2103,"",0,1),""))</f>
        <v>CUBIERTA DE INTERRUPTOR RETARDADOR</v>
      </c>
      <c r="E586" s="47">
        <f t="array" ref="E586">IF(B586="","",IFERROR(XLOOKUP(B586,DATA!$B$4:$B$2103,DATA!$W$4:$W$2103,"",0,1),""))</f>
        <v>900315569</v>
      </c>
      <c r="F586" s="47" t="str">
        <f t="array" ref="F586">IF(B586="","",IFERROR(XLOOKUP(E586,PROVEEDORES!$A$2:$A$200,PROVEEDORES!$B$2:$B$200,"NO ENCONTRADO",0,1),""))</f>
        <v>VOLVO GROUP COLOMBIA S A S</v>
      </c>
      <c r="G586" s="47" t="str">
        <f t="array" ref="G586">IF(B586="","",IFERROR(XLOOKUP(B586,DATA!$B$4:$B$2103,DATA!$L$4:$L$2103,"",0,1),""))</f>
        <v>UND</v>
      </c>
      <c r="H586" s="47">
        <f t="array" ref="H586">IF(B586="","",IFERROR(XLOOKUP(B586,DATA!$B$4:$B$2103,DATA!$E$4:$E$2103,0,0,1),0))</f>
        <v>1</v>
      </c>
      <c r="I586" s="48">
        <f t="array" ref="I586">IF(B586="","",IFERROR(XLOOKUP(B586,DATA!$B$4:$B$2103,DATA!$F$4:$F$2103,0,0,1),0))</f>
        <v>73782.62</v>
      </c>
      <c r="J586" s="48">
        <f t="shared" si="1"/>
        <v>73782.62</v>
      </c>
      <c r="K586" s="47">
        <f t="array" ref="K586">IF(B586="","",IFERROR(XLOOKUP(B586,DATA!$B$4:$B$2103,DATA!$N$4:$N$2103,0,0,1),0))</f>
        <v>1</v>
      </c>
      <c r="L586" s="85">
        <f t="shared" si="2"/>
        <v>0.002739726027</v>
      </c>
      <c r="M586" s="47">
        <f t="array" ref="M586">IF(B586="","",IFERROR(XLOOKUP(B586,DATA!$B$4:$B$2103,DATA!$P$4:$P$2103,0,0,1),0))</f>
        <v>0</v>
      </c>
      <c r="N586" s="47">
        <f t="shared" si="3"/>
        <v>0</v>
      </c>
      <c r="O586" s="47">
        <f t="shared" si="4"/>
        <v>0</v>
      </c>
      <c r="P586" s="47">
        <f t="shared" si="5"/>
        <v>365</v>
      </c>
      <c r="Q586" s="47" t="str">
        <f t="shared" si="6"/>
        <v>EXCESO</v>
      </c>
      <c r="R586" s="47" t="str">
        <f t="shared" si="7"/>
        <v>EVALUAR REDUCCION</v>
      </c>
      <c r="S586" s="47">
        <f t="shared" si="8"/>
        <v>0</v>
      </c>
      <c r="T586" s="48">
        <f t="shared" si="9"/>
        <v>0</v>
      </c>
      <c r="U586" s="47" t="str">
        <f t="array" ref="U586">IF(B586="","",IFERROR(XLOOKUP(B586,DATA!$B$4:$B$2103,DATA!$M$4:$M$2103,"",0,1),""))</f>
        <v>C</v>
      </c>
      <c r="V586" s="47" t="str">
        <f t="array" ref="V586">IF(B586="","",IFERROR(XLOOKUP(B586,DATA!$B$4:$B$2103,DATA!$X$4:$X$2103,"",0,1),""))</f>
        <v>SU01F0301</v>
      </c>
      <c r="W586" s="47" t="str">
        <f t="array" ref="W586">IF(B586="","",IFERROR(XLOOKUP(B586,DATA!$B$4:$B$2103,DATA!$H$4:$H$2103,"",0,1),""))</f>
        <v>ELECTRICIDAD</v>
      </c>
      <c r="X586" s="47" t="str">
        <f t="shared" si="10"/>
        <v>4-BAJA</v>
      </c>
      <c r="Y586" s="65" t="str">
        <f t="shared" si="11"/>
        <v/>
      </c>
      <c r="Z586" s="47" t="str">
        <f t="shared" si="12"/>
        <v/>
      </c>
    </row>
    <row r="587" ht="15.75" customHeight="1">
      <c r="B587" s="52">
        <f>IF(DATA!B587="","",DATA!B587)</f>
        <v>30500087</v>
      </c>
      <c r="C587" s="52" t="str">
        <f t="array" ref="C587">IF(B587="","",IFERROR(XLOOKUP(B587,DATA!$B$4:$B$2103,DATA!$D$4:$D$2103,"",0,1),""))</f>
        <v/>
      </c>
      <c r="D587" s="52" t="str">
        <f t="array" ref="D587">IF(B587="","",IFERROR(XLOOKUP(B587,DATA!$B$4:$B$2103,DATA!$C$4:$C$2103,"",0,1),""))</f>
        <v>MOTOR LIMPIAPARABRISAS</v>
      </c>
      <c r="E587" s="52">
        <f t="array" ref="E587">IF(B587="","",IFERROR(XLOOKUP(B587,DATA!$B$4:$B$2103,DATA!$W$4:$W$2103,"",0,1),""))</f>
        <v>900340506</v>
      </c>
      <c r="F587" s="52" t="str">
        <f t="array" ref="F587">IF(B587="","",IFERROR(XLOOKUP(E587,PROVEEDORES!$A$2:$A$200,PROVEEDORES!$B$2:$B$200,"NO ENCONTRADO",0,1),""))</f>
        <v>UNIVERSAL DE PARTES Y REPUESTOS SAS</v>
      </c>
      <c r="G587" s="52" t="str">
        <f t="array" ref="G587">IF(B587="","",IFERROR(XLOOKUP(B587,DATA!$B$4:$B$2103,DATA!$L$4:$L$2103,"",0,1),""))</f>
        <v>UND</v>
      </c>
      <c r="H587" s="52">
        <f t="array" ref="H587">IF(B587="","",IFERROR(XLOOKUP(B587,DATA!$B$4:$B$2103,DATA!$E$4:$E$2103,0,0,1),0))</f>
        <v>4</v>
      </c>
      <c r="I587" s="53">
        <f t="array" ref="I587">IF(B587="","",IFERROR(XLOOKUP(B587,DATA!$B$4:$B$2103,DATA!$F$4:$F$2103,0,0,1),0))</f>
        <v>261800</v>
      </c>
      <c r="J587" s="53">
        <f t="shared" si="1"/>
        <v>1047200</v>
      </c>
      <c r="K587" s="52">
        <f t="array" ref="K587">IF(B587="","",IFERROR(XLOOKUP(B587,DATA!$B$4:$B$2103,DATA!$N$4:$N$2103,0,0,1),0))</f>
        <v>10</v>
      </c>
      <c r="L587" s="86">
        <f t="shared" si="2"/>
        <v>0.02739726027</v>
      </c>
      <c r="M587" s="52">
        <f t="array" ref="M587">IF(B587="","",IFERROR(XLOOKUP(B587,DATA!$B$4:$B$2103,DATA!$P$4:$P$2103,0,0,1),0))</f>
        <v>0</v>
      </c>
      <c r="N587" s="52">
        <f t="shared" si="3"/>
        <v>0</v>
      </c>
      <c r="O587" s="52">
        <f t="shared" si="4"/>
        <v>0</v>
      </c>
      <c r="P587" s="52">
        <f t="shared" si="5"/>
        <v>146</v>
      </c>
      <c r="Q587" s="52" t="str">
        <f t="shared" si="6"/>
        <v>OPTIMO</v>
      </c>
      <c r="R587" s="52" t="str">
        <f t="shared" si="7"/>
        <v>NIVEL OPTIMO</v>
      </c>
      <c r="S587" s="52">
        <f t="shared" si="8"/>
        <v>0</v>
      </c>
      <c r="T587" s="53">
        <f t="shared" si="9"/>
        <v>0</v>
      </c>
      <c r="U587" s="52" t="str">
        <f t="array" ref="U587">IF(B587="","",IFERROR(XLOOKUP(B587,DATA!$B$4:$B$2103,DATA!$M$4:$M$2103,"",0,1),""))</f>
        <v>B</v>
      </c>
      <c r="V587" s="52" t="str">
        <f t="array" ref="V587">IF(B587="","",IFERROR(XLOOKUP(B587,DATA!$B$4:$B$2103,DATA!$X$4:$X$2103,"",0,1),""))</f>
        <v>SU01D0209</v>
      </c>
      <c r="W587" s="52" t="str">
        <f t="array" ref="W587">IF(B587="","",IFERROR(XLOOKUP(B587,DATA!$B$4:$B$2103,DATA!$H$4:$H$2103,"",0,1),""))</f>
        <v>ELECTRICIDAD</v>
      </c>
      <c r="X587" s="52" t="str">
        <f t="shared" si="10"/>
        <v>3-MEDIA</v>
      </c>
      <c r="Y587" s="87" t="str">
        <f t="shared" si="11"/>
        <v/>
      </c>
      <c r="Z587" s="52" t="str">
        <f t="shared" si="12"/>
        <v/>
      </c>
    </row>
    <row r="588" ht="15.75" customHeight="1">
      <c r="B588" s="47">
        <f>IF(DATA!B588="","",DATA!B588)</f>
        <v>30500088</v>
      </c>
      <c r="C588" s="47">
        <f t="array" ref="C588">IF(B588="","",IFERROR(XLOOKUP(B588,DATA!$B$4:$B$2103,DATA!$D$4:$D$2103,"",0,1),""))</f>
        <v>21244697</v>
      </c>
      <c r="D588" s="47" t="str">
        <f t="array" ref="D588">IF(B588="","",IFERROR(XLOOKUP(B588,DATA!$B$4:$B$2103,DATA!$C$4:$C$2103,"",0,1),""))</f>
        <v>RELE K8</v>
      </c>
      <c r="E588" s="47">
        <f t="array" ref="E588">IF(B588="","",IFERROR(XLOOKUP(B588,DATA!$B$4:$B$2103,DATA!$W$4:$W$2103,"",0,1),""))</f>
        <v>900315569</v>
      </c>
      <c r="F588" s="47" t="str">
        <f t="array" ref="F588">IF(B588="","",IFERROR(XLOOKUP(E588,PROVEEDORES!$A$2:$A$200,PROVEEDORES!$B$2:$B$200,"NO ENCONTRADO",0,1),""))</f>
        <v>VOLVO GROUP COLOMBIA S A S</v>
      </c>
      <c r="G588" s="47" t="str">
        <f t="array" ref="G588">IF(B588="","",IFERROR(XLOOKUP(B588,DATA!$B$4:$B$2103,DATA!$L$4:$L$2103,"",0,1),""))</f>
        <v>UND</v>
      </c>
      <c r="H588" s="47">
        <f t="array" ref="H588">IF(B588="","",IFERROR(XLOOKUP(B588,DATA!$B$4:$B$2103,DATA!$E$4:$E$2103,0,0,1),0))</f>
        <v>0</v>
      </c>
      <c r="I588" s="48">
        <f t="array" ref="I588">IF(B588="","",IFERROR(XLOOKUP(B588,DATA!$B$4:$B$2103,DATA!$F$4:$F$2103,0,0,1),0))</f>
        <v>16150</v>
      </c>
      <c r="J588" s="48">
        <f t="shared" si="1"/>
        <v>0</v>
      </c>
      <c r="K588" s="47">
        <f t="array" ref="K588">IF(B588="","",IFERROR(XLOOKUP(B588,DATA!$B$4:$B$2103,DATA!$N$4:$N$2103,0,0,1),0))</f>
        <v>0</v>
      </c>
      <c r="L588" s="85">
        <f t="shared" si="2"/>
        <v>0</v>
      </c>
      <c r="M588" s="47">
        <f t="array" ref="M588">IF(B588="","",IFERROR(XLOOKUP(B588,DATA!$B$4:$B$2103,DATA!$P$4:$P$2103,0,0,1),0))</f>
        <v>0</v>
      </c>
      <c r="N588" s="47">
        <f t="shared" si="3"/>
        <v>0</v>
      </c>
      <c r="O588" s="47">
        <f t="shared" si="4"/>
        <v>0</v>
      </c>
      <c r="P588" s="47" t="str">
        <f t="shared" si="5"/>
        <v/>
      </c>
      <c r="Q588" s="47" t="str">
        <f t="shared" si="6"/>
        <v>CRITICO</v>
      </c>
      <c r="R588" s="47" t="str">
        <f t="shared" si="7"/>
        <v>PEDIR INMEDIATAMENTE</v>
      </c>
      <c r="S588" s="47">
        <f t="shared" si="8"/>
        <v>0</v>
      </c>
      <c r="T588" s="48">
        <f t="shared" si="9"/>
        <v>0</v>
      </c>
      <c r="U588" s="47" t="str">
        <f t="array" ref="U588">IF(B588="","",IFERROR(XLOOKUP(B588,DATA!$B$4:$B$2103,DATA!$M$4:$M$2103,"",0,1),""))</f>
        <v>C</v>
      </c>
      <c r="V588" s="47" t="str">
        <f t="array" ref="V588">IF(B588="","",IFERROR(XLOOKUP(B588,DATA!$B$4:$B$2103,DATA!$X$4:$X$2103,"",0,1),""))</f>
        <v>SU01A0202</v>
      </c>
      <c r="W588" s="47" t="str">
        <f t="array" ref="W588">IF(B588="","",IFERROR(XLOOKUP(B588,DATA!$B$4:$B$2103,DATA!$H$4:$H$2103,"",0,1),""))</f>
        <v>ELECTRICIDAD</v>
      </c>
      <c r="X588" s="47" t="str">
        <f t="shared" si="10"/>
        <v>4-BAJA</v>
      </c>
      <c r="Y588" s="65" t="str">
        <f t="shared" si="11"/>
        <v/>
      </c>
      <c r="Z588" s="47">
        <f t="shared" si="12"/>
        <v>30500088</v>
      </c>
    </row>
    <row r="589" ht="15.75" customHeight="1">
      <c r="B589" s="52">
        <f>IF(DATA!B589="","",DATA!B589)</f>
        <v>30500089</v>
      </c>
      <c r="C589" s="52">
        <f t="array" ref="C589">IF(B589="","",IFERROR(XLOOKUP(B589,DATA!$B$4:$B$2103,DATA!$D$4:$D$2103,"",0,1),""))</f>
        <v>20563680</v>
      </c>
      <c r="D589" s="52" t="str">
        <f t="array" ref="D589">IF(B589="","",IFERROR(XLOOKUP(B589,DATA!$B$4:$B$2103,DATA!$C$4:$C$2103,"",0,1),""))</f>
        <v>ADAPTADOR INTERRUPTOR ALUMBRADO</v>
      </c>
      <c r="E589" s="52">
        <f t="array" ref="E589">IF(B589="","",IFERROR(XLOOKUP(B589,DATA!$B$4:$B$2103,DATA!$W$4:$W$2103,"",0,1),""))</f>
        <v>900315569</v>
      </c>
      <c r="F589" s="52" t="str">
        <f t="array" ref="F589">IF(B589="","",IFERROR(XLOOKUP(E589,PROVEEDORES!$A$2:$A$200,PROVEEDORES!$B$2:$B$200,"NO ENCONTRADO",0,1),""))</f>
        <v>VOLVO GROUP COLOMBIA S A S</v>
      </c>
      <c r="G589" s="52" t="str">
        <f t="array" ref="G589">IF(B589="","",IFERROR(XLOOKUP(B589,DATA!$B$4:$B$2103,DATA!$L$4:$L$2103,"",0,1),""))</f>
        <v>UND</v>
      </c>
      <c r="H589" s="52">
        <f t="array" ref="H589">IF(B589="","",IFERROR(XLOOKUP(B589,DATA!$B$4:$B$2103,DATA!$E$4:$E$2103,0,0,1),0))</f>
        <v>1</v>
      </c>
      <c r="I589" s="53">
        <f t="array" ref="I589">IF(B589="","",IFERROR(XLOOKUP(B589,DATA!$B$4:$B$2103,DATA!$F$4:$F$2103,0,0,1),0))</f>
        <v>14422.37</v>
      </c>
      <c r="J589" s="53">
        <f t="shared" si="1"/>
        <v>14422.37</v>
      </c>
      <c r="K589" s="52">
        <f t="array" ref="K589">IF(B589="","",IFERROR(XLOOKUP(B589,DATA!$B$4:$B$2103,DATA!$N$4:$N$2103,0,0,1),0))</f>
        <v>0</v>
      </c>
      <c r="L589" s="86">
        <f t="shared" si="2"/>
        <v>0</v>
      </c>
      <c r="M589" s="52">
        <f t="array" ref="M589">IF(B589="","",IFERROR(XLOOKUP(B589,DATA!$B$4:$B$2103,DATA!$P$4:$P$2103,0,0,1),0))</f>
        <v>0</v>
      </c>
      <c r="N589" s="52">
        <f t="shared" si="3"/>
        <v>0</v>
      </c>
      <c r="O589" s="52">
        <f t="shared" si="4"/>
        <v>0</v>
      </c>
      <c r="P589" s="52" t="str">
        <f t="shared" si="5"/>
        <v/>
      </c>
      <c r="Q589" s="52" t="str">
        <f t="shared" si="6"/>
        <v>EXCESO</v>
      </c>
      <c r="R589" s="52" t="str">
        <f t="shared" si="7"/>
        <v>EVALUAR REDUCCION</v>
      </c>
      <c r="S589" s="52">
        <f t="shared" si="8"/>
        <v>0</v>
      </c>
      <c r="T589" s="53">
        <f t="shared" si="9"/>
        <v>0</v>
      </c>
      <c r="U589" s="52" t="str">
        <f t="array" ref="U589">IF(B589="","",IFERROR(XLOOKUP(B589,DATA!$B$4:$B$2103,DATA!$M$4:$M$2103,"",0,1),""))</f>
        <v>C</v>
      </c>
      <c r="V589" s="52" t="str">
        <f t="array" ref="V589">IF(B589="","",IFERROR(XLOOKUP(B589,DATA!$B$4:$B$2103,DATA!$X$4:$X$2103,"",0,1),""))</f>
        <v>SU01E0102</v>
      </c>
      <c r="W589" s="52" t="str">
        <f t="array" ref="W589">IF(B589="","",IFERROR(XLOOKUP(B589,DATA!$B$4:$B$2103,DATA!$H$4:$H$2103,"",0,1),""))</f>
        <v>ELECTRICIDAD</v>
      </c>
      <c r="X589" s="52" t="str">
        <f t="shared" si="10"/>
        <v>4-BAJA</v>
      </c>
      <c r="Y589" s="87" t="str">
        <f t="shared" si="11"/>
        <v/>
      </c>
      <c r="Z589" s="52" t="str">
        <f t="shared" si="12"/>
        <v/>
      </c>
    </row>
    <row r="590" ht="15.75" customHeight="1">
      <c r="B590" s="47">
        <f>IF(DATA!B590="","",DATA!B590)</f>
        <v>30700007</v>
      </c>
      <c r="C590" s="47">
        <f t="array" ref="C590">IF(B590="","",IFERROR(XLOOKUP(B590,DATA!$B$4:$B$2103,DATA!$D$4:$D$2103,"",0,1),""))</f>
        <v>21385255</v>
      </c>
      <c r="D590" s="47" t="str">
        <f t="array" ref="D590">IF(B590="","",IFERROR(XLOOKUP(B590,DATA!$B$4:$B$2103,DATA!$C$4:$C$2103,"",0,1),""))</f>
        <v>CABLE DE ANTENA DE TELEMETRIA</v>
      </c>
      <c r="E590" s="47">
        <f t="array" ref="E590">IF(B590="","",IFERROR(XLOOKUP(B590,DATA!$B$4:$B$2103,DATA!$W$4:$W$2103,"",0,1),""))</f>
        <v>900315569</v>
      </c>
      <c r="F590" s="47" t="str">
        <f t="array" ref="F590">IF(B590="","",IFERROR(XLOOKUP(E590,PROVEEDORES!$A$2:$A$200,PROVEEDORES!$B$2:$B$200,"NO ENCONTRADO",0,1),""))</f>
        <v>VOLVO GROUP COLOMBIA S A S</v>
      </c>
      <c r="G590" s="47" t="str">
        <f t="array" ref="G590">IF(B590="","",IFERROR(XLOOKUP(B590,DATA!$B$4:$B$2103,DATA!$L$4:$L$2103,"",0,1),""))</f>
        <v>UND</v>
      </c>
      <c r="H590" s="47">
        <f t="array" ref="H590">IF(B590="","",IFERROR(XLOOKUP(B590,DATA!$B$4:$B$2103,DATA!$E$4:$E$2103,0,0,1),0))</f>
        <v>1</v>
      </c>
      <c r="I590" s="48">
        <f t="array" ref="I590">IF(B590="","",IFERROR(XLOOKUP(B590,DATA!$B$4:$B$2103,DATA!$F$4:$F$2103,0,0,1),0))</f>
        <v>85057.7</v>
      </c>
      <c r="J590" s="48">
        <f t="shared" si="1"/>
        <v>85057.7</v>
      </c>
      <c r="K590" s="47">
        <f t="array" ref="K590">IF(B590="","",IFERROR(XLOOKUP(B590,DATA!$B$4:$B$2103,DATA!$N$4:$N$2103,0,0,1),0))</f>
        <v>0</v>
      </c>
      <c r="L590" s="85">
        <f t="shared" si="2"/>
        <v>0</v>
      </c>
      <c r="M590" s="47">
        <f t="array" ref="M590">IF(B590="","",IFERROR(XLOOKUP(B590,DATA!$B$4:$B$2103,DATA!$P$4:$P$2103,0,0,1),0))</f>
        <v>0</v>
      </c>
      <c r="N590" s="47">
        <f t="shared" si="3"/>
        <v>0</v>
      </c>
      <c r="O590" s="47">
        <f t="shared" si="4"/>
        <v>0</v>
      </c>
      <c r="P590" s="47" t="str">
        <f t="shared" si="5"/>
        <v/>
      </c>
      <c r="Q590" s="47" t="str">
        <f t="shared" si="6"/>
        <v>EXCESO</v>
      </c>
      <c r="R590" s="47" t="str">
        <f t="shared" si="7"/>
        <v>EVALUAR REDUCCION</v>
      </c>
      <c r="S590" s="47">
        <f t="shared" si="8"/>
        <v>0</v>
      </c>
      <c r="T590" s="48">
        <f t="shared" si="9"/>
        <v>0</v>
      </c>
      <c r="U590" s="47" t="str">
        <f t="array" ref="U590">IF(B590="","",IFERROR(XLOOKUP(B590,DATA!$B$4:$B$2103,DATA!$M$4:$M$2103,"",0,1),""))</f>
        <v>B</v>
      </c>
      <c r="V590" s="47" t="str">
        <f t="array" ref="V590">IF(B590="","",IFERROR(XLOOKUP(B590,DATA!$B$4:$B$2103,DATA!$X$4:$X$2103,"",0,1),""))</f>
        <v>SU01F0304</v>
      </c>
      <c r="W590" s="47" t="str">
        <f t="array" ref="W590">IF(B590="","",IFERROR(XLOOKUP(B590,DATA!$B$4:$B$2103,DATA!$H$4:$H$2103,"",0,1),""))</f>
        <v>COMUNICACIONES</v>
      </c>
      <c r="X590" s="47" t="str">
        <f t="shared" si="10"/>
        <v>3-MEDIA</v>
      </c>
      <c r="Y590" s="65" t="str">
        <f t="shared" si="11"/>
        <v/>
      </c>
      <c r="Z590" s="47" t="str">
        <f t="shared" si="12"/>
        <v/>
      </c>
    </row>
    <row r="591" ht="15.75" customHeight="1">
      <c r="B591" s="52">
        <f>IF(DATA!B591="","",DATA!B591)</f>
        <v>30700008</v>
      </c>
      <c r="C591" s="52">
        <f t="array" ref="C591">IF(B591="","",IFERROR(XLOOKUP(B591,DATA!$B$4:$B$2103,DATA!$D$4:$D$2103,"",0,1),""))</f>
        <v>27201210</v>
      </c>
      <c r="D591" s="52" t="str">
        <f t="array" ref="D591">IF(B591="","",IFERROR(XLOOKUP(B591,DATA!$B$4:$B$2103,DATA!$C$4:$C$2103,"",0,1),""))</f>
        <v>CONVERSOR DE VOLTAJE 24 - 12 V 10 A</v>
      </c>
      <c r="E591" s="52">
        <f t="array" ref="E591">IF(B591="","",IFERROR(XLOOKUP(B591,DATA!$B$4:$B$2103,DATA!$W$4:$W$2103,"",0,1),""))</f>
        <v>830092963</v>
      </c>
      <c r="F591" s="52" t="str">
        <f t="array" ref="F591">IF(B591="","",IFERROR(XLOOKUP(E591,PROVEEDORES!$A$2:$A$200,PROVEEDORES!$B$2:$B$200,"NO ENCONTRADO",0,1),""))</f>
        <v>SUPERPOLO S.A.S</v>
      </c>
      <c r="G591" s="52" t="str">
        <f t="array" ref="G591">IF(B591="","",IFERROR(XLOOKUP(B591,DATA!$B$4:$B$2103,DATA!$L$4:$L$2103,"",0,1),""))</f>
        <v>UND</v>
      </c>
      <c r="H591" s="52">
        <f t="array" ref="H591">IF(B591="","",IFERROR(XLOOKUP(B591,DATA!$B$4:$B$2103,DATA!$E$4:$E$2103,0,0,1),0))</f>
        <v>1</v>
      </c>
      <c r="I591" s="53">
        <f t="array" ref="I591">IF(B591="","",IFERROR(XLOOKUP(B591,DATA!$B$4:$B$2103,DATA!$F$4:$F$2103,0,0,1),0))</f>
        <v>323194.2</v>
      </c>
      <c r="J591" s="53">
        <f t="shared" si="1"/>
        <v>323194.2</v>
      </c>
      <c r="K591" s="52">
        <f t="array" ref="K591">IF(B591="","",IFERROR(XLOOKUP(B591,DATA!$B$4:$B$2103,DATA!$N$4:$N$2103,0,0,1),0))</f>
        <v>3</v>
      </c>
      <c r="L591" s="86">
        <f t="shared" si="2"/>
        <v>0.008219178082</v>
      </c>
      <c r="M591" s="52">
        <f t="array" ref="M591">IF(B591="","",IFERROR(XLOOKUP(B591,DATA!$B$4:$B$2103,DATA!$P$4:$P$2103,0,0,1),0))</f>
        <v>0</v>
      </c>
      <c r="N591" s="52">
        <f t="shared" si="3"/>
        <v>0</v>
      </c>
      <c r="O591" s="52">
        <f t="shared" si="4"/>
        <v>0</v>
      </c>
      <c r="P591" s="52">
        <f t="shared" si="5"/>
        <v>122</v>
      </c>
      <c r="Q591" s="52" t="str">
        <f t="shared" si="6"/>
        <v>OPTIMO</v>
      </c>
      <c r="R591" s="52" t="str">
        <f t="shared" si="7"/>
        <v>NIVEL OPTIMO</v>
      </c>
      <c r="S591" s="52">
        <f t="shared" si="8"/>
        <v>0</v>
      </c>
      <c r="T591" s="53">
        <f t="shared" si="9"/>
        <v>0</v>
      </c>
      <c r="U591" s="52" t="str">
        <f t="array" ref="U591">IF(B591="","",IFERROR(XLOOKUP(B591,DATA!$B$4:$B$2103,DATA!$M$4:$M$2103,"",0,1),""))</f>
        <v>A</v>
      </c>
      <c r="V591" s="52" t="str">
        <f t="array" ref="V591">IF(B591="","",IFERROR(XLOOKUP(B591,DATA!$B$4:$B$2103,DATA!$X$4:$X$2103,"",0,1),""))</f>
        <v>SU01C0110</v>
      </c>
      <c r="W591" s="52" t="str">
        <f t="array" ref="W591">IF(B591="","",IFERROR(XLOOKUP(B591,DATA!$B$4:$B$2103,DATA!$H$4:$H$2103,"",0,1),""))</f>
        <v>ELECTRICIDAD</v>
      </c>
      <c r="X591" s="52" t="str">
        <f t="shared" si="10"/>
        <v>2-ALTA</v>
      </c>
      <c r="Y591" s="87" t="str">
        <f t="shared" si="11"/>
        <v/>
      </c>
      <c r="Z591" s="52" t="str">
        <f t="shared" si="12"/>
        <v/>
      </c>
    </row>
    <row r="592" ht="15.75" customHeight="1">
      <c r="B592" s="47">
        <f>IF(DATA!B592="","",DATA!B592)</f>
        <v>30700009</v>
      </c>
      <c r="C592" s="47">
        <f t="array" ref="C592">IF(B592="","",IFERROR(XLOOKUP(B592,DATA!$B$4:$B$2103,DATA!$D$4:$D$2103,"",0,1),""))</f>
        <v>1303081226</v>
      </c>
      <c r="D592" s="47" t="str">
        <f t="array" ref="D592">IF(B592="","",IFERROR(XLOOKUP(B592,DATA!$B$4:$B$2103,DATA!$C$4:$C$2103,"",0,1),""))</f>
        <v>ANTENA GPS GPRS</v>
      </c>
      <c r="E592" s="47">
        <f t="array" ref="E592">IF(B592="","",IFERROR(XLOOKUP(B592,DATA!$B$4:$B$2103,DATA!$W$4:$W$2103,"",0,1),""))</f>
        <v>900453688</v>
      </c>
      <c r="F592" s="47" t="str">
        <f t="array" ref="F592">IF(B592="","",IFERROR(XLOOKUP(E592,PROVEEDORES!$A$2:$A$200,PROVEEDORES!$B$2:$B$200,"NO ENCONTRADO",0,1),""))</f>
        <v>RECAUDO BOGOTA SAS</v>
      </c>
      <c r="G592" s="47" t="str">
        <f t="array" ref="G592">IF(B592="","",IFERROR(XLOOKUP(B592,DATA!$B$4:$B$2103,DATA!$L$4:$L$2103,"",0,1),""))</f>
        <v>UND</v>
      </c>
      <c r="H592" s="47">
        <f t="array" ref="H592">IF(B592="","",IFERROR(XLOOKUP(B592,DATA!$B$4:$B$2103,DATA!$E$4:$E$2103,0,0,1),0))</f>
        <v>0</v>
      </c>
      <c r="I592" s="48">
        <f t="array" ref="I592">IF(B592="","",IFERROR(XLOOKUP(B592,DATA!$B$4:$B$2103,DATA!$F$4:$F$2103,0,0,1),0))</f>
        <v>1117377</v>
      </c>
      <c r="J592" s="48">
        <f t="shared" si="1"/>
        <v>0</v>
      </c>
      <c r="K592" s="47">
        <f t="array" ref="K592">IF(B592="","",IFERROR(XLOOKUP(B592,DATA!$B$4:$B$2103,DATA!$N$4:$N$2103,0,0,1),0))</f>
        <v>2</v>
      </c>
      <c r="L592" s="85">
        <f t="shared" si="2"/>
        <v>0.005479452055</v>
      </c>
      <c r="M592" s="47">
        <f t="array" ref="M592">IF(B592="","",IFERROR(XLOOKUP(B592,DATA!$B$4:$B$2103,DATA!$P$4:$P$2103,0,0,1),0))</f>
        <v>0</v>
      </c>
      <c r="N592" s="47">
        <f t="shared" si="3"/>
        <v>0</v>
      </c>
      <c r="O592" s="47">
        <f t="shared" si="4"/>
        <v>0</v>
      </c>
      <c r="P592" s="47">
        <f t="shared" si="5"/>
        <v>0</v>
      </c>
      <c r="Q592" s="47" t="str">
        <f t="shared" si="6"/>
        <v>CRITICO</v>
      </c>
      <c r="R592" s="47" t="str">
        <f t="shared" si="7"/>
        <v>PEDIR INMEDIATAMENTE</v>
      </c>
      <c r="S592" s="47">
        <f t="shared" si="8"/>
        <v>0</v>
      </c>
      <c r="T592" s="48">
        <f t="shared" si="9"/>
        <v>0</v>
      </c>
      <c r="U592" s="47" t="str">
        <f t="array" ref="U592">IF(B592="","",IFERROR(XLOOKUP(B592,DATA!$B$4:$B$2103,DATA!$M$4:$M$2103,"",0,1),""))</f>
        <v>A</v>
      </c>
      <c r="V592" s="47" t="str">
        <f t="array" ref="V592">IF(B592="","",IFERROR(XLOOKUP(B592,DATA!$B$4:$B$2103,DATA!$X$4:$X$2103,"",0,1),""))</f>
        <v>SU01A0304</v>
      </c>
      <c r="W592" s="47" t="str">
        <f t="array" ref="W592">IF(B592="","",IFERROR(XLOOKUP(B592,DATA!$B$4:$B$2103,DATA!$H$4:$H$2103,"",0,1),""))</f>
        <v>COMUNICACIONES</v>
      </c>
      <c r="X592" s="47" t="str">
        <f t="shared" si="10"/>
        <v>1-MAXIMA</v>
      </c>
      <c r="Y592" s="65">
        <f t="shared" si="11"/>
        <v>2.00592</v>
      </c>
      <c r="Z592" s="47">
        <f t="shared" si="12"/>
        <v>30700009</v>
      </c>
    </row>
    <row r="593" ht="15.75" customHeight="1">
      <c r="B593" s="52">
        <f>IF(DATA!B593="","",DATA!B593)</f>
        <v>30700010</v>
      </c>
      <c r="C593" s="52">
        <f t="array" ref="C593">IF(B593="","",IFERROR(XLOOKUP(B593,DATA!$B$4:$B$2103,DATA!$D$4:$D$2103,"",0,1),""))</f>
        <v>120808337</v>
      </c>
      <c r="D593" s="52" t="str">
        <f t="array" ref="D593">IF(B593="","",IFERROR(XLOOKUP(B593,DATA!$B$4:$B$2103,DATA!$C$4:$C$2103,"",0,1),""))</f>
        <v>AMPLIFICADOR DE AUDIO</v>
      </c>
      <c r="E593" s="52">
        <f t="array" ref="E593">IF(B593="","",IFERROR(XLOOKUP(B593,DATA!$B$4:$B$2103,DATA!$W$4:$W$2103,"",0,1),""))</f>
        <v>900453688</v>
      </c>
      <c r="F593" s="52" t="str">
        <f t="array" ref="F593">IF(B593="","",IFERROR(XLOOKUP(E593,PROVEEDORES!$A$2:$A$200,PROVEEDORES!$B$2:$B$200,"NO ENCONTRADO",0,1),""))</f>
        <v>RECAUDO BOGOTA SAS</v>
      </c>
      <c r="G593" s="52" t="str">
        <f t="array" ref="G593">IF(B593="","",IFERROR(XLOOKUP(B593,DATA!$B$4:$B$2103,DATA!$L$4:$L$2103,"",0,1),""))</f>
        <v>UND</v>
      </c>
      <c r="H593" s="52">
        <f t="array" ref="H593">IF(B593="","",IFERROR(XLOOKUP(B593,DATA!$B$4:$B$2103,DATA!$E$4:$E$2103,0,0,1),0))</f>
        <v>0</v>
      </c>
      <c r="I593" s="53">
        <f t="array" ref="I593">IF(B593="","",IFERROR(XLOOKUP(B593,DATA!$B$4:$B$2103,DATA!$F$4:$F$2103,0,0,1),0))</f>
        <v>670684</v>
      </c>
      <c r="J593" s="53">
        <f t="shared" si="1"/>
        <v>0</v>
      </c>
      <c r="K593" s="52">
        <f t="array" ref="K593">IF(B593="","",IFERROR(XLOOKUP(B593,DATA!$B$4:$B$2103,DATA!$N$4:$N$2103,0,0,1),0))</f>
        <v>2</v>
      </c>
      <c r="L593" s="86">
        <f t="shared" si="2"/>
        <v>0.005479452055</v>
      </c>
      <c r="M593" s="52">
        <f t="array" ref="M593">IF(B593="","",IFERROR(XLOOKUP(B593,DATA!$B$4:$B$2103,DATA!$P$4:$P$2103,0,0,1),0))</f>
        <v>0</v>
      </c>
      <c r="N593" s="52">
        <f t="shared" si="3"/>
        <v>0</v>
      </c>
      <c r="O593" s="52">
        <f t="shared" si="4"/>
        <v>0</v>
      </c>
      <c r="P593" s="52">
        <f t="shared" si="5"/>
        <v>0</v>
      </c>
      <c r="Q593" s="52" t="str">
        <f t="shared" si="6"/>
        <v>CRITICO</v>
      </c>
      <c r="R593" s="52" t="str">
        <f t="shared" si="7"/>
        <v>PEDIR INMEDIATAMENTE</v>
      </c>
      <c r="S593" s="52">
        <f t="shared" si="8"/>
        <v>0</v>
      </c>
      <c r="T593" s="53">
        <f t="shared" si="9"/>
        <v>0</v>
      </c>
      <c r="U593" s="52" t="str">
        <f t="array" ref="U593">IF(B593="","",IFERROR(XLOOKUP(B593,DATA!$B$4:$B$2103,DATA!$M$4:$M$2103,"",0,1),""))</f>
        <v>B</v>
      </c>
      <c r="V593" s="52" t="str">
        <f t="array" ref="V593">IF(B593="","",IFERROR(XLOOKUP(B593,DATA!$B$4:$B$2103,DATA!$X$4:$X$2103,"",0,1),""))</f>
        <v>SU01A0202</v>
      </c>
      <c r="W593" s="52" t="str">
        <f t="array" ref="W593">IF(B593="","",IFERROR(XLOOKUP(B593,DATA!$B$4:$B$2103,DATA!$H$4:$H$2103,"",0,1),""))</f>
        <v>COMUNICACIONES</v>
      </c>
      <c r="X593" s="52" t="str">
        <f t="shared" si="10"/>
        <v>3-MEDIA</v>
      </c>
      <c r="Y593" s="87">
        <f t="shared" si="11"/>
        <v>2.00593</v>
      </c>
      <c r="Z593" s="52">
        <f t="shared" si="12"/>
        <v>30700010</v>
      </c>
    </row>
    <row r="594" ht="15.75" customHeight="1">
      <c r="B594" s="47" t="str">
        <f>IF(DATA!B594="","",DATA!B594)</f>
        <v>30700010-R</v>
      </c>
      <c r="C594" s="47">
        <f t="array" ref="C594">IF(B594="","",IFERROR(XLOOKUP(B594,DATA!$B$4:$B$2103,DATA!$D$4:$D$2103,"",0,1),""))</f>
        <v>120808337</v>
      </c>
      <c r="D594" s="47" t="str">
        <f t="array" ref="D594">IF(B594="","",IFERROR(XLOOKUP(B594,DATA!$B$4:$B$2103,DATA!$C$4:$C$2103,"",0,1),""))</f>
        <v>AMPLIFICADOR DE AUDIO</v>
      </c>
      <c r="E594" s="47">
        <f t="array" ref="E594">IF(B594="","",IFERROR(XLOOKUP(B594,DATA!$B$4:$B$2103,DATA!$W$4:$W$2103,"",0,1),""))</f>
        <v>901563039</v>
      </c>
      <c r="F594" s="47" t="str">
        <f t="array" ref="F594">IF(B594="","",IFERROR(XLOOKUP(E594,PROVEEDORES!$A$2:$A$200,PROVEEDORES!$B$2:$B$200,"NO ENCONTRADO",0,1),""))</f>
        <v>AUTOTRONICA MASTER SAS</v>
      </c>
      <c r="G594" s="47" t="str">
        <f t="array" ref="G594">IF(B594="","",IFERROR(XLOOKUP(B594,DATA!$B$4:$B$2103,DATA!$L$4:$L$2103,"",0,1),""))</f>
        <v>UND</v>
      </c>
      <c r="H594" s="47">
        <f t="array" ref="H594">IF(B594="","",IFERROR(XLOOKUP(B594,DATA!$B$4:$B$2103,DATA!$E$4:$E$2103,0,0,1),0))</f>
        <v>1</v>
      </c>
      <c r="I594" s="48">
        <f t="array" ref="I594">IF(B594="","",IFERROR(XLOOKUP(B594,DATA!$B$4:$B$2103,DATA!$F$4:$F$2103,0,0,1),0))</f>
        <v>238000</v>
      </c>
      <c r="J594" s="48">
        <f t="shared" si="1"/>
        <v>238000</v>
      </c>
      <c r="K594" s="47">
        <f t="array" ref="K594">IF(B594="","",IFERROR(XLOOKUP(B594,DATA!$B$4:$B$2103,DATA!$N$4:$N$2103,0,0,1),0))</f>
        <v>62</v>
      </c>
      <c r="L594" s="85">
        <f t="shared" si="2"/>
        <v>0.1698630137</v>
      </c>
      <c r="M594" s="47">
        <f t="array" ref="M594">IF(B594="","",IFERROR(XLOOKUP(B594,DATA!$B$4:$B$2103,DATA!$P$4:$P$2103,0,0,1),0))</f>
        <v>0</v>
      </c>
      <c r="N594" s="47">
        <f t="shared" si="3"/>
        <v>1</v>
      </c>
      <c r="O594" s="47">
        <f t="shared" si="4"/>
        <v>2</v>
      </c>
      <c r="P594" s="47">
        <f t="shared" si="5"/>
        <v>6</v>
      </c>
      <c r="Q594" s="47" t="str">
        <f t="shared" si="6"/>
        <v>REORDEN INMEDIATO</v>
      </c>
      <c r="R594" s="47" t="str">
        <f t="shared" si="7"/>
        <v>GENERAR OC EN 24H</v>
      </c>
      <c r="S594" s="47">
        <f t="shared" si="8"/>
        <v>1</v>
      </c>
      <c r="T594" s="48">
        <f t="shared" si="9"/>
        <v>238000</v>
      </c>
      <c r="U594" s="47" t="str">
        <f t="array" ref="U594">IF(B594="","",IFERROR(XLOOKUP(B594,DATA!$B$4:$B$2103,DATA!$M$4:$M$2103,"",0,1),""))</f>
        <v>A</v>
      </c>
      <c r="V594" s="47" t="str">
        <f t="array" ref="V594">IF(B594="","",IFERROR(XLOOKUP(B594,DATA!$B$4:$B$2103,DATA!$X$4:$X$2103,"",0,1),""))</f>
        <v>SU01B0205</v>
      </c>
      <c r="W594" s="47" t="str">
        <f t="array" ref="W594">IF(B594="","",IFERROR(XLOOKUP(B594,DATA!$B$4:$B$2103,DATA!$H$4:$H$2103,"",0,1),""))</f>
        <v>COMUNICACIONES</v>
      </c>
      <c r="X594" s="47" t="str">
        <f t="shared" si="10"/>
        <v>2-ALTA</v>
      </c>
      <c r="Y594" s="65" t="str">
        <f t="shared" si="11"/>
        <v/>
      </c>
      <c r="Z594" s="47" t="str">
        <f t="shared" si="12"/>
        <v/>
      </c>
    </row>
    <row r="595" ht="15.75" customHeight="1">
      <c r="B595" s="52">
        <f>IF(DATA!B595="","",DATA!B595)</f>
        <v>30700011</v>
      </c>
      <c r="C595" s="52">
        <f t="array" ref="C595">IF(B595="","",IFERROR(XLOOKUP(B595,DATA!$B$4:$B$2103,DATA!$D$4:$D$2103,"",0,1),""))</f>
        <v>20940658</v>
      </c>
      <c r="D595" s="52" t="str">
        <f t="array" ref="D595">IF(B595="","",IFERROR(XLOOKUP(B595,DATA!$B$4:$B$2103,DATA!$C$4:$C$2103,"",0,1),""))</f>
        <v>ANTENA TELEMETRIA</v>
      </c>
      <c r="E595" s="52">
        <f t="array" ref="E595">IF(B595="","",IFERROR(XLOOKUP(B595,DATA!$B$4:$B$2103,DATA!$W$4:$W$2103,"",0,1),""))</f>
        <v>900315569</v>
      </c>
      <c r="F595" s="52" t="str">
        <f t="array" ref="F595">IF(B595="","",IFERROR(XLOOKUP(E595,PROVEEDORES!$A$2:$A$200,PROVEEDORES!$B$2:$B$200,"NO ENCONTRADO",0,1),""))</f>
        <v>VOLVO GROUP COLOMBIA S A S</v>
      </c>
      <c r="G595" s="52" t="str">
        <f t="array" ref="G595">IF(B595="","",IFERROR(XLOOKUP(B595,DATA!$B$4:$B$2103,DATA!$L$4:$L$2103,"",0,1),""))</f>
        <v>UND</v>
      </c>
      <c r="H595" s="52">
        <f t="array" ref="H595">IF(B595="","",IFERROR(XLOOKUP(B595,DATA!$B$4:$B$2103,DATA!$E$4:$E$2103,0,0,1),0))</f>
        <v>0</v>
      </c>
      <c r="I595" s="53">
        <f t="array" ref="I595">IF(B595="","",IFERROR(XLOOKUP(B595,DATA!$B$4:$B$2103,DATA!$F$4:$F$2103,0,0,1),0))</f>
        <v>362898.5</v>
      </c>
      <c r="J595" s="53">
        <f t="shared" si="1"/>
        <v>0</v>
      </c>
      <c r="K595" s="52">
        <f t="array" ref="K595">IF(B595="","",IFERROR(XLOOKUP(B595,DATA!$B$4:$B$2103,DATA!$N$4:$N$2103,0,0,1),0))</f>
        <v>18</v>
      </c>
      <c r="L595" s="86">
        <f t="shared" si="2"/>
        <v>0.04931506849</v>
      </c>
      <c r="M595" s="52">
        <f t="array" ref="M595">IF(B595="","",IFERROR(XLOOKUP(B595,DATA!$B$4:$B$2103,DATA!$P$4:$P$2103,0,0,1),0))</f>
        <v>0</v>
      </c>
      <c r="N595" s="52">
        <f t="shared" si="3"/>
        <v>0</v>
      </c>
      <c r="O595" s="52">
        <f t="shared" si="4"/>
        <v>0</v>
      </c>
      <c r="P595" s="52">
        <f t="shared" si="5"/>
        <v>0</v>
      </c>
      <c r="Q595" s="52" t="str">
        <f t="shared" si="6"/>
        <v>CRITICO</v>
      </c>
      <c r="R595" s="52" t="str">
        <f t="shared" si="7"/>
        <v>PEDIR INMEDIATAMENTE</v>
      </c>
      <c r="S595" s="52">
        <f t="shared" si="8"/>
        <v>0</v>
      </c>
      <c r="T595" s="53">
        <f t="shared" si="9"/>
        <v>0</v>
      </c>
      <c r="U595" s="52" t="str">
        <f t="array" ref="U595">IF(B595="","",IFERROR(XLOOKUP(B595,DATA!$B$4:$B$2103,DATA!$M$4:$M$2103,"",0,1),""))</f>
        <v>A</v>
      </c>
      <c r="V595" s="52" t="str">
        <f t="array" ref="V595">IF(B595="","",IFERROR(XLOOKUP(B595,DATA!$B$4:$B$2103,DATA!$X$4:$X$2103,"",0,1),""))</f>
        <v>SU01F0303</v>
      </c>
      <c r="W595" s="52" t="str">
        <f t="array" ref="W595">IF(B595="","",IFERROR(XLOOKUP(B595,DATA!$B$4:$B$2103,DATA!$H$4:$H$2103,"",0,1),""))</f>
        <v>COMUNICACIONES</v>
      </c>
      <c r="X595" s="52" t="str">
        <f t="shared" si="10"/>
        <v>1-MAXIMA</v>
      </c>
      <c r="Y595" s="87">
        <f t="shared" si="11"/>
        <v>18.00595</v>
      </c>
      <c r="Z595" s="52">
        <f t="shared" si="12"/>
        <v>30700011</v>
      </c>
    </row>
    <row r="596" ht="15.75" customHeight="1">
      <c r="B596" s="47">
        <f>IF(DATA!B596="","",DATA!B596)</f>
        <v>3110102</v>
      </c>
      <c r="C596" s="47" t="str">
        <f t="array" ref="C596">IF(B596="","",IFERROR(XLOOKUP(B596,DATA!$B$4:$B$2103,DATA!$D$4:$D$2103,"",0,1),""))</f>
        <v>3100796BEG</v>
      </c>
      <c r="D596" s="47" t="str">
        <f t="array" ref="D596">IF(B596="","",IFERROR(XLOOKUP(B596,DATA!$B$4:$B$2103,DATA!$C$4:$C$2103,"",0,1),""))</f>
        <v>AGUA DE BATERIA</v>
      </c>
      <c r="E596" s="47">
        <f t="array" ref="E596">IF(B596="","",IFERROR(XLOOKUP(B596,DATA!$B$4:$B$2103,DATA!$W$4:$W$2103,"",0,1),""))</f>
        <v>900559347</v>
      </c>
      <c r="F596" s="47" t="str">
        <f t="array" ref="F596">IF(B596="","",IFERROR(XLOOKUP(E596,PROVEEDORES!$A$2:$A$200,PROVEEDORES!$B$2:$B$200,"NO ENCONTRADO",0,1),""))</f>
        <v>M GREEN SAS</v>
      </c>
      <c r="G596" s="47" t="str">
        <f t="array" ref="G596">IF(B596="","",IFERROR(XLOOKUP(B596,DATA!$B$4:$B$2103,DATA!$L$4:$L$2103,"",0,1),""))</f>
        <v>UND</v>
      </c>
      <c r="H596" s="47">
        <f t="array" ref="H596">IF(B596="","",IFERROR(XLOOKUP(B596,DATA!$B$4:$B$2103,DATA!$E$4:$E$2103,0,0,1),0))</f>
        <v>61</v>
      </c>
      <c r="I596" s="48">
        <f t="array" ref="I596">IF(B596="","",IFERROR(XLOOKUP(B596,DATA!$B$4:$B$2103,DATA!$F$4:$F$2103,0,0,1),0))</f>
        <v>4165</v>
      </c>
      <c r="J596" s="48">
        <f t="shared" si="1"/>
        <v>254065</v>
      </c>
      <c r="K596" s="47">
        <f t="array" ref="K596">IF(B596="","",IFERROR(XLOOKUP(B596,DATA!$B$4:$B$2103,DATA!$N$4:$N$2103,0,0,1),0))</f>
        <v>2972</v>
      </c>
      <c r="L596" s="85">
        <f t="shared" si="2"/>
        <v>8.142465753</v>
      </c>
      <c r="M596" s="47">
        <f t="array" ref="M596">IF(B596="","",IFERROR(XLOOKUP(B596,DATA!$B$4:$B$2103,DATA!$P$4:$P$2103,0,0,1),0))</f>
        <v>0</v>
      </c>
      <c r="N596" s="47">
        <f t="shared" si="3"/>
        <v>28</v>
      </c>
      <c r="O596" s="47">
        <f t="shared" si="4"/>
        <v>85</v>
      </c>
      <c r="P596" s="47">
        <f t="shared" si="5"/>
        <v>7</v>
      </c>
      <c r="Q596" s="47" t="str">
        <f t="shared" si="6"/>
        <v>REORDEN INMEDIATO</v>
      </c>
      <c r="R596" s="47" t="str">
        <f t="shared" si="7"/>
        <v>GENERAR OC EN 24H</v>
      </c>
      <c r="S596" s="47">
        <f t="shared" si="8"/>
        <v>24</v>
      </c>
      <c r="T596" s="48">
        <f t="shared" si="9"/>
        <v>99960</v>
      </c>
      <c r="U596" s="47" t="str">
        <f t="array" ref="U596">IF(B596="","",IFERROR(XLOOKUP(B596,DATA!$B$4:$B$2103,DATA!$M$4:$M$2103,"",0,1),""))</f>
        <v>A</v>
      </c>
      <c r="V596" s="47" t="str">
        <f t="array" ref="V596">IF(B596="","",IFERROR(XLOOKUP(B596,DATA!$B$4:$B$2103,DATA!$X$4:$X$2103,"",0,1),""))</f>
        <v>SU01F0201</v>
      </c>
      <c r="W596" s="47" t="str">
        <f t="array" ref="W596">IF(B596="","",IFERROR(XLOOKUP(B596,DATA!$B$4:$B$2103,DATA!$H$4:$H$2103,"",0,1),""))</f>
        <v>ELECTRICIDAD</v>
      </c>
      <c r="X596" s="47" t="str">
        <f t="shared" si="10"/>
        <v>2-ALTA</v>
      </c>
      <c r="Y596" s="65" t="str">
        <f t="shared" si="11"/>
        <v/>
      </c>
      <c r="Z596" s="47" t="str">
        <f t="shared" si="12"/>
        <v/>
      </c>
    </row>
    <row r="597" ht="15.75" customHeight="1">
      <c r="B597" s="52">
        <f>IF(DATA!B597="","",DATA!B597)</f>
        <v>3110103</v>
      </c>
      <c r="C597" s="52" t="str">
        <f t="array" ref="C597">IF(B597="","",IFERROR(XLOOKUP(B597,DATA!$B$4:$B$2103,DATA!$D$4:$D$2103,"",0,1),""))</f>
        <v>SIE001</v>
      </c>
      <c r="D597" s="52" t="str">
        <f t="array" ref="D597">IF(B597="","",IFERROR(XLOOKUP(B597,DATA!$B$4:$B$2103,DATA!$C$4:$C$2103,"",0,1),""))</f>
        <v>FUSIBLE PLANO DE 150 AMP</v>
      </c>
      <c r="E597" s="52">
        <f t="array" ref="E597">IF(B597="","",IFERROR(XLOOKUP(B597,DATA!$B$4:$B$2103,DATA!$W$4:$W$2103,"",0,1),""))</f>
        <v>900695767</v>
      </c>
      <c r="F597" s="52" t="str">
        <f t="array" ref="F597">IF(B597="","",IFERROR(XLOOKUP(E597,PROVEEDORES!$A$2:$A$200,PROVEEDORES!$B$2:$B$200,"NO ENCONTRADO",0,1),""))</f>
        <v>SOLUCIONES INDUSTRIALES ELECTRORED SIE S.A.S.</v>
      </c>
      <c r="G597" s="52" t="str">
        <f t="array" ref="G597">IF(B597="","",IFERROR(XLOOKUP(B597,DATA!$B$4:$B$2103,DATA!$L$4:$L$2103,"",0,1),""))</f>
        <v>UND</v>
      </c>
      <c r="H597" s="52">
        <f t="array" ref="H597">IF(B597="","",IFERROR(XLOOKUP(B597,DATA!$B$4:$B$2103,DATA!$E$4:$E$2103,0,0,1),0))</f>
        <v>18</v>
      </c>
      <c r="I597" s="53">
        <f t="array" ref="I597">IF(B597="","",IFERROR(XLOOKUP(B597,DATA!$B$4:$B$2103,DATA!$F$4:$F$2103,0,0,1),0))</f>
        <v>16660</v>
      </c>
      <c r="J597" s="53">
        <f t="shared" si="1"/>
        <v>299880</v>
      </c>
      <c r="K597" s="52">
        <f t="array" ref="K597">IF(B597="","",IFERROR(XLOOKUP(B597,DATA!$B$4:$B$2103,DATA!$N$4:$N$2103,0,0,1),0))</f>
        <v>12</v>
      </c>
      <c r="L597" s="86">
        <f t="shared" si="2"/>
        <v>0.03287671233</v>
      </c>
      <c r="M597" s="52">
        <f t="array" ref="M597">IF(B597="","",IFERROR(XLOOKUP(B597,DATA!$B$4:$B$2103,DATA!$P$4:$P$2103,0,0,1),0))</f>
        <v>0</v>
      </c>
      <c r="N597" s="52">
        <f t="shared" si="3"/>
        <v>0</v>
      </c>
      <c r="O597" s="52">
        <f t="shared" si="4"/>
        <v>0</v>
      </c>
      <c r="P597" s="52">
        <f t="shared" si="5"/>
        <v>548</v>
      </c>
      <c r="Q597" s="52" t="str">
        <f t="shared" si="6"/>
        <v>EXCESO</v>
      </c>
      <c r="R597" s="52" t="str">
        <f t="shared" si="7"/>
        <v>EVALUAR REDUCCION</v>
      </c>
      <c r="S597" s="52">
        <f t="shared" si="8"/>
        <v>0</v>
      </c>
      <c r="T597" s="53">
        <f t="shared" si="9"/>
        <v>0</v>
      </c>
      <c r="U597" s="52" t="str">
        <f t="array" ref="U597">IF(B597="","",IFERROR(XLOOKUP(B597,DATA!$B$4:$B$2103,DATA!$M$4:$M$2103,"",0,1),""))</f>
        <v>A</v>
      </c>
      <c r="V597" s="52" t="str">
        <f t="array" ref="V597">IF(B597="","",IFERROR(XLOOKUP(B597,DATA!$B$4:$B$2103,DATA!$X$4:$X$2103,"",0,1),""))</f>
        <v>SU01D0103</v>
      </c>
      <c r="W597" s="52" t="str">
        <f t="array" ref="W597">IF(B597="","",IFERROR(XLOOKUP(B597,DATA!$B$4:$B$2103,DATA!$H$4:$H$2103,"",0,1),""))</f>
        <v>ELECTRICIDAD</v>
      </c>
      <c r="X597" s="52" t="str">
        <f t="shared" si="10"/>
        <v>2-ALTA</v>
      </c>
      <c r="Y597" s="87" t="str">
        <f t="shared" si="11"/>
        <v/>
      </c>
      <c r="Z597" s="52" t="str">
        <f t="shared" si="12"/>
        <v/>
      </c>
    </row>
    <row r="598" ht="15.75" customHeight="1">
      <c r="B598" s="47">
        <f>IF(DATA!B598="","",DATA!B598)</f>
        <v>32000004</v>
      </c>
      <c r="C598" s="47">
        <f t="array" ref="C598">IF(B598="","",IFERROR(XLOOKUP(B598,DATA!$B$4:$B$2103,DATA!$D$4:$D$2103,"",0,1),""))</f>
        <v>20554674</v>
      </c>
      <c r="D598" s="47" t="str">
        <f t="array" ref="D598">IF(B598="","",IFERROR(XLOOKUP(B598,DATA!$B$4:$B$2103,DATA!$C$4:$C$2103,"",0,1),""))</f>
        <v>CUBIERTA DE CONECTOR MODULO MOTOR</v>
      </c>
      <c r="E598" s="47">
        <f t="array" ref="E598">IF(B598="","",IFERROR(XLOOKUP(B598,DATA!$B$4:$B$2103,DATA!$W$4:$W$2103,"",0,1),""))</f>
        <v>900315569</v>
      </c>
      <c r="F598" s="47" t="str">
        <f t="array" ref="F598">IF(B598="","",IFERROR(XLOOKUP(E598,PROVEEDORES!$A$2:$A$200,PROVEEDORES!$B$2:$B$200,"NO ENCONTRADO",0,1),""))</f>
        <v>VOLVO GROUP COLOMBIA S A S</v>
      </c>
      <c r="G598" s="47" t="str">
        <f t="array" ref="G598">IF(B598="","",IFERROR(XLOOKUP(B598,DATA!$B$4:$B$2103,DATA!$L$4:$L$2103,"",0,1),""))</f>
        <v>UND</v>
      </c>
      <c r="H598" s="47">
        <f t="array" ref="H598">IF(B598="","",IFERROR(XLOOKUP(B598,DATA!$B$4:$B$2103,DATA!$E$4:$E$2103,0,0,1),0))</f>
        <v>1</v>
      </c>
      <c r="I598" s="48">
        <f t="array" ref="I598">IF(B598="","",IFERROR(XLOOKUP(B598,DATA!$B$4:$B$2103,DATA!$F$4:$F$2103,0,0,1),0))</f>
        <v>61919</v>
      </c>
      <c r="J598" s="48">
        <f t="shared" si="1"/>
        <v>61919</v>
      </c>
      <c r="K598" s="47">
        <f t="array" ref="K598">IF(B598="","",IFERROR(XLOOKUP(B598,DATA!$B$4:$B$2103,DATA!$N$4:$N$2103,0,0,1),0))</f>
        <v>3</v>
      </c>
      <c r="L598" s="85">
        <f t="shared" si="2"/>
        <v>0.008219178082</v>
      </c>
      <c r="M598" s="47">
        <f t="array" ref="M598">IF(B598="","",IFERROR(XLOOKUP(B598,DATA!$B$4:$B$2103,DATA!$P$4:$P$2103,0,0,1),0))</f>
        <v>0</v>
      </c>
      <c r="N598" s="47">
        <f t="shared" si="3"/>
        <v>0</v>
      </c>
      <c r="O598" s="47">
        <f t="shared" si="4"/>
        <v>0</v>
      </c>
      <c r="P598" s="47">
        <f t="shared" si="5"/>
        <v>122</v>
      </c>
      <c r="Q598" s="47" t="str">
        <f t="shared" si="6"/>
        <v>OPTIMO</v>
      </c>
      <c r="R598" s="47" t="str">
        <f t="shared" si="7"/>
        <v>NIVEL OPTIMO</v>
      </c>
      <c r="S598" s="47">
        <f t="shared" si="8"/>
        <v>0</v>
      </c>
      <c r="T598" s="48">
        <f t="shared" si="9"/>
        <v>0</v>
      </c>
      <c r="U598" s="47" t="str">
        <f t="array" ref="U598">IF(B598="","",IFERROR(XLOOKUP(B598,DATA!$B$4:$B$2103,DATA!$M$4:$M$2103,"",0,1),""))</f>
        <v>A</v>
      </c>
      <c r="V598" s="47" t="str">
        <f t="array" ref="V598">IF(B598="","",IFERROR(XLOOKUP(B598,DATA!$B$4:$B$2103,DATA!$X$4:$X$2103,"",0,1),""))</f>
        <v>SU01F0303</v>
      </c>
      <c r="W598" s="47" t="str">
        <f t="array" ref="W598">IF(B598="","",IFERROR(XLOOKUP(B598,DATA!$B$4:$B$2103,DATA!$H$4:$H$2103,"",0,1),""))</f>
        <v>ELECTRICIDAD</v>
      </c>
      <c r="X598" s="47" t="str">
        <f t="shared" si="10"/>
        <v>2-ALTA</v>
      </c>
      <c r="Y598" s="65" t="str">
        <f t="shared" si="11"/>
        <v/>
      </c>
      <c r="Z598" s="47" t="str">
        <f t="shared" si="12"/>
        <v/>
      </c>
    </row>
    <row r="599" ht="15.75" customHeight="1">
      <c r="B599" s="52">
        <f>IF(DATA!B599="","",DATA!B599)</f>
        <v>32000005</v>
      </c>
      <c r="C599" s="52">
        <f t="array" ref="C599">IF(B599="","",IFERROR(XLOOKUP(B599,DATA!$B$4:$B$2103,DATA!$D$4:$D$2103,"",0,1),""))</f>
        <v>20429842</v>
      </c>
      <c r="D599" s="52" t="str">
        <f t="array" ref="D599">IF(B599="","",IFERROR(XLOOKUP(B599,DATA!$B$4:$B$2103,DATA!$C$4:$C$2103,"",0,1),""))</f>
        <v>CONECTOR MODULO MOTOR</v>
      </c>
      <c r="E599" s="52">
        <f t="array" ref="E599">IF(B599="","",IFERROR(XLOOKUP(B599,DATA!$B$4:$B$2103,DATA!$W$4:$W$2103,"",0,1),""))</f>
        <v>900315569</v>
      </c>
      <c r="F599" s="52" t="str">
        <f t="array" ref="F599">IF(B599="","",IFERROR(XLOOKUP(E599,PROVEEDORES!$A$2:$A$200,PROVEEDORES!$B$2:$B$200,"NO ENCONTRADO",0,1),""))</f>
        <v>VOLVO GROUP COLOMBIA S A S</v>
      </c>
      <c r="G599" s="52" t="str">
        <f t="array" ref="G599">IF(B599="","",IFERROR(XLOOKUP(B599,DATA!$B$4:$B$2103,DATA!$L$4:$L$2103,"",0,1),""))</f>
        <v>UND</v>
      </c>
      <c r="H599" s="52">
        <f t="array" ref="H599">IF(B599="","",IFERROR(XLOOKUP(B599,DATA!$B$4:$B$2103,DATA!$E$4:$E$2103,0,0,1),0))</f>
        <v>1</v>
      </c>
      <c r="I599" s="53">
        <f t="array" ref="I599">IF(B599="","",IFERROR(XLOOKUP(B599,DATA!$B$4:$B$2103,DATA!$F$4:$F$2103,0,0,1),0))</f>
        <v>140920.5</v>
      </c>
      <c r="J599" s="53">
        <f t="shared" si="1"/>
        <v>140920.5</v>
      </c>
      <c r="K599" s="52">
        <f t="array" ref="K599">IF(B599="","",IFERROR(XLOOKUP(B599,DATA!$B$4:$B$2103,DATA!$N$4:$N$2103,0,0,1),0))</f>
        <v>1</v>
      </c>
      <c r="L599" s="86">
        <f t="shared" si="2"/>
        <v>0.002739726027</v>
      </c>
      <c r="M599" s="52">
        <f t="array" ref="M599">IF(B599="","",IFERROR(XLOOKUP(B599,DATA!$B$4:$B$2103,DATA!$P$4:$P$2103,0,0,1),0))</f>
        <v>0</v>
      </c>
      <c r="N599" s="52">
        <f t="shared" si="3"/>
        <v>0</v>
      </c>
      <c r="O599" s="52">
        <f t="shared" si="4"/>
        <v>0</v>
      </c>
      <c r="P599" s="52">
        <f t="shared" si="5"/>
        <v>365</v>
      </c>
      <c r="Q599" s="52" t="str">
        <f t="shared" si="6"/>
        <v>EXCESO</v>
      </c>
      <c r="R599" s="52" t="str">
        <f t="shared" si="7"/>
        <v>EVALUAR REDUCCION</v>
      </c>
      <c r="S599" s="52">
        <f t="shared" si="8"/>
        <v>0</v>
      </c>
      <c r="T599" s="53">
        <f t="shared" si="9"/>
        <v>0</v>
      </c>
      <c r="U599" s="52" t="str">
        <f t="array" ref="U599">IF(B599="","",IFERROR(XLOOKUP(B599,DATA!$B$4:$B$2103,DATA!$M$4:$M$2103,"",0,1),""))</f>
        <v>A</v>
      </c>
      <c r="V599" s="52" t="str">
        <f t="array" ref="V599">IF(B599="","",IFERROR(XLOOKUP(B599,DATA!$B$4:$B$2103,DATA!$X$4:$X$2103,"",0,1),""))</f>
        <v>SU01F0204</v>
      </c>
      <c r="W599" s="52" t="str">
        <f t="array" ref="W599">IF(B599="","",IFERROR(XLOOKUP(B599,DATA!$B$4:$B$2103,DATA!$H$4:$H$2103,"",0,1),""))</f>
        <v>ELECTRICIDAD</v>
      </c>
      <c r="X599" s="52" t="str">
        <f t="shared" si="10"/>
        <v>2-ALTA</v>
      </c>
      <c r="Y599" s="87" t="str">
        <f t="shared" si="11"/>
        <v/>
      </c>
      <c r="Z599" s="52" t="str">
        <f t="shared" si="12"/>
        <v/>
      </c>
    </row>
    <row r="600" ht="15.75" customHeight="1">
      <c r="B600" s="47">
        <f>IF(DATA!B600="","",DATA!B600)</f>
        <v>32000006</v>
      </c>
      <c r="C600" s="47">
        <f t="array" ref="C600">IF(B600="","",IFERROR(XLOOKUP(B600,DATA!$B$4:$B$2103,DATA!$D$4:$D$2103,"",0,1),""))</f>
        <v>983014</v>
      </c>
      <c r="D600" s="47" t="str">
        <f t="array" ref="D600">IF(B600="","",IFERROR(XLOOKUP(B600,DATA!$B$4:$B$2103,DATA!$C$4:$C$2103,"",0,1),""))</f>
        <v>TERMINAL DE CABLE CONECTOR MODULO MOTOR</v>
      </c>
      <c r="E600" s="47">
        <f t="array" ref="E600">IF(B600="","",IFERROR(XLOOKUP(B600,DATA!$B$4:$B$2103,DATA!$W$4:$W$2103,"",0,1),""))</f>
        <v>900315569</v>
      </c>
      <c r="F600" s="47" t="str">
        <f t="array" ref="F600">IF(B600="","",IFERROR(XLOOKUP(E600,PROVEEDORES!$A$2:$A$200,PROVEEDORES!$B$2:$B$200,"NO ENCONTRADO",0,1),""))</f>
        <v>VOLVO GROUP COLOMBIA S A S</v>
      </c>
      <c r="G600" s="47" t="str">
        <f t="array" ref="G600">IF(B600="","",IFERROR(XLOOKUP(B600,DATA!$B$4:$B$2103,DATA!$L$4:$L$2103,"",0,1),""))</f>
        <v>UND</v>
      </c>
      <c r="H600" s="47">
        <f t="array" ref="H600">IF(B600="","",IFERROR(XLOOKUP(B600,DATA!$B$4:$B$2103,DATA!$E$4:$E$2103,0,0,1),0))</f>
        <v>24</v>
      </c>
      <c r="I600" s="48">
        <f t="array" ref="I600">IF(B600="","",IFERROR(XLOOKUP(B600,DATA!$B$4:$B$2103,DATA!$F$4:$F$2103,0,0,1),0))</f>
        <v>1108.01</v>
      </c>
      <c r="J600" s="48">
        <f t="shared" si="1"/>
        <v>26592.24</v>
      </c>
      <c r="K600" s="47">
        <f t="array" ref="K600">IF(B600="","",IFERROR(XLOOKUP(B600,DATA!$B$4:$B$2103,DATA!$N$4:$N$2103,0,0,1),0))</f>
        <v>0</v>
      </c>
      <c r="L600" s="85">
        <f t="shared" si="2"/>
        <v>0</v>
      </c>
      <c r="M600" s="47">
        <f t="array" ref="M600">IF(B600="","",IFERROR(XLOOKUP(B600,DATA!$B$4:$B$2103,DATA!$P$4:$P$2103,0,0,1),0))</f>
        <v>0</v>
      </c>
      <c r="N600" s="47">
        <f t="shared" si="3"/>
        <v>0</v>
      </c>
      <c r="O600" s="47">
        <f t="shared" si="4"/>
        <v>0</v>
      </c>
      <c r="P600" s="47" t="str">
        <f t="shared" si="5"/>
        <v/>
      </c>
      <c r="Q600" s="47" t="str">
        <f t="shared" si="6"/>
        <v>EXCESO</v>
      </c>
      <c r="R600" s="47" t="str">
        <f t="shared" si="7"/>
        <v>EVALUAR REDUCCION</v>
      </c>
      <c r="S600" s="47">
        <f t="shared" si="8"/>
        <v>0</v>
      </c>
      <c r="T600" s="48">
        <f t="shared" si="9"/>
        <v>0</v>
      </c>
      <c r="U600" s="47" t="str">
        <f t="array" ref="U600">IF(B600="","",IFERROR(XLOOKUP(B600,DATA!$B$4:$B$2103,DATA!$M$4:$M$2103,"",0,1),""))</f>
        <v>A</v>
      </c>
      <c r="V600" s="47" t="str">
        <f t="array" ref="V600">IF(B600="","",IFERROR(XLOOKUP(B600,DATA!$B$4:$B$2103,DATA!$X$4:$X$2103,"",0,1),""))</f>
        <v>SU01A0304</v>
      </c>
      <c r="W600" s="47" t="str">
        <f t="array" ref="W600">IF(B600="","",IFERROR(XLOOKUP(B600,DATA!$B$4:$B$2103,DATA!$H$4:$H$2103,"",0,1),""))</f>
        <v>ELECTRICIDAD</v>
      </c>
      <c r="X600" s="47" t="str">
        <f t="shared" si="10"/>
        <v>2-ALTA</v>
      </c>
      <c r="Y600" s="65" t="str">
        <f t="shared" si="11"/>
        <v/>
      </c>
      <c r="Z600" s="47" t="str">
        <f t="shared" si="12"/>
        <v/>
      </c>
    </row>
    <row r="601" ht="15.75" customHeight="1">
      <c r="B601" s="52">
        <f>IF(DATA!B601="","",DATA!B601)</f>
        <v>32000007</v>
      </c>
      <c r="C601" s="52">
        <f t="array" ref="C601">IF(B601="","",IFERROR(XLOOKUP(B601,DATA!$B$4:$B$2103,DATA!$D$4:$D$2103,"",0,1),""))</f>
        <v>25617877</v>
      </c>
      <c r="D601" s="52" t="str">
        <f t="array" ref="D601">IF(B601="","",IFERROR(XLOOKUP(B601,DATA!$B$4:$B$2103,DATA!$C$4:$C$2103,"",0,1),""))</f>
        <v>SELLADOR DE CABLE TERMINAL CABLE MODULO MOTOR</v>
      </c>
      <c r="E601" s="52">
        <f t="array" ref="E601">IF(B601="","",IFERROR(XLOOKUP(B601,DATA!$B$4:$B$2103,DATA!$W$4:$W$2103,"",0,1),""))</f>
        <v>900315569</v>
      </c>
      <c r="F601" s="52" t="str">
        <f t="array" ref="F601">IF(B601="","",IFERROR(XLOOKUP(E601,PROVEEDORES!$A$2:$A$200,PROVEEDORES!$B$2:$B$200,"NO ENCONTRADO",0,1),""))</f>
        <v>VOLVO GROUP COLOMBIA S A S</v>
      </c>
      <c r="G601" s="52" t="str">
        <f t="array" ref="G601">IF(B601="","",IFERROR(XLOOKUP(B601,DATA!$B$4:$B$2103,DATA!$L$4:$L$2103,"",0,1),""))</f>
        <v>UND</v>
      </c>
      <c r="H601" s="52">
        <f t="array" ref="H601">IF(B601="","",IFERROR(XLOOKUP(B601,DATA!$B$4:$B$2103,DATA!$E$4:$E$2103,0,0,1),0))</f>
        <v>19</v>
      </c>
      <c r="I601" s="53">
        <f t="array" ref="I601">IF(B601="","",IFERROR(XLOOKUP(B601,DATA!$B$4:$B$2103,DATA!$F$4:$F$2103,0,0,1),0))</f>
        <v>590.94</v>
      </c>
      <c r="J601" s="53">
        <f t="shared" si="1"/>
        <v>11227.86</v>
      </c>
      <c r="K601" s="52">
        <f t="array" ref="K601">IF(B601="","",IFERROR(XLOOKUP(B601,DATA!$B$4:$B$2103,DATA!$N$4:$N$2103,0,0,1),0))</f>
        <v>5</v>
      </c>
      <c r="L601" s="86">
        <f t="shared" si="2"/>
        <v>0.01369863014</v>
      </c>
      <c r="M601" s="52">
        <f t="array" ref="M601">IF(B601="","",IFERROR(XLOOKUP(B601,DATA!$B$4:$B$2103,DATA!$P$4:$P$2103,0,0,1),0))</f>
        <v>0</v>
      </c>
      <c r="N601" s="52">
        <f t="shared" si="3"/>
        <v>0</v>
      </c>
      <c r="O601" s="52">
        <f t="shared" si="4"/>
        <v>0</v>
      </c>
      <c r="P601" s="52">
        <f t="shared" si="5"/>
        <v>1387</v>
      </c>
      <c r="Q601" s="52" t="str">
        <f t="shared" si="6"/>
        <v>EXCESO</v>
      </c>
      <c r="R601" s="52" t="str">
        <f t="shared" si="7"/>
        <v>EVALUAR REDUCCION</v>
      </c>
      <c r="S601" s="52">
        <f t="shared" si="8"/>
        <v>0</v>
      </c>
      <c r="T601" s="53">
        <f t="shared" si="9"/>
        <v>0</v>
      </c>
      <c r="U601" s="52" t="str">
        <f t="array" ref="U601">IF(B601="","",IFERROR(XLOOKUP(B601,DATA!$B$4:$B$2103,DATA!$M$4:$M$2103,"",0,1),""))</f>
        <v>A</v>
      </c>
      <c r="V601" s="52" t="str">
        <f t="array" ref="V601">IF(B601="","",IFERROR(XLOOKUP(B601,DATA!$B$4:$B$2103,DATA!$X$4:$X$2103,"",0,1),""))</f>
        <v>SU01A0304</v>
      </c>
      <c r="W601" s="52" t="str">
        <f t="array" ref="W601">IF(B601="","",IFERROR(XLOOKUP(B601,DATA!$B$4:$B$2103,DATA!$H$4:$H$2103,"",0,1),""))</f>
        <v>ELECTRICIDAD</v>
      </c>
      <c r="X601" s="52" t="str">
        <f t="shared" si="10"/>
        <v>2-ALTA</v>
      </c>
      <c r="Y601" s="87" t="str">
        <f t="shared" si="11"/>
        <v/>
      </c>
      <c r="Z601" s="52" t="str">
        <f t="shared" si="12"/>
        <v/>
      </c>
    </row>
    <row r="602" ht="15.75" customHeight="1">
      <c r="B602" s="47">
        <f>IF(DATA!B602="","",DATA!B602)</f>
        <v>32000008</v>
      </c>
      <c r="C602" s="47">
        <f t="array" ref="C602">IF(B602="","",IFERROR(XLOOKUP(B602,DATA!$B$4:$B$2103,DATA!$D$4:$D$2103,"",0,1),""))</f>
        <v>29000000000</v>
      </c>
      <c r="D602" s="47" t="str">
        <f t="array" ref="D602">IF(B602="","",IFERROR(XLOOKUP(B602,DATA!$B$4:$B$2103,DATA!$C$4:$C$2103,"",0,1),""))</f>
        <v>SERIGRAFIA DE TECLAS PANEL 19</v>
      </c>
      <c r="E602" s="47">
        <f t="array" ref="E602">IF(B602="","",IFERROR(XLOOKUP(B602,DATA!$B$4:$B$2103,DATA!$W$4:$W$2103,"",0,1),""))</f>
        <v>900479084</v>
      </c>
      <c r="F602" s="47" t="str">
        <f t="array" ref="F602">IF(B602="","",IFERROR(XLOOKUP(E602,PROVEEDORES!$A$2:$A$200,PROVEEDORES!$B$2:$B$200,"NO ENCONTRADO",0,1),""))</f>
        <v>SOLUCIONES TECNOLOGICAS EN MOVIMIENTO S.A.S SOLTECMO S.A.S</v>
      </c>
      <c r="G602" s="47" t="str">
        <f t="array" ref="G602">IF(B602="","",IFERROR(XLOOKUP(B602,DATA!$B$4:$B$2103,DATA!$L$4:$L$2103,"",0,1),""))</f>
        <v>UND</v>
      </c>
      <c r="H602" s="47">
        <f t="array" ref="H602">IF(B602="","",IFERROR(XLOOKUP(B602,DATA!$B$4:$B$2103,DATA!$E$4:$E$2103,0,0,1),0))</f>
        <v>4</v>
      </c>
      <c r="I602" s="48">
        <f t="array" ref="I602">IF(B602="","",IFERROR(XLOOKUP(B602,DATA!$B$4:$B$2103,DATA!$F$4:$F$2103,0,0,1),0))</f>
        <v>77350</v>
      </c>
      <c r="J602" s="48">
        <f t="shared" si="1"/>
        <v>309400</v>
      </c>
      <c r="K602" s="47">
        <f t="array" ref="K602">IF(B602="","",IFERROR(XLOOKUP(B602,DATA!$B$4:$B$2103,DATA!$N$4:$N$2103,0,0,1),0))</f>
        <v>87</v>
      </c>
      <c r="L602" s="85">
        <f t="shared" si="2"/>
        <v>0.2383561644</v>
      </c>
      <c r="M602" s="47">
        <f t="array" ref="M602">IF(B602="","",IFERROR(XLOOKUP(B602,DATA!$B$4:$B$2103,DATA!$P$4:$P$2103,0,0,1),0))</f>
        <v>0</v>
      </c>
      <c r="N602" s="47">
        <f t="shared" si="3"/>
        <v>1</v>
      </c>
      <c r="O602" s="47">
        <f t="shared" si="4"/>
        <v>3</v>
      </c>
      <c r="P602" s="47">
        <f t="shared" si="5"/>
        <v>17</v>
      </c>
      <c r="Q602" s="47" t="str">
        <f t="shared" si="6"/>
        <v>PRECAUCION</v>
      </c>
      <c r="R602" s="47" t="str">
        <f t="shared" si="7"/>
        <v>MONITOREAR 48H</v>
      </c>
      <c r="S602" s="47">
        <f t="shared" si="8"/>
        <v>0</v>
      </c>
      <c r="T602" s="48">
        <f t="shared" si="9"/>
        <v>0</v>
      </c>
      <c r="U602" s="47" t="str">
        <f t="array" ref="U602">IF(B602="","",IFERROR(XLOOKUP(B602,DATA!$B$4:$B$2103,DATA!$M$4:$M$2103,"",0,1),""))</f>
        <v>A</v>
      </c>
      <c r="V602" s="47" t="str">
        <f t="array" ref="V602">IF(B602="","",IFERROR(XLOOKUP(B602,DATA!$B$4:$B$2103,DATA!$X$4:$X$2103,"",0,1),""))</f>
        <v>SU01D0302</v>
      </c>
      <c r="W602" s="47" t="str">
        <f t="array" ref="W602">IF(B602="","",IFERROR(XLOOKUP(B602,DATA!$B$4:$B$2103,DATA!$H$4:$H$2103,"",0,1),""))</f>
        <v>ELECTRICIDAD</v>
      </c>
      <c r="X602" s="47" t="str">
        <f t="shared" si="10"/>
        <v>2-ALTA</v>
      </c>
      <c r="Y602" s="65" t="str">
        <f t="shared" si="11"/>
        <v/>
      </c>
      <c r="Z602" s="47" t="str">
        <f t="shared" si="12"/>
        <v/>
      </c>
    </row>
    <row r="603" ht="15.75" customHeight="1">
      <c r="B603" s="52">
        <f>IF(DATA!B603="","",DATA!B603)</f>
        <v>32000009</v>
      </c>
      <c r="C603" s="52">
        <f t="array" ref="C603">IF(B603="","",IFERROR(XLOOKUP(B603,DATA!$B$4:$B$2103,DATA!$D$4:$D$2103,"",0,1),""))</f>
        <v>3944540</v>
      </c>
      <c r="D603" s="52" t="str">
        <f t="array" ref="D603">IF(B603="","",IFERROR(XLOOKUP(B603,DATA!$B$4:$B$2103,DATA!$C$4:$C$2103,"",0,1),""))</f>
        <v>CONECTOR A14A AISLADOR</v>
      </c>
      <c r="E603" s="52">
        <f t="array" ref="E603">IF(B603="","",IFERROR(XLOOKUP(B603,DATA!$B$4:$B$2103,DATA!$W$4:$W$2103,"",0,1),""))</f>
        <v>900315569</v>
      </c>
      <c r="F603" s="52" t="str">
        <f t="array" ref="F603">IF(B603="","",IFERROR(XLOOKUP(E603,PROVEEDORES!$A$2:$A$200,PROVEEDORES!$B$2:$B$200,"NO ENCONTRADO",0,1),""))</f>
        <v>VOLVO GROUP COLOMBIA S A S</v>
      </c>
      <c r="G603" s="52" t="str">
        <f t="array" ref="G603">IF(B603="","",IFERROR(XLOOKUP(B603,DATA!$B$4:$B$2103,DATA!$L$4:$L$2103,"",0,1),""))</f>
        <v>UND</v>
      </c>
      <c r="H603" s="52">
        <f t="array" ref="H603">IF(B603="","",IFERROR(XLOOKUP(B603,DATA!$B$4:$B$2103,DATA!$E$4:$E$2103,0,0,1),0))</f>
        <v>4</v>
      </c>
      <c r="I603" s="53">
        <f t="array" ref="I603">IF(B603="","",IFERROR(XLOOKUP(B603,DATA!$B$4:$B$2103,DATA!$F$4:$F$2103,0,0,1),0))</f>
        <v>30596.35</v>
      </c>
      <c r="J603" s="53">
        <f t="shared" si="1"/>
        <v>122385.4</v>
      </c>
      <c r="K603" s="52">
        <f t="array" ref="K603">IF(B603="","",IFERROR(XLOOKUP(B603,DATA!$B$4:$B$2103,DATA!$N$4:$N$2103,0,0,1),0))</f>
        <v>1</v>
      </c>
      <c r="L603" s="86">
        <f t="shared" si="2"/>
        <v>0.002739726027</v>
      </c>
      <c r="M603" s="52">
        <f t="array" ref="M603">IF(B603="","",IFERROR(XLOOKUP(B603,DATA!$B$4:$B$2103,DATA!$P$4:$P$2103,0,0,1),0))</f>
        <v>0</v>
      </c>
      <c r="N603" s="52">
        <f t="shared" si="3"/>
        <v>0</v>
      </c>
      <c r="O603" s="52">
        <f t="shared" si="4"/>
        <v>0</v>
      </c>
      <c r="P603" s="52">
        <f t="shared" si="5"/>
        <v>1460</v>
      </c>
      <c r="Q603" s="52" t="str">
        <f t="shared" si="6"/>
        <v>EXCESO</v>
      </c>
      <c r="R603" s="52" t="str">
        <f t="shared" si="7"/>
        <v>EVALUAR REDUCCION</v>
      </c>
      <c r="S603" s="52">
        <f t="shared" si="8"/>
        <v>0</v>
      </c>
      <c r="T603" s="53">
        <f t="shared" si="9"/>
        <v>0</v>
      </c>
      <c r="U603" s="52" t="str">
        <f t="array" ref="U603">IF(B603="","",IFERROR(XLOOKUP(B603,DATA!$B$4:$B$2103,DATA!$M$4:$M$2103,"",0,1),""))</f>
        <v>B</v>
      </c>
      <c r="V603" s="52" t="str">
        <f t="array" ref="V603">IF(B603="","",IFERROR(XLOOKUP(B603,DATA!$B$4:$B$2103,DATA!$X$4:$X$2103,"",0,1),""))</f>
        <v>SU01E0103</v>
      </c>
      <c r="W603" s="52" t="str">
        <f t="array" ref="W603">IF(B603="","",IFERROR(XLOOKUP(B603,DATA!$B$4:$B$2103,DATA!$H$4:$H$2103,"",0,1),""))</f>
        <v>ELECTRICIDAD</v>
      </c>
      <c r="X603" s="52" t="str">
        <f t="shared" si="10"/>
        <v>3-MEDIA</v>
      </c>
      <c r="Y603" s="87" t="str">
        <f t="shared" si="11"/>
        <v/>
      </c>
      <c r="Z603" s="52" t="str">
        <f t="shared" si="12"/>
        <v/>
      </c>
    </row>
    <row r="604" ht="15.75" customHeight="1">
      <c r="B604" s="47">
        <f>IF(DATA!B604="","",DATA!B604)</f>
        <v>32000010</v>
      </c>
      <c r="C604" s="47">
        <f t="array" ref="C604">IF(B604="","",IFERROR(XLOOKUP(B604,DATA!$B$4:$B$2103,DATA!$D$4:$D$2103,"",0,1),""))</f>
        <v>9148267</v>
      </c>
      <c r="D604" s="47" t="str">
        <f t="array" ref="D604">IF(B604="","",IFERROR(XLOOKUP(B604,DATA!$B$4:$B$2103,DATA!$C$4:$C$2103,"",0,1),""))</f>
        <v>CONECTOR RA1 AISLADOR</v>
      </c>
      <c r="E604" s="47">
        <f t="array" ref="E604">IF(B604="","",IFERROR(XLOOKUP(B604,DATA!$B$4:$B$2103,DATA!$W$4:$W$2103,"",0,1),""))</f>
        <v>900315569</v>
      </c>
      <c r="F604" s="47" t="str">
        <f t="array" ref="F604">IF(B604="","",IFERROR(XLOOKUP(E604,PROVEEDORES!$A$2:$A$200,PROVEEDORES!$B$2:$B$200,"NO ENCONTRADO",0,1),""))</f>
        <v>VOLVO GROUP COLOMBIA S A S</v>
      </c>
      <c r="G604" s="47" t="str">
        <f t="array" ref="G604">IF(B604="","",IFERROR(XLOOKUP(B604,DATA!$B$4:$B$2103,DATA!$L$4:$L$2103,"",0,1),""))</f>
        <v>UND</v>
      </c>
      <c r="H604" s="47">
        <f t="array" ref="H604">IF(B604="","",IFERROR(XLOOKUP(B604,DATA!$B$4:$B$2103,DATA!$E$4:$E$2103,0,0,1),0))</f>
        <v>1</v>
      </c>
      <c r="I604" s="48">
        <f t="array" ref="I604">IF(B604="","",IFERROR(XLOOKUP(B604,DATA!$B$4:$B$2103,DATA!$F$4:$F$2103,0,0,1),0))</f>
        <v>7143.967</v>
      </c>
      <c r="J604" s="48">
        <f t="shared" si="1"/>
        <v>7143.967</v>
      </c>
      <c r="K604" s="47">
        <f t="array" ref="K604">IF(B604="","",IFERROR(XLOOKUP(B604,DATA!$B$4:$B$2103,DATA!$N$4:$N$2103,0,0,1),0))</f>
        <v>1</v>
      </c>
      <c r="L604" s="85">
        <f t="shared" si="2"/>
        <v>0.002739726027</v>
      </c>
      <c r="M604" s="47">
        <f t="array" ref="M604">IF(B604="","",IFERROR(XLOOKUP(B604,DATA!$B$4:$B$2103,DATA!$P$4:$P$2103,0,0,1),0))</f>
        <v>0</v>
      </c>
      <c r="N604" s="47">
        <f t="shared" si="3"/>
        <v>0</v>
      </c>
      <c r="O604" s="47">
        <f t="shared" si="4"/>
        <v>0</v>
      </c>
      <c r="P604" s="47">
        <f t="shared" si="5"/>
        <v>365</v>
      </c>
      <c r="Q604" s="47" t="str">
        <f t="shared" si="6"/>
        <v>EXCESO</v>
      </c>
      <c r="R604" s="47" t="str">
        <f t="shared" si="7"/>
        <v>EVALUAR REDUCCION</v>
      </c>
      <c r="S604" s="47">
        <f t="shared" si="8"/>
        <v>0</v>
      </c>
      <c r="T604" s="48">
        <f t="shared" si="9"/>
        <v>0</v>
      </c>
      <c r="U604" s="47" t="str">
        <f t="array" ref="U604">IF(B604="","",IFERROR(XLOOKUP(B604,DATA!$B$4:$B$2103,DATA!$M$4:$M$2103,"",0,1),""))</f>
        <v>C</v>
      </c>
      <c r="V604" s="47" t="str">
        <f t="array" ref="V604">IF(B604="","",IFERROR(XLOOKUP(B604,DATA!$B$4:$B$2103,DATA!$X$4:$X$2103,"",0,1),""))</f>
        <v>SU01A0303</v>
      </c>
      <c r="W604" s="47" t="str">
        <f t="array" ref="W604">IF(B604="","",IFERROR(XLOOKUP(B604,DATA!$B$4:$B$2103,DATA!$H$4:$H$2103,"",0,1),""))</f>
        <v>ELECTRICIDAD</v>
      </c>
      <c r="X604" s="47" t="str">
        <f t="shared" si="10"/>
        <v>4-BAJA</v>
      </c>
      <c r="Y604" s="65" t="str">
        <f t="shared" si="11"/>
        <v/>
      </c>
      <c r="Z604" s="47" t="str">
        <f t="shared" si="12"/>
        <v/>
      </c>
    </row>
    <row r="605" ht="15.75" customHeight="1">
      <c r="B605" s="52">
        <f>IF(DATA!B605="","",DATA!B605)</f>
        <v>32000011</v>
      </c>
      <c r="C605" s="52">
        <f t="array" ref="C605">IF(B605="","",IFERROR(XLOOKUP(B605,DATA!$B$4:$B$2103,DATA!$D$4:$D$2103,"",0,1),""))</f>
        <v>21641458</v>
      </c>
      <c r="D605" s="52" t="str">
        <f t="array" ref="D605">IF(B605="","",IFERROR(XLOOKUP(B605,DATA!$B$4:$B$2103,DATA!$C$4:$C$2103,"",0,1),""))</f>
        <v>MODULO AIC (TELEMETRIA) UNIDAD DE CONTROL</v>
      </c>
      <c r="E605" s="52">
        <f t="array" ref="E605">IF(B605="","",IFERROR(XLOOKUP(B605,DATA!$B$4:$B$2103,DATA!$W$4:$W$2103,"",0,1),""))</f>
        <v>900315569</v>
      </c>
      <c r="F605" s="52" t="str">
        <f t="array" ref="F605">IF(B605="","",IFERROR(XLOOKUP(E605,PROVEEDORES!$A$2:$A$200,PROVEEDORES!$B$2:$B$200,"NO ENCONTRADO",0,1),""))</f>
        <v>VOLVO GROUP COLOMBIA S A S</v>
      </c>
      <c r="G605" s="52" t="str">
        <f t="array" ref="G605">IF(B605="","",IFERROR(XLOOKUP(B605,DATA!$B$4:$B$2103,DATA!$L$4:$L$2103,"",0,1),""))</f>
        <v>UND</v>
      </c>
      <c r="H605" s="52">
        <f t="array" ref="H605">IF(B605="","",IFERROR(XLOOKUP(B605,DATA!$B$4:$B$2103,DATA!$E$4:$E$2103,0,0,1),0))</f>
        <v>0</v>
      </c>
      <c r="I605" s="53">
        <f t="array" ref="I605">IF(B605="","",IFERROR(XLOOKUP(B605,DATA!$B$4:$B$2103,DATA!$F$4:$F$2103,0,0,1),0))</f>
        <v>9023201</v>
      </c>
      <c r="J605" s="53">
        <f t="shared" si="1"/>
        <v>0</v>
      </c>
      <c r="K605" s="52">
        <f t="array" ref="K605">IF(B605="","",IFERROR(XLOOKUP(B605,DATA!$B$4:$B$2103,DATA!$N$4:$N$2103,0,0,1),0))</f>
        <v>12</v>
      </c>
      <c r="L605" s="86">
        <f t="shared" si="2"/>
        <v>0.03287671233</v>
      </c>
      <c r="M605" s="52">
        <f t="array" ref="M605">IF(B605="","",IFERROR(XLOOKUP(B605,DATA!$B$4:$B$2103,DATA!$P$4:$P$2103,0,0,1),0))</f>
        <v>0</v>
      </c>
      <c r="N605" s="52">
        <f t="shared" si="3"/>
        <v>0</v>
      </c>
      <c r="O605" s="52">
        <f t="shared" si="4"/>
        <v>0</v>
      </c>
      <c r="P605" s="52">
        <f t="shared" si="5"/>
        <v>0</v>
      </c>
      <c r="Q605" s="52" t="str">
        <f t="shared" si="6"/>
        <v>CRITICO</v>
      </c>
      <c r="R605" s="52" t="str">
        <f t="shared" si="7"/>
        <v>PEDIR INMEDIATAMENTE</v>
      </c>
      <c r="S605" s="52">
        <f t="shared" si="8"/>
        <v>0</v>
      </c>
      <c r="T605" s="53">
        <f t="shared" si="9"/>
        <v>0</v>
      </c>
      <c r="U605" s="52" t="str">
        <f t="array" ref="U605">IF(B605="","",IFERROR(XLOOKUP(B605,DATA!$B$4:$B$2103,DATA!$M$4:$M$2103,"",0,1),""))</f>
        <v>C</v>
      </c>
      <c r="V605" s="52" t="str">
        <f t="array" ref="V605">IF(B605="","",IFERROR(XLOOKUP(B605,DATA!$B$4:$B$2103,DATA!$X$4:$X$2103,"",0,1),""))</f>
        <v>SU01F0206</v>
      </c>
      <c r="W605" s="52" t="str">
        <f t="array" ref="W605">IF(B605="","",IFERROR(XLOOKUP(B605,DATA!$B$4:$B$2103,DATA!$H$4:$H$2103,"",0,1),""))</f>
        <v>COMUNICACIONES</v>
      </c>
      <c r="X605" s="52" t="str">
        <f t="shared" si="10"/>
        <v>4-BAJA</v>
      </c>
      <c r="Y605" s="87">
        <f t="shared" si="11"/>
        <v>12.00605</v>
      </c>
      <c r="Z605" s="52">
        <f t="shared" si="12"/>
        <v>32000011</v>
      </c>
    </row>
    <row r="606" ht="15.75" customHeight="1">
      <c r="B606" s="47" t="str">
        <f>IF(DATA!B606="","",DATA!B606)</f>
        <v>32000011-R</v>
      </c>
      <c r="C606" s="47">
        <f t="array" ref="C606">IF(B606="","",IFERROR(XLOOKUP(B606,DATA!$B$4:$B$2103,DATA!$D$4:$D$2103,"",0,1),""))</f>
        <v>21641458</v>
      </c>
      <c r="D606" s="47" t="str">
        <f t="array" ref="D606">IF(B606="","",IFERROR(XLOOKUP(B606,DATA!$B$4:$B$2103,DATA!$C$4:$C$2103,"",0,1),""))</f>
        <v>MODULO AIC (TELEMETRIA) UNIDAD DE CONTROL</v>
      </c>
      <c r="E606" s="47">
        <f t="array" ref="E606">IF(B606="","",IFERROR(XLOOKUP(B606,DATA!$B$4:$B$2103,DATA!$W$4:$W$2103,"",0,1),""))</f>
        <v>901563039</v>
      </c>
      <c r="F606" s="47" t="str">
        <f t="array" ref="F606">IF(B606="","",IFERROR(XLOOKUP(E606,PROVEEDORES!$A$2:$A$200,PROVEEDORES!$B$2:$B$200,"NO ENCONTRADO",0,1),""))</f>
        <v>AUTOTRONICA MASTER SAS</v>
      </c>
      <c r="G606" s="47" t="str">
        <f t="array" ref="G606">IF(B606="","",IFERROR(XLOOKUP(B606,DATA!$B$4:$B$2103,DATA!$L$4:$L$2103,"",0,1),""))</f>
        <v>UND</v>
      </c>
      <c r="H606" s="47">
        <f t="array" ref="H606">IF(B606="","",IFERROR(XLOOKUP(B606,DATA!$B$4:$B$2103,DATA!$E$4:$E$2103,0,0,1),0))</f>
        <v>0</v>
      </c>
      <c r="I606" s="48">
        <f t="array" ref="I606">IF(B606="","",IFERROR(XLOOKUP(B606,DATA!$B$4:$B$2103,DATA!$F$4:$F$2103,0,0,1),0))</f>
        <v>452200</v>
      </c>
      <c r="J606" s="48">
        <f t="shared" si="1"/>
        <v>0</v>
      </c>
      <c r="K606" s="47">
        <f t="array" ref="K606">IF(B606="","",IFERROR(XLOOKUP(B606,DATA!$B$4:$B$2103,DATA!$N$4:$N$2103,0,0,1),0))</f>
        <v>140</v>
      </c>
      <c r="L606" s="85">
        <f t="shared" si="2"/>
        <v>0.3835616438</v>
      </c>
      <c r="M606" s="47">
        <f t="array" ref="M606">IF(B606="","",IFERROR(XLOOKUP(B606,DATA!$B$4:$B$2103,DATA!$P$4:$P$2103,0,0,1),0))</f>
        <v>0</v>
      </c>
      <c r="N606" s="47">
        <f t="shared" si="3"/>
        <v>1</v>
      </c>
      <c r="O606" s="47">
        <f t="shared" si="4"/>
        <v>4</v>
      </c>
      <c r="P606" s="47">
        <f t="shared" si="5"/>
        <v>0</v>
      </c>
      <c r="Q606" s="47" t="str">
        <f t="shared" si="6"/>
        <v>CRITICO</v>
      </c>
      <c r="R606" s="47" t="str">
        <f t="shared" si="7"/>
        <v>PEDIR INMEDIATAMENTE</v>
      </c>
      <c r="S606" s="47">
        <f t="shared" si="8"/>
        <v>4</v>
      </c>
      <c r="T606" s="48">
        <f t="shared" si="9"/>
        <v>1808800</v>
      </c>
      <c r="U606" s="47" t="str">
        <f t="array" ref="U606">IF(B606="","",IFERROR(XLOOKUP(B606,DATA!$B$4:$B$2103,DATA!$M$4:$M$2103,"",0,1),""))</f>
        <v>A</v>
      </c>
      <c r="V606" s="47" t="str">
        <f t="array" ref="V606">IF(B606="","",IFERROR(XLOOKUP(B606,DATA!$B$4:$B$2103,DATA!$X$4:$X$2103,"",0,1),""))</f>
        <v>SU01B0205</v>
      </c>
      <c r="W606" s="47" t="str">
        <f t="array" ref="W606">IF(B606="","",IFERROR(XLOOKUP(B606,DATA!$B$4:$B$2103,DATA!$H$4:$H$2103,"",0,1),""))</f>
        <v>COMUNICACIONES</v>
      </c>
      <c r="X606" s="47" t="str">
        <f t="shared" si="10"/>
        <v>1-MAXIMA</v>
      </c>
      <c r="Y606" s="65">
        <f t="shared" si="11"/>
        <v>140.00606</v>
      </c>
      <c r="Z606" s="47" t="str">
        <f t="shared" si="12"/>
        <v>32000011-R</v>
      </c>
    </row>
    <row r="607" ht="15.75" customHeight="1">
      <c r="B607" s="52">
        <f>IF(DATA!B607="","",DATA!B607)</f>
        <v>32000012</v>
      </c>
      <c r="C607" s="52">
        <f t="array" ref="C607">IF(B607="","",IFERROR(XLOOKUP(B607,DATA!$B$4:$B$2103,DATA!$D$4:$D$2103,"",0,1),""))</f>
        <v>23558486</v>
      </c>
      <c r="D607" s="52" t="str">
        <f t="array" ref="D607">IF(B607="","",IFERROR(XLOOKUP(B607,DATA!$B$4:$B$2103,DATA!$C$4:$C$2103,"",0,1),""))</f>
        <v>UNIDAD DE MANDO TELEMATICA TGW</v>
      </c>
      <c r="E607" s="52">
        <f t="array" ref="E607">IF(B607="","",IFERROR(XLOOKUP(B607,DATA!$B$4:$B$2103,DATA!$W$4:$W$2103,"",0,1),""))</f>
        <v>900315569</v>
      </c>
      <c r="F607" s="52" t="str">
        <f t="array" ref="F607">IF(B607="","",IFERROR(XLOOKUP(E607,PROVEEDORES!$A$2:$A$200,PROVEEDORES!$B$2:$B$200,"NO ENCONTRADO",0,1),""))</f>
        <v>VOLVO GROUP COLOMBIA S A S</v>
      </c>
      <c r="G607" s="52" t="str">
        <f t="array" ref="G607">IF(B607="","",IFERROR(XLOOKUP(B607,DATA!$B$4:$B$2103,DATA!$L$4:$L$2103,"",0,1),""))</f>
        <v>UND</v>
      </c>
      <c r="H607" s="52">
        <f t="array" ref="H607">IF(B607="","",IFERROR(XLOOKUP(B607,DATA!$B$4:$B$2103,DATA!$E$4:$E$2103,0,0,1),0))</f>
        <v>0</v>
      </c>
      <c r="I607" s="53">
        <f t="array" ref="I607">IF(B607="","",IFERROR(XLOOKUP(B607,DATA!$B$4:$B$2103,DATA!$F$4:$F$2103,0,0,1),0))</f>
        <v>3583714</v>
      </c>
      <c r="J607" s="53">
        <f t="shared" si="1"/>
        <v>0</v>
      </c>
      <c r="K607" s="52">
        <f t="array" ref="K607">IF(B607="","",IFERROR(XLOOKUP(B607,DATA!$B$4:$B$2103,DATA!$N$4:$N$2103,0,0,1),0))</f>
        <v>19</v>
      </c>
      <c r="L607" s="86">
        <f t="shared" si="2"/>
        <v>0.05205479452</v>
      </c>
      <c r="M607" s="52">
        <f t="array" ref="M607">IF(B607="","",IFERROR(XLOOKUP(B607,DATA!$B$4:$B$2103,DATA!$P$4:$P$2103,0,0,1),0))</f>
        <v>0</v>
      </c>
      <c r="N607" s="52">
        <f t="shared" si="3"/>
        <v>0</v>
      </c>
      <c r="O607" s="52">
        <f t="shared" si="4"/>
        <v>0</v>
      </c>
      <c r="P607" s="52">
        <f t="shared" si="5"/>
        <v>0</v>
      </c>
      <c r="Q607" s="52" t="str">
        <f t="shared" si="6"/>
        <v>CRITICO</v>
      </c>
      <c r="R607" s="52" t="str">
        <f t="shared" si="7"/>
        <v>PEDIR INMEDIATAMENTE</v>
      </c>
      <c r="S607" s="52">
        <f t="shared" si="8"/>
        <v>0</v>
      </c>
      <c r="T607" s="53">
        <f t="shared" si="9"/>
        <v>0</v>
      </c>
      <c r="U607" s="52" t="str">
        <f t="array" ref="U607">IF(B607="","",IFERROR(XLOOKUP(B607,DATA!$B$4:$B$2103,DATA!$M$4:$M$2103,"",0,1),""))</f>
        <v>A</v>
      </c>
      <c r="V607" s="52" t="str">
        <f t="array" ref="V607">IF(B607="","",IFERROR(XLOOKUP(B607,DATA!$B$4:$B$2103,DATA!$X$4:$X$2103,"",0,1),""))</f>
        <v>SU01F0203</v>
      </c>
      <c r="W607" s="52" t="str">
        <f t="array" ref="W607">IF(B607="","",IFERROR(XLOOKUP(B607,DATA!$B$4:$B$2103,DATA!$H$4:$H$2103,"",0,1),""))</f>
        <v>ELECTRICIDAD</v>
      </c>
      <c r="X607" s="52" t="str">
        <f t="shared" si="10"/>
        <v>1-MAXIMA</v>
      </c>
      <c r="Y607" s="87">
        <f t="shared" si="11"/>
        <v>19.00607</v>
      </c>
      <c r="Z607" s="52">
        <f t="shared" si="12"/>
        <v>32000012</v>
      </c>
    </row>
    <row r="608" ht="15.75" customHeight="1">
      <c r="B608" s="47" t="str">
        <f>IF(DATA!B608="","",DATA!B608)</f>
        <v>32000012-R</v>
      </c>
      <c r="C608" s="47">
        <f t="array" ref="C608">IF(B608="","",IFERROR(XLOOKUP(B608,DATA!$B$4:$B$2103,DATA!$D$4:$D$2103,"",0,1),""))</f>
        <v>22555753</v>
      </c>
      <c r="D608" s="47" t="str">
        <f t="array" ref="D608">IF(B608="","",IFERROR(XLOOKUP(B608,DATA!$B$4:$B$2103,DATA!$C$4:$C$2103,"",0,1),""))</f>
        <v>UNIDAD DE MANDO TELEMATICA TGW</v>
      </c>
      <c r="E608" s="47">
        <f t="array" ref="E608">IF(B608="","",IFERROR(XLOOKUP(B608,DATA!$B$4:$B$2103,DATA!$W$4:$W$2103,"",0,1),""))</f>
        <v>901563039</v>
      </c>
      <c r="F608" s="47" t="str">
        <f t="array" ref="F608">IF(B608="","",IFERROR(XLOOKUP(E608,PROVEEDORES!$A$2:$A$200,PROVEEDORES!$B$2:$B$200,"NO ENCONTRADO",0,1),""))</f>
        <v>AUTOTRONICA MASTER SAS</v>
      </c>
      <c r="G608" s="47" t="str">
        <f t="array" ref="G608">IF(B608="","",IFERROR(XLOOKUP(B608,DATA!$B$4:$B$2103,DATA!$L$4:$L$2103,"",0,1),""))</f>
        <v>UND</v>
      </c>
      <c r="H608" s="47">
        <f t="array" ref="H608">IF(B608="","",IFERROR(XLOOKUP(B608,DATA!$B$4:$B$2103,DATA!$E$4:$E$2103,0,0,1),0))</f>
        <v>0</v>
      </c>
      <c r="I608" s="48">
        <f t="array" ref="I608">IF(B608="","",IFERROR(XLOOKUP(B608,DATA!$B$4:$B$2103,DATA!$F$4:$F$2103,0,0,1),0))</f>
        <v>963900</v>
      </c>
      <c r="J608" s="48">
        <f t="shared" si="1"/>
        <v>0</v>
      </c>
      <c r="K608" s="47">
        <f t="array" ref="K608">IF(B608="","",IFERROR(XLOOKUP(B608,DATA!$B$4:$B$2103,DATA!$N$4:$N$2103,0,0,1),0))</f>
        <v>11</v>
      </c>
      <c r="L608" s="85">
        <f t="shared" si="2"/>
        <v>0.0301369863</v>
      </c>
      <c r="M608" s="47">
        <f t="array" ref="M608">IF(B608="","",IFERROR(XLOOKUP(B608,DATA!$B$4:$B$2103,DATA!$P$4:$P$2103,0,0,1),0))</f>
        <v>0</v>
      </c>
      <c r="N608" s="47">
        <f t="shared" si="3"/>
        <v>0</v>
      </c>
      <c r="O608" s="47">
        <f t="shared" si="4"/>
        <v>0</v>
      </c>
      <c r="P608" s="47">
        <f t="shared" si="5"/>
        <v>0</v>
      </c>
      <c r="Q608" s="47" t="str">
        <f t="shared" si="6"/>
        <v>CRITICO</v>
      </c>
      <c r="R608" s="47" t="str">
        <f t="shared" si="7"/>
        <v>PEDIR INMEDIATAMENTE</v>
      </c>
      <c r="S608" s="47">
        <f t="shared" si="8"/>
        <v>0</v>
      </c>
      <c r="T608" s="48">
        <f t="shared" si="9"/>
        <v>0</v>
      </c>
      <c r="U608" s="47" t="str">
        <f t="array" ref="U608">IF(B608="","",IFERROR(XLOOKUP(B608,DATA!$B$4:$B$2103,DATA!$M$4:$M$2103,"",0,1),""))</f>
        <v>A</v>
      </c>
      <c r="V608" s="47" t="str">
        <f t="array" ref="V608">IF(B608="","",IFERROR(XLOOKUP(B608,DATA!$B$4:$B$2103,DATA!$X$4:$X$2103,"",0,1),""))</f>
        <v>SU01B0204</v>
      </c>
      <c r="W608" s="47" t="str">
        <f t="array" ref="W608">IF(B608="","",IFERROR(XLOOKUP(B608,DATA!$B$4:$B$2103,DATA!$H$4:$H$2103,"",0,1),""))</f>
        <v>ELECTRICIDAD</v>
      </c>
      <c r="X608" s="47" t="str">
        <f t="shared" si="10"/>
        <v>1-MAXIMA</v>
      </c>
      <c r="Y608" s="65">
        <f t="shared" si="11"/>
        <v>11.00608</v>
      </c>
      <c r="Z608" s="47" t="str">
        <f t="shared" si="12"/>
        <v>32000012-R</v>
      </c>
    </row>
    <row r="609" ht="15.75" customHeight="1">
      <c r="B609" s="52">
        <f>IF(DATA!B609="","",DATA!B609)</f>
        <v>32000013</v>
      </c>
      <c r="C609" s="52">
        <f t="array" ref="C609">IF(B609="","",IFERROR(XLOOKUP(B609,DATA!$B$4:$B$2103,DATA!$D$4:$D$2103,"",0,1),""))</f>
        <v>22346791</v>
      </c>
      <c r="D609" s="52" t="str">
        <f t="array" ref="D609">IF(B609="","",IFERROR(XLOOKUP(B609,DATA!$B$4:$B$2103,DATA!$C$4:$C$2103,"",0,1),""))</f>
        <v>UNIDAD DE MANDO MOTOR</v>
      </c>
      <c r="E609" s="52">
        <f t="array" ref="E609">IF(B609="","",IFERROR(XLOOKUP(B609,DATA!$B$4:$B$2103,DATA!$W$4:$W$2103,"",0,1),""))</f>
        <v>900315569</v>
      </c>
      <c r="F609" s="52" t="str">
        <f t="array" ref="F609">IF(B609="","",IFERROR(XLOOKUP(E609,PROVEEDORES!$A$2:$A$200,PROVEEDORES!$B$2:$B$200,"NO ENCONTRADO",0,1),""))</f>
        <v>VOLVO GROUP COLOMBIA S A S</v>
      </c>
      <c r="G609" s="52" t="str">
        <f t="array" ref="G609">IF(B609="","",IFERROR(XLOOKUP(B609,DATA!$B$4:$B$2103,DATA!$L$4:$L$2103,"",0,1),""))</f>
        <v>UND</v>
      </c>
      <c r="H609" s="52">
        <f t="array" ref="H609">IF(B609="","",IFERROR(XLOOKUP(B609,DATA!$B$4:$B$2103,DATA!$E$4:$E$2103,0,0,1),0))</f>
        <v>0</v>
      </c>
      <c r="I609" s="53">
        <f t="array" ref="I609">IF(B609="","",IFERROR(XLOOKUP(B609,DATA!$B$4:$B$2103,DATA!$F$4:$F$2103,0,0,1),0))</f>
        <v>13641380</v>
      </c>
      <c r="J609" s="53">
        <f t="shared" si="1"/>
        <v>0</v>
      </c>
      <c r="K609" s="52">
        <f t="array" ref="K609">IF(B609="","",IFERROR(XLOOKUP(B609,DATA!$B$4:$B$2103,DATA!$N$4:$N$2103,0,0,1),0))</f>
        <v>1</v>
      </c>
      <c r="L609" s="86">
        <f t="shared" si="2"/>
        <v>0.002739726027</v>
      </c>
      <c r="M609" s="52">
        <f t="array" ref="M609">IF(B609="","",IFERROR(XLOOKUP(B609,DATA!$B$4:$B$2103,DATA!$P$4:$P$2103,0,0,1),0))</f>
        <v>0</v>
      </c>
      <c r="N609" s="52">
        <f t="shared" si="3"/>
        <v>0</v>
      </c>
      <c r="O609" s="52">
        <f t="shared" si="4"/>
        <v>0</v>
      </c>
      <c r="P609" s="52">
        <f t="shared" si="5"/>
        <v>0</v>
      </c>
      <c r="Q609" s="52" t="str">
        <f t="shared" si="6"/>
        <v>CRITICO</v>
      </c>
      <c r="R609" s="52" t="str">
        <f t="shared" si="7"/>
        <v>PEDIR INMEDIATAMENTE</v>
      </c>
      <c r="S609" s="52">
        <f t="shared" si="8"/>
        <v>0</v>
      </c>
      <c r="T609" s="53">
        <f t="shared" si="9"/>
        <v>0</v>
      </c>
      <c r="U609" s="52" t="str">
        <f t="array" ref="U609">IF(B609="","",IFERROR(XLOOKUP(B609,DATA!$B$4:$B$2103,DATA!$M$4:$M$2103,"",0,1),""))</f>
        <v>A</v>
      </c>
      <c r="V609" s="52" t="str">
        <f t="array" ref="V609">IF(B609="","",IFERROR(XLOOKUP(B609,DATA!$B$4:$B$2103,DATA!$X$4:$X$2103,"",0,1),""))</f>
        <v>SU01A0202</v>
      </c>
      <c r="W609" s="52" t="str">
        <f t="array" ref="W609">IF(B609="","",IFERROR(XLOOKUP(B609,DATA!$B$4:$B$2103,DATA!$H$4:$H$2103,"",0,1),""))</f>
        <v>PLATAFORMA</v>
      </c>
      <c r="X609" s="52" t="str">
        <f t="shared" si="10"/>
        <v>1-MAXIMA</v>
      </c>
      <c r="Y609" s="87">
        <f t="shared" si="11"/>
        <v>1.00609</v>
      </c>
      <c r="Z609" s="52">
        <f t="shared" si="12"/>
        <v>32000013</v>
      </c>
    </row>
    <row r="610" ht="15.75" customHeight="1">
      <c r="B610" s="47" t="str">
        <f>IF(DATA!B610="","",DATA!B610)</f>
        <v>32000013-R</v>
      </c>
      <c r="C610" s="47">
        <f t="array" ref="C610">IF(B610="","",IFERROR(XLOOKUP(B610,DATA!$B$4:$B$2103,DATA!$D$4:$D$2103,"",0,1),""))</f>
        <v>22346791</v>
      </c>
      <c r="D610" s="47" t="str">
        <f t="array" ref="D610">IF(B610="","",IFERROR(XLOOKUP(B610,DATA!$B$4:$B$2103,DATA!$C$4:$C$2103,"",0,1),""))</f>
        <v>UNIDAD DE MANDO MOTOR</v>
      </c>
      <c r="E610" s="47">
        <f t="array" ref="E610">IF(B610="","",IFERROR(XLOOKUP(B610,DATA!$B$4:$B$2103,DATA!$W$4:$W$2103,"",0,1),""))</f>
        <v>901563039</v>
      </c>
      <c r="F610" s="47" t="str">
        <f t="array" ref="F610">IF(B610="","",IFERROR(XLOOKUP(E610,PROVEEDORES!$A$2:$A$200,PROVEEDORES!$B$2:$B$200,"NO ENCONTRADO",0,1),""))</f>
        <v>AUTOTRONICA MASTER SAS</v>
      </c>
      <c r="G610" s="47" t="str">
        <f t="array" ref="G610">IF(B610="","",IFERROR(XLOOKUP(B610,DATA!$B$4:$B$2103,DATA!$L$4:$L$2103,"",0,1),""))</f>
        <v>UND</v>
      </c>
      <c r="H610" s="47">
        <f t="array" ref="H610">IF(B610="","",IFERROR(XLOOKUP(B610,DATA!$B$4:$B$2103,DATA!$E$4:$E$2103,0,0,1),0))</f>
        <v>0</v>
      </c>
      <c r="I610" s="48">
        <f t="array" ref="I610">IF(B610="","",IFERROR(XLOOKUP(B610,DATA!$B$4:$B$2103,DATA!$F$4:$F$2103,0,0,1),0))</f>
        <v>2130100</v>
      </c>
      <c r="J610" s="48">
        <f t="shared" si="1"/>
        <v>0</v>
      </c>
      <c r="K610" s="47">
        <f t="array" ref="K610">IF(B610="","",IFERROR(XLOOKUP(B610,DATA!$B$4:$B$2103,DATA!$N$4:$N$2103,0,0,1),0))</f>
        <v>12</v>
      </c>
      <c r="L610" s="85">
        <f t="shared" si="2"/>
        <v>0.03287671233</v>
      </c>
      <c r="M610" s="47">
        <f t="array" ref="M610">IF(B610="","",IFERROR(XLOOKUP(B610,DATA!$B$4:$B$2103,DATA!$P$4:$P$2103,0,0,1),0))</f>
        <v>0</v>
      </c>
      <c r="N610" s="47">
        <f t="shared" si="3"/>
        <v>0</v>
      </c>
      <c r="O610" s="47">
        <f t="shared" si="4"/>
        <v>0</v>
      </c>
      <c r="P610" s="47">
        <f t="shared" si="5"/>
        <v>0</v>
      </c>
      <c r="Q610" s="47" t="str">
        <f t="shared" si="6"/>
        <v>CRITICO</v>
      </c>
      <c r="R610" s="47" t="str">
        <f t="shared" si="7"/>
        <v>PEDIR INMEDIATAMENTE</v>
      </c>
      <c r="S610" s="47">
        <f t="shared" si="8"/>
        <v>0</v>
      </c>
      <c r="T610" s="48">
        <f t="shared" si="9"/>
        <v>0</v>
      </c>
      <c r="U610" s="47" t="str">
        <f t="array" ref="U610">IF(B610="","",IFERROR(XLOOKUP(B610,DATA!$B$4:$B$2103,DATA!$M$4:$M$2103,"",0,1),""))</f>
        <v>A</v>
      </c>
      <c r="V610" s="47" t="str">
        <f t="array" ref="V610">IF(B610="","",IFERROR(XLOOKUP(B610,DATA!$B$4:$B$2103,DATA!$X$4:$X$2103,"",0,1),""))</f>
        <v>SU01A0202</v>
      </c>
      <c r="W610" s="47" t="str">
        <f t="array" ref="W610">IF(B610="","",IFERROR(XLOOKUP(B610,DATA!$B$4:$B$2103,DATA!$H$4:$H$2103,"",0,1),""))</f>
        <v>ELECTRICIDAD</v>
      </c>
      <c r="X610" s="47" t="str">
        <f t="shared" si="10"/>
        <v>1-MAXIMA</v>
      </c>
      <c r="Y610" s="65">
        <f t="shared" si="11"/>
        <v>12.0061</v>
      </c>
      <c r="Z610" s="47" t="str">
        <f t="shared" si="12"/>
        <v>32000013-R</v>
      </c>
    </row>
    <row r="611" ht="15.75" customHeight="1">
      <c r="B611" s="52">
        <f>IF(DATA!B611="","",DATA!B611)</f>
        <v>32000014</v>
      </c>
      <c r="C611" s="52">
        <f t="array" ref="C611">IF(B611="","",IFERROR(XLOOKUP(B611,DATA!$B$4:$B$2103,DATA!$D$4:$D$2103,"",0,1),""))</f>
        <v>23242056</v>
      </c>
      <c r="D611" s="52" t="str">
        <f t="array" ref="D611">IF(B611="","",IFERROR(XLOOKUP(B611,DATA!$B$4:$B$2103,DATA!$C$4:$C$2103,"",0,1),""))</f>
        <v>UNIDAD DE MANDO TRANSMISIÓN</v>
      </c>
      <c r="E611" s="52">
        <f t="array" ref="E611">IF(B611="","",IFERROR(XLOOKUP(B611,DATA!$B$4:$B$2103,DATA!$W$4:$W$2103,"",0,1),""))</f>
        <v>900315569</v>
      </c>
      <c r="F611" s="52" t="str">
        <f t="array" ref="F611">IF(B611="","",IFERROR(XLOOKUP(E611,PROVEEDORES!$A$2:$A$200,PROVEEDORES!$B$2:$B$200,"NO ENCONTRADO",0,1),""))</f>
        <v>VOLVO GROUP COLOMBIA S A S</v>
      </c>
      <c r="G611" s="52" t="str">
        <f t="array" ref="G611">IF(B611="","",IFERROR(XLOOKUP(B611,DATA!$B$4:$B$2103,DATA!$L$4:$L$2103,"",0,1),""))</f>
        <v>UND</v>
      </c>
      <c r="H611" s="52">
        <f t="array" ref="H611">IF(B611="","",IFERROR(XLOOKUP(B611,DATA!$B$4:$B$2103,DATA!$E$4:$E$2103,0,0,1),0))</f>
        <v>0</v>
      </c>
      <c r="I611" s="53">
        <f t="array" ref="I611">IF(B611="","",IFERROR(XLOOKUP(B611,DATA!$B$4:$B$2103,DATA!$F$4:$F$2103,0,0,1),0))</f>
        <v>4414.5</v>
      </c>
      <c r="J611" s="53">
        <f t="shared" si="1"/>
        <v>0</v>
      </c>
      <c r="K611" s="52">
        <f t="array" ref="K611">IF(B611="","",IFERROR(XLOOKUP(B611,DATA!$B$4:$B$2103,DATA!$N$4:$N$2103,0,0,1),0))</f>
        <v>0</v>
      </c>
      <c r="L611" s="86">
        <f t="shared" si="2"/>
        <v>0</v>
      </c>
      <c r="M611" s="52">
        <f t="array" ref="M611">IF(B611="","",IFERROR(XLOOKUP(B611,DATA!$B$4:$B$2103,DATA!$P$4:$P$2103,0,0,1),0))</f>
        <v>0</v>
      </c>
      <c r="N611" s="52">
        <f t="shared" si="3"/>
        <v>0</v>
      </c>
      <c r="O611" s="52">
        <f t="shared" si="4"/>
        <v>0</v>
      </c>
      <c r="P611" s="52" t="str">
        <f t="shared" si="5"/>
        <v/>
      </c>
      <c r="Q611" s="52" t="str">
        <f t="shared" si="6"/>
        <v>CRITICO</v>
      </c>
      <c r="R611" s="52" t="str">
        <f t="shared" si="7"/>
        <v>PEDIR INMEDIATAMENTE</v>
      </c>
      <c r="S611" s="52">
        <f t="shared" si="8"/>
        <v>0</v>
      </c>
      <c r="T611" s="53">
        <f t="shared" si="9"/>
        <v>0</v>
      </c>
      <c r="U611" s="52" t="str">
        <f t="array" ref="U611">IF(B611="","",IFERROR(XLOOKUP(B611,DATA!$B$4:$B$2103,DATA!$M$4:$M$2103,"",0,1),""))</f>
        <v>A</v>
      </c>
      <c r="V611" s="52" t="str">
        <f t="array" ref="V611">IF(B611="","",IFERROR(XLOOKUP(B611,DATA!$B$4:$B$2103,DATA!$X$4:$X$2103,"",0,1),""))</f>
        <v>SU01A0202</v>
      </c>
      <c r="W611" s="52" t="str">
        <f t="array" ref="W611">IF(B611="","",IFERROR(XLOOKUP(B611,DATA!$B$4:$B$2103,DATA!$H$4:$H$2103,"",0,1),""))</f>
        <v>ELECTRICIDAD</v>
      </c>
      <c r="X611" s="52" t="str">
        <f t="shared" si="10"/>
        <v>1-MAXIMA</v>
      </c>
      <c r="Y611" s="87" t="str">
        <f t="shared" si="11"/>
        <v/>
      </c>
      <c r="Z611" s="52">
        <f t="shared" si="12"/>
        <v>32000014</v>
      </c>
    </row>
    <row r="612" ht="15.75" customHeight="1">
      <c r="B612" s="47" t="str">
        <f>IF(DATA!B612="","",DATA!B612)</f>
        <v>32000014-R</v>
      </c>
      <c r="C612" s="47">
        <f t="array" ref="C612">IF(B612="","",IFERROR(XLOOKUP(B612,DATA!$B$4:$B$2103,DATA!$D$4:$D$2103,"",0,1),""))</f>
        <v>23242056</v>
      </c>
      <c r="D612" s="47" t="str">
        <f t="array" ref="D612">IF(B612="","",IFERROR(XLOOKUP(B612,DATA!$B$4:$B$2103,DATA!$C$4:$C$2103,"",0,1),""))</f>
        <v>UNIDAD DE MANDO TRANSMISIÓN</v>
      </c>
      <c r="E612" s="47">
        <f t="array" ref="E612">IF(B612="","",IFERROR(XLOOKUP(B612,DATA!$B$4:$B$2103,DATA!$W$4:$W$2103,"",0,1),""))</f>
        <v>901563039</v>
      </c>
      <c r="F612" s="47" t="str">
        <f t="array" ref="F612">IF(B612="","",IFERROR(XLOOKUP(E612,PROVEEDORES!$A$2:$A$200,PROVEEDORES!$B$2:$B$200,"NO ENCONTRADO",0,1),""))</f>
        <v>AUTOTRONICA MASTER SAS</v>
      </c>
      <c r="G612" s="47" t="str">
        <f t="array" ref="G612">IF(B612="","",IFERROR(XLOOKUP(B612,DATA!$B$4:$B$2103,DATA!$L$4:$L$2103,"",0,1),""))</f>
        <v>UND</v>
      </c>
      <c r="H612" s="47">
        <f t="array" ref="H612">IF(B612="","",IFERROR(XLOOKUP(B612,DATA!$B$4:$B$2103,DATA!$E$4:$E$2103,0,0,1),0))</f>
        <v>0</v>
      </c>
      <c r="I612" s="48">
        <f t="array" ref="I612">IF(B612="","",IFERROR(XLOOKUP(B612,DATA!$B$4:$B$2103,DATA!$F$4:$F$2103,0,0,1),0))</f>
        <v>1404200</v>
      </c>
      <c r="J612" s="48">
        <f t="shared" si="1"/>
        <v>0</v>
      </c>
      <c r="K612" s="47">
        <f t="array" ref="K612">IF(B612="","",IFERROR(XLOOKUP(B612,DATA!$B$4:$B$2103,DATA!$N$4:$N$2103,0,0,1),0))</f>
        <v>3</v>
      </c>
      <c r="L612" s="85">
        <f t="shared" si="2"/>
        <v>0.008219178082</v>
      </c>
      <c r="M612" s="47">
        <f t="array" ref="M612">IF(B612="","",IFERROR(XLOOKUP(B612,DATA!$B$4:$B$2103,DATA!$P$4:$P$2103,0,0,1),0))</f>
        <v>0</v>
      </c>
      <c r="N612" s="47">
        <f t="shared" si="3"/>
        <v>0</v>
      </c>
      <c r="O612" s="47">
        <f t="shared" si="4"/>
        <v>0</v>
      </c>
      <c r="P612" s="47">
        <f t="shared" si="5"/>
        <v>0</v>
      </c>
      <c r="Q612" s="47" t="str">
        <f t="shared" si="6"/>
        <v>CRITICO</v>
      </c>
      <c r="R612" s="47" t="str">
        <f t="shared" si="7"/>
        <v>PEDIR INMEDIATAMENTE</v>
      </c>
      <c r="S612" s="47">
        <f t="shared" si="8"/>
        <v>0</v>
      </c>
      <c r="T612" s="48">
        <f t="shared" si="9"/>
        <v>0</v>
      </c>
      <c r="U612" s="47" t="str">
        <f t="array" ref="U612">IF(B612="","",IFERROR(XLOOKUP(B612,DATA!$B$4:$B$2103,DATA!$M$4:$M$2103,"",0,1),""))</f>
        <v>A</v>
      </c>
      <c r="V612" s="47" t="str">
        <f t="array" ref="V612">IF(B612="","",IFERROR(XLOOKUP(B612,DATA!$B$4:$B$2103,DATA!$X$4:$X$2103,"",0,1),""))</f>
        <v>SU01A0202</v>
      </c>
      <c r="W612" s="47" t="str">
        <f t="array" ref="W612">IF(B612="","",IFERROR(XLOOKUP(B612,DATA!$B$4:$B$2103,DATA!$H$4:$H$2103,"",0,1),""))</f>
        <v>ELECTRICIDAD</v>
      </c>
      <c r="X612" s="47" t="str">
        <f t="shared" si="10"/>
        <v>1-MAXIMA</v>
      </c>
      <c r="Y612" s="65">
        <f t="shared" si="11"/>
        <v>3.00612</v>
      </c>
      <c r="Z612" s="47" t="str">
        <f t="shared" si="12"/>
        <v>32000014-R</v>
      </c>
    </row>
    <row r="613" ht="15.75" customHeight="1">
      <c r="B613" s="52">
        <f>IF(DATA!B613="","",DATA!B613)</f>
        <v>32000015</v>
      </c>
      <c r="C613" s="52">
        <f t="array" ref="C613">IF(B613="","",IFERROR(XLOOKUP(B613,DATA!$B$4:$B$2103,DATA!$D$4:$D$2103,"",0,1),""))</f>
        <v>20576321</v>
      </c>
      <c r="D613" s="52" t="str">
        <f t="array" ref="D613">IF(B613="","",IFERROR(XLOOKUP(B613,DATA!$B$4:$B$2103,DATA!$C$4:$C$2103,"",0,1),""))</f>
        <v>CUERPO CONECTOR OBD</v>
      </c>
      <c r="E613" s="52">
        <f t="array" ref="E613">IF(B613="","",IFERROR(XLOOKUP(B613,DATA!$B$4:$B$2103,DATA!$W$4:$W$2103,"",0,1),""))</f>
        <v>900315569</v>
      </c>
      <c r="F613" s="52" t="str">
        <f t="array" ref="F613">IF(B613="","",IFERROR(XLOOKUP(E613,PROVEEDORES!$A$2:$A$200,PROVEEDORES!$B$2:$B$200,"NO ENCONTRADO",0,1),""))</f>
        <v>VOLVO GROUP COLOMBIA S A S</v>
      </c>
      <c r="G613" s="52" t="str">
        <f t="array" ref="G613">IF(B613="","",IFERROR(XLOOKUP(B613,DATA!$B$4:$B$2103,DATA!$L$4:$L$2103,"",0,1),""))</f>
        <v>UND</v>
      </c>
      <c r="H613" s="52">
        <f t="array" ref="H613">IF(B613="","",IFERROR(XLOOKUP(B613,DATA!$B$4:$B$2103,DATA!$E$4:$E$2103,0,0,1),0))</f>
        <v>3</v>
      </c>
      <c r="I613" s="53">
        <f t="array" ref="I613">IF(B613="","",IFERROR(XLOOKUP(B613,DATA!$B$4:$B$2103,DATA!$F$4:$F$2103,0,0,1),0))</f>
        <v>55722.83</v>
      </c>
      <c r="J613" s="53">
        <f t="shared" si="1"/>
        <v>167168.49</v>
      </c>
      <c r="K613" s="52">
        <f t="array" ref="K613">IF(B613="","",IFERROR(XLOOKUP(B613,DATA!$B$4:$B$2103,DATA!$N$4:$N$2103,0,0,1),0))</f>
        <v>5</v>
      </c>
      <c r="L613" s="86">
        <f t="shared" si="2"/>
        <v>0.01369863014</v>
      </c>
      <c r="M613" s="52">
        <f t="array" ref="M613">IF(B613="","",IFERROR(XLOOKUP(B613,DATA!$B$4:$B$2103,DATA!$P$4:$P$2103,0,0,1),0))</f>
        <v>0</v>
      </c>
      <c r="N613" s="52">
        <f t="shared" si="3"/>
        <v>0</v>
      </c>
      <c r="O613" s="52">
        <f t="shared" si="4"/>
        <v>0</v>
      </c>
      <c r="P613" s="52">
        <f t="shared" si="5"/>
        <v>219</v>
      </c>
      <c r="Q613" s="52" t="str">
        <f t="shared" si="6"/>
        <v>EXCESO</v>
      </c>
      <c r="R613" s="52" t="str">
        <f t="shared" si="7"/>
        <v>EVALUAR REDUCCION</v>
      </c>
      <c r="S613" s="52">
        <f t="shared" si="8"/>
        <v>0</v>
      </c>
      <c r="T613" s="53">
        <f t="shared" si="9"/>
        <v>0</v>
      </c>
      <c r="U613" s="52" t="str">
        <f t="array" ref="U613">IF(B613="","",IFERROR(XLOOKUP(B613,DATA!$B$4:$B$2103,DATA!$M$4:$M$2103,"",0,1),""))</f>
        <v>B</v>
      </c>
      <c r="V613" s="52" t="str">
        <f t="array" ref="V613">IF(B613="","",IFERROR(XLOOKUP(B613,DATA!$B$4:$B$2103,DATA!$X$4:$X$2103,"",0,1),""))</f>
        <v>SU01E0102</v>
      </c>
      <c r="W613" s="52" t="str">
        <f t="array" ref="W613">IF(B613="","",IFERROR(XLOOKUP(B613,DATA!$B$4:$B$2103,DATA!$H$4:$H$2103,"",0,1),""))</f>
        <v>ELECTRICIDAD</v>
      </c>
      <c r="X613" s="52" t="str">
        <f t="shared" si="10"/>
        <v>3-MEDIA</v>
      </c>
      <c r="Y613" s="87" t="str">
        <f t="shared" si="11"/>
        <v/>
      </c>
      <c r="Z613" s="52" t="str">
        <f t="shared" si="12"/>
        <v/>
      </c>
    </row>
    <row r="614" ht="15.75" customHeight="1">
      <c r="B614" s="47">
        <f>IF(DATA!B614="","",DATA!B614)</f>
        <v>32000016</v>
      </c>
      <c r="C614" s="47">
        <f t="array" ref="C614">IF(B614="","",IFERROR(XLOOKUP(B614,DATA!$B$4:$B$2103,DATA!$D$4:$D$2103,"",0,1),""))</f>
        <v>20707431</v>
      </c>
      <c r="D614" s="47" t="str">
        <f t="array" ref="D614">IF(B614="","",IFERROR(XLOOKUP(B614,DATA!$B$4:$B$2103,DATA!$C$4:$C$2103,"",0,1),""))</f>
        <v>TERMINAL DE CABLE OBD</v>
      </c>
      <c r="E614" s="47">
        <f t="array" ref="E614">IF(B614="","",IFERROR(XLOOKUP(B614,DATA!$B$4:$B$2103,DATA!$W$4:$W$2103,"",0,1),""))</f>
        <v>900315569</v>
      </c>
      <c r="F614" s="47" t="str">
        <f t="array" ref="F614">IF(B614="","",IFERROR(XLOOKUP(E614,PROVEEDORES!$A$2:$A$200,PROVEEDORES!$B$2:$B$200,"NO ENCONTRADO",0,1),""))</f>
        <v>VOLVO GROUP COLOMBIA S A S</v>
      </c>
      <c r="G614" s="47" t="str">
        <f t="array" ref="G614">IF(B614="","",IFERROR(XLOOKUP(B614,DATA!$B$4:$B$2103,DATA!$L$4:$L$2103,"",0,1),""))</f>
        <v>UND</v>
      </c>
      <c r="H614" s="47">
        <f t="array" ref="H614">IF(B614="","",IFERROR(XLOOKUP(B614,DATA!$B$4:$B$2103,DATA!$E$4:$E$2103,0,0,1),0))</f>
        <v>30</v>
      </c>
      <c r="I614" s="48">
        <f t="array" ref="I614">IF(B614="","",IFERROR(XLOOKUP(B614,DATA!$B$4:$B$2103,DATA!$F$4:$F$2103,0,0,1),0))</f>
        <v>11996.79</v>
      </c>
      <c r="J614" s="48">
        <f t="shared" si="1"/>
        <v>359903.7</v>
      </c>
      <c r="K614" s="47">
        <f t="array" ref="K614">IF(B614="","",IFERROR(XLOOKUP(B614,DATA!$B$4:$B$2103,DATA!$N$4:$N$2103,0,0,1),0))</f>
        <v>50</v>
      </c>
      <c r="L614" s="85">
        <f t="shared" si="2"/>
        <v>0.1369863014</v>
      </c>
      <c r="M614" s="47">
        <f t="array" ref="M614">IF(B614="","",IFERROR(XLOOKUP(B614,DATA!$B$4:$B$2103,DATA!$P$4:$P$2103,0,0,1),0))</f>
        <v>0</v>
      </c>
      <c r="N614" s="47">
        <f t="shared" si="3"/>
        <v>0</v>
      </c>
      <c r="O614" s="47">
        <f t="shared" si="4"/>
        <v>1</v>
      </c>
      <c r="P614" s="47">
        <f t="shared" si="5"/>
        <v>219</v>
      </c>
      <c r="Q614" s="47" t="str">
        <f t="shared" si="6"/>
        <v>EXCESO</v>
      </c>
      <c r="R614" s="47" t="str">
        <f t="shared" si="7"/>
        <v>EVALUAR REDUCCION</v>
      </c>
      <c r="S614" s="47">
        <f t="shared" si="8"/>
        <v>0</v>
      </c>
      <c r="T614" s="48">
        <f t="shared" si="9"/>
        <v>0</v>
      </c>
      <c r="U614" s="47" t="str">
        <f t="array" ref="U614">IF(B614="","",IFERROR(XLOOKUP(B614,DATA!$B$4:$B$2103,DATA!$M$4:$M$2103,"",0,1),""))</f>
        <v>B</v>
      </c>
      <c r="V614" s="47" t="str">
        <f t="array" ref="V614">IF(B614="","",IFERROR(XLOOKUP(B614,DATA!$B$4:$B$2103,DATA!$X$4:$X$2103,"",0,1),""))</f>
        <v>SU01E0102</v>
      </c>
      <c r="W614" s="47" t="str">
        <f t="array" ref="W614">IF(B614="","",IFERROR(XLOOKUP(B614,DATA!$B$4:$B$2103,DATA!$H$4:$H$2103,"",0,1),""))</f>
        <v>ELECTRICIDAD</v>
      </c>
      <c r="X614" s="47" t="str">
        <f t="shared" si="10"/>
        <v>3-MEDIA</v>
      </c>
      <c r="Y614" s="65" t="str">
        <f t="shared" si="11"/>
        <v/>
      </c>
      <c r="Z614" s="47" t="str">
        <f t="shared" si="12"/>
        <v/>
      </c>
    </row>
    <row r="615" ht="15.75" customHeight="1">
      <c r="B615" s="52">
        <f>IF(DATA!B615="","",DATA!B615)</f>
        <v>32000017</v>
      </c>
      <c r="C615" s="52">
        <f t="array" ref="C615">IF(B615="","",IFERROR(XLOOKUP(B615,DATA!$B$4:$B$2103,DATA!$D$4:$D$2103,"",0,1),""))</f>
        <v>8155901</v>
      </c>
      <c r="D615" s="52" t="str">
        <f t="array" ref="D615">IF(B615="","",IFERROR(XLOOKUP(B615,DATA!$B$4:$B$2103,DATA!$C$4:$C$2103,"",0,1),""))</f>
        <v>TERMINAL DE CABLE</v>
      </c>
      <c r="E615" s="52">
        <f t="array" ref="E615">IF(B615="","",IFERROR(XLOOKUP(B615,DATA!$B$4:$B$2103,DATA!$W$4:$W$2103,"",0,1),""))</f>
        <v>900315569</v>
      </c>
      <c r="F615" s="52" t="str">
        <f t="array" ref="F615">IF(B615="","",IFERROR(XLOOKUP(E615,PROVEEDORES!$A$2:$A$200,PROVEEDORES!$B$2:$B$200,"NO ENCONTRADO",0,1),""))</f>
        <v>VOLVO GROUP COLOMBIA S A S</v>
      </c>
      <c r="G615" s="52" t="str">
        <f t="array" ref="G615">IF(B615="","",IFERROR(XLOOKUP(B615,DATA!$B$4:$B$2103,DATA!$L$4:$L$2103,"",0,1),""))</f>
        <v>UND</v>
      </c>
      <c r="H615" s="52">
        <f t="array" ref="H615">IF(B615="","",IFERROR(XLOOKUP(B615,DATA!$B$4:$B$2103,DATA!$E$4:$E$2103,0,0,1),0))</f>
        <v>20</v>
      </c>
      <c r="I615" s="53">
        <f t="array" ref="I615">IF(B615="","",IFERROR(XLOOKUP(B615,DATA!$B$4:$B$2103,DATA!$F$4:$F$2103,0,0,1),0))</f>
        <v>0.74</v>
      </c>
      <c r="J615" s="53">
        <f t="shared" si="1"/>
        <v>14.8</v>
      </c>
      <c r="K615" s="52">
        <f t="array" ref="K615">IF(B615="","",IFERROR(XLOOKUP(B615,DATA!$B$4:$B$2103,DATA!$N$4:$N$2103,0,0,1),0))</f>
        <v>0</v>
      </c>
      <c r="L615" s="86">
        <f t="shared" si="2"/>
        <v>0</v>
      </c>
      <c r="M615" s="52">
        <f t="array" ref="M615">IF(B615="","",IFERROR(XLOOKUP(B615,DATA!$B$4:$B$2103,DATA!$P$4:$P$2103,0,0,1),0))</f>
        <v>0</v>
      </c>
      <c r="N615" s="52">
        <f t="shared" si="3"/>
        <v>0</v>
      </c>
      <c r="O615" s="52">
        <f t="shared" si="4"/>
        <v>0</v>
      </c>
      <c r="P615" s="52" t="str">
        <f t="shared" si="5"/>
        <v/>
      </c>
      <c r="Q615" s="52" t="str">
        <f t="shared" si="6"/>
        <v>EXCESO</v>
      </c>
      <c r="R615" s="52" t="str">
        <f t="shared" si="7"/>
        <v>EVALUAR REDUCCION</v>
      </c>
      <c r="S615" s="52">
        <f t="shared" si="8"/>
        <v>0</v>
      </c>
      <c r="T615" s="53">
        <f t="shared" si="9"/>
        <v>0</v>
      </c>
      <c r="U615" s="52" t="str">
        <f t="array" ref="U615">IF(B615="","",IFERROR(XLOOKUP(B615,DATA!$B$4:$B$2103,DATA!$M$4:$M$2103,"",0,1),""))</f>
        <v>B</v>
      </c>
      <c r="V615" s="52" t="str">
        <f t="array" ref="V615">IF(B615="","",IFERROR(XLOOKUP(B615,DATA!$B$4:$B$2103,DATA!$X$4:$X$2103,"",0,1),""))</f>
        <v>SU01A0202</v>
      </c>
      <c r="W615" s="52" t="str">
        <f t="array" ref="W615">IF(B615="","",IFERROR(XLOOKUP(B615,DATA!$B$4:$B$2103,DATA!$H$4:$H$2103,"",0,1),""))</f>
        <v>ELECTRICIDAD</v>
      </c>
      <c r="X615" s="52" t="str">
        <f t="shared" si="10"/>
        <v>3-MEDIA</v>
      </c>
      <c r="Y615" s="87" t="str">
        <f t="shared" si="11"/>
        <v/>
      </c>
      <c r="Z615" s="52" t="str">
        <f t="shared" si="12"/>
        <v/>
      </c>
    </row>
    <row r="616" ht="15.75" customHeight="1">
      <c r="B616" s="47">
        <f>IF(DATA!B616="","",DATA!B616)</f>
        <v>32000018</v>
      </c>
      <c r="C616" s="47">
        <f t="array" ref="C616">IF(B616="","",IFERROR(XLOOKUP(B616,DATA!$B$4:$B$2103,DATA!$D$4:$D$2103,"",0,1),""))</f>
        <v>21720464</v>
      </c>
      <c r="D616" s="47" t="str">
        <f t="array" ref="D616">IF(B616="","",IFERROR(XLOOKUP(B616,DATA!$B$4:$B$2103,DATA!$C$4:$C$2103,"",0,1),""))</f>
        <v>UNIDAD DE MANDO MODULO BBM</v>
      </c>
      <c r="E616" s="47">
        <f t="array" ref="E616">IF(B616="","",IFERROR(XLOOKUP(B616,DATA!$B$4:$B$2103,DATA!$W$4:$W$2103,"",0,1),""))</f>
        <v>900315569</v>
      </c>
      <c r="F616" s="47" t="str">
        <f t="array" ref="F616">IF(B616="","",IFERROR(XLOOKUP(E616,PROVEEDORES!$A$2:$A$200,PROVEEDORES!$B$2:$B$200,"NO ENCONTRADO",0,1),""))</f>
        <v>VOLVO GROUP COLOMBIA S A S</v>
      </c>
      <c r="G616" s="47" t="str">
        <f t="array" ref="G616">IF(B616="","",IFERROR(XLOOKUP(B616,DATA!$B$4:$B$2103,DATA!$L$4:$L$2103,"",0,1),""))</f>
        <v>UND</v>
      </c>
      <c r="H616" s="47">
        <f t="array" ref="H616">IF(B616="","",IFERROR(XLOOKUP(B616,DATA!$B$4:$B$2103,DATA!$E$4:$E$2103,0,0,1),0))</f>
        <v>0</v>
      </c>
      <c r="I616" s="48">
        <f t="array" ref="I616">IF(B616="","",IFERROR(XLOOKUP(B616,DATA!$B$4:$B$2103,DATA!$F$4:$F$2103,0,0,1),0))</f>
        <v>622.5</v>
      </c>
      <c r="J616" s="48">
        <f t="shared" si="1"/>
        <v>0</v>
      </c>
      <c r="K616" s="47">
        <f t="array" ref="K616">IF(B616="","",IFERROR(XLOOKUP(B616,DATA!$B$4:$B$2103,DATA!$N$4:$N$2103,0,0,1),0))</f>
        <v>0</v>
      </c>
      <c r="L616" s="85">
        <f t="shared" si="2"/>
        <v>0</v>
      </c>
      <c r="M616" s="47">
        <f t="array" ref="M616">IF(B616="","",IFERROR(XLOOKUP(B616,DATA!$B$4:$B$2103,DATA!$P$4:$P$2103,0,0,1),0))</f>
        <v>0</v>
      </c>
      <c r="N616" s="47">
        <f t="shared" si="3"/>
        <v>0</v>
      </c>
      <c r="O616" s="47">
        <f t="shared" si="4"/>
        <v>0</v>
      </c>
      <c r="P616" s="47" t="str">
        <f t="shared" si="5"/>
        <v/>
      </c>
      <c r="Q616" s="47" t="str">
        <f t="shared" si="6"/>
        <v>CRITICO</v>
      </c>
      <c r="R616" s="47" t="str">
        <f t="shared" si="7"/>
        <v>PEDIR INMEDIATAMENTE</v>
      </c>
      <c r="S616" s="47">
        <f t="shared" si="8"/>
        <v>0</v>
      </c>
      <c r="T616" s="48">
        <f t="shared" si="9"/>
        <v>0</v>
      </c>
      <c r="U616" s="47" t="str">
        <f t="array" ref="U616">IF(B616="","",IFERROR(XLOOKUP(B616,DATA!$B$4:$B$2103,DATA!$M$4:$M$2103,"",0,1),""))</f>
        <v>B</v>
      </c>
      <c r="V616" s="47" t="str">
        <f t="array" ref="V616">IF(B616="","",IFERROR(XLOOKUP(B616,DATA!$B$4:$B$2103,DATA!$X$4:$X$2103,"",0,1),""))</f>
        <v>SU01A0202</v>
      </c>
      <c r="W616" s="47" t="str">
        <f t="array" ref="W616">IF(B616="","",IFERROR(XLOOKUP(B616,DATA!$B$4:$B$2103,DATA!$H$4:$H$2103,"",0,1),""))</f>
        <v>ELECTRICIDAD</v>
      </c>
      <c r="X616" s="47" t="str">
        <f t="shared" si="10"/>
        <v>3-MEDIA</v>
      </c>
      <c r="Y616" s="65" t="str">
        <f t="shared" si="11"/>
        <v/>
      </c>
      <c r="Z616" s="47">
        <f t="shared" si="12"/>
        <v>32000018</v>
      </c>
    </row>
    <row r="617" ht="15.75" customHeight="1">
      <c r="B617" s="52" t="str">
        <f>IF(DATA!B617="","",DATA!B617)</f>
        <v>32000018-R</v>
      </c>
      <c r="C617" s="52">
        <f t="array" ref="C617">IF(B617="","",IFERROR(XLOOKUP(B617,DATA!$B$4:$B$2103,DATA!$D$4:$D$2103,"",0,1),""))</f>
        <v>21720464</v>
      </c>
      <c r="D617" s="52" t="str">
        <f t="array" ref="D617">IF(B617="","",IFERROR(XLOOKUP(B617,DATA!$B$4:$B$2103,DATA!$C$4:$C$2103,"",0,1),""))</f>
        <v>UNIDAD DE MANDO MODULO BBM</v>
      </c>
      <c r="E617" s="52">
        <f t="array" ref="E617">IF(B617="","",IFERROR(XLOOKUP(B617,DATA!$B$4:$B$2103,DATA!$W$4:$W$2103,"",0,1),""))</f>
        <v>901563039</v>
      </c>
      <c r="F617" s="52" t="str">
        <f t="array" ref="F617">IF(B617="","",IFERROR(XLOOKUP(E617,PROVEEDORES!$A$2:$A$200,PROVEEDORES!$B$2:$B$200,"NO ENCONTRADO",0,1),""))</f>
        <v>AUTOTRONICA MASTER SAS</v>
      </c>
      <c r="G617" s="52" t="str">
        <f t="array" ref="G617">IF(B617="","",IFERROR(XLOOKUP(B617,DATA!$B$4:$B$2103,DATA!$L$4:$L$2103,"",0,1),""))</f>
        <v>UND</v>
      </c>
      <c r="H617" s="52">
        <f t="array" ref="H617">IF(B617="","",IFERROR(XLOOKUP(B617,DATA!$B$4:$B$2103,DATA!$E$4:$E$2103,0,0,1),0))</f>
        <v>0</v>
      </c>
      <c r="I617" s="53">
        <f t="array" ref="I617">IF(B617="","",IFERROR(XLOOKUP(B617,DATA!$B$4:$B$2103,DATA!$F$4:$F$2103,0,0,1),0))</f>
        <v>833000</v>
      </c>
      <c r="J617" s="53">
        <f t="shared" si="1"/>
        <v>0</v>
      </c>
      <c r="K617" s="52">
        <f t="array" ref="K617">IF(B617="","",IFERROR(XLOOKUP(B617,DATA!$B$4:$B$2103,DATA!$N$4:$N$2103,0,0,1),0))</f>
        <v>5</v>
      </c>
      <c r="L617" s="86">
        <f t="shared" si="2"/>
        <v>0.01369863014</v>
      </c>
      <c r="M617" s="52">
        <f t="array" ref="M617">IF(B617="","",IFERROR(XLOOKUP(B617,DATA!$B$4:$B$2103,DATA!$P$4:$P$2103,0,0,1),0))</f>
        <v>0</v>
      </c>
      <c r="N617" s="52">
        <f t="shared" si="3"/>
        <v>0</v>
      </c>
      <c r="O617" s="52">
        <f t="shared" si="4"/>
        <v>0</v>
      </c>
      <c r="P617" s="52">
        <f t="shared" si="5"/>
        <v>0</v>
      </c>
      <c r="Q617" s="52" t="str">
        <f t="shared" si="6"/>
        <v>CRITICO</v>
      </c>
      <c r="R617" s="52" t="str">
        <f t="shared" si="7"/>
        <v>PEDIR INMEDIATAMENTE</v>
      </c>
      <c r="S617" s="52">
        <f t="shared" si="8"/>
        <v>0</v>
      </c>
      <c r="T617" s="53">
        <f t="shared" si="9"/>
        <v>0</v>
      </c>
      <c r="U617" s="52" t="str">
        <f t="array" ref="U617">IF(B617="","",IFERROR(XLOOKUP(B617,DATA!$B$4:$B$2103,DATA!$M$4:$M$2103,"",0,1),""))</f>
        <v>A</v>
      </c>
      <c r="V617" s="52" t="str">
        <f t="array" ref="V617">IF(B617="","",IFERROR(XLOOKUP(B617,DATA!$B$4:$B$2103,DATA!$X$4:$X$2103,"",0,1),""))</f>
        <v>SU01A0202</v>
      </c>
      <c r="W617" s="52" t="str">
        <f t="array" ref="W617">IF(B617="","",IFERROR(XLOOKUP(B617,DATA!$B$4:$B$2103,DATA!$H$4:$H$2103,"",0,1),""))</f>
        <v>ELECTRICIDAD</v>
      </c>
      <c r="X617" s="52" t="str">
        <f t="shared" si="10"/>
        <v>1-MAXIMA</v>
      </c>
      <c r="Y617" s="87">
        <f t="shared" si="11"/>
        <v>5.00617</v>
      </c>
      <c r="Z617" s="52" t="str">
        <f t="shared" si="12"/>
        <v>32000018-R</v>
      </c>
    </row>
    <row r="618" ht="15.75" customHeight="1">
      <c r="B618" s="47">
        <f>IF(DATA!B618="","",DATA!B618)</f>
        <v>32000019</v>
      </c>
      <c r="C618" s="47">
        <f t="array" ref="C618">IF(B618="","",IFERROR(XLOOKUP(B618,DATA!$B$4:$B$2103,DATA!$D$4:$D$2103,"",0,1),""))</f>
        <v>85013356</v>
      </c>
      <c r="D618" s="47" t="str">
        <f t="array" ref="D618">IF(B618="","",IFERROR(XLOOKUP(B618,DATA!$B$4:$B$2103,DATA!$C$4:$C$2103,"",0,1),""))</f>
        <v>UNIDAD DE MANDO MODULO EBS</v>
      </c>
      <c r="E618" s="47">
        <f t="array" ref="E618">IF(B618="","",IFERROR(XLOOKUP(B618,DATA!$B$4:$B$2103,DATA!$W$4:$W$2103,"",0,1),""))</f>
        <v>900315569</v>
      </c>
      <c r="F618" s="47" t="str">
        <f t="array" ref="F618">IF(B618="","",IFERROR(XLOOKUP(E618,PROVEEDORES!$A$2:$A$200,PROVEEDORES!$B$2:$B$200,"NO ENCONTRADO",0,1),""))</f>
        <v>VOLVO GROUP COLOMBIA S A S</v>
      </c>
      <c r="G618" s="47" t="str">
        <f t="array" ref="G618">IF(B618="","",IFERROR(XLOOKUP(B618,DATA!$B$4:$B$2103,DATA!$L$4:$L$2103,"",0,1),""))</f>
        <v>UND</v>
      </c>
      <c r="H618" s="47">
        <f t="array" ref="H618">IF(B618="","",IFERROR(XLOOKUP(B618,DATA!$B$4:$B$2103,DATA!$E$4:$E$2103,0,0,1),0))</f>
        <v>0</v>
      </c>
      <c r="I618" s="48">
        <f t="array" ref="I618">IF(B618="","",IFERROR(XLOOKUP(B618,DATA!$B$4:$B$2103,DATA!$F$4:$F$2103,0,0,1),0))</f>
        <v>941.25</v>
      </c>
      <c r="J618" s="48">
        <f t="shared" si="1"/>
        <v>0</v>
      </c>
      <c r="K618" s="47">
        <f t="array" ref="K618">IF(B618="","",IFERROR(XLOOKUP(B618,DATA!$B$4:$B$2103,DATA!$N$4:$N$2103,0,0,1),0))</f>
        <v>0</v>
      </c>
      <c r="L618" s="85">
        <f t="shared" si="2"/>
        <v>0</v>
      </c>
      <c r="M618" s="47">
        <f t="array" ref="M618">IF(B618="","",IFERROR(XLOOKUP(B618,DATA!$B$4:$B$2103,DATA!$P$4:$P$2103,0,0,1),0))</f>
        <v>0</v>
      </c>
      <c r="N618" s="47">
        <f t="shared" si="3"/>
        <v>0</v>
      </c>
      <c r="O618" s="47">
        <f t="shared" si="4"/>
        <v>0</v>
      </c>
      <c r="P618" s="47" t="str">
        <f t="shared" si="5"/>
        <v/>
      </c>
      <c r="Q618" s="47" t="str">
        <f t="shared" si="6"/>
        <v>CRITICO</v>
      </c>
      <c r="R618" s="47" t="str">
        <f t="shared" si="7"/>
        <v>PEDIR INMEDIATAMENTE</v>
      </c>
      <c r="S618" s="47">
        <f t="shared" si="8"/>
        <v>0</v>
      </c>
      <c r="T618" s="48">
        <f t="shared" si="9"/>
        <v>0</v>
      </c>
      <c r="U618" s="47" t="str">
        <f t="array" ref="U618">IF(B618="","",IFERROR(XLOOKUP(B618,DATA!$B$4:$B$2103,DATA!$M$4:$M$2103,"",0,1),""))</f>
        <v>A</v>
      </c>
      <c r="V618" s="47" t="str">
        <f t="array" ref="V618">IF(B618="","",IFERROR(XLOOKUP(B618,DATA!$B$4:$B$2103,DATA!$X$4:$X$2103,"",0,1),""))</f>
        <v>SU01A0202</v>
      </c>
      <c r="W618" s="47" t="str">
        <f t="array" ref="W618">IF(B618="","",IFERROR(XLOOKUP(B618,DATA!$B$4:$B$2103,DATA!$H$4:$H$2103,"",0,1),""))</f>
        <v>ELECTRICIDAD</v>
      </c>
      <c r="X618" s="47" t="str">
        <f t="shared" si="10"/>
        <v>1-MAXIMA</v>
      </c>
      <c r="Y618" s="65" t="str">
        <f t="shared" si="11"/>
        <v/>
      </c>
      <c r="Z618" s="47">
        <f t="shared" si="12"/>
        <v>32000019</v>
      </c>
    </row>
    <row r="619" ht="15.75" customHeight="1">
      <c r="B619" s="52" t="str">
        <f>IF(DATA!B619="","",DATA!B619)</f>
        <v>32000019-R</v>
      </c>
      <c r="C619" s="52">
        <f t="array" ref="C619">IF(B619="","",IFERROR(XLOOKUP(B619,DATA!$B$4:$B$2103,DATA!$D$4:$D$2103,"",0,1),""))</f>
        <v>85013356</v>
      </c>
      <c r="D619" s="52" t="str">
        <f t="array" ref="D619">IF(B619="","",IFERROR(XLOOKUP(B619,DATA!$B$4:$B$2103,DATA!$C$4:$C$2103,"",0,1),""))</f>
        <v>UNIDAD DE MANDO MODULO EBS</v>
      </c>
      <c r="E619" s="52">
        <f t="array" ref="E619">IF(B619="","",IFERROR(XLOOKUP(B619,DATA!$B$4:$B$2103,DATA!$W$4:$W$2103,"",0,1),""))</f>
        <v>901563039</v>
      </c>
      <c r="F619" s="52" t="str">
        <f t="array" ref="F619">IF(B619="","",IFERROR(XLOOKUP(E619,PROVEEDORES!$A$2:$A$200,PROVEEDORES!$B$2:$B$200,"NO ENCONTRADO",0,1),""))</f>
        <v>AUTOTRONICA MASTER SAS</v>
      </c>
      <c r="G619" s="52" t="str">
        <f t="array" ref="G619">IF(B619="","",IFERROR(XLOOKUP(B619,DATA!$B$4:$B$2103,DATA!$L$4:$L$2103,"",0,1),""))</f>
        <v>UND</v>
      </c>
      <c r="H619" s="52">
        <f t="array" ref="H619">IF(B619="","",IFERROR(XLOOKUP(B619,DATA!$B$4:$B$2103,DATA!$E$4:$E$2103,0,0,1),0))</f>
        <v>0</v>
      </c>
      <c r="I619" s="53">
        <f t="array" ref="I619">IF(B619="","",IFERROR(XLOOKUP(B619,DATA!$B$4:$B$2103,DATA!$F$4:$F$2103,0,0,1),0))</f>
        <v>750000</v>
      </c>
      <c r="J619" s="53">
        <f t="shared" si="1"/>
        <v>0</v>
      </c>
      <c r="K619" s="52">
        <f t="array" ref="K619">IF(B619="","",IFERROR(XLOOKUP(B619,DATA!$B$4:$B$2103,DATA!$N$4:$N$2103,0,0,1),0))</f>
        <v>1</v>
      </c>
      <c r="L619" s="86">
        <f t="shared" si="2"/>
        <v>0.002739726027</v>
      </c>
      <c r="M619" s="52">
        <f t="array" ref="M619">IF(B619="","",IFERROR(XLOOKUP(B619,DATA!$B$4:$B$2103,DATA!$P$4:$P$2103,0,0,1),0))</f>
        <v>0</v>
      </c>
      <c r="N619" s="52">
        <f t="shared" si="3"/>
        <v>0</v>
      </c>
      <c r="O619" s="52">
        <f t="shared" si="4"/>
        <v>0</v>
      </c>
      <c r="P619" s="52">
        <f t="shared" si="5"/>
        <v>0</v>
      </c>
      <c r="Q619" s="52" t="str">
        <f t="shared" si="6"/>
        <v>CRITICO</v>
      </c>
      <c r="R619" s="52" t="str">
        <f t="shared" si="7"/>
        <v>PEDIR INMEDIATAMENTE</v>
      </c>
      <c r="S619" s="52">
        <f t="shared" si="8"/>
        <v>0</v>
      </c>
      <c r="T619" s="53">
        <f t="shared" si="9"/>
        <v>0</v>
      </c>
      <c r="U619" s="52" t="str">
        <f t="array" ref="U619">IF(B619="","",IFERROR(XLOOKUP(B619,DATA!$B$4:$B$2103,DATA!$M$4:$M$2103,"",0,1),""))</f>
        <v>B</v>
      </c>
      <c r="V619" s="52" t="str">
        <f t="array" ref="V619">IF(B619="","",IFERROR(XLOOKUP(B619,DATA!$B$4:$B$2103,DATA!$X$4:$X$2103,"",0,1),""))</f>
        <v>SU01A0202</v>
      </c>
      <c r="W619" s="52" t="str">
        <f t="array" ref="W619">IF(B619="","",IFERROR(XLOOKUP(B619,DATA!$B$4:$B$2103,DATA!$H$4:$H$2103,"",0,1),""))</f>
        <v>ELECTRICIDAD</v>
      </c>
      <c r="X619" s="52" t="str">
        <f t="shared" si="10"/>
        <v>3-MEDIA</v>
      </c>
      <c r="Y619" s="87">
        <f t="shared" si="11"/>
        <v>1.00619</v>
      </c>
      <c r="Z619" s="52" t="str">
        <f t="shared" si="12"/>
        <v>32000019-R</v>
      </c>
    </row>
    <row r="620" ht="15.75" customHeight="1">
      <c r="B620" s="47">
        <f>IF(DATA!B620="","",DATA!B620)</f>
        <v>32000020</v>
      </c>
      <c r="C620" s="47">
        <f t="array" ref="C620">IF(B620="","",IFERROR(XLOOKUP(B620,DATA!$B$4:$B$2103,DATA!$D$4:$D$2103,"",0,1),""))</f>
        <v>20393784</v>
      </c>
      <c r="D620" s="47" t="str">
        <f t="array" ref="D620">IF(B620="","",IFERROR(XLOOKUP(B620,DATA!$B$4:$B$2103,DATA!$C$4:$C$2103,"",0,1),""))</f>
        <v>UNIDAD DE MANDO MODULO LCM</v>
      </c>
      <c r="E620" s="47">
        <f t="array" ref="E620">IF(B620="","",IFERROR(XLOOKUP(B620,DATA!$B$4:$B$2103,DATA!$W$4:$W$2103,"",0,1),""))</f>
        <v>900315569</v>
      </c>
      <c r="F620" s="47" t="str">
        <f t="array" ref="F620">IF(B620="","",IFERROR(XLOOKUP(E620,PROVEEDORES!$A$2:$A$200,PROVEEDORES!$B$2:$B$200,"NO ENCONTRADO",0,1),""))</f>
        <v>VOLVO GROUP COLOMBIA S A S</v>
      </c>
      <c r="G620" s="47" t="str">
        <f t="array" ref="G620">IF(B620="","",IFERROR(XLOOKUP(B620,DATA!$B$4:$B$2103,DATA!$L$4:$L$2103,"",0,1),""))</f>
        <v>UND</v>
      </c>
      <c r="H620" s="47">
        <f t="array" ref="H620">IF(B620="","",IFERROR(XLOOKUP(B620,DATA!$B$4:$B$2103,DATA!$E$4:$E$2103,0,0,1),0))</f>
        <v>0</v>
      </c>
      <c r="I620" s="48">
        <f t="array" ref="I620">IF(B620="","",IFERROR(XLOOKUP(B620,DATA!$B$4:$B$2103,DATA!$F$4:$F$2103,0,0,1),0))</f>
        <v>941.25</v>
      </c>
      <c r="J620" s="48">
        <f t="shared" si="1"/>
        <v>0</v>
      </c>
      <c r="K620" s="47">
        <f t="array" ref="K620">IF(B620="","",IFERROR(XLOOKUP(B620,DATA!$B$4:$B$2103,DATA!$N$4:$N$2103,0,0,1),0))</f>
        <v>0</v>
      </c>
      <c r="L620" s="85">
        <f t="shared" si="2"/>
        <v>0</v>
      </c>
      <c r="M620" s="47">
        <f t="array" ref="M620">IF(B620="","",IFERROR(XLOOKUP(B620,DATA!$B$4:$B$2103,DATA!$P$4:$P$2103,0,0,1),0))</f>
        <v>0</v>
      </c>
      <c r="N620" s="47">
        <f t="shared" si="3"/>
        <v>0</v>
      </c>
      <c r="O620" s="47">
        <f t="shared" si="4"/>
        <v>0</v>
      </c>
      <c r="P620" s="47" t="str">
        <f t="shared" si="5"/>
        <v/>
      </c>
      <c r="Q620" s="47" t="str">
        <f t="shared" si="6"/>
        <v>CRITICO</v>
      </c>
      <c r="R620" s="47" t="str">
        <f t="shared" si="7"/>
        <v>PEDIR INMEDIATAMENTE</v>
      </c>
      <c r="S620" s="47">
        <f t="shared" si="8"/>
        <v>0</v>
      </c>
      <c r="T620" s="48">
        <f t="shared" si="9"/>
        <v>0</v>
      </c>
      <c r="U620" s="47" t="str">
        <f t="array" ref="U620">IF(B620="","",IFERROR(XLOOKUP(B620,DATA!$B$4:$B$2103,DATA!$M$4:$M$2103,"",0,1),""))</f>
        <v>B</v>
      </c>
      <c r="V620" s="47" t="str">
        <f t="array" ref="V620">IF(B620="","",IFERROR(XLOOKUP(B620,DATA!$B$4:$B$2103,DATA!$X$4:$X$2103,"",0,1),""))</f>
        <v>SU01A0202</v>
      </c>
      <c r="W620" s="47" t="str">
        <f t="array" ref="W620">IF(B620="","",IFERROR(XLOOKUP(B620,DATA!$B$4:$B$2103,DATA!$H$4:$H$2103,"",0,1),""))</f>
        <v>ELECTRICIDAD</v>
      </c>
      <c r="X620" s="47" t="str">
        <f t="shared" si="10"/>
        <v>3-MEDIA</v>
      </c>
      <c r="Y620" s="65" t="str">
        <f t="shared" si="11"/>
        <v/>
      </c>
      <c r="Z620" s="47">
        <f t="shared" si="12"/>
        <v>32000020</v>
      </c>
    </row>
    <row r="621" ht="15.75" customHeight="1">
      <c r="B621" s="52" t="str">
        <f>IF(DATA!B621="","",DATA!B621)</f>
        <v>32000020-R</v>
      </c>
      <c r="C621" s="52">
        <f t="array" ref="C621">IF(B621="","",IFERROR(XLOOKUP(B621,DATA!$B$4:$B$2103,DATA!$D$4:$D$2103,"",0,1),""))</f>
        <v>20393784</v>
      </c>
      <c r="D621" s="52" t="str">
        <f t="array" ref="D621">IF(B621="","",IFERROR(XLOOKUP(B621,DATA!$B$4:$B$2103,DATA!$C$4:$C$2103,"",0,1),""))</f>
        <v>UNIDAD DE MANDO MODULO LCM</v>
      </c>
      <c r="E621" s="52">
        <f t="array" ref="E621">IF(B621="","",IFERROR(XLOOKUP(B621,DATA!$B$4:$B$2103,DATA!$W$4:$W$2103,"",0,1),""))</f>
        <v>901563039</v>
      </c>
      <c r="F621" s="52" t="str">
        <f t="array" ref="F621">IF(B621="","",IFERROR(XLOOKUP(E621,PROVEEDORES!$A$2:$A$200,PROVEEDORES!$B$2:$B$200,"NO ENCONTRADO",0,1),""))</f>
        <v>AUTOTRONICA MASTER SAS</v>
      </c>
      <c r="G621" s="52" t="str">
        <f t="array" ref="G621">IF(B621="","",IFERROR(XLOOKUP(B621,DATA!$B$4:$B$2103,DATA!$L$4:$L$2103,"",0,1),""))</f>
        <v>UND</v>
      </c>
      <c r="H621" s="52">
        <f t="array" ref="H621">IF(B621="","",IFERROR(XLOOKUP(B621,DATA!$B$4:$B$2103,DATA!$E$4:$E$2103,0,0,1),0))</f>
        <v>0</v>
      </c>
      <c r="I621" s="53">
        <f t="array" ref="I621">IF(B621="","",IFERROR(XLOOKUP(B621,DATA!$B$4:$B$2103,DATA!$F$4:$F$2103,0,0,1),0))</f>
        <v>750000</v>
      </c>
      <c r="J621" s="53">
        <f t="shared" si="1"/>
        <v>0</v>
      </c>
      <c r="K621" s="52">
        <f t="array" ref="K621">IF(B621="","",IFERROR(XLOOKUP(B621,DATA!$B$4:$B$2103,DATA!$N$4:$N$2103,0,0,1),0))</f>
        <v>1</v>
      </c>
      <c r="L621" s="86">
        <f t="shared" si="2"/>
        <v>0.002739726027</v>
      </c>
      <c r="M621" s="52">
        <f t="array" ref="M621">IF(B621="","",IFERROR(XLOOKUP(B621,DATA!$B$4:$B$2103,DATA!$P$4:$P$2103,0,0,1),0))</f>
        <v>0</v>
      </c>
      <c r="N621" s="52">
        <f t="shared" si="3"/>
        <v>0</v>
      </c>
      <c r="O621" s="52">
        <f t="shared" si="4"/>
        <v>0</v>
      </c>
      <c r="P621" s="52">
        <f t="shared" si="5"/>
        <v>0</v>
      </c>
      <c r="Q621" s="52" t="str">
        <f t="shared" si="6"/>
        <v>CRITICO</v>
      </c>
      <c r="R621" s="52" t="str">
        <f t="shared" si="7"/>
        <v>PEDIR INMEDIATAMENTE</v>
      </c>
      <c r="S621" s="52">
        <f t="shared" si="8"/>
        <v>0</v>
      </c>
      <c r="T621" s="53">
        <f t="shared" si="9"/>
        <v>0</v>
      </c>
      <c r="U621" s="52" t="str">
        <f t="array" ref="U621">IF(B621="","",IFERROR(XLOOKUP(B621,DATA!$B$4:$B$2103,DATA!$M$4:$M$2103,"",0,1),""))</f>
        <v>B</v>
      </c>
      <c r="V621" s="52" t="str">
        <f t="array" ref="V621">IF(B621="","",IFERROR(XLOOKUP(B621,DATA!$B$4:$B$2103,DATA!$X$4:$X$2103,"",0,1),""))</f>
        <v>SU01A0202</v>
      </c>
      <c r="W621" s="52" t="str">
        <f t="array" ref="W621">IF(B621="","",IFERROR(XLOOKUP(B621,DATA!$B$4:$B$2103,DATA!$H$4:$H$2103,"",0,1),""))</f>
        <v>ELECTRICIDAD</v>
      </c>
      <c r="X621" s="52" t="str">
        <f t="shared" si="10"/>
        <v>3-MEDIA</v>
      </c>
      <c r="Y621" s="87">
        <f t="shared" si="11"/>
        <v>1.00621</v>
      </c>
      <c r="Z621" s="52" t="str">
        <f t="shared" si="12"/>
        <v>32000020-R</v>
      </c>
    </row>
    <row r="622" ht="15.75" customHeight="1">
      <c r="B622" s="47">
        <f>IF(DATA!B622="","",DATA!B622)</f>
        <v>32000021</v>
      </c>
      <c r="C622" s="47">
        <f t="array" ref="C622">IF(B622="","",IFERROR(XLOOKUP(B622,DATA!$B$4:$B$2103,DATA!$D$4:$D$2103,"",0,1),""))</f>
        <v>22437743</v>
      </c>
      <c r="D622" s="47" t="str">
        <f t="array" ref="D622">IF(B622="","",IFERROR(XLOOKUP(B622,DATA!$B$4:$B$2103,DATA!$C$4:$C$2103,"",0,1),""))</f>
        <v>CABLE DE RED TGW - AIC</v>
      </c>
      <c r="E622" s="47">
        <f t="array" ref="E622">IF(B622="","",IFERROR(XLOOKUP(B622,DATA!$B$4:$B$2103,DATA!$W$4:$W$2103,"",0,1),""))</f>
        <v>900315569</v>
      </c>
      <c r="F622" s="47" t="str">
        <f t="array" ref="F622">IF(B622="","",IFERROR(XLOOKUP(E622,PROVEEDORES!$A$2:$A$200,PROVEEDORES!$B$2:$B$200,"NO ENCONTRADO",0,1),""))</f>
        <v>VOLVO GROUP COLOMBIA S A S</v>
      </c>
      <c r="G622" s="47" t="str">
        <f t="array" ref="G622">IF(B622="","",IFERROR(XLOOKUP(B622,DATA!$B$4:$B$2103,DATA!$L$4:$L$2103,"",0,1),""))</f>
        <v>UND</v>
      </c>
      <c r="H622" s="47">
        <f t="array" ref="H622">IF(B622="","",IFERROR(XLOOKUP(B622,DATA!$B$4:$B$2103,DATA!$E$4:$E$2103,0,0,1),0))</f>
        <v>0</v>
      </c>
      <c r="I622" s="48">
        <f t="array" ref="I622">IF(B622="","",IFERROR(XLOOKUP(B622,DATA!$B$4:$B$2103,DATA!$F$4:$F$2103,0,0,1),0))</f>
        <v>463934.4</v>
      </c>
      <c r="J622" s="48">
        <f t="shared" si="1"/>
        <v>0</v>
      </c>
      <c r="K622" s="47">
        <f t="array" ref="K622">IF(B622="","",IFERROR(XLOOKUP(B622,DATA!$B$4:$B$2103,DATA!$N$4:$N$2103,0,0,1),0))</f>
        <v>0</v>
      </c>
      <c r="L622" s="85">
        <f t="shared" si="2"/>
        <v>0</v>
      </c>
      <c r="M622" s="47">
        <f t="array" ref="M622">IF(B622="","",IFERROR(XLOOKUP(B622,DATA!$B$4:$B$2103,DATA!$P$4:$P$2103,0,0,1),0))</f>
        <v>0</v>
      </c>
      <c r="N622" s="47">
        <f t="shared" si="3"/>
        <v>0</v>
      </c>
      <c r="O622" s="47">
        <f t="shared" si="4"/>
        <v>0</v>
      </c>
      <c r="P622" s="47" t="str">
        <f t="shared" si="5"/>
        <v/>
      </c>
      <c r="Q622" s="47" t="str">
        <f t="shared" si="6"/>
        <v>CRITICO</v>
      </c>
      <c r="R622" s="47" t="str">
        <f t="shared" si="7"/>
        <v>PEDIR INMEDIATAMENTE</v>
      </c>
      <c r="S622" s="47">
        <f t="shared" si="8"/>
        <v>0</v>
      </c>
      <c r="T622" s="48">
        <f t="shared" si="9"/>
        <v>0</v>
      </c>
      <c r="U622" s="47" t="str">
        <f t="array" ref="U622">IF(B622="","",IFERROR(XLOOKUP(B622,DATA!$B$4:$B$2103,DATA!$M$4:$M$2103,"",0,1),""))</f>
        <v>A</v>
      </c>
      <c r="V622" s="47" t="str">
        <f t="array" ref="V622">IF(B622="","",IFERROR(XLOOKUP(B622,DATA!$B$4:$B$2103,DATA!$X$4:$X$2103,"",0,1),""))</f>
        <v>SU01A0202</v>
      </c>
      <c r="W622" s="47" t="str">
        <f t="array" ref="W622">IF(B622="","",IFERROR(XLOOKUP(B622,DATA!$B$4:$B$2103,DATA!$H$4:$H$2103,"",0,1),""))</f>
        <v>ELECTRICIDAD</v>
      </c>
      <c r="X622" s="47" t="str">
        <f t="shared" si="10"/>
        <v>1-MAXIMA</v>
      </c>
      <c r="Y622" s="65" t="str">
        <f t="shared" si="11"/>
        <v/>
      </c>
      <c r="Z622" s="47">
        <f t="shared" si="12"/>
        <v>32000021</v>
      </c>
    </row>
    <row r="623" ht="15.75" customHeight="1">
      <c r="B623" s="52" t="str">
        <f>IF(DATA!B623="","",DATA!B623)</f>
        <v>32000021-R</v>
      </c>
      <c r="C623" s="52">
        <f t="array" ref="C623">IF(B623="","",IFERROR(XLOOKUP(B623,DATA!$B$4:$B$2103,DATA!$D$4:$D$2103,"",0,1),""))</f>
        <v>22437743</v>
      </c>
      <c r="D623" s="52" t="str">
        <f t="array" ref="D623">IF(B623="","",IFERROR(XLOOKUP(B623,DATA!$B$4:$B$2103,DATA!$C$4:$C$2103,"",0,1),""))</f>
        <v>CABLE DE RED TGW - AIC</v>
      </c>
      <c r="E623" s="52">
        <f t="array" ref="E623">IF(B623="","",IFERROR(XLOOKUP(B623,DATA!$B$4:$B$2103,DATA!$W$4:$W$2103,"",0,1),""))</f>
        <v>901563039</v>
      </c>
      <c r="F623" s="52" t="str">
        <f t="array" ref="F623">IF(B623="","",IFERROR(XLOOKUP(E623,PROVEEDORES!$A$2:$A$200,PROVEEDORES!$B$2:$B$200,"NO ENCONTRADO",0,1),""))</f>
        <v>AUTOTRONICA MASTER SAS</v>
      </c>
      <c r="G623" s="52" t="str">
        <f t="array" ref="G623">IF(B623="","",IFERROR(XLOOKUP(B623,DATA!$B$4:$B$2103,DATA!$L$4:$L$2103,"",0,1),""))</f>
        <v>UND</v>
      </c>
      <c r="H623" s="52">
        <f t="array" ref="H623">IF(B623="","",IFERROR(XLOOKUP(B623,DATA!$B$4:$B$2103,DATA!$E$4:$E$2103,0,0,1),0))</f>
        <v>0</v>
      </c>
      <c r="I623" s="53">
        <f t="array" ref="I623">IF(B623="","",IFERROR(XLOOKUP(B623,DATA!$B$4:$B$2103,DATA!$F$4:$F$2103,0,0,1),0))</f>
        <v>100000</v>
      </c>
      <c r="J623" s="53">
        <f t="shared" si="1"/>
        <v>0</v>
      </c>
      <c r="K623" s="52">
        <f t="array" ref="K623">IF(B623="","",IFERROR(XLOOKUP(B623,DATA!$B$4:$B$2103,DATA!$N$4:$N$2103,0,0,1),0))</f>
        <v>1</v>
      </c>
      <c r="L623" s="86">
        <f t="shared" si="2"/>
        <v>0.002739726027</v>
      </c>
      <c r="M623" s="52">
        <f t="array" ref="M623">IF(B623="","",IFERROR(XLOOKUP(B623,DATA!$B$4:$B$2103,DATA!$P$4:$P$2103,0,0,1),0))</f>
        <v>0</v>
      </c>
      <c r="N623" s="52">
        <f t="shared" si="3"/>
        <v>0</v>
      </c>
      <c r="O623" s="52">
        <f t="shared" si="4"/>
        <v>0</v>
      </c>
      <c r="P623" s="52">
        <f t="shared" si="5"/>
        <v>0</v>
      </c>
      <c r="Q623" s="52" t="str">
        <f t="shared" si="6"/>
        <v>CRITICO</v>
      </c>
      <c r="R623" s="52" t="str">
        <f t="shared" si="7"/>
        <v>PEDIR INMEDIATAMENTE</v>
      </c>
      <c r="S623" s="52">
        <f t="shared" si="8"/>
        <v>0</v>
      </c>
      <c r="T623" s="53">
        <f t="shared" si="9"/>
        <v>0</v>
      </c>
      <c r="U623" s="52" t="str">
        <f t="array" ref="U623">IF(B623="","",IFERROR(XLOOKUP(B623,DATA!$B$4:$B$2103,DATA!$M$4:$M$2103,"",0,1),""))</f>
        <v>C</v>
      </c>
      <c r="V623" s="52" t="str">
        <f t="array" ref="V623">IF(B623="","",IFERROR(XLOOKUP(B623,DATA!$B$4:$B$2103,DATA!$X$4:$X$2103,"",0,1),""))</f>
        <v>SU01A0202</v>
      </c>
      <c r="W623" s="52" t="str">
        <f t="array" ref="W623">IF(B623="","",IFERROR(XLOOKUP(B623,DATA!$B$4:$B$2103,DATA!$H$4:$H$2103,"",0,1),""))</f>
        <v>ELECTRICIDAD</v>
      </c>
      <c r="X623" s="52" t="str">
        <f t="shared" si="10"/>
        <v>4-BAJA</v>
      </c>
      <c r="Y623" s="87">
        <f t="shared" si="11"/>
        <v>1.00623</v>
      </c>
      <c r="Z623" s="52" t="str">
        <f t="shared" si="12"/>
        <v>32000021-R</v>
      </c>
    </row>
    <row r="624" ht="15.75" customHeight="1">
      <c r="B624" s="47">
        <f>IF(DATA!B624="","",DATA!B624)</f>
        <v>32000022</v>
      </c>
      <c r="C624" s="47">
        <f t="array" ref="C624">IF(B624="","",IFERROR(XLOOKUP(B624,DATA!$B$4:$B$2103,DATA!$D$4:$D$2103,"",0,1),""))</f>
        <v>22432626</v>
      </c>
      <c r="D624" s="47" t="str">
        <f t="array" ref="D624">IF(B624="","",IFERROR(XLOOKUP(B624,DATA!$B$4:$B$2103,DATA!$C$4:$C$2103,"",0,1),""))</f>
        <v>ARNES TRAMO MOTOR - MODULO (INYECCION)</v>
      </c>
      <c r="E624" s="47">
        <f t="array" ref="E624">IF(B624="","",IFERROR(XLOOKUP(B624,DATA!$B$4:$B$2103,DATA!$W$4:$W$2103,"",0,1),""))</f>
        <v>900315569</v>
      </c>
      <c r="F624" s="47" t="str">
        <f t="array" ref="F624">IF(B624="","",IFERROR(XLOOKUP(E624,PROVEEDORES!$A$2:$A$200,PROVEEDORES!$B$2:$B$200,"NO ENCONTRADO",0,1),""))</f>
        <v>VOLVO GROUP COLOMBIA S A S</v>
      </c>
      <c r="G624" s="47" t="str">
        <f t="array" ref="G624">IF(B624="","",IFERROR(XLOOKUP(B624,DATA!$B$4:$B$2103,DATA!$L$4:$L$2103,"",0,1),""))</f>
        <v>UND</v>
      </c>
      <c r="H624" s="47">
        <f t="array" ref="H624">IF(B624="","",IFERROR(XLOOKUP(B624,DATA!$B$4:$B$2103,DATA!$E$4:$E$2103,0,0,1),0))</f>
        <v>0</v>
      </c>
      <c r="I624" s="48">
        <f t="array" ref="I624">IF(B624="","",IFERROR(XLOOKUP(B624,DATA!$B$4:$B$2103,DATA!$F$4:$F$2103,0,0,1),0))</f>
        <v>3347237</v>
      </c>
      <c r="J624" s="48">
        <f t="shared" si="1"/>
        <v>0</v>
      </c>
      <c r="K624" s="47">
        <f t="array" ref="K624">IF(B624="","",IFERROR(XLOOKUP(B624,DATA!$B$4:$B$2103,DATA!$N$4:$N$2103,0,0,1),0))</f>
        <v>1</v>
      </c>
      <c r="L624" s="85">
        <f t="shared" si="2"/>
        <v>0.002739726027</v>
      </c>
      <c r="M624" s="47">
        <f t="array" ref="M624">IF(B624="","",IFERROR(XLOOKUP(B624,DATA!$B$4:$B$2103,DATA!$P$4:$P$2103,0,0,1),0))</f>
        <v>0</v>
      </c>
      <c r="N624" s="47">
        <f t="shared" si="3"/>
        <v>0</v>
      </c>
      <c r="O624" s="47">
        <f t="shared" si="4"/>
        <v>0</v>
      </c>
      <c r="P624" s="47">
        <f t="shared" si="5"/>
        <v>0</v>
      </c>
      <c r="Q624" s="47" t="str">
        <f t="shared" si="6"/>
        <v>CRITICO</v>
      </c>
      <c r="R624" s="47" t="str">
        <f t="shared" si="7"/>
        <v>PEDIR INMEDIATAMENTE</v>
      </c>
      <c r="S624" s="47">
        <f t="shared" si="8"/>
        <v>0</v>
      </c>
      <c r="T624" s="48">
        <f t="shared" si="9"/>
        <v>0</v>
      </c>
      <c r="U624" s="47" t="str">
        <f t="array" ref="U624">IF(B624="","",IFERROR(XLOOKUP(B624,DATA!$B$4:$B$2103,DATA!$M$4:$M$2103,"",0,1),""))</f>
        <v>C</v>
      </c>
      <c r="V624" s="47" t="str">
        <f t="array" ref="V624">IF(B624="","",IFERROR(XLOOKUP(B624,DATA!$B$4:$B$2103,DATA!$X$4:$X$2103,"",0,1),""))</f>
        <v>SU01A0202</v>
      </c>
      <c r="W624" s="47" t="str">
        <f t="array" ref="W624">IF(B624="","",IFERROR(XLOOKUP(B624,DATA!$B$4:$B$2103,DATA!$H$4:$H$2103,"",0,1),""))</f>
        <v>ELECTRICIDAD</v>
      </c>
      <c r="X624" s="47" t="str">
        <f t="shared" si="10"/>
        <v>4-BAJA</v>
      </c>
      <c r="Y624" s="65">
        <f t="shared" si="11"/>
        <v>1.00624</v>
      </c>
      <c r="Z624" s="47">
        <f t="shared" si="12"/>
        <v>32000022</v>
      </c>
    </row>
    <row r="625" ht="15.75" customHeight="1">
      <c r="B625" s="52">
        <f>IF(DATA!B625="","",DATA!B625)</f>
        <v>32000023</v>
      </c>
      <c r="C625" s="52">
        <f t="array" ref="C625">IF(B625="","",IFERROR(XLOOKUP(B625,DATA!$B$4:$B$2103,DATA!$D$4:$D$2103,"",0,1),""))</f>
        <v>20576323</v>
      </c>
      <c r="D625" s="52" t="str">
        <f t="array" ref="D625">IF(B625="","",IFERROR(XLOOKUP(B625,DATA!$B$4:$B$2103,DATA!$C$4:$C$2103,"",0,1),""))</f>
        <v>TAPA OBD</v>
      </c>
      <c r="E625" s="52">
        <f t="array" ref="E625">IF(B625="","",IFERROR(XLOOKUP(B625,DATA!$B$4:$B$2103,DATA!$W$4:$W$2103,"",0,1),""))</f>
        <v>900315569</v>
      </c>
      <c r="F625" s="52" t="str">
        <f t="array" ref="F625">IF(B625="","",IFERROR(XLOOKUP(E625,PROVEEDORES!$A$2:$A$200,PROVEEDORES!$B$2:$B$200,"NO ENCONTRADO",0,1),""))</f>
        <v>VOLVO GROUP COLOMBIA S A S</v>
      </c>
      <c r="G625" s="52" t="str">
        <f t="array" ref="G625">IF(B625="","",IFERROR(XLOOKUP(B625,DATA!$B$4:$B$2103,DATA!$L$4:$L$2103,"",0,1),""))</f>
        <v>UND</v>
      </c>
      <c r="H625" s="52">
        <f t="array" ref="H625">IF(B625="","",IFERROR(XLOOKUP(B625,DATA!$B$4:$B$2103,DATA!$E$4:$E$2103,0,0,1),0))</f>
        <v>0</v>
      </c>
      <c r="I625" s="53">
        <f t="array" ref="I625">IF(B625="","",IFERROR(XLOOKUP(B625,DATA!$B$4:$B$2103,DATA!$F$4:$F$2103,0,0,1),0))</f>
        <v>88500.97</v>
      </c>
      <c r="J625" s="53">
        <f t="shared" si="1"/>
        <v>0</v>
      </c>
      <c r="K625" s="52">
        <f t="array" ref="K625">IF(B625="","",IFERROR(XLOOKUP(B625,DATA!$B$4:$B$2103,DATA!$N$4:$N$2103,0,0,1),0))</f>
        <v>18</v>
      </c>
      <c r="L625" s="86">
        <f t="shared" si="2"/>
        <v>0.04931506849</v>
      </c>
      <c r="M625" s="52">
        <f t="array" ref="M625">IF(B625="","",IFERROR(XLOOKUP(B625,DATA!$B$4:$B$2103,DATA!$P$4:$P$2103,0,0,1),0))</f>
        <v>0</v>
      </c>
      <c r="N625" s="52">
        <f t="shared" si="3"/>
        <v>0</v>
      </c>
      <c r="O625" s="52">
        <f t="shared" si="4"/>
        <v>0</v>
      </c>
      <c r="P625" s="52">
        <f t="shared" si="5"/>
        <v>0</v>
      </c>
      <c r="Q625" s="52" t="str">
        <f t="shared" si="6"/>
        <v>CRITICO</v>
      </c>
      <c r="R625" s="52" t="str">
        <f t="shared" si="7"/>
        <v>PEDIR INMEDIATAMENTE</v>
      </c>
      <c r="S625" s="52">
        <f t="shared" si="8"/>
        <v>0</v>
      </c>
      <c r="T625" s="53">
        <f t="shared" si="9"/>
        <v>0</v>
      </c>
      <c r="U625" s="52" t="str">
        <f t="array" ref="U625">IF(B625="","",IFERROR(XLOOKUP(B625,DATA!$B$4:$B$2103,DATA!$M$4:$M$2103,"",0,1),""))</f>
        <v>C</v>
      </c>
      <c r="V625" s="52" t="str">
        <f t="array" ref="V625">IF(B625="","",IFERROR(XLOOKUP(B625,DATA!$B$4:$B$2103,DATA!$X$4:$X$2103,"",0,1),""))</f>
        <v>SU01F0202</v>
      </c>
      <c r="W625" s="52" t="str">
        <f t="array" ref="W625">IF(B625="","",IFERROR(XLOOKUP(B625,DATA!$B$4:$B$2103,DATA!$H$4:$H$2103,"",0,1),""))</f>
        <v>ELECTRICIDAD</v>
      </c>
      <c r="X625" s="52" t="str">
        <f t="shared" si="10"/>
        <v>4-BAJA</v>
      </c>
      <c r="Y625" s="87">
        <f t="shared" si="11"/>
        <v>18.00625</v>
      </c>
      <c r="Z625" s="52">
        <f t="shared" si="12"/>
        <v>32000023</v>
      </c>
    </row>
    <row r="626" ht="15.75" customHeight="1">
      <c r="B626" s="47">
        <f>IF(DATA!B626="","",DATA!B626)</f>
        <v>32000024</v>
      </c>
      <c r="C626" s="47" t="str">
        <f t="array" ref="C626">IF(B626="","",IFERROR(XLOOKUP(B626,DATA!$B$4:$B$2103,DATA!$D$4:$D$2103,"",0,1),""))</f>
        <v/>
      </c>
      <c r="D626" s="47" t="str">
        <f t="array" ref="D626">IF(B626="","",IFERROR(XLOOKUP(B626,DATA!$B$4:$B$2103,DATA!$C$4:$C$2103,"",0,1),""))</f>
        <v>TARJETA X903</v>
      </c>
      <c r="E626" s="47">
        <f t="array" ref="E626">IF(B626="","",IFERROR(XLOOKUP(B626,DATA!$B$4:$B$2103,DATA!$W$4:$W$2103,"",0,1),""))</f>
        <v>901563039</v>
      </c>
      <c r="F626" s="47" t="str">
        <f t="array" ref="F626">IF(B626="","",IFERROR(XLOOKUP(E626,PROVEEDORES!$A$2:$A$200,PROVEEDORES!$B$2:$B$200,"NO ENCONTRADO",0,1),""))</f>
        <v>AUTOTRONICA MASTER SAS</v>
      </c>
      <c r="G626" s="47" t="str">
        <f t="array" ref="G626">IF(B626="","",IFERROR(XLOOKUP(B626,DATA!$B$4:$B$2103,DATA!$L$4:$L$2103,"",0,1),""))</f>
        <v>UND</v>
      </c>
      <c r="H626" s="47">
        <f t="array" ref="H626">IF(B626="","",IFERROR(XLOOKUP(B626,DATA!$B$4:$B$2103,DATA!$E$4:$E$2103,0,0,1),0))</f>
        <v>0</v>
      </c>
      <c r="I626" s="48">
        <f t="array" ref="I626">IF(B626="","",IFERROR(XLOOKUP(B626,DATA!$B$4:$B$2103,DATA!$F$4:$F$2103,0,0,1),0))</f>
        <v>380000</v>
      </c>
      <c r="J626" s="48">
        <f t="shared" si="1"/>
        <v>0</v>
      </c>
      <c r="K626" s="47">
        <f t="array" ref="K626">IF(B626="","",IFERROR(XLOOKUP(B626,DATA!$B$4:$B$2103,DATA!$N$4:$N$2103,0,0,1),0))</f>
        <v>0</v>
      </c>
      <c r="L626" s="85">
        <f t="shared" si="2"/>
        <v>0</v>
      </c>
      <c r="M626" s="47">
        <f t="array" ref="M626">IF(B626="","",IFERROR(XLOOKUP(B626,DATA!$B$4:$B$2103,DATA!$P$4:$P$2103,0,0,1),0))</f>
        <v>0</v>
      </c>
      <c r="N626" s="47">
        <f t="shared" si="3"/>
        <v>0</v>
      </c>
      <c r="O626" s="47">
        <f t="shared" si="4"/>
        <v>0</v>
      </c>
      <c r="P626" s="47" t="str">
        <f t="shared" si="5"/>
        <v/>
      </c>
      <c r="Q626" s="47" t="str">
        <f t="shared" si="6"/>
        <v>CRITICO</v>
      </c>
      <c r="R626" s="47" t="str">
        <f t="shared" si="7"/>
        <v>PEDIR INMEDIATAMENTE</v>
      </c>
      <c r="S626" s="47">
        <f t="shared" si="8"/>
        <v>0</v>
      </c>
      <c r="T626" s="48">
        <f t="shared" si="9"/>
        <v>0</v>
      </c>
      <c r="U626" s="47" t="str">
        <f t="array" ref="U626">IF(B626="","",IFERROR(XLOOKUP(B626,DATA!$B$4:$B$2103,DATA!$M$4:$M$2103,"",0,1),""))</f>
        <v>C</v>
      </c>
      <c r="V626" s="47" t="str">
        <f t="array" ref="V626">IF(B626="","",IFERROR(XLOOKUP(B626,DATA!$B$4:$B$2103,DATA!$X$4:$X$2103,"",0,1),""))</f>
        <v>SU01A0202</v>
      </c>
      <c r="W626" s="47" t="str">
        <f t="array" ref="W626">IF(B626="","",IFERROR(XLOOKUP(B626,DATA!$B$4:$B$2103,DATA!$H$4:$H$2103,"",0,1),""))</f>
        <v>ELECTRICIDAD</v>
      </c>
      <c r="X626" s="47" t="str">
        <f t="shared" si="10"/>
        <v>4-BAJA</v>
      </c>
      <c r="Y626" s="65" t="str">
        <f t="shared" si="11"/>
        <v/>
      </c>
      <c r="Z626" s="47">
        <f t="shared" si="12"/>
        <v>32000024</v>
      </c>
    </row>
    <row r="627" ht="15.75" customHeight="1">
      <c r="B627" s="52" t="str">
        <f>IF(DATA!B627="","",DATA!B627)</f>
        <v>32000024-R</v>
      </c>
      <c r="C627" s="52" t="str">
        <f t="array" ref="C627">IF(B627="","",IFERROR(XLOOKUP(B627,DATA!$B$4:$B$2103,DATA!$D$4:$D$2103,"",0,1),""))</f>
        <v/>
      </c>
      <c r="D627" s="52" t="str">
        <f t="array" ref="D627">IF(B627="","",IFERROR(XLOOKUP(B627,DATA!$B$4:$B$2103,DATA!$C$4:$C$2103,"",0,1),""))</f>
        <v>TARJETA X903</v>
      </c>
      <c r="E627" s="52">
        <f t="array" ref="E627">IF(B627="","",IFERROR(XLOOKUP(B627,DATA!$B$4:$B$2103,DATA!$W$4:$W$2103,"",0,1),""))</f>
        <v>901563039</v>
      </c>
      <c r="F627" s="52" t="str">
        <f t="array" ref="F627">IF(B627="","",IFERROR(XLOOKUP(E627,PROVEEDORES!$A$2:$A$200,PROVEEDORES!$B$2:$B$200,"NO ENCONTRADO",0,1),""))</f>
        <v>AUTOTRONICA MASTER SAS</v>
      </c>
      <c r="G627" s="52" t="str">
        <f t="array" ref="G627">IF(B627="","",IFERROR(XLOOKUP(B627,DATA!$B$4:$B$2103,DATA!$L$4:$L$2103,"",0,1),""))</f>
        <v>UND</v>
      </c>
      <c r="H627" s="52">
        <f t="array" ref="H627">IF(B627="","",IFERROR(XLOOKUP(B627,DATA!$B$4:$B$2103,DATA!$E$4:$E$2103,0,0,1),0))</f>
        <v>1</v>
      </c>
      <c r="I627" s="53">
        <f t="array" ref="I627">IF(B627="","",IFERROR(XLOOKUP(B627,DATA!$B$4:$B$2103,DATA!$F$4:$F$2103,0,0,1),0))</f>
        <v>380000</v>
      </c>
      <c r="J627" s="53">
        <f t="shared" si="1"/>
        <v>380000</v>
      </c>
      <c r="K627" s="52">
        <f t="array" ref="K627">IF(B627="","",IFERROR(XLOOKUP(B627,DATA!$B$4:$B$2103,DATA!$N$4:$N$2103,0,0,1),0))</f>
        <v>0</v>
      </c>
      <c r="L627" s="86">
        <f t="shared" si="2"/>
        <v>0</v>
      </c>
      <c r="M627" s="52">
        <f t="array" ref="M627">IF(B627="","",IFERROR(XLOOKUP(B627,DATA!$B$4:$B$2103,DATA!$P$4:$P$2103,0,0,1),0))</f>
        <v>0</v>
      </c>
      <c r="N627" s="52">
        <f t="shared" si="3"/>
        <v>0</v>
      </c>
      <c r="O627" s="52">
        <f t="shared" si="4"/>
        <v>0</v>
      </c>
      <c r="P627" s="52" t="str">
        <f t="shared" si="5"/>
        <v/>
      </c>
      <c r="Q627" s="52" t="str">
        <f t="shared" si="6"/>
        <v>EXCESO</v>
      </c>
      <c r="R627" s="52" t="str">
        <f t="shared" si="7"/>
        <v>EVALUAR REDUCCION</v>
      </c>
      <c r="S627" s="52">
        <f t="shared" si="8"/>
        <v>0</v>
      </c>
      <c r="T627" s="53">
        <f t="shared" si="9"/>
        <v>0</v>
      </c>
      <c r="U627" s="52" t="str">
        <f t="array" ref="U627">IF(B627="","",IFERROR(XLOOKUP(B627,DATA!$B$4:$B$2103,DATA!$M$4:$M$2103,"",0,1),""))</f>
        <v>C</v>
      </c>
      <c r="V627" s="52" t="str">
        <f t="array" ref="V627">IF(B627="","",IFERROR(XLOOKUP(B627,DATA!$B$4:$B$2103,DATA!$X$4:$X$2103,"",0,1),""))</f>
        <v>SU01B0204</v>
      </c>
      <c r="W627" s="52" t="str">
        <f t="array" ref="W627">IF(B627="","",IFERROR(XLOOKUP(B627,DATA!$B$4:$B$2103,DATA!$H$4:$H$2103,"",0,1),""))</f>
        <v>ELECTRICIDAD</v>
      </c>
      <c r="X627" s="52" t="str">
        <f t="shared" si="10"/>
        <v>4-BAJA</v>
      </c>
      <c r="Y627" s="87" t="str">
        <f t="shared" si="11"/>
        <v/>
      </c>
      <c r="Z627" s="52" t="str">
        <f t="shared" si="12"/>
        <v/>
      </c>
    </row>
    <row r="628" ht="15.75" customHeight="1">
      <c r="B628" s="47">
        <f>IF(DATA!B628="","",DATA!B628)</f>
        <v>32100007</v>
      </c>
      <c r="C628" s="47">
        <f t="array" ref="C628">IF(B628="","",IFERROR(XLOOKUP(B628,DATA!$B$4:$B$2103,DATA!$D$4:$D$2103,"",0,1),""))</f>
        <v>6304</v>
      </c>
      <c r="D628" s="47" t="str">
        <f t="array" ref="D628">IF(B628="","",IFERROR(XLOOKUP(B628,DATA!$B$4:$B$2103,DATA!$C$4:$C$2103,"",0,1),""))</f>
        <v>RODAMIENTO PATIN FIJO</v>
      </c>
      <c r="E628" s="47">
        <f t="array" ref="E628">IF(B628="","",IFERROR(XLOOKUP(B628,DATA!$B$4:$B$2103,DATA!$W$4:$W$2103,"",0,1),""))</f>
        <v>830115250</v>
      </c>
      <c r="F628" s="47" t="str">
        <f t="array" ref="F628">IF(B628="","",IFERROR(XLOOKUP(E628,PROVEEDORES!$A$2:$A$200,PROVEEDORES!$B$2:$B$200,"NO ENCONTRADO",0,1),""))</f>
        <v>RODAMUNDI SAS</v>
      </c>
      <c r="G628" s="47" t="str">
        <f t="array" ref="G628">IF(B628="","",IFERROR(XLOOKUP(B628,DATA!$B$4:$B$2103,DATA!$L$4:$L$2103,"",0,1),""))</f>
        <v>UND</v>
      </c>
      <c r="H628" s="47">
        <f t="array" ref="H628">IF(B628="","",IFERROR(XLOOKUP(B628,DATA!$B$4:$B$2103,DATA!$E$4:$E$2103,0,0,1),0))</f>
        <v>68</v>
      </c>
      <c r="I628" s="48">
        <f t="array" ref="I628">IF(B628="","",IFERROR(XLOOKUP(B628,DATA!$B$4:$B$2103,DATA!$F$4:$F$2103,0,0,1),0))</f>
        <v>24956.68</v>
      </c>
      <c r="J628" s="48">
        <f t="shared" si="1"/>
        <v>1697054.24</v>
      </c>
      <c r="K628" s="47">
        <f t="array" ref="K628">IF(B628="","",IFERROR(XLOOKUP(B628,DATA!$B$4:$B$2103,DATA!$N$4:$N$2103,0,0,1),0))</f>
        <v>5372</v>
      </c>
      <c r="L628" s="85">
        <f t="shared" si="2"/>
        <v>14.71780822</v>
      </c>
      <c r="M628" s="47">
        <f t="array" ref="M628">IF(B628="","",IFERROR(XLOOKUP(B628,DATA!$B$4:$B$2103,DATA!$P$4:$P$2103,0,0,1),0))</f>
        <v>0</v>
      </c>
      <c r="N628" s="47">
        <f t="shared" si="3"/>
        <v>52</v>
      </c>
      <c r="O628" s="47">
        <f t="shared" si="4"/>
        <v>155</v>
      </c>
      <c r="P628" s="47">
        <f t="shared" si="5"/>
        <v>5</v>
      </c>
      <c r="Q628" s="47" t="str">
        <f t="shared" si="6"/>
        <v>REORDEN INMEDIATO</v>
      </c>
      <c r="R628" s="47" t="str">
        <f t="shared" si="7"/>
        <v>GENERAR OC EN 24H</v>
      </c>
      <c r="S628" s="47">
        <f t="shared" si="8"/>
        <v>87</v>
      </c>
      <c r="T628" s="48">
        <f t="shared" si="9"/>
        <v>2171231.16</v>
      </c>
      <c r="U628" s="47" t="str">
        <f t="array" ref="U628">IF(B628="","",IFERROR(XLOOKUP(B628,DATA!$B$4:$B$2103,DATA!$M$4:$M$2103,"",0,1),""))</f>
        <v>A</v>
      </c>
      <c r="V628" s="47" t="str">
        <f t="array" ref="V628">IF(B628="","",IFERROR(XLOOKUP(B628,DATA!$B$4:$B$2103,DATA!$X$4:$X$2103,"",0,1),""))</f>
        <v>SU01D0102</v>
      </c>
      <c r="W628" s="47" t="str">
        <f t="array" ref="W628">IF(B628="","",IFERROR(XLOOKUP(B628,DATA!$B$4:$B$2103,DATA!$H$4:$H$2103,"",0,1),""))</f>
        <v>PLATAFORMA</v>
      </c>
      <c r="X628" s="47" t="str">
        <f t="shared" si="10"/>
        <v>2-ALTA</v>
      </c>
      <c r="Y628" s="65" t="str">
        <f t="shared" si="11"/>
        <v/>
      </c>
      <c r="Z628" s="47" t="str">
        <f t="shared" si="12"/>
        <v/>
      </c>
    </row>
    <row r="629" ht="15.75" customHeight="1">
      <c r="B629" s="52">
        <f>IF(DATA!B629="","",DATA!B629)</f>
        <v>32100008</v>
      </c>
      <c r="C629" s="52">
        <f t="array" ref="C629">IF(B629="","",IFERROR(XLOOKUP(B629,DATA!$B$4:$B$2103,DATA!$D$4:$D$2103,"",0,1),""))</f>
        <v>6203</v>
      </c>
      <c r="D629" s="52" t="str">
        <f t="array" ref="D629">IF(B629="","",IFERROR(XLOOKUP(B629,DATA!$B$4:$B$2103,DATA!$C$4:$C$2103,"",0,1),""))</f>
        <v>RODAMIENTO PATIN TENSOR</v>
      </c>
      <c r="E629" s="52">
        <f t="array" ref="E629">IF(B629="","",IFERROR(XLOOKUP(B629,DATA!$B$4:$B$2103,DATA!$W$4:$W$2103,"",0,1),""))</f>
        <v>830115250</v>
      </c>
      <c r="F629" s="52" t="str">
        <f t="array" ref="F629">IF(B629="","",IFERROR(XLOOKUP(E629,PROVEEDORES!$A$2:$A$200,PROVEEDORES!$B$2:$B$200,"NO ENCONTRADO",0,1),""))</f>
        <v>RODAMUNDI SAS</v>
      </c>
      <c r="G629" s="52" t="str">
        <f t="array" ref="G629">IF(B629="","",IFERROR(XLOOKUP(B629,DATA!$B$4:$B$2103,DATA!$L$4:$L$2103,"",0,1),""))</f>
        <v>UND</v>
      </c>
      <c r="H629" s="52">
        <f t="array" ref="H629">IF(B629="","",IFERROR(XLOOKUP(B629,DATA!$B$4:$B$2103,DATA!$E$4:$E$2103,0,0,1),0))</f>
        <v>121</v>
      </c>
      <c r="I629" s="53">
        <f t="array" ref="I629">IF(B629="","",IFERROR(XLOOKUP(B629,DATA!$B$4:$B$2103,DATA!$F$4:$F$2103,0,0,1),0))</f>
        <v>14058.66</v>
      </c>
      <c r="J629" s="53">
        <f t="shared" si="1"/>
        <v>1701097.86</v>
      </c>
      <c r="K629" s="52">
        <f t="array" ref="K629">IF(B629="","",IFERROR(XLOOKUP(B629,DATA!$B$4:$B$2103,DATA!$N$4:$N$2103,0,0,1),0))</f>
        <v>7451</v>
      </c>
      <c r="L629" s="86">
        <f t="shared" si="2"/>
        <v>20.41369863</v>
      </c>
      <c r="M629" s="52">
        <f t="array" ref="M629">IF(B629="","",IFERROR(XLOOKUP(B629,DATA!$B$4:$B$2103,DATA!$P$4:$P$2103,0,0,1),0))</f>
        <v>0</v>
      </c>
      <c r="N629" s="52">
        <f t="shared" si="3"/>
        <v>71</v>
      </c>
      <c r="O629" s="52">
        <f t="shared" si="4"/>
        <v>214</v>
      </c>
      <c r="P629" s="52">
        <f t="shared" si="5"/>
        <v>6</v>
      </c>
      <c r="Q629" s="52" t="str">
        <f t="shared" si="6"/>
        <v>REORDEN INMEDIATO</v>
      </c>
      <c r="R629" s="52" t="str">
        <f t="shared" si="7"/>
        <v>GENERAR OC EN 24H</v>
      </c>
      <c r="S629" s="52">
        <f t="shared" si="8"/>
        <v>93</v>
      </c>
      <c r="T629" s="53">
        <f t="shared" si="9"/>
        <v>1307455.38</v>
      </c>
      <c r="U629" s="52" t="str">
        <f t="array" ref="U629">IF(B629="","",IFERROR(XLOOKUP(B629,DATA!$B$4:$B$2103,DATA!$M$4:$M$2103,"",0,1),""))</f>
        <v>A</v>
      </c>
      <c r="V629" s="52" t="str">
        <f t="array" ref="V629">IF(B629="","",IFERROR(XLOOKUP(B629,DATA!$B$4:$B$2103,DATA!$X$4:$X$2103,"",0,1),""))</f>
        <v>SU01D0102</v>
      </c>
      <c r="W629" s="52" t="str">
        <f t="array" ref="W629">IF(B629="","",IFERROR(XLOOKUP(B629,DATA!$B$4:$B$2103,DATA!$H$4:$H$2103,"",0,1),""))</f>
        <v>PLATAFORMA</v>
      </c>
      <c r="X629" s="52" t="str">
        <f t="shared" si="10"/>
        <v>2-ALTA</v>
      </c>
      <c r="Y629" s="87" t="str">
        <f t="shared" si="11"/>
        <v/>
      </c>
      <c r="Z629" s="52" t="str">
        <f t="shared" si="12"/>
        <v/>
      </c>
    </row>
    <row r="630" ht="15.75" customHeight="1">
      <c r="B630" s="47">
        <f>IF(DATA!B630="","",DATA!B630)</f>
        <v>3210108</v>
      </c>
      <c r="C630" s="47">
        <f t="array" ref="C630">IF(B630="","",IFERROR(XLOOKUP(B630,DATA!$B$4:$B$2103,DATA!$D$4:$D$2103,"",0,1),""))</f>
        <v>21574656</v>
      </c>
      <c r="D630" s="47" t="str">
        <f t="array" ref="D630">IF(B630="","",IFERROR(XLOOKUP(B630,DATA!$B$4:$B$2103,DATA!$C$4:$C$2103,"",0,1),""))</f>
        <v>PATIN LISO</v>
      </c>
      <c r="E630" s="47">
        <f t="array" ref="E630">IF(B630="","",IFERROR(XLOOKUP(B630,DATA!$B$4:$B$2103,DATA!$W$4:$W$2103,"",0,1),""))</f>
        <v>900315569</v>
      </c>
      <c r="F630" s="47" t="str">
        <f t="array" ref="F630">IF(B630="","",IFERROR(XLOOKUP(E630,PROVEEDORES!$A$2:$A$200,PROVEEDORES!$B$2:$B$200,"NO ENCONTRADO",0,1),""))</f>
        <v>VOLVO GROUP COLOMBIA S A S</v>
      </c>
      <c r="G630" s="47" t="str">
        <f t="array" ref="G630">IF(B630="","",IFERROR(XLOOKUP(B630,DATA!$B$4:$B$2103,DATA!$L$4:$L$2103,"",0,1),""))</f>
        <v>UND</v>
      </c>
      <c r="H630" s="47">
        <f t="array" ref="H630">IF(B630="","",IFERROR(XLOOKUP(B630,DATA!$B$4:$B$2103,DATA!$E$4:$E$2103,0,0,1),0))</f>
        <v>10</v>
      </c>
      <c r="I630" s="48">
        <f t="array" ref="I630">IF(B630="","",IFERROR(XLOOKUP(B630,DATA!$B$4:$B$2103,DATA!$F$4:$F$2103,0,0,1),0))</f>
        <v>631735.8</v>
      </c>
      <c r="J630" s="48">
        <f t="shared" si="1"/>
        <v>6317358</v>
      </c>
      <c r="K630" s="47">
        <f t="array" ref="K630">IF(B630="","",IFERROR(XLOOKUP(B630,DATA!$B$4:$B$2103,DATA!$N$4:$N$2103,0,0,1),0))</f>
        <v>463</v>
      </c>
      <c r="L630" s="85">
        <f t="shared" si="2"/>
        <v>1.268493151</v>
      </c>
      <c r="M630" s="47">
        <f t="array" ref="M630">IF(B630="","",IFERROR(XLOOKUP(B630,DATA!$B$4:$B$2103,DATA!$P$4:$P$2103,0,0,1),0))</f>
        <v>0</v>
      </c>
      <c r="N630" s="47">
        <f t="shared" si="3"/>
        <v>4</v>
      </c>
      <c r="O630" s="47">
        <f t="shared" si="4"/>
        <v>13</v>
      </c>
      <c r="P630" s="47">
        <f t="shared" si="5"/>
        <v>8</v>
      </c>
      <c r="Q630" s="47" t="str">
        <f t="shared" si="6"/>
        <v>REORDEN INMEDIATO</v>
      </c>
      <c r="R630" s="47" t="str">
        <f t="shared" si="7"/>
        <v>GENERAR OC EN 24H</v>
      </c>
      <c r="S630" s="47">
        <f t="shared" si="8"/>
        <v>3</v>
      </c>
      <c r="T630" s="48">
        <f t="shared" si="9"/>
        <v>1895207.4</v>
      </c>
      <c r="U630" s="47" t="str">
        <f t="array" ref="U630">IF(B630="","",IFERROR(XLOOKUP(B630,DATA!$B$4:$B$2103,DATA!$M$4:$M$2103,"",0,1),""))</f>
        <v>A</v>
      </c>
      <c r="V630" s="47" t="str">
        <f t="array" ref="V630">IF(B630="","",IFERROR(XLOOKUP(B630,DATA!$B$4:$B$2103,DATA!$X$4:$X$2103,"",0,1),""))</f>
        <v>SU01F0204</v>
      </c>
      <c r="W630" s="47" t="str">
        <f t="array" ref="W630">IF(B630="","",IFERROR(XLOOKUP(B630,DATA!$B$4:$B$2103,DATA!$H$4:$H$2103,"",0,1),""))</f>
        <v>PLATAFORMA</v>
      </c>
      <c r="X630" s="47" t="str">
        <f t="shared" si="10"/>
        <v>2-ALTA</v>
      </c>
      <c r="Y630" s="65" t="str">
        <f t="shared" si="11"/>
        <v/>
      </c>
      <c r="Z630" s="47" t="str">
        <f t="shared" si="12"/>
        <v/>
      </c>
    </row>
    <row r="631" ht="15.75" customHeight="1">
      <c r="B631" s="52">
        <f>IF(DATA!B631="","",DATA!B631)</f>
        <v>3210113</v>
      </c>
      <c r="C631" s="52">
        <f t="array" ref="C631">IF(B631="","",IFERROR(XLOOKUP(B631,DATA!$B$4:$B$2103,DATA!$D$4:$D$2103,"",0,1),""))</f>
        <v>21719386</v>
      </c>
      <c r="D631" s="52" t="str">
        <f t="array" ref="D631">IF(B631="","",IFERROR(XLOOKUP(B631,DATA!$B$4:$B$2103,DATA!$C$4:$C$2103,"",0,1),""))</f>
        <v>TENSOR DE CORREA</v>
      </c>
      <c r="E631" s="52">
        <f t="array" ref="E631">IF(B631="","",IFERROR(XLOOKUP(B631,DATA!$B$4:$B$2103,DATA!$W$4:$W$2103,"",0,1),""))</f>
        <v>900315569</v>
      </c>
      <c r="F631" s="52" t="str">
        <f t="array" ref="F631">IF(B631="","",IFERROR(XLOOKUP(E631,PROVEEDORES!$A$2:$A$200,PROVEEDORES!$B$2:$B$200,"NO ENCONTRADO",0,1),""))</f>
        <v>VOLVO GROUP COLOMBIA S A S</v>
      </c>
      <c r="G631" s="52" t="str">
        <f t="array" ref="G631">IF(B631="","",IFERROR(XLOOKUP(B631,DATA!$B$4:$B$2103,DATA!$L$4:$L$2103,"",0,1),""))</f>
        <v>UND</v>
      </c>
      <c r="H631" s="52">
        <f t="array" ref="H631">IF(B631="","",IFERROR(XLOOKUP(B631,DATA!$B$4:$B$2103,DATA!$E$4:$E$2103,0,0,1),0))</f>
        <v>8</v>
      </c>
      <c r="I631" s="53">
        <f t="array" ref="I631">IF(B631="","",IFERROR(XLOOKUP(B631,DATA!$B$4:$B$2103,DATA!$F$4:$F$2103,0,0,1),0))</f>
        <v>974849.3</v>
      </c>
      <c r="J631" s="53">
        <f t="shared" si="1"/>
        <v>7798794.4</v>
      </c>
      <c r="K631" s="52">
        <f t="array" ref="K631">IF(B631="","",IFERROR(XLOOKUP(B631,DATA!$B$4:$B$2103,DATA!$N$4:$N$2103,0,0,1),0))</f>
        <v>370</v>
      </c>
      <c r="L631" s="86">
        <f t="shared" si="2"/>
        <v>1.01369863</v>
      </c>
      <c r="M631" s="52">
        <f t="array" ref="M631">IF(B631="","",IFERROR(XLOOKUP(B631,DATA!$B$4:$B$2103,DATA!$P$4:$P$2103,0,0,1),0))</f>
        <v>0</v>
      </c>
      <c r="N631" s="52">
        <f t="shared" si="3"/>
        <v>4</v>
      </c>
      <c r="O631" s="52">
        <f t="shared" si="4"/>
        <v>11</v>
      </c>
      <c r="P631" s="52">
        <f t="shared" si="5"/>
        <v>8</v>
      </c>
      <c r="Q631" s="52" t="str">
        <f t="shared" si="6"/>
        <v>REORDEN INMEDIATO</v>
      </c>
      <c r="R631" s="52" t="str">
        <f t="shared" si="7"/>
        <v>GENERAR OC EN 24H</v>
      </c>
      <c r="S631" s="52">
        <f t="shared" si="8"/>
        <v>3</v>
      </c>
      <c r="T631" s="53">
        <f t="shared" si="9"/>
        <v>2924547.9</v>
      </c>
      <c r="U631" s="52" t="str">
        <f t="array" ref="U631">IF(B631="","",IFERROR(XLOOKUP(B631,DATA!$B$4:$B$2103,DATA!$M$4:$M$2103,"",0,1),""))</f>
        <v>A</v>
      </c>
      <c r="V631" s="52" t="str">
        <f t="array" ref="V631">IF(B631="","",IFERROR(XLOOKUP(B631,DATA!$B$4:$B$2103,DATA!$X$4:$X$2103,"",0,1),""))</f>
        <v>SU01D0101</v>
      </c>
      <c r="W631" s="52" t="str">
        <f t="array" ref="W631">IF(B631="","",IFERROR(XLOOKUP(B631,DATA!$B$4:$B$2103,DATA!$H$4:$H$2103,"",0,1),""))</f>
        <v>PLATAFORMA</v>
      </c>
      <c r="X631" s="52" t="str">
        <f t="shared" si="10"/>
        <v>2-ALTA</v>
      </c>
      <c r="Y631" s="87" t="str">
        <f t="shared" si="11"/>
        <v/>
      </c>
      <c r="Z631" s="52" t="str">
        <f t="shared" si="12"/>
        <v/>
      </c>
    </row>
    <row r="632" ht="15.75" customHeight="1">
      <c r="B632" s="47">
        <f>IF(DATA!B632="","",DATA!B632)</f>
        <v>3210114</v>
      </c>
      <c r="C632" s="47">
        <f t="array" ref="C632">IF(B632="","",IFERROR(XLOOKUP(B632,DATA!$B$4:$B$2103,DATA!$D$4:$D$2103,"",0,1),""))</f>
        <v>21719386</v>
      </c>
      <c r="D632" s="47" t="str">
        <f t="array" ref="D632">IF(B632="","",IFERROR(XLOOKUP(B632,DATA!$B$4:$B$2103,DATA!$C$4:$C$2103,"",0,1),""))</f>
        <v>TENSOR DE CORREA DAYCO</v>
      </c>
      <c r="E632" s="47">
        <f t="array" ref="E632">IF(B632="","",IFERROR(XLOOKUP(B632,DATA!$B$4:$B$2103,DATA!$W$4:$W$2103,"",0,1),""))</f>
        <v>900239627</v>
      </c>
      <c r="F632" s="47" t="str">
        <f t="array" ref="F632">IF(B632="","",IFERROR(XLOOKUP(E632,PROVEEDORES!$A$2:$A$200,PROVEEDORES!$B$2:$B$200,"NO ENCONTRADO",0,1),""))</f>
        <v>INGE-ROD COMERCIALIZADORA SOCIEDAD POR ACCIONES SIMPLIFICADA</v>
      </c>
      <c r="G632" s="47" t="str">
        <f t="array" ref="G632">IF(B632="","",IFERROR(XLOOKUP(B632,DATA!$B$4:$B$2103,DATA!$L$4:$L$2103,"",0,1),""))</f>
        <v>UND</v>
      </c>
      <c r="H632" s="47">
        <f t="array" ref="H632">IF(B632="","",IFERROR(XLOOKUP(B632,DATA!$B$4:$B$2103,DATA!$E$4:$E$2103,0,0,1),0))</f>
        <v>0</v>
      </c>
      <c r="I632" s="48">
        <f t="array" ref="I632">IF(B632="","",IFERROR(XLOOKUP(B632,DATA!$B$4:$B$2103,DATA!$F$4:$F$2103,0,0,1),0))</f>
        <v>526999.8</v>
      </c>
      <c r="J632" s="48">
        <f t="shared" si="1"/>
        <v>0</v>
      </c>
      <c r="K632" s="47">
        <f t="array" ref="K632">IF(B632="","",IFERROR(XLOOKUP(B632,DATA!$B$4:$B$2103,DATA!$N$4:$N$2103,0,0,1),0))</f>
        <v>178</v>
      </c>
      <c r="L632" s="85">
        <f t="shared" si="2"/>
        <v>0.4876712329</v>
      </c>
      <c r="M632" s="47">
        <f t="array" ref="M632">IF(B632="","",IFERROR(XLOOKUP(B632,DATA!$B$4:$B$2103,DATA!$P$4:$P$2103,0,0,1),0))</f>
        <v>0</v>
      </c>
      <c r="N632" s="47">
        <f t="shared" si="3"/>
        <v>2</v>
      </c>
      <c r="O632" s="47">
        <f t="shared" si="4"/>
        <v>5</v>
      </c>
      <c r="P632" s="47">
        <f t="shared" si="5"/>
        <v>0</v>
      </c>
      <c r="Q632" s="47" t="str">
        <f t="shared" si="6"/>
        <v>CRITICO</v>
      </c>
      <c r="R632" s="47" t="str">
        <f t="shared" si="7"/>
        <v>PEDIR INMEDIATAMENTE</v>
      </c>
      <c r="S632" s="47">
        <f t="shared" si="8"/>
        <v>5</v>
      </c>
      <c r="T632" s="48">
        <f t="shared" si="9"/>
        <v>2634999</v>
      </c>
      <c r="U632" s="47" t="str">
        <f t="array" ref="U632">IF(B632="","",IFERROR(XLOOKUP(B632,DATA!$B$4:$B$2103,DATA!$M$4:$M$2103,"",0,1),""))</f>
        <v>A</v>
      </c>
      <c r="V632" s="47" t="str">
        <f t="array" ref="V632">IF(B632="","",IFERROR(XLOOKUP(B632,DATA!$B$4:$B$2103,DATA!$X$4:$X$2103,"",0,1),""))</f>
        <v>SU01D0101</v>
      </c>
      <c r="W632" s="47" t="str">
        <f t="array" ref="W632">IF(B632="","",IFERROR(XLOOKUP(B632,DATA!$B$4:$B$2103,DATA!$H$4:$H$2103,"",0,1),""))</f>
        <v>PLATAFORMA</v>
      </c>
      <c r="X632" s="47" t="str">
        <f t="shared" si="10"/>
        <v>1-MAXIMA</v>
      </c>
      <c r="Y632" s="65">
        <f t="shared" si="11"/>
        <v>178.00632</v>
      </c>
      <c r="Z632" s="47">
        <f t="shared" si="12"/>
        <v>3210114</v>
      </c>
    </row>
    <row r="633" ht="15.75" customHeight="1">
      <c r="B633" s="52">
        <f>IF(DATA!B633="","",DATA!B633)</f>
        <v>3210115</v>
      </c>
      <c r="C633" s="52" t="str">
        <f t="array" ref="C633">IF(B633="","",IFERROR(XLOOKUP(B633,DATA!$B$4:$B$2103,DATA!$D$4:$D$2103,"",0,1),""))</f>
        <v/>
      </c>
      <c r="D633" s="52" t="str">
        <f t="array" ref="D633">IF(B633="","",IFERROR(XLOOKUP(B633,DATA!$B$4:$B$2103,DATA!$C$4:$C$2103,"",0,1),""))</f>
        <v>TORNILLO ZINCADO PATIN 1,5 40 CON BUJE</v>
      </c>
      <c r="E633" s="52">
        <f t="array" ref="E633">IF(B633="","",IFERROR(XLOOKUP(B633,DATA!$B$4:$B$2103,DATA!$W$4:$W$2103,"",0,1),""))</f>
        <v>900664298</v>
      </c>
      <c r="F633" s="52" t="str">
        <f t="array" ref="F633">IF(B633="","",IFERROR(XLOOKUP(E633,PROVEEDORES!$A$2:$A$200,PROVEEDORES!$B$2:$B$200,"NO ENCONTRADO",0,1),""))</f>
        <v>SOLUCIONES INTEGRALES PARA CARROCERIAS SOCIEDAD POR ACCIONES SIMPLIFICADA</v>
      </c>
      <c r="G633" s="52" t="str">
        <f t="array" ref="G633">IF(B633="","",IFERROR(XLOOKUP(B633,DATA!$B$4:$B$2103,DATA!$L$4:$L$2103,"",0,1),""))</f>
        <v>UND</v>
      </c>
      <c r="H633" s="52">
        <f t="array" ref="H633">IF(B633="","",IFERROR(XLOOKUP(B633,DATA!$B$4:$B$2103,DATA!$E$4:$E$2103,0,0,1),0))</f>
        <v>11</v>
      </c>
      <c r="I633" s="53">
        <f t="array" ref="I633">IF(B633="","",IFERROR(XLOOKUP(B633,DATA!$B$4:$B$2103,DATA!$F$4:$F$2103,0,0,1),0))</f>
        <v>19867.05</v>
      </c>
      <c r="J633" s="53">
        <f t="shared" si="1"/>
        <v>218537.55</v>
      </c>
      <c r="K633" s="52">
        <f t="array" ref="K633">IF(B633="","",IFERROR(XLOOKUP(B633,DATA!$B$4:$B$2103,DATA!$N$4:$N$2103,0,0,1),0))</f>
        <v>435</v>
      </c>
      <c r="L633" s="86">
        <f t="shared" si="2"/>
        <v>1.191780822</v>
      </c>
      <c r="M633" s="52">
        <f t="array" ref="M633">IF(B633="","",IFERROR(XLOOKUP(B633,DATA!$B$4:$B$2103,DATA!$P$4:$P$2103,0,0,1),0))</f>
        <v>0</v>
      </c>
      <c r="N633" s="52">
        <f t="shared" si="3"/>
        <v>4</v>
      </c>
      <c r="O633" s="52">
        <f t="shared" si="4"/>
        <v>12</v>
      </c>
      <c r="P633" s="52">
        <f t="shared" si="5"/>
        <v>9</v>
      </c>
      <c r="Q633" s="52" t="str">
        <f t="shared" si="6"/>
        <v>REORDEN INMEDIATO</v>
      </c>
      <c r="R633" s="52" t="str">
        <f t="shared" si="7"/>
        <v>GENERAR OC EN 24H</v>
      </c>
      <c r="S633" s="52">
        <f t="shared" si="8"/>
        <v>1</v>
      </c>
      <c r="T633" s="53">
        <f t="shared" si="9"/>
        <v>19867.05</v>
      </c>
      <c r="U633" s="52" t="str">
        <f t="array" ref="U633">IF(B633="","",IFERROR(XLOOKUP(B633,DATA!$B$4:$B$2103,DATA!$M$4:$M$2103,"",0,1),""))</f>
        <v>A</v>
      </c>
      <c r="V633" s="52" t="str">
        <f t="array" ref="V633">IF(B633="","",IFERROR(XLOOKUP(B633,DATA!$B$4:$B$2103,DATA!$X$4:$X$2103,"",0,1),""))</f>
        <v>SU01E0202</v>
      </c>
      <c r="W633" s="52" t="str">
        <f t="array" ref="W633">IF(B633="","",IFERROR(XLOOKUP(B633,DATA!$B$4:$B$2103,DATA!$H$4:$H$2103,"",0,1),""))</f>
        <v>ELECTRICIDAD</v>
      </c>
      <c r="X633" s="52" t="str">
        <f t="shared" si="10"/>
        <v>2-ALTA</v>
      </c>
      <c r="Y633" s="87" t="str">
        <f t="shared" si="11"/>
        <v/>
      </c>
      <c r="Z633" s="52" t="str">
        <f t="shared" si="12"/>
        <v/>
      </c>
    </row>
    <row r="634" ht="15.75" customHeight="1">
      <c r="B634" s="47">
        <f>IF(DATA!B634="","",DATA!B634)</f>
        <v>3210122</v>
      </c>
      <c r="C634" s="47">
        <f t="array" ref="C634">IF(B634="","",IFERROR(XLOOKUP(B634,DATA!$B$4:$B$2103,DATA!$D$4:$D$2103,"",0,1),""))</f>
        <v>21454749</v>
      </c>
      <c r="D634" s="47" t="str">
        <f t="array" ref="D634">IF(B634="","",IFERROR(XLOOKUP(B634,DATA!$B$4:$B$2103,DATA!$C$4:$C$2103,"",0,1),""))</f>
        <v>KIT POLEA ALTERNADOR</v>
      </c>
      <c r="E634" s="47">
        <f t="array" ref="E634">IF(B634="","",IFERROR(XLOOKUP(B634,DATA!$B$4:$B$2103,DATA!$W$4:$W$2103,"",0,1),""))</f>
        <v>900315569</v>
      </c>
      <c r="F634" s="47" t="str">
        <f t="array" ref="F634">IF(B634="","",IFERROR(XLOOKUP(E634,PROVEEDORES!$A$2:$A$200,PROVEEDORES!$B$2:$B$200,"NO ENCONTRADO",0,1),""))</f>
        <v>VOLVO GROUP COLOMBIA S A S</v>
      </c>
      <c r="G634" s="47" t="str">
        <f t="array" ref="G634">IF(B634="","",IFERROR(XLOOKUP(B634,DATA!$B$4:$B$2103,DATA!$L$4:$L$2103,"",0,1),""))</f>
        <v>UND</v>
      </c>
      <c r="H634" s="47">
        <f t="array" ref="H634">IF(B634="","",IFERROR(XLOOKUP(B634,DATA!$B$4:$B$2103,DATA!$E$4:$E$2103,0,0,1),0))</f>
        <v>0</v>
      </c>
      <c r="I634" s="48">
        <f t="array" ref="I634">IF(B634="","",IFERROR(XLOOKUP(B634,DATA!$B$4:$B$2103,DATA!$F$4:$F$2103,0,0,1),0))</f>
        <v>548944.1</v>
      </c>
      <c r="J634" s="48">
        <f t="shared" si="1"/>
        <v>0</v>
      </c>
      <c r="K634" s="47">
        <f t="array" ref="K634">IF(B634="","",IFERROR(XLOOKUP(B634,DATA!$B$4:$B$2103,DATA!$N$4:$N$2103,0,0,1),0))</f>
        <v>30</v>
      </c>
      <c r="L634" s="85">
        <f t="shared" si="2"/>
        <v>0.08219178082</v>
      </c>
      <c r="M634" s="47">
        <f t="array" ref="M634">IF(B634="","",IFERROR(XLOOKUP(B634,DATA!$B$4:$B$2103,DATA!$P$4:$P$2103,0,0,1),0))</f>
        <v>0</v>
      </c>
      <c r="N634" s="47">
        <f t="shared" si="3"/>
        <v>0</v>
      </c>
      <c r="O634" s="47">
        <f t="shared" si="4"/>
        <v>1</v>
      </c>
      <c r="P634" s="47">
        <f t="shared" si="5"/>
        <v>0</v>
      </c>
      <c r="Q634" s="47" t="str">
        <f t="shared" si="6"/>
        <v>CRITICO</v>
      </c>
      <c r="R634" s="47" t="str">
        <f t="shared" si="7"/>
        <v>PEDIR INMEDIATAMENTE</v>
      </c>
      <c r="S634" s="47">
        <f t="shared" si="8"/>
        <v>1</v>
      </c>
      <c r="T634" s="48">
        <f t="shared" si="9"/>
        <v>548944.1</v>
      </c>
      <c r="U634" s="47" t="str">
        <f t="array" ref="U634">IF(B634="","",IFERROR(XLOOKUP(B634,DATA!$B$4:$B$2103,DATA!$M$4:$M$2103,"",0,1),""))</f>
        <v>B</v>
      </c>
      <c r="V634" s="47" t="str">
        <f t="array" ref="V634">IF(B634="","",IFERROR(XLOOKUP(B634,DATA!$B$4:$B$2103,DATA!$X$4:$X$2103,"",0,1),""))</f>
        <v>SU01A0302</v>
      </c>
      <c r="W634" s="47" t="str">
        <f t="array" ref="W634">IF(B634="","",IFERROR(XLOOKUP(B634,DATA!$B$4:$B$2103,DATA!$H$4:$H$2103,"",0,1),""))</f>
        <v>PLATAFORMA</v>
      </c>
      <c r="X634" s="47" t="str">
        <f t="shared" si="10"/>
        <v>3-MEDIA</v>
      </c>
      <c r="Y634" s="65">
        <f t="shared" si="11"/>
        <v>30.00634</v>
      </c>
      <c r="Z634" s="47">
        <f t="shared" si="12"/>
        <v>3210122</v>
      </c>
    </row>
    <row r="635" ht="15.75" customHeight="1">
      <c r="B635" s="52">
        <f>IF(DATA!B635="","",DATA!B635)</f>
        <v>3210140</v>
      </c>
      <c r="C635" s="52">
        <f t="array" ref="C635">IF(B635="","",IFERROR(XLOOKUP(B635,DATA!$B$4:$B$2103,DATA!$D$4:$D$2103,"",0,1),""))</f>
        <v>22520192</v>
      </c>
      <c r="D635" s="52" t="str">
        <f t="array" ref="D635">IF(B635="","",IFERROR(XLOOKUP(B635,DATA!$B$4:$B$2103,DATA!$C$4:$C$2103,"",0,1),""))</f>
        <v>CORREA EN V BIARTICULADO</v>
      </c>
      <c r="E635" s="52">
        <f t="array" ref="E635">IF(B635="","",IFERROR(XLOOKUP(B635,DATA!$B$4:$B$2103,DATA!$W$4:$W$2103,"",0,1),""))</f>
        <v>900315569</v>
      </c>
      <c r="F635" s="52" t="str">
        <f t="array" ref="F635">IF(B635="","",IFERROR(XLOOKUP(E635,PROVEEDORES!$A$2:$A$200,PROVEEDORES!$B$2:$B$200,"NO ENCONTRADO",0,1),""))</f>
        <v>VOLVO GROUP COLOMBIA S A S</v>
      </c>
      <c r="G635" s="52" t="str">
        <f t="array" ref="G635">IF(B635="","",IFERROR(XLOOKUP(B635,DATA!$B$4:$B$2103,DATA!$L$4:$L$2103,"",0,1),""))</f>
        <v>UND</v>
      </c>
      <c r="H635" s="52">
        <f t="array" ref="H635">IF(B635="","",IFERROR(XLOOKUP(B635,DATA!$B$4:$B$2103,DATA!$E$4:$E$2103,0,0,1),0))</f>
        <v>2</v>
      </c>
      <c r="I635" s="53">
        <f t="array" ref="I635">IF(B635="","",IFERROR(XLOOKUP(B635,DATA!$B$4:$B$2103,DATA!$F$4:$F$2103,0,0,1),0))</f>
        <v>204993.5</v>
      </c>
      <c r="J635" s="53">
        <f t="shared" si="1"/>
        <v>409987</v>
      </c>
      <c r="K635" s="52">
        <f t="array" ref="K635">IF(B635="","",IFERROR(XLOOKUP(B635,DATA!$B$4:$B$2103,DATA!$N$4:$N$2103,0,0,1),0))</f>
        <v>307</v>
      </c>
      <c r="L635" s="86">
        <f t="shared" si="2"/>
        <v>0.8410958904</v>
      </c>
      <c r="M635" s="52">
        <f t="array" ref="M635">IF(B635="","",IFERROR(XLOOKUP(B635,DATA!$B$4:$B$2103,DATA!$P$4:$P$2103,0,0,1),0))</f>
        <v>0</v>
      </c>
      <c r="N635" s="52">
        <f t="shared" si="3"/>
        <v>3</v>
      </c>
      <c r="O635" s="52">
        <f t="shared" si="4"/>
        <v>9</v>
      </c>
      <c r="P635" s="52">
        <f t="shared" si="5"/>
        <v>2</v>
      </c>
      <c r="Q635" s="52" t="str">
        <f t="shared" si="6"/>
        <v>REORDEN INMEDIATO</v>
      </c>
      <c r="R635" s="52" t="str">
        <f t="shared" si="7"/>
        <v>GENERAR OC EN 24H</v>
      </c>
      <c r="S635" s="52">
        <f t="shared" si="8"/>
        <v>7</v>
      </c>
      <c r="T635" s="53">
        <f t="shared" si="9"/>
        <v>1434954.5</v>
      </c>
      <c r="U635" s="52" t="str">
        <f t="array" ref="U635">IF(B635="","",IFERROR(XLOOKUP(B635,DATA!$B$4:$B$2103,DATA!$M$4:$M$2103,"",0,1),""))</f>
        <v>A</v>
      </c>
      <c r="V635" s="52" t="str">
        <f t="array" ref="V635">IF(B635="","",IFERROR(XLOOKUP(B635,DATA!$B$4:$B$2103,DATA!$X$4:$X$2103,"",0,1),""))</f>
        <v>SU01F0201</v>
      </c>
      <c r="W635" s="52" t="str">
        <f t="array" ref="W635">IF(B635="","",IFERROR(XLOOKUP(B635,DATA!$B$4:$B$2103,DATA!$H$4:$H$2103,"",0,1),""))</f>
        <v>PLATAFORMA</v>
      </c>
      <c r="X635" s="52" t="str">
        <f t="shared" si="10"/>
        <v>2-ALTA</v>
      </c>
      <c r="Y635" s="87" t="str">
        <f t="shared" si="11"/>
        <v/>
      </c>
      <c r="Z635" s="52" t="str">
        <f t="shared" si="12"/>
        <v/>
      </c>
    </row>
    <row r="636" ht="15.75" customHeight="1">
      <c r="B636" s="47">
        <f>IF(DATA!B636="","",DATA!B636)</f>
        <v>3210141</v>
      </c>
      <c r="C636" s="47">
        <f t="array" ref="C636">IF(B636="","",IFERROR(XLOOKUP(B636,DATA!$B$4:$B$2103,DATA!$D$4:$D$2103,"",0,1),""))</f>
        <v>20459724</v>
      </c>
      <c r="D636" s="47" t="str">
        <f t="array" ref="D636">IF(B636="","",IFERROR(XLOOKUP(B636,DATA!$B$4:$B$2103,DATA!$C$4:$C$2103,"",0,1),""))</f>
        <v>CORREA EN V ARTICULADO</v>
      </c>
      <c r="E636" s="47">
        <f t="array" ref="E636">IF(B636="","",IFERROR(XLOOKUP(B636,DATA!$B$4:$B$2103,DATA!$W$4:$W$2103,"",0,1),""))</f>
        <v>900315569</v>
      </c>
      <c r="F636" s="47" t="str">
        <f t="array" ref="F636">IF(B636="","",IFERROR(XLOOKUP(E636,PROVEEDORES!$A$2:$A$200,PROVEEDORES!$B$2:$B$200,"NO ENCONTRADO",0,1),""))</f>
        <v>VOLVO GROUP COLOMBIA S A S</v>
      </c>
      <c r="G636" s="47" t="str">
        <f t="array" ref="G636">IF(B636="","",IFERROR(XLOOKUP(B636,DATA!$B$4:$B$2103,DATA!$L$4:$L$2103,"",0,1),""))</f>
        <v>UND</v>
      </c>
      <c r="H636" s="47">
        <f t="array" ref="H636">IF(B636="","",IFERROR(XLOOKUP(B636,DATA!$B$4:$B$2103,DATA!$E$4:$E$2103,0,0,1),0))</f>
        <v>4</v>
      </c>
      <c r="I636" s="48">
        <f t="array" ref="I636">IF(B636="","",IFERROR(XLOOKUP(B636,DATA!$B$4:$B$2103,DATA!$F$4:$F$2103,0,0,1),0))</f>
        <v>186533.5</v>
      </c>
      <c r="J636" s="48">
        <f t="shared" si="1"/>
        <v>746134</v>
      </c>
      <c r="K636" s="47">
        <f t="array" ref="K636">IF(B636="","",IFERROR(XLOOKUP(B636,DATA!$B$4:$B$2103,DATA!$N$4:$N$2103,0,0,1),0))</f>
        <v>253</v>
      </c>
      <c r="L636" s="85">
        <f t="shared" si="2"/>
        <v>0.6931506849</v>
      </c>
      <c r="M636" s="47">
        <f t="array" ref="M636">IF(B636="","",IFERROR(XLOOKUP(B636,DATA!$B$4:$B$2103,DATA!$P$4:$P$2103,0,0,1),0))</f>
        <v>0</v>
      </c>
      <c r="N636" s="47">
        <f t="shared" si="3"/>
        <v>2</v>
      </c>
      <c r="O636" s="47">
        <f t="shared" si="4"/>
        <v>7</v>
      </c>
      <c r="P636" s="47">
        <f t="shared" si="5"/>
        <v>6</v>
      </c>
      <c r="Q636" s="47" t="str">
        <f t="shared" si="6"/>
        <v>REORDEN INMEDIATO</v>
      </c>
      <c r="R636" s="47" t="str">
        <f t="shared" si="7"/>
        <v>GENERAR OC EN 24H</v>
      </c>
      <c r="S636" s="47">
        <f t="shared" si="8"/>
        <v>3</v>
      </c>
      <c r="T636" s="48">
        <f t="shared" si="9"/>
        <v>559600.5</v>
      </c>
      <c r="U636" s="47" t="str">
        <f t="array" ref="U636">IF(B636="","",IFERROR(XLOOKUP(B636,DATA!$B$4:$B$2103,DATA!$M$4:$M$2103,"",0,1),""))</f>
        <v>A</v>
      </c>
      <c r="V636" s="47" t="str">
        <f t="array" ref="V636">IF(B636="","",IFERROR(XLOOKUP(B636,DATA!$B$4:$B$2103,DATA!$X$4:$X$2103,"",0,1),""))</f>
        <v>SU01F0201</v>
      </c>
      <c r="W636" s="47" t="str">
        <f t="array" ref="W636">IF(B636="","",IFERROR(XLOOKUP(B636,DATA!$B$4:$B$2103,DATA!$H$4:$H$2103,"",0,1),""))</f>
        <v>PLATAFORMA</v>
      </c>
      <c r="X636" s="47" t="str">
        <f t="shared" si="10"/>
        <v>2-ALTA</v>
      </c>
      <c r="Y636" s="65" t="str">
        <f t="shared" si="11"/>
        <v/>
      </c>
      <c r="Z636" s="47" t="str">
        <f t="shared" si="12"/>
        <v/>
      </c>
    </row>
    <row r="637" ht="15.75" customHeight="1">
      <c r="B637" s="52">
        <f>IF(DATA!B637="","",DATA!B637)</f>
        <v>3210142</v>
      </c>
      <c r="C637" s="52">
        <f t="array" ref="C637">IF(B637="","",IFERROR(XLOOKUP(B637,DATA!$B$4:$B$2103,DATA!$D$4:$D$2103,"",0,1),""))</f>
        <v>60113532</v>
      </c>
      <c r="D637" s="52" t="str">
        <f t="array" ref="D637">IF(B637="","",IFERROR(XLOOKUP(B637,DATA!$B$4:$B$2103,DATA!$C$4:$C$2103,"",0,1),""))</f>
        <v>ARANDELA</v>
      </c>
      <c r="E637" s="52">
        <f t="array" ref="E637">IF(B637="","",IFERROR(XLOOKUP(B637,DATA!$B$4:$B$2103,DATA!$W$4:$W$2103,"",0,1),""))</f>
        <v>900315569</v>
      </c>
      <c r="F637" s="52" t="str">
        <f t="array" ref="F637">IF(B637="","",IFERROR(XLOOKUP(E637,PROVEEDORES!$A$2:$A$200,PROVEEDORES!$B$2:$B$200,"NO ENCONTRADO",0,1),""))</f>
        <v>VOLVO GROUP COLOMBIA S A S</v>
      </c>
      <c r="G637" s="52" t="str">
        <f t="array" ref="G637">IF(B637="","",IFERROR(XLOOKUP(B637,DATA!$B$4:$B$2103,DATA!$L$4:$L$2103,"",0,1),""))</f>
        <v>UND</v>
      </c>
      <c r="H637" s="52">
        <f t="array" ref="H637">IF(B637="","",IFERROR(XLOOKUP(B637,DATA!$B$4:$B$2103,DATA!$E$4:$E$2103,0,0,1),0))</f>
        <v>4</v>
      </c>
      <c r="I637" s="53">
        <f t="array" ref="I637">IF(B637="","",IFERROR(XLOOKUP(B637,DATA!$B$4:$B$2103,DATA!$F$4:$F$2103,0,0,1),0))</f>
        <v>10011.09</v>
      </c>
      <c r="J637" s="53">
        <f t="shared" si="1"/>
        <v>40044.36</v>
      </c>
      <c r="K637" s="52">
        <f t="array" ref="K637">IF(B637="","",IFERROR(XLOOKUP(B637,DATA!$B$4:$B$2103,DATA!$N$4:$N$2103,0,0,1),0))</f>
        <v>6</v>
      </c>
      <c r="L637" s="86">
        <f t="shared" si="2"/>
        <v>0.01643835616</v>
      </c>
      <c r="M637" s="52">
        <f t="array" ref="M637">IF(B637="","",IFERROR(XLOOKUP(B637,DATA!$B$4:$B$2103,DATA!$P$4:$P$2103,0,0,1),0))</f>
        <v>0</v>
      </c>
      <c r="N637" s="52">
        <f t="shared" si="3"/>
        <v>0</v>
      </c>
      <c r="O637" s="52">
        <f t="shared" si="4"/>
        <v>0</v>
      </c>
      <c r="P637" s="52">
        <f t="shared" si="5"/>
        <v>243</v>
      </c>
      <c r="Q637" s="52" t="str">
        <f t="shared" si="6"/>
        <v>EXCESO</v>
      </c>
      <c r="R637" s="52" t="str">
        <f t="shared" si="7"/>
        <v>EVALUAR REDUCCION</v>
      </c>
      <c r="S637" s="52">
        <f t="shared" si="8"/>
        <v>0</v>
      </c>
      <c r="T637" s="53">
        <f t="shared" si="9"/>
        <v>0</v>
      </c>
      <c r="U637" s="52" t="str">
        <f t="array" ref="U637">IF(B637="","",IFERROR(XLOOKUP(B637,DATA!$B$4:$B$2103,DATA!$M$4:$M$2103,"",0,1),""))</f>
        <v>C</v>
      </c>
      <c r="V637" s="52" t="str">
        <f t="array" ref="V637">IF(B637="","",IFERROR(XLOOKUP(B637,DATA!$B$4:$B$2103,DATA!$X$4:$X$2103,"",0,1),""))</f>
        <v>SU01A0202</v>
      </c>
      <c r="W637" s="52" t="str">
        <f t="array" ref="W637">IF(B637="","",IFERROR(XLOOKUP(B637,DATA!$B$4:$B$2103,DATA!$H$4:$H$2103,"",0,1),""))</f>
        <v>PLATAFORMA</v>
      </c>
      <c r="X637" s="52" t="str">
        <f t="shared" si="10"/>
        <v>4-BAJA</v>
      </c>
      <c r="Y637" s="87" t="str">
        <f t="shared" si="11"/>
        <v/>
      </c>
      <c r="Z637" s="52" t="str">
        <f t="shared" si="12"/>
        <v/>
      </c>
    </row>
    <row r="638" ht="15.75" customHeight="1">
      <c r="B638" s="47">
        <f>IF(DATA!B638="","",DATA!B638)</f>
        <v>3210143</v>
      </c>
      <c r="C638" s="47">
        <f t="array" ref="C638">IF(B638="","",IFERROR(XLOOKUP(B638,DATA!$B$4:$B$2103,DATA!$D$4:$D$2103,"",0,1),""))</f>
        <v>990985</v>
      </c>
      <c r="D638" s="47" t="str">
        <f t="array" ref="D638">IF(B638="","",IFERROR(XLOOKUP(B638,DATA!$B$4:$B$2103,DATA!$C$4:$C$2103,"",0,1),""))</f>
        <v>TUERCA DE SUJECION</v>
      </c>
      <c r="E638" s="47">
        <f t="array" ref="E638">IF(B638="","",IFERROR(XLOOKUP(B638,DATA!$B$4:$B$2103,DATA!$W$4:$W$2103,"",0,1),""))</f>
        <v>900315569</v>
      </c>
      <c r="F638" s="47" t="str">
        <f t="array" ref="F638">IF(B638="","",IFERROR(XLOOKUP(E638,PROVEEDORES!$A$2:$A$200,PROVEEDORES!$B$2:$B$200,"NO ENCONTRADO",0,1),""))</f>
        <v>VOLVO GROUP COLOMBIA S A S</v>
      </c>
      <c r="G638" s="47" t="str">
        <f t="array" ref="G638">IF(B638="","",IFERROR(XLOOKUP(B638,DATA!$B$4:$B$2103,DATA!$L$4:$L$2103,"",0,1),""))</f>
        <v>UND</v>
      </c>
      <c r="H638" s="47">
        <f t="array" ref="H638">IF(B638="","",IFERROR(XLOOKUP(B638,DATA!$B$4:$B$2103,DATA!$E$4:$E$2103,0,0,1),0))</f>
        <v>2</v>
      </c>
      <c r="I638" s="48">
        <f t="array" ref="I638">IF(B638="","",IFERROR(XLOOKUP(B638,DATA!$B$4:$B$2103,DATA!$F$4:$F$2103,0,0,1),0))</f>
        <v>39136.13</v>
      </c>
      <c r="J638" s="48">
        <f t="shared" si="1"/>
        <v>78272.26</v>
      </c>
      <c r="K638" s="47">
        <f t="array" ref="K638">IF(B638="","",IFERROR(XLOOKUP(B638,DATA!$B$4:$B$2103,DATA!$N$4:$N$2103,0,0,1),0))</f>
        <v>2</v>
      </c>
      <c r="L638" s="85">
        <f t="shared" si="2"/>
        <v>0.005479452055</v>
      </c>
      <c r="M638" s="47">
        <f t="array" ref="M638">IF(B638="","",IFERROR(XLOOKUP(B638,DATA!$B$4:$B$2103,DATA!$P$4:$P$2103,0,0,1),0))</f>
        <v>0</v>
      </c>
      <c r="N638" s="47">
        <f t="shared" si="3"/>
        <v>0</v>
      </c>
      <c r="O638" s="47">
        <f t="shared" si="4"/>
        <v>0</v>
      </c>
      <c r="P638" s="47">
        <f t="shared" si="5"/>
        <v>365</v>
      </c>
      <c r="Q638" s="47" t="str">
        <f t="shared" si="6"/>
        <v>EXCESO</v>
      </c>
      <c r="R638" s="47" t="str">
        <f t="shared" si="7"/>
        <v>EVALUAR REDUCCION</v>
      </c>
      <c r="S638" s="47">
        <f t="shared" si="8"/>
        <v>0</v>
      </c>
      <c r="T638" s="48">
        <f t="shared" si="9"/>
        <v>0</v>
      </c>
      <c r="U638" s="47" t="str">
        <f t="array" ref="U638">IF(B638="","",IFERROR(XLOOKUP(B638,DATA!$B$4:$B$2103,DATA!$M$4:$M$2103,"",0,1),""))</f>
        <v>C</v>
      </c>
      <c r="V638" s="47" t="str">
        <f t="array" ref="V638">IF(B638="","",IFERROR(XLOOKUP(B638,DATA!$B$4:$B$2103,DATA!$X$4:$X$2103,"",0,1),""))</f>
        <v>SU01F0304</v>
      </c>
      <c r="W638" s="47" t="str">
        <f t="array" ref="W638">IF(B638="","",IFERROR(XLOOKUP(B638,DATA!$B$4:$B$2103,DATA!$H$4:$H$2103,"",0,1),""))</f>
        <v>PLATAFORMA</v>
      </c>
      <c r="X638" s="47" t="str">
        <f t="shared" si="10"/>
        <v>4-BAJA</v>
      </c>
      <c r="Y638" s="65" t="str">
        <f t="shared" si="11"/>
        <v/>
      </c>
      <c r="Z638" s="47" t="str">
        <f t="shared" si="12"/>
        <v/>
      </c>
    </row>
    <row r="639" ht="15.75" customHeight="1">
      <c r="B639" s="52">
        <f>IF(DATA!B639="","",DATA!B639)</f>
        <v>3210144</v>
      </c>
      <c r="C639" s="52">
        <f t="array" ref="C639">IF(B639="","",IFERROR(XLOOKUP(B639,DATA!$B$4:$B$2103,DATA!$D$4:$D$2103,"",0,1),""))</f>
        <v>60110468</v>
      </c>
      <c r="D639" s="52" t="str">
        <f t="array" ref="D639">IF(B639="","",IFERROR(XLOOKUP(B639,DATA!$B$4:$B$2103,DATA!$C$4:$C$2103,"",0,1),""))</f>
        <v>ARANDELA</v>
      </c>
      <c r="E639" s="52">
        <f t="array" ref="E639">IF(B639="","",IFERROR(XLOOKUP(B639,DATA!$B$4:$B$2103,DATA!$W$4:$W$2103,"",0,1),""))</f>
        <v>900315569</v>
      </c>
      <c r="F639" s="52" t="str">
        <f t="array" ref="F639">IF(B639="","",IFERROR(XLOOKUP(E639,PROVEEDORES!$A$2:$A$200,PROVEEDORES!$B$2:$B$200,"NO ENCONTRADO",0,1),""))</f>
        <v>VOLVO GROUP COLOMBIA S A S</v>
      </c>
      <c r="G639" s="52" t="str">
        <f t="array" ref="G639">IF(B639="","",IFERROR(XLOOKUP(B639,DATA!$B$4:$B$2103,DATA!$L$4:$L$2103,"",0,1),""))</f>
        <v>UND</v>
      </c>
      <c r="H639" s="52">
        <f t="array" ref="H639">IF(B639="","",IFERROR(XLOOKUP(B639,DATA!$B$4:$B$2103,DATA!$E$4:$E$2103,0,0,1),0))</f>
        <v>2</v>
      </c>
      <c r="I639" s="53">
        <f t="array" ref="I639">IF(B639="","",IFERROR(XLOOKUP(B639,DATA!$B$4:$B$2103,DATA!$F$4:$F$2103,0,0,1),0))</f>
        <v>18310.28</v>
      </c>
      <c r="J639" s="53">
        <f t="shared" si="1"/>
        <v>36620.56</v>
      </c>
      <c r="K639" s="52">
        <f t="array" ref="K639">IF(B639="","",IFERROR(XLOOKUP(B639,DATA!$B$4:$B$2103,DATA!$N$4:$N$2103,0,0,1),0))</f>
        <v>2</v>
      </c>
      <c r="L639" s="86">
        <f t="shared" si="2"/>
        <v>0.005479452055</v>
      </c>
      <c r="M639" s="52">
        <f t="array" ref="M639">IF(B639="","",IFERROR(XLOOKUP(B639,DATA!$B$4:$B$2103,DATA!$P$4:$P$2103,0,0,1),0))</f>
        <v>0</v>
      </c>
      <c r="N639" s="52">
        <f t="shared" si="3"/>
        <v>0</v>
      </c>
      <c r="O639" s="52">
        <f t="shared" si="4"/>
        <v>0</v>
      </c>
      <c r="P639" s="52">
        <f t="shared" si="5"/>
        <v>365</v>
      </c>
      <c r="Q639" s="52" t="str">
        <f t="shared" si="6"/>
        <v>EXCESO</v>
      </c>
      <c r="R639" s="52" t="str">
        <f t="shared" si="7"/>
        <v>EVALUAR REDUCCION</v>
      </c>
      <c r="S639" s="52">
        <f t="shared" si="8"/>
        <v>0</v>
      </c>
      <c r="T639" s="53">
        <f t="shared" si="9"/>
        <v>0</v>
      </c>
      <c r="U639" s="52" t="str">
        <f t="array" ref="U639">IF(B639="","",IFERROR(XLOOKUP(B639,DATA!$B$4:$B$2103,DATA!$M$4:$M$2103,"",0,1),""))</f>
        <v>C</v>
      </c>
      <c r="V639" s="52" t="str">
        <f t="array" ref="V639">IF(B639="","",IFERROR(XLOOKUP(B639,DATA!$B$4:$B$2103,DATA!$X$4:$X$2103,"",0,1),""))</f>
        <v>SU01F0304</v>
      </c>
      <c r="W639" s="52" t="str">
        <f t="array" ref="W639">IF(B639="","",IFERROR(XLOOKUP(B639,DATA!$B$4:$B$2103,DATA!$H$4:$H$2103,"",0,1),""))</f>
        <v>PLATAFORMA</v>
      </c>
      <c r="X639" s="52" t="str">
        <f t="shared" si="10"/>
        <v>4-BAJA</v>
      </c>
      <c r="Y639" s="87" t="str">
        <f t="shared" si="11"/>
        <v/>
      </c>
      <c r="Z639" s="52" t="str">
        <f t="shared" si="12"/>
        <v/>
      </c>
    </row>
    <row r="640" ht="15.75" customHeight="1">
      <c r="B640" s="47">
        <f>IF(DATA!B640="","",DATA!B640)</f>
        <v>3210145</v>
      </c>
      <c r="C640" s="47">
        <f t="array" ref="C640">IF(B640="","",IFERROR(XLOOKUP(B640,DATA!$B$4:$B$2103,DATA!$D$4:$D$2103,"",0,1),""))</f>
        <v>984758</v>
      </c>
      <c r="D640" s="47" t="str">
        <f t="array" ref="D640">IF(B640="","",IFERROR(XLOOKUP(B640,DATA!$B$4:$B$2103,DATA!$C$4:$C$2103,"",0,1),""))</f>
        <v>TORNILLO EMBRIDADO</v>
      </c>
      <c r="E640" s="47">
        <f t="array" ref="E640">IF(B640="","",IFERROR(XLOOKUP(B640,DATA!$B$4:$B$2103,DATA!$W$4:$W$2103,"",0,1),""))</f>
        <v>900315569</v>
      </c>
      <c r="F640" s="47" t="str">
        <f t="array" ref="F640">IF(B640="","",IFERROR(XLOOKUP(E640,PROVEEDORES!$A$2:$A$200,PROVEEDORES!$B$2:$B$200,"NO ENCONTRADO",0,1),""))</f>
        <v>VOLVO GROUP COLOMBIA S A S</v>
      </c>
      <c r="G640" s="47" t="str">
        <f t="array" ref="G640">IF(B640="","",IFERROR(XLOOKUP(B640,DATA!$B$4:$B$2103,DATA!$L$4:$L$2103,"",0,1),""))</f>
        <v>UND</v>
      </c>
      <c r="H640" s="47">
        <f t="array" ref="H640">IF(B640="","",IFERROR(XLOOKUP(B640,DATA!$B$4:$B$2103,DATA!$E$4:$E$2103,0,0,1),0))</f>
        <v>10</v>
      </c>
      <c r="I640" s="48">
        <f t="array" ref="I640">IF(B640="","",IFERROR(XLOOKUP(B640,DATA!$B$4:$B$2103,DATA!$F$4:$F$2103,0,0,1),0))</f>
        <v>11367.34</v>
      </c>
      <c r="J640" s="48">
        <f t="shared" si="1"/>
        <v>113673.4</v>
      </c>
      <c r="K640" s="47">
        <f t="array" ref="K640">IF(B640="","",IFERROR(XLOOKUP(B640,DATA!$B$4:$B$2103,DATA!$N$4:$N$2103,0,0,1),0))</f>
        <v>0</v>
      </c>
      <c r="L640" s="85">
        <f t="shared" si="2"/>
        <v>0</v>
      </c>
      <c r="M640" s="47">
        <f t="array" ref="M640">IF(B640="","",IFERROR(XLOOKUP(B640,DATA!$B$4:$B$2103,DATA!$P$4:$P$2103,0,0,1),0))</f>
        <v>0</v>
      </c>
      <c r="N640" s="47">
        <f t="shared" si="3"/>
        <v>0</v>
      </c>
      <c r="O640" s="47">
        <f t="shared" si="4"/>
        <v>0</v>
      </c>
      <c r="P640" s="47" t="str">
        <f t="shared" si="5"/>
        <v/>
      </c>
      <c r="Q640" s="47" t="str">
        <f t="shared" si="6"/>
        <v>EXCESO</v>
      </c>
      <c r="R640" s="47" t="str">
        <f t="shared" si="7"/>
        <v>EVALUAR REDUCCION</v>
      </c>
      <c r="S640" s="47">
        <f t="shared" si="8"/>
        <v>0</v>
      </c>
      <c r="T640" s="48">
        <f t="shared" si="9"/>
        <v>0</v>
      </c>
      <c r="U640" s="47" t="str">
        <f t="array" ref="U640">IF(B640="","",IFERROR(XLOOKUP(B640,DATA!$B$4:$B$2103,DATA!$M$4:$M$2103,"",0,1),""))</f>
        <v>C</v>
      </c>
      <c r="V640" s="47" t="str">
        <f t="array" ref="V640">IF(B640="","",IFERROR(XLOOKUP(B640,DATA!$B$4:$B$2103,DATA!$X$4:$X$2103,"",0,1),""))</f>
        <v>SU01A0202</v>
      </c>
      <c r="W640" s="47" t="str">
        <f t="array" ref="W640">IF(B640="","",IFERROR(XLOOKUP(B640,DATA!$B$4:$B$2103,DATA!$H$4:$H$2103,"",0,1),""))</f>
        <v>ELECTRICIDAD</v>
      </c>
      <c r="X640" s="47" t="str">
        <f t="shared" si="10"/>
        <v>4-BAJA</v>
      </c>
      <c r="Y640" s="65" t="str">
        <f t="shared" si="11"/>
        <v/>
      </c>
      <c r="Z640" s="47" t="str">
        <f t="shared" si="12"/>
        <v/>
      </c>
    </row>
    <row r="641" ht="15.75" customHeight="1">
      <c r="B641" s="52">
        <f>IF(DATA!B641="","",DATA!B641)</f>
        <v>3710518</v>
      </c>
      <c r="C641" s="52">
        <f t="array" ref="C641">IF(B641="","",IFERROR(XLOOKUP(B641,DATA!$B$4:$B$2103,DATA!$D$4:$D$2103,"",0,1),""))</f>
        <v>952627</v>
      </c>
      <c r="D641" s="52" t="str">
        <f t="array" ref="D641">IF(B641="","",IFERROR(XLOOKUP(B641,DATA!$B$4:$B$2103,DATA!$C$4:$C$2103,"",0,1),""))</f>
        <v>ABRAZADERA ENCAUCHETADA 1/2"</v>
      </c>
      <c r="E641" s="52">
        <f t="array" ref="E641">IF(B641="","",IFERROR(XLOOKUP(B641,DATA!$B$4:$B$2103,DATA!$W$4:$W$2103,"",0,1),""))</f>
        <v>900315569</v>
      </c>
      <c r="F641" s="52" t="str">
        <f t="array" ref="F641">IF(B641="","",IFERROR(XLOOKUP(E641,PROVEEDORES!$A$2:$A$200,PROVEEDORES!$B$2:$B$200,"NO ENCONTRADO",0,1),""))</f>
        <v>VOLVO GROUP COLOMBIA S A S</v>
      </c>
      <c r="G641" s="52" t="str">
        <f t="array" ref="G641">IF(B641="","",IFERROR(XLOOKUP(B641,DATA!$B$4:$B$2103,DATA!$L$4:$L$2103,"",0,1),""))</f>
        <v>UND</v>
      </c>
      <c r="H641" s="52">
        <f t="array" ref="H641">IF(B641="","",IFERROR(XLOOKUP(B641,DATA!$B$4:$B$2103,DATA!$E$4:$E$2103,0,0,1),0))</f>
        <v>23</v>
      </c>
      <c r="I641" s="53">
        <f t="array" ref="I641">IF(B641="","",IFERROR(XLOOKUP(B641,DATA!$B$4:$B$2103,DATA!$F$4:$F$2103,0,0,1),0))</f>
        <v>4278.728</v>
      </c>
      <c r="J641" s="53">
        <f t="shared" si="1"/>
        <v>98410.744</v>
      </c>
      <c r="K641" s="52">
        <f t="array" ref="K641">IF(B641="","",IFERROR(XLOOKUP(B641,DATA!$B$4:$B$2103,DATA!$N$4:$N$2103,0,0,1),0))</f>
        <v>1099</v>
      </c>
      <c r="L641" s="86">
        <f t="shared" si="2"/>
        <v>3.010958904</v>
      </c>
      <c r="M641" s="52">
        <f t="array" ref="M641">IF(B641="","",IFERROR(XLOOKUP(B641,DATA!$B$4:$B$2103,DATA!$P$4:$P$2103,0,0,1),0))</f>
        <v>0</v>
      </c>
      <c r="N641" s="52">
        <f t="shared" si="3"/>
        <v>11</v>
      </c>
      <c r="O641" s="52">
        <f t="shared" si="4"/>
        <v>32</v>
      </c>
      <c r="P641" s="52">
        <f t="shared" si="5"/>
        <v>8</v>
      </c>
      <c r="Q641" s="52" t="str">
        <f t="shared" si="6"/>
        <v>REORDEN INMEDIATO</v>
      </c>
      <c r="R641" s="52" t="str">
        <f t="shared" si="7"/>
        <v>GENERAR OC EN 24H</v>
      </c>
      <c r="S641" s="52">
        <f t="shared" si="8"/>
        <v>9</v>
      </c>
      <c r="T641" s="53">
        <f t="shared" si="9"/>
        <v>38508.552</v>
      </c>
      <c r="U641" s="52" t="str">
        <f t="array" ref="U641">IF(B641="","",IFERROR(XLOOKUP(B641,DATA!$B$4:$B$2103,DATA!$M$4:$M$2103,"",0,1),""))</f>
        <v>A</v>
      </c>
      <c r="V641" s="52" t="str">
        <f t="array" ref="V641">IF(B641="","",IFERROR(XLOOKUP(B641,DATA!$B$4:$B$2103,DATA!$X$4:$X$2103,"",0,1),""))</f>
        <v>SU01D0303</v>
      </c>
      <c r="W641" s="52" t="str">
        <f t="array" ref="W641">IF(B641="","",IFERROR(XLOOKUP(B641,DATA!$B$4:$B$2103,DATA!$H$4:$H$2103,"",0,1),""))</f>
        <v>PLATAFORMA</v>
      </c>
      <c r="X641" s="52" t="str">
        <f t="shared" si="10"/>
        <v>2-ALTA</v>
      </c>
      <c r="Y641" s="87" t="str">
        <f t="shared" si="11"/>
        <v/>
      </c>
      <c r="Z641" s="52" t="str">
        <f t="shared" si="12"/>
        <v/>
      </c>
    </row>
    <row r="642" ht="15.75" customHeight="1">
      <c r="B642" s="47">
        <f>IF(DATA!B642="","",DATA!B642)</f>
        <v>3710519</v>
      </c>
      <c r="C642" s="47">
        <f t="array" ref="C642">IF(B642="","",IFERROR(XLOOKUP(B642,DATA!$B$4:$B$2103,DATA!$D$4:$D$2103,"",0,1),""))</f>
        <v>2481</v>
      </c>
      <c r="D642" s="47" t="str">
        <f t="array" ref="D642">IF(B642="","",IFERROR(XLOOKUP(B642,DATA!$B$4:$B$2103,DATA!$C$4:$C$2103,"",0,1),""))</f>
        <v>ABRAZADERA ENCAUCHETADA 1/4"</v>
      </c>
      <c r="E642" s="47">
        <f t="array" ref="E642">IF(B642="","",IFERROR(XLOOKUP(B642,DATA!$B$4:$B$2103,DATA!$W$4:$W$2103,"",0,1),""))</f>
        <v>900449648</v>
      </c>
      <c r="F642" s="47" t="str">
        <f t="array" ref="F642">IF(B642="","",IFERROR(XLOOKUP(E642,PROVEEDORES!$A$2:$A$200,PROVEEDORES!$B$2:$B$200,"NO ENCONTRADO",0,1),""))</f>
        <v>SUMILOGISTICA S.A.S.</v>
      </c>
      <c r="G642" s="47" t="str">
        <f t="array" ref="G642">IF(B642="","",IFERROR(XLOOKUP(B642,DATA!$B$4:$B$2103,DATA!$L$4:$L$2103,"",0,1),""))</f>
        <v>UND</v>
      </c>
      <c r="H642" s="47">
        <f t="array" ref="H642">IF(B642="","",IFERROR(XLOOKUP(B642,DATA!$B$4:$B$2103,DATA!$E$4:$E$2103,0,0,1),0))</f>
        <v>328</v>
      </c>
      <c r="I642" s="48">
        <f t="array" ref="I642">IF(B642="","",IFERROR(XLOOKUP(B642,DATA!$B$4:$B$2103,DATA!$F$4:$F$2103,0,0,1),0))</f>
        <v>2093.21</v>
      </c>
      <c r="J642" s="48">
        <f t="shared" si="1"/>
        <v>686572.88</v>
      </c>
      <c r="K642" s="47">
        <f t="array" ref="K642">IF(B642="","",IFERROR(XLOOKUP(B642,DATA!$B$4:$B$2103,DATA!$N$4:$N$2103,0,0,1),0))</f>
        <v>950</v>
      </c>
      <c r="L642" s="85">
        <f t="shared" si="2"/>
        <v>2.602739726</v>
      </c>
      <c r="M642" s="47">
        <f t="array" ref="M642">IF(B642="","",IFERROR(XLOOKUP(B642,DATA!$B$4:$B$2103,DATA!$P$4:$P$2103,0,0,1),0))</f>
        <v>0</v>
      </c>
      <c r="N642" s="47">
        <f t="shared" si="3"/>
        <v>9</v>
      </c>
      <c r="O642" s="47">
        <f t="shared" si="4"/>
        <v>27</v>
      </c>
      <c r="P642" s="47">
        <f t="shared" si="5"/>
        <v>126</v>
      </c>
      <c r="Q642" s="47" t="str">
        <f t="shared" si="6"/>
        <v>OPTIMO</v>
      </c>
      <c r="R642" s="47" t="str">
        <f t="shared" si="7"/>
        <v>NIVEL OPTIMO</v>
      </c>
      <c r="S642" s="47">
        <f t="shared" si="8"/>
        <v>0</v>
      </c>
      <c r="T642" s="48">
        <f t="shared" si="9"/>
        <v>0</v>
      </c>
      <c r="U642" s="47" t="str">
        <f t="array" ref="U642">IF(B642="","",IFERROR(XLOOKUP(B642,DATA!$B$4:$B$2103,DATA!$M$4:$M$2103,"",0,1),""))</f>
        <v>A</v>
      </c>
      <c r="V642" s="47" t="str">
        <f t="array" ref="V642">IF(B642="","",IFERROR(XLOOKUP(B642,DATA!$B$4:$B$2103,DATA!$X$4:$X$2103,"",0,1),""))</f>
        <v>SU01D0303</v>
      </c>
      <c r="W642" s="47" t="str">
        <f t="array" ref="W642">IF(B642="","",IFERROR(XLOOKUP(B642,DATA!$B$4:$B$2103,DATA!$H$4:$H$2103,"",0,1),""))</f>
        <v>PLATAFORMA</v>
      </c>
      <c r="X642" s="47" t="str">
        <f t="shared" si="10"/>
        <v>2-ALTA</v>
      </c>
      <c r="Y642" s="65" t="str">
        <f t="shared" si="11"/>
        <v/>
      </c>
      <c r="Z642" s="47" t="str">
        <f t="shared" si="12"/>
        <v/>
      </c>
    </row>
    <row r="643" ht="15.75" customHeight="1">
      <c r="B643" s="52">
        <f>IF(DATA!B643="","",DATA!B643)</f>
        <v>37800001</v>
      </c>
      <c r="C643" s="52" t="str">
        <f t="array" ref="C643">IF(B643="","",IFERROR(XLOOKUP(B643,DATA!$B$4:$B$2103,DATA!$D$4:$D$2103,"",0,1),""))</f>
        <v/>
      </c>
      <c r="D643" s="52" t="str">
        <f t="array" ref="D643">IF(B643="","",IFERROR(XLOOKUP(B643,DATA!$B$4:$B$2103,DATA!$C$4:$C$2103,"",0,1),""))</f>
        <v>CABLE CONECTOR M12 DE 4 PINES AHD (5 METROS)</v>
      </c>
      <c r="E643" s="52">
        <f t="array" ref="E643">IF(B643="","",IFERROR(XLOOKUP(B643,DATA!$B$4:$B$2103,DATA!$W$4:$W$2103,"",0,1),""))</f>
        <v>901535375</v>
      </c>
      <c r="F643" s="52" t="str">
        <f t="array" ref="F643">IF(B643="","",IFERROR(XLOOKUP(E643,PROVEEDORES!$A$2:$A$200,PROVEEDORES!$B$2:$B$200,"NO ENCONTRADO",0,1),""))</f>
        <v>GLOBAL GREEN AMERICAS COLOMBIA SAS</v>
      </c>
      <c r="G643" s="52" t="str">
        <f t="array" ref="G643">IF(B643="","",IFERROR(XLOOKUP(B643,DATA!$B$4:$B$2103,DATA!$L$4:$L$2103,"",0,1),""))</f>
        <v>UND</v>
      </c>
      <c r="H643" s="52">
        <f t="array" ref="H643">IF(B643="","",IFERROR(XLOOKUP(B643,DATA!$B$4:$B$2103,DATA!$E$4:$E$2103,0,0,1),0))</f>
        <v>25</v>
      </c>
      <c r="I643" s="53">
        <f t="array" ref="I643">IF(B643="","",IFERROR(XLOOKUP(B643,DATA!$B$4:$B$2103,DATA!$F$4:$F$2103,0,0,1),0))</f>
        <v>0</v>
      </c>
      <c r="J643" s="53">
        <f t="shared" si="1"/>
        <v>0</v>
      </c>
      <c r="K643" s="52">
        <f t="array" ref="K643">IF(B643="","",IFERROR(XLOOKUP(B643,DATA!$B$4:$B$2103,DATA!$N$4:$N$2103,0,0,1),0))</f>
        <v>5</v>
      </c>
      <c r="L643" s="86">
        <f t="shared" si="2"/>
        <v>0.01369863014</v>
      </c>
      <c r="M643" s="52">
        <f t="array" ref="M643">IF(B643="","",IFERROR(XLOOKUP(B643,DATA!$B$4:$B$2103,DATA!$P$4:$P$2103,0,0,1),0))</f>
        <v>0</v>
      </c>
      <c r="N643" s="52">
        <f t="shared" si="3"/>
        <v>0</v>
      </c>
      <c r="O643" s="52">
        <f t="shared" si="4"/>
        <v>0</v>
      </c>
      <c r="P643" s="52">
        <f t="shared" si="5"/>
        <v>1825</v>
      </c>
      <c r="Q643" s="52" t="str">
        <f t="shared" si="6"/>
        <v>EXCESO</v>
      </c>
      <c r="R643" s="52" t="str">
        <f t="shared" si="7"/>
        <v>EVALUAR REDUCCION</v>
      </c>
      <c r="S643" s="52">
        <f t="shared" si="8"/>
        <v>0</v>
      </c>
      <c r="T643" s="53">
        <f t="shared" si="9"/>
        <v>0</v>
      </c>
      <c r="U643" s="52" t="str">
        <f t="array" ref="U643">IF(B643="","",IFERROR(XLOOKUP(B643,DATA!$B$4:$B$2103,DATA!$M$4:$M$2103,"",0,1),""))</f>
        <v>C</v>
      </c>
      <c r="V643" s="52" t="str">
        <f t="array" ref="V643">IF(B643="","",IFERROR(XLOOKUP(B643,DATA!$B$4:$B$2103,DATA!$X$4:$X$2103,"",0,1),""))</f>
        <v>SU01A0102</v>
      </c>
      <c r="W643" s="52" t="str">
        <f t="array" ref="W643">IF(B643="","",IFERROR(XLOOKUP(B643,DATA!$B$4:$B$2103,DATA!$H$4:$H$2103,"",0,1),""))</f>
        <v>COMUNICACIONES</v>
      </c>
      <c r="X643" s="52" t="str">
        <f t="shared" si="10"/>
        <v>4-BAJA</v>
      </c>
      <c r="Y643" s="87" t="str">
        <f t="shared" si="11"/>
        <v/>
      </c>
      <c r="Z643" s="52" t="str">
        <f t="shared" si="12"/>
        <v/>
      </c>
    </row>
    <row r="644" ht="15.75" customHeight="1">
      <c r="B644" s="47">
        <f>IF(DATA!B644="","",DATA!B644)</f>
        <v>37800002</v>
      </c>
      <c r="C644" s="47" t="str">
        <f t="array" ref="C644">IF(B644="","",IFERROR(XLOOKUP(B644,DATA!$B$4:$B$2103,DATA!$D$4:$D$2103,"",0,1),""))</f>
        <v/>
      </c>
      <c r="D644" s="47" t="str">
        <f t="array" ref="D644">IF(B644="","",IFERROR(XLOOKUP(B644,DATA!$B$4:$B$2103,DATA!$C$4:$C$2103,"",0,1),""))</f>
        <v>CABLE CONECTOR M12 DE 4 PINES AHD (7 METROS)</v>
      </c>
      <c r="E644" s="47">
        <f t="array" ref="E644">IF(B644="","",IFERROR(XLOOKUP(B644,DATA!$B$4:$B$2103,DATA!$W$4:$W$2103,"",0,1),""))</f>
        <v>901535375</v>
      </c>
      <c r="F644" s="47" t="str">
        <f t="array" ref="F644">IF(B644="","",IFERROR(XLOOKUP(E644,PROVEEDORES!$A$2:$A$200,PROVEEDORES!$B$2:$B$200,"NO ENCONTRADO",0,1),""))</f>
        <v>GLOBAL GREEN AMERICAS COLOMBIA SAS</v>
      </c>
      <c r="G644" s="47" t="str">
        <f t="array" ref="G644">IF(B644="","",IFERROR(XLOOKUP(B644,DATA!$B$4:$B$2103,DATA!$L$4:$L$2103,"",0,1),""))</f>
        <v>UND</v>
      </c>
      <c r="H644" s="47">
        <f t="array" ref="H644">IF(B644="","",IFERROR(XLOOKUP(B644,DATA!$B$4:$B$2103,DATA!$E$4:$E$2103,0,0,1),0))</f>
        <v>18</v>
      </c>
      <c r="I644" s="48">
        <f t="array" ref="I644">IF(B644="","",IFERROR(XLOOKUP(B644,DATA!$B$4:$B$2103,DATA!$F$4:$F$2103,0,0,1),0))</f>
        <v>63989.55</v>
      </c>
      <c r="J644" s="48">
        <f t="shared" si="1"/>
        <v>1151811.9</v>
      </c>
      <c r="K644" s="47">
        <f t="array" ref="K644">IF(B644="","",IFERROR(XLOOKUP(B644,DATA!$B$4:$B$2103,DATA!$N$4:$N$2103,0,0,1),0))</f>
        <v>22</v>
      </c>
      <c r="L644" s="85">
        <f t="shared" si="2"/>
        <v>0.0602739726</v>
      </c>
      <c r="M644" s="47">
        <f t="array" ref="M644">IF(B644="","",IFERROR(XLOOKUP(B644,DATA!$B$4:$B$2103,DATA!$P$4:$P$2103,0,0,1),0))</f>
        <v>0</v>
      </c>
      <c r="N644" s="47">
        <f t="shared" si="3"/>
        <v>0</v>
      </c>
      <c r="O644" s="47">
        <f t="shared" si="4"/>
        <v>0</v>
      </c>
      <c r="P644" s="47">
        <f t="shared" si="5"/>
        <v>299</v>
      </c>
      <c r="Q644" s="47" t="str">
        <f t="shared" si="6"/>
        <v>EXCESO</v>
      </c>
      <c r="R644" s="47" t="str">
        <f t="shared" si="7"/>
        <v>EVALUAR REDUCCION</v>
      </c>
      <c r="S644" s="47">
        <f t="shared" si="8"/>
        <v>0</v>
      </c>
      <c r="T644" s="48">
        <f t="shared" si="9"/>
        <v>0</v>
      </c>
      <c r="U644" s="47" t="str">
        <f t="array" ref="U644">IF(B644="","",IFERROR(XLOOKUP(B644,DATA!$B$4:$B$2103,DATA!$M$4:$M$2103,"",0,1),""))</f>
        <v>C</v>
      </c>
      <c r="V644" s="47" t="str">
        <f t="array" ref="V644">IF(B644="","",IFERROR(XLOOKUP(B644,DATA!$B$4:$B$2103,DATA!$X$4:$X$2103,"",0,1),""))</f>
        <v>SU01A0208</v>
      </c>
      <c r="W644" s="47" t="str">
        <f t="array" ref="W644">IF(B644="","",IFERROR(XLOOKUP(B644,DATA!$B$4:$B$2103,DATA!$H$4:$H$2103,"",0,1),""))</f>
        <v>COMUNICACIONES</v>
      </c>
      <c r="X644" s="47" t="str">
        <f t="shared" si="10"/>
        <v>4-BAJA</v>
      </c>
      <c r="Y644" s="65" t="str">
        <f t="shared" si="11"/>
        <v/>
      </c>
      <c r="Z644" s="47" t="str">
        <f t="shared" si="12"/>
        <v/>
      </c>
    </row>
    <row r="645" ht="15.75" customHeight="1">
      <c r="B645" s="52">
        <f>IF(DATA!B645="","",DATA!B645)</f>
        <v>37800003</v>
      </c>
      <c r="C645" s="52" t="str">
        <f t="array" ref="C645">IF(B645="","",IFERROR(XLOOKUP(B645,DATA!$B$4:$B$2103,DATA!$D$4:$D$2103,"",0,1),""))</f>
        <v/>
      </c>
      <c r="D645" s="52" t="str">
        <f t="array" ref="D645">IF(B645="","",IFERROR(XLOOKUP(B645,DATA!$B$4:$B$2103,DATA!$C$4:$C$2103,"",0,1),""))</f>
        <v>CABLE CONECTOR M12 DE 4 PINES AHD (23 METROS)</v>
      </c>
      <c r="E645" s="52">
        <f t="array" ref="E645">IF(B645="","",IFERROR(XLOOKUP(B645,DATA!$B$4:$B$2103,DATA!$W$4:$W$2103,"",0,1),""))</f>
        <v>901535375</v>
      </c>
      <c r="F645" s="52" t="str">
        <f t="array" ref="F645">IF(B645="","",IFERROR(XLOOKUP(E645,PROVEEDORES!$A$2:$A$200,PROVEEDORES!$B$2:$B$200,"NO ENCONTRADO",0,1),""))</f>
        <v>GLOBAL GREEN AMERICAS COLOMBIA SAS</v>
      </c>
      <c r="G645" s="52" t="str">
        <f t="array" ref="G645">IF(B645="","",IFERROR(XLOOKUP(B645,DATA!$B$4:$B$2103,DATA!$L$4:$L$2103,"",0,1),""))</f>
        <v>UND</v>
      </c>
      <c r="H645" s="52">
        <f t="array" ref="H645">IF(B645="","",IFERROR(XLOOKUP(B645,DATA!$B$4:$B$2103,DATA!$E$4:$E$2103,0,0,1),0))</f>
        <v>23</v>
      </c>
      <c r="I645" s="53">
        <f t="array" ref="I645">IF(B645="","",IFERROR(XLOOKUP(B645,DATA!$B$4:$B$2103,DATA!$F$4:$F$2103,0,0,1),0))</f>
        <v>0</v>
      </c>
      <c r="J645" s="53">
        <f t="shared" si="1"/>
        <v>0</v>
      </c>
      <c r="K645" s="52">
        <f t="array" ref="K645">IF(B645="","",IFERROR(XLOOKUP(B645,DATA!$B$4:$B$2103,DATA!$N$4:$N$2103,0,0,1),0))</f>
        <v>17</v>
      </c>
      <c r="L645" s="86">
        <f t="shared" si="2"/>
        <v>0.04657534247</v>
      </c>
      <c r="M645" s="52">
        <f t="array" ref="M645">IF(B645="","",IFERROR(XLOOKUP(B645,DATA!$B$4:$B$2103,DATA!$P$4:$P$2103,0,0,1),0))</f>
        <v>0</v>
      </c>
      <c r="N645" s="52">
        <f t="shared" si="3"/>
        <v>0</v>
      </c>
      <c r="O645" s="52">
        <f t="shared" si="4"/>
        <v>0</v>
      </c>
      <c r="P645" s="52">
        <f t="shared" si="5"/>
        <v>494</v>
      </c>
      <c r="Q645" s="52" t="str">
        <f t="shared" si="6"/>
        <v>EXCESO</v>
      </c>
      <c r="R645" s="52" t="str">
        <f t="shared" si="7"/>
        <v>EVALUAR REDUCCION</v>
      </c>
      <c r="S645" s="52">
        <f t="shared" si="8"/>
        <v>0</v>
      </c>
      <c r="T645" s="53">
        <f t="shared" si="9"/>
        <v>0</v>
      </c>
      <c r="U645" s="52" t="str">
        <f t="array" ref="U645">IF(B645="","",IFERROR(XLOOKUP(B645,DATA!$B$4:$B$2103,DATA!$M$4:$M$2103,"",0,1),""))</f>
        <v>C</v>
      </c>
      <c r="V645" s="52" t="str">
        <f t="array" ref="V645">IF(B645="","",IFERROR(XLOOKUP(B645,DATA!$B$4:$B$2103,DATA!$X$4:$X$2103,"",0,1),""))</f>
        <v>SU01A0102</v>
      </c>
      <c r="W645" s="52" t="str">
        <f t="array" ref="W645">IF(B645="","",IFERROR(XLOOKUP(B645,DATA!$B$4:$B$2103,DATA!$H$4:$H$2103,"",0,1),""))</f>
        <v>COMUNICACIONES</v>
      </c>
      <c r="X645" s="52" t="str">
        <f t="shared" si="10"/>
        <v>4-BAJA</v>
      </c>
      <c r="Y645" s="87" t="str">
        <f t="shared" si="11"/>
        <v/>
      </c>
      <c r="Z645" s="52" t="str">
        <f t="shared" si="12"/>
        <v/>
      </c>
    </row>
    <row r="646" ht="15.75" customHeight="1">
      <c r="B646" s="47">
        <f>IF(DATA!B646="","",DATA!B646)</f>
        <v>37800004</v>
      </c>
      <c r="C646" s="47" t="str">
        <f t="array" ref="C646">IF(B646="","",IFERROR(XLOOKUP(B646,DATA!$B$4:$B$2103,DATA!$D$4:$D$2103,"",0,1),""))</f>
        <v/>
      </c>
      <c r="D646" s="47" t="str">
        <f t="array" ref="D646">IF(B646="","",IFERROR(XLOOKUP(B646,DATA!$B$4:$B$2103,DATA!$C$4:$C$2103,"",0,1),""))</f>
        <v>CABLE CONECTOR M12 DE 4 PINES AHD (33 METROS)</v>
      </c>
      <c r="E646" s="47">
        <f t="array" ref="E646">IF(B646="","",IFERROR(XLOOKUP(B646,DATA!$B$4:$B$2103,DATA!$W$4:$W$2103,"",0,1),""))</f>
        <v>901535375</v>
      </c>
      <c r="F646" s="47" t="str">
        <f t="array" ref="F646">IF(B646="","",IFERROR(XLOOKUP(E646,PROVEEDORES!$A$2:$A$200,PROVEEDORES!$B$2:$B$200,"NO ENCONTRADO",0,1),""))</f>
        <v>GLOBAL GREEN AMERICAS COLOMBIA SAS</v>
      </c>
      <c r="G646" s="47" t="str">
        <f t="array" ref="G646">IF(B646="","",IFERROR(XLOOKUP(B646,DATA!$B$4:$B$2103,DATA!$L$4:$L$2103,"",0,1),""))</f>
        <v>UND</v>
      </c>
      <c r="H646" s="47">
        <f t="array" ref="H646">IF(B646="","",IFERROR(XLOOKUP(B646,DATA!$B$4:$B$2103,DATA!$E$4:$E$2103,0,0,1),0))</f>
        <v>19</v>
      </c>
      <c r="I646" s="48">
        <f t="array" ref="I646">IF(B646="","",IFERROR(XLOOKUP(B646,DATA!$B$4:$B$2103,DATA!$F$4:$F$2103,0,0,1),0))</f>
        <v>102488.8</v>
      </c>
      <c r="J646" s="48">
        <f t="shared" si="1"/>
        <v>1947287.2</v>
      </c>
      <c r="K646" s="47">
        <f t="array" ref="K646">IF(B646="","",IFERROR(XLOOKUP(B646,DATA!$B$4:$B$2103,DATA!$N$4:$N$2103,0,0,1),0))</f>
        <v>31</v>
      </c>
      <c r="L646" s="85">
        <f t="shared" si="2"/>
        <v>0.08493150685</v>
      </c>
      <c r="M646" s="47">
        <f t="array" ref="M646">IF(B646="","",IFERROR(XLOOKUP(B646,DATA!$B$4:$B$2103,DATA!$P$4:$P$2103,0,0,1),0))</f>
        <v>0</v>
      </c>
      <c r="N646" s="47">
        <f t="shared" si="3"/>
        <v>0</v>
      </c>
      <c r="O646" s="47">
        <f t="shared" si="4"/>
        <v>1</v>
      </c>
      <c r="P646" s="47">
        <f t="shared" si="5"/>
        <v>224</v>
      </c>
      <c r="Q646" s="47" t="str">
        <f t="shared" si="6"/>
        <v>EXCESO</v>
      </c>
      <c r="R646" s="47" t="str">
        <f t="shared" si="7"/>
        <v>EVALUAR REDUCCION</v>
      </c>
      <c r="S646" s="47">
        <f t="shared" si="8"/>
        <v>0</v>
      </c>
      <c r="T646" s="48">
        <f t="shared" si="9"/>
        <v>0</v>
      </c>
      <c r="U646" s="47" t="str">
        <f t="array" ref="U646">IF(B646="","",IFERROR(XLOOKUP(B646,DATA!$B$4:$B$2103,DATA!$M$4:$M$2103,"",0,1),""))</f>
        <v>C</v>
      </c>
      <c r="V646" s="47" t="str">
        <f t="array" ref="V646">IF(B646="","",IFERROR(XLOOKUP(B646,DATA!$B$4:$B$2103,DATA!$X$4:$X$2103,"",0,1),""))</f>
        <v>SU01A0208</v>
      </c>
      <c r="W646" s="47" t="str">
        <f t="array" ref="W646">IF(B646="","",IFERROR(XLOOKUP(B646,DATA!$B$4:$B$2103,DATA!$H$4:$H$2103,"",0,1),""))</f>
        <v>COMUNICACIONES</v>
      </c>
      <c r="X646" s="47" t="str">
        <f t="shared" si="10"/>
        <v>4-BAJA</v>
      </c>
      <c r="Y646" s="65" t="str">
        <f t="shared" si="11"/>
        <v/>
      </c>
      <c r="Z646" s="47" t="str">
        <f t="shared" si="12"/>
        <v/>
      </c>
    </row>
    <row r="647" ht="15.75" customHeight="1">
      <c r="B647" s="52">
        <f>IF(DATA!B647="","",DATA!B647)</f>
        <v>37800005</v>
      </c>
      <c r="C647" s="52" t="str">
        <f t="array" ref="C647">IF(B647="","",IFERROR(XLOOKUP(B647,DATA!$B$4:$B$2103,DATA!$D$4:$D$2103,"",0,1),""))</f>
        <v/>
      </c>
      <c r="D647" s="52" t="str">
        <f t="array" ref="D647">IF(B647="","",IFERROR(XLOOKUP(B647,DATA!$B$4:$B$2103,DATA!$C$4:$C$2103,"",0,1),""))</f>
        <v>CABLE CONECTOR M12 DE 6 PINES IPC (3 METROS)</v>
      </c>
      <c r="E647" s="52">
        <f t="array" ref="E647">IF(B647="","",IFERROR(XLOOKUP(B647,DATA!$B$4:$B$2103,DATA!$W$4:$W$2103,"",0,1),""))</f>
        <v>901535375</v>
      </c>
      <c r="F647" s="52" t="str">
        <f t="array" ref="F647">IF(B647="","",IFERROR(XLOOKUP(E647,PROVEEDORES!$A$2:$A$200,PROVEEDORES!$B$2:$B$200,"NO ENCONTRADO",0,1),""))</f>
        <v>GLOBAL GREEN AMERICAS COLOMBIA SAS</v>
      </c>
      <c r="G647" s="52" t="str">
        <f t="array" ref="G647">IF(B647="","",IFERROR(XLOOKUP(B647,DATA!$B$4:$B$2103,DATA!$L$4:$L$2103,"",0,1),""))</f>
        <v>UND</v>
      </c>
      <c r="H647" s="52">
        <f t="array" ref="H647">IF(B647="","",IFERROR(XLOOKUP(B647,DATA!$B$4:$B$2103,DATA!$E$4:$E$2103,0,0,1),0))</f>
        <v>39</v>
      </c>
      <c r="I647" s="53">
        <f t="array" ref="I647">IF(B647="","",IFERROR(XLOOKUP(B647,DATA!$B$4:$B$2103,DATA!$F$4:$F$2103,0,0,1),0))</f>
        <v>0</v>
      </c>
      <c r="J647" s="53">
        <f t="shared" si="1"/>
        <v>0</v>
      </c>
      <c r="K647" s="52">
        <f t="array" ref="K647">IF(B647="","",IFERROR(XLOOKUP(B647,DATA!$B$4:$B$2103,DATA!$N$4:$N$2103,0,0,1),0))</f>
        <v>1</v>
      </c>
      <c r="L647" s="86">
        <f t="shared" si="2"/>
        <v>0.002739726027</v>
      </c>
      <c r="M647" s="52">
        <f t="array" ref="M647">IF(B647="","",IFERROR(XLOOKUP(B647,DATA!$B$4:$B$2103,DATA!$P$4:$P$2103,0,0,1),0))</f>
        <v>0</v>
      </c>
      <c r="N647" s="52">
        <f t="shared" si="3"/>
        <v>0</v>
      </c>
      <c r="O647" s="52">
        <f t="shared" si="4"/>
        <v>0</v>
      </c>
      <c r="P647" s="52">
        <f t="shared" si="5"/>
        <v>14235</v>
      </c>
      <c r="Q647" s="52" t="str">
        <f t="shared" si="6"/>
        <v>EXCESO</v>
      </c>
      <c r="R647" s="52" t="str">
        <f t="shared" si="7"/>
        <v>EVALUAR REDUCCION</v>
      </c>
      <c r="S647" s="52">
        <f t="shared" si="8"/>
        <v>0</v>
      </c>
      <c r="T647" s="53">
        <f t="shared" si="9"/>
        <v>0</v>
      </c>
      <c r="U647" s="52" t="str">
        <f t="array" ref="U647">IF(B647="","",IFERROR(XLOOKUP(B647,DATA!$B$4:$B$2103,DATA!$M$4:$M$2103,"",0,1),""))</f>
        <v>C</v>
      </c>
      <c r="V647" s="52" t="str">
        <f t="array" ref="V647">IF(B647="","",IFERROR(XLOOKUP(B647,DATA!$B$4:$B$2103,DATA!$X$4:$X$2103,"",0,1),""))</f>
        <v>SU01A0102</v>
      </c>
      <c r="W647" s="52" t="str">
        <f t="array" ref="W647">IF(B647="","",IFERROR(XLOOKUP(B647,DATA!$B$4:$B$2103,DATA!$H$4:$H$2103,"",0,1),""))</f>
        <v>COMUNICACIONES</v>
      </c>
      <c r="X647" s="52" t="str">
        <f t="shared" si="10"/>
        <v>4-BAJA</v>
      </c>
      <c r="Y647" s="87" t="str">
        <f t="shared" si="11"/>
        <v/>
      </c>
      <c r="Z647" s="52" t="str">
        <f t="shared" si="12"/>
        <v/>
      </c>
    </row>
    <row r="648" ht="15.75" customHeight="1">
      <c r="B648" s="47">
        <f>IF(DATA!B648="","",DATA!B648)</f>
        <v>37800006</v>
      </c>
      <c r="C648" s="47" t="str">
        <f t="array" ref="C648">IF(B648="","",IFERROR(XLOOKUP(B648,DATA!$B$4:$B$2103,DATA!$D$4:$D$2103,"",0,1),""))</f>
        <v/>
      </c>
      <c r="D648" s="47" t="str">
        <f t="array" ref="D648">IF(B648="","",IFERROR(XLOOKUP(B648,DATA!$B$4:$B$2103,DATA!$C$4:$C$2103,"",0,1),""))</f>
        <v>CABLE CONECTOR M12 DE 6 PINES IPC (7 METROS)</v>
      </c>
      <c r="E648" s="47">
        <f t="array" ref="E648">IF(B648="","",IFERROR(XLOOKUP(B648,DATA!$B$4:$B$2103,DATA!$W$4:$W$2103,"",0,1),""))</f>
        <v>901535375</v>
      </c>
      <c r="F648" s="47" t="str">
        <f t="array" ref="F648">IF(B648="","",IFERROR(XLOOKUP(E648,PROVEEDORES!$A$2:$A$200,PROVEEDORES!$B$2:$B$200,"NO ENCONTRADO",0,1),""))</f>
        <v>GLOBAL GREEN AMERICAS COLOMBIA SAS</v>
      </c>
      <c r="G648" s="47" t="str">
        <f t="array" ref="G648">IF(B648="","",IFERROR(XLOOKUP(B648,DATA!$B$4:$B$2103,DATA!$L$4:$L$2103,"",0,1),""))</f>
        <v>UND</v>
      </c>
      <c r="H648" s="47">
        <f t="array" ref="H648">IF(B648="","",IFERROR(XLOOKUP(B648,DATA!$B$4:$B$2103,DATA!$E$4:$E$2103,0,0,1),0))</f>
        <v>7</v>
      </c>
      <c r="I648" s="48">
        <f t="array" ref="I648">IF(B648="","",IFERROR(XLOOKUP(B648,DATA!$B$4:$B$2103,DATA!$F$4:$F$2103,0,0,1),0))</f>
        <v>0</v>
      </c>
      <c r="J648" s="48">
        <f t="shared" si="1"/>
        <v>0</v>
      </c>
      <c r="K648" s="47">
        <f t="array" ref="K648">IF(B648="","",IFERROR(XLOOKUP(B648,DATA!$B$4:$B$2103,DATA!$N$4:$N$2103,0,0,1),0))</f>
        <v>13</v>
      </c>
      <c r="L648" s="85">
        <f t="shared" si="2"/>
        <v>0.03561643836</v>
      </c>
      <c r="M648" s="47">
        <f t="array" ref="M648">IF(B648="","",IFERROR(XLOOKUP(B648,DATA!$B$4:$B$2103,DATA!$P$4:$P$2103,0,0,1),0))</f>
        <v>0</v>
      </c>
      <c r="N648" s="47">
        <f t="shared" si="3"/>
        <v>0</v>
      </c>
      <c r="O648" s="47">
        <f t="shared" si="4"/>
        <v>0</v>
      </c>
      <c r="P648" s="47">
        <f t="shared" si="5"/>
        <v>197</v>
      </c>
      <c r="Q648" s="47" t="str">
        <f t="shared" si="6"/>
        <v>EXCESO</v>
      </c>
      <c r="R648" s="47" t="str">
        <f t="shared" si="7"/>
        <v>EVALUAR REDUCCION</v>
      </c>
      <c r="S648" s="47">
        <f t="shared" si="8"/>
        <v>0</v>
      </c>
      <c r="T648" s="48">
        <f t="shared" si="9"/>
        <v>0</v>
      </c>
      <c r="U648" s="47" t="str">
        <f t="array" ref="U648">IF(B648="","",IFERROR(XLOOKUP(B648,DATA!$B$4:$B$2103,DATA!$M$4:$M$2103,"",0,1),""))</f>
        <v>C</v>
      </c>
      <c r="V648" s="47" t="str">
        <f t="array" ref="V648">IF(B648="","",IFERROR(XLOOKUP(B648,DATA!$B$4:$B$2103,DATA!$X$4:$X$2103,"",0,1),""))</f>
        <v>SU01A0102</v>
      </c>
      <c r="W648" s="47" t="str">
        <f t="array" ref="W648">IF(B648="","",IFERROR(XLOOKUP(B648,DATA!$B$4:$B$2103,DATA!$H$4:$H$2103,"",0,1),""))</f>
        <v>COMUNICACIONES</v>
      </c>
      <c r="X648" s="47" t="str">
        <f t="shared" si="10"/>
        <v>4-BAJA</v>
      </c>
      <c r="Y648" s="65" t="str">
        <f t="shared" si="11"/>
        <v/>
      </c>
      <c r="Z648" s="47" t="str">
        <f t="shared" si="12"/>
        <v/>
      </c>
    </row>
    <row r="649" ht="15.75" customHeight="1">
      <c r="B649" s="52">
        <f>IF(DATA!B649="","",DATA!B649)</f>
        <v>37800007</v>
      </c>
      <c r="C649" s="52" t="str">
        <f t="array" ref="C649">IF(B649="","",IFERROR(XLOOKUP(B649,DATA!$B$4:$B$2103,DATA!$D$4:$D$2103,"",0,1),""))</f>
        <v/>
      </c>
      <c r="D649" s="52" t="str">
        <f t="array" ref="D649">IF(B649="","",IFERROR(XLOOKUP(B649,DATA!$B$4:$B$2103,DATA!$C$4:$C$2103,"",0,1),""))</f>
        <v>CABLE CONECTOR M12 DE 6 PINES IPC (9 METROS)</v>
      </c>
      <c r="E649" s="52">
        <f t="array" ref="E649">IF(B649="","",IFERROR(XLOOKUP(B649,DATA!$B$4:$B$2103,DATA!$W$4:$W$2103,"",0,1),""))</f>
        <v>901535375</v>
      </c>
      <c r="F649" s="52" t="str">
        <f t="array" ref="F649">IF(B649="","",IFERROR(XLOOKUP(E649,PROVEEDORES!$A$2:$A$200,PROVEEDORES!$B$2:$B$200,"NO ENCONTRADO",0,1),""))</f>
        <v>GLOBAL GREEN AMERICAS COLOMBIA SAS</v>
      </c>
      <c r="G649" s="52" t="str">
        <f t="array" ref="G649">IF(B649="","",IFERROR(XLOOKUP(B649,DATA!$B$4:$B$2103,DATA!$L$4:$L$2103,"",0,1),""))</f>
        <v>UND</v>
      </c>
      <c r="H649" s="52">
        <f t="array" ref="H649">IF(B649="","",IFERROR(XLOOKUP(B649,DATA!$B$4:$B$2103,DATA!$E$4:$E$2103,0,0,1),0))</f>
        <v>14</v>
      </c>
      <c r="I649" s="53">
        <f t="array" ref="I649">IF(B649="","",IFERROR(XLOOKUP(B649,DATA!$B$4:$B$2103,DATA!$F$4:$F$2103,0,0,1),0))</f>
        <v>0</v>
      </c>
      <c r="J649" s="53">
        <f t="shared" si="1"/>
        <v>0</v>
      </c>
      <c r="K649" s="52">
        <f t="array" ref="K649">IF(B649="","",IFERROR(XLOOKUP(B649,DATA!$B$4:$B$2103,DATA!$N$4:$N$2103,0,0,1),0))</f>
        <v>6</v>
      </c>
      <c r="L649" s="86">
        <f t="shared" si="2"/>
        <v>0.01643835616</v>
      </c>
      <c r="M649" s="52">
        <f t="array" ref="M649">IF(B649="","",IFERROR(XLOOKUP(B649,DATA!$B$4:$B$2103,DATA!$P$4:$P$2103,0,0,1),0))</f>
        <v>0</v>
      </c>
      <c r="N649" s="52">
        <f t="shared" si="3"/>
        <v>0</v>
      </c>
      <c r="O649" s="52">
        <f t="shared" si="4"/>
        <v>0</v>
      </c>
      <c r="P649" s="52">
        <f t="shared" si="5"/>
        <v>852</v>
      </c>
      <c r="Q649" s="52" t="str">
        <f t="shared" si="6"/>
        <v>EXCESO</v>
      </c>
      <c r="R649" s="52" t="str">
        <f t="shared" si="7"/>
        <v>EVALUAR REDUCCION</v>
      </c>
      <c r="S649" s="52">
        <f t="shared" si="8"/>
        <v>0</v>
      </c>
      <c r="T649" s="53">
        <f t="shared" si="9"/>
        <v>0</v>
      </c>
      <c r="U649" s="52" t="str">
        <f t="array" ref="U649">IF(B649="","",IFERROR(XLOOKUP(B649,DATA!$B$4:$B$2103,DATA!$M$4:$M$2103,"",0,1),""))</f>
        <v>C</v>
      </c>
      <c r="V649" s="52" t="str">
        <f t="array" ref="V649">IF(B649="","",IFERROR(XLOOKUP(B649,DATA!$B$4:$B$2103,DATA!$X$4:$X$2103,"",0,1),""))</f>
        <v>SU01A0102</v>
      </c>
      <c r="W649" s="52" t="str">
        <f t="array" ref="W649">IF(B649="","",IFERROR(XLOOKUP(B649,DATA!$B$4:$B$2103,DATA!$H$4:$H$2103,"",0,1),""))</f>
        <v>COMUNICACIONES</v>
      </c>
      <c r="X649" s="52" t="str">
        <f t="shared" si="10"/>
        <v>4-BAJA</v>
      </c>
      <c r="Y649" s="87" t="str">
        <f t="shared" si="11"/>
        <v/>
      </c>
      <c r="Z649" s="52" t="str">
        <f t="shared" si="12"/>
        <v/>
      </c>
    </row>
    <row r="650" ht="15.75" customHeight="1">
      <c r="B650" s="47">
        <f>IF(DATA!B650="","",DATA!B650)</f>
        <v>38000008</v>
      </c>
      <c r="C650" s="47">
        <f t="array" ref="C650">IF(B650="","",IFERROR(XLOOKUP(B650,DATA!$B$4:$B$2103,DATA!$D$4:$D$2103,"",0,1),""))</f>
        <v>21396625</v>
      </c>
      <c r="D650" s="47" t="str">
        <f t="array" ref="D650">IF(B650="","",IFERROR(XLOOKUP(B650,DATA!$B$4:$B$2103,DATA!$C$4:$C$2103,"",0,1),""))</f>
        <v>CONECTOR USB PARA LLAVE OPERADOR</v>
      </c>
      <c r="E650" s="47">
        <f t="array" ref="E650">IF(B650="","",IFERROR(XLOOKUP(B650,DATA!$B$4:$B$2103,DATA!$W$4:$W$2103,"",0,1),""))</f>
        <v>900315569</v>
      </c>
      <c r="F650" s="47" t="str">
        <f t="array" ref="F650">IF(B650="","",IFERROR(XLOOKUP(E650,PROVEEDORES!$A$2:$A$200,PROVEEDORES!$B$2:$B$200,"NO ENCONTRADO",0,1),""))</f>
        <v>VOLVO GROUP COLOMBIA S A S</v>
      </c>
      <c r="G650" s="47" t="str">
        <f t="array" ref="G650">IF(B650="","",IFERROR(XLOOKUP(B650,DATA!$B$4:$B$2103,DATA!$L$4:$L$2103,"",0,1),""))</f>
        <v>UND</v>
      </c>
      <c r="H650" s="47">
        <f t="array" ref="H650">IF(B650="","",IFERROR(XLOOKUP(B650,DATA!$B$4:$B$2103,DATA!$E$4:$E$2103,0,0,1),0))</f>
        <v>1</v>
      </c>
      <c r="I650" s="48">
        <f t="array" ref="I650">IF(B650="","",IFERROR(XLOOKUP(B650,DATA!$B$4:$B$2103,DATA!$F$4:$F$2103,0,0,1),0))</f>
        <v>257355.7</v>
      </c>
      <c r="J650" s="48">
        <f t="shared" si="1"/>
        <v>257355.7</v>
      </c>
      <c r="K650" s="47">
        <f t="array" ref="K650">IF(B650="","",IFERROR(XLOOKUP(B650,DATA!$B$4:$B$2103,DATA!$N$4:$N$2103,0,0,1),0))</f>
        <v>2</v>
      </c>
      <c r="L650" s="85">
        <f t="shared" si="2"/>
        <v>0.005479452055</v>
      </c>
      <c r="M650" s="47">
        <f t="array" ref="M650">IF(B650="","",IFERROR(XLOOKUP(B650,DATA!$B$4:$B$2103,DATA!$P$4:$P$2103,0,0,1),0))</f>
        <v>0</v>
      </c>
      <c r="N650" s="47">
        <f t="shared" si="3"/>
        <v>0</v>
      </c>
      <c r="O650" s="47">
        <f t="shared" si="4"/>
        <v>0</v>
      </c>
      <c r="P650" s="47">
        <f t="shared" si="5"/>
        <v>183</v>
      </c>
      <c r="Q650" s="47" t="str">
        <f t="shared" si="6"/>
        <v>EXCESO</v>
      </c>
      <c r="R650" s="47" t="str">
        <f t="shared" si="7"/>
        <v>EVALUAR REDUCCION</v>
      </c>
      <c r="S650" s="47">
        <f t="shared" si="8"/>
        <v>0</v>
      </c>
      <c r="T650" s="48">
        <f t="shared" si="9"/>
        <v>0</v>
      </c>
      <c r="U650" s="47" t="str">
        <f t="array" ref="U650">IF(B650="","",IFERROR(XLOOKUP(B650,DATA!$B$4:$B$2103,DATA!$M$4:$M$2103,"",0,1),""))</f>
        <v>A</v>
      </c>
      <c r="V650" s="47" t="str">
        <f t="array" ref="V650">IF(B650="","",IFERROR(XLOOKUP(B650,DATA!$B$4:$B$2103,DATA!$X$4:$X$2103,"",0,1),""))</f>
        <v>SU01F0303</v>
      </c>
      <c r="W650" s="47" t="str">
        <f t="array" ref="W650">IF(B650="","",IFERROR(XLOOKUP(B650,DATA!$B$4:$B$2103,DATA!$H$4:$H$2103,"",0,1),""))</f>
        <v>COMUNICACIONES</v>
      </c>
      <c r="X650" s="47" t="str">
        <f t="shared" si="10"/>
        <v>2-ALTA</v>
      </c>
      <c r="Y650" s="65" t="str">
        <f t="shared" si="11"/>
        <v/>
      </c>
      <c r="Z650" s="47" t="str">
        <f t="shared" si="12"/>
        <v/>
      </c>
    </row>
    <row r="651" ht="15.75" customHeight="1">
      <c r="B651" s="52">
        <f>IF(DATA!B651="","",DATA!B651)</f>
        <v>38000009</v>
      </c>
      <c r="C651" s="52">
        <f t="array" ref="C651">IF(B651="","",IFERROR(XLOOKUP(B651,DATA!$B$4:$B$2103,DATA!$D$4:$D$2103,"",0,1),""))</f>
        <v>21875260</v>
      </c>
      <c r="D651" s="52" t="str">
        <f t="array" ref="D651">IF(B651="","",IFERROR(XLOOKUP(B651,DATA!$B$4:$B$2103,DATA!$C$4:$C$2103,"",0,1),""))</f>
        <v>CABLE DE CONECTOR USB TELEMETRIA</v>
      </c>
      <c r="E651" s="52">
        <f t="array" ref="E651">IF(B651="","",IFERROR(XLOOKUP(B651,DATA!$B$4:$B$2103,DATA!$W$4:$W$2103,"",0,1),""))</f>
        <v>900315569</v>
      </c>
      <c r="F651" s="52" t="str">
        <f t="array" ref="F651">IF(B651="","",IFERROR(XLOOKUP(E651,PROVEEDORES!$A$2:$A$200,PROVEEDORES!$B$2:$B$200,"NO ENCONTRADO",0,1),""))</f>
        <v>VOLVO GROUP COLOMBIA S A S</v>
      </c>
      <c r="G651" s="52" t="str">
        <f t="array" ref="G651">IF(B651="","",IFERROR(XLOOKUP(B651,DATA!$B$4:$B$2103,DATA!$L$4:$L$2103,"",0,1),""))</f>
        <v>UND</v>
      </c>
      <c r="H651" s="52">
        <f t="array" ref="H651">IF(B651="","",IFERROR(XLOOKUP(B651,DATA!$B$4:$B$2103,DATA!$E$4:$E$2103,0,0,1),0))</f>
        <v>0</v>
      </c>
      <c r="I651" s="53">
        <f t="array" ref="I651">IF(B651="","",IFERROR(XLOOKUP(B651,DATA!$B$4:$B$2103,DATA!$F$4:$F$2103,0,0,1),0))</f>
        <v>1034083</v>
      </c>
      <c r="J651" s="53">
        <f t="shared" si="1"/>
        <v>0</v>
      </c>
      <c r="K651" s="52">
        <f t="array" ref="K651">IF(B651="","",IFERROR(XLOOKUP(B651,DATA!$B$4:$B$2103,DATA!$N$4:$N$2103,0,0,1),0))</f>
        <v>3</v>
      </c>
      <c r="L651" s="86">
        <f t="shared" si="2"/>
        <v>0.008219178082</v>
      </c>
      <c r="M651" s="52">
        <f t="array" ref="M651">IF(B651="","",IFERROR(XLOOKUP(B651,DATA!$B$4:$B$2103,DATA!$P$4:$P$2103,0,0,1),0))</f>
        <v>0</v>
      </c>
      <c r="N651" s="52">
        <f t="shared" si="3"/>
        <v>0</v>
      </c>
      <c r="O651" s="52">
        <f t="shared" si="4"/>
        <v>0</v>
      </c>
      <c r="P651" s="52">
        <f t="shared" si="5"/>
        <v>0</v>
      </c>
      <c r="Q651" s="52" t="str">
        <f t="shared" si="6"/>
        <v>CRITICO</v>
      </c>
      <c r="R651" s="52" t="str">
        <f t="shared" si="7"/>
        <v>PEDIR INMEDIATAMENTE</v>
      </c>
      <c r="S651" s="52">
        <f t="shared" si="8"/>
        <v>0</v>
      </c>
      <c r="T651" s="53">
        <f t="shared" si="9"/>
        <v>0</v>
      </c>
      <c r="U651" s="52" t="str">
        <f t="array" ref="U651">IF(B651="","",IFERROR(XLOOKUP(B651,DATA!$B$4:$B$2103,DATA!$M$4:$M$2103,"",0,1),""))</f>
        <v>A</v>
      </c>
      <c r="V651" s="52" t="str">
        <f t="array" ref="V651">IF(B651="","",IFERROR(XLOOKUP(B651,DATA!$B$4:$B$2103,DATA!$X$4:$X$2103,"",0,1),""))</f>
        <v>SU01C0203</v>
      </c>
      <c r="W651" s="52" t="str">
        <f t="array" ref="W651">IF(B651="","",IFERROR(XLOOKUP(B651,DATA!$B$4:$B$2103,DATA!$H$4:$H$2103,"",0,1),""))</f>
        <v>ELECTRICIDAD</v>
      </c>
      <c r="X651" s="52" t="str">
        <f t="shared" si="10"/>
        <v>1-MAXIMA</v>
      </c>
      <c r="Y651" s="87">
        <f t="shared" si="11"/>
        <v>3.00651</v>
      </c>
      <c r="Z651" s="52">
        <f t="shared" si="12"/>
        <v>38000009</v>
      </c>
    </row>
    <row r="652" ht="15.75" customHeight="1">
      <c r="B652" s="47">
        <f>IF(DATA!B652="","",DATA!B652)</f>
        <v>3860200</v>
      </c>
      <c r="C652" s="47">
        <f t="array" ref="C652">IF(B652="","",IFERROR(XLOOKUP(B652,DATA!$B$4:$B$2103,DATA!$D$4:$D$2103,"",0,1),""))</f>
        <v>21247147</v>
      </c>
      <c r="D652" s="47" t="str">
        <f t="array" ref="D652">IF(B652="","",IFERROR(XLOOKUP(B652,DATA!$B$4:$B$2103,DATA!$C$4:$C$2103,"",0,1),""))</f>
        <v>SENSOR ABS IZQUIERDO</v>
      </c>
      <c r="E652" s="47">
        <f t="array" ref="E652">IF(B652="","",IFERROR(XLOOKUP(B652,DATA!$B$4:$B$2103,DATA!$W$4:$W$2103,"",0,1),""))</f>
        <v>830074603</v>
      </c>
      <c r="F652" s="47" t="str">
        <f t="array" ref="F652">IF(B652="","",IFERROR(XLOOKUP(E652,PROVEEDORES!$A$2:$A$200,PROVEEDORES!$B$2:$B$200,"NO ENCONTRADO",0,1),""))</f>
        <v>MAQUITECNICOS IMPORTADORES SAS</v>
      </c>
      <c r="G652" s="47" t="str">
        <f t="array" ref="G652">IF(B652="","",IFERROR(XLOOKUP(B652,DATA!$B$4:$B$2103,DATA!$L$4:$L$2103,"",0,1),""))</f>
        <v>UND</v>
      </c>
      <c r="H652" s="47">
        <f t="array" ref="H652">IF(B652="","",IFERROR(XLOOKUP(B652,DATA!$B$4:$B$2103,DATA!$E$4:$E$2103,0,0,1),0))</f>
        <v>3</v>
      </c>
      <c r="I652" s="48">
        <f t="array" ref="I652">IF(B652="","",IFERROR(XLOOKUP(B652,DATA!$B$4:$B$2103,DATA!$F$4:$F$2103,0,0,1),0))</f>
        <v>172017.3</v>
      </c>
      <c r="J652" s="48">
        <f t="shared" si="1"/>
        <v>516051.9</v>
      </c>
      <c r="K652" s="47">
        <f t="array" ref="K652">IF(B652="","",IFERROR(XLOOKUP(B652,DATA!$B$4:$B$2103,DATA!$N$4:$N$2103,0,0,1),0))</f>
        <v>61</v>
      </c>
      <c r="L652" s="85">
        <f t="shared" si="2"/>
        <v>0.1671232877</v>
      </c>
      <c r="M652" s="47">
        <f t="array" ref="M652">IF(B652="","",IFERROR(XLOOKUP(B652,DATA!$B$4:$B$2103,DATA!$P$4:$P$2103,0,0,1),0))</f>
        <v>0</v>
      </c>
      <c r="N652" s="47">
        <f t="shared" si="3"/>
        <v>1</v>
      </c>
      <c r="O652" s="47">
        <f t="shared" si="4"/>
        <v>2</v>
      </c>
      <c r="P652" s="47">
        <f t="shared" si="5"/>
        <v>18</v>
      </c>
      <c r="Q652" s="47" t="str">
        <f t="shared" si="6"/>
        <v>PRECAUCION</v>
      </c>
      <c r="R652" s="47" t="str">
        <f t="shared" si="7"/>
        <v>MONITOREAR 48H</v>
      </c>
      <c r="S652" s="47">
        <f t="shared" si="8"/>
        <v>0</v>
      </c>
      <c r="T652" s="48">
        <f t="shared" si="9"/>
        <v>0</v>
      </c>
      <c r="U652" s="47" t="str">
        <f t="array" ref="U652">IF(B652="","",IFERROR(XLOOKUP(B652,DATA!$B$4:$B$2103,DATA!$M$4:$M$2103,"",0,1),""))</f>
        <v>B</v>
      </c>
      <c r="V652" s="47" t="str">
        <f t="array" ref="V652">IF(B652="","",IFERROR(XLOOKUP(B652,DATA!$B$4:$B$2103,DATA!$X$4:$X$2103,"",0,1),""))</f>
        <v>SU01F0201</v>
      </c>
      <c r="W652" s="47" t="str">
        <f t="array" ref="W652">IF(B652="","",IFERROR(XLOOKUP(B652,DATA!$B$4:$B$2103,DATA!$H$4:$H$2103,"",0,1),""))</f>
        <v>ELECTRICIDAD</v>
      </c>
      <c r="X652" s="47" t="str">
        <f t="shared" si="10"/>
        <v>3-MEDIA</v>
      </c>
      <c r="Y652" s="65" t="str">
        <f t="shared" si="11"/>
        <v/>
      </c>
      <c r="Z652" s="47" t="str">
        <f t="shared" si="12"/>
        <v/>
      </c>
    </row>
    <row r="653" ht="15.75" customHeight="1">
      <c r="B653" s="52">
        <f>IF(DATA!B653="","",DATA!B653)</f>
        <v>3860201</v>
      </c>
      <c r="C653" s="52">
        <f t="array" ref="C653">IF(B653="","",IFERROR(XLOOKUP(B653,DATA!$B$4:$B$2103,DATA!$D$4:$D$2103,"",0,1),""))</f>
        <v>21247154</v>
      </c>
      <c r="D653" s="52" t="str">
        <f t="array" ref="D653">IF(B653="","",IFERROR(XLOOKUP(B653,DATA!$B$4:$B$2103,DATA!$C$4:$C$2103,"",0,1),""))</f>
        <v>SENSOR ABS DERECHO</v>
      </c>
      <c r="E653" s="52">
        <f t="array" ref="E653">IF(B653="","",IFERROR(XLOOKUP(B653,DATA!$B$4:$B$2103,DATA!$W$4:$W$2103,"",0,1),""))</f>
        <v>830074603</v>
      </c>
      <c r="F653" s="52" t="str">
        <f t="array" ref="F653">IF(B653="","",IFERROR(XLOOKUP(E653,PROVEEDORES!$A$2:$A$200,PROVEEDORES!$B$2:$B$200,"NO ENCONTRADO",0,1),""))</f>
        <v>MAQUITECNICOS IMPORTADORES SAS</v>
      </c>
      <c r="G653" s="52" t="str">
        <f t="array" ref="G653">IF(B653="","",IFERROR(XLOOKUP(B653,DATA!$B$4:$B$2103,DATA!$L$4:$L$2103,"",0,1),""))</f>
        <v>UND</v>
      </c>
      <c r="H653" s="52">
        <f t="array" ref="H653">IF(B653="","",IFERROR(XLOOKUP(B653,DATA!$B$4:$B$2103,DATA!$E$4:$E$2103,0,0,1),0))</f>
        <v>3</v>
      </c>
      <c r="I653" s="53">
        <f t="array" ref="I653">IF(B653="","",IFERROR(XLOOKUP(B653,DATA!$B$4:$B$2103,DATA!$F$4:$F$2103,0,0,1),0))</f>
        <v>161751.1</v>
      </c>
      <c r="J653" s="53">
        <f t="shared" si="1"/>
        <v>485253.3</v>
      </c>
      <c r="K653" s="52">
        <f t="array" ref="K653">IF(B653="","",IFERROR(XLOOKUP(B653,DATA!$B$4:$B$2103,DATA!$N$4:$N$2103,0,0,1),0))</f>
        <v>63</v>
      </c>
      <c r="L653" s="86">
        <f t="shared" si="2"/>
        <v>0.1726027397</v>
      </c>
      <c r="M653" s="52">
        <f t="array" ref="M653">IF(B653="","",IFERROR(XLOOKUP(B653,DATA!$B$4:$B$2103,DATA!$P$4:$P$2103,0,0,1),0))</f>
        <v>0</v>
      </c>
      <c r="N653" s="52">
        <f t="shared" si="3"/>
        <v>1</v>
      </c>
      <c r="O653" s="52">
        <f t="shared" si="4"/>
        <v>2</v>
      </c>
      <c r="P653" s="52">
        <f t="shared" si="5"/>
        <v>17</v>
      </c>
      <c r="Q653" s="52" t="str">
        <f t="shared" si="6"/>
        <v>PRECAUCION</v>
      </c>
      <c r="R653" s="52" t="str">
        <f t="shared" si="7"/>
        <v>MONITOREAR 48H</v>
      </c>
      <c r="S653" s="52">
        <f t="shared" si="8"/>
        <v>0</v>
      </c>
      <c r="T653" s="53">
        <f t="shared" si="9"/>
        <v>0</v>
      </c>
      <c r="U653" s="52" t="str">
        <f t="array" ref="U653">IF(B653="","",IFERROR(XLOOKUP(B653,DATA!$B$4:$B$2103,DATA!$M$4:$M$2103,"",0,1),""))</f>
        <v>B</v>
      </c>
      <c r="V653" s="52" t="str">
        <f t="array" ref="V653">IF(B653="","",IFERROR(XLOOKUP(B653,DATA!$B$4:$B$2103,DATA!$X$4:$X$2103,"",0,1),""))</f>
        <v>SU01F0201</v>
      </c>
      <c r="W653" s="52" t="str">
        <f t="array" ref="W653">IF(B653="","",IFERROR(XLOOKUP(B653,DATA!$B$4:$B$2103,DATA!$H$4:$H$2103,"",0,1),""))</f>
        <v>ELECTRICIDAD</v>
      </c>
      <c r="X653" s="52" t="str">
        <f t="shared" si="10"/>
        <v>3-MEDIA</v>
      </c>
      <c r="Y653" s="87" t="str">
        <f t="shared" si="11"/>
        <v/>
      </c>
      <c r="Z653" s="52" t="str">
        <f t="shared" si="12"/>
        <v/>
      </c>
    </row>
    <row r="654" ht="15.75" customHeight="1">
      <c r="B654" s="47">
        <f>IF(DATA!B654="","",DATA!B654)</f>
        <v>3860202</v>
      </c>
      <c r="C654" s="47">
        <f t="array" ref="C654">IF(B654="","",IFERROR(XLOOKUP(B654,DATA!$B$4:$B$2103,DATA!$D$4:$D$2103,"",0,1),""))</f>
        <v>1350</v>
      </c>
      <c r="D654" s="47" t="str">
        <f t="array" ref="D654">IF(B654="","",IFERROR(XLOOKUP(B654,DATA!$B$4:$B$2103,DATA!$C$4:$C$2103,"",0,1),""))</f>
        <v>LIMPIA CONTACTOS ELÉCTRICO</v>
      </c>
      <c r="E654" s="47">
        <f t="array" ref="E654">IF(B654="","",IFERROR(XLOOKUP(B654,DATA!$B$4:$B$2103,DATA!$W$4:$W$2103,"",0,1),""))</f>
        <v>890915475</v>
      </c>
      <c r="F654" s="47" t="str">
        <f t="array" ref="F654">IF(B654="","",IFERROR(XLOOKUP(E654,PROVEEDORES!$A$2:$A$200,PROVEEDORES!$B$2:$B$200,"NO ENCONTRADO",0,1),""))</f>
        <v>EMPAQUETADURAS Y EMPAQUES S.A.</v>
      </c>
      <c r="G654" s="47" t="str">
        <f t="array" ref="G654">IF(B654="","",IFERROR(XLOOKUP(B654,DATA!$B$4:$B$2103,DATA!$L$4:$L$2103,"",0,1),""))</f>
        <v>UND</v>
      </c>
      <c r="H654" s="47">
        <f t="array" ref="H654">IF(B654="","",IFERROR(XLOOKUP(B654,DATA!$B$4:$B$2103,DATA!$E$4:$E$2103,0,0,1),0))</f>
        <v>38</v>
      </c>
      <c r="I654" s="48">
        <f t="array" ref="I654">IF(B654="","",IFERROR(XLOOKUP(B654,DATA!$B$4:$B$2103,DATA!$F$4:$F$2103,0,0,1),0))</f>
        <v>19545.75</v>
      </c>
      <c r="J654" s="48">
        <f t="shared" si="1"/>
        <v>742738.5</v>
      </c>
      <c r="K654" s="47">
        <f t="array" ref="K654">IF(B654="","",IFERROR(XLOOKUP(B654,DATA!$B$4:$B$2103,DATA!$N$4:$N$2103,0,0,1),0))</f>
        <v>1482</v>
      </c>
      <c r="L654" s="85">
        <f t="shared" si="2"/>
        <v>4.060273973</v>
      </c>
      <c r="M654" s="47">
        <f t="array" ref="M654">IF(B654="","",IFERROR(XLOOKUP(B654,DATA!$B$4:$B$2103,DATA!$P$4:$P$2103,0,0,1),0))</f>
        <v>0</v>
      </c>
      <c r="N654" s="47">
        <f t="shared" si="3"/>
        <v>14</v>
      </c>
      <c r="O654" s="47">
        <f t="shared" si="4"/>
        <v>42</v>
      </c>
      <c r="P654" s="47">
        <f t="shared" si="5"/>
        <v>9</v>
      </c>
      <c r="Q654" s="47" t="str">
        <f t="shared" si="6"/>
        <v>REORDEN INMEDIATO</v>
      </c>
      <c r="R654" s="47" t="str">
        <f t="shared" si="7"/>
        <v>GENERAR OC EN 24H</v>
      </c>
      <c r="S654" s="47">
        <f t="shared" si="8"/>
        <v>4</v>
      </c>
      <c r="T654" s="48">
        <f t="shared" si="9"/>
        <v>78183</v>
      </c>
      <c r="U654" s="47" t="str">
        <f t="array" ref="U654">IF(B654="","",IFERROR(XLOOKUP(B654,DATA!$B$4:$B$2103,DATA!$M$4:$M$2103,"",0,1),""))</f>
        <v>A</v>
      </c>
      <c r="V654" s="47" t="str">
        <f t="array" ref="V654">IF(B654="","",IFERROR(XLOOKUP(B654,DATA!$B$4:$B$2103,DATA!$X$4:$X$2103,"",0,1),""))</f>
        <v>SU01D0102</v>
      </c>
      <c r="W654" s="47" t="str">
        <f t="array" ref="W654">IF(B654="","",IFERROR(XLOOKUP(B654,DATA!$B$4:$B$2103,DATA!$H$4:$H$2103,"",0,1),""))</f>
        <v>ELECTRICIDAD</v>
      </c>
      <c r="X654" s="47" t="str">
        <f t="shared" si="10"/>
        <v>2-ALTA</v>
      </c>
      <c r="Y654" s="65" t="str">
        <f t="shared" si="11"/>
        <v/>
      </c>
      <c r="Z654" s="47" t="str">
        <f t="shared" si="12"/>
        <v/>
      </c>
    </row>
    <row r="655" ht="15.75" customHeight="1">
      <c r="B655" s="52">
        <f>IF(DATA!B655="","",DATA!B655)</f>
        <v>3860300</v>
      </c>
      <c r="C655" s="52">
        <f t="array" ref="C655">IF(B655="","",IFERROR(XLOOKUP(B655,DATA!$B$4:$B$2103,DATA!$D$4:$D$2103,"",0,1),""))</f>
        <v>21390375</v>
      </c>
      <c r="D655" s="52" t="str">
        <f t="array" ref="D655">IF(B655="","",IFERROR(XLOOKUP(B655,DATA!$B$4:$B$2103,DATA!$C$4:$C$2103,"",0,1),""))</f>
        <v>SENSOR DESGASTE DE FORRO DERECHO</v>
      </c>
      <c r="E655" s="52">
        <f t="array" ref="E655">IF(B655="","",IFERROR(XLOOKUP(B655,DATA!$B$4:$B$2103,DATA!$W$4:$W$2103,"",0,1),""))</f>
        <v>900412568</v>
      </c>
      <c r="F655" s="52" t="str">
        <f t="array" ref="F655">IF(B655="","",IFERROR(XLOOKUP(E655,PROVEEDORES!$A$2:$A$200,PROVEEDORES!$B$2:$B$200,"NO ENCONTRADO",0,1),""))</f>
        <v>NO ENCONTRADO</v>
      </c>
      <c r="G655" s="52" t="str">
        <f t="array" ref="G655">IF(B655="","",IFERROR(XLOOKUP(B655,DATA!$B$4:$B$2103,DATA!$L$4:$L$2103,"",0,1),""))</f>
        <v>UND</v>
      </c>
      <c r="H655" s="52">
        <f t="array" ref="H655">IF(B655="","",IFERROR(XLOOKUP(B655,DATA!$B$4:$B$2103,DATA!$E$4:$E$2103,0,0,1),0))</f>
        <v>1</v>
      </c>
      <c r="I655" s="53">
        <f t="array" ref="I655">IF(B655="","",IFERROR(XLOOKUP(B655,DATA!$B$4:$B$2103,DATA!$F$4:$F$2103,0,0,1),0))</f>
        <v>301607.3</v>
      </c>
      <c r="J655" s="53">
        <f t="shared" si="1"/>
        <v>301607.3</v>
      </c>
      <c r="K655" s="52">
        <f t="array" ref="K655">IF(B655="","",IFERROR(XLOOKUP(B655,DATA!$B$4:$B$2103,DATA!$N$4:$N$2103,0,0,1),0))</f>
        <v>164</v>
      </c>
      <c r="L655" s="86">
        <f t="shared" si="2"/>
        <v>0.4493150685</v>
      </c>
      <c r="M655" s="52">
        <f t="array" ref="M655">IF(B655="","",IFERROR(XLOOKUP(B655,DATA!$B$4:$B$2103,DATA!$P$4:$P$2103,0,0,1),0))</f>
        <v>0</v>
      </c>
      <c r="N655" s="52">
        <f t="shared" si="3"/>
        <v>2</v>
      </c>
      <c r="O655" s="52">
        <f t="shared" si="4"/>
        <v>5</v>
      </c>
      <c r="P655" s="52">
        <f t="shared" si="5"/>
        <v>2</v>
      </c>
      <c r="Q655" s="52" t="str">
        <f t="shared" si="6"/>
        <v>REORDEN INMEDIATO</v>
      </c>
      <c r="R655" s="52" t="str">
        <f t="shared" si="7"/>
        <v>GENERAR OC EN 24H</v>
      </c>
      <c r="S655" s="52">
        <f t="shared" si="8"/>
        <v>4</v>
      </c>
      <c r="T655" s="53">
        <f t="shared" si="9"/>
        <v>1206429.2</v>
      </c>
      <c r="U655" s="52" t="str">
        <f t="array" ref="U655">IF(B655="","",IFERROR(XLOOKUP(B655,DATA!$B$4:$B$2103,DATA!$M$4:$M$2103,"",0,1),""))</f>
        <v>B</v>
      </c>
      <c r="V655" s="52" t="str">
        <f t="array" ref="V655">IF(B655="","",IFERROR(XLOOKUP(B655,DATA!$B$4:$B$2103,DATA!$X$4:$X$2103,"",0,1),""))</f>
        <v>SU01F0304</v>
      </c>
      <c r="W655" s="52" t="str">
        <f t="array" ref="W655">IF(B655="","",IFERROR(XLOOKUP(B655,DATA!$B$4:$B$2103,DATA!$H$4:$H$2103,"",0,1),""))</f>
        <v>PLATAFORMA</v>
      </c>
      <c r="X655" s="52" t="str">
        <f t="shared" si="10"/>
        <v>3-MEDIA</v>
      </c>
      <c r="Y655" s="87" t="str">
        <f t="shared" si="11"/>
        <v/>
      </c>
      <c r="Z655" s="52" t="str">
        <f t="shared" si="12"/>
        <v/>
      </c>
    </row>
    <row r="656" ht="15.75" customHeight="1">
      <c r="B656" s="47">
        <f>IF(DATA!B656="","",DATA!B656)</f>
        <v>3860301</v>
      </c>
      <c r="C656" s="47">
        <f t="array" ref="C656">IF(B656="","",IFERROR(XLOOKUP(B656,DATA!$B$4:$B$2103,DATA!$D$4:$D$2103,"",0,1),""))</f>
        <v>21390376</v>
      </c>
      <c r="D656" s="47" t="str">
        <f t="array" ref="D656">IF(B656="","",IFERROR(XLOOKUP(B656,DATA!$B$4:$B$2103,DATA!$C$4:$C$2103,"",0,1),""))</f>
        <v>SENSOR DESGASTE DE FORRO IZQUIERDO</v>
      </c>
      <c r="E656" s="47">
        <f t="array" ref="E656">IF(B656="","",IFERROR(XLOOKUP(B656,DATA!$B$4:$B$2103,DATA!$W$4:$W$2103,"",0,1),""))</f>
        <v>900412568</v>
      </c>
      <c r="F656" s="47" t="str">
        <f t="array" ref="F656">IF(B656="","",IFERROR(XLOOKUP(E656,PROVEEDORES!$A$2:$A$200,PROVEEDORES!$B$2:$B$200,"NO ENCONTRADO",0,1),""))</f>
        <v>NO ENCONTRADO</v>
      </c>
      <c r="G656" s="47" t="str">
        <f t="array" ref="G656">IF(B656="","",IFERROR(XLOOKUP(B656,DATA!$B$4:$B$2103,DATA!$L$4:$L$2103,"",0,1),""))</f>
        <v>UND</v>
      </c>
      <c r="H656" s="47">
        <f t="array" ref="H656">IF(B656="","",IFERROR(XLOOKUP(B656,DATA!$B$4:$B$2103,DATA!$E$4:$E$2103,0,0,1),0))</f>
        <v>1</v>
      </c>
      <c r="I656" s="48">
        <f t="array" ref="I656">IF(B656="","",IFERROR(XLOOKUP(B656,DATA!$B$4:$B$2103,DATA!$F$4:$F$2103,0,0,1),0))</f>
        <v>316499.8</v>
      </c>
      <c r="J656" s="48">
        <f t="shared" si="1"/>
        <v>316499.8</v>
      </c>
      <c r="K656" s="47">
        <f t="array" ref="K656">IF(B656="","",IFERROR(XLOOKUP(B656,DATA!$B$4:$B$2103,DATA!$N$4:$N$2103,0,0,1),0))</f>
        <v>214</v>
      </c>
      <c r="L656" s="85">
        <f t="shared" si="2"/>
        <v>0.5863013699</v>
      </c>
      <c r="M656" s="47">
        <f t="array" ref="M656">IF(B656="","",IFERROR(XLOOKUP(B656,DATA!$B$4:$B$2103,DATA!$P$4:$P$2103,0,0,1),0))</f>
        <v>0</v>
      </c>
      <c r="N656" s="47">
        <f t="shared" si="3"/>
        <v>2</v>
      </c>
      <c r="O656" s="47">
        <f t="shared" si="4"/>
        <v>6</v>
      </c>
      <c r="P656" s="47">
        <f t="shared" si="5"/>
        <v>2</v>
      </c>
      <c r="Q656" s="47" t="str">
        <f t="shared" si="6"/>
        <v>REORDEN INMEDIATO</v>
      </c>
      <c r="R656" s="47" t="str">
        <f t="shared" si="7"/>
        <v>GENERAR OC EN 24H</v>
      </c>
      <c r="S656" s="47">
        <f t="shared" si="8"/>
        <v>5</v>
      </c>
      <c r="T656" s="48">
        <f t="shared" si="9"/>
        <v>1582499</v>
      </c>
      <c r="U656" s="47" t="str">
        <f t="array" ref="U656">IF(B656="","",IFERROR(XLOOKUP(B656,DATA!$B$4:$B$2103,DATA!$M$4:$M$2103,"",0,1),""))</f>
        <v>B</v>
      </c>
      <c r="V656" s="47" t="str">
        <f t="array" ref="V656">IF(B656="","",IFERROR(XLOOKUP(B656,DATA!$B$4:$B$2103,DATA!$X$4:$X$2103,"",0,1),""))</f>
        <v>SU01F0304</v>
      </c>
      <c r="W656" s="47" t="str">
        <f t="array" ref="W656">IF(B656="","",IFERROR(XLOOKUP(B656,DATA!$B$4:$B$2103,DATA!$H$4:$H$2103,"",0,1),""))</f>
        <v>PLATAFORMA</v>
      </c>
      <c r="X656" s="47" t="str">
        <f t="shared" si="10"/>
        <v>3-MEDIA</v>
      </c>
      <c r="Y656" s="65" t="str">
        <f t="shared" si="11"/>
        <v/>
      </c>
      <c r="Z656" s="47" t="str">
        <f t="shared" si="12"/>
        <v/>
      </c>
    </row>
    <row r="657" ht="15.75" customHeight="1">
      <c r="B657" s="52">
        <f>IF(DATA!B657="","",DATA!B657)</f>
        <v>3860302</v>
      </c>
      <c r="C657" s="52">
        <f t="array" ref="C657">IF(B657="","",IFERROR(XLOOKUP(B657,DATA!$B$4:$B$2103,DATA!$D$4:$D$2103,"",0,1),""))</f>
        <v>501</v>
      </c>
      <c r="D657" s="52" t="str">
        <f t="array" ref="D657">IF(B657="","",IFERROR(XLOOKUP(B657,DATA!$B$4:$B$2103,DATA!$C$4:$C$2103,"",0,1),""))</f>
        <v>DISCO DE ASPIRACIÓN 3M LIMPIA HK 6" P150</v>
      </c>
      <c r="E657" s="52">
        <f t="array" ref="E657">IF(B657="","",IFERROR(XLOOKUP(B657,DATA!$B$4:$B$2103,DATA!$W$4:$W$2103,"",0,1),""))</f>
        <v>900449648</v>
      </c>
      <c r="F657" s="52" t="str">
        <f t="array" ref="F657">IF(B657="","",IFERROR(XLOOKUP(E657,PROVEEDORES!$A$2:$A$200,PROVEEDORES!$B$2:$B$200,"NO ENCONTRADO",0,1),""))</f>
        <v>SUMILOGISTICA S.A.S.</v>
      </c>
      <c r="G657" s="52" t="str">
        <f t="array" ref="G657">IF(B657="","",IFERROR(XLOOKUP(B657,DATA!$B$4:$B$2103,DATA!$L$4:$L$2103,"",0,1),""))</f>
        <v>UND</v>
      </c>
      <c r="H657" s="52">
        <f t="array" ref="H657">IF(B657="","",IFERROR(XLOOKUP(B657,DATA!$B$4:$B$2103,DATA!$E$4:$E$2103,0,0,1),0))</f>
        <v>343</v>
      </c>
      <c r="I657" s="53">
        <f t="array" ref="I657">IF(B657="","",IFERROR(XLOOKUP(B657,DATA!$B$4:$B$2103,DATA!$F$4:$F$2103,0,0,1),0))</f>
        <v>3873.45</v>
      </c>
      <c r="J657" s="53">
        <f t="shared" si="1"/>
        <v>1328593.35</v>
      </c>
      <c r="K657" s="52">
        <f t="array" ref="K657">IF(B657="","",IFERROR(XLOOKUP(B657,DATA!$B$4:$B$2103,DATA!$N$4:$N$2103,0,0,1),0))</f>
        <v>16967</v>
      </c>
      <c r="L657" s="86">
        <f t="shared" si="2"/>
        <v>46.48493151</v>
      </c>
      <c r="M657" s="52">
        <f t="array" ref="M657">IF(B657="","",IFERROR(XLOOKUP(B657,DATA!$B$4:$B$2103,DATA!$P$4:$P$2103,0,0,1),0))</f>
        <v>0</v>
      </c>
      <c r="N657" s="52">
        <f t="shared" si="3"/>
        <v>163</v>
      </c>
      <c r="O657" s="52">
        <f t="shared" si="4"/>
        <v>488</v>
      </c>
      <c r="P657" s="52">
        <f t="shared" si="5"/>
        <v>7</v>
      </c>
      <c r="Q657" s="52" t="str">
        <f t="shared" si="6"/>
        <v>REORDEN INMEDIATO</v>
      </c>
      <c r="R657" s="52" t="str">
        <f t="shared" si="7"/>
        <v>GENERAR OC EN 24H</v>
      </c>
      <c r="S657" s="52">
        <f t="shared" si="8"/>
        <v>145</v>
      </c>
      <c r="T657" s="53">
        <f t="shared" si="9"/>
        <v>561650.25</v>
      </c>
      <c r="U657" s="52" t="str">
        <f t="array" ref="U657">IF(B657="","",IFERROR(XLOOKUP(B657,DATA!$B$4:$B$2103,DATA!$M$4:$M$2103,"",0,1),""))</f>
        <v>A</v>
      </c>
      <c r="V657" s="52" t="str">
        <f t="array" ref="V657">IF(B657="","",IFERROR(XLOOKUP(B657,DATA!$B$4:$B$2103,DATA!$X$4:$X$2103,"",0,1),""))</f>
        <v>SU01F0103</v>
      </c>
      <c r="W657" s="52" t="str">
        <f t="array" ref="W657">IF(B657="","",IFERROR(XLOOKUP(B657,DATA!$B$4:$B$2103,DATA!$H$4:$H$2103,"",0,1),""))</f>
        <v>CARROCERIA</v>
      </c>
      <c r="X657" s="52" t="str">
        <f t="shared" si="10"/>
        <v>2-ALTA</v>
      </c>
      <c r="Y657" s="87" t="str">
        <f t="shared" si="11"/>
        <v/>
      </c>
      <c r="Z657" s="52" t="str">
        <f t="shared" si="12"/>
        <v/>
      </c>
    </row>
    <row r="658" ht="15.75" customHeight="1">
      <c r="B658" s="47">
        <f>IF(DATA!B658="","",DATA!B658)</f>
        <v>3860303</v>
      </c>
      <c r="C658" s="47">
        <f t="array" ref="C658">IF(B658="","",IFERROR(XLOOKUP(B658,DATA!$B$4:$B$2103,DATA!$D$4:$D$2103,"",0,1),""))</f>
        <v>96</v>
      </c>
      <c r="D658" s="47" t="str">
        <f t="array" ref="D658">IF(B658="","",IFERROR(XLOOKUP(B658,DATA!$B$4:$B$2103,DATA!$C$4:$C$2103,"",0,1),""))</f>
        <v>DISCO DE ASPIRACIÓN 3M LIMPIA HK 6" P220</v>
      </c>
      <c r="E658" s="47">
        <f t="array" ref="E658">IF(B658="","",IFERROR(XLOOKUP(B658,DATA!$B$4:$B$2103,DATA!$W$4:$W$2103,"",0,1),""))</f>
        <v>900449648</v>
      </c>
      <c r="F658" s="47" t="str">
        <f t="array" ref="F658">IF(B658="","",IFERROR(XLOOKUP(E658,PROVEEDORES!$A$2:$A$200,PROVEEDORES!$B$2:$B$200,"NO ENCONTRADO",0,1),""))</f>
        <v>SUMILOGISTICA S.A.S.</v>
      </c>
      <c r="G658" s="47" t="str">
        <f t="array" ref="G658">IF(B658="","",IFERROR(XLOOKUP(B658,DATA!$B$4:$B$2103,DATA!$L$4:$L$2103,"",0,1),""))</f>
        <v>UND</v>
      </c>
      <c r="H658" s="47">
        <f t="array" ref="H658">IF(B658="","",IFERROR(XLOOKUP(B658,DATA!$B$4:$B$2103,DATA!$E$4:$E$2103,0,0,1),0))</f>
        <v>376</v>
      </c>
      <c r="I658" s="48">
        <f t="array" ref="I658">IF(B658="","",IFERROR(XLOOKUP(B658,DATA!$B$4:$B$2103,DATA!$F$4:$F$2103,0,0,1),0))</f>
        <v>3873.45</v>
      </c>
      <c r="J658" s="48">
        <f t="shared" si="1"/>
        <v>1456417.2</v>
      </c>
      <c r="K658" s="47">
        <f t="array" ref="K658">IF(B658="","",IFERROR(XLOOKUP(B658,DATA!$B$4:$B$2103,DATA!$N$4:$N$2103,0,0,1),0))</f>
        <v>16843</v>
      </c>
      <c r="L658" s="85">
        <f t="shared" si="2"/>
        <v>46.14520548</v>
      </c>
      <c r="M658" s="47">
        <f t="array" ref="M658">IF(B658="","",IFERROR(XLOOKUP(B658,DATA!$B$4:$B$2103,DATA!$P$4:$P$2103,0,0,1),0))</f>
        <v>0</v>
      </c>
      <c r="N658" s="47">
        <f t="shared" si="3"/>
        <v>162</v>
      </c>
      <c r="O658" s="47">
        <f t="shared" si="4"/>
        <v>485</v>
      </c>
      <c r="P658" s="47">
        <f t="shared" si="5"/>
        <v>8</v>
      </c>
      <c r="Q658" s="47" t="str">
        <f t="shared" si="6"/>
        <v>REORDEN INMEDIATO</v>
      </c>
      <c r="R658" s="47" t="str">
        <f t="shared" si="7"/>
        <v>GENERAR OC EN 24H</v>
      </c>
      <c r="S658" s="47">
        <f t="shared" si="8"/>
        <v>109</v>
      </c>
      <c r="T658" s="48">
        <f t="shared" si="9"/>
        <v>422206.05</v>
      </c>
      <c r="U658" s="47" t="str">
        <f t="array" ref="U658">IF(B658="","",IFERROR(XLOOKUP(B658,DATA!$B$4:$B$2103,DATA!$M$4:$M$2103,"",0,1),""))</f>
        <v>A</v>
      </c>
      <c r="V658" s="47" t="str">
        <f t="array" ref="V658">IF(B658="","",IFERROR(XLOOKUP(B658,DATA!$B$4:$B$2103,DATA!$X$4:$X$2103,"",0,1),""))</f>
        <v>SU01F0103</v>
      </c>
      <c r="W658" s="47" t="str">
        <f t="array" ref="W658">IF(B658="","",IFERROR(XLOOKUP(B658,DATA!$B$4:$B$2103,DATA!$H$4:$H$2103,"",0,1),""))</f>
        <v>CARROCERIA</v>
      </c>
      <c r="X658" s="47" t="str">
        <f t="shared" si="10"/>
        <v>2-ALTA</v>
      </c>
      <c r="Y658" s="65" t="str">
        <f t="shared" si="11"/>
        <v/>
      </c>
      <c r="Z658" s="47" t="str">
        <f t="shared" si="12"/>
        <v/>
      </c>
    </row>
    <row r="659" ht="15.75" customHeight="1">
      <c r="B659" s="52">
        <f>IF(DATA!B659="","",DATA!B659)</f>
        <v>39100006</v>
      </c>
      <c r="C659" s="52" t="str">
        <f t="array" ref="C659">IF(B659="","",IFERROR(XLOOKUP(B659,DATA!$B$4:$B$2103,DATA!$D$4:$D$2103,"",0,1),""))</f>
        <v>CTP4750</v>
      </c>
      <c r="D659" s="52" t="str">
        <f t="array" ref="D659">IF(B659="","",IFERROR(XLOOKUP(B659,DATA!$B$4:$B$2103,DATA!$C$4:$C$2103,"",0,1),""))</f>
        <v>CAPUCHON PROTECTOR BORNE BATERIA STS NEGRO</v>
      </c>
      <c r="E659" s="52">
        <f t="array" ref="E659">IF(B659="","",IFERROR(XLOOKUP(B659,DATA!$B$4:$B$2103,DATA!$W$4:$W$2103,"",0,1),""))</f>
        <v>900603232</v>
      </c>
      <c r="F659" s="52" t="str">
        <f t="array" ref="F659">IF(B659="","",IFERROR(XLOOKUP(E659,PROVEEDORES!$A$2:$A$200,PROVEEDORES!$B$2:$B$200,"NO ENCONTRADO",0,1),""))</f>
        <v>COMERCIALIZADORA DE AUTOPARTES E INDUSTRIAL UNIVERSAL SAS</v>
      </c>
      <c r="G659" s="52" t="str">
        <f t="array" ref="G659">IF(B659="","",IFERROR(XLOOKUP(B659,DATA!$B$4:$B$2103,DATA!$L$4:$L$2103,"",0,1),""))</f>
        <v>UND</v>
      </c>
      <c r="H659" s="52">
        <f t="array" ref="H659">IF(B659="","",IFERROR(XLOOKUP(B659,DATA!$B$4:$B$2103,DATA!$E$4:$E$2103,0,0,1),0))</f>
        <v>40</v>
      </c>
      <c r="I659" s="53">
        <f t="array" ref="I659">IF(B659="","",IFERROR(XLOOKUP(B659,DATA!$B$4:$B$2103,DATA!$F$4:$F$2103,0,0,1),0))</f>
        <v>4016.25</v>
      </c>
      <c r="J659" s="53">
        <f t="shared" si="1"/>
        <v>160650</v>
      </c>
      <c r="K659" s="52">
        <f t="array" ref="K659">IF(B659="","",IFERROR(XLOOKUP(B659,DATA!$B$4:$B$2103,DATA!$N$4:$N$2103,0,0,1),0))</f>
        <v>477</v>
      </c>
      <c r="L659" s="86">
        <f t="shared" si="2"/>
        <v>1.306849315</v>
      </c>
      <c r="M659" s="52">
        <f t="array" ref="M659">IF(B659="","",IFERROR(XLOOKUP(B659,DATA!$B$4:$B$2103,DATA!$P$4:$P$2103,0,0,1),0))</f>
        <v>0</v>
      </c>
      <c r="N659" s="52">
        <f t="shared" si="3"/>
        <v>5</v>
      </c>
      <c r="O659" s="52">
        <f t="shared" si="4"/>
        <v>14</v>
      </c>
      <c r="P659" s="52">
        <f t="shared" si="5"/>
        <v>31</v>
      </c>
      <c r="Q659" s="52" t="str">
        <f t="shared" si="6"/>
        <v>OPTIMO</v>
      </c>
      <c r="R659" s="52" t="str">
        <f t="shared" si="7"/>
        <v>NIVEL OPTIMO</v>
      </c>
      <c r="S659" s="52">
        <f t="shared" si="8"/>
        <v>0</v>
      </c>
      <c r="T659" s="53">
        <f t="shared" si="9"/>
        <v>0</v>
      </c>
      <c r="U659" s="52" t="str">
        <f t="array" ref="U659">IF(B659="","",IFERROR(XLOOKUP(B659,DATA!$B$4:$B$2103,DATA!$M$4:$M$2103,"",0,1),""))</f>
        <v>A</v>
      </c>
      <c r="V659" s="52" t="str">
        <f t="array" ref="V659">IF(B659="","",IFERROR(XLOOKUP(B659,DATA!$B$4:$B$2103,DATA!$X$4:$X$2103,"",0,1),""))</f>
        <v>SU01D0103</v>
      </c>
      <c r="W659" s="52" t="str">
        <f t="array" ref="W659">IF(B659="","",IFERROR(XLOOKUP(B659,DATA!$B$4:$B$2103,DATA!$H$4:$H$2103,"",0,1),""))</f>
        <v>COMUNICACIONES</v>
      </c>
      <c r="X659" s="52" t="str">
        <f t="shared" si="10"/>
        <v>2-ALTA</v>
      </c>
      <c r="Y659" s="87" t="str">
        <f t="shared" si="11"/>
        <v/>
      </c>
      <c r="Z659" s="52" t="str">
        <f t="shared" si="12"/>
        <v/>
      </c>
    </row>
    <row r="660" ht="15.75" customHeight="1">
      <c r="B660" s="47">
        <f>IF(DATA!B660="","",DATA!B660)</f>
        <v>39100007</v>
      </c>
      <c r="C660" s="47" t="str">
        <f t="array" ref="C660">IF(B660="","",IFERROR(XLOOKUP(B660,DATA!$B$4:$B$2103,DATA!$D$4:$D$2103,"",0,1),""))</f>
        <v>CTP4751</v>
      </c>
      <c r="D660" s="47" t="str">
        <f t="array" ref="D660">IF(B660="","",IFERROR(XLOOKUP(B660,DATA!$B$4:$B$2103,DATA!$C$4:$C$2103,"",0,1),""))</f>
        <v>CAPUCHON PROTECTOR BORNE BATERIA STS ROJO</v>
      </c>
      <c r="E660" s="47">
        <f t="array" ref="E660">IF(B660="","",IFERROR(XLOOKUP(B660,DATA!$B$4:$B$2103,DATA!$W$4:$W$2103,"",0,1),""))</f>
        <v>900603232</v>
      </c>
      <c r="F660" s="47" t="str">
        <f t="array" ref="F660">IF(B660="","",IFERROR(XLOOKUP(E660,PROVEEDORES!$A$2:$A$200,PROVEEDORES!$B$2:$B$200,"NO ENCONTRADO",0,1),""))</f>
        <v>COMERCIALIZADORA DE AUTOPARTES E INDUSTRIAL UNIVERSAL SAS</v>
      </c>
      <c r="G660" s="47" t="str">
        <f t="array" ref="G660">IF(B660="","",IFERROR(XLOOKUP(B660,DATA!$B$4:$B$2103,DATA!$L$4:$L$2103,"",0,1),""))</f>
        <v>UND</v>
      </c>
      <c r="H660" s="47">
        <f t="array" ref="H660">IF(B660="","",IFERROR(XLOOKUP(B660,DATA!$B$4:$B$2103,DATA!$E$4:$E$2103,0,0,1),0))</f>
        <v>44</v>
      </c>
      <c r="I660" s="48">
        <f t="array" ref="I660">IF(B660="","",IFERROR(XLOOKUP(B660,DATA!$B$4:$B$2103,DATA!$F$4:$F$2103,0,0,1),0))</f>
        <v>4016.25</v>
      </c>
      <c r="J660" s="48">
        <f t="shared" si="1"/>
        <v>176715</v>
      </c>
      <c r="K660" s="47">
        <f t="array" ref="K660">IF(B660="","",IFERROR(XLOOKUP(B660,DATA!$B$4:$B$2103,DATA!$N$4:$N$2103,0,0,1),0))</f>
        <v>477</v>
      </c>
      <c r="L660" s="85">
        <f t="shared" si="2"/>
        <v>1.306849315</v>
      </c>
      <c r="M660" s="47">
        <f t="array" ref="M660">IF(B660="","",IFERROR(XLOOKUP(B660,DATA!$B$4:$B$2103,DATA!$P$4:$P$2103,0,0,1),0))</f>
        <v>0</v>
      </c>
      <c r="N660" s="47">
        <f t="shared" si="3"/>
        <v>5</v>
      </c>
      <c r="O660" s="47">
        <f t="shared" si="4"/>
        <v>14</v>
      </c>
      <c r="P660" s="47">
        <f t="shared" si="5"/>
        <v>34</v>
      </c>
      <c r="Q660" s="47" t="str">
        <f t="shared" si="6"/>
        <v>OPTIMO</v>
      </c>
      <c r="R660" s="47" t="str">
        <f t="shared" si="7"/>
        <v>NIVEL OPTIMO</v>
      </c>
      <c r="S660" s="47">
        <f t="shared" si="8"/>
        <v>0</v>
      </c>
      <c r="T660" s="48">
        <f t="shared" si="9"/>
        <v>0</v>
      </c>
      <c r="U660" s="47" t="str">
        <f t="array" ref="U660">IF(B660="","",IFERROR(XLOOKUP(B660,DATA!$B$4:$B$2103,DATA!$M$4:$M$2103,"",0,1),""))</f>
        <v>A</v>
      </c>
      <c r="V660" s="47" t="str">
        <f t="array" ref="V660">IF(B660="","",IFERROR(XLOOKUP(B660,DATA!$B$4:$B$2103,DATA!$X$4:$X$2103,"",0,1),""))</f>
        <v>SU01D0103</v>
      </c>
      <c r="W660" s="47" t="str">
        <f t="array" ref="W660">IF(B660="","",IFERROR(XLOOKUP(B660,DATA!$B$4:$B$2103,DATA!$H$4:$H$2103,"",0,1),""))</f>
        <v>COMUNICACIONES</v>
      </c>
      <c r="X660" s="47" t="str">
        <f t="shared" si="10"/>
        <v>2-ALTA</v>
      </c>
      <c r="Y660" s="65" t="str">
        <f t="shared" si="11"/>
        <v/>
      </c>
      <c r="Z660" s="47" t="str">
        <f t="shared" si="12"/>
        <v/>
      </c>
    </row>
    <row r="661" ht="15.75" customHeight="1">
      <c r="B661" s="52">
        <f>IF(DATA!B661="","",DATA!B661)</f>
        <v>39100008</v>
      </c>
      <c r="C661" s="52" t="str">
        <f t="array" ref="C661">IF(B661="","",IFERROR(XLOOKUP(B661,DATA!$B$4:$B$2103,DATA!$D$4:$D$2103,"",0,1),""))</f>
        <v>SIE009</v>
      </c>
      <c r="D661" s="52" t="str">
        <f t="array" ref="D661">IF(B661="","",IFERROR(XLOOKUP(B661,DATA!$B$4:$B$2103,DATA!$C$4:$C$2103,"",0,1),""))</f>
        <v>CABLE UTP 5E FLEXIBLE</v>
      </c>
      <c r="E661" s="52">
        <f t="array" ref="E661">IF(B661="","",IFERROR(XLOOKUP(B661,DATA!$B$4:$B$2103,DATA!$W$4:$W$2103,"",0,1),""))</f>
        <v>900695767</v>
      </c>
      <c r="F661" s="52" t="str">
        <f t="array" ref="F661">IF(B661="","",IFERROR(XLOOKUP(E661,PROVEEDORES!$A$2:$A$200,PROVEEDORES!$B$2:$B$200,"NO ENCONTRADO",0,1),""))</f>
        <v>SOLUCIONES INDUSTRIALES ELECTRORED SIE S.A.S.</v>
      </c>
      <c r="G661" s="52" t="str">
        <f t="array" ref="G661">IF(B661="","",IFERROR(XLOOKUP(B661,DATA!$B$4:$B$2103,DATA!$L$4:$L$2103,"",0,1),""))</f>
        <v>M</v>
      </c>
      <c r="H661" s="52">
        <f t="array" ref="H661">IF(B661="","",IFERROR(XLOOKUP(B661,DATA!$B$4:$B$2103,DATA!$E$4:$E$2103,0,0,1),0))</f>
        <v>4.5</v>
      </c>
      <c r="I661" s="53">
        <f t="array" ref="I661">IF(B661="","",IFERROR(XLOOKUP(B661,DATA!$B$4:$B$2103,DATA!$F$4:$F$2103,0,0,1),0))</f>
        <v>1632.09</v>
      </c>
      <c r="J661" s="53">
        <f t="shared" si="1"/>
        <v>7344.405</v>
      </c>
      <c r="K661" s="52">
        <f t="array" ref="K661">IF(B661="","",IFERROR(XLOOKUP(B661,DATA!$B$4:$B$2103,DATA!$N$4:$N$2103,0,0,1),0))</f>
        <v>1206.5</v>
      </c>
      <c r="L661" s="86">
        <f t="shared" si="2"/>
        <v>3.305479452</v>
      </c>
      <c r="M661" s="52">
        <f t="array" ref="M661">IF(B661="","",IFERROR(XLOOKUP(B661,DATA!$B$4:$B$2103,DATA!$P$4:$P$2103,0,0,1),0))</f>
        <v>0</v>
      </c>
      <c r="N661" s="52">
        <f t="shared" si="3"/>
        <v>12</v>
      </c>
      <c r="O661" s="52">
        <f t="shared" si="4"/>
        <v>35</v>
      </c>
      <c r="P661" s="52">
        <f t="shared" si="5"/>
        <v>1</v>
      </c>
      <c r="Q661" s="52" t="str">
        <f t="shared" si="6"/>
        <v>REORDEN INMEDIATO</v>
      </c>
      <c r="R661" s="52" t="str">
        <f t="shared" si="7"/>
        <v>GENERAR OC EN 24H</v>
      </c>
      <c r="S661" s="52">
        <f t="shared" si="8"/>
        <v>30.5</v>
      </c>
      <c r="T661" s="53">
        <f t="shared" si="9"/>
        <v>49778.745</v>
      </c>
      <c r="U661" s="52" t="str">
        <f t="array" ref="U661">IF(B661="","",IFERROR(XLOOKUP(B661,DATA!$B$4:$B$2103,DATA!$M$4:$M$2103,"",0,1),""))</f>
        <v>B</v>
      </c>
      <c r="V661" s="52" t="str">
        <f t="array" ref="V661">IF(B661="","",IFERROR(XLOOKUP(B661,DATA!$B$4:$B$2103,DATA!$X$4:$X$2103,"",0,1),""))</f>
        <v>SU01D0101</v>
      </c>
      <c r="W661" s="52" t="str">
        <f t="array" ref="W661">IF(B661="","",IFERROR(XLOOKUP(B661,DATA!$B$4:$B$2103,DATA!$H$4:$H$2103,"",0,1),""))</f>
        <v>COMUNICACIONES</v>
      </c>
      <c r="X661" s="52" t="str">
        <f t="shared" si="10"/>
        <v>3-MEDIA</v>
      </c>
      <c r="Y661" s="87" t="str">
        <f t="shared" si="11"/>
        <v/>
      </c>
      <c r="Z661" s="52" t="str">
        <f t="shared" si="12"/>
        <v/>
      </c>
    </row>
    <row r="662" ht="15.75" customHeight="1">
      <c r="B662" s="47">
        <f>IF(DATA!B662="","",DATA!B662)</f>
        <v>43000001</v>
      </c>
      <c r="C662" s="47">
        <f t="array" ref="C662">IF(B662="","",IFERROR(XLOOKUP(B662,DATA!$B$4:$B$2103,DATA!$D$4:$D$2103,"",0,1),""))</f>
        <v>601333</v>
      </c>
      <c r="D662" s="47" t="str">
        <f t="array" ref="D662">IF(B662="","",IFERROR(XLOOKUP(B662,DATA!$B$4:$B$2103,DATA!$C$4:$C$2103,"",0,1),""))</f>
        <v>ACEITE CAJA MOBIL ATF LT 71141</v>
      </c>
      <c r="E662" s="47">
        <f t="array" ref="E662">IF(B662="","",IFERROR(XLOOKUP(B662,DATA!$B$4:$B$2103,DATA!$W$4:$W$2103,"",0,1),""))</f>
        <v>830095213</v>
      </c>
      <c r="F662" s="47" t="str">
        <f t="array" ref="F662">IF(B662="","",IFERROR(XLOOKUP(E662,PROVEEDORES!$A$2:$A$200,PROVEEDORES!$B$2:$B$200,"NO ENCONTRADO",0,1),""))</f>
        <v>ORGANIZACION TERPEL S.A.</v>
      </c>
      <c r="G662" s="47" t="str">
        <f t="array" ref="G662">IF(B662="","",IFERROR(XLOOKUP(B662,DATA!$B$4:$B$2103,DATA!$L$4:$L$2103,"",0,1),""))</f>
        <v>GL</v>
      </c>
      <c r="H662" s="47">
        <f t="array" ref="H662">IF(B662="","",IFERROR(XLOOKUP(B662,DATA!$B$4:$B$2103,DATA!$E$4:$E$2103,0,0,1),0))</f>
        <v>0</v>
      </c>
      <c r="I662" s="48">
        <f t="array" ref="I662">IF(B662="","",IFERROR(XLOOKUP(B662,DATA!$B$4:$B$2103,DATA!$F$4:$F$2103,0,0,1),0))</f>
        <v>69553.1</v>
      </c>
      <c r="J662" s="48">
        <f t="shared" si="1"/>
        <v>0</v>
      </c>
      <c r="K662" s="47">
        <f t="array" ref="K662">IF(B662="","",IFERROR(XLOOKUP(B662,DATA!$B$4:$B$2103,DATA!$N$4:$N$2103,0,0,1),0))</f>
        <v>1045</v>
      </c>
      <c r="L662" s="85">
        <f t="shared" si="2"/>
        <v>2.863013699</v>
      </c>
      <c r="M662" s="47">
        <f t="array" ref="M662">IF(B662="","",IFERROR(XLOOKUP(B662,DATA!$B$4:$B$2103,DATA!$P$4:$P$2103,0,0,1),0))</f>
        <v>0</v>
      </c>
      <c r="N662" s="47">
        <f t="shared" si="3"/>
        <v>10</v>
      </c>
      <c r="O662" s="47">
        <f t="shared" si="4"/>
        <v>30</v>
      </c>
      <c r="P662" s="47">
        <f t="shared" si="5"/>
        <v>0</v>
      </c>
      <c r="Q662" s="47" t="str">
        <f t="shared" si="6"/>
        <v>CRITICO</v>
      </c>
      <c r="R662" s="47" t="str">
        <f t="shared" si="7"/>
        <v>PEDIR INMEDIATAMENTE</v>
      </c>
      <c r="S662" s="47">
        <f t="shared" si="8"/>
        <v>30</v>
      </c>
      <c r="T662" s="48">
        <f t="shared" si="9"/>
        <v>2086593</v>
      </c>
      <c r="U662" s="47" t="str">
        <f t="array" ref="U662">IF(B662="","",IFERROR(XLOOKUP(B662,DATA!$B$4:$B$2103,DATA!$M$4:$M$2103,"",0,1),""))</f>
        <v>B</v>
      </c>
      <c r="V662" s="47" t="str">
        <f t="array" ref="V662">IF(B662="","",IFERROR(XLOOKUP(B662,DATA!$B$4:$B$2103,DATA!$X$4:$X$2103,"",0,1),""))</f>
        <v>LUBRICNTES</v>
      </c>
      <c r="W662" s="47" t="str">
        <f t="array" ref="W662">IF(B662="","",IFERROR(XLOOKUP(B662,DATA!$B$4:$B$2103,DATA!$H$4:$H$2103,"",0,1),""))</f>
        <v>LUBRICANTES</v>
      </c>
      <c r="X662" s="47" t="str">
        <f t="shared" si="10"/>
        <v>3-MEDIA</v>
      </c>
      <c r="Y662" s="65">
        <f t="shared" si="11"/>
        <v>1045.00662</v>
      </c>
      <c r="Z662" s="47">
        <f t="shared" si="12"/>
        <v>43000001</v>
      </c>
    </row>
    <row r="663" ht="15.75" customHeight="1">
      <c r="B663" s="52">
        <f>IF(DATA!B663="","",DATA!B663)</f>
        <v>43000002</v>
      </c>
      <c r="C663" s="52">
        <f t="array" ref="C663">IF(B663="","",IFERROR(XLOOKUP(B663,DATA!$B$4:$B$2103,DATA!$D$4:$D$2103,"",0,1),""))</f>
        <v>600352</v>
      </c>
      <c r="D663" s="52" t="str">
        <f t="array" ref="D663">IF(B663="","",IFERROR(XLOOKUP(B663,DATA!$B$4:$B$2103,DATA!$C$4:$C$2103,"",0,1),""))</f>
        <v>ACEITE DIFERENCIAL MOBIL DELVAC 1 GO</v>
      </c>
      <c r="E663" s="52">
        <f t="array" ref="E663">IF(B663="","",IFERROR(XLOOKUP(B663,DATA!$B$4:$B$2103,DATA!$W$4:$W$2103,"",0,1),""))</f>
        <v>830095213</v>
      </c>
      <c r="F663" s="52" t="str">
        <f t="array" ref="F663">IF(B663="","",IFERROR(XLOOKUP(E663,PROVEEDORES!$A$2:$A$200,PROVEEDORES!$B$2:$B$200,"NO ENCONTRADO",0,1),""))</f>
        <v>ORGANIZACION TERPEL S.A.</v>
      </c>
      <c r="G663" s="52" t="str">
        <f t="array" ref="G663">IF(B663="","",IFERROR(XLOOKUP(B663,DATA!$B$4:$B$2103,DATA!$L$4:$L$2103,"",0,1),""))</f>
        <v>GL</v>
      </c>
      <c r="H663" s="52">
        <f t="array" ref="H663">IF(B663="","",IFERROR(XLOOKUP(B663,DATA!$B$4:$B$2103,DATA!$E$4:$E$2103,0,0,1),0))</f>
        <v>0</v>
      </c>
      <c r="I663" s="53">
        <f t="array" ref="I663">IF(B663="","",IFERROR(XLOOKUP(B663,DATA!$B$4:$B$2103,DATA!$F$4:$F$2103,0,0,1),0))</f>
        <v>102938.6</v>
      </c>
      <c r="J663" s="53">
        <f t="shared" si="1"/>
        <v>0</v>
      </c>
      <c r="K663" s="52">
        <f t="array" ref="K663">IF(B663="","",IFERROR(XLOOKUP(B663,DATA!$B$4:$B$2103,DATA!$N$4:$N$2103,0,0,1),0))</f>
        <v>4377.675</v>
      </c>
      <c r="L663" s="86">
        <f t="shared" si="2"/>
        <v>11.99363014</v>
      </c>
      <c r="M663" s="52">
        <f t="array" ref="M663">IF(B663="","",IFERROR(XLOOKUP(B663,DATA!$B$4:$B$2103,DATA!$P$4:$P$2103,0,0,1),0))</f>
        <v>0</v>
      </c>
      <c r="N663" s="52">
        <f t="shared" si="3"/>
        <v>42</v>
      </c>
      <c r="O663" s="52">
        <f t="shared" si="4"/>
        <v>126</v>
      </c>
      <c r="P663" s="52">
        <f t="shared" si="5"/>
        <v>0</v>
      </c>
      <c r="Q663" s="52" t="str">
        <f t="shared" si="6"/>
        <v>CRITICO</v>
      </c>
      <c r="R663" s="52" t="str">
        <f t="shared" si="7"/>
        <v>PEDIR INMEDIATAMENTE</v>
      </c>
      <c r="S663" s="52">
        <f t="shared" si="8"/>
        <v>126</v>
      </c>
      <c r="T663" s="53">
        <f t="shared" si="9"/>
        <v>12970263.6</v>
      </c>
      <c r="U663" s="52" t="str">
        <f t="array" ref="U663">IF(B663="","",IFERROR(XLOOKUP(B663,DATA!$B$4:$B$2103,DATA!$M$4:$M$2103,"",0,1),""))</f>
        <v>B</v>
      </c>
      <c r="V663" s="52" t="str">
        <f t="array" ref="V663">IF(B663="","",IFERROR(XLOOKUP(B663,DATA!$B$4:$B$2103,DATA!$X$4:$X$2103,"",0,1),""))</f>
        <v>LUBRICNTES</v>
      </c>
      <c r="W663" s="52" t="str">
        <f t="array" ref="W663">IF(B663="","",IFERROR(XLOOKUP(B663,DATA!$B$4:$B$2103,DATA!$H$4:$H$2103,"",0,1),""))</f>
        <v>LUBRICANTES</v>
      </c>
      <c r="X663" s="52" t="str">
        <f t="shared" si="10"/>
        <v>3-MEDIA</v>
      </c>
      <c r="Y663" s="87">
        <f t="shared" si="11"/>
        <v>4377.68163</v>
      </c>
      <c r="Z663" s="52">
        <f t="shared" si="12"/>
        <v>43000002</v>
      </c>
    </row>
    <row r="664" ht="15.75" customHeight="1">
      <c r="B664" s="47">
        <f>IF(DATA!B664="","",DATA!B664)</f>
        <v>43000003</v>
      </c>
      <c r="C664" s="47">
        <f t="array" ref="C664">IF(B664="","",IFERROR(XLOOKUP(B664,DATA!$B$4:$B$2103,DATA!$D$4:$D$2103,"",0,1),""))</f>
        <v>600304</v>
      </c>
      <c r="D664" s="47" t="str">
        <f t="array" ref="D664">IF(B664="","",IFERROR(XLOOKUP(B664,DATA!$B$4:$B$2103,DATA!$C$4:$C$2103,"",0,1),""))</f>
        <v>ACEITE DIFERENCIAL MOBIL LUBE HD PLUS 85W140</v>
      </c>
      <c r="E664" s="47">
        <f t="array" ref="E664">IF(B664="","",IFERROR(XLOOKUP(B664,DATA!$B$4:$B$2103,DATA!$W$4:$W$2103,"",0,1),""))</f>
        <v>830095213</v>
      </c>
      <c r="F664" s="47" t="str">
        <f t="array" ref="F664">IF(B664="","",IFERROR(XLOOKUP(E664,PROVEEDORES!$A$2:$A$200,PROVEEDORES!$B$2:$B$200,"NO ENCONTRADO",0,1),""))</f>
        <v>ORGANIZACION TERPEL S.A.</v>
      </c>
      <c r="G664" s="47" t="str">
        <f t="array" ref="G664">IF(B664="","",IFERROR(XLOOKUP(B664,DATA!$B$4:$B$2103,DATA!$L$4:$L$2103,"",0,1),""))</f>
        <v>GL</v>
      </c>
      <c r="H664" s="47">
        <f t="array" ref="H664">IF(B664="","",IFERROR(XLOOKUP(B664,DATA!$B$4:$B$2103,DATA!$E$4:$E$2103,0,0,1),0))</f>
        <v>451.07</v>
      </c>
      <c r="I664" s="48">
        <f t="array" ref="I664">IF(B664="","",IFERROR(XLOOKUP(B664,DATA!$B$4:$B$2103,DATA!$F$4:$F$2103,0,0,1),0))</f>
        <v>85083.15</v>
      </c>
      <c r="J664" s="48">
        <f t="shared" si="1"/>
        <v>38378456.47</v>
      </c>
      <c r="K664" s="47">
        <f t="array" ref="K664">IF(B664="","",IFERROR(XLOOKUP(B664,DATA!$B$4:$B$2103,DATA!$N$4:$N$2103,0,0,1),0))</f>
        <v>10130.38</v>
      </c>
      <c r="L664" s="85">
        <f t="shared" si="2"/>
        <v>27.75446575</v>
      </c>
      <c r="M664" s="47">
        <f t="array" ref="M664">IF(B664="","",IFERROR(XLOOKUP(B664,DATA!$B$4:$B$2103,DATA!$P$4:$P$2103,0,0,1),0))</f>
        <v>0</v>
      </c>
      <c r="N664" s="47">
        <f t="shared" si="3"/>
        <v>97</v>
      </c>
      <c r="O664" s="47">
        <f t="shared" si="4"/>
        <v>291</v>
      </c>
      <c r="P664" s="47">
        <f t="shared" si="5"/>
        <v>16</v>
      </c>
      <c r="Q664" s="47" t="str">
        <f t="shared" si="6"/>
        <v>PRECAUCION</v>
      </c>
      <c r="R664" s="47" t="str">
        <f t="shared" si="7"/>
        <v>MONITOREAR 48H</v>
      </c>
      <c r="S664" s="47">
        <f t="shared" si="8"/>
        <v>0</v>
      </c>
      <c r="T664" s="48">
        <f t="shared" si="9"/>
        <v>0</v>
      </c>
      <c r="U664" s="47" t="str">
        <f t="array" ref="U664">IF(B664="","",IFERROR(XLOOKUP(B664,DATA!$B$4:$B$2103,DATA!$M$4:$M$2103,"",0,1),""))</f>
        <v>A</v>
      </c>
      <c r="V664" s="47" t="str">
        <f t="array" ref="V664">IF(B664="","",IFERROR(XLOOKUP(B664,DATA!$B$4:$B$2103,DATA!$X$4:$X$2103,"",0,1),""))</f>
        <v>LUBRICNTES</v>
      </c>
      <c r="W664" s="47" t="str">
        <f t="array" ref="W664">IF(B664="","",IFERROR(XLOOKUP(B664,DATA!$B$4:$B$2103,DATA!$H$4:$H$2103,"",0,1),""))</f>
        <v>LUBRICANTES</v>
      </c>
      <c r="X664" s="47" t="str">
        <f t="shared" si="10"/>
        <v>2-ALTA</v>
      </c>
      <c r="Y664" s="65" t="str">
        <f t="shared" si="11"/>
        <v/>
      </c>
      <c r="Z664" s="47" t="str">
        <f t="shared" si="12"/>
        <v/>
      </c>
    </row>
    <row r="665" ht="15.75" customHeight="1">
      <c r="B665" s="52">
        <f>IF(DATA!B665="","",DATA!B665)</f>
        <v>43000004</v>
      </c>
      <c r="C665" s="52">
        <f t="array" ref="C665">IF(B665="","",IFERROR(XLOOKUP(B665,DATA!$B$4:$B$2103,DATA!$D$4:$D$2103,"",0,1),""))</f>
        <v>600056</v>
      </c>
      <c r="D665" s="52" t="str">
        <f t="array" ref="D665">IF(B665="","",IFERROR(XLOOKUP(B665,DATA!$B$4:$B$2103,DATA!$C$4:$C$2103,"",0,1),""))</f>
        <v>ACEITE DIFERENCIAL MOBIL LUBE HD 85W140</v>
      </c>
      <c r="E665" s="52">
        <f t="array" ref="E665">IF(B665="","",IFERROR(XLOOKUP(B665,DATA!$B$4:$B$2103,DATA!$W$4:$W$2103,"",0,1),""))</f>
        <v>830095213</v>
      </c>
      <c r="F665" s="52" t="str">
        <f t="array" ref="F665">IF(B665="","",IFERROR(XLOOKUP(E665,PROVEEDORES!$A$2:$A$200,PROVEEDORES!$B$2:$B$200,"NO ENCONTRADO",0,1),""))</f>
        <v>ORGANIZACION TERPEL S.A.</v>
      </c>
      <c r="G665" s="52" t="str">
        <f t="array" ref="G665">IF(B665="","",IFERROR(XLOOKUP(B665,DATA!$B$4:$B$2103,DATA!$L$4:$L$2103,"",0,1),""))</f>
        <v>GL</v>
      </c>
      <c r="H665" s="52">
        <f t="array" ref="H665">IF(B665="","",IFERROR(XLOOKUP(B665,DATA!$B$4:$B$2103,DATA!$E$4:$E$2103,0,0,1),0))</f>
        <v>0</v>
      </c>
      <c r="I665" s="53">
        <f t="array" ref="I665">IF(B665="","",IFERROR(XLOOKUP(B665,DATA!$B$4:$B$2103,DATA!$F$4:$F$2103,0,0,1),0))</f>
        <v>64801.64</v>
      </c>
      <c r="J665" s="53">
        <f t="shared" si="1"/>
        <v>0</v>
      </c>
      <c r="K665" s="52">
        <f t="array" ref="K665">IF(B665="","",IFERROR(XLOOKUP(B665,DATA!$B$4:$B$2103,DATA!$N$4:$N$2103,0,0,1),0))</f>
        <v>13695</v>
      </c>
      <c r="L665" s="86">
        <f t="shared" si="2"/>
        <v>37.52054795</v>
      </c>
      <c r="M665" s="52">
        <f t="array" ref="M665">IF(B665="","",IFERROR(XLOOKUP(B665,DATA!$B$4:$B$2103,DATA!$P$4:$P$2103,0,0,1),0))</f>
        <v>0</v>
      </c>
      <c r="N665" s="52">
        <f t="shared" si="3"/>
        <v>131</v>
      </c>
      <c r="O665" s="52">
        <f t="shared" si="4"/>
        <v>394</v>
      </c>
      <c r="P665" s="52">
        <f t="shared" si="5"/>
        <v>0</v>
      </c>
      <c r="Q665" s="52" t="str">
        <f t="shared" si="6"/>
        <v>CRITICO</v>
      </c>
      <c r="R665" s="52" t="str">
        <f t="shared" si="7"/>
        <v>PEDIR INMEDIATAMENTE</v>
      </c>
      <c r="S665" s="52">
        <f t="shared" si="8"/>
        <v>394</v>
      </c>
      <c r="T665" s="53">
        <f t="shared" si="9"/>
        <v>25531846.16</v>
      </c>
      <c r="U665" s="52" t="str">
        <f t="array" ref="U665">IF(B665="","",IFERROR(XLOOKUP(B665,DATA!$B$4:$B$2103,DATA!$M$4:$M$2103,"",0,1),""))</f>
        <v>A</v>
      </c>
      <c r="V665" s="52" t="str">
        <f t="array" ref="V665">IF(B665="","",IFERROR(XLOOKUP(B665,DATA!$B$4:$B$2103,DATA!$X$4:$X$2103,"",0,1),""))</f>
        <v>LUBRICNTES</v>
      </c>
      <c r="W665" s="52" t="str">
        <f t="array" ref="W665">IF(B665="","",IFERROR(XLOOKUP(B665,DATA!$B$4:$B$2103,DATA!$H$4:$H$2103,"",0,1),""))</f>
        <v>LUBRICANTES</v>
      </c>
      <c r="X665" s="52" t="str">
        <f t="shared" si="10"/>
        <v>1-MAXIMA</v>
      </c>
      <c r="Y665" s="87">
        <f t="shared" si="11"/>
        <v>13695.00665</v>
      </c>
      <c r="Z665" s="52">
        <f t="shared" si="12"/>
        <v>43000004</v>
      </c>
    </row>
    <row r="666" ht="15.75" customHeight="1">
      <c r="B666" s="47">
        <f>IF(DATA!B666="","",DATA!B666)</f>
        <v>43000005</v>
      </c>
      <c r="C666" s="47">
        <f t="array" ref="C666">IF(B666="","",IFERROR(XLOOKUP(B666,DATA!$B$4:$B$2103,DATA!$D$4:$D$2103,"",0,1),""))</f>
        <v>56492316</v>
      </c>
      <c r="D666" s="47" t="str">
        <f t="array" ref="D666">IF(B666="","",IFERROR(XLOOKUP(B666,DATA!$B$4:$B$2103,DATA!$C$4:$C$2103,"",0,1),""))</f>
        <v>ORING FILTRO ACEITE TRANSMISION</v>
      </c>
      <c r="E666" s="47">
        <f t="array" ref="E666">IF(B666="","",IFERROR(XLOOKUP(B666,DATA!$B$4:$B$2103,DATA!$W$4:$W$2103,"",0,1),""))</f>
        <v>900942907</v>
      </c>
      <c r="F666" s="47" t="str">
        <f t="array" ref="F666">IF(B666="","",IFERROR(XLOOKUP(E666,PROVEEDORES!$A$2:$A$200,PROVEEDORES!$B$2:$B$200,"NO ENCONTRADO",0,1),""))</f>
        <v>ECOSISTEMAS JAFER SAS</v>
      </c>
      <c r="G666" s="47" t="str">
        <f t="array" ref="G666">IF(B666="","",IFERROR(XLOOKUP(B666,DATA!$B$4:$B$2103,DATA!$L$4:$L$2103,"",0,1),""))</f>
        <v>UND</v>
      </c>
      <c r="H666" s="47">
        <f t="array" ref="H666">IF(B666="","",IFERROR(XLOOKUP(B666,DATA!$B$4:$B$2103,DATA!$E$4:$E$2103,0,0,1),0))</f>
        <v>2</v>
      </c>
      <c r="I666" s="48">
        <f t="array" ref="I666">IF(B666="","",IFERROR(XLOOKUP(B666,DATA!$B$4:$B$2103,DATA!$F$4:$F$2103,0,0,1),0))</f>
        <v>17850</v>
      </c>
      <c r="J666" s="48">
        <f t="shared" si="1"/>
        <v>35700</v>
      </c>
      <c r="K666" s="47">
        <f t="array" ref="K666">IF(B666="","",IFERROR(XLOOKUP(B666,DATA!$B$4:$B$2103,DATA!$N$4:$N$2103,0,0,1),0))</f>
        <v>45</v>
      </c>
      <c r="L666" s="85">
        <f t="shared" si="2"/>
        <v>0.1232876712</v>
      </c>
      <c r="M666" s="47">
        <f t="array" ref="M666">IF(B666="","",IFERROR(XLOOKUP(B666,DATA!$B$4:$B$2103,DATA!$P$4:$P$2103,0,0,1),0))</f>
        <v>0</v>
      </c>
      <c r="N666" s="47">
        <f t="shared" si="3"/>
        <v>0</v>
      </c>
      <c r="O666" s="47">
        <f t="shared" si="4"/>
        <v>1</v>
      </c>
      <c r="P666" s="47">
        <f t="shared" si="5"/>
        <v>16</v>
      </c>
      <c r="Q666" s="47" t="str">
        <f t="shared" si="6"/>
        <v>PRECAUCION</v>
      </c>
      <c r="R666" s="47" t="str">
        <f t="shared" si="7"/>
        <v>MONITOREAR 48H</v>
      </c>
      <c r="S666" s="47">
        <f t="shared" si="8"/>
        <v>0</v>
      </c>
      <c r="T666" s="48">
        <f t="shared" si="9"/>
        <v>0</v>
      </c>
      <c r="U666" s="47" t="str">
        <f t="array" ref="U666">IF(B666="","",IFERROR(XLOOKUP(B666,DATA!$B$4:$B$2103,DATA!$M$4:$M$2103,"",0,1),""))</f>
        <v>A</v>
      </c>
      <c r="V666" s="47" t="str">
        <f t="array" ref="V666">IF(B666="","",IFERROR(XLOOKUP(B666,DATA!$B$4:$B$2103,DATA!$X$4:$X$2103,"",0,1),""))</f>
        <v>SU01F0304</v>
      </c>
      <c r="W666" s="47" t="str">
        <f t="array" ref="W666">IF(B666="","",IFERROR(XLOOKUP(B666,DATA!$B$4:$B$2103,DATA!$H$4:$H$2103,"",0,1),""))</f>
        <v>PLATAFORMA</v>
      </c>
      <c r="X666" s="47" t="str">
        <f t="shared" si="10"/>
        <v>2-ALTA</v>
      </c>
      <c r="Y666" s="65" t="str">
        <f t="shared" si="11"/>
        <v/>
      </c>
      <c r="Z666" s="47" t="str">
        <f t="shared" si="12"/>
        <v/>
      </c>
    </row>
    <row r="667" ht="15.75" customHeight="1">
      <c r="B667" s="52">
        <f>IF(DATA!B667="","",DATA!B667)</f>
        <v>43000006</v>
      </c>
      <c r="C667" s="52">
        <f t="array" ref="C667">IF(B667="","",IFERROR(XLOOKUP(B667,DATA!$B$4:$B$2103,DATA!$D$4:$D$2103,"",0,1),""))</f>
        <v>600357</v>
      </c>
      <c r="D667" s="52" t="str">
        <f t="array" ref="D667">IF(B667="","",IFERROR(XLOOKUP(B667,DATA!$B$4:$B$2103,DATA!$C$4:$C$2103,"",0,1),""))</f>
        <v>ACEITE CAJA MOBIL ATF DELVAC DRUM</v>
      </c>
      <c r="E667" s="52">
        <f t="array" ref="E667">IF(B667="","",IFERROR(XLOOKUP(B667,DATA!$B$4:$B$2103,DATA!$W$4:$W$2103,"",0,1),""))</f>
        <v>830095213</v>
      </c>
      <c r="F667" s="52" t="str">
        <f t="array" ref="F667">IF(B667="","",IFERROR(XLOOKUP(E667,PROVEEDORES!$A$2:$A$200,PROVEEDORES!$B$2:$B$200,"NO ENCONTRADO",0,1),""))</f>
        <v>ORGANIZACION TERPEL S.A.</v>
      </c>
      <c r="G667" s="52" t="str">
        <f t="array" ref="G667">IF(B667="","",IFERROR(XLOOKUP(B667,DATA!$B$4:$B$2103,DATA!$L$4:$L$2103,"",0,1),""))</f>
        <v>GL</v>
      </c>
      <c r="H667" s="52">
        <f t="array" ref="H667">IF(B667="","",IFERROR(XLOOKUP(B667,DATA!$B$4:$B$2103,DATA!$E$4:$E$2103,0,0,1),0))</f>
        <v>236.31</v>
      </c>
      <c r="I667" s="53">
        <f t="array" ref="I667">IF(B667="","",IFERROR(XLOOKUP(B667,DATA!$B$4:$B$2103,DATA!$F$4:$F$2103,0,0,1),0))</f>
        <v>156917.6</v>
      </c>
      <c r="J667" s="53">
        <f t="shared" si="1"/>
        <v>37081198.06</v>
      </c>
      <c r="K667" s="52">
        <f t="array" ref="K667">IF(B667="","",IFERROR(XLOOKUP(B667,DATA!$B$4:$B$2103,DATA!$N$4:$N$2103,0,0,1),0))</f>
        <v>4174.99</v>
      </c>
      <c r="L667" s="86">
        <f t="shared" si="2"/>
        <v>11.43832877</v>
      </c>
      <c r="M667" s="52">
        <f t="array" ref="M667">IF(B667="","",IFERROR(XLOOKUP(B667,DATA!$B$4:$B$2103,DATA!$P$4:$P$2103,0,0,1),0))</f>
        <v>0</v>
      </c>
      <c r="N667" s="52">
        <f t="shared" si="3"/>
        <v>40</v>
      </c>
      <c r="O667" s="52">
        <f t="shared" si="4"/>
        <v>120</v>
      </c>
      <c r="P667" s="52">
        <f t="shared" si="5"/>
        <v>21</v>
      </c>
      <c r="Q667" s="52" t="str">
        <f t="shared" si="6"/>
        <v>PRECAUCION</v>
      </c>
      <c r="R667" s="52" t="str">
        <f t="shared" si="7"/>
        <v>MONITOREAR 48H</v>
      </c>
      <c r="S667" s="52">
        <f t="shared" si="8"/>
        <v>0</v>
      </c>
      <c r="T667" s="53">
        <f t="shared" si="9"/>
        <v>0</v>
      </c>
      <c r="U667" s="52" t="str">
        <f t="array" ref="U667">IF(B667="","",IFERROR(XLOOKUP(B667,DATA!$B$4:$B$2103,DATA!$M$4:$M$2103,"",0,1),""))</f>
        <v>A</v>
      </c>
      <c r="V667" s="52" t="str">
        <f t="array" ref="V667">IF(B667="","",IFERROR(XLOOKUP(B667,DATA!$B$4:$B$2103,DATA!$X$4:$X$2103,"",0,1),""))</f>
        <v>LUBRICNTES</v>
      </c>
      <c r="W667" s="52" t="str">
        <f t="array" ref="W667">IF(B667="","",IFERROR(XLOOKUP(B667,DATA!$B$4:$B$2103,DATA!$H$4:$H$2103,"",0,1),""))</f>
        <v>LUBRICANTES</v>
      </c>
      <c r="X667" s="52" t="str">
        <f t="shared" si="10"/>
        <v>2-ALTA</v>
      </c>
      <c r="Y667" s="87" t="str">
        <f t="shared" si="11"/>
        <v/>
      </c>
      <c r="Z667" s="52" t="str">
        <f t="shared" si="12"/>
        <v/>
      </c>
    </row>
    <row r="668" ht="15.75" customHeight="1">
      <c r="B668" s="47">
        <f>IF(DATA!B668="","",DATA!B668)</f>
        <v>43000007</v>
      </c>
      <c r="C668" s="47">
        <f t="array" ref="C668">IF(B668="","",IFERROR(XLOOKUP(B668,DATA!$B$4:$B$2103,DATA!$D$4:$D$2103,"",0,1),""))</f>
        <v>600038</v>
      </c>
      <c r="D668" s="47" t="str">
        <f t="array" ref="D668">IF(B668="","",IFERROR(XLOOKUP(B668,DATA!$B$4:$B$2103,DATA!$C$4:$C$2103,"",0,1),""))</f>
        <v>ACEITE HIDRAULICO ATF D/M DRUM</v>
      </c>
      <c r="E668" s="47">
        <f t="array" ref="E668">IF(B668="","",IFERROR(XLOOKUP(B668,DATA!$B$4:$B$2103,DATA!$W$4:$W$2103,"",0,1),""))</f>
        <v>830095213</v>
      </c>
      <c r="F668" s="47" t="str">
        <f t="array" ref="F668">IF(B668="","",IFERROR(XLOOKUP(E668,PROVEEDORES!$A$2:$A$200,PROVEEDORES!$B$2:$B$200,"NO ENCONTRADO",0,1),""))</f>
        <v>ORGANIZACION TERPEL S.A.</v>
      </c>
      <c r="G668" s="47" t="str">
        <f t="array" ref="G668">IF(B668="","",IFERROR(XLOOKUP(B668,DATA!$B$4:$B$2103,DATA!$L$4:$L$2103,"",0,1),""))</f>
        <v>GL</v>
      </c>
      <c r="H668" s="47">
        <f t="array" ref="H668">IF(B668="","",IFERROR(XLOOKUP(B668,DATA!$B$4:$B$2103,DATA!$E$4:$E$2103,0,0,1),0))</f>
        <v>152.05</v>
      </c>
      <c r="I668" s="48">
        <f t="array" ref="I668">IF(B668="","",IFERROR(XLOOKUP(B668,DATA!$B$4:$B$2103,DATA!$F$4:$F$2103,0,0,1),0))</f>
        <v>56524.09</v>
      </c>
      <c r="J668" s="48">
        <f t="shared" si="1"/>
        <v>8594487.885</v>
      </c>
      <c r="K668" s="47">
        <f t="array" ref="K668">IF(B668="","",IFERROR(XLOOKUP(B668,DATA!$B$4:$B$2103,DATA!$N$4:$N$2103,0,0,1),0))</f>
        <v>3813.98</v>
      </c>
      <c r="L668" s="85">
        <f t="shared" si="2"/>
        <v>10.44926027</v>
      </c>
      <c r="M668" s="47">
        <f t="array" ref="M668">IF(B668="","",IFERROR(XLOOKUP(B668,DATA!$B$4:$B$2103,DATA!$P$4:$P$2103,0,0,1),0))</f>
        <v>0</v>
      </c>
      <c r="N668" s="47">
        <f t="shared" si="3"/>
        <v>37</v>
      </c>
      <c r="O668" s="47">
        <f t="shared" si="4"/>
        <v>110</v>
      </c>
      <c r="P668" s="47">
        <f t="shared" si="5"/>
        <v>15</v>
      </c>
      <c r="Q668" s="47" t="str">
        <f t="shared" si="6"/>
        <v>PRECAUCION</v>
      </c>
      <c r="R668" s="47" t="str">
        <f t="shared" si="7"/>
        <v>MONITOREAR 48H</v>
      </c>
      <c r="S668" s="47">
        <f t="shared" si="8"/>
        <v>0</v>
      </c>
      <c r="T668" s="48">
        <f t="shared" si="9"/>
        <v>0</v>
      </c>
      <c r="U668" s="47" t="str">
        <f t="array" ref="U668">IF(B668="","",IFERROR(XLOOKUP(B668,DATA!$B$4:$B$2103,DATA!$M$4:$M$2103,"",0,1),""))</f>
        <v>A</v>
      </c>
      <c r="V668" s="47" t="str">
        <f t="array" ref="V668">IF(B668="","",IFERROR(XLOOKUP(B668,DATA!$B$4:$B$2103,DATA!$X$4:$X$2103,"",0,1),""))</f>
        <v>LUBRICNTES</v>
      </c>
      <c r="W668" s="47" t="str">
        <f t="array" ref="W668">IF(B668="","",IFERROR(XLOOKUP(B668,DATA!$B$4:$B$2103,DATA!$H$4:$H$2103,"",0,1),""))</f>
        <v>LUBRICANTES</v>
      </c>
      <c r="X668" s="47" t="str">
        <f t="shared" si="10"/>
        <v>2-ALTA</v>
      </c>
      <c r="Y668" s="65" t="str">
        <f t="shared" si="11"/>
        <v/>
      </c>
      <c r="Z668" s="47" t="str">
        <f t="shared" si="12"/>
        <v/>
      </c>
    </row>
    <row r="669" ht="15.75" customHeight="1">
      <c r="B669" s="52">
        <f>IF(DATA!B669="","",DATA!B669)</f>
        <v>43000008</v>
      </c>
      <c r="C669" s="52" t="str">
        <f t="array" ref="C669">IF(B669="","",IFERROR(XLOOKUP(B669,DATA!$B$4:$B$2103,DATA!$D$4:$D$2103,"",0,1),""))</f>
        <v>FT-18-1-001</v>
      </c>
      <c r="D669" s="52" t="str">
        <f t="array" ref="D669">IF(B669="","",IFERROR(XLOOKUP(B669,DATA!$B$4:$B$2103,DATA!$C$4:$C$2103,"",0,1),""))</f>
        <v>GRASERA CARDAN ALTERNADOR</v>
      </c>
      <c r="E669" s="52">
        <f t="array" ref="E669">IF(B669="","",IFERROR(XLOOKUP(B669,DATA!$B$4:$B$2103,DATA!$W$4:$W$2103,"",0,1),""))</f>
        <v>830136884</v>
      </c>
      <c r="F669" s="52" t="str">
        <f t="array" ref="F669">IF(B669="","",IFERROR(XLOOKUP(E669,PROVEEDORES!$A$2:$A$200,PROVEEDORES!$B$2:$B$200,"NO ENCONTRADO",0,1),""))</f>
        <v>FTCAR S.A.S.</v>
      </c>
      <c r="G669" s="52" t="str">
        <f t="array" ref="G669">IF(B669="","",IFERROR(XLOOKUP(B669,DATA!$B$4:$B$2103,DATA!$L$4:$L$2103,"",0,1),""))</f>
        <v>UND</v>
      </c>
      <c r="H669" s="52">
        <f t="array" ref="H669">IF(B669="","",IFERROR(XLOOKUP(B669,DATA!$B$4:$B$2103,DATA!$E$4:$E$2103,0,0,1),0))</f>
        <v>0</v>
      </c>
      <c r="I669" s="53">
        <f t="array" ref="I669">IF(B669="","",IFERROR(XLOOKUP(B669,DATA!$B$4:$B$2103,DATA!$F$4:$F$2103,0,0,1),0))</f>
        <v>0</v>
      </c>
      <c r="J669" s="53">
        <f t="shared" si="1"/>
        <v>0</v>
      </c>
      <c r="K669" s="52">
        <f t="array" ref="K669">IF(B669="","",IFERROR(XLOOKUP(B669,DATA!$B$4:$B$2103,DATA!$N$4:$N$2103,0,0,1),0))</f>
        <v>0</v>
      </c>
      <c r="L669" s="86">
        <f t="shared" si="2"/>
        <v>0</v>
      </c>
      <c r="M669" s="52">
        <f t="array" ref="M669">IF(B669="","",IFERROR(XLOOKUP(B669,DATA!$B$4:$B$2103,DATA!$P$4:$P$2103,0,0,1),0))</f>
        <v>0</v>
      </c>
      <c r="N669" s="52">
        <f t="shared" si="3"/>
        <v>0</v>
      </c>
      <c r="O669" s="52">
        <f t="shared" si="4"/>
        <v>0</v>
      </c>
      <c r="P669" s="52" t="str">
        <f t="shared" si="5"/>
        <v/>
      </c>
      <c r="Q669" s="52" t="str">
        <f t="shared" si="6"/>
        <v>CRITICO</v>
      </c>
      <c r="R669" s="52" t="str">
        <f t="shared" si="7"/>
        <v>PEDIR INMEDIATAMENTE</v>
      </c>
      <c r="S669" s="52">
        <f t="shared" si="8"/>
        <v>0</v>
      </c>
      <c r="T669" s="53">
        <f t="shared" si="9"/>
        <v>0</v>
      </c>
      <c r="U669" s="52" t="str">
        <f t="array" ref="U669">IF(B669="","",IFERROR(XLOOKUP(B669,DATA!$B$4:$B$2103,DATA!$M$4:$M$2103,"",0,1),""))</f>
        <v>A</v>
      </c>
      <c r="V669" s="52" t="str">
        <f t="array" ref="V669">IF(B669="","",IFERROR(XLOOKUP(B669,DATA!$B$4:$B$2103,DATA!$X$4:$X$2103,"",0,1),""))</f>
        <v>SU01A0304</v>
      </c>
      <c r="W669" s="52" t="str">
        <f t="array" ref="W669">IF(B669="","",IFERROR(XLOOKUP(B669,DATA!$B$4:$B$2103,DATA!$H$4:$H$2103,"",0,1),""))</f>
        <v>LUBRICANTES</v>
      </c>
      <c r="X669" s="52" t="str">
        <f t="shared" si="10"/>
        <v>1-MAXIMA</v>
      </c>
      <c r="Y669" s="87" t="str">
        <f t="shared" si="11"/>
        <v/>
      </c>
      <c r="Z669" s="52">
        <f t="shared" si="12"/>
        <v>43000008</v>
      </c>
    </row>
    <row r="670" ht="15.75" customHeight="1">
      <c r="B670" s="47">
        <f>IF(DATA!B670="","",DATA!B670)</f>
        <v>43000009</v>
      </c>
      <c r="C670" s="47">
        <f t="array" ref="C670">IF(B670="","",IFERROR(XLOOKUP(B670,DATA!$B$4:$B$2103,DATA!$D$4:$D$2103,"",0,1),""))</f>
        <v>15000000000</v>
      </c>
      <c r="D670" s="47" t="str">
        <f t="array" ref="D670">IF(B670="","",IFERROR(XLOOKUP(B670,DATA!$B$4:$B$2103,DATA!$C$4:$C$2103,"",0,1),""))</f>
        <v>ELECTROVALVULA TRANSMISIÓN TB</v>
      </c>
      <c r="E670" s="47">
        <f t="array" ref="E670">IF(B670="","",IFERROR(XLOOKUP(B670,DATA!$B$4:$B$2103,DATA!$W$4:$W$2103,"",0,1),""))</f>
        <v>900176171</v>
      </c>
      <c r="F670" s="47" t="str">
        <f t="array" ref="F670">IF(B670="","",IFERROR(XLOOKUP(E670,PROVEEDORES!$A$2:$A$200,PROVEEDORES!$B$2:$B$200,"NO ENCONTRADO",0,1),""))</f>
        <v>VOITH TURBO COLOMBIA S.A.S.</v>
      </c>
      <c r="G670" s="47" t="str">
        <f t="array" ref="G670">IF(B670="","",IFERROR(XLOOKUP(B670,DATA!$B$4:$B$2103,DATA!$L$4:$L$2103,"",0,1),""))</f>
        <v>UND</v>
      </c>
      <c r="H670" s="47">
        <f t="array" ref="H670">IF(B670="","",IFERROR(XLOOKUP(B670,DATA!$B$4:$B$2103,DATA!$E$4:$E$2103,0,0,1),0))</f>
        <v>0</v>
      </c>
      <c r="I670" s="48">
        <f t="array" ref="I670">IF(B670="","",IFERROR(XLOOKUP(B670,DATA!$B$4:$B$2103,DATA!$F$4:$F$2103,0,0,1),0))</f>
        <v>1077685</v>
      </c>
      <c r="J670" s="48">
        <f t="shared" si="1"/>
        <v>0</v>
      </c>
      <c r="K670" s="47">
        <f t="array" ref="K670">IF(B670="","",IFERROR(XLOOKUP(B670,DATA!$B$4:$B$2103,DATA!$N$4:$N$2103,0,0,1),0))</f>
        <v>2</v>
      </c>
      <c r="L670" s="85">
        <f t="shared" si="2"/>
        <v>0.005479452055</v>
      </c>
      <c r="M670" s="47">
        <f t="array" ref="M670">IF(B670="","",IFERROR(XLOOKUP(B670,DATA!$B$4:$B$2103,DATA!$P$4:$P$2103,0,0,1),0))</f>
        <v>0</v>
      </c>
      <c r="N670" s="47">
        <f t="shared" si="3"/>
        <v>0</v>
      </c>
      <c r="O670" s="47">
        <f t="shared" si="4"/>
        <v>0</v>
      </c>
      <c r="P670" s="47">
        <f t="shared" si="5"/>
        <v>0</v>
      </c>
      <c r="Q670" s="47" t="str">
        <f t="shared" si="6"/>
        <v>CRITICO</v>
      </c>
      <c r="R670" s="47" t="str">
        <f t="shared" si="7"/>
        <v>PEDIR INMEDIATAMENTE</v>
      </c>
      <c r="S670" s="47">
        <f t="shared" si="8"/>
        <v>0</v>
      </c>
      <c r="T670" s="48">
        <f t="shared" si="9"/>
        <v>0</v>
      </c>
      <c r="U670" s="47" t="str">
        <f t="array" ref="U670">IF(B670="","",IFERROR(XLOOKUP(B670,DATA!$B$4:$B$2103,DATA!$M$4:$M$2103,"",0,1),""))</f>
        <v>B</v>
      </c>
      <c r="V670" s="47" t="str">
        <f t="array" ref="V670">IF(B670="","",IFERROR(XLOOKUP(B670,DATA!$B$4:$B$2103,DATA!$X$4:$X$2103,"",0,1),""))</f>
        <v>SU01A0202</v>
      </c>
      <c r="W670" s="47" t="str">
        <f t="array" ref="W670">IF(B670="","",IFERROR(XLOOKUP(B670,DATA!$B$4:$B$2103,DATA!$H$4:$H$2103,"",0,1),""))</f>
        <v>CAJA</v>
      </c>
      <c r="X670" s="47" t="str">
        <f t="shared" si="10"/>
        <v>3-MEDIA</v>
      </c>
      <c r="Y670" s="65">
        <f t="shared" si="11"/>
        <v>2.0067</v>
      </c>
      <c r="Z670" s="47">
        <f t="shared" si="12"/>
        <v>43000009</v>
      </c>
    </row>
    <row r="671" ht="15.75" customHeight="1">
      <c r="B671" s="52">
        <f>IF(DATA!B671="","",DATA!B671)</f>
        <v>43000010</v>
      </c>
      <c r="C671" s="52">
        <f t="array" ref="C671">IF(B671="","",IFERROR(XLOOKUP(B671,DATA!$B$4:$B$2103,DATA!$D$4:$D$2103,"",0,1),""))</f>
        <v>20907634</v>
      </c>
      <c r="D671" s="52" t="str">
        <f t="array" ref="D671">IF(B671="","",IFERROR(XLOOKUP(B671,DATA!$B$4:$B$2103,DATA!$C$4:$C$2103,"",0,1),""))</f>
        <v>DEFLECTOR</v>
      </c>
      <c r="E671" s="52">
        <f t="array" ref="E671">IF(B671="","",IFERROR(XLOOKUP(B671,DATA!$B$4:$B$2103,DATA!$W$4:$W$2103,"",0,1),""))</f>
        <v>900315569</v>
      </c>
      <c r="F671" s="52" t="str">
        <f t="array" ref="F671">IF(B671="","",IFERROR(XLOOKUP(E671,PROVEEDORES!$A$2:$A$200,PROVEEDORES!$B$2:$B$200,"NO ENCONTRADO",0,1),""))</f>
        <v>VOLVO GROUP COLOMBIA S A S</v>
      </c>
      <c r="G671" s="52" t="str">
        <f t="array" ref="G671">IF(B671="","",IFERROR(XLOOKUP(B671,DATA!$B$4:$B$2103,DATA!$L$4:$L$2103,"",0,1),""))</f>
        <v>UND</v>
      </c>
      <c r="H671" s="52">
        <f t="array" ref="H671">IF(B671="","",IFERROR(XLOOKUP(B671,DATA!$B$4:$B$2103,DATA!$E$4:$E$2103,0,0,1),0))</f>
        <v>2</v>
      </c>
      <c r="I671" s="53">
        <f t="array" ref="I671">IF(B671="","",IFERROR(XLOOKUP(B671,DATA!$B$4:$B$2103,DATA!$F$4:$F$2103,0,0,1),0))</f>
        <v>142544.2</v>
      </c>
      <c r="J671" s="53">
        <f t="shared" si="1"/>
        <v>285088.4</v>
      </c>
      <c r="K671" s="52">
        <f t="array" ref="K671">IF(B671="","",IFERROR(XLOOKUP(B671,DATA!$B$4:$B$2103,DATA!$N$4:$N$2103,0,0,1),0))</f>
        <v>55</v>
      </c>
      <c r="L671" s="86">
        <f t="shared" si="2"/>
        <v>0.1506849315</v>
      </c>
      <c r="M671" s="52">
        <f t="array" ref="M671">IF(B671="","",IFERROR(XLOOKUP(B671,DATA!$B$4:$B$2103,DATA!$P$4:$P$2103,0,0,1),0))</f>
        <v>0</v>
      </c>
      <c r="N671" s="52">
        <f t="shared" si="3"/>
        <v>1</v>
      </c>
      <c r="O671" s="52">
        <f t="shared" si="4"/>
        <v>2</v>
      </c>
      <c r="P671" s="52">
        <f t="shared" si="5"/>
        <v>13</v>
      </c>
      <c r="Q671" s="52" t="str">
        <f t="shared" si="6"/>
        <v>REORDEN INMEDIATO</v>
      </c>
      <c r="R671" s="52" t="str">
        <f t="shared" si="7"/>
        <v>GENERAR OC EN 24H</v>
      </c>
      <c r="S671" s="52">
        <f t="shared" si="8"/>
        <v>0</v>
      </c>
      <c r="T671" s="53">
        <f t="shared" si="9"/>
        <v>0</v>
      </c>
      <c r="U671" s="52" t="str">
        <f t="array" ref="U671">IF(B671="","",IFERROR(XLOOKUP(B671,DATA!$B$4:$B$2103,DATA!$M$4:$M$2103,"",0,1),""))</f>
        <v>A</v>
      </c>
      <c r="V671" s="52" t="str">
        <f t="array" ref="V671">IF(B671="","",IFERROR(XLOOKUP(B671,DATA!$B$4:$B$2103,DATA!$X$4:$X$2103,"",0,1),""))</f>
        <v>SU01F0202</v>
      </c>
      <c r="W671" s="52" t="str">
        <f t="array" ref="W671">IF(B671="","",IFERROR(XLOOKUP(B671,DATA!$B$4:$B$2103,DATA!$H$4:$H$2103,"",0,1),""))</f>
        <v>PLATAFORMA</v>
      </c>
      <c r="X671" s="52" t="str">
        <f t="shared" si="10"/>
        <v>2-ALTA</v>
      </c>
      <c r="Y671" s="87" t="str">
        <f t="shared" si="11"/>
        <v/>
      </c>
      <c r="Z671" s="52" t="str">
        <f t="shared" si="12"/>
        <v/>
      </c>
    </row>
    <row r="672" ht="15.75" customHeight="1">
      <c r="B672" s="47">
        <f>IF(DATA!B672="","",DATA!B672)</f>
        <v>43000011</v>
      </c>
      <c r="C672" s="47">
        <f t="array" ref="C672">IF(B672="","",IFERROR(XLOOKUP(B672,DATA!$B$4:$B$2103,DATA!$D$4:$D$2103,"",0,1),""))</f>
        <v>21448461</v>
      </c>
      <c r="D672" s="47" t="str">
        <f t="array" ref="D672">IF(B672="","",IFERROR(XLOOKUP(B672,DATA!$B$4:$B$2103,DATA!$C$4:$C$2103,"",0,1),""))</f>
        <v>SELLO</v>
      </c>
      <c r="E672" s="47">
        <f t="array" ref="E672">IF(B672="","",IFERROR(XLOOKUP(B672,DATA!$B$4:$B$2103,DATA!$W$4:$W$2103,"",0,1),""))</f>
        <v>900315569</v>
      </c>
      <c r="F672" s="47" t="str">
        <f t="array" ref="F672">IF(B672="","",IFERROR(XLOOKUP(E672,PROVEEDORES!$A$2:$A$200,PROVEEDORES!$B$2:$B$200,"NO ENCONTRADO",0,1),""))</f>
        <v>VOLVO GROUP COLOMBIA S A S</v>
      </c>
      <c r="G672" s="47" t="str">
        <f t="array" ref="G672">IF(B672="","",IFERROR(XLOOKUP(B672,DATA!$B$4:$B$2103,DATA!$L$4:$L$2103,"",0,1),""))</f>
        <v>UND</v>
      </c>
      <c r="H672" s="47">
        <f t="array" ref="H672">IF(B672="","",IFERROR(XLOOKUP(B672,DATA!$B$4:$B$2103,DATA!$E$4:$E$2103,0,0,1),0))</f>
        <v>2</v>
      </c>
      <c r="I672" s="48">
        <f t="array" ref="I672">IF(B672="","",IFERROR(XLOOKUP(B672,DATA!$B$4:$B$2103,DATA!$F$4:$F$2103,0,0,1),0))</f>
        <v>308178.7</v>
      </c>
      <c r="J672" s="48">
        <f t="shared" si="1"/>
        <v>616357.4</v>
      </c>
      <c r="K672" s="47">
        <f t="array" ref="K672">IF(B672="","",IFERROR(XLOOKUP(B672,DATA!$B$4:$B$2103,DATA!$N$4:$N$2103,0,0,1),0))</f>
        <v>57</v>
      </c>
      <c r="L672" s="85">
        <f t="shared" si="2"/>
        <v>0.1561643836</v>
      </c>
      <c r="M672" s="47">
        <f t="array" ref="M672">IF(B672="","",IFERROR(XLOOKUP(B672,DATA!$B$4:$B$2103,DATA!$P$4:$P$2103,0,0,1),0))</f>
        <v>0</v>
      </c>
      <c r="N672" s="47">
        <f t="shared" si="3"/>
        <v>1</v>
      </c>
      <c r="O672" s="47">
        <f t="shared" si="4"/>
        <v>2</v>
      </c>
      <c r="P672" s="47">
        <f t="shared" si="5"/>
        <v>13</v>
      </c>
      <c r="Q672" s="47" t="str">
        <f t="shared" si="6"/>
        <v>REORDEN INMEDIATO</v>
      </c>
      <c r="R672" s="47" t="str">
        <f t="shared" si="7"/>
        <v>GENERAR OC EN 24H</v>
      </c>
      <c r="S672" s="47">
        <f t="shared" si="8"/>
        <v>0</v>
      </c>
      <c r="T672" s="48">
        <f t="shared" si="9"/>
        <v>0</v>
      </c>
      <c r="U672" s="47" t="str">
        <f t="array" ref="U672">IF(B672="","",IFERROR(XLOOKUP(B672,DATA!$B$4:$B$2103,DATA!$M$4:$M$2103,"",0,1),""))</f>
        <v>A</v>
      </c>
      <c r="V672" s="47" t="str">
        <f t="array" ref="V672">IF(B672="","",IFERROR(XLOOKUP(B672,DATA!$B$4:$B$2103,DATA!$X$4:$X$2103,"",0,1),""))</f>
        <v>SU01F0302</v>
      </c>
      <c r="W672" s="47" t="str">
        <f t="array" ref="W672">IF(B672="","",IFERROR(XLOOKUP(B672,DATA!$B$4:$B$2103,DATA!$H$4:$H$2103,"",0,1),""))</f>
        <v>PLATAFORMA</v>
      </c>
      <c r="X672" s="47" t="str">
        <f t="shared" si="10"/>
        <v>2-ALTA</v>
      </c>
      <c r="Y672" s="65" t="str">
        <f t="shared" si="11"/>
        <v/>
      </c>
      <c r="Z672" s="47" t="str">
        <f t="shared" si="12"/>
        <v/>
      </c>
    </row>
    <row r="673" ht="15.75" customHeight="1">
      <c r="B673" s="52">
        <f>IF(DATA!B673="","",DATA!B673)</f>
        <v>43000012</v>
      </c>
      <c r="C673" s="52">
        <f t="array" ref="C673">IF(B673="","",IFERROR(XLOOKUP(B673,DATA!$B$4:$B$2103,DATA!$D$4:$D$2103,"",0,1),""))</f>
        <v>8171338</v>
      </c>
      <c r="D673" s="52" t="str">
        <f t="array" ref="D673">IF(B673="","",IFERROR(XLOOKUP(B673,DATA!$B$4:$B$2103,DATA!$C$4:$C$2103,"",0,1),""))</f>
        <v>RETEN TUERCA</v>
      </c>
      <c r="E673" s="52">
        <f t="array" ref="E673">IF(B673="","",IFERROR(XLOOKUP(B673,DATA!$B$4:$B$2103,DATA!$W$4:$W$2103,"",0,1),""))</f>
        <v>900315569</v>
      </c>
      <c r="F673" s="52" t="str">
        <f t="array" ref="F673">IF(B673="","",IFERROR(XLOOKUP(E673,PROVEEDORES!$A$2:$A$200,PROVEEDORES!$B$2:$B$200,"NO ENCONTRADO",0,1),""))</f>
        <v>VOLVO GROUP COLOMBIA S A S</v>
      </c>
      <c r="G673" s="52" t="str">
        <f t="array" ref="G673">IF(B673="","",IFERROR(XLOOKUP(B673,DATA!$B$4:$B$2103,DATA!$L$4:$L$2103,"",0,1),""))</f>
        <v>UND</v>
      </c>
      <c r="H673" s="52">
        <f t="array" ref="H673">IF(B673="","",IFERROR(XLOOKUP(B673,DATA!$B$4:$B$2103,DATA!$E$4:$E$2103,0,0,1),0))</f>
        <v>2</v>
      </c>
      <c r="I673" s="53">
        <f t="array" ref="I673">IF(B673="","",IFERROR(XLOOKUP(B673,DATA!$B$4:$B$2103,DATA!$F$4:$F$2103,0,0,1),0))</f>
        <v>194793.1</v>
      </c>
      <c r="J673" s="53">
        <f t="shared" si="1"/>
        <v>389586.2</v>
      </c>
      <c r="K673" s="52">
        <f t="array" ref="K673">IF(B673="","",IFERROR(XLOOKUP(B673,DATA!$B$4:$B$2103,DATA!$N$4:$N$2103,0,0,1),0))</f>
        <v>58</v>
      </c>
      <c r="L673" s="86">
        <f t="shared" si="2"/>
        <v>0.1589041096</v>
      </c>
      <c r="M673" s="52">
        <f t="array" ref="M673">IF(B673="","",IFERROR(XLOOKUP(B673,DATA!$B$4:$B$2103,DATA!$P$4:$P$2103,0,0,1),0))</f>
        <v>0</v>
      </c>
      <c r="N673" s="52">
        <f t="shared" si="3"/>
        <v>1</v>
      </c>
      <c r="O673" s="52">
        <f t="shared" si="4"/>
        <v>2</v>
      </c>
      <c r="P673" s="52">
        <f t="shared" si="5"/>
        <v>13</v>
      </c>
      <c r="Q673" s="52" t="str">
        <f t="shared" si="6"/>
        <v>REORDEN INMEDIATO</v>
      </c>
      <c r="R673" s="52" t="str">
        <f t="shared" si="7"/>
        <v>GENERAR OC EN 24H</v>
      </c>
      <c r="S673" s="52">
        <f t="shared" si="8"/>
        <v>0</v>
      </c>
      <c r="T673" s="53">
        <f t="shared" si="9"/>
        <v>0</v>
      </c>
      <c r="U673" s="52" t="str">
        <f t="array" ref="U673">IF(B673="","",IFERROR(XLOOKUP(B673,DATA!$B$4:$B$2103,DATA!$M$4:$M$2103,"",0,1),""))</f>
        <v>A</v>
      </c>
      <c r="V673" s="52" t="str">
        <f t="array" ref="V673">IF(B673="","",IFERROR(XLOOKUP(B673,DATA!$B$4:$B$2103,DATA!$X$4:$X$2103,"",0,1),""))</f>
        <v>SU01F0304</v>
      </c>
      <c r="W673" s="52" t="str">
        <f t="array" ref="W673">IF(B673="","",IFERROR(XLOOKUP(B673,DATA!$B$4:$B$2103,DATA!$H$4:$H$2103,"",0,1),""))</f>
        <v>PLATAFORMA</v>
      </c>
      <c r="X673" s="52" t="str">
        <f t="shared" si="10"/>
        <v>2-ALTA</v>
      </c>
      <c r="Y673" s="87" t="str">
        <f t="shared" si="11"/>
        <v/>
      </c>
      <c r="Z673" s="52" t="str">
        <f t="shared" si="12"/>
        <v/>
      </c>
    </row>
    <row r="674" ht="15.75" customHeight="1">
      <c r="B674" s="47">
        <f>IF(DATA!B674="","",DATA!B674)</f>
        <v>43000013</v>
      </c>
      <c r="C674" s="47">
        <f t="array" ref="C674">IF(B674="","",IFERROR(XLOOKUP(B674,DATA!$B$4:$B$2103,DATA!$D$4:$D$2103,"",0,1),""))</f>
        <v>1524857</v>
      </c>
      <c r="D674" s="47" t="str">
        <f t="array" ref="D674">IF(B674="","",IFERROR(XLOOKUP(B674,DATA!$B$4:$B$2103,DATA!$C$4:$C$2103,"",0,1),""))</f>
        <v>COJINETE RODILLO DER</v>
      </c>
      <c r="E674" s="47">
        <f t="array" ref="E674">IF(B674="","",IFERROR(XLOOKUP(B674,DATA!$B$4:$B$2103,DATA!$W$4:$W$2103,"",0,1),""))</f>
        <v>900315569</v>
      </c>
      <c r="F674" s="47" t="str">
        <f t="array" ref="F674">IF(B674="","",IFERROR(XLOOKUP(E674,PROVEEDORES!$A$2:$A$200,PROVEEDORES!$B$2:$B$200,"NO ENCONTRADO",0,1),""))</f>
        <v>VOLVO GROUP COLOMBIA S A S</v>
      </c>
      <c r="G674" s="47" t="str">
        <f t="array" ref="G674">IF(B674="","",IFERROR(XLOOKUP(B674,DATA!$B$4:$B$2103,DATA!$L$4:$L$2103,"",0,1),""))</f>
        <v>UND</v>
      </c>
      <c r="H674" s="47">
        <f t="array" ref="H674">IF(B674="","",IFERROR(XLOOKUP(B674,DATA!$B$4:$B$2103,DATA!$E$4:$E$2103,0,0,1),0))</f>
        <v>3</v>
      </c>
      <c r="I674" s="48">
        <f t="array" ref="I674">IF(B674="","",IFERROR(XLOOKUP(B674,DATA!$B$4:$B$2103,DATA!$F$4:$F$2103,0,0,1),0))</f>
        <v>782557.2</v>
      </c>
      <c r="J674" s="48">
        <f t="shared" si="1"/>
        <v>2347671.6</v>
      </c>
      <c r="K674" s="47">
        <f t="array" ref="K674">IF(B674="","",IFERROR(XLOOKUP(B674,DATA!$B$4:$B$2103,DATA!$N$4:$N$2103,0,0,1),0))</f>
        <v>29</v>
      </c>
      <c r="L674" s="85">
        <f t="shared" si="2"/>
        <v>0.07945205479</v>
      </c>
      <c r="M674" s="47">
        <f t="array" ref="M674">IF(B674="","",IFERROR(XLOOKUP(B674,DATA!$B$4:$B$2103,DATA!$P$4:$P$2103,0,0,1),0))</f>
        <v>0</v>
      </c>
      <c r="N674" s="47">
        <f t="shared" si="3"/>
        <v>0</v>
      </c>
      <c r="O674" s="47">
        <f t="shared" si="4"/>
        <v>1</v>
      </c>
      <c r="P674" s="47">
        <f t="shared" si="5"/>
        <v>38</v>
      </c>
      <c r="Q674" s="47" t="str">
        <f t="shared" si="6"/>
        <v>OPTIMO</v>
      </c>
      <c r="R674" s="47" t="str">
        <f t="shared" si="7"/>
        <v>NIVEL OPTIMO</v>
      </c>
      <c r="S674" s="47">
        <f t="shared" si="8"/>
        <v>0</v>
      </c>
      <c r="T674" s="48">
        <f t="shared" si="9"/>
        <v>0</v>
      </c>
      <c r="U674" s="47" t="str">
        <f t="array" ref="U674">IF(B674="","",IFERROR(XLOOKUP(B674,DATA!$B$4:$B$2103,DATA!$M$4:$M$2103,"",0,1),""))</f>
        <v>A</v>
      </c>
      <c r="V674" s="47" t="str">
        <f t="array" ref="V674">IF(B674="","",IFERROR(XLOOKUP(B674,DATA!$B$4:$B$2103,DATA!$X$4:$X$2103,"",0,1),""))</f>
        <v>SU01F0202</v>
      </c>
      <c r="W674" s="47" t="str">
        <f t="array" ref="W674">IF(B674="","",IFERROR(XLOOKUP(B674,DATA!$B$4:$B$2103,DATA!$H$4:$H$2103,"",0,1),""))</f>
        <v>PLATAFORMA</v>
      </c>
      <c r="X674" s="47" t="str">
        <f t="shared" si="10"/>
        <v>2-ALTA</v>
      </c>
      <c r="Y674" s="65" t="str">
        <f t="shared" si="11"/>
        <v/>
      </c>
      <c r="Z674" s="47" t="str">
        <f t="shared" si="12"/>
        <v/>
      </c>
    </row>
    <row r="675" ht="15.75" customHeight="1">
      <c r="B675" s="52">
        <f>IF(DATA!B675="","",DATA!B675)</f>
        <v>43000014</v>
      </c>
      <c r="C675" s="52">
        <f t="array" ref="C675">IF(B675="","",IFERROR(XLOOKUP(B675,DATA!$B$4:$B$2103,DATA!$D$4:$D$2103,"",0,1),""))</f>
        <v>184623</v>
      </c>
      <c r="D675" s="52" t="str">
        <f t="array" ref="D675">IF(B675="","",IFERROR(XLOOKUP(B675,DATA!$B$4:$B$2103,DATA!$C$4:$C$2103,"",0,1),""))</f>
        <v>COJINETE RODILLO IZQ</v>
      </c>
      <c r="E675" s="52">
        <f t="array" ref="E675">IF(B675="","",IFERROR(XLOOKUP(B675,DATA!$B$4:$B$2103,DATA!$W$4:$W$2103,"",0,1),""))</f>
        <v>900315569</v>
      </c>
      <c r="F675" s="52" t="str">
        <f t="array" ref="F675">IF(B675="","",IFERROR(XLOOKUP(E675,PROVEEDORES!$A$2:$A$200,PROVEEDORES!$B$2:$B$200,"NO ENCONTRADO",0,1),""))</f>
        <v>VOLVO GROUP COLOMBIA S A S</v>
      </c>
      <c r="G675" s="52" t="str">
        <f t="array" ref="G675">IF(B675="","",IFERROR(XLOOKUP(B675,DATA!$B$4:$B$2103,DATA!$L$4:$L$2103,"",0,1),""))</f>
        <v>UND</v>
      </c>
      <c r="H675" s="52">
        <f t="array" ref="H675">IF(B675="","",IFERROR(XLOOKUP(B675,DATA!$B$4:$B$2103,DATA!$E$4:$E$2103,0,0,1),0))</f>
        <v>2</v>
      </c>
      <c r="I675" s="53">
        <f t="array" ref="I675">IF(B675="","",IFERROR(XLOOKUP(B675,DATA!$B$4:$B$2103,DATA!$F$4:$F$2103,0,0,1),0))</f>
        <v>658642.7</v>
      </c>
      <c r="J675" s="53">
        <f t="shared" si="1"/>
        <v>1317285.4</v>
      </c>
      <c r="K675" s="52">
        <f t="array" ref="K675">IF(B675="","",IFERROR(XLOOKUP(B675,DATA!$B$4:$B$2103,DATA!$N$4:$N$2103,0,0,1),0))</f>
        <v>29</v>
      </c>
      <c r="L675" s="86">
        <f t="shared" si="2"/>
        <v>0.07945205479</v>
      </c>
      <c r="M675" s="52">
        <f t="array" ref="M675">IF(B675="","",IFERROR(XLOOKUP(B675,DATA!$B$4:$B$2103,DATA!$P$4:$P$2103,0,0,1),0))</f>
        <v>0</v>
      </c>
      <c r="N675" s="52">
        <f t="shared" si="3"/>
        <v>0</v>
      </c>
      <c r="O675" s="52">
        <f t="shared" si="4"/>
        <v>1</v>
      </c>
      <c r="P675" s="52">
        <f t="shared" si="5"/>
        <v>25</v>
      </c>
      <c r="Q675" s="52" t="str">
        <f t="shared" si="6"/>
        <v>PRECAUCION</v>
      </c>
      <c r="R675" s="52" t="str">
        <f t="shared" si="7"/>
        <v>MONITOREAR 48H</v>
      </c>
      <c r="S675" s="52">
        <f t="shared" si="8"/>
        <v>0</v>
      </c>
      <c r="T675" s="53">
        <f t="shared" si="9"/>
        <v>0</v>
      </c>
      <c r="U675" s="52" t="str">
        <f t="array" ref="U675">IF(B675="","",IFERROR(XLOOKUP(B675,DATA!$B$4:$B$2103,DATA!$M$4:$M$2103,"",0,1),""))</f>
        <v>A</v>
      </c>
      <c r="V675" s="52" t="str">
        <f t="array" ref="V675">IF(B675="","",IFERROR(XLOOKUP(B675,DATA!$B$4:$B$2103,DATA!$X$4:$X$2103,"",0,1),""))</f>
        <v>SU01F0202</v>
      </c>
      <c r="W675" s="52" t="str">
        <f t="array" ref="W675">IF(B675="","",IFERROR(XLOOKUP(B675,DATA!$B$4:$B$2103,DATA!$H$4:$H$2103,"",0,1),""))</f>
        <v>PLATAFORMA</v>
      </c>
      <c r="X675" s="52" t="str">
        <f t="shared" si="10"/>
        <v>2-ALTA</v>
      </c>
      <c r="Y675" s="87" t="str">
        <f t="shared" si="11"/>
        <v/>
      </c>
      <c r="Z675" s="52" t="str">
        <f t="shared" si="12"/>
        <v/>
      </c>
    </row>
    <row r="676" ht="15.75" customHeight="1">
      <c r="B676" s="47">
        <f>IF(DATA!B676="","",DATA!B676)</f>
        <v>43000015</v>
      </c>
      <c r="C676" s="47">
        <f t="array" ref="C676">IF(B676="","",IFERROR(XLOOKUP(B676,DATA!$B$4:$B$2103,DATA!$D$4:$D$2103,"",0,1),""))</f>
        <v>1524926</v>
      </c>
      <c r="D676" s="47" t="str">
        <f t="array" ref="D676">IF(B676="","",IFERROR(XLOOKUP(B676,DATA!$B$4:$B$2103,DATA!$C$4:$C$2103,"",0,1),""))</f>
        <v>COJINETE PIÑON</v>
      </c>
      <c r="E676" s="47">
        <f t="array" ref="E676">IF(B676="","",IFERROR(XLOOKUP(B676,DATA!$B$4:$B$2103,DATA!$W$4:$W$2103,"",0,1),""))</f>
        <v>900315569</v>
      </c>
      <c r="F676" s="47" t="str">
        <f t="array" ref="F676">IF(B676="","",IFERROR(XLOOKUP(E676,PROVEEDORES!$A$2:$A$200,PROVEEDORES!$B$2:$B$200,"NO ENCONTRADO",0,1),""))</f>
        <v>VOLVO GROUP COLOMBIA S A S</v>
      </c>
      <c r="G676" s="47" t="str">
        <f t="array" ref="G676">IF(B676="","",IFERROR(XLOOKUP(B676,DATA!$B$4:$B$2103,DATA!$L$4:$L$2103,"",0,1),""))</f>
        <v>UND</v>
      </c>
      <c r="H676" s="47">
        <f t="array" ref="H676">IF(B676="","",IFERROR(XLOOKUP(B676,DATA!$B$4:$B$2103,DATA!$E$4:$E$2103,0,0,1),0))</f>
        <v>3</v>
      </c>
      <c r="I676" s="48">
        <f t="array" ref="I676">IF(B676="","",IFERROR(XLOOKUP(B676,DATA!$B$4:$B$2103,DATA!$F$4:$F$2103,0,0,1),0))</f>
        <v>1629965</v>
      </c>
      <c r="J676" s="48">
        <f t="shared" si="1"/>
        <v>4889895</v>
      </c>
      <c r="K676" s="47">
        <f t="array" ref="K676">IF(B676="","",IFERROR(XLOOKUP(B676,DATA!$B$4:$B$2103,DATA!$N$4:$N$2103,0,0,1),0))</f>
        <v>29</v>
      </c>
      <c r="L676" s="85">
        <f t="shared" si="2"/>
        <v>0.07945205479</v>
      </c>
      <c r="M676" s="47">
        <f t="array" ref="M676">IF(B676="","",IFERROR(XLOOKUP(B676,DATA!$B$4:$B$2103,DATA!$P$4:$P$2103,0,0,1),0))</f>
        <v>0</v>
      </c>
      <c r="N676" s="47">
        <f t="shared" si="3"/>
        <v>0</v>
      </c>
      <c r="O676" s="47">
        <f t="shared" si="4"/>
        <v>1</v>
      </c>
      <c r="P676" s="47">
        <f t="shared" si="5"/>
        <v>38</v>
      </c>
      <c r="Q676" s="47" t="str">
        <f t="shared" si="6"/>
        <v>OPTIMO</v>
      </c>
      <c r="R676" s="47" t="str">
        <f t="shared" si="7"/>
        <v>NIVEL OPTIMO</v>
      </c>
      <c r="S676" s="47">
        <f t="shared" si="8"/>
        <v>0</v>
      </c>
      <c r="T676" s="48">
        <f t="shared" si="9"/>
        <v>0</v>
      </c>
      <c r="U676" s="47" t="str">
        <f t="array" ref="U676">IF(B676="","",IFERROR(XLOOKUP(B676,DATA!$B$4:$B$2103,DATA!$M$4:$M$2103,"",0,1),""))</f>
        <v>A</v>
      </c>
      <c r="V676" s="47" t="str">
        <f t="array" ref="V676">IF(B676="","",IFERROR(XLOOKUP(B676,DATA!$B$4:$B$2103,DATA!$X$4:$X$2103,"",0,1),""))</f>
        <v>SU01F0202</v>
      </c>
      <c r="W676" s="47" t="str">
        <f t="array" ref="W676">IF(B676="","",IFERROR(XLOOKUP(B676,DATA!$B$4:$B$2103,DATA!$H$4:$H$2103,"",0,1),""))</f>
        <v>PLATAFORMA</v>
      </c>
      <c r="X676" s="47" t="str">
        <f t="shared" si="10"/>
        <v>2-ALTA</v>
      </c>
      <c r="Y676" s="65" t="str">
        <f t="shared" si="11"/>
        <v/>
      </c>
      <c r="Z676" s="47" t="str">
        <f t="shared" si="12"/>
        <v/>
      </c>
    </row>
    <row r="677" ht="15.75" customHeight="1">
      <c r="B677" s="52">
        <f>IF(DATA!B677="","",DATA!B677)</f>
        <v>43000016</v>
      </c>
      <c r="C677" s="52">
        <f t="array" ref="C677">IF(B677="","",IFERROR(XLOOKUP(B677,DATA!$B$4:$B$2103,DATA!$D$4:$D$2103,"",0,1),""))</f>
        <v>1673537</v>
      </c>
      <c r="D677" s="52" t="str">
        <f t="array" ref="D677">IF(B677="","",IFERROR(XLOOKUP(B677,DATA!$B$4:$B$2103,DATA!$C$4:$C$2103,"",0,1),""))</f>
        <v>COJINETE RODILLO SPEED</v>
      </c>
      <c r="E677" s="52">
        <f t="array" ref="E677">IF(B677="","",IFERROR(XLOOKUP(B677,DATA!$B$4:$B$2103,DATA!$W$4:$W$2103,"",0,1),""))</f>
        <v>900315569</v>
      </c>
      <c r="F677" s="52" t="str">
        <f t="array" ref="F677">IF(B677="","",IFERROR(XLOOKUP(E677,PROVEEDORES!$A$2:$A$200,PROVEEDORES!$B$2:$B$200,"NO ENCONTRADO",0,1),""))</f>
        <v>VOLVO GROUP COLOMBIA S A S</v>
      </c>
      <c r="G677" s="52" t="str">
        <f t="array" ref="G677">IF(B677="","",IFERROR(XLOOKUP(B677,DATA!$B$4:$B$2103,DATA!$L$4:$L$2103,"",0,1),""))</f>
        <v>UND</v>
      </c>
      <c r="H677" s="52">
        <f t="array" ref="H677">IF(B677="","",IFERROR(XLOOKUP(B677,DATA!$B$4:$B$2103,DATA!$E$4:$E$2103,0,0,1),0))</f>
        <v>3</v>
      </c>
      <c r="I677" s="53">
        <f t="array" ref="I677">IF(B677="","",IFERROR(XLOOKUP(B677,DATA!$B$4:$B$2103,DATA!$F$4:$F$2103,0,0,1),0))</f>
        <v>1452493</v>
      </c>
      <c r="J677" s="53">
        <f t="shared" si="1"/>
        <v>4357479</v>
      </c>
      <c r="K677" s="52">
        <f t="array" ref="K677">IF(B677="","",IFERROR(XLOOKUP(B677,DATA!$B$4:$B$2103,DATA!$N$4:$N$2103,0,0,1),0))</f>
        <v>29</v>
      </c>
      <c r="L677" s="86">
        <f t="shared" si="2"/>
        <v>0.07945205479</v>
      </c>
      <c r="M677" s="52">
        <f t="array" ref="M677">IF(B677="","",IFERROR(XLOOKUP(B677,DATA!$B$4:$B$2103,DATA!$P$4:$P$2103,0,0,1),0))</f>
        <v>0</v>
      </c>
      <c r="N677" s="52">
        <f t="shared" si="3"/>
        <v>0</v>
      </c>
      <c r="O677" s="52">
        <f t="shared" si="4"/>
        <v>1</v>
      </c>
      <c r="P677" s="52">
        <f t="shared" si="5"/>
        <v>38</v>
      </c>
      <c r="Q677" s="52" t="str">
        <f t="shared" si="6"/>
        <v>OPTIMO</v>
      </c>
      <c r="R677" s="52" t="str">
        <f t="shared" si="7"/>
        <v>NIVEL OPTIMO</v>
      </c>
      <c r="S677" s="52">
        <f t="shared" si="8"/>
        <v>0</v>
      </c>
      <c r="T677" s="53">
        <f t="shared" si="9"/>
        <v>0</v>
      </c>
      <c r="U677" s="52" t="str">
        <f t="array" ref="U677">IF(B677="","",IFERROR(XLOOKUP(B677,DATA!$B$4:$B$2103,DATA!$M$4:$M$2103,"",0,1),""))</f>
        <v>A</v>
      </c>
      <c r="V677" s="52" t="str">
        <f t="array" ref="V677">IF(B677="","",IFERROR(XLOOKUP(B677,DATA!$B$4:$B$2103,DATA!$X$4:$X$2103,"",0,1),""))</f>
        <v>SU01F0202</v>
      </c>
      <c r="W677" s="52" t="str">
        <f t="array" ref="W677">IF(B677="","",IFERROR(XLOOKUP(B677,DATA!$B$4:$B$2103,DATA!$H$4:$H$2103,"",0,1),""))</f>
        <v>PLATAFORMA</v>
      </c>
      <c r="X677" s="52" t="str">
        <f t="shared" si="10"/>
        <v>2-ALTA</v>
      </c>
      <c r="Y677" s="87" t="str">
        <f t="shared" si="11"/>
        <v/>
      </c>
      <c r="Z677" s="52" t="str">
        <f t="shared" si="12"/>
        <v/>
      </c>
    </row>
    <row r="678" ht="15.75" customHeight="1">
      <c r="B678" s="47">
        <f>IF(DATA!B678="","",DATA!B678)</f>
        <v>43000017</v>
      </c>
      <c r="C678" s="47">
        <f t="array" ref="C678">IF(B678="","",IFERROR(XLOOKUP(B678,DATA!$B$4:$B$2103,DATA!$D$4:$D$2103,"",0,1),""))</f>
        <v>1672045</v>
      </c>
      <c r="D678" s="47" t="str">
        <f t="array" ref="D678">IF(B678="","",IFERROR(XLOOKUP(B678,DATA!$B$4:$B$2103,DATA!$C$4:$C$2103,"",0,1),""))</f>
        <v>DEFLECTOR RETEN ANTIGUO</v>
      </c>
      <c r="E678" s="47">
        <f t="array" ref="E678">IF(B678="","",IFERROR(XLOOKUP(B678,DATA!$B$4:$B$2103,DATA!$W$4:$W$2103,"",0,1),""))</f>
        <v>900315569</v>
      </c>
      <c r="F678" s="47" t="str">
        <f t="array" ref="F678">IF(B678="","",IFERROR(XLOOKUP(E678,PROVEEDORES!$A$2:$A$200,PROVEEDORES!$B$2:$B$200,"NO ENCONTRADO",0,1),""))</f>
        <v>VOLVO GROUP COLOMBIA S A S</v>
      </c>
      <c r="G678" s="47" t="str">
        <f t="array" ref="G678">IF(B678="","",IFERROR(XLOOKUP(B678,DATA!$B$4:$B$2103,DATA!$L$4:$L$2103,"",0,1),""))</f>
        <v>UND</v>
      </c>
      <c r="H678" s="47">
        <f t="array" ref="H678">IF(B678="","",IFERROR(XLOOKUP(B678,DATA!$B$4:$B$2103,DATA!$E$4:$E$2103,0,0,1),0))</f>
        <v>2</v>
      </c>
      <c r="I678" s="48">
        <f t="array" ref="I678">IF(B678="","",IFERROR(XLOOKUP(B678,DATA!$B$4:$B$2103,DATA!$F$4:$F$2103,0,0,1),0))</f>
        <v>36913.56</v>
      </c>
      <c r="J678" s="48">
        <f t="shared" si="1"/>
        <v>73827.12</v>
      </c>
      <c r="K678" s="47">
        <f t="array" ref="K678">IF(B678="","",IFERROR(XLOOKUP(B678,DATA!$B$4:$B$2103,DATA!$N$4:$N$2103,0,0,1),0))</f>
        <v>2</v>
      </c>
      <c r="L678" s="85">
        <f t="shared" si="2"/>
        <v>0.005479452055</v>
      </c>
      <c r="M678" s="47">
        <f t="array" ref="M678">IF(B678="","",IFERROR(XLOOKUP(B678,DATA!$B$4:$B$2103,DATA!$P$4:$P$2103,0,0,1),0))</f>
        <v>0</v>
      </c>
      <c r="N678" s="47">
        <f t="shared" si="3"/>
        <v>0</v>
      </c>
      <c r="O678" s="47">
        <f t="shared" si="4"/>
        <v>0</v>
      </c>
      <c r="P678" s="47">
        <f t="shared" si="5"/>
        <v>365</v>
      </c>
      <c r="Q678" s="47" t="str">
        <f t="shared" si="6"/>
        <v>EXCESO</v>
      </c>
      <c r="R678" s="47" t="str">
        <f t="shared" si="7"/>
        <v>EVALUAR REDUCCION</v>
      </c>
      <c r="S678" s="47">
        <f t="shared" si="8"/>
        <v>0</v>
      </c>
      <c r="T678" s="48">
        <f t="shared" si="9"/>
        <v>0</v>
      </c>
      <c r="U678" s="47" t="str">
        <f t="array" ref="U678">IF(B678="","",IFERROR(XLOOKUP(B678,DATA!$B$4:$B$2103,DATA!$M$4:$M$2103,"",0,1),""))</f>
        <v>A</v>
      </c>
      <c r="V678" s="47" t="str">
        <f t="array" ref="V678">IF(B678="","",IFERROR(XLOOKUP(B678,DATA!$B$4:$B$2103,DATA!$X$4:$X$2103,"",0,1),""))</f>
        <v>SU01F0202</v>
      </c>
      <c r="W678" s="47" t="str">
        <f t="array" ref="W678">IF(B678="","",IFERROR(XLOOKUP(B678,DATA!$B$4:$B$2103,DATA!$H$4:$H$2103,"",0,1),""))</f>
        <v>PLATAFORMA</v>
      </c>
      <c r="X678" s="47" t="str">
        <f t="shared" si="10"/>
        <v>2-ALTA</v>
      </c>
      <c r="Y678" s="65" t="str">
        <f t="shared" si="11"/>
        <v/>
      </c>
      <c r="Z678" s="47" t="str">
        <f t="shared" si="12"/>
        <v/>
      </c>
    </row>
    <row r="679" ht="15.75" customHeight="1">
      <c r="B679" s="52">
        <f>IF(DATA!B679="","",DATA!B679)</f>
        <v>43000018</v>
      </c>
      <c r="C679" s="52">
        <f t="array" ref="C679">IF(B679="","",IFERROR(XLOOKUP(B679,DATA!$B$4:$B$2103,DATA!$D$4:$D$2103,"",0,1),""))</f>
        <v>1524922</v>
      </c>
      <c r="D679" s="52" t="str">
        <f t="array" ref="D679">IF(B679="","",IFERROR(XLOOKUP(B679,DATA!$B$4:$B$2103,DATA!$C$4:$C$2103,"",0,1),""))</f>
        <v>LAMINILLA DE AJUSTE 0.10</v>
      </c>
      <c r="E679" s="52">
        <f t="array" ref="E679">IF(B679="","",IFERROR(XLOOKUP(B679,DATA!$B$4:$B$2103,DATA!$W$4:$W$2103,"",0,1),""))</f>
        <v>900315569</v>
      </c>
      <c r="F679" s="52" t="str">
        <f t="array" ref="F679">IF(B679="","",IFERROR(XLOOKUP(E679,PROVEEDORES!$A$2:$A$200,PROVEEDORES!$B$2:$B$200,"NO ENCONTRADO",0,1),""))</f>
        <v>VOLVO GROUP COLOMBIA S A S</v>
      </c>
      <c r="G679" s="52" t="str">
        <f t="array" ref="G679">IF(B679="","",IFERROR(XLOOKUP(B679,DATA!$B$4:$B$2103,DATA!$L$4:$L$2103,"",0,1),""))</f>
        <v>UND</v>
      </c>
      <c r="H679" s="52">
        <f t="array" ref="H679">IF(B679="","",IFERROR(XLOOKUP(B679,DATA!$B$4:$B$2103,DATA!$E$4:$E$2103,0,0,1),0))</f>
        <v>1</v>
      </c>
      <c r="I679" s="53">
        <f t="array" ref="I679">IF(B679="","",IFERROR(XLOOKUP(B679,DATA!$B$4:$B$2103,DATA!$F$4:$F$2103,0,0,1),0))</f>
        <v>30287.88</v>
      </c>
      <c r="J679" s="53">
        <f t="shared" si="1"/>
        <v>30287.88</v>
      </c>
      <c r="K679" s="52">
        <f t="array" ref="K679">IF(B679="","",IFERROR(XLOOKUP(B679,DATA!$B$4:$B$2103,DATA!$N$4:$N$2103,0,0,1),0))</f>
        <v>31</v>
      </c>
      <c r="L679" s="86">
        <f t="shared" si="2"/>
        <v>0.08493150685</v>
      </c>
      <c r="M679" s="52">
        <f t="array" ref="M679">IF(B679="","",IFERROR(XLOOKUP(B679,DATA!$B$4:$B$2103,DATA!$P$4:$P$2103,0,0,1),0))</f>
        <v>0</v>
      </c>
      <c r="N679" s="52">
        <f t="shared" si="3"/>
        <v>0</v>
      </c>
      <c r="O679" s="52">
        <f t="shared" si="4"/>
        <v>1</v>
      </c>
      <c r="P679" s="52">
        <f t="shared" si="5"/>
        <v>12</v>
      </c>
      <c r="Q679" s="52" t="str">
        <f t="shared" si="6"/>
        <v>REORDEN INMEDIATO</v>
      </c>
      <c r="R679" s="52" t="str">
        <f t="shared" si="7"/>
        <v>GENERAR OC EN 24H</v>
      </c>
      <c r="S679" s="52">
        <f t="shared" si="8"/>
        <v>0</v>
      </c>
      <c r="T679" s="53">
        <f t="shared" si="9"/>
        <v>0</v>
      </c>
      <c r="U679" s="52" t="str">
        <f t="array" ref="U679">IF(B679="","",IFERROR(XLOOKUP(B679,DATA!$B$4:$B$2103,DATA!$M$4:$M$2103,"",0,1),""))</f>
        <v>A</v>
      </c>
      <c r="V679" s="52" t="str">
        <f t="array" ref="V679">IF(B679="","",IFERROR(XLOOKUP(B679,DATA!$B$4:$B$2103,DATA!$X$4:$X$2103,"",0,1),""))</f>
        <v>SU01F0202</v>
      </c>
      <c r="W679" s="52" t="str">
        <f t="array" ref="W679">IF(B679="","",IFERROR(XLOOKUP(B679,DATA!$B$4:$B$2103,DATA!$H$4:$H$2103,"",0,1),""))</f>
        <v>PLATAFORMA</v>
      </c>
      <c r="X679" s="52" t="str">
        <f t="shared" si="10"/>
        <v>2-ALTA</v>
      </c>
      <c r="Y679" s="87" t="str">
        <f t="shared" si="11"/>
        <v/>
      </c>
      <c r="Z679" s="52" t="str">
        <f t="shared" si="12"/>
        <v/>
      </c>
    </row>
    <row r="680" ht="15.75" customHeight="1">
      <c r="B680" s="47">
        <f>IF(DATA!B680="","",DATA!B680)</f>
        <v>43000019</v>
      </c>
      <c r="C680" s="47">
        <f t="array" ref="C680">IF(B680="","",IFERROR(XLOOKUP(B680,DATA!$B$4:$B$2103,DATA!$D$4:$D$2103,"",0,1),""))</f>
        <v>1524923</v>
      </c>
      <c r="D680" s="47" t="str">
        <f t="array" ref="D680">IF(B680="","",IFERROR(XLOOKUP(B680,DATA!$B$4:$B$2103,DATA!$C$4:$C$2103,"",0,1),""))</f>
        <v>LAMINILLA DE AJUSTE 0.15</v>
      </c>
      <c r="E680" s="47">
        <f t="array" ref="E680">IF(B680="","",IFERROR(XLOOKUP(B680,DATA!$B$4:$B$2103,DATA!$W$4:$W$2103,"",0,1),""))</f>
        <v>900315569</v>
      </c>
      <c r="F680" s="47" t="str">
        <f t="array" ref="F680">IF(B680="","",IFERROR(XLOOKUP(E680,PROVEEDORES!$A$2:$A$200,PROVEEDORES!$B$2:$B$200,"NO ENCONTRADO",0,1),""))</f>
        <v>VOLVO GROUP COLOMBIA S A S</v>
      </c>
      <c r="G680" s="47" t="str">
        <f t="array" ref="G680">IF(B680="","",IFERROR(XLOOKUP(B680,DATA!$B$4:$B$2103,DATA!$L$4:$L$2103,"",0,1),""))</f>
        <v>UND</v>
      </c>
      <c r="H680" s="47">
        <f t="array" ref="H680">IF(B680="","",IFERROR(XLOOKUP(B680,DATA!$B$4:$B$2103,DATA!$E$4:$E$2103,0,0,1),0))</f>
        <v>3</v>
      </c>
      <c r="I680" s="48">
        <f t="array" ref="I680">IF(B680="","",IFERROR(XLOOKUP(B680,DATA!$B$4:$B$2103,DATA!$F$4:$F$2103,0,0,1),0))</f>
        <v>23127.06</v>
      </c>
      <c r="J680" s="48">
        <f t="shared" si="1"/>
        <v>69381.18</v>
      </c>
      <c r="K680" s="47">
        <f t="array" ref="K680">IF(B680="","",IFERROR(XLOOKUP(B680,DATA!$B$4:$B$2103,DATA!$N$4:$N$2103,0,0,1),0))</f>
        <v>30</v>
      </c>
      <c r="L680" s="85">
        <f t="shared" si="2"/>
        <v>0.08219178082</v>
      </c>
      <c r="M680" s="47">
        <f t="array" ref="M680">IF(B680="","",IFERROR(XLOOKUP(B680,DATA!$B$4:$B$2103,DATA!$P$4:$P$2103,0,0,1),0))</f>
        <v>0</v>
      </c>
      <c r="N680" s="47">
        <f t="shared" si="3"/>
        <v>0</v>
      </c>
      <c r="O680" s="47">
        <f t="shared" si="4"/>
        <v>1</v>
      </c>
      <c r="P680" s="47">
        <f t="shared" si="5"/>
        <v>37</v>
      </c>
      <c r="Q680" s="47" t="str">
        <f t="shared" si="6"/>
        <v>OPTIMO</v>
      </c>
      <c r="R680" s="47" t="str">
        <f t="shared" si="7"/>
        <v>NIVEL OPTIMO</v>
      </c>
      <c r="S680" s="47">
        <f t="shared" si="8"/>
        <v>0</v>
      </c>
      <c r="T680" s="48">
        <f t="shared" si="9"/>
        <v>0</v>
      </c>
      <c r="U680" s="47" t="str">
        <f t="array" ref="U680">IF(B680="","",IFERROR(XLOOKUP(B680,DATA!$B$4:$B$2103,DATA!$M$4:$M$2103,"",0,1),""))</f>
        <v>A</v>
      </c>
      <c r="V680" s="47" t="str">
        <f t="array" ref="V680">IF(B680="","",IFERROR(XLOOKUP(B680,DATA!$B$4:$B$2103,DATA!$X$4:$X$2103,"",0,1),""))</f>
        <v>SU01F0202</v>
      </c>
      <c r="W680" s="47" t="str">
        <f t="array" ref="W680">IF(B680="","",IFERROR(XLOOKUP(B680,DATA!$B$4:$B$2103,DATA!$H$4:$H$2103,"",0,1),""))</f>
        <v>PLATAFORMA</v>
      </c>
      <c r="X680" s="47" t="str">
        <f t="shared" si="10"/>
        <v>2-ALTA</v>
      </c>
      <c r="Y680" s="65" t="str">
        <f t="shared" si="11"/>
        <v/>
      </c>
      <c r="Z680" s="47" t="str">
        <f t="shared" si="12"/>
        <v/>
      </c>
    </row>
    <row r="681" ht="15.75" customHeight="1">
      <c r="B681" s="52">
        <f>IF(DATA!B681="","",DATA!B681)</f>
        <v>43000020</v>
      </c>
      <c r="C681" s="52">
        <f t="array" ref="C681">IF(B681="","",IFERROR(XLOOKUP(B681,DATA!$B$4:$B$2103,DATA!$D$4:$D$2103,"",0,1),""))</f>
        <v>1524925</v>
      </c>
      <c r="D681" s="52" t="str">
        <f t="array" ref="D681">IF(B681="","",IFERROR(XLOOKUP(B681,DATA!$B$4:$B$2103,DATA!$C$4:$C$2103,"",0,1),""))</f>
        <v>LAMINILLA DE AJUSTE 0.5</v>
      </c>
      <c r="E681" s="52">
        <f t="array" ref="E681">IF(B681="","",IFERROR(XLOOKUP(B681,DATA!$B$4:$B$2103,DATA!$W$4:$W$2103,"",0,1),""))</f>
        <v>900315569</v>
      </c>
      <c r="F681" s="52" t="str">
        <f t="array" ref="F681">IF(B681="","",IFERROR(XLOOKUP(E681,PROVEEDORES!$A$2:$A$200,PROVEEDORES!$B$2:$B$200,"NO ENCONTRADO",0,1),""))</f>
        <v>VOLVO GROUP COLOMBIA S A S</v>
      </c>
      <c r="G681" s="52" t="str">
        <f t="array" ref="G681">IF(B681="","",IFERROR(XLOOKUP(B681,DATA!$B$4:$B$2103,DATA!$L$4:$L$2103,"",0,1),""))</f>
        <v>UND</v>
      </c>
      <c r="H681" s="52">
        <f t="array" ref="H681">IF(B681="","",IFERROR(XLOOKUP(B681,DATA!$B$4:$B$2103,DATA!$E$4:$E$2103,0,0,1),0))</f>
        <v>1</v>
      </c>
      <c r="I681" s="53">
        <f t="array" ref="I681">IF(B681="","",IFERROR(XLOOKUP(B681,DATA!$B$4:$B$2103,DATA!$F$4:$F$2103,0,0,1),0))</f>
        <v>33867.45</v>
      </c>
      <c r="J681" s="53">
        <f t="shared" si="1"/>
        <v>33867.45</v>
      </c>
      <c r="K681" s="52">
        <f t="array" ref="K681">IF(B681="","",IFERROR(XLOOKUP(B681,DATA!$B$4:$B$2103,DATA!$N$4:$N$2103,0,0,1),0))</f>
        <v>13</v>
      </c>
      <c r="L681" s="86">
        <f t="shared" si="2"/>
        <v>0.03561643836</v>
      </c>
      <c r="M681" s="52">
        <f t="array" ref="M681">IF(B681="","",IFERROR(XLOOKUP(B681,DATA!$B$4:$B$2103,DATA!$P$4:$P$2103,0,0,1),0))</f>
        <v>0</v>
      </c>
      <c r="N681" s="52">
        <f t="shared" si="3"/>
        <v>0</v>
      </c>
      <c r="O681" s="52">
        <f t="shared" si="4"/>
        <v>0</v>
      </c>
      <c r="P681" s="52">
        <f t="shared" si="5"/>
        <v>28</v>
      </c>
      <c r="Q681" s="52" t="str">
        <f t="shared" si="6"/>
        <v>OPTIMO</v>
      </c>
      <c r="R681" s="52" t="str">
        <f t="shared" si="7"/>
        <v>NIVEL OPTIMO</v>
      </c>
      <c r="S681" s="52">
        <f t="shared" si="8"/>
        <v>0</v>
      </c>
      <c r="T681" s="53">
        <f t="shared" si="9"/>
        <v>0</v>
      </c>
      <c r="U681" s="52" t="str">
        <f t="array" ref="U681">IF(B681="","",IFERROR(XLOOKUP(B681,DATA!$B$4:$B$2103,DATA!$M$4:$M$2103,"",0,1),""))</f>
        <v>B</v>
      </c>
      <c r="V681" s="52" t="str">
        <f t="array" ref="V681">IF(B681="","",IFERROR(XLOOKUP(B681,DATA!$B$4:$B$2103,DATA!$X$4:$X$2103,"",0,1),""))</f>
        <v>SU01A0205</v>
      </c>
      <c r="W681" s="52" t="str">
        <f t="array" ref="W681">IF(B681="","",IFERROR(XLOOKUP(B681,DATA!$B$4:$B$2103,DATA!$H$4:$H$2103,"",0,1),""))</f>
        <v>PLATAFORMA</v>
      </c>
      <c r="X681" s="52" t="str">
        <f t="shared" si="10"/>
        <v>3-MEDIA</v>
      </c>
      <c r="Y681" s="87" t="str">
        <f t="shared" si="11"/>
        <v/>
      </c>
      <c r="Z681" s="52" t="str">
        <f t="shared" si="12"/>
        <v/>
      </c>
    </row>
    <row r="682" ht="15.75" customHeight="1">
      <c r="B682" s="47">
        <f>IF(DATA!B682="","",DATA!B682)</f>
        <v>43000021</v>
      </c>
      <c r="C682" s="47">
        <f t="array" ref="C682">IF(B682="","",IFERROR(XLOOKUP(B682,DATA!$B$4:$B$2103,DATA!$D$4:$D$2103,"",0,1),""))</f>
        <v>15100000000</v>
      </c>
      <c r="D682" s="47" t="str">
        <f t="array" ref="D682">IF(B682="","",IFERROR(XLOOKUP(B682,DATA!$B$4:$B$2103,DATA!$C$4:$C$2103,"",0,1),""))</f>
        <v>CONECTOR MODULO TRANSMISIÓN (ENCHUFE)</v>
      </c>
      <c r="E682" s="47">
        <f t="array" ref="E682">IF(B682="","",IFERROR(XLOOKUP(B682,DATA!$B$4:$B$2103,DATA!$W$4:$W$2103,"",0,1),""))</f>
        <v>900176171</v>
      </c>
      <c r="F682" s="47" t="str">
        <f t="array" ref="F682">IF(B682="","",IFERROR(XLOOKUP(E682,PROVEEDORES!$A$2:$A$200,PROVEEDORES!$B$2:$B$200,"NO ENCONTRADO",0,1),""))</f>
        <v>VOITH TURBO COLOMBIA S.A.S.</v>
      </c>
      <c r="G682" s="47" t="str">
        <f t="array" ref="G682">IF(B682="","",IFERROR(XLOOKUP(B682,DATA!$B$4:$B$2103,DATA!$L$4:$L$2103,"",0,1),""))</f>
        <v>UND</v>
      </c>
      <c r="H682" s="47">
        <f t="array" ref="H682">IF(B682="","",IFERROR(XLOOKUP(B682,DATA!$B$4:$B$2103,DATA!$E$4:$E$2103,0,0,1),0))</f>
        <v>0</v>
      </c>
      <c r="I682" s="48">
        <f t="array" ref="I682">IF(B682="","",IFERROR(XLOOKUP(B682,DATA!$B$4:$B$2103,DATA!$F$4:$F$2103,0,0,1),0))</f>
        <v>940423.7</v>
      </c>
      <c r="J682" s="48">
        <f t="shared" si="1"/>
        <v>0</v>
      </c>
      <c r="K682" s="47">
        <f t="array" ref="K682">IF(B682="","",IFERROR(XLOOKUP(B682,DATA!$B$4:$B$2103,DATA!$N$4:$N$2103,0,0,1),0))</f>
        <v>1</v>
      </c>
      <c r="L682" s="85">
        <f t="shared" si="2"/>
        <v>0.002739726027</v>
      </c>
      <c r="M682" s="47">
        <f t="array" ref="M682">IF(B682="","",IFERROR(XLOOKUP(B682,DATA!$B$4:$B$2103,DATA!$P$4:$P$2103,0,0,1),0))</f>
        <v>0</v>
      </c>
      <c r="N682" s="47">
        <f t="shared" si="3"/>
        <v>0</v>
      </c>
      <c r="O682" s="47">
        <f t="shared" si="4"/>
        <v>0</v>
      </c>
      <c r="P682" s="47">
        <f t="shared" si="5"/>
        <v>0</v>
      </c>
      <c r="Q682" s="47" t="str">
        <f t="shared" si="6"/>
        <v>CRITICO</v>
      </c>
      <c r="R682" s="47" t="str">
        <f t="shared" si="7"/>
        <v>PEDIR INMEDIATAMENTE</v>
      </c>
      <c r="S682" s="47">
        <f t="shared" si="8"/>
        <v>0</v>
      </c>
      <c r="T682" s="48">
        <f t="shared" si="9"/>
        <v>0</v>
      </c>
      <c r="U682" s="47" t="str">
        <f t="array" ref="U682">IF(B682="","",IFERROR(XLOOKUP(B682,DATA!$B$4:$B$2103,DATA!$M$4:$M$2103,"",0,1),""))</f>
        <v>B</v>
      </c>
      <c r="V682" s="47" t="str">
        <f t="array" ref="V682">IF(B682="","",IFERROR(XLOOKUP(B682,DATA!$B$4:$B$2103,DATA!$X$4:$X$2103,"",0,1),""))</f>
        <v>SU01A0202</v>
      </c>
      <c r="W682" s="47" t="str">
        <f t="array" ref="W682">IF(B682="","",IFERROR(XLOOKUP(B682,DATA!$B$4:$B$2103,DATA!$H$4:$H$2103,"",0,1),""))</f>
        <v>PLATAFORMA</v>
      </c>
      <c r="X682" s="47" t="str">
        <f t="shared" si="10"/>
        <v>3-MEDIA</v>
      </c>
      <c r="Y682" s="65">
        <f t="shared" si="11"/>
        <v>1.00682</v>
      </c>
      <c r="Z682" s="47">
        <f t="shared" si="12"/>
        <v>43000021</v>
      </c>
    </row>
    <row r="683" ht="15.75" customHeight="1">
      <c r="B683" s="52">
        <f>IF(DATA!B683="","",DATA!B683)</f>
        <v>43000022</v>
      </c>
      <c r="C683" s="52">
        <f t="array" ref="C683">IF(B683="","",IFERROR(XLOOKUP(B683,DATA!$B$4:$B$2103,DATA!$D$4:$D$2103,"",0,1),""))</f>
        <v>15001000000</v>
      </c>
      <c r="D683" s="52" t="str">
        <f t="array" ref="D683">IF(B683="","",IFERROR(XLOOKUP(B683,DATA!$B$4:$B$2103,DATA!$C$4:$C$2103,"",0,1),""))</f>
        <v>BLOQUE DE ELECTROVALVULA PB</v>
      </c>
      <c r="E683" s="52">
        <f t="array" ref="E683">IF(B683="","",IFERROR(XLOOKUP(B683,DATA!$B$4:$B$2103,DATA!$W$4:$W$2103,"",0,1),""))</f>
        <v>900176171</v>
      </c>
      <c r="F683" s="52" t="str">
        <f t="array" ref="F683">IF(B683="","",IFERROR(XLOOKUP(E683,PROVEEDORES!$A$2:$A$200,PROVEEDORES!$B$2:$B$200,"NO ENCONTRADO",0,1),""))</f>
        <v>VOITH TURBO COLOMBIA S.A.S.</v>
      </c>
      <c r="G683" s="52" t="str">
        <f t="array" ref="G683">IF(B683="","",IFERROR(XLOOKUP(B683,DATA!$B$4:$B$2103,DATA!$L$4:$L$2103,"",0,1),""))</f>
        <v>UND</v>
      </c>
      <c r="H683" s="52">
        <f t="array" ref="H683">IF(B683="","",IFERROR(XLOOKUP(B683,DATA!$B$4:$B$2103,DATA!$E$4:$E$2103,0,0,1),0))</f>
        <v>0</v>
      </c>
      <c r="I683" s="53">
        <f t="array" ref="I683">IF(B683="","",IFERROR(XLOOKUP(B683,DATA!$B$4:$B$2103,DATA!$F$4:$F$2103,0,0,1),0))</f>
        <v>2999395</v>
      </c>
      <c r="J683" s="53">
        <f t="shared" si="1"/>
        <v>0</v>
      </c>
      <c r="K683" s="52">
        <f t="array" ref="K683">IF(B683="","",IFERROR(XLOOKUP(B683,DATA!$B$4:$B$2103,DATA!$N$4:$N$2103,0,0,1),0))</f>
        <v>1</v>
      </c>
      <c r="L683" s="86">
        <f t="shared" si="2"/>
        <v>0.002739726027</v>
      </c>
      <c r="M683" s="52">
        <f t="array" ref="M683">IF(B683="","",IFERROR(XLOOKUP(B683,DATA!$B$4:$B$2103,DATA!$P$4:$P$2103,0,0,1),0))</f>
        <v>0</v>
      </c>
      <c r="N683" s="52">
        <f t="shared" si="3"/>
        <v>0</v>
      </c>
      <c r="O683" s="52">
        <f t="shared" si="4"/>
        <v>0</v>
      </c>
      <c r="P683" s="52">
        <f t="shared" si="5"/>
        <v>0</v>
      </c>
      <c r="Q683" s="52" t="str">
        <f t="shared" si="6"/>
        <v>CRITICO</v>
      </c>
      <c r="R683" s="52" t="str">
        <f t="shared" si="7"/>
        <v>PEDIR INMEDIATAMENTE</v>
      </c>
      <c r="S683" s="52">
        <f t="shared" si="8"/>
        <v>0</v>
      </c>
      <c r="T683" s="53">
        <f t="shared" si="9"/>
        <v>0</v>
      </c>
      <c r="U683" s="52" t="str">
        <f t="array" ref="U683">IF(B683="","",IFERROR(XLOOKUP(B683,DATA!$B$4:$B$2103,DATA!$M$4:$M$2103,"",0,1),""))</f>
        <v>B</v>
      </c>
      <c r="V683" s="52" t="str">
        <f t="array" ref="V683">IF(B683="","",IFERROR(XLOOKUP(B683,DATA!$B$4:$B$2103,DATA!$X$4:$X$2103,"",0,1),""))</f>
        <v>SU01A0202</v>
      </c>
      <c r="W683" s="52" t="str">
        <f t="array" ref="W683">IF(B683="","",IFERROR(XLOOKUP(B683,DATA!$B$4:$B$2103,DATA!$H$4:$H$2103,"",0,1),""))</f>
        <v>PLATAFORMA</v>
      </c>
      <c r="X683" s="52" t="str">
        <f t="shared" si="10"/>
        <v>3-MEDIA</v>
      </c>
      <c r="Y683" s="87">
        <f t="shared" si="11"/>
        <v>1.00683</v>
      </c>
      <c r="Z683" s="52">
        <f t="shared" si="12"/>
        <v>43000022</v>
      </c>
    </row>
    <row r="684" ht="15.75" customHeight="1">
      <c r="B684" s="47">
        <f>IF(DATA!B684="","",DATA!B684)</f>
        <v>43000023</v>
      </c>
      <c r="C684" s="47">
        <f t="array" ref="C684">IF(B684="","",IFERROR(XLOOKUP(B684,DATA!$B$4:$B$2103,DATA!$D$4:$D$2103,"",0,1),""))</f>
        <v>15000000000</v>
      </c>
      <c r="D684" s="47" t="str">
        <f t="array" ref="D684">IF(B684="","",IFERROR(XLOOKUP(B684,DATA!$B$4:$B$2103,DATA!$C$4:$C$2103,"",0,1),""))</f>
        <v>MODULO TIM</v>
      </c>
      <c r="E684" s="47">
        <f t="array" ref="E684">IF(B684="","",IFERROR(XLOOKUP(B684,DATA!$B$4:$B$2103,DATA!$W$4:$W$2103,"",0,1),""))</f>
        <v>900176171</v>
      </c>
      <c r="F684" s="47" t="str">
        <f t="array" ref="F684">IF(B684="","",IFERROR(XLOOKUP(E684,PROVEEDORES!$A$2:$A$200,PROVEEDORES!$B$2:$B$200,"NO ENCONTRADO",0,1),""))</f>
        <v>VOITH TURBO COLOMBIA S.A.S.</v>
      </c>
      <c r="G684" s="47" t="str">
        <f t="array" ref="G684">IF(B684="","",IFERROR(XLOOKUP(B684,DATA!$B$4:$B$2103,DATA!$L$4:$L$2103,"",0,1),""))</f>
        <v>UND</v>
      </c>
      <c r="H684" s="47">
        <f t="array" ref="H684">IF(B684="","",IFERROR(XLOOKUP(B684,DATA!$B$4:$B$2103,DATA!$E$4:$E$2103,0,0,1),0))</f>
        <v>0</v>
      </c>
      <c r="I684" s="48">
        <f t="array" ref="I684">IF(B684="","",IFERROR(XLOOKUP(B684,DATA!$B$4:$B$2103,DATA!$F$4:$F$2103,0,0,1),0))</f>
        <v>2020263</v>
      </c>
      <c r="J684" s="48">
        <f t="shared" si="1"/>
        <v>0</v>
      </c>
      <c r="K684" s="47">
        <f t="array" ref="K684">IF(B684="","",IFERROR(XLOOKUP(B684,DATA!$B$4:$B$2103,DATA!$N$4:$N$2103,0,0,1),0))</f>
        <v>4</v>
      </c>
      <c r="L684" s="85">
        <f t="shared" si="2"/>
        <v>0.01095890411</v>
      </c>
      <c r="M684" s="47">
        <f t="array" ref="M684">IF(B684="","",IFERROR(XLOOKUP(B684,DATA!$B$4:$B$2103,DATA!$P$4:$P$2103,0,0,1),0))</f>
        <v>0</v>
      </c>
      <c r="N684" s="47">
        <f t="shared" si="3"/>
        <v>0</v>
      </c>
      <c r="O684" s="47">
        <f t="shared" si="4"/>
        <v>0</v>
      </c>
      <c r="P684" s="47">
        <f t="shared" si="5"/>
        <v>0</v>
      </c>
      <c r="Q684" s="47" t="str">
        <f t="shared" si="6"/>
        <v>CRITICO</v>
      </c>
      <c r="R684" s="47" t="str">
        <f t="shared" si="7"/>
        <v>PEDIR INMEDIATAMENTE</v>
      </c>
      <c r="S684" s="47">
        <f t="shared" si="8"/>
        <v>0</v>
      </c>
      <c r="T684" s="48">
        <f t="shared" si="9"/>
        <v>0</v>
      </c>
      <c r="U684" s="47" t="str">
        <f t="array" ref="U684">IF(B684="","",IFERROR(XLOOKUP(B684,DATA!$B$4:$B$2103,DATA!$M$4:$M$2103,"",0,1),""))</f>
        <v>B</v>
      </c>
      <c r="V684" s="47" t="str">
        <f t="array" ref="V684">IF(B684="","",IFERROR(XLOOKUP(B684,DATA!$B$4:$B$2103,DATA!$X$4:$X$2103,"",0,1),""))</f>
        <v>SU01A0202</v>
      </c>
      <c r="W684" s="47" t="str">
        <f t="array" ref="W684">IF(B684="","",IFERROR(XLOOKUP(B684,DATA!$B$4:$B$2103,DATA!$H$4:$H$2103,"",0,1),""))</f>
        <v>CAJA</v>
      </c>
      <c r="X684" s="47" t="str">
        <f t="shared" si="10"/>
        <v>3-MEDIA</v>
      </c>
      <c r="Y684" s="65">
        <f t="shared" si="11"/>
        <v>4.00684</v>
      </c>
      <c r="Z684" s="47">
        <f t="shared" si="12"/>
        <v>43000023</v>
      </c>
    </row>
    <row r="685" ht="15.75" customHeight="1">
      <c r="B685" s="52">
        <f>IF(DATA!B685="","",DATA!B685)</f>
        <v>43000024</v>
      </c>
      <c r="C685" s="52">
        <f t="array" ref="C685">IF(B685="","",IFERROR(XLOOKUP(B685,DATA!$B$4:$B$2103,DATA!$D$4:$D$2103,"",0,1),""))</f>
        <v>1061219</v>
      </c>
      <c r="D685" s="52" t="str">
        <f t="array" ref="D685">IF(B685="","",IFERROR(XLOOKUP(B685,DATA!$B$4:$B$2103,DATA!$C$4:$C$2103,"",0,1),""))</f>
        <v>GUASA DE PRESION FLANCHE DE SALIDA</v>
      </c>
      <c r="E685" s="52">
        <f t="array" ref="E685">IF(B685="","",IFERROR(XLOOKUP(B685,DATA!$B$4:$B$2103,DATA!$W$4:$W$2103,"",0,1),""))</f>
        <v>900942907</v>
      </c>
      <c r="F685" s="52" t="str">
        <f t="array" ref="F685">IF(B685="","",IFERROR(XLOOKUP(E685,PROVEEDORES!$A$2:$A$200,PROVEEDORES!$B$2:$B$200,"NO ENCONTRADO",0,1),""))</f>
        <v>ECOSISTEMAS JAFER SAS</v>
      </c>
      <c r="G685" s="52" t="str">
        <f t="array" ref="G685">IF(B685="","",IFERROR(XLOOKUP(B685,DATA!$B$4:$B$2103,DATA!$L$4:$L$2103,"",0,1),""))</f>
        <v>UND</v>
      </c>
      <c r="H685" s="52">
        <f t="array" ref="H685">IF(B685="","",IFERROR(XLOOKUP(B685,DATA!$B$4:$B$2103,DATA!$E$4:$E$2103,0,0,1),0))</f>
        <v>0</v>
      </c>
      <c r="I685" s="53">
        <f t="array" ref="I685">IF(B685="","",IFERROR(XLOOKUP(B685,DATA!$B$4:$B$2103,DATA!$F$4:$F$2103,0,0,1),0))</f>
        <v>1081.71</v>
      </c>
      <c r="J685" s="53">
        <f t="shared" si="1"/>
        <v>0</v>
      </c>
      <c r="K685" s="52">
        <f t="array" ref="K685">IF(B685="","",IFERROR(XLOOKUP(B685,DATA!$B$4:$B$2103,DATA!$N$4:$N$2103,0,0,1),0))</f>
        <v>3</v>
      </c>
      <c r="L685" s="86">
        <f t="shared" si="2"/>
        <v>0.008219178082</v>
      </c>
      <c r="M685" s="52">
        <f t="array" ref="M685">IF(B685="","",IFERROR(XLOOKUP(B685,DATA!$B$4:$B$2103,DATA!$P$4:$P$2103,0,0,1),0))</f>
        <v>0</v>
      </c>
      <c r="N685" s="52">
        <f t="shared" si="3"/>
        <v>0</v>
      </c>
      <c r="O685" s="52">
        <f t="shared" si="4"/>
        <v>0</v>
      </c>
      <c r="P685" s="52">
        <f t="shared" si="5"/>
        <v>0</v>
      </c>
      <c r="Q685" s="52" t="str">
        <f t="shared" si="6"/>
        <v>CRITICO</v>
      </c>
      <c r="R685" s="52" t="str">
        <f t="shared" si="7"/>
        <v>PEDIR INMEDIATAMENTE</v>
      </c>
      <c r="S685" s="52">
        <f t="shared" si="8"/>
        <v>0</v>
      </c>
      <c r="T685" s="53">
        <f t="shared" si="9"/>
        <v>0</v>
      </c>
      <c r="U685" s="52" t="str">
        <f t="array" ref="U685">IF(B685="","",IFERROR(XLOOKUP(B685,DATA!$B$4:$B$2103,DATA!$M$4:$M$2103,"",0,1),""))</f>
        <v>B</v>
      </c>
      <c r="V685" s="52" t="str">
        <f t="array" ref="V685">IF(B685="","",IFERROR(XLOOKUP(B685,DATA!$B$4:$B$2103,DATA!$X$4:$X$2103,"",0,1),""))</f>
        <v>SU01A0202</v>
      </c>
      <c r="W685" s="52" t="str">
        <f t="array" ref="W685">IF(B685="","",IFERROR(XLOOKUP(B685,DATA!$B$4:$B$2103,DATA!$H$4:$H$2103,"",0,1),""))</f>
        <v>CAJA</v>
      </c>
      <c r="X685" s="52" t="str">
        <f t="shared" si="10"/>
        <v>3-MEDIA</v>
      </c>
      <c r="Y685" s="87">
        <f t="shared" si="11"/>
        <v>3.00685</v>
      </c>
      <c r="Z685" s="52">
        <f t="shared" si="12"/>
        <v>43000024</v>
      </c>
    </row>
    <row r="686" ht="15.75" customHeight="1">
      <c r="B686" s="47">
        <f>IF(DATA!B686="","",DATA!B686)</f>
        <v>43000025</v>
      </c>
      <c r="C686" s="47">
        <f t="array" ref="C686">IF(B686="","",IFERROR(XLOOKUP(B686,DATA!$B$4:$B$2103,DATA!$D$4:$D$2103,"",0,1),""))</f>
        <v>1026593</v>
      </c>
      <c r="D686" s="47" t="str">
        <f t="array" ref="D686">IF(B686="","",IFERROR(XLOOKUP(B686,DATA!$B$4:$B$2103,DATA!$C$4:$C$2103,"",0,1),""))</f>
        <v>TORNILLO HEXAGONAL M10*50 GRADO 10.9</v>
      </c>
      <c r="E686" s="47">
        <f t="array" ref="E686">IF(B686="","",IFERROR(XLOOKUP(B686,DATA!$B$4:$B$2103,DATA!$W$4:$W$2103,"",0,1),""))</f>
        <v>900942907</v>
      </c>
      <c r="F686" s="47" t="str">
        <f t="array" ref="F686">IF(B686="","",IFERROR(XLOOKUP(E686,PROVEEDORES!$A$2:$A$200,PROVEEDORES!$B$2:$B$200,"NO ENCONTRADO",0,1),""))</f>
        <v>ECOSISTEMAS JAFER SAS</v>
      </c>
      <c r="G686" s="47" t="str">
        <f t="array" ref="G686">IF(B686="","",IFERROR(XLOOKUP(B686,DATA!$B$4:$B$2103,DATA!$L$4:$L$2103,"",0,1),""))</f>
        <v>UND</v>
      </c>
      <c r="H686" s="47">
        <f t="array" ref="H686">IF(B686="","",IFERROR(XLOOKUP(B686,DATA!$B$4:$B$2103,DATA!$E$4:$E$2103,0,0,1),0))</f>
        <v>21</v>
      </c>
      <c r="I686" s="48">
        <f t="array" ref="I686">IF(B686="","",IFERROR(XLOOKUP(B686,DATA!$B$4:$B$2103,DATA!$F$4:$F$2103,0,0,1),0))</f>
        <v>17315.69</v>
      </c>
      <c r="J686" s="48">
        <f t="shared" si="1"/>
        <v>363629.49</v>
      </c>
      <c r="K686" s="47">
        <f t="array" ref="K686">IF(B686="","",IFERROR(XLOOKUP(B686,DATA!$B$4:$B$2103,DATA!$N$4:$N$2103,0,0,1),0))</f>
        <v>3</v>
      </c>
      <c r="L686" s="85">
        <f t="shared" si="2"/>
        <v>0.008219178082</v>
      </c>
      <c r="M686" s="47">
        <f t="array" ref="M686">IF(B686="","",IFERROR(XLOOKUP(B686,DATA!$B$4:$B$2103,DATA!$P$4:$P$2103,0,0,1),0))</f>
        <v>0</v>
      </c>
      <c r="N686" s="47">
        <f t="shared" si="3"/>
        <v>0</v>
      </c>
      <c r="O686" s="47">
        <f t="shared" si="4"/>
        <v>0</v>
      </c>
      <c r="P686" s="47">
        <f t="shared" si="5"/>
        <v>2555</v>
      </c>
      <c r="Q686" s="47" t="str">
        <f t="shared" si="6"/>
        <v>EXCESO</v>
      </c>
      <c r="R686" s="47" t="str">
        <f t="shared" si="7"/>
        <v>EVALUAR REDUCCION</v>
      </c>
      <c r="S686" s="47">
        <f t="shared" si="8"/>
        <v>0</v>
      </c>
      <c r="T686" s="48">
        <f t="shared" si="9"/>
        <v>0</v>
      </c>
      <c r="U686" s="47" t="str">
        <f t="array" ref="U686">IF(B686="","",IFERROR(XLOOKUP(B686,DATA!$B$4:$B$2103,DATA!$M$4:$M$2103,"",0,1),""))</f>
        <v>B</v>
      </c>
      <c r="V686" s="47" t="str">
        <f t="array" ref="V686">IF(B686="","",IFERROR(XLOOKUP(B686,DATA!$B$4:$B$2103,DATA!$X$4:$X$2103,"",0,1),""))</f>
        <v>SU01F0203</v>
      </c>
      <c r="W686" s="47" t="str">
        <f t="array" ref="W686">IF(B686="","",IFERROR(XLOOKUP(B686,DATA!$B$4:$B$2103,DATA!$H$4:$H$2103,"",0,1),""))</f>
        <v>CAJA</v>
      </c>
      <c r="X686" s="47" t="str">
        <f t="shared" si="10"/>
        <v>3-MEDIA</v>
      </c>
      <c r="Y686" s="65" t="str">
        <f t="shared" si="11"/>
        <v/>
      </c>
      <c r="Z686" s="47" t="str">
        <f t="shared" si="12"/>
        <v/>
      </c>
    </row>
    <row r="687" ht="15.75" customHeight="1">
      <c r="B687" s="52">
        <f>IF(DATA!B687="","",DATA!B687)</f>
        <v>43000026</v>
      </c>
      <c r="C687" s="52">
        <f t="array" ref="C687">IF(B687="","",IFERROR(XLOOKUP(B687,DATA!$B$4:$B$2103,DATA!$D$4:$D$2103,"",0,1),""))</f>
        <v>15000000000</v>
      </c>
      <c r="D687" s="52" t="str">
        <f t="array" ref="D687">IF(B687="","",IFERROR(XLOOKUP(B687,DATA!$B$4:$B$2103,DATA!$C$4:$C$2103,"",0,1),""))</f>
        <v>EMPAQUE METALICO TAPA DE REVERSO</v>
      </c>
      <c r="E687" s="52">
        <f t="array" ref="E687">IF(B687="","",IFERROR(XLOOKUP(B687,DATA!$B$4:$B$2103,DATA!$W$4:$W$2103,"",0,1),""))</f>
        <v>900942907</v>
      </c>
      <c r="F687" s="52" t="str">
        <f t="array" ref="F687">IF(B687="","",IFERROR(XLOOKUP(E687,PROVEEDORES!$A$2:$A$200,PROVEEDORES!$B$2:$B$200,"NO ENCONTRADO",0,1),""))</f>
        <v>ECOSISTEMAS JAFER SAS</v>
      </c>
      <c r="G687" s="52" t="str">
        <f t="array" ref="G687">IF(B687="","",IFERROR(XLOOKUP(B687,DATA!$B$4:$B$2103,DATA!$L$4:$L$2103,"",0,1),""))</f>
        <v>UND</v>
      </c>
      <c r="H687" s="52">
        <f t="array" ref="H687">IF(B687="","",IFERROR(XLOOKUP(B687,DATA!$B$4:$B$2103,DATA!$E$4:$E$2103,0,0,1),0))</f>
        <v>0</v>
      </c>
      <c r="I687" s="53">
        <f t="array" ref="I687">IF(B687="","",IFERROR(XLOOKUP(B687,DATA!$B$4:$B$2103,DATA!$F$4:$F$2103,0,0,1),0))</f>
        <v>126414.9</v>
      </c>
      <c r="J687" s="53">
        <f t="shared" si="1"/>
        <v>0</v>
      </c>
      <c r="K687" s="52">
        <f t="array" ref="K687">IF(B687="","",IFERROR(XLOOKUP(B687,DATA!$B$4:$B$2103,DATA!$N$4:$N$2103,0,0,1),0))</f>
        <v>1</v>
      </c>
      <c r="L687" s="86">
        <f t="shared" si="2"/>
        <v>0.002739726027</v>
      </c>
      <c r="M687" s="52">
        <f t="array" ref="M687">IF(B687="","",IFERROR(XLOOKUP(B687,DATA!$B$4:$B$2103,DATA!$P$4:$P$2103,0,0,1),0))</f>
        <v>0</v>
      </c>
      <c r="N687" s="52">
        <f t="shared" si="3"/>
        <v>0</v>
      </c>
      <c r="O687" s="52">
        <f t="shared" si="4"/>
        <v>0</v>
      </c>
      <c r="P687" s="52">
        <f t="shared" si="5"/>
        <v>0</v>
      </c>
      <c r="Q687" s="52" t="str">
        <f t="shared" si="6"/>
        <v>CRITICO</v>
      </c>
      <c r="R687" s="52" t="str">
        <f t="shared" si="7"/>
        <v>PEDIR INMEDIATAMENTE</v>
      </c>
      <c r="S687" s="52">
        <f t="shared" si="8"/>
        <v>0</v>
      </c>
      <c r="T687" s="53">
        <f t="shared" si="9"/>
        <v>0</v>
      </c>
      <c r="U687" s="52" t="str">
        <f t="array" ref="U687">IF(B687="","",IFERROR(XLOOKUP(B687,DATA!$B$4:$B$2103,DATA!$M$4:$M$2103,"",0,1),""))</f>
        <v>B</v>
      </c>
      <c r="V687" s="52" t="str">
        <f t="array" ref="V687">IF(B687="","",IFERROR(XLOOKUP(B687,DATA!$B$4:$B$2103,DATA!$X$4:$X$2103,"",0,1),""))</f>
        <v>SU01A0202</v>
      </c>
      <c r="W687" s="52" t="str">
        <f t="array" ref="W687">IF(B687="","",IFERROR(XLOOKUP(B687,DATA!$B$4:$B$2103,DATA!$H$4:$H$2103,"",0,1),""))</f>
        <v>CAJA</v>
      </c>
      <c r="X687" s="52" t="str">
        <f t="shared" si="10"/>
        <v>3-MEDIA</v>
      </c>
      <c r="Y687" s="87">
        <f t="shared" si="11"/>
        <v>1.00687</v>
      </c>
      <c r="Z687" s="52">
        <f t="shared" si="12"/>
        <v>43000026</v>
      </c>
    </row>
    <row r="688" ht="15.75" customHeight="1">
      <c r="B688" s="47">
        <f>IF(DATA!B688="","",DATA!B688)</f>
        <v>43000027</v>
      </c>
      <c r="C688" s="47">
        <f t="array" ref="C688">IF(B688="","",IFERROR(XLOOKUP(B688,DATA!$B$4:$B$2103,DATA!$D$4:$D$2103,"",0,1),""))</f>
        <v>1030758</v>
      </c>
      <c r="D688" s="47" t="str">
        <f t="array" ref="D688">IF(B688="","",IFERROR(XLOOKUP(B688,DATA!$B$4:$B$2103,DATA!$C$4:$C$2103,"",0,1),""))</f>
        <v>ANILLO TORICO 48*5</v>
      </c>
      <c r="E688" s="47">
        <f t="array" ref="E688">IF(B688="","",IFERROR(XLOOKUP(B688,DATA!$B$4:$B$2103,DATA!$W$4:$W$2103,"",0,1),""))</f>
        <v>900942907</v>
      </c>
      <c r="F688" s="47" t="str">
        <f t="array" ref="F688">IF(B688="","",IFERROR(XLOOKUP(E688,PROVEEDORES!$A$2:$A$200,PROVEEDORES!$B$2:$B$200,"NO ENCONTRADO",0,1),""))</f>
        <v>ECOSISTEMAS JAFER SAS</v>
      </c>
      <c r="G688" s="47" t="str">
        <f t="array" ref="G688">IF(B688="","",IFERROR(XLOOKUP(B688,DATA!$B$4:$B$2103,DATA!$L$4:$L$2103,"",0,1),""))</f>
        <v>UND</v>
      </c>
      <c r="H688" s="47">
        <f t="array" ref="H688">IF(B688="","",IFERROR(XLOOKUP(B688,DATA!$B$4:$B$2103,DATA!$E$4:$E$2103,0,0,1),0))</f>
        <v>0</v>
      </c>
      <c r="I688" s="48">
        <f t="array" ref="I688">IF(B688="","",IFERROR(XLOOKUP(B688,DATA!$B$4:$B$2103,DATA!$F$4:$F$2103,0,0,1),0))</f>
        <v>19300.61</v>
      </c>
      <c r="J688" s="48">
        <f t="shared" si="1"/>
        <v>0</v>
      </c>
      <c r="K688" s="47">
        <f t="array" ref="K688">IF(B688="","",IFERROR(XLOOKUP(B688,DATA!$B$4:$B$2103,DATA!$N$4:$N$2103,0,0,1),0))</f>
        <v>1</v>
      </c>
      <c r="L688" s="85">
        <f t="shared" si="2"/>
        <v>0.002739726027</v>
      </c>
      <c r="M688" s="47">
        <f t="array" ref="M688">IF(B688="","",IFERROR(XLOOKUP(B688,DATA!$B$4:$B$2103,DATA!$P$4:$P$2103,0,0,1),0))</f>
        <v>0</v>
      </c>
      <c r="N688" s="47">
        <f t="shared" si="3"/>
        <v>0</v>
      </c>
      <c r="O688" s="47">
        <f t="shared" si="4"/>
        <v>0</v>
      </c>
      <c r="P688" s="47">
        <f t="shared" si="5"/>
        <v>0</v>
      </c>
      <c r="Q688" s="47" t="str">
        <f t="shared" si="6"/>
        <v>CRITICO</v>
      </c>
      <c r="R688" s="47" t="str">
        <f t="shared" si="7"/>
        <v>PEDIR INMEDIATAMENTE</v>
      </c>
      <c r="S688" s="47">
        <f t="shared" si="8"/>
        <v>0</v>
      </c>
      <c r="T688" s="48">
        <f t="shared" si="9"/>
        <v>0</v>
      </c>
      <c r="U688" s="47" t="str">
        <f t="array" ref="U688">IF(B688="","",IFERROR(XLOOKUP(B688,DATA!$B$4:$B$2103,DATA!$M$4:$M$2103,"",0,1),""))</f>
        <v>B</v>
      </c>
      <c r="V688" s="47" t="str">
        <f t="array" ref="V688">IF(B688="","",IFERROR(XLOOKUP(B688,DATA!$B$4:$B$2103,DATA!$X$4:$X$2103,"",0,1),""))</f>
        <v>SU01A0202</v>
      </c>
      <c r="W688" s="47" t="str">
        <f t="array" ref="W688">IF(B688="","",IFERROR(XLOOKUP(B688,DATA!$B$4:$B$2103,DATA!$H$4:$H$2103,"",0,1),""))</f>
        <v>CAJA</v>
      </c>
      <c r="X688" s="47" t="str">
        <f t="shared" si="10"/>
        <v>3-MEDIA</v>
      </c>
      <c r="Y688" s="65">
        <f t="shared" si="11"/>
        <v>1.00688</v>
      </c>
      <c r="Z688" s="47">
        <f t="shared" si="12"/>
        <v>43000027</v>
      </c>
    </row>
    <row r="689" ht="15.75" customHeight="1">
      <c r="B689" s="52">
        <f>IF(DATA!B689="","",DATA!B689)</f>
        <v>43000028</v>
      </c>
      <c r="C689" s="52">
        <f t="array" ref="C689">IF(B689="","",IFERROR(XLOOKUP(B689,DATA!$B$4:$B$2103,DATA!$D$4:$D$2103,"",0,1),""))</f>
        <v>1004166</v>
      </c>
      <c r="D689" s="52" t="str">
        <f t="array" ref="D689">IF(B689="","",IFERROR(XLOOKUP(B689,DATA!$B$4:$B$2103,DATA!$C$4:$C$2103,"",0,1),""))</f>
        <v>ORING MILIMETRICO VITON 3*12*18</v>
      </c>
      <c r="E689" s="52">
        <f t="array" ref="E689">IF(B689="","",IFERROR(XLOOKUP(B689,DATA!$B$4:$B$2103,DATA!$W$4:$W$2103,"",0,1),""))</f>
        <v>900942907</v>
      </c>
      <c r="F689" s="52" t="str">
        <f t="array" ref="F689">IF(B689="","",IFERROR(XLOOKUP(E689,PROVEEDORES!$A$2:$A$200,PROVEEDORES!$B$2:$B$200,"NO ENCONTRADO",0,1),""))</f>
        <v>ECOSISTEMAS JAFER SAS</v>
      </c>
      <c r="G689" s="52" t="str">
        <f t="array" ref="G689">IF(B689="","",IFERROR(XLOOKUP(B689,DATA!$B$4:$B$2103,DATA!$L$4:$L$2103,"",0,1),""))</f>
        <v>UND</v>
      </c>
      <c r="H689" s="52">
        <f t="array" ref="H689">IF(B689="","",IFERROR(XLOOKUP(B689,DATA!$B$4:$B$2103,DATA!$E$4:$E$2103,0,0,1),0))</f>
        <v>0</v>
      </c>
      <c r="I689" s="53">
        <f t="array" ref="I689">IF(B689="","",IFERROR(XLOOKUP(B689,DATA!$B$4:$B$2103,DATA!$F$4:$F$2103,0,0,1),0))</f>
        <v>5904.78</v>
      </c>
      <c r="J689" s="53">
        <f t="shared" si="1"/>
        <v>0</v>
      </c>
      <c r="K689" s="52">
        <f t="array" ref="K689">IF(B689="","",IFERROR(XLOOKUP(B689,DATA!$B$4:$B$2103,DATA!$N$4:$N$2103,0,0,1),0))</f>
        <v>2</v>
      </c>
      <c r="L689" s="86">
        <f t="shared" si="2"/>
        <v>0.005479452055</v>
      </c>
      <c r="M689" s="52">
        <f t="array" ref="M689">IF(B689="","",IFERROR(XLOOKUP(B689,DATA!$B$4:$B$2103,DATA!$P$4:$P$2103,0,0,1),0))</f>
        <v>0</v>
      </c>
      <c r="N689" s="52">
        <f t="shared" si="3"/>
        <v>0</v>
      </c>
      <c r="O689" s="52">
        <f t="shared" si="4"/>
        <v>0</v>
      </c>
      <c r="P689" s="52">
        <f t="shared" si="5"/>
        <v>0</v>
      </c>
      <c r="Q689" s="52" t="str">
        <f t="shared" si="6"/>
        <v>CRITICO</v>
      </c>
      <c r="R689" s="52" t="str">
        <f t="shared" si="7"/>
        <v>PEDIR INMEDIATAMENTE</v>
      </c>
      <c r="S689" s="52">
        <f t="shared" si="8"/>
        <v>0</v>
      </c>
      <c r="T689" s="53">
        <f t="shared" si="9"/>
        <v>0</v>
      </c>
      <c r="U689" s="52" t="str">
        <f t="array" ref="U689">IF(B689="","",IFERROR(XLOOKUP(B689,DATA!$B$4:$B$2103,DATA!$M$4:$M$2103,"",0,1),""))</f>
        <v>B</v>
      </c>
      <c r="V689" s="52" t="str">
        <f t="array" ref="V689">IF(B689="","",IFERROR(XLOOKUP(B689,DATA!$B$4:$B$2103,DATA!$X$4:$X$2103,"",0,1),""))</f>
        <v>SU01A0202</v>
      </c>
      <c r="W689" s="52" t="str">
        <f t="array" ref="W689">IF(B689="","",IFERROR(XLOOKUP(B689,DATA!$B$4:$B$2103,DATA!$H$4:$H$2103,"",0,1),""))</f>
        <v>CAJA</v>
      </c>
      <c r="X689" s="52" t="str">
        <f t="shared" si="10"/>
        <v>3-MEDIA</v>
      </c>
      <c r="Y689" s="87">
        <f t="shared" si="11"/>
        <v>2.00689</v>
      </c>
      <c r="Z689" s="52">
        <f t="shared" si="12"/>
        <v>43000028</v>
      </c>
    </row>
    <row r="690" ht="15.75" customHeight="1">
      <c r="B690" s="47">
        <f>IF(DATA!B690="","",DATA!B690)</f>
        <v>43000029</v>
      </c>
      <c r="C690" s="47">
        <f t="array" ref="C690">IF(B690="","",IFERROR(XLOOKUP(B690,DATA!$B$4:$B$2103,DATA!$D$4:$D$2103,"",0,1),""))</f>
        <v>1034663</v>
      </c>
      <c r="D690" s="47" t="str">
        <f t="array" ref="D690">IF(B690="","",IFERROR(XLOOKUP(B690,DATA!$B$4:$B$2103,DATA!$C$4:$C$2103,"",0,1),""))</f>
        <v>ORING MILIMETRICO VITON 108-V</v>
      </c>
      <c r="E690" s="47">
        <f t="array" ref="E690">IF(B690="","",IFERROR(XLOOKUP(B690,DATA!$B$4:$B$2103,DATA!$W$4:$W$2103,"",0,1),""))</f>
        <v>900942907</v>
      </c>
      <c r="F690" s="47" t="str">
        <f t="array" ref="F690">IF(B690="","",IFERROR(XLOOKUP(E690,PROVEEDORES!$A$2:$A$200,PROVEEDORES!$B$2:$B$200,"NO ENCONTRADO",0,1),""))</f>
        <v>ECOSISTEMAS JAFER SAS</v>
      </c>
      <c r="G690" s="47" t="str">
        <f t="array" ref="G690">IF(B690="","",IFERROR(XLOOKUP(B690,DATA!$B$4:$B$2103,DATA!$L$4:$L$2103,"",0,1),""))</f>
        <v>UND</v>
      </c>
      <c r="H690" s="47">
        <f t="array" ref="H690">IF(B690="","",IFERROR(XLOOKUP(B690,DATA!$B$4:$B$2103,DATA!$E$4:$E$2103,0,0,1),0))</f>
        <v>0</v>
      </c>
      <c r="I690" s="48">
        <f t="array" ref="I690">IF(B690="","",IFERROR(XLOOKUP(B690,DATA!$B$4:$B$2103,DATA!$F$4:$F$2103,0,0,1),0))</f>
        <v>1674.33</v>
      </c>
      <c r="J690" s="48">
        <f t="shared" si="1"/>
        <v>0</v>
      </c>
      <c r="K690" s="47">
        <f t="array" ref="K690">IF(B690="","",IFERROR(XLOOKUP(B690,DATA!$B$4:$B$2103,DATA!$N$4:$N$2103,0,0,1),0))</f>
        <v>1</v>
      </c>
      <c r="L690" s="85">
        <f t="shared" si="2"/>
        <v>0.002739726027</v>
      </c>
      <c r="M690" s="47">
        <f t="array" ref="M690">IF(B690="","",IFERROR(XLOOKUP(B690,DATA!$B$4:$B$2103,DATA!$P$4:$P$2103,0,0,1),0))</f>
        <v>0</v>
      </c>
      <c r="N690" s="47">
        <f t="shared" si="3"/>
        <v>0</v>
      </c>
      <c r="O690" s="47">
        <f t="shared" si="4"/>
        <v>0</v>
      </c>
      <c r="P690" s="47">
        <f t="shared" si="5"/>
        <v>0</v>
      </c>
      <c r="Q690" s="47" t="str">
        <f t="shared" si="6"/>
        <v>CRITICO</v>
      </c>
      <c r="R690" s="47" t="str">
        <f t="shared" si="7"/>
        <v>PEDIR INMEDIATAMENTE</v>
      </c>
      <c r="S690" s="47">
        <f t="shared" si="8"/>
        <v>0</v>
      </c>
      <c r="T690" s="48">
        <f t="shared" si="9"/>
        <v>0</v>
      </c>
      <c r="U690" s="47" t="str">
        <f t="array" ref="U690">IF(B690="","",IFERROR(XLOOKUP(B690,DATA!$B$4:$B$2103,DATA!$M$4:$M$2103,"",0,1),""))</f>
        <v>B</v>
      </c>
      <c r="V690" s="47" t="str">
        <f t="array" ref="V690">IF(B690="","",IFERROR(XLOOKUP(B690,DATA!$B$4:$B$2103,DATA!$X$4:$X$2103,"",0,1),""))</f>
        <v>SU01A0202</v>
      </c>
      <c r="W690" s="47" t="str">
        <f t="array" ref="W690">IF(B690="","",IFERROR(XLOOKUP(B690,DATA!$B$4:$B$2103,DATA!$H$4:$H$2103,"",0,1),""))</f>
        <v>CAJA</v>
      </c>
      <c r="X690" s="47" t="str">
        <f t="shared" si="10"/>
        <v>3-MEDIA</v>
      </c>
      <c r="Y690" s="65">
        <f t="shared" si="11"/>
        <v>1.0069</v>
      </c>
      <c r="Z690" s="47">
        <f t="shared" si="12"/>
        <v>43000029</v>
      </c>
    </row>
    <row r="691" ht="15.75" customHeight="1">
      <c r="B691" s="52">
        <f>IF(DATA!B691="","",DATA!B691)</f>
        <v>43000030</v>
      </c>
      <c r="C691" s="52">
        <f t="array" ref="C691">IF(B691="","",IFERROR(XLOOKUP(B691,DATA!$B$4:$B$2103,DATA!$D$4:$D$2103,"",0,1),""))</f>
        <v>970776</v>
      </c>
      <c r="D691" s="52" t="str">
        <f t="array" ref="D691">IF(B691="","",IFERROR(XLOOKUP(B691,DATA!$B$4:$B$2103,DATA!$C$4:$C$2103,"",0,1),""))</f>
        <v>TERMINAL CONECTOR TRANSMISIÓN</v>
      </c>
      <c r="E691" s="52">
        <f t="array" ref="E691">IF(B691="","",IFERROR(XLOOKUP(B691,DATA!$B$4:$B$2103,DATA!$W$4:$W$2103,"",0,1),""))</f>
        <v>900315569</v>
      </c>
      <c r="F691" s="52" t="str">
        <f t="array" ref="F691">IF(B691="","",IFERROR(XLOOKUP(E691,PROVEEDORES!$A$2:$A$200,PROVEEDORES!$B$2:$B$200,"NO ENCONTRADO",0,1),""))</f>
        <v>VOLVO GROUP COLOMBIA S A S</v>
      </c>
      <c r="G691" s="52" t="str">
        <f t="array" ref="G691">IF(B691="","",IFERROR(XLOOKUP(B691,DATA!$B$4:$B$2103,DATA!$L$4:$L$2103,"",0,1),""))</f>
        <v>UND</v>
      </c>
      <c r="H691" s="52">
        <f t="array" ref="H691">IF(B691="","",IFERROR(XLOOKUP(B691,DATA!$B$4:$B$2103,DATA!$E$4:$E$2103,0,0,1),0))</f>
        <v>20</v>
      </c>
      <c r="I691" s="53">
        <f t="array" ref="I691">IF(B691="","",IFERROR(XLOOKUP(B691,DATA!$B$4:$B$2103,DATA!$F$4:$F$2103,0,0,1),0))</f>
        <v>1597.06</v>
      </c>
      <c r="J691" s="53">
        <f t="shared" si="1"/>
        <v>31941.2</v>
      </c>
      <c r="K691" s="52">
        <f t="array" ref="K691">IF(B691="","",IFERROR(XLOOKUP(B691,DATA!$B$4:$B$2103,DATA!$N$4:$N$2103,0,0,1),0))</f>
        <v>10</v>
      </c>
      <c r="L691" s="86">
        <f t="shared" si="2"/>
        <v>0.02739726027</v>
      </c>
      <c r="M691" s="52">
        <f t="array" ref="M691">IF(B691="","",IFERROR(XLOOKUP(B691,DATA!$B$4:$B$2103,DATA!$P$4:$P$2103,0,0,1),0))</f>
        <v>0</v>
      </c>
      <c r="N691" s="52">
        <f t="shared" si="3"/>
        <v>0</v>
      </c>
      <c r="O691" s="52">
        <f t="shared" si="4"/>
        <v>0</v>
      </c>
      <c r="P691" s="52">
        <f t="shared" si="5"/>
        <v>730</v>
      </c>
      <c r="Q691" s="52" t="str">
        <f t="shared" si="6"/>
        <v>EXCESO</v>
      </c>
      <c r="R691" s="52" t="str">
        <f t="shared" si="7"/>
        <v>EVALUAR REDUCCION</v>
      </c>
      <c r="S691" s="52">
        <f t="shared" si="8"/>
        <v>0</v>
      </c>
      <c r="T691" s="53">
        <f t="shared" si="9"/>
        <v>0</v>
      </c>
      <c r="U691" s="52" t="str">
        <f t="array" ref="U691">IF(B691="","",IFERROR(XLOOKUP(B691,DATA!$B$4:$B$2103,DATA!$M$4:$M$2103,"",0,1),""))</f>
        <v>C</v>
      </c>
      <c r="V691" s="52" t="str">
        <f t="array" ref="V691">IF(B691="","",IFERROR(XLOOKUP(B691,DATA!$B$4:$B$2103,DATA!$X$4:$X$2103,"",0,1),""))</f>
        <v>SU01A0202</v>
      </c>
      <c r="W691" s="52" t="str">
        <f t="array" ref="W691">IF(B691="","",IFERROR(XLOOKUP(B691,DATA!$B$4:$B$2103,DATA!$H$4:$H$2103,"",0,1),""))</f>
        <v>CAJA</v>
      </c>
      <c r="X691" s="52" t="str">
        <f t="shared" si="10"/>
        <v>4-BAJA</v>
      </c>
      <c r="Y691" s="87" t="str">
        <f t="shared" si="11"/>
        <v/>
      </c>
      <c r="Z691" s="52" t="str">
        <f t="shared" si="12"/>
        <v/>
      </c>
    </row>
    <row r="692" ht="15.75" customHeight="1">
      <c r="B692" s="47">
        <f>IF(DATA!B692="","",DATA!B692)</f>
        <v>43000031</v>
      </c>
      <c r="C692" s="47">
        <f t="array" ref="C692">IF(B692="","",IFERROR(XLOOKUP(B692,DATA!$B$4:$B$2103,DATA!$D$4:$D$2103,"",0,1),""))</f>
        <v>20383198</v>
      </c>
      <c r="D692" s="47" t="str">
        <f t="array" ref="D692">IF(B692="","",IFERROR(XLOOKUP(B692,DATA!$B$4:$B$2103,DATA!$C$4:$C$2103,"",0,1),""))</f>
        <v>CUERPO (CONECTOR SENSOR VELOCIDAD)</v>
      </c>
      <c r="E692" s="47">
        <f t="array" ref="E692">IF(B692="","",IFERROR(XLOOKUP(B692,DATA!$B$4:$B$2103,DATA!$W$4:$W$2103,"",0,1),""))</f>
        <v>900315569</v>
      </c>
      <c r="F692" s="47" t="str">
        <f t="array" ref="F692">IF(B692="","",IFERROR(XLOOKUP(E692,PROVEEDORES!$A$2:$A$200,PROVEEDORES!$B$2:$B$200,"NO ENCONTRADO",0,1),""))</f>
        <v>VOLVO GROUP COLOMBIA S A S</v>
      </c>
      <c r="G692" s="47" t="str">
        <f t="array" ref="G692">IF(B692="","",IFERROR(XLOOKUP(B692,DATA!$B$4:$B$2103,DATA!$L$4:$L$2103,"",0,1),""))</f>
        <v>UND</v>
      </c>
      <c r="H692" s="47">
        <f t="array" ref="H692">IF(B692="","",IFERROR(XLOOKUP(B692,DATA!$B$4:$B$2103,DATA!$E$4:$E$2103,0,0,1),0))</f>
        <v>1</v>
      </c>
      <c r="I692" s="48">
        <f t="array" ref="I692">IF(B692="","",IFERROR(XLOOKUP(B692,DATA!$B$4:$B$2103,DATA!$F$4:$F$2103,0,0,1),0))</f>
        <v>170595</v>
      </c>
      <c r="J692" s="48">
        <f t="shared" si="1"/>
        <v>170595</v>
      </c>
      <c r="K692" s="47">
        <f t="array" ref="K692">IF(B692="","",IFERROR(XLOOKUP(B692,DATA!$B$4:$B$2103,DATA!$N$4:$N$2103,0,0,1),0))</f>
        <v>0</v>
      </c>
      <c r="L692" s="85">
        <f t="shared" si="2"/>
        <v>0</v>
      </c>
      <c r="M692" s="47">
        <f t="array" ref="M692">IF(B692="","",IFERROR(XLOOKUP(B692,DATA!$B$4:$B$2103,DATA!$P$4:$P$2103,0,0,1),0))</f>
        <v>0</v>
      </c>
      <c r="N692" s="47">
        <f t="shared" si="3"/>
        <v>0</v>
      </c>
      <c r="O692" s="47">
        <f t="shared" si="4"/>
        <v>0</v>
      </c>
      <c r="P692" s="47" t="str">
        <f t="shared" si="5"/>
        <v/>
      </c>
      <c r="Q692" s="47" t="str">
        <f t="shared" si="6"/>
        <v>EXCESO</v>
      </c>
      <c r="R692" s="47" t="str">
        <f t="shared" si="7"/>
        <v>EVALUAR REDUCCION</v>
      </c>
      <c r="S692" s="47">
        <f t="shared" si="8"/>
        <v>0</v>
      </c>
      <c r="T692" s="48">
        <f t="shared" si="9"/>
        <v>0</v>
      </c>
      <c r="U692" s="47" t="str">
        <f t="array" ref="U692">IF(B692="","",IFERROR(XLOOKUP(B692,DATA!$B$4:$B$2103,DATA!$M$4:$M$2103,"",0,1),""))</f>
        <v>B</v>
      </c>
      <c r="V692" s="47" t="str">
        <f t="array" ref="V692">IF(B692="","",IFERROR(XLOOKUP(B692,DATA!$B$4:$B$2103,DATA!$X$4:$X$2103,"",0,1),""))</f>
        <v>SU01A0202</v>
      </c>
      <c r="W692" s="47" t="str">
        <f t="array" ref="W692">IF(B692="","",IFERROR(XLOOKUP(B692,DATA!$B$4:$B$2103,DATA!$H$4:$H$2103,"",0,1),""))</f>
        <v>CAJA</v>
      </c>
      <c r="X692" s="47" t="str">
        <f t="shared" si="10"/>
        <v>3-MEDIA</v>
      </c>
      <c r="Y692" s="65" t="str">
        <f t="shared" si="11"/>
        <v/>
      </c>
      <c r="Z692" s="47" t="str">
        <f t="shared" si="12"/>
        <v/>
      </c>
    </row>
    <row r="693" ht="15.75" customHeight="1">
      <c r="B693" s="52">
        <f>IF(DATA!B693="","",DATA!B693)</f>
        <v>43000032</v>
      </c>
      <c r="C693" s="52">
        <f t="array" ref="C693">IF(B693="","",IFERROR(XLOOKUP(B693,DATA!$B$4:$B$2103,DATA!$D$4:$D$2103,"",0,1),""))</f>
        <v>23603115</v>
      </c>
      <c r="D693" s="52" t="str">
        <f t="array" ref="D693">IF(B693="","",IFERROR(XLOOKUP(B693,DATA!$B$4:$B$2103,DATA!$C$4:$C$2103,"",0,1),""))</f>
        <v>SELECTOR DE MARCHAS (CONMUTADOR 3 TECLAS)</v>
      </c>
      <c r="E693" s="52">
        <f t="array" ref="E693">IF(B693="","",IFERROR(XLOOKUP(B693,DATA!$B$4:$B$2103,DATA!$W$4:$W$2103,"",0,1),""))</f>
        <v>900176171</v>
      </c>
      <c r="F693" s="52" t="str">
        <f t="array" ref="F693">IF(B693="","",IFERROR(XLOOKUP(E693,PROVEEDORES!$A$2:$A$200,PROVEEDORES!$B$2:$B$200,"NO ENCONTRADO",0,1),""))</f>
        <v>VOITH TURBO COLOMBIA S.A.S.</v>
      </c>
      <c r="G693" s="52" t="str">
        <f t="array" ref="G693">IF(B693="","",IFERROR(XLOOKUP(B693,DATA!$B$4:$B$2103,DATA!$L$4:$L$2103,"",0,1),""))</f>
        <v>UND</v>
      </c>
      <c r="H693" s="52">
        <f t="array" ref="H693">IF(B693="","",IFERROR(XLOOKUP(B693,DATA!$B$4:$B$2103,DATA!$E$4:$E$2103,0,0,1),0))</f>
        <v>0</v>
      </c>
      <c r="I693" s="53">
        <f t="array" ref="I693">IF(B693="","",IFERROR(XLOOKUP(B693,DATA!$B$4:$B$2103,DATA!$F$4:$F$2103,0,0,1),0))</f>
        <v>1645462</v>
      </c>
      <c r="J693" s="53">
        <f t="shared" si="1"/>
        <v>0</v>
      </c>
      <c r="K693" s="52">
        <f t="array" ref="K693">IF(B693="","",IFERROR(XLOOKUP(B693,DATA!$B$4:$B$2103,DATA!$N$4:$N$2103,0,0,1),0))</f>
        <v>1</v>
      </c>
      <c r="L693" s="86">
        <f t="shared" si="2"/>
        <v>0.002739726027</v>
      </c>
      <c r="M693" s="52">
        <f t="array" ref="M693">IF(B693="","",IFERROR(XLOOKUP(B693,DATA!$B$4:$B$2103,DATA!$P$4:$P$2103,0,0,1),0))</f>
        <v>0</v>
      </c>
      <c r="N693" s="52">
        <f t="shared" si="3"/>
        <v>0</v>
      </c>
      <c r="O693" s="52">
        <f t="shared" si="4"/>
        <v>0</v>
      </c>
      <c r="P693" s="52">
        <f t="shared" si="5"/>
        <v>0</v>
      </c>
      <c r="Q693" s="52" t="str">
        <f t="shared" si="6"/>
        <v>CRITICO</v>
      </c>
      <c r="R693" s="52" t="str">
        <f t="shared" si="7"/>
        <v>PEDIR INMEDIATAMENTE</v>
      </c>
      <c r="S693" s="52">
        <f t="shared" si="8"/>
        <v>0</v>
      </c>
      <c r="T693" s="53">
        <f t="shared" si="9"/>
        <v>0</v>
      </c>
      <c r="U693" s="52" t="str">
        <f t="array" ref="U693">IF(B693="","",IFERROR(XLOOKUP(B693,DATA!$B$4:$B$2103,DATA!$M$4:$M$2103,"",0,1),""))</f>
        <v>A</v>
      </c>
      <c r="V693" s="52" t="str">
        <f t="array" ref="V693">IF(B693="","",IFERROR(XLOOKUP(B693,DATA!$B$4:$B$2103,DATA!$X$4:$X$2103,"",0,1),""))</f>
        <v>SU01A0202</v>
      </c>
      <c r="W693" s="52" t="str">
        <f t="array" ref="W693">IF(B693="","",IFERROR(XLOOKUP(B693,DATA!$B$4:$B$2103,DATA!$H$4:$H$2103,"",0,1),""))</f>
        <v>CAJA</v>
      </c>
      <c r="X693" s="52" t="str">
        <f t="shared" si="10"/>
        <v>1-MAXIMA</v>
      </c>
      <c r="Y693" s="87">
        <f t="shared" si="11"/>
        <v>1.00693</v>
      </c>
      <c r="Z693" s="52">
        <f t="shared" si="12"/>
        <v>43000032</v>
      </c>
    </row>
    <row r="694" ht="15.75" customHeight="1">
      <c r="B694" s="47" t="str">
        <f>IF(DATA!B694="","",DATA!B694)</f>
        <v>43000032-R</v>
      </c>
      <c r="C694" s="47" t="str">
        <f t="array" ref="C694">IF(B694="","",IFERROR(XLOOKUP(B694,DATA!$B$4:$B$2103,DATA!$D$4:$D$2103,"",0,1),""))</f>
        <v>H68314317</v>
      </c>
      <c r="D694" s="47" t="str">
        <f t="array" ref="D694">IF(B694="","",IFERROR(XLOOKUP(B694,DATA!$B$4:$B$2103,DATA!$C$4:$C$2103,"",0,1),""))</f>
        <v>SELECTOR DE MARCHAS (CONMUTADOR 3 TECLAS)</v>
      </c>
      <c r="E694" s="47">
        <f t="array" ref="E694">IF(B694="","",IFERROR(XLOOKUP(B694,DATA!$B$4:$B$2103,DATA!$W$4:$W$2103,"",0,1),""))</f>
        <v>901563039</v>
      </c>
      <c r="F694" s="47" t="str">
        <f t="array" ref="F694">IF(B694="","",IFERROR(XLOOKUP(E694,PROVEEDORES!$A$2:$A$200,PROVEEDORES!$B$2:$B$200,"NO ENCONTRADO",0,1),""))</f>
        <v>AUTOTRONICA MASTER SAS</v>
      </c>
      <c r="G694" s="47" t="str">
        <f t="array" ref="G694">IF(B694="","",IFERROR(XLOOKUP(B694,DATA!$B$4:$B$2103,DATA!$L$4:$L$2103,"",0,1),""))</f>
        <v>UND</v>
      </c>
      <c r="H694" s="47">
        <f t="array" ref="H694">IF(B694="","",IFERROR(XLOOKUP(B694,DATA!$B$4:$B$2103,DATA!$E$4:$E$2103,0,0,1),0))</f>
        <v>0</v>
      </c>
      <c r="I694" s="48">
        <f t="array" ref="I694">IF(B694="","",IFERROR(XLOOKUP(B694,DATA!$B$4:$B$2103,DATA!$F$4:$F$2103,0,0,1),0))</f>
        <v>333200</v>
      </c>
      <c r="J694" s="48">
        <f t="shared" si="1"/>
        <v>0</v>
      </c>
      <c r="K694" s="47">
        <f t="array" ref="K694">IF(B694="","",IFERROR(XLOOKUP(B694,DATA!$B$4:$B$2103,DATA!$N$4:$N$2103,0,0,1),0))</f>
        <v>17</v>
      </c>
      <c r="L694" s="85">
        <f t="shared" si="2"/>
        <v>0.04657534247</v>
      </c>
      <c r="M694" s="47">
        <f t="array" ref="M694">IF(B694="","",IFERROR(XLOOKUP(B694,DATA!$B$4:$B$2103,DATA!$P$4:$P$2103,0,0,1),0))</f>
        <v>0</v>
      </c>
      <c r="N694" s="47">
        <f t="shared" si="3"/>
        <v>0</v>
      </c>
      <c r="O694" s="47">
        <f t="shared" si="4"/>
        <v>0</v>
      </c>
      <c r="P694" s="47">
        <f t="shared" si="5"/>
        <v>0</v>
      </c>
      <c r="Q694" s="47" t="str">
        <f t="shared" si="6"/>
        <v>CRITICO</v>
      </c>
      <c r="R694" s="47" t="str">
        <f t="shared" si="7"/>
        <v>PEDIR INMEDIATAMENTE</v>
      </c>
      <c r="S694" s="47">
        <f t="shared" si="8"/>
        <v>0</v>
      </c>
      <c r="T694" s="48">
        <f t="shared" si="9"/>
        <v>0</v>
      </c>
      <c r="U694" s="47" t="str">
        <f t="array" ref="U694">IF(B694="","",IFERROR(XLOOKUP(B694,DATA!$B$4:$B$2103,DATA!$M$4:$M$2103,"",0,1),""))</f>
        <v>B</v>
      </c>
      <c r="V694" s="47" t="str">
        <f t="array" ref="V694">IF(B694="","",IFERROR(XLOOKUP(B694,DATA!$B$4:$B$2103,DATA!$X$4:$X$2103,"",0,1),""))</f>
        <v>SU01B0204</v>
      </c>
      <c r="W694" s="47" t="str">
        <f t="array" ref="W694">IF(B694="","",IFERROR(XLOOKUP(B694,DATA!$B$4:$B$2103,DATA!$H$4:$H$2103,"",0,1),""))</f>
        <v>CAJA</v>
      </c>
      <c r="X694" s="47" t="str">
        <f t="shared" si="10"/>
        <v>3-MEDIA</v>
      </c>
      <c r="Y694" s="65">
        <f t="shared" si="11"/>
        <v>17.00694</v>
      </c>
      <c r="Z694" s="47" t="str">
        <f t="shared" si="12"/>
        <v>43000032-R</v>
      </c>
    </row>
    <row r="695" ht="15.75" customHeight="1">
      <c r="B695" s="52">
        <f>IF(DATA!B695="","",DATA!B695)</f>
        <v>43000033</v>
      </c>
      <c r="C695" s="52">
        <f t="array" ref="C695">IF(B695="","",IFERROR(XLOOKUP(B695,DATA!$B$4:$B$2103,DATA!$D$4:$D$2103,"",0,1),""))</f>
        <v>20551555</v>
      </c>
      <c r="D695" s="52" t="str">
        <f t="array" ref="D695">IF(B695="","",IFERROR(XLOOKUP(B695,DATA!$B$4:$B$2103,DATA!$C$4:$C$2103,"",0,1),""))</f>
        <v>JUEGO PIÑON (SPEED)</v>
      </c>
      <c r="E695" s="52">
        <f t="array" ref="E695">IF(B695="","",IFERROR(XLOOKUP(B695,DATA!$B$4:$B$2103,DATA!$W$4:$W$2103,"",0,1),""))</f>
        <v>900315569</v>
      </c>
      <c r="F695" s="52" t="str">
        <f t="array" ref="F695">IF(B695="","",IFERROR(XLOOKUP(E695,PROVEEDORES!$A$2:$A$200,PROVEEDORES!$B$2:$B$200,"NO ENCONTRADO",0,1),""))</f>
        <v>VOLVO GROUP COLOMBIA S A S</v>
      </c>
      <c r="G695" s="52" t="str">
        <f t="array" ref="G695">IF(B695="","",IFERROR(XLOOKUP(B695,DATA!$B$4:$B$2103,DATA!$L$4:$L$2103,"",0,1),""))</f>
        <v>UND</v>
      </c>
      <c r="H695" s="52">
        <f t="array" ref="H695">IF(B695="","",IFERROR(XLOOKUP(B695,DATA!$B$4:$B$2103,DATA!$E$4:$E$2103,0,0,1),0))</f>
        <v>1</v>
      </c>
      <c r="I695" s="53">
        <f t="array" ref="I695">IF(B695="","",IFERROR(XLOOKUP(B695,DATA!$B$4:$B$2103,DATA!$F$4:$F$2103,0,0,1),0))</f>
        <v>4051950</v>
      </c>
      <c r="J695" s="53">
        <f t="shared" si="1"/>
        <v>4051950</v>
      </c>
      <c r="K695" s="52">
        <f t="array" ref="K695">IF(B695="","",IFERROR(XLOOKUP(B695,DATA!$B$4:$B$2103,DATA!$N$4:$N$2103,0,0,1),0))</f>
        <v>2</v>
      </c>
      <c r="L695" s="86">
        <f t="shared" si="2"/>
        <v>0.005479452055</v>
      </c>
      <c r="M695" s="52">
        <f t="array" ref="M695">IF(B695="","",IFERROR(XLOOKUP(B695,DATA!$B$4:$B$2103,DATA!$P$4:$P$2103,0,0,1),0))</f>
        <v>0</v>
      </c>
      <c r="N695" s="52">
        <f t="shared" si="3"/>
        <v>0</v>
      </c>
      <c r="O695" s="52">
        <f t="shared" si="4"/>
        <v>0</v>
      </c>
      <c r="P695" s="52">
        <f t="shared" si="5"/>
        <v>183</v>
      </c>
      <c r="Q695" s="52" t="str">
        <f t="shared" si="6"/>
        <v>EXCESO</v>
      </c>
      <c r="R695" s="52" t="str">
        <f t="shared" si="7"/>
        <v>EVALUAR REDUCCION</v>
      </c>
      <c r="S695" s="52">
        <f t="shared" si="8"/>
        <v>0</v>
      </c>
      <c r="T695" s="53">
        <f t="shared" si="9"/>
        <v>0</v>
      </c>
      <c r="U695" s="52" t="str">
        <f t="array" ref="U695">IF(B695="","",IFERROR(XLOOKUP(B695,DATA!$B$4:$B$2103,DATA!$M$4:$M$2103,"",0,1),""))</f>
        <v>B</v>
      </c>
      <c r="V695" s="52" t="str">
        <f t="array" ref="V695">IF(B695="","",IFERROR(XLOOKUP(B695,DATA!$B$4:$B$2103,DATA!$X$4:$X$2103,"",0,1),""))</f>
        <v>SU01F0207</v>
      </c>
      <c r="W695" s="52" t="str">
        <f t="array" ref="W695">IF(B695="","",IFERROR(XLOOKUP(B695,DATA!$B$4:$B$2103,DATA!$H$4:$H$2103,"",0,1),""))</f>
        <v>PLATAFORMA</v>
      </c>
      <c r="X695" s="52" t="str">
        <f t="shared" si="10"/>
        <v>3-MEDIA</v>
      </c>
      <c r="Y695" s="87" t="str">
        <f t="shared" si="11"/>
        <v/>
      </c>
      <c r="Z695" s="52" t="str">
        <f t="shared" si="12"/>
        <v/>
      </c>
    </row>
    <row r="696" ht="15.75" customHeight="1">
      <c r="B696" s="47">
        <f>IF(DATA!B696="","",DATA!B696)</f>
        <v>43000034</v>
      </c>
      <c r="C696" s="47">
        <f t="array" ref="C696">IF(B696="","",IFERROR(XLOOKUP(B696,DATA!$B$4:$B$2103,DATA!$D$4:$D$2103,"",0,1),""))</f>
        <v>1522259</v>
      </c>
      <c r="D696" s="47" t="str">
        <f t="array" ref="D696">IF(B696="","",IFERROR(XLOOKUP(B696,DATA!$B$4:$B$2103,DATA!$C$4:$C$2103,"",0,1),""))</f>
        <v>CARCAZA ESCUALIZADORA</v>
      </c>
      <c r="E696" s="47">
        <f t="array" ref="E696">IF(B696="","",IFERROR(XLOOKUP(B696,DATA!$B$4:$B$2103,DATA!$W$4:$W$2103,"",0,1),""))</f>
        <v>900315569</v>
      </c>
      <c r="F696" s="47" t="str">
        <f t="array" ref="F696">IF(B696="","",IFERROR(XLOOKUP(E696,PROVEEDORES!$A$2:$A$200,PROVEEDORES!$B$2:$B$200,"NO ENCONTRADO",0,1),""))</f>
        <v>VOLVO GROUP COLOMBIA S A S</v>
      </c>
      <c r="G696" s="47" t="str">
        <f t="array" ref="G696">IF(B696="","",IFERROR(XLOOKUP(B696,DATA!$B$4:$B$2103,DATA!$L$4:$L$2103,"",0,1),""))</f>
        <v>UND</v>
      </c>
      <c r="H696" s="47">
        <f t="array" ref="H696">IF(B696="","",IFERROR(XLOOKUP(B696,DATA!$B$4:$B$2103,DATA!$E$4:$E$2103,0,0,1),0))</f>
        <v>1</v>
      </c>
      <c r="I696" s="48">
        <f t="array" ref="I696">IF(B696="","",IFERROR(XLOOKUP(B696,DATA!$B$4:$B$2103,DATA!$F$4:$F$2103,0,0,1),0))</f>
        <v>5208313</v>
      </c>
      <c r="J696" s="48">
        <f t="shared" si="1"/>
        <v>5208313</v>
      </c>
      <c r="K696" s="47">
        <f t="array" ref="K696">IF(B696="","",IFERROR(XLOOKUP(B696,DATA!$B$4:$B$2103,DATA!$N$4:$N$2103,0,0,1),0))</f>
        <v>1</v>
      </c>
      <c r="L696" s="85">
        <f t="shared" si="2"/>
        <v>0.002739726027</v>
      </c>
      <c r="M696" s="47">
        <f t="array" ref="M696">IF(B696="","",IFERROR(XLOOKUP(B696,DATA!$B$4:$B$2103,DATA!$P$4:$P$2103,0,0,1),0))</f>
        <v>0</v>
      </c>
      <c r="N696" s="47">
        <f t="shared" si="3"/>
        <v>0</v>
      </c>
      <c r="O696" s="47">
        <f t="shared" si="4"/>
        <v>0</v>
      </c>
      <c r="P696" s="47">
        <f t="shared" si="5"/>
        <v>365</v>
      </c>
      <c r="Q696" s="47" t="str">
        <f t="shared" si="6"/>
        <v>EXCESO</v>
      </c>
      <c r="R696" s="47" t="str">
        <f t="shared" si="7"/>
        <v>EVALUAR REDUCCION</v>
      </c>
      <c r="S696" s="47">
        <f t="shared" si="8"/>
        <v>0</v>
      </c>
      <c r="T696" s="48">
        <f t="shared" si="9"/>
        <v>0</v>
      </c>
      <c r="U696" s="47" t="str">
        <f t="array" ref="U696">IF(B696="","",IFERROR(XLOOKUP(B696,DATA!$B$4:$B$2103,DATA!$M$4:$M$2103,"",0,1),""))</f>
        <v>A</v>
      </c>
      <c r="V696" s="47" t="str">
        <f t="array" ref="V696">IF(B696="","",IFERROR(XLOOKUP(B696,DATA!$B$4:$B$2103,DATA!$X$4:$X$2103,"",0,1),""))</f>
        <v>SU01F0202</v>
      </c>
      <c r="W696" s="47" t="str">
        <f t="array" ref="W696">IF(B696="","",IFERROR(XLOOKUP(B696,DATA!$B$4:$B$2103,DATA!$H$4:$H$2103,"",0,1),""))</f>
        <v>PLATAFORMA</v>
      </c>
      <c r="X696" s="47" t="str">
        <f t="shared" si="10"/>
        <v>2-ALTA</v>
      </c>
      <c r="Y696" s="65" t="str">
        <f t="shared" si="11"/>
        <v/>
      </c>
      <c r="Z696" s="47" t="str">
        <f t="shared" si="12"/>
        <v/>
      </c>
    </row>
    <row r="697" ht="15.75" customHeight="1">
      <c r="B697" s="52" t="str">
        <f>IF(DATA!B697="","",DATA!B697)</f>
        <v>43000034-R</v>
      </c>
      <c r="C697" s="52">
        <f t="array" ref="C697">IF(B697="","",IFERROR(XLOOKUP(B697,DATA!$B$4:$B$2103,DATA!$D$4:$D$2103,"",0,1),""))</f>
        <v>1522259</v>
      </c>
      <c r="D697" s="52" t="str">
        <f t="array" ref="D697">IF(B697="","",IFERROR(XLOOKUP(B697,DATA!$B$4:$B$2103,DATA!$C$4:$C$2103,"",0,1),""))</f>
        <v>CARCAZA ESCUALIZADORA</v>
      </c>
      <c r="E697" s="52">
        <f t="array" ref="E697">IF(B697="","",IFERROR(XLOOKUP(B697,DATA!$B$4:$B$2103,DATA!$W$4:$W$2103,"",0,1),""))</f>
        <v>901327111</v>
      </c>
      <c r="F697" s="52" t="str">
        <f t="array" ref="F697">IF(B697="","",IFERROR(XLOOKUP(E697,PROVEEDORES!$A$2:$A$200,PROVEEDORES!$B$2:$B$200,"NO ENCONTRADO",0,1),""))</f>
        <v>TORNOHIMEC SAS</v>
      </c>
      <c r="G697" s="52" t="str">
        <f t="array" ref="G697">IF(B697="","",IFERROR(XLOOKUP(B697,DATA!$B$4:$B$2103,DATA!$L$4:$L$2103,"",0,1),""))</f>
        <v>UND</v>
      </c>
      <c r="H697" s="52">
        <f t="array" ref="H697">IF(B697="","",IFERROR(XLOOKUP(B697,DATA!$B$4:$B$2103,DATA!$E$4:$E$2103,0,0,1),0))</f>
        <v>1</v>
      </c>
      <c r="I697" s="53">
        <f t="array" ref="I697">IF(B697="","",IFERROR(XLOOKUP(B697,DATA!$B$4:$B$2103,DATA!$F$4:$F$2103,0,0,1),0))</f>
        <v>238000</v>
      </c>
      <c r="J697" s="53">
        <f t="shared" si="1"/>
        <v>238000</v>
      </c>
      <c r="K697" s="52">
        <f t="array" ref="K697">IF(B697="","",IFERROR(XLOOKUP(B697,DATA!$B$4:$B$2103,DATA!$N$4:$N$2103,0,0,1),0))</f>
        <v>0</v>
      </c>
      <c r="L697" s="86">
        <f t="shared" si="2"/>
        <v>0</v>
      </c>
      <c r="M697" s="52">
        <f t="array" ref="M697">IF(B697="","",IFERROR(XLOOKUP(B697,DATA!$B$4:$B$2103,DATA!$P$4:$P$2103,0,0,1),0))</f>
        <v>0</v>
      </c>
      <c r="N697" s="52">
        <f t="shared" si="3"/>
        <v>0</v>
      </c>
      <c r="O697" s="52">
        <f t="shared" si="4"/>
        <v>0</v>
      </c>
      <c r="P697" s="52" t="str">
        <f t="shared" si="5"/>
        <v/>
      </c>
      <c r="Q697" s="52" t="str">
        <f t="shared" si="6"/>
        <v>EXCESO</v>
      </c>
      <c r="R697" s="52" t="str">
        <f t="shared" si="7"/>
        <v>EVALUAR REDUCCION</v>
      </c>
      <c r="S697" s="52">
        <f t="shared" si="8"/>
        <v>0</v>
      </c>
      <c r="T697" s="53">
        <f t="shared" si="9"/>
        <v>0</v>
      </c>
      <c r="U697" s="52" t="str">
        <f t="array" ref="U697">IF(B697="","",IFERROR(XLOOKUP(B697,DATA!$B$4:$B$2103,DATA!$M$4:$M$2103,"",0,1),""))</f>
        <v>C</v>
      </c>
      <c r="V697" s="52" t="str">
        <f t="array" ref="V697">IF(B697="","",IFERROR(XLOOKUP(B697,DATA!$B$4:$B$2103,DATA!$X$4:$X$2103,"",0,1),""))</f>
        <v>SU01C0204</v>
      </c>
      <c r="W697" s="52" t="str">
        <f t="array" ref="W697">IF(B697="","",IFERROR(XLOOKUP(B697,DATA!$B$4:$B$2103,DATA!$H$4:$H$2103,"",0,1),""))</f>
        <v>PLATAFORMA</v>
      </c>
      <c r="X697" s="52" t="str">
        <f t="shared" si="10"/>
        <v>4-BAJA</v>
      </c>
      <c r="Y697" s="87" t="str">
        <f t="shared" si="11"/>
        <v/>
      </c>
      <c r="Z697" s="52" t="str">
        <f t="shared" si="12"/>
        <v/>
      </c>
    </row>
    <row r="698" ht="15.75" customHeight="1">
      <c r="B698" s="47">
        <f>IF(DATA!B698="","",DATA!B698)</f>
        <v>43000035</v>
      </c>
      <c r="C698" s="47">
        <f t="array" ref="C698">IF(B698="","",IFERROR(XLOOKUP(B698,DATA!$B$4:$B$2103,DATA!$D$4:$D$2103,"",0,1),""))</f>
        <v>20523491</v>
      </c>
      <c r="D698" s="47" t="str">
        <f t="array" ref="D698">IF(B698="","",IFERROR(XLOOKUP(B698,DATA!$B$4:$B$2103,DATA!$C$4:$C$2103,"",0,1),""))</f>
        <v>KIT ESCUALIZACIÓN</v>
      </c>
      <c r="E698" s="47">
        <f t="array" ref="E698">IF(B698="","",IFERROR(XLOOKUP(B698,DATA!$B$4:$B$2103,DATA!$W$4:$W$2103,"",0,1),""))</f>
        <v>900315569</v>
      </c>
      <c r="F698" s="47" t="str">
        <f t="array" ref="F698">IF(B698="","",IFERROR(XLOOKUP(E698,PROVEEDORES!$A$2:$A$200,PROVEEDORES!$B$2:$B$200,"NO ENCONTRADO",0,1),""))</f>
        <v>VOLVO GROUP COLOMBIA S A S</v>
      </c>
      <c r="G698" s="47" t="str">
        <f t="array" ref="G698">IF(B698="","",IFERROR(XLOOKUP(B698,DATA!$B$4:$B$2103,DATA!$L$4:$L$2103,"",0,1),""))</f>
        <v>UND</v>
      </c>
      <c r="H698" s="47">
        <f t="array" ref="H698">IF(B698="","",IFERROR(XLOOKUP(B698,DATA!$B$4:$B$2103,DATA!$E$4:$E$2103,0,0,1),0))</f>
        <v>0</v>
      </c>
      <c r="I698" s="48">
        <f t="array" ref="I698">IF(B698="","",IFERROR(XLOOKUP(B698,DATA!$B$4:$B$2103,DATA!$F$4:$F$2103,0,0,1),0))</f>
        <v>5216759</v>
      </c>
      <c r="J698" s="48">
        <f t="shared" si="1"/>
        <v>0</v>
      </c>
      <c r="K698" s="47">
        <f t="array" ref="K698">IF(B698="","",IFERROR(XLOOKUP(B698,DATA!$B$4:$B$2103,DATA!$N$4:$N$2103,0,0,1),0))</f>
        <v>2</v>
      </c>
      <c r="L698" s="85">
        <f t="shared" si="2"/>
        <v>0.005479452055</v>
      </c>
      <c r="M698" s="47">
        <f t="array" ref="M698">IF(B698="","",IFERROR(XLOOKUP(B698,DATA!$B$4:$B$2103,DATA!$P$4:$P$2103,0,0,1),0))</f>
        <v>0</v>
      </c>
      <c r="N698" s="47">
        <f t="shared" si="3"/>
        <v>0</v>
      </c>
      <c r="O698" s="47">
        <f t="shared" si="4"/>
        <v>0</v>
      </c>
      <c r="P698" s="47">
        <f t="shared" si="5"/>
        <v>0</v>
      </c>
      <c r="Q698" s="47" t="str">
        <f t="shared" si="6"/>
        <v>CRITICO</v>
      </c>
      <c r="R698" s="47" t="str">
        <f t="shared" si="7"/>
        <v>PEDIR INMEDIATAMENTE</v>
      </c>
      <c r="S698" s="47">
        <f t="shared" si="8"/>
        <v>0</v>
      </c>
      <c r="T698" s="48">
        <f t="shared" si="9"/>
        <v>0</v>
      </c>
      <c r="U698" s="47" t="str">
        <f t="array" ref="U698">IF(B698="","",IFERROR(XLOOKUP(B698,DATA!$B$4:$B$2103,DATA!$M$4:$M$2103,"",0,1),""))</f>
        <v>B</v>
      </c>
      <c r="V698" s="47" t="str">
        <f t="array" ref="V698">IF(B698="","",IFERROR(XLOOKUP(B698,DATA!$B$4:$B$2103,DATA!$X$4:$X$2103,"",0,1),""))</f>
        <v>SU01A0202</v>
      </c>
      <c r="W698" s="47" t="str">
        <f t="array" ref="W698">IF(B698="","",IFERROR(XLOOKUP(B698,DATA!$B$4:$B$2103,DATA!$H$4:$H$2103,"",0,1),""))</f>
        <v>PLATAFORMA</v>
      </c>
      <c r="X698" s="47" t="str">
        <f t="shared" si="10"/>
        <v>3-MEDIA</v>
      </c>
      <c r="Y698" s="65">
        <f t="shared" si="11"/>
        <v>2.00698</v>
      </c>
      <c r="Z698" s="47">
        <f t="shared" si="12"/>
        <v>43000035</v>
      </c>
    </row>
    <row r="699" ht="15.75" customHeight="1">
      <c r="B699" s="52">
        <f>IF(DATA!B699="","",DATA!B699)</f>
        <v>43000036</v>
      </c>
      <c r="C699" s="52">
        <f t="array" ref="C699">IF(B699="","",IFERROR(XLOOKUP(B699,DATA!$B$4:$B$2103,DATA!$D$4:$D$2103,"",0,1),""))</f>
        <v>1524861</v>
      </c>
      <c r="D699" s="52" t="str">
        <f t="array" ref="D699">IF(B699="","",IFERROR(XLOOKUP(B699,DATA!$B$4:$B$2103,DATA!$C$4:$C$2103,"",0,1),""))</f>
        <v>ARANDELA DIFERENCIAL</v>
      </c>
      <c r="E699" s="52">
        <f t="array" ref="E699">IF(B699="","",IFERROR(XLOOKUP(B699,DATA!$B$4:$B$2103,DATA!$W$4:$W$2103,"",0,1),""))</f>
        <v>900315569</v>
      </c>
      <c r="F699" s="52" t="str">
        <f t="array" ref="F699">IF(B699="","",IFERROR(XLOOKUP(E699,PROVEEDORES!$A$2:$A$200,PROVEEDORES!$B$2:$B$200,"NO ENCONTRADO",0,1),""))</f>
        <v>VOLVO GROUP COLOMBIA S A S</v>
      </c>
      <c r="G699" s="52" t="str">
        <f t="array" ref="G699">IF(B699="","",IFERROR(XLOOKUP(B699,DATA!$B$4:$B$2103,DATA!$L$4:$L$2103,"",0,1),""))</f>
        <v>UND</v>
      </c>
      <c r="H699" s="52">
        <f t="array" ref="H699">IF(B699="","",IFERROR(XLOOKUP(B699,DATA!$B$4:$B$2103,DATA!$E$4:$E$2103,0,0,1),0))</f>
        <v>2</v>
      </c>
      <c r="I699" s="53">
        <f t="array" ref="I699">IF(B699="","",IFERROR(XLOOKUP(B699,DATA!$B$4:$B$2103,DATA!$F$4:$F$2103,0,0,1),0))</f>
        <v>76157.92</v>
      </c>
      <c r="J699" s="53">
        <f t="shared" si="1"/>
        <v>152315.84</v>
      </c>
      <c r="K699" s="52">
        <f t="array" ref="K699">IF(B699="","",IFERROR(XLOOKUP(B699,DATA!$B$4:$B$2103,DATA!$N$4:$N$2103,0,0,1),0))</f>
        <v>2</v>
      </c>
      <c r="L699" s="86">
        <f t="shared" si="2"/>
        <v>0.005479452055</v>
      </c>
      <c r="M699" s="52">
        <f t="array" ref="M699">IF(B699="","",IFERROR(XLOOKUP(B699,DATA!$B$4:$B$2103,DATA!$P$4:$P$2103,0,0,1),0))</f>
        <v>0</v>
      </c>
      <c r="N699" s="52">
        <f t="shared" si="3"/>
        <v>0</v>
      </c>
      <c r="O699" s="52">
        <f t="shared" si="4"/>
        <v>0</v>
      </c>
      <c r="P699" s="52">
        <f t="shared" si="5"/>
        <v>365</v>
      </c>
      <c r="Q699" s="52" t="str">
        <f t="shared" si="6"/>
        <v>EXCESO</v>
      </c>
      <c r="R699" s="52" t="str">
        <f t="shared" si="7"/>
        <v>EVALUAR REDUCCION</v>
      </c>
      <c r="S699" s="52">
        <f t="shared" si="8"/>
        <v>0</v>
      </c>
      <c r="T699" s="53">
        <f t="shared" si="9"/>
        <v>0</v>
      </c>
      <c r="U699" s="52" t="str">
        <f t="array" ref="U699">IF(B699="","",IFERROR(XLOOKUP(B699,DATA!$B$4:$B$2103,DATA!$M$4:$M$2103,"",0,1),""))</f>
        <v>B</v>
      </c>
      <c r="V699" s="52" t="str">
        <f t="array" ref="V699">IF(B699="","",IFERROR(XLOOKUP(B699,DATA!$B$4:$B$2103,DATA!$X$4:$X$2103,"",0,1),""))</f>
        <v>SU01F0202</v>
      </c>
      <c r="W699" s="52" t="str">
        <f t="array" ref="W699">IF(B699="","",IFERROR(XLOOKUP(B699,DATA!$B$4:$B$2103,DATA!$H$4:$H$2103,"",0,1),""))</f>
        <v>PLATAFORMA</v>
      </c>
      <c r="X699" s="52" t="str">
        <f t="shared" si="10"/>
        <v>3-MEDIA</v>
      </c>
      <c r="Y699" s="87" t="str">
        <f t="shared" si="11"/>
        <v/>
      </c>
      <c r="Z699" s="52" t="str">
        <f t="shared" si="12"/>
        <v/>
      </c>
    </row>
    <row r="700" ht="15.75" customHeight="1">
      <c r="B700" s="47">
        <f>IF(DATA!B700="","",DATA!B700)</f>
        <v>43000038</v>
      </c>
      <c r="C700" s="47">
        <f t="array" ref="C700">IF(B700="","",IFERROR(XLOOKUP(B700,DATA!$B$4:$B$2103,DATA!$D$4:$D$2103,"",0,1),""))</f>
        <v>1673664</v>
      </c>
      <c r="D700" s="47" t="str">
        <f t="array" ref="D700">IF(B700="","",IFERROR(XLOOKUP(B700,DATA!$B$4:$B$2103,DATA!$C$4:$C$2103,"",0,1),""))</f>
        <v>TUERCA AJUSTE</v>
      </c>
      <c r="E700" s="47">
        <f t="array" ref="E700">IF(B700="","",IFERROR(XLOOKUP(B700,DATA!$B$4:$B$2103,DATA!$W$4:$W$2103,"",0,1),""))</f>
        <v>900315569</v>
      </c>
      <c r="F700" s="47" t="str">
        <f t="array" ref="F700">IF(B700="","",IFERROR(XLOOKUP(E700,PROVEEDORES!$A$2:$A$200,PROVEEDORES!$B$2:$B$200,"NO ENCONTRADO",0,1),""))</f>
        <v>VOLVO GROUP COLOMBIA S A S</v>
      </c>
      <c r="G700" s="47" t="str">
        <f t="array" ref="G700">IF(B700="","",IFERROR(XLOOKUP(B700,DATA!$B$4:$B$2103,DATA!$L$4:$L$2103,"",0,1),""))</f>
        <v>UND</v>
      </c>
      <c r="H700" s="47">
        <f t="array" ref="H700">IF(B700="","",IFERROR(XLOOKUP(B700,DATA!$B$4:$B$2103,DATA!$E$4:$E$2103,0,0,1),0))</f>
        <v>1</v>
      </c>
      <c r="I700" s="48">
        <f t="array" ref="I700">IF(B700="","",IFERROR(XLOOKUP(B700,DATA!$B$4:$B$2103,DATA!$F$4:$F$2103,0,0,1),0))</f>
        <v>606333.3</v>
      </c>
      <c r="J700" s="48">
        <f t="shared" si="1"/>
        <v>606333.3</v>
      </c>
      <c r="K700" s="47">
        <f t="array" ref="K700">IF(B700="","",IFERROR(XLOOKUP(B700,DATA!$B$4:$B$2103,DATA!$N$4:$N$2103,0,0,1),0))</f>
        <v>2</v>
      </c>
      <c r="L700" s="85">
        <f t="shared" si="2"/>
        <v>0.005479452055</v>
      </c>
      <c r="M700" s="47">
        <f t="array" ref="M700">IF(B700="","",IFERROR(XLOOKUP(B700,DATA!$B$4:$B$2103,DATA!$P$4:$P$2103,0,0,1),0))</f>
        <v>0</v>
      </c>
      <c r="N700" s="47">
        <f t="shared" si="3"/>
        <v>0</v>
      </c>
      <c r="O700" s="47">
        <f t="shared" si="4"/>
        <v>0</v>
      </c>
      <c r="P700" s="47">
        <f t="shared" si="5"/>
        <v>183</v>
      </c>
      <c r="Q700" s="47" t="str">
        <f t="shared" si="6"/>
        <v>EXCESO</v>
      </c>
      <c r="R700" s="47" t="str">
        <f t="shared" si="7"/>
        <v>EVALUAR REDUCCION</v>
      </c>
      <c r="S700" s="47">
        <f t="shared" si="8"/>
        <v>0</v>
      </c>
      <c r="T700" s="48">
        <f t="shared" si="9"/>
        <v>0</v>
      </c>
      <c r="U700" s="47" t="str">
        <f t="array" ref="U700">IF(B700="","",IFERROR(XLOOKUP(B700,DATA!$B$4:$B$2103,DATA!$M$4:$M$2103,"",0,1),""))</f>
        <v>C</v>
      </c>
      <c r="V700" s="47" t="str">
        <f t="array" ref="V700">IF(B700="","",IFERROR(XLOOKUP(B700,DATA!$B$4:$B$2103,DATA!$X$4:$X$2103,"",0,1),""))</f>
        <v>SU01F0202</v>
      </c>
      <c r="W700" s="47" t="str">
        <f t="array" ref="W700">IF(B700="","",IFERROR(XLOOKUP(B700,DATA!$B$4:$B$2103,DATA!$H$4:$H$2103,"",0,1),""))</f>
        <v>PLATAFORMA</v>
      </c>
      <c r="X700" s="47" t="str">
        <f t="shared" si="10"/>
        <v>4-BAJA</v>
      </c>
      <c r="Y700" s="65" t="str">
        <f t="shared" si="11"/>
        <v/>
      </c>
      <c r="Z700" s="47" t="str">
        <f t="shared" si="12"/>
        <v/>
      </c>
    </row>
    <row r="701" ht="15.75" customHeight="1">
      <c r="B701" s="52">
        <f>IF(DATA!B701="","",DATA!B701)</f>
        <v>43000039</v>
      </c>
      <c r="C701" s="52">
        <f t="array" ref="C701">IF(B701="","",IFERROR(XLOOKUP(B701,DATA!$B$4:$B$2103,DATA!$D$4:$D$2103,"",0,1),""))</f>
        <v>60112813</v>
      </c>
      <c r="D701" s="52" t="str">
        <f t="array" ref="D701">IF(B701="","",IFERROR(XLOOKUP(B701,DATA!$B$4:$B$2103,DATA!$C$4:$C$2103,"",0,1),""))</f>
        <v>TORNILLO HEXAGONO M16*70</v>
      </c>
      <c r="E701" s="52">
        <f t="array" ref="E701">IF(B701="","",IFERROR(XLOOKUP(B701,DATA!$B$4:$B$2103,DATA!$W$4:$W$2103,"",0,1),""))</f>
        <v>900315569</v>
      </c>
      <c r="F701" s="52" t="str">
        <f t="array" ref="F701">IF(B701="","",IFERROR(XLOOKUP(E701,PROVEEDORES!$A$2:$A$200,PROVEEDORES!$B$2:$B$200,"NO ENCONTRADO",0,1),""))</f>
        <v>VOLVO GROUP COLOMBIA S A S</v>
      </c>
      <c r="G701" s="52" t="str">
        <f t="array" ref="G701">IF(B701="","",IFERROR(XLOOKUP(B701,DATA!$B$4:$B$2103,DATA!$L$4:$L$2103,"",0,1),""))</f>
        <v>UND</v>
      </c>
      <c r="H701" s="52">
        <f t="array" ref="H701">IF(B701="","",IFERROR(XLOOKUP(B701,DATA!$B$4:$B$2103,DATA!$E$4:$E$2103,0,0,1),0))</f>
        <v>11</v>
      </c>
      <c r="I701" s="53">
        <f t="array" ref="I701">IF(B701="","",IFERROR(XLOOKUP(B701,DATA!$B$4:$B$2103,DATA!$F$4:$F$2103,0,0,1),0))</f>
        <v>11688.5</v>
      </c>
      <c r="J701" s="53">
        <f t="shared" si="1"/>
        <v>128573.5</v>
      </c>
      <c r="K701" s="52">
        <f t="array" ref="K701">IF(B701="","",IFERROR(XLOOKUP(B701,DATA!$B$4:$B$2103,DATA!$N$4:$N$2103,0,0,1),0))</f>
        <v>15</v>
      </c>
      <c r="L701" s="86">
        <f t="shared" si="2"/>
        <v>0.04109589041</v>
      </c>
      <c r="M701" s="52">
        <f t="array" ref="M701">IF(B701="","",IFERROR(XLOOKUP(B701,DATA!$B$4:$B$2103,DATA!$P$4:$P$2103,0,0,1),0))</f>
        <v>0</v>
      </c>
      <c r="N701" s="52">
        <f t="shared" si="3"/>
        <v>0</v>
      </c>
      <c r="O701" s="52">
        <f t="shared" si="4"/>
        <v>0</v>
      </c>
      <c r="P701" s="52">
        <f t="shared" si="5"/>
        <v>268</v>
      </c>
      <c r="Q701" s="52" t="str">
        <f t="shared" si="6"/>
        <v>EXCESO</v>
      </c>
      <c r="R701" s="52" t="str">
        <f t="shared" si="7"/>
        <v>EVALUAR REDUCCION</v>
      </c>
      <c r="S701" s="52">
        <f t="shared" si="8"/>
        <v>0</v>
      </c>
      <c r="T701" s="53">
        <f t="shared" si="9"/>
        <v>0</v>
      </c>
      <c r="U701" s="52" t="str">
        <f t="array" ref="U701">IF(B701="","",IFERROR(XLOOKUP(B701,DATA!$B$4:$B$2103,DATA!$M$4:$M$2103,"",0,1),""))</f>
        <v>A</v>
      </c>
      <c r="V701" s="52" t="str">
        <f t="array" ref="V701">IF(B701="","",IFERROR(XLOOKUP(B701,DATA!$B$4:$B$2103,DATA!$X$4:$X$2103,"",0,1),""))</f>
        <v>SU01E0203</v>
      </c>
      <c r="W701" s="52" t="str">
        <f t="array" ref="W701">IF(B701="","",IFERROR(XLOOKUP(B701,DATA!$B$4:$B$2103,DATA!$H$4:$H$2103,"",0,1),""))</f>
        <v>PLATAFORMA</v>
      </c>
      <c r="X701" s="52" t="str">
        <f t="shared" si="10"/>
        <v>2-ALTA</v>
      </c>
      <c r="Y701" s="87" t="str">
        <f t="shared" si="11"/>
        <v/>
      </c>
      <c r="Z701" s="52" t="str">
        <f t="shared" si="12"/>
        <v/>
      </c>
    </row>
    <row r="702" ht="15.75" customHeight="1">
      <c r="B702" s="47">
        <f>IF(DATA!B702="","",DATA!B702)</f>
        <v>43000040</v>
      </c>
      <c r="C702" s="47" t="str">
        <f t="array" ref="C702">IF(B702="","",IFERROR(XLOOKUP(B702,DATA!$B$4:$B$2103,DATA!$D$4:$D$2103,"",0,1),""))</f>
        <v/>
      </c>
      <c r="D702" s="47" t="str">
        <f t="array" ref="D702">IF(B702="","",IFERROR(XLOOKUP(B702,DATA!$B$4:$B$2103,DATA!$C$4:$C$2103,"",0,1),""))</f>
        <v>CONECTOR AZUL 18 PINES</v>
      </c>
      <c r="E702" s="47">
        <f t="array" ref="E702">IF(B702="","",IFERROR(XLOOKUP(B702,DATA!$B$4:$B$2103,DATA!$W$4:$W$2103,"",0,1),""))</f>
        <v>901563039</v>
      </c>
      <c r="F702" s="47" t="str">
        <f t="array" ref="F702">IF(B702="","",IFERROR(XLOOKUP(E702,PROVEEDORES!$A$2:$A$200,PROVEEDORES!$B$2:$B$200,"NO ENCONTRADO",0,1),""))</f>
        <v>AUTOTRONICA MASTER SAS</v>
      </c>
      <c r="G702" s="47" t="str">
        <f t="array" ref="G702">IF(B702="","",IFERROR(XLOOKUP(B702,DATA!$B$4:$B$2103,DATA!$L$4:$L$2103,"",0,1),""))</f>
        <v>UND</v>
      </c>
      <c r="H702" s="47">
        <f t="array" ref="H702">IF(B702="","",IFERROR(XLOOKUP(B702,DATA!$B$4:$B$2103,DATA!$E$4:$E$2103,0,0,1),0))</f>
        <v>1</v>
      </c>
      <c r="I702" s="48">
        <f t="array" ref="I702">IF(B702="","",IFERROR(XLOOKUP(B702,DATA!$B$4:$B$2103,DATA!$F$4:$F$2103,0,0,1),0))</f>
        <v>190400</v>
      </c>
      <c r="J702" s="48">
        <f t="shared" si="1"/>
        <v>190400</v>
      </c>
      <c r="K702" s="47">
        <f t="array" ref="K702">IF(B702="","",IFERROR(XLOOKUP(B702,DATA!$B$4:$B$2103,DATA!$N$4:$N$2103,0,0,1),0))</f>
        <v>5</v>
      </c>
      <c r="L702" s="85">
        <f t="shared" si="2"/>
        <v>0.01369863014</v>
      </c>
      <c r="M702" s="47">
        <f t="array" ref="M702">IF(B702="","",IFERROR(XLOOKUP(B702,DATA!$B$4:$B$2103,DATA!$P$4:$P$2103,0,0,1),0))</f>
        <v>0</v>
      </c>
      <c r="N702" s="47">
        <f t="shared" si="3"/>
        <v>0</v>
      </c>
      <c r="O702" s="47">
        <f t="shared" si="4"/>
        <v>0</v>
      </c>
      <c r="P702" s="47">
        <f t="shared" si="5"/>
        <v>73</v>
      </c>
      <c r="Q702" s="47" t="str">
        <f t="shared" si="6"/>
        <v>OPTIMO</v>
      </c>
      <c r="R702" s="47" t="str">
        <f t="shared" si="7"/>
        <v>NIVEL OPTIMO</v>
      </c>
      <c r="S702" s="47">
        <f t="shared" si="8"/>
        <v>0</v>
      </c>
      <c r="T702" s="48">
        <f t="shared" si="9"/>
        <v>0</v>
      </c>
      <c r="U702" s="47" t="str">
        <f t="array" ref="U702">IF(B702="","",IFERROR(XLOOKUP(B702,DATA!$B$4:$B$2103,DATA!$M$4:$M$2103,"",0,1),""))</f>
        <v>A</v>
      </c>
      <c r="V702" s="47" t="str">
        <f t="array" ref="V702">IF(B702="","",IFERROR(XLOOKUP(B702,DATA!$B$4:$B$2103,DATA!$X$4:$X$2103,"",0,1),""))</f>
        <v>SU01E0103</v>
      </c>
      <c r="W702" s="47" t="str">
        <f t="array" ref="W702">IF(B702="","",IFERROR(XLOOKUP(B702,DATA!$B$4:$B$2103,DATA!$H$4:$H$2103,"",0,1),""))</f>
        <v>CAJA</v>
      </c>
      <c r="X702" s="47" t="str">
        <f t="shared" si="10"/>
        <v>2-ALTA</v>
      </c>
      <c r="Y702" s="65" t="str">
        <f t="shared" si="11"/>
        <v/>
      </c>
      <c r="Z702" s="47" t="str">
        <f t="shared" si="12"/>
        <v/>
      </c>
    </row>
    <row r="703" ht="15.75" customHeight="1">
      <c r="B703" s="52">
        <f>IF(DATA!B703="","",DATA!B703)</f>
        <v>43000041</v>
      </c>
      <c r="C703" s="52">
        <f t="array" ref="C703">IF(B703="","",IFERROR(XLOOKUP(B703,DATA!$B$4:$B$2103,DATA!$D$4:$D$2103,"",0,1),""))</f>
        <v>64154910</v>
      </c>
      <c r="D703" s="52" t="str">
        <f t="array" ref="D703">IF(B703="","",IFERROR(XLOOKUP(B703,DATA!$B$4:$B$2103,DATA!$C$4:$C$2103,"",0,1),""))</f>
        <v>EMPAQUE TAPA CARTER DIWA 5</v>
      </c>
      <c r="E703" s="52">
        <f t="array" ref="E703">IF(B703="","",IFERROR(XLOOKUP(B703,DATA!$B$4:$B$2103,DATA!$W$4:$W$2103,"",0,1),""))</f>
        <v>900942907</v>
      </c>
      <c r="F703" s="52" t="str">
        <f t="array" ref="F703">IF(B703="","",IFERROR(XLOOKUP(E703,PROVEEDORES!$A$2:$A$200,PROVEEDORES!$B$2:$B$200,"NO ENCONTRADO",0,1),""))</f>
        <v>ECOSISTEMAS JAFER SAS</v>
      </c>
      <c r="G703" s="52" t="str">
        <f t="array" ref="G703">IF(B703="","",IFERROR(XLOOKUP(B703,DATA!$B$4:$B$2103,DATA!$L$4:$L$2103,"",0,1),""))</f>
        <v>UND</v>
      </c>
      <c r="H703" s="52">
        <f t="array" ref="H703">IF(B703="","",IFERROR(XLOOKUP(B703,DATA!$B$4:$B$2103,DATA!$E$4:$E$2103,0,0,1),0))</f>
        <v>0</v>
      </c>
      <c r="I703" s="53">
        <f t="array" ref="I703">IF(B703="","",IFERROR(XLOOKUP(B703,DATA!$B$4:$B$2103,DATA!$F$4:$F$2103,0,0,1),0))</f>
        <v>460618.1</v>
      </c>
      <c r="J703" s="53">
        <f t="shared" si="1"/>
        <v>0</v>
      </c>
      <c r="K703" s="52">
        <f t="array" ref="K703">IF(B703="","",IFERROR(XLOOKUP(B703,DATA!$B$4:$B$2103,DATA!$N$4:$N$2103,0,0,1),0))</f>
        <v>3</v>
      </c>
      <c r="L703" s="86">
        <f t="shared" si="2"/>
        <v>0.008219178082</v>
      </c>
      <c r="M703" s="52">
        <f t="array" ref="M703">IF(B703="","",IFERROR(XLOOKUP(B703,DATA!$B$4:$B$2103,DATA!$P$4:$P$2103,0,0,1),0))</f>
        <v>0</v>
      </c>
      <c r="N703" s="52">
        <f t="shared" si="3"/>
        <v>0</v>
      </c>
      <c r="O703" s="52">
        <f t="shared" si="4"/>
        <v>0</v>
      </c>
      <c r="P703" s="52">
        <f t="shared" si="5"/>
        <v>0</v>
      </c>
      <c r="Q703" s="52" t="str">
        <f t="shared" si="6"/>
        <v>CRITICO</v>
      </c>
      <c r="R703" s="52" t="str">
        <f t="shared" si="7"/>
        <v>PEDIR INMEDIATAMENTE</v>
      </c>
      <c r="S703" s="52">
        <f t="shared" si="8"/>
        <v>0</v>
      </c>
      <c r="T703" s="53">
        <f t="shared" si="9"/>
        <v>0</v>
      </c>
      <c r="U703" s="52" t="str">
        <f t="array" ref="U703">IF(B703="","",IFERROR(XLOOKUP(B703,DATA!$B$4:$B$2103,DATA!$M$4:$M$2103,"",0,1),""))</f>
        <v>C</v>
      </c>
      <c r="V703" s="52" t="str">
        <f t="array" ref="V703">IF(B703="","",IFERROR(XLOOKUP(B703,DATA!$B$4:$B$2103,DATA!$X$4:$X$2103,"",0,1),""))</f>
        <v>SU01A0103</v>
      </c>
      <c r="W703" s="52" t="str">
        <f t="array" ref="W703">IF(B703="","",IFERROR(XLOOKUP(B703,DATA!$B$4:$B$2103,DATA!$H$4:$H$2103,"",0,1),""))</f>
        <v>CAJA</v>
      </c>
      <c r="X703" s="52" t="str">
        <f t="shared" si="10"/>
        <v>4-BAJA</v>
      </c>
      <c r="Y703" s="87">
        <f t="shared" si="11"/>
        <v>3.00703</v>
      </c>
      <c r="Z703" s="52">
        <f t="shared" si="12"/>
        <v>43000041</v>
      </c>
    </row>
    <row r="704" ht="15.75" customHeight="1">
      <c r="B704" s="47">
        <f>IF(DATA!B704="","",DATA!B704)</f>
        <v>43000042</v>
      </c>
      <c r="C704" s="47">
        <f t="array" ref="C704">IF(B704="","",IFERROR(XLOOKUP(B704,DATA!$B$4:$B$2103,DATA!$D$4:$D$2103,"",0,1),""))</f>
        <v>15000000000</v>
      </c>
      <c r="D704" s="47" t="str">
        <f t="array" ref="D704">IF(B704="","",IFERROR(XLOOKUP(B704,DATA!$B$4:$B$2103,DATA!$C$4:$C$2103,"",0,1),""))</f>
        <v>EMPAQUE METALICO</v>
      </c>
      <c r="E704" s="47">
        <f t="array" ref="E704">IF(B704="","",IFERROR(XLOOKUP(B704,DATA!$B$4:$B$2103,DATA!$W$4:$W$2103,"",0,1),""))</f>
        <v>900942907</v>
      </c>
      <c r="F704" s="47" t="str">
        <f t="array" ref="F704">IF(B704="","",IFERROR(XLOOKUP(E704,PROVEEDORES!$A$2:$A$200,PROVEEDORES!$B$2:$B$200,"NO ENCONTRADO",0,1),""))</f>
        <v>ECOSISTEMAS JAFER SAS</v>
      </c>
      <c r="G704" s="47" t="str">
        <f t="array" ref="G704">IF(B704="","",IFERROR(XLOOKUP(B704,DATA!$B$4:$B$2103,DATA!$L$4:$L$2103,"",0,1),""))</f>
        <v>UND</v>
      </c>
      <c r="H704" s="47">
        <f t="array" ref="H704">IF(B704="","",IFERROR(XLOOKUP(B704,DATA!$B$4:$B$2103,DATA!$E$4:$E$2103,0,0,1),0))</f>
        <v>0</v>
      </c>
      <c r="I704" s="48">
        <f t="array" ref="I704">IF(B704="","",IFERROR(XLOOKUP(B704,DATA!$B$4:$B$2103,DATA!$F$4:$F$2103,0,0,1),0))</f>
        <v>49066.08</v>
      </c>
      <c r="J704" s="48">
        <f t="shared" si="1"/>
        <v>0</v>
      </c>
      <c r="K704" s="47">
        <f t="array" ref="K704">IF(B704="","",IFERROR(XLOOKUP(B704,DATA!$B$4:$B$2103,DATA!$N$4:$N$2103,0,0,1),0))</f>
        <v>1</v>
      </c>
      <c r="L704" s="85">
        <f t="shared" si="2"/>
        <v>0.002739726027</v>
      </c>
      <c r="M704" s="47">
        <f t="array" ref="M704">IF(B704="","",IFERROR(XLOOKUP(B704,DATA!$B$4:$B$2103,DATA!$P$4:$P$2103,0,0,1),0))</f>
        <v>0</v>
      </c>
      <c r="N704" s="47">
        <f t="shared" si="3"/>
        <v>0</v>
      </c>
      <c r="O704" s="47">
        <f t="shared" si="4"/>
        <v>0</v>
      </c>
      <c r="P704" s="47">
        <f t="shared" si="5"/>
        <v>0</v>
      </c>
      <c r="Q704" s="47" t="str">
        <f t="shared" si="6"/>
        <v>CRITICO</v>
      </c>
      <c r="R704" s="47" t="str">
        <f t="shared" si="7"/>
        <v>PEDIR INMEDIATAMENTE</v>
      </c>
      <c r="S704" s="47">
        <f t="shared" si="8"/>
        <v>0</v>
      </c>
      <c r="T704" s="48">
        <f t="shared" si="9"/>
        <v>0</v>
      </c>
      <c r="U704" s="47" t="str">
        <f t="array" ref="U704">IF(B704="","",IFERROR(XLOOKUP(B704,DATA!$B$4:$B$2103,DATA!$M$4:$M$2103,"",0,1),""))</f>
        <v>C</v>
      </c>
      <c r="V704" s="47" t="str">
        <f t="array" ref="V704">IF(B704="","",IFERROR(XLOOKUP(B704,DATA!$B$4:$B$2103,DATA!$X$4:$X$2103,"",0,1),""))</f>
        <v>SU01A0202</v>
      </c>
      <c r="W704" s="47" t="str">
        <f t="array" ref="W704">IF(B704="","",IFERROR(XLOOKUP(B704,DATA!$B$4:$B$2103,DATA!$H$4:$H$2103,"",0,1),""))</f>
        <v>CAJA</v>
      </c>
      <c r="X704" s="47" t="str">
        <f t="shared" si="10"/>
        <v>4-BAJA</v>
      </c>
      <c r="Y704" s="65">
        <f t="shared" si="11"/>
        <v>1.00704</v>
      </c>
      <c r="Z704" s="47">
        <f t="shared" si="12"/>
        <v>43000042</v>
      </c>
    </row>
    <row r="705" ht="15.75" customHeight="1">
      <c r="B705" s="52">
        <f>IF(DATA!B705="","",DATA!B705)</f>
        <v>43000043</v>
      </c>
      <c r="C705" s="52">
        <f t="array" ref="C705">IF(B705="","",IFERROR(XLOOKUP(B705,DATA!$B$4:$B$2103,DATA!$D$4:$D$2103,"",0,1),""))</f>
        <v>22881998</v>
      </c>
      <c r="D705" s="52" t="str">
        <f t="array" ref="D705">IF(B705="","",IFERROR(XLOOKUP(B705,DATA!$B$4:$B$2103,DATA!$C$4:$C$2103,"",0,1),""))</f>
        <v>SENSOR VELOCIMETRO CAJA DE VELOCIDADES</v>
      </c>
      <c r="E705" s="52">
        <f t="array" ref="E705">IF(B705="","",IFERROR(XLOOKUP(B705,DATA!$B$4:$B$2103,DATA!$W$4:$W$2103,"",0,1),""))</f>
        <v>900315569</v>
      </c>
      <c r="F705" s="52" t="str">
        <f t="array" ref="F705">IF(B705="","",IFERROR(XLOOKUP(E705,PROVEEDORES!$A$2:$A$200,PROVEEDORES!$B$2:$B$200,"NO ENCONTRADO",0,1),""))</f>
        <v>VOLVO GROUP COLOMBIA S A S</v>
      </c>
      <c r="G705" s="52" t="str">
        <f t="array" ref="G705">IF(B705="","",IFERROR(XLOOKUP(B705,DATA!$B$4:$B$2103,DATA!$L$4:$L$2103,"",0,1),""))</f>
        <v>UND</v>
      </c>
      <c r="H705" s="52">
        <f t="array" ref="H705">IF(B705="","",IFERROR(XLOOKUP(B705,DATA!$B$4:$B$2103,DATA!$E$4:$E$2103,0,0,1),0))</f>
        <v>0</v>
      </c>
      <c r="I705" s="53">
        <f t="array" ref="I705">IF(B705="","",IFERROR(XLOOKUP(B705,DATA!$B$4:$B$2103,DATA!$F$4:$F$2103,0,0,1),0))</f>
        <v>991427.3</v>
      </c>
      <c r="J705" s="53">
        <f t="shared" si="1"/>
        <v>0</v>
      </c>
      <c r="K705" s="52">
        <f t="array" ref="K705">IF(B705="","",IFERROR(XLOOKUP(B705,DATA!$B$4:$B$2103,DATA!$N$4:$N$2103,0,0,1),0))</f>
        <v>3</v>
      </c>
      <c r="L705" s="86">
        <f t="shared" si="2"/>
        <v>0.008219178082</v>
      </c>
      <c r="M705" s="52">
        <f t="array" ref="M705">IF(B705="","",IFERROR(XLOOKUP(B705,DATA!$B$4:$B$2103,DATA!$P$4:$P$2103,0,0,1),0))</f>
        <v>0</v>
      </c>
      <c r="N705" s="52">
        <f t="shared" si="3"/>
        <v>0</v>
      </c>
      <c r="O705" s="52">
        <f t="shared" si="4"/>
        <v>0</v>
      </c>
      <c r="P705" s="52">
        <f t="shared" si="5"/>
        <v>0</v>
      </c>
      <c r="Q705" s="52" t="str">
        <f t="shared" si="6"/>
        <v>CRITICO</v>
      </c>
      <c r="R705" s="52" t="str">
        <f t="shared" si="7"/>
        <v>PEDIR INMEDIATAMENTE</v>
      </c>
      <c r="S705" s="52">
        <f t="shared" si="8"/>
        <v>0</v>
      </c>
      <c r="T705" s="53">
        <f t="shared" si="9"/>
        <v>0</v>
      </c>
      <c r="U705" s="52" t="str">
        <f t="array" ref="U705">IF(B705="","",IFERROR(XLOOKUP(B705,DATA!$B$4:$B$2103,DATA!$M$4:$M$2103,"",0,1),""))</f>
        <v>C</v>
      </c>
      <c r="V705" s="52" t="str">
        <f t="array" ref="V705">IF(B705="","",IFERROR(XLOOKUP(B705,DATA!$B$4:$B$2103,DATA!$X$4:$X$2103,"",0,1),""))</f>
        <v>SU01A0202</v>
      </c>
      <c r="W705" s="52" t="str">
        <f t="array" ref="W705">IF(B705="","",IFERROR(XLOOKUP(B705,DATA!$B$4:$B$2103,DATA!$H$4:$H$2103,"",0,1),""))</f>
        <v>CAJA</v>
      </c>
      <c r="X705" s="52" t="str">
        <f t="shared" si="10"/>
        <v>4-BAJA</v>
      </c>
      <c r="Y705" s="87">
        <f t="shared" si="11"/>
        <v>3.00705</v>
      </c>
      <c r="Z705" s="52">
        <f t="shared" si="12"/>
        <v>43000043</v>
      </c>
    </row>
    <row r="706" ht="15.75" customHeight="1">
      <c r="B706" s="47">
        <f>IF(DATA!B706="","",DATA!B706)</f>
        <v>43000044</v>
      </c>
      <c r="C706" s="47">
        <f t="array" ref="C706">IF(B706="","",IFERROR(XLOOKUP(B706,DATA!$B$4:$B$2103,DATA!$D$4:$D$2103,"",0,1),""))</f>
        <v>19000000000</v>
      </c>
      <c r="D706" s="47" t="str">
        <f t="array" ref="D706">IF(B706="","",IFERROR(XLOOKUP(B706,DATA!$B$4:$B$2103,DATA!$C$4:$C$2103,"",0,1),""))</f>
        <v>TAPA DE LLENADO CAJA DE VELOCIDADES</v>
      </c>
      <c r="E706" s="47">
        <f t="array" ref="E706">IF(B706="","",IFERROR(XLOOKUP(B706,DATA!$B$4:$B$2103,DATA!$W$4:$W$2103,"",0,1),""))</f>
        <v>900176171</v>
      </c>
      <c r="F706" s="47" t="str">
        <f t="array" ref="F706">IF(B706="","",IFERROR(XLOOKUP(E706,PROVEEDORES!$A$2:$A$200,PROVEEDORES!$B$2:$B$200,"NO ENCONTRADO",0,1),""))</f>
        <v>VOITH TURBO COLOMBIA S.A.S.</v>
      </c>
      <c r="G706" s="47" t="str">
        <f t="array" ref="G706">IF(B706="","",IFERROR(XLOOKUP(B706,DATA!$B$4:$B$2103,DATA!$L$4:$L$2103,"",0,1),""))</f>
        <v>UND</v>
      </c>
      <c r="H706" s="47">
        <f t="array" ref="H706">IF(B706="","",IFERROR(XLOOKUP(B706,DATA!$B$4:$B$2103,DATA!$E$4:$E$2103,0,0,1),0))</f>
        <v>1</v>
      </c>
      <c r="I706" s="48">
        <f t="array" ref="I706">IF(B706="","",IFERROR(XLOOKUP(B706,DATA!$B$4:$B$2103,DATA!$F$4:$F$2103,0,0,1),0))</f>
        <v>210732.3</v>
      </c>
      <c r="J706" s="48">
        <f t="shared" si="1"/>
        <v>210732.3</v>
      </c>
      <c r="K706" s="47">
        <f t="array" ref="K706">IF(B706="","",IFERROR(XLOOKUP(B706,DATA!$B$4:$B$2103,DATA!$N$4:$N$2103,0,0,1),0))</f>
        <v>2</v>
      </c>
      <c r="L706" s="85">
        <f t="shared" si="2"/>
        <v>0.005479452055</v>
      </c>
      <c r="M706" s="47">
        <f t="array" ref="M706">IF(B706="","",IFERROR(XLOOKUP(B706,DATA!$B$4:$B$2103,DATA!$P$4:$P$2103,0,0,1),0))</f>
        <v>0</v>
      </c>
      <c r="N706" s="47">
        <f t="shared" si="3"/>
        <v>0</v>
      </c>
      <c r="O706" s="47">
        <f t="shared" si="4"/>
        <v>0</v>
      </c>
      <c r="P706" s="47">
        <f t="shared" si="5"/>
        <v>183</v>
      </c>
      <c r="Q706" s="47" t="str">
        <f t="shared" si="6"/>
        <v>EXCESO</v>
      </c>
      <c r="R706" s="47" t="str">
        <f t="shared" si="7"/>
        <v>EVALUAR REDUCCION</v>
      </c>
      <c r="S706" s="47">
        <f t="shared" si="8"/>
        <v>0</v>
      </c>
      <c r="T706" s="48">
        <f t="shared" si="9"/>
        <v>0</v>
      </c>
      <c r="U706" s="47" t="str">
        <f t="array" ref="U706">IF(B706="","",IFERROR(XLOOKUP(B706,DATA!$B$4:$B$2103,DATA!$M$4:$M$2103,"",0,1),""))</f>
        <v>C</v>
      </c>
      <c r="V706" s="47" t="str">
        <f t="array" ref="V706">IF(B706="","",IFERROR(XLOOKUP(B706,DATA!$B$4:$B$2103,DATA!$X$4:$X$2103,"",0,1),""))</f>
        <v>SU01F0202</v>
      </c>
      <c r="W706" s="47" t="str">
        <f t="array" ref="W706">IF(B706="","",IFERROR(XLOOKUP(B706,DATA!$B$4:$B$2103,DATA!$H$4:$H$2103,"",0,1),""))</f>
        <v>CAJA</v>
      </c>
      <c r="X706" s="47" t="str">
        <f t="shared" si="10"/>
        <v>4-BAJA</v>
      </c>
      <c r="Y706" s="65" t="str">
        <f t="shared" si="11"/>
        <v/>
      </c>
      <c r="Z706" s="47" t="str">
        <f t="shared" si="12"/>
        <v/>
      </c>
    </row>
    <row r="707" ht="15.75" customHeight="1">
      <c r="B707" s="52">
        <f>IF(DATA!B707="","",DATA!B707)</f>
        <v>43000045</v>
      </c>
      <c r="C707" s="52">
        <f t="array" ref="C707">IF(B707="","",IFERROR(XLOOKUP(B707,DATA!$B$4:$B$2103,DATA!$D$4:$D$2103,"",0,1),""))</f>
        <v>15000000000</v>
      </c>
      <c r="D707" s="52" t="str">
        <f t="array" ref="D707">IF(B707="","",IFERROR(XLOOKUP(B707,DATA!$B$4:$B$2103,DATA!$C$4:$C$2103,"",0,1),""))</f>
        <v>FILTRO DESFOGUE CAJA DE VELOCIDADES</v>
      </c>
      <c r="E707" s="52">
        <f t="array" ref="E707">IF(B707="","",IFERROR(XLOOKUP(B707,DATA!$B$4:$B$2103,DATA!$W$4:$W$2103,"",0,1),""))</f>
        <v>900176171</v>
      </c>
      <c r="F707" s="52" t="str">
        <f t="array" ref="F707">IF(B707="","",IFERROR(XLOOKUP(E707,PROVEEDORES!$A$2:$A$200,PROVEEDORES!$B$2:$B$200,"NO ENCONTRADO",0,1),""))</f>
        <v>VOITH TURBO COLOMBIA S.A.S.</v>
      </c>
      <c r="G707" s="52" t="str">
        <f t="array" ref="G707">IF(B707="","",IFERROR(XLOOKUP(B707,DATA!$B$4:$B$2103,DATA!$L$4:$L$2103,"",0,1),""))</f>
        <v>UND</v>
      </c>
      <c r="H707" s="52">
        <f t="array" ref="H707">IF(B707="","",IFERROR(XLOOKUP(B707,DATA!$B$4:$B$2103,DATA!$E$4:$E$2103,0,0,1),0))</f>
        <v>0</v>
      </c>
      <c r="I707" s="53">
        <f t="array" ref="I707">IF(B707="","",IFERROR(XLOOKUP(B707,DATA!$B$4:$B$2103,DATA!$F$4:$F$2103,0,0,1),0))</f>
        <v>764218</v>
      </c>
      <c r="J707" s="53">
        <f t="shared" si="1"/>
        <v>0</v>
      </c>
      <c r="K707" s="52">
        <f t="array" ref="K707">IF(B707="","",IFERROR(XLOOKUP(B707,DATA!$B$4:$B$2103,DATA!$N$4:$N$2103,0,0,1),0))</f>
        <v>1</v>
      </c>
      <c r="L707" s="86">
        <f t="shared" si="2"/>
        <v>0.002739726027</v>
      </c>
      <c r="M707" s="52">
        <f t="array" ref="M707">IF(B707="","",IFERROR(XLOOKUP(B707,DATA!$B$4:$B$2103,DATA!$P$4:$P$2103,0,0,1),0))</f>
        <v>0</v>
      </c>
      <c r="N707" s="52">
        <f t="shared" si="3"/>
        <v>0</v>
      </c>
      <c r="O707" s="52">
        <f t="shared" si="4"/>
        <v>0</v>
      </c>
      <c r="P707" s="52">
        <f t="shared" si="5"/>
        <v>0</v>
      </c>
      <c r="Q707" s="52" t="str">
        <f t="shared" si="6"/>
        <v>CRITICO</v>
      </c>
      <c r="R707" s="52" t="str">
        <f t="shared" si="7"/>
        <v>PEDIR INMEDIATAMENTE</v>
      </c>
      <c r="S707" s="52">
        <f t="shared" si="8"/>
        <v>0</v>
      </c>
      <c r="T707" s="53">
        <f t="shared" si="9"/>
        <v>0</v>
      </c>
      <c r="U707" s="52" t="str">
        <f t="array" ref="U707">IF(B707="","",IFERROR(XLOOKUP(B707,DATA!$B$4:$B$2103,DATA!$M$4:$M$2103,"",0,1),""))</f>
        <v>C</v>
      </c>
      <c r="V707" s="52" t="str">
        <f t="array" ref="V707">IF(B707="","",IFERROR(XLOOKUP(B707,DATA!$B$4:$B$2103,DATA!$X$4:$X$2103,"",0,1),""))</f>
        <v>SU01F0303</v>
      </c>
      <c r="W707" s="52" t="str">
        <f t="array" ref="W707">IF(B707="","",IFERROR(XLOOKUP(B707,DATA!$B$4:$B$2103,DATA!$H$4:$H$2103,"",0,1),""))</f>
        <v>CAJA</v>
      </c>
      <c r="X707" s="52" t="str">
        <f t="shared" si="10"/>
        <v>4-BAJA</v>
      </c>
      <c r="Y707" s="87">
        <f t="shared" si="11"/>
        <v>1.00707</v>
      </c>
      <c r="Z707" s="52">
        <f t="shared" si="12"/>
        <v>43000045</v>
      </c>
    </row>
    <row r="708" ht="15.75" customHeight="1">
      <c r="B708" s="47">
        <f>IF(DATA!B708="","",DATA!B708)</f>
        <v>43000046</v>
      </c>
      <c r="C708" s="47">
        <f t="array" ref="C708">IF(B708="","",IFERROR(XLOOKUP(B708,DATA!$B$4:$B$2103,DATA!$D$4:$D$2103,"",0,1),""))</f>
        <v>15600000000</v>
      </c>
      <c r="D708" s="47" t="str">
        <f t="array" ref="D708">IF(B708="","",IFERROR(XLOOKUP(B708,DATA!$B$4:$B$2103,DATA!$C$4:$C$2103,"",0,1),""))</f>
        <v>HIDRODAMPER</v>
      </c>
      <c r="E708" s="47">
        <f t="array" ref="E708">IF(B708="","",IFERROR(XLOOKUP(B708,DATA!$B$4:$B$2103,DATA!$W$4:$W$2103,"",0,1),""))</f>
        <v>900176171</v>
      </c>
      <c r="F708" s="47" t="str">
        <f t="array" ref="F708">IF(B708="","",IFERROR(XLOOKUP(E708,PROVEEDORES!$A$2:$A$200,PROVEEDORES!$B$2:$B$200,"NO ENCONTRADO",0,1),""))</f>
        <v>VOITH TURBO COLOMBIA S.A.S.</v>
      </c>
      <c r="G708" s="47" t="str">
        <f t="array" ref="G708">IF(B708="","",IFERROR(XLOOKUP(B708,DATA!$B$4:$B$2103,DATA!$L$4:$L$2103,"",0,1),""))</f>
        <v>UND</v>
      </c>
      <c r="H708" s="47">
        <f t="array" ref="H708">IF(B708="","",IFERROR(XLOOKUP(B708,DATA!$B$4:$B$2103,DATA!$E$4:$E$2103,0,0,1),0))</f>
        <v>2</v>
      </c>
      <c r="I708" s="48">
        <f t="array" ref="I708">IF(B708="","",IFERROR(XLOOKUP(B708,DATA!$B$4:$B$2103,DATA!$F$4:$F$2103,0,0,1),0))</f>
        <v>9462880</v>
      </c>
      <c r="J708" s="48">
        <f t="shared" si="1"/>
        <v>18925760</v>
      </c>
      <c r="K708" s="47">
        <f t="array" ref="K708">IF(B708="","",IFERROR(XLOOKUP(B708,DATA!$B$4:$B$2103,DATA!$N$4:$N$2103,0,0,1),0))</f>
        <v>7</v>
      </c>
      <c r="L708" s="85">
        <f t="shared" si="2"/>
        <v>0.01917808219</v>
      </c>
      <c r="M708" s="47">
        <f t="array" ref="M708">IF(B708="","",IFERROR(XLOOKUP(B708,DATA!$B$4:$B$2103,DATA!$P$4:$P$2103,0,0,1),0))</f>
        <v>0</v>
      </c>
      <c r="N708" s="47">
        <f t="shared" si="3"/>
        <v>0</v>
      </c>
      <c r="O708" s="47">
        <f t="shared" si="4"/>
        <v>0</v>
      </c>
      <c r="P708" s="47">
        <f t="shared" si="5"/>
        <v>104</v>
      </c>
      <c r="Q708" s="47" t="str">
        <f t="shared" si="6"/>
        <v>OPTIMO</v>
      </c>
      <c r="R708" s="47" t="str">
        <f t="shared" si="7"/>
        <v>NIVEL OPTIMO</v>
      </c>
      <c r="S708" s="47">
        <f t="shared" si="8"/>
        <v>0</v>
      </c>
      <c r="T708" s="48">
        <f t="shared" si="9"/>
        <v>0</v>
      </c>
      <c r="U708" s="47" t="str">
        <f t="array" ref="U708">IF(B708="","",IFERROR(XLOOKUP(B708,DATA!$B$4:$B$2103,DATA!$M$4:$M$2103,"",0,1),""))</f>
        <v>C</v>
      </c>
      <c r="V708" s="47" t="str">
        <f t="array" ref="V708">IF(B708="","",IFERROR(XLOOKUP(B708,DATA!$B$4:$B$2103,DATA!$X$4:$X$2103,"",0,1),""))</f>
        <v>SU01F0205</v>
      </c>
      <c r="W708" s="47" t="str">
        <f t="array" ref="W708">IF(B708="","",IFERROR(XLOOKUP(B708,DATA!$B$4:$B$2103,DATA!$H$4:$H$2103,"",0,1),""))</f>
        <v>CAJA</v>
      </c>
      <c r="X708" s="47" t="str">
        <f t="shared" si="10"/>
        <v>4-BAJA</v>
      </c>
      <c r="Y708" s="65" t="str">
        <f t="shared" si="11"/>
        <v/>
      </c>
      <c r="Z708" s="47" t="str">
        <f t="shared" si="12"/>
        <v/>
      </c>
    </row>
    <row r="709" ht="15.75" customHeight="1">
      <c r="B709" s="52" t="str">
        <f>IF(DATA!B709="","",DATA!B709)</f>
        <v>43000046-R</v>
      </c>
      <c r="C709" s="52">
        <f t="array" ref="C709">IF(B709="","",IFERROR(XLOOKUP(B709,DATA!$B$4:$B$2103,DATA!$D$4:$D$2103,"",0,1),""))</f>
        <v>15600000000</v>
      </c>
      <c r="D709" s="52" t="str">
        <f t="array" ref="D709">IF(B709="","",IFERROR(XLOOKUP(B709,DATA!$B$4:$B$2103,DATA!$C$4:$C$2103,"",0,1),""))</f>
        <v>HIDRODAMPER</v>
      </c>
      <c r="E709" s="52">
        <f t="array" ref="E709">IF(B709="","",IFERROR(XLOOKUP(B709,DATA!$B$4:$B$2103,DATA!$W$4:$W$2103,"",0,1),""))</f>
        <v>900942907</v>
      </c>
      <c r="F709" s="52" t="str">
        <f t="array" ref="F709">IF(B709="","",IFERROR(XLOOKUP(E709,PROVEEDORES!$A$2:$A$200,PROVEEDORES!$B$2:$B$200,"NO ENCONTRADO",0,1),""))</f>
        <v>ECOSISTEMAS JAFER SAS</v>
      </c>
      <c r="G709" s="52" t="str">
        <f t="array" ref="G709">IF(B709="","",IFERROR(XLOOKUP(B709,DATA!$B$4:$B$2103,DATA!$L$4:$L$2103,"",0,1),""))</f>
        <v>UND</v>
      </c>
      <c r="H709" s="52">
        <f t="array" ref="H709">IF(B709="","",IFERROR(XLOOKUP(B709,DATA!$B$4:$B$2103,DATA!$E$4:$E$2103,0,0,1),0))</f>
        <v>0</v>
      </c>
      <c r="I709" s="53">
        <f t="array" ref="I709">IF(B709="","",IFERROR(XLOOKUP(B709,DATA!$B$4:$B$2103,DATA!$F$4:$F$2103,0,0,1),0))</f>
        <v>2975000</v>
      </c>
      <c r="J709" s="53">
        <f t="shared" si="1"/>
        <v>0</v>
      </c>
      <c r="K709" s="52">
        <f t="array" ref="K709">IF(B709="","",IFERROR(XLOOKUP(B709,DATA!$B$4:$B$2103,DATA!$N$4:$N$2103,0,0,1),0))</f>
        <v>29</v>
      </c>
      <c r="L709" s="86">
        <f t="shared" si="2"/>
        <v>0.07945205479</v>
      </c>
      <c r="M709" s="52">
        <f t="array" ref="M709">IF(B709="","",IFERROR(XLOOKUP(B709,DATA!$B$4:$B$2103,DATA!$P$4:$P$2103,0,0,1),0))</f>
        <v>0</v>
      </c>
      <c r="N709" s="52">
        <f t="shared" si="3"/>
        <v>0</v>
      </c>
      <c r="O709" s="52">
        <f t="shared" si="4"/>
        <v>1</v>
      </c>
      <c r="P709" s="52">
        <f t="shared" si="5"/>
        <v>0</v>
      </c>
      <c r="Q709" s="52" t="str">
        <f t="shared" si="6"/>
        <v>CRITICO</v>
      </c>
      <c r="R709" s="52" t="str">
        <f t="shared" si="7"/>
        <v>PEDIR INMEDIATAMENTE</v>
      </c>
      <c r="S709" s="52">
        <f t="shared" si="8"/>
        <v>1</v>
      </c>
      <c r="T709" s="53">
        <f t="shared" si="9"/>
        <v>2975000</v>
      </c>
      <c r="U709" s="52" t="str">
        <f t="array" ref="U709">IF(B709="","",IFERROR(XLOOKUP(B709,DATA!$B$4:$B$2103,DATA!$M$4:$M$2103,"",0,1),""))</f>
        <v>C</v>
      </c>
      <c r="V709" s="52" t="str">
        <f t="array" ref="V709">IF(B709="","",IFERROR(XLOOKUP(B709,DATA!$B$4:$B$2103,DATA!$X$4:$X$2103,"",0,1),""))</f>
        <v>SU01B0201</v>
      </c>
      <c r="W709" s="52" t="str">
        <f t="array" ref="W709">IF(B709="","",IFERROR(XLOOKUP(B709,DATA!$B$4:$B$2103,DATA!$H$4:$H$2103,"",0,1),""))</f>
        <v>CAJA</v>
      </c>
      <c r="X709" s="52" t="str">
        <f t="shared" si="10"/>
        <v>4-BAJA</v>
      </c>
      <c r="Y709" s="87">
        <f t="shared" si="11"/>
        <v>29.00709</v>
      </c>
      <c r="Z709" s="52" t="str">
        <f t="shared" si="12"/>
        <v>43000046-R</v>
      </c>
    </row>
    <row r="710" ht="15.75" customHeight="1">
      <c r="B710" s="47">
        <f>IF(DATA!B710="","",DATA!B710)</f>
        <v>43000047</v>
      </c>
      <c r="C710" s="47">
        <f t="array" ref="C710">IF(B710="","",IFERROR(XLOOKUP(B710,DATA!$B$4:$B$2103,DATA!$D$4:$D$2103,"",0,1),""))</f>
        <v>23700167</v>
      </c>
      <c r="D710" s="47" t="str">
        <f t="array" ref="D710">IF(B710="","",IFERROR(XLOOKUP(B710,DATA!$B$4:$B$2103,DATA!$C$4:$C$2103,"",0,1),""))</f>
        <v>ARBOL DE TRANSMISIÓN (CARDAN DE TRANSMISIÓN)</v>
      </c>
      <c r="E710" s="47">
        <f t="array" ref="E710">IF(B710="","",IFERROR(XLOOKUP(B710,DATA!$B$4:$B$2103,DATA!$W$4:$W$2103,"",0,1),""))</f>
        <v>900315569</v>
      </c>
      <c r="F710" s="47" t="str">
        <f t="array" ref="F710">IF(B710="","",IFERROR(XLOOKUP(E710,PROVEEDORES!$A$2:$A$200,PROVEEDORES!$B$2:$B$200,"NO ENCONTRADO",0,1),""))</f>
        <v>VOLVO GROUP COLOMBIA S A S</v>
      </c>
      <c r="G710" s="47" t="str">
        <f t="array" ref="G710">IF(B710="","",IFERROR(XLOOKUP(B710,DATA!$B$4:$B$2103,DATA!$L$4:$L$2103,"",0,1),""))</f>
        <v>UND</v>
      </c>
      <c r="H710" s="47">
        <f t="array" ref="H710">IF(B710="","",IFERROR(XLOOKUP(B710,DATA!$B$4:$B$2103,DATA!$E$4:$E$2103,0,0,1),0))</f>
        <v>0</v>
      </c>
      <c r="I710" s="48">
        <f t="array" ref="I710">IF(B710="","",IFERROR(XLOOKUP(B710,DATA!$B$4:$B$2103,DATA!$F$4:$F$2103,0,0,1),0))</f>
        <v>8000000</v>
      </c>
      <c r="J710" s="48">
        <f t="shared" si="1"/>
        <v>0</v>
      </c>
      <c r="K710" s="47">
        <f t="array" ref="K710">IF(B710="","",IFERROR(XLOOKUP(B710,DATA!$B$4:$B$2103,DATA!$N$4:$N$2103,0,0,1),0))</f>
        <v>0</v>
      </c>
      <c r="L710" s="85">
        <f t="shared" si="2"/>
        <v>0</v>
      </c>
      <c r="M710" s="47">
        <f t="array" ref="M710">IF(B710="","",IFERROR(XLOOKUP(B710,DATA!$B$4:$B$2103,DATA!$P$4:$P$2103,0,0,1),0))</f>
        <v>0</v>
      </c>
      <c r="N710" s="47">
        <f t="shared" si="3"/>
        <v>0</v>
      </c>
      <c r="O710" s="47">
        <f t="shared" si="4"/>
        <v>0</v>
      </c>
      <c r="P710" s="47" t="str">
        <f t="shared" si="5"/>
        <v/>
      </c>
      <c r="Q710" s="47" t="str">
        <f t="shared" si="6"/>
        <v>CRITICO</v>
      </c>
      <c r="R710" s="47" t="str">
        <f t="shared" si="7"/>
        <v>PEDIR INMEDIATAMENTE</v>
      </c>
      <c r="S710" s="47">
        <f t="shared" si="8"/>
        <v>0</v>
      </c>
      <c r="T710" s="48">
        <f t="shared" si="9"/>
        <v>0</v>
      </c>
      <c r="U710" s="47" t="str">
        <f t="array" ref="U710">IF(B710="","",IFERROR(XLOOKUP(B710,DATA!$B$4:$B$2103,DATA!$M$4:$M$2103,"",0,1),""))</f>
        <v>C</v>
      </c>
      <c r="V710" s="47" t="str">
        <f t="array" ref="V710">IF(B710="","",IFERROR(XLOOKUP(B710,DATA!$B$4:$B$2103,DATA!$X$4:$X$2103,"",0,1),""))</f>
        <v>SU01A0202</v>
      </c>
      <c r="W710" s="47" t="str">
        <f t="array" ref="W710">IF(B710="","",IFERROR(XLOOKUP(B710,DATA!$B$4:$B$2103,DATA!$H$4:$H$2103,"",0,1),""))</f>
        <v>PLATAFORMA</v>
      </c>
      <c r="X710" s="47" t="str">
        <f t="shared" si="10"/>
        <v>4-BAJA</v>
      </c>
      <c r="Y710" s="65" t="str">
        <f t="shared" si="11"/>
        <v/>
      </c>
      <c r="Z710" s="47">
        <f t="shared" si="12"/>
        <v>43000047</v>
      </c>
    </row>
    <row r="711" ht="15.75" customHeight="1">
      <c r="B711" s="52" t="str">
        <f>IF(DATA!B711="","",DATA!B711)</f>
        <v>43000047-R</v>
      </c>
      <c r="C711" s="52">
        <f t="array" ref="C711">IF(B711="","",IFERROR(XLOOKUP(B711,DATA!$B$4:$B$2103,DATA!$D$4:$D$2103,"",0,1),""))</f>
        <v>23700167</v>
      </c>
      <c r="D711" s="52" t="str">
        <f t="array" ref="D711">IF(B711="","",IFERROR(XLOOKUP(B711,DATA!$B$4:$B$2103,DATA!$C$4:$C$2103,"",0,1),""))</f>
        <v>ARBOL DE TRANSMISIÓN (CARDAN DE TRANSMISIÓN)</v>
      </c>
      <c r="E711" s="52">
        <f t="array" ref="E711">IF(B711="","",IFERROR(XLOOKUP(B711,DATA!$B$4:$B$2103,DATA!$W$4:$W$2103,"",0,1),""))</f>
        <v>830017419</v>
      </c>
      <c r="F711" s="52" t="str">
        <f t="array" ref="F711">IF(B711="","",IFERROR(XLOOKUP(E711,PROVEEDORES!$A$2:$A$200,PROVEEDORES!$B$2:$B$200,"NO ENCONTRADO",0,1),""))</f>
        <v>MAQUI-CARDAN S.A.S.</v>
      </c>
      <c r="G711" s="52" t="str">
        <f t="array" ref="G711">IF(B711="","",IFERROR(XLOOKUP(B711,DATA!$B$4:$B$2103,DATA!$L$4:$L$2103,"",0,1),""))</f>
        <v>UND</v>
      </c>
      <c r="H711" s="52">
        <f t="array" ref="H711">IF(B711="","",IFERROR(XLOOKUP(B711,DATA!$B$4:$B$2103,DATA!$E$4:$E$2103,0,0,1),0))</f>
        <v>0</v>
      </c>
      <c r="I711" s="53">
        <f t="array" ref="I711">IF(B711="","",IFERROR(XLOOKUP(B711,DATA!$B$4:$B$2103,DATA!$F$4:$F$2103,0,0,1),0))</f>
        <v>4406588</v>
      </c>
      <c r="J711" s="53">
        <f t="shared" si="1"/>
        <v>0</v>
      </c>
      <c r="K711" s="52">
        <f t="array" ref="K711">IF(B711="","",IFERROR(XLOOKUP(B711,DATA!$B$4:$B$2103,DATA!$N$4:$N$2103,0,0,1),0))</f>
        <v>11</v>
      </c>
      <c r="L711" s="86">
        <f t="shared" si="2"/>
        <v>0.0301369863</v>
      </c>
      <c r="M711" s="52">
        <f t="array" ref="M711">IF(B711="","",IFERROR(XLOOKUP(B711,DATA!$B$4:$B$2103,DATA!$P$4:$P$2103,0,0,1),0))</f>
        <v>0</v>
      </c>
      <c r="N711" s="52">
        <f t="shared" si="3"/>
        <v>0</v>
      </c>
      <c r="O711" s="52">
        <f t="shared" si="4"/>
        <v>0</v>
      </c>
      <c r="P711" s="52">
        <f t="shared" si="5"/>
        <v>0</v>
      </c>
      <c r="Q711" s="52" t="str">
        <f t="shared" si="6"/>
        <v>CRITICO</v>
      </c>
      <c r="R711" s="52" t="str">
        <f t="shared" si="7"/>
        <v>PEDIR INMEDIATAMENTE</v>
      </c>
      <c r="S711" s="52">
        <f t="shared" si="8"/>
        <v>0</v>
      </c>
      <c r="T711" s="53">
        <f t="shared" si="9"/>
        <v>0</v>
      </c>
      <c r="U711" s="52" t="str">
        <f t="array" ref="U711">IF(B711="","",IFERROR(XLOOKUP(B711,DATA!$B$4:$B$2103,DATA!$M$4:$M$2103,"",0,1),""))</f>
        <v>C</v>
      </c>
      <c r="V711" s="52" t="str">
        <f t="array" ref="V711">IF(B711="","",IFERROR(XLOOKUP(B711,DATA!$B$4:$B$2103,DATA!$X$4:$X$2103,"",0,1),""))</f>
        <v>SU01C0202</v>
      </c>
      <c r="W711" s="52" t="str">
        <f t="array" ref="W711">IF(B711="","",IFERROR(XLOOKUP(B711,DATA!$B$4:$B$2103,DATA!$H$4:$H$2103,"",0,1),""))</f>
        <v>PLATAFORMA</v>
      </c>
      <c r="X711" s="52" t="str">
        <f t="shared" si="10"/>
        <v>4-BAJA</v>
      </c>
      <c r="Y711" s="87">
        <f t="shared" si="11"/>
        <v>11.00711</v>
      </c>
      <c r="Z711" s="52" t="str">
        <f t="shared" si="12"/>
        <v>43000047-R</v>
      </c>
    </row>
    <row r="712" ht="15.75" customHeight="1">
      <c r="B712" s="47">
        <f>IF(DATA!B712="","",DATA!B712)</f>
        <v>43000048</v>
      </c>
      <c r="C712" s="47" t="str">
        <f t="array" ref="C712">IF(B712="","",IFERROR(XLOOKUP(B712,DATA!$B$4:$B$2103,DATA!$D$4:$D$2103,"",0,1),""))</f>
        <v/>
      </c>
      <c r="D712" s="47" t="str">
        <f t="array" ref="D712">IF(B712="","",IFERROR(XLOOKUP(B712,DATA!$B$4:$B$2103,DATA!$C$4:$C$2103,"",0,1),""))</f>
        <v>CAJA DE VELOCIDADES (TRANSMISIÓN)</v>
      </c>
      <c r="E712" s="47">
        <f t="array" ref="E712">IF(B712="","",IFERROR(XLOOKUP(B712,DATA!$B$4:$B$2103,DATA!$W$4:$W$2103,"",0,1),""))</f>
        <v>900176171</v>
      </c>
      <c r="F712" s="47" t="str">
        <f t="array" ref="F712">IF(B712="","",IFERROR(XLOOKUP(E712,PROVEEDORES!$A$2:$A$200,PROVEEDORES!$B$2:$B$200,"NO ENCONTRADO",0,1),""))</f>
        <v>VOITH TURBO COLOMBIA S.A.S.</v>
      </c>
      <c r="G712" s="47" t="str">
        <f t="array" ref="G712">IF(B712="","",IFERROR(XLOOKUP(B712,DATA!$B$4:$B$2103,DATA!$L$4:$L$2103,"",0,1),""))</f>
        <v>UND</v>
      </c>
      <c r="H712" s="47">
        <f t="array" ref="H712">IF(B712="","",IFERROR(XLOOKUP(B712,DATA!$B$4:$B$2103,DATA!$E$4:$E$2103,0,0,1),0))</f>
        <v>0</v>
      </c>
      <c r="I712" s="48">
        <f t="array" ref="I712">IF(B712="","",IFERROR(XLOOKUP(B712,DATA!$B$4:$B$2103,DATA!$F$4:$F$2103,0,0,1),0))</f>
        <v>35032800</v>
      </c>
      <c r="J712" s="48">
        <f t="shared" si="1"/>
        <v>0</v>
      </c>
      <c r="K712" s="47">
        <f t="array" ref="K712">IF(B712="","",IFERROR(XLOOKUP(B712,DATA!$B$4:$B$2103,DATA!$N$4:$N$2103,0,0,1),0))</f>
        <v>0</v>
      </c>
      <c r="L712" s="85">
        <f t="shared" si="2"/>
        <v>0</v>
      </c>
      <c r="M712" s="47">
        <f t="array" ref="M712">IF(B712="","",IFERROR(XLOOKUP(B712,DATA!$B$4:$B$2103,DATA!$P$4:$P$2103,0,0,1),0))</f>
        <v>0</v>
      </c>
      <c r="N712" s="47">
        <f t="shared" si="3"/>
        <v>0</v>
      </c>
      <c r="O712" s="47">
        <f t="shared" si="4"/>
        <v>0</v>
      </c>
      <c r="P712" s="47" t="str">
        <f t="shared" si="5"/>
        <v/>
      </c>
      <c r="Q712" s="47" t="str">
        <f t="shared" si="6"/>
        <v>CRITICO</v>
      </c>
      <c r="R712" s="47" t="str">
        <f t="shared" si="7"/>
        <v>PEDIR INMEDIATAMENTE</v>
      </c>
      <c r="S712" s="47">
        <f t="shared" si="8"/>
        <v>0</v>
      </c>
      <c r="T712" s="48">
        <f t="shared" si="9"/>
        <v>0</v>
      </c>
      <c r="U712" s="47" t="str">
        <f t="array" ref="U712">IF(B712="","",IFERROR(XLOOKUP(B712,DATA!$B$4:$B$2103,DATA!$M$4:$M$2103,"",0,1),""))</f>
        <v>C</v>
      </c>
      <c r="V712" s="47" t="str">
        <f t="array" ref="V712">IF(B712="","",IFERROR(XLOOKUP(B712,DATA!$B$4:$B$2103,DATA!$X$4:$X$2103,"",0,1),""))</f>
        <v>SU01A0202</v>
      </c>
      <c r="W712" s="47" t="str">
        <f t="array" ref="W712">IF(B712="","",IFERROR(XLOOKUP(B712,DATA!$B$4:$B$2103,DATA!$H$4:$H$2103,"",0,1),""))</f>
        <v>CAJA</v>
      </c>
      <c r="X712" s="47" t="str">
        <f t="shared" si="10"/>
        <v>4-BAJA</v>
      </c>
      <c r="Y712" s="65" t="str">
        <f t="shared" si="11"/>
        <v/>
      </c>
      <c r="Z712" s="47">
        <f t="shared" si="12"/>
        <v>43000048</v>
      </c>
    </row>
    <row r="713" ht="15.75" customHeight="1">
      <c r="B713" s="52" t="str">
        <f>IF(DATA!B713="","",DATA!B713)</f>
        <v>43000048-R</v>
      </c>
      <c r="C713" s="52" t="str">
        <f t="array" ref="C713">IF(B713="","",IFERROR(XLOOKUP(B713,DATA!$B$4:$B$2103,DATA!$D$4:$D$2103,"",0,1),""))</f>
        <v/>
      </c>
      <c r="D713" s="52" t="str">
        <f t="array" ref="D713">IF(B713="","",IFERROR(XLOOKUP(B713,DATA!$B$4:$B$2103,DATA!$C$4:$C$2103,"",0,1),""))</f>
        <v>CAJA DE VELOCIDADES (TRANSMISIÓN)</v>
      </c>
      <c r="E713" s="52">
        <f t="array" ref="E713">IF(B713="","",IFERROR(XLOOKUP(B713,DATA!$B$4:$B$2103,DATA!$W$4:$W$2103,"",0,1),""))</f>
        <v>900942907</v>
      </c>
      <c r="F713" s="52" t="str">
        <f t="array" ref="F713">IF(B713="","",IFERROR(XLOOKUP(E713,PROVEEDORES!$A$2:$A$200,PROVEEDORES!$B$2:$B$200,"NO ENCONTRADO",0,1),""))</f>
        <v>ECOSISTEMAS JAFER SAS</v>
      </c>
      <c r="G713" s="52" t="str">
        <f t="array" ref="G713">IF(B713="","",IFERROR(XLOOKUP(B713,DATA!$B$4:$B$2103,DATA!$L$4:$L$2103,"",0,1),""))</f>
        <v>UND</v>
      </c>
      <c r="H713" s="52">
        <f t="array" ref="H713">IF(B713="","",IFERROR(XLOOKUP(B713,DATA!$B$4:$B$2103,DATA!$E$4:$E$2103,0,0,1),0))</f>
        <v>0</v>
      </c>
      <c r="I713" s="53">
        <f t="array" ref="I713">IF(B713="","",IFERROR(XLOOKUP(B713,DATA!$B$4:$B$2103,DATA!$F$4:$F$2103,0,0,1),0))</f>
        <v>29075132</v>
      </c>
      <c r="J713" s="53">
        <f t="shared" si="1"/>
        <v>0</v>
      </c>
      <c r="K713" s="52">
        <f t="array" ref="K713">IF(B713="","",IFERROR(XLOOKUP(B713,DATA!$B$4:$B$2103,DATA!$N$4:$N$2103,0,0,1),0))</f>
        <v>10</v>
      </c>
      <c r="L713" s="86">
        <f t="shared" si="2"/>
        <v>0.02739726027</v>
      </c>
      <c r="M713" s="52">
        <f t="array" ref="M713">IF(B713="","",IFERROR(XLOOKUP(B713,DATA!$B$4:$B$2103,DATA!$P$4:$P$2103,0,0,1),0))</f>
        <v>0</v>
      </c>
      <c r="N713" s="52">
        <f t="shared" si="3"/>
        <v>0</v>
      </c>
      <c r="O713" s="52">
        <f t="shared" si="4"/>
        <v>0</v>
      </c>
      <c r="P713" s="52">
        <f t="shared" si="5"/>
        <v>0</v>
      </c>
      <c r="Q713" s="52" t="str">
        <f t="shared" si="6"/>
        <v>CRITICO</v>
      </c>
      <c r="R713" s="52" t="str">
        <f t="shared" si="7"/>
        <v>PEDIR INMEDIATAMENTE</v>
      </c>
      <c r="S713" s="52">
        <f t="shared" si="8"/>
        <v>0</v>
      </c>
      <c r="T713" s="53">
        <f t="shared" si="9"/>
        <v>0</v>
      </c>
      <c r="U713" s="52" t="str">
        <f t="array" ref="U713">IF(B713="","",IFERROR(XLOOKUP(B713,DATA!$B$4:$B$2103,DATA!$M$4:$M$2103,"",0,1),""))</f>
        <v>C</v>
      </c>
      <c r="V713" s="52" t="str">
        <f t="array" ref="V713">IF(B713="","",IFERROR(XLOOKUP(B713,DATA!$B$4:$B$2103,DATA!$X$4:$X$2103,"",0,1),""))</f>
        <v>SU01C0201</v>
      </c>
      <c r="W713" s="52" t="str">
        <f t="array" ref="W713">IF(B713="","",IFERROR(XLOOKUP(B713,DATA!$B$4:$B$2103,DATA!$H$4:$H$2103,"",0,1),""))</f>
        <v>CAJA</v>
      </c>
      <c r="X713" s="52" t="str">
        <f t="shared" si="10"/>
        <v>4-BAJA</v>
      </c>
      <c r="Y713" s="87">
        <f t="shared" si="11"/>
        <v>10.00713</v>
      </c>
      <c r="Z713" s="52" t="str">
        <f t="shared" si="12"/>
        <v>43000048-R</v>
      </c>
    </row>
    <row r="714" ht="15.75" customHeight="1">
      <c r="B714" s="47">
        <f>IF(DATA!B714="","",DATA!B714)</f>
        <v>4370100</v>
      </c>
      <c r="C714" s="47">
        <f t="array" ref="C714">IF(B714="","",IFERROR(XLOOKUP(B714,DATA!$B$4:$B$2103,DATA!$D$4:$D$2103,"",0,1),""))</f>
        <v>6814043</v>
      </c>
      <c r="D714" s="47" t="str">
        <f t="array" ref="D714">IF(B714="","",IFERROR(XLOOKUP(B714,DATA!$B$4:$B$2103,DATA!$C$4:$C$2103,"",0,1),""))</f>
        <v>ACEITE CAJA SHEEL ATF S4 HDX</v>
      </c>
      <c r="E714" s="47">
        <f t="array" ref="E714">IF(B714="","",IFERROR(XLOOKUP(B714,DATA!$B$4:$B$2103,DATA!$W$4:$W$2103,"",0,1),""))</f>
        <v>800186960</v>
      </c>
      <c r="F714" s="47" t="str">
        <f t="array" ref="F714">IF(B714="","",IFERROR(XLOOKUP(E714,PROVEEDORES!$A$2:$A$200,PROVEEDORES!$B$2:$B$200,"NO ENCONTRADO",0,1),""))</f>
        <v>ALTIPAL SAS</v>
      </c>
      <c r="G714" s="47" t="str">
        <f t="array" ref="G714">IF(B714="","",IFERROR(XLOOKUP(B714,DATA!$B$4:$B$2103,DATA!$L$4:$L$2103,"",0,1),""))</f>
        <v>GL</v>
      </c>
      <c r="H714" s="47">
        <f t="array" ref="H714">IF(B714="","",IFERROR(XLOOKUP(B714,DATA!$B$4:$B$2103,DATA!$E$4:$E$2103,0,0,1),0))</f>
        <v>0</v>
      </c>
      <c r="I714" s="48">
        <f t="array" ref="I714">IF(B714="","",IFERROR(XLOOKUP(B714,DATA!$B$4:$B$2103,DATA!$F$4:$F$2103,0,0,1),0))</f>
        <v>71553.1</v>
      </c>
      <c r="J714" s="48">
        <f t="shared" si="1"/>
        <v>0</v>
      </c>
      <c r="K714" s="47">
        <f t="array" ref="K714">IF(B714="","",IFERROR(XLOOKUP(B714,DATA!$B$4:$B$2103,DATA!$N$4:$N$2103,0,0,1),0))</f>
        <v>1980</v>
      </c>
      <c r="L714" s="85">
        <f t="shared" si="2"/>
        <v>5.424657534</v>
      </c>
      <c r="M714" s="47">
        <f t="array" ref="M714">IF(B714="","",IFERROR(XLOOKUP(B714,DATA!$B$4:$B$2103,DATA!$P$4:$P$2103,0,0,1),0))</f>
        <v>0</v>
      </c>
      <c r="N714" s="47">
        <f t="shared" si="3"/>
        <v>19</v>
      </c>
      <c r="O714" s="47">
        <f t="shared" si="4"/>
        <v>57</v>
      </c>
      <c r="P714" s="47">
        <f t="shared" si="5"/>
        <v>0</v>
      </c>
      <c r="Q714" s="47" t="str">
        <f t="shared" si="6"/>
        <v>CRITICO</v>
      </c>
      <c r="R714" s="47" t="str">
        <f t="shared" si="7"/>
        <v>PEDIR INMEDIATAMENTE</v>
      </c>
      <c r="S714" s="47">
        <f t="shared" si="8"/>
        <v>57</v>
      </c>
      <c r="T714" s="48">
        <f t="shared" si="9"/>
        <v>4078526.7</v>
      </c>
      <c r="U714" s="47" t="str">
        <f t="array" ref="U714">IF(B714="","",IFERROR(XLOOKUP(B714,DATA!$B$4:$B$2103,DATA!$M$4:$M$2103,"",0,1),""))</f>
        <v>A</v>
      </c>
      <c r="V714" s="47" t="str">
        <f t="array" ref="V714">IF(B714="","",IFERROR(XLOOKUP(B714,DATA!$B$4:$B$2103,DATA!$X$4:$X$2103,"",0,1),""))</f>
        <v>LUBRICNTES</v>
      </c>
      <c r="W714" s="47" t="str">
        <f t="array" ref="W714">IF(B714="","",IFERROR(XLOOKUP(B714,DATA!$B$4:$B$2103,DATA!$H$4:$H$2103,"",0,1),""))</f>
        <v>LUBRICANTES</v>
      </c>
      <c r="X714" s="47" t="str">
        <f t="shared" si="10"/>
        <v>1-MAXIMA</v>
      </c>
      <c r="Y714" s="65">
        <f t="shared" si="11"/>
        <v>1980.00714</v>
      </c>
      <c r="Z714" s="47">
        <f t="shared" si="12"/>
        <v>4370100</v>
      </c>
    </row>
    <row r="715" ht="15.75" customHeight="1">
      <c r="B715" s="52">
        <f>IF(DATA!B715="","",DATA!B715)</f>
        <v>45100001</v>
      </c>
      <c r="C715" s="52">
        <f t="array" ref="C715">IF(B715="","",IFERROR(XLOOKUP(B715,DATA!$B$4:$B$2103,DATA!$D$4:$D$2103,"",0,1),""))</f>
        <v>22901068</v>
      </c>
      <c r="D715" s="52" t="str">
        <f t="array" ref="D715">IF(B715="","",IFERROR(XLOOKUP(B715,DATA!$B$4:$B$2103,DATA!$C$4:$C$2103,"",0,1),""))</f>
        <v>TORNILLO EMBRIDADO FLANCHE CARDAN DE TRANSMISIÓN</v>
      </c>
      <c r="E715" s="52">
        <f t="array" ref="E715">IF(B715="","",IFERROR(XLOOKUP(B715,DATA!$B$4:$B$2103,DATA!$W$4:$W$2103,"",0,1),""))</f>
        <v>900315569</v>
      </c>
      <c r="F715" s="52" t="str">
        <f t="array" ref="F715">IF(B715="","",IFERROR(XLOOKUP(E715,PROVEEDORES!$A$2:$A$200,PROVEEDORES!$B$2:$B$200,"NO ENCONTRADO",0,1),""))</f>
        <v>VOLVO GROUP COLOMBIA S A S</v>
      </c>
      <c r="G715" s="52" t="str">
        <f t="array" ref="G715">IF(B715="","",IFERROR(XLOOKUP(B715,DATA!$B$4:$B$2103,DATA!$L$4:$L$2103,"",0,1),""))</f>
        <v>UND</v>
      </c>
      <c r="H715" s="52">
        <f t="array" ref="H715">IF(B715="","",IFERROR(XLOOKUP(B715,DATA!$B$4:$B$2103,DATA!$E$4:$E$2103,0,0,1),0))</f>
        <v>8</v>
      </c>
      <c r="I715" s="53">
        <f t="array" ref="I715">IF(B715="","",IFERROR(XLOOKUP(B715,DATA!$B$4:$B$2103,DATA!$F$4:$F$2103,0,0,1),0))</f>
        <v>6547.166</v>
      </c>
      <c r="J715" s="53">
        <f t="shared" si="1"/>
        <v>52377.328</v>
      </c>
      <c r="K715" s="52">
        <f t="array" ref="K715">IF(B715="","",IFERROR(XLOOKUP(B715,DATA!$B$4:$B$2103,DATA!$N$4:$N$2103,0,0,1),0))</f>
        <v>8</v>
      </c>
      <c r="L715" s="86">
        <f t="shared" si="2"/>
        <v>0.02191780822</v>
      </c>
      <c r="M715" s="52">
        <f t="array" ref="M715">IF(B715="","",IFERROR(XLOOKUP(B715,DATA!$B$4:$B$2103,DATA!$P$4:$P$2103,0,0,1),0))</f>
        <v>0</v>
      </c>
      <c r="N715" s="52">
        <f t="shared" si="3"/>
        <v>0</v>
      </c>
      <c r="O715" s="52">
        <f t="shared" si="4"/>
        <v>0</v>
      </c>
      <c r="P715" s="52">
        <f t="shared" si="5"/>
        <v>365</v>
      </c>
      <c r="Q715" s="52" t="str">
        <f t="shared" si="6"/>
        <v>EXCESO</v>
      </c>
      <c r="R715" s="52" t="str">
        <f t="shared" si="7"/>
        <v>EVALUAR REDUCCION</v>
      </c>
      <c r="S715" s="52">
        <f t="shared" si="8"/>
        <v>0</v>
      </c>
      <c r="T715" s="53">
        <f t="shared" si="9"/>
        <v>0</v>
      </c>
      <c r="U715" s="52" t="str">
        <f t="array" ref="U715">IF(B715="","",IFERROR(XLOOKUP(B715,DATA!$B$4:$B$2103,DATA!$M$4:$M$2103,"",0,1),""))</f>
        <v>C</v>
      </c>
      <c r="V715" s="52" t="str">
        <f t="array" ref="V715">IF(B715="","",IFERROR(XLOOKUP(B715,DATA!$B$4:$B$2103,DATA!$X$4:$X$2103,"",0,1),""))</f>
        <v>SU01F0204</v>
      </c>
      <c r="W715" s="52" t="str">
        <f t="array" ref="W715">IF(B715="","",IFERROR(XLOOKUP(B715,DATA!$B$4:$B$2103,DATA!$H$4:$H$2103,"",0,1),""))</f>
        <v>PLATAFORMA</v>
      </c>
      <c r="X715" s="52" t="str">
        <f t="shared" si="10"/>
        <v>4-BAJA</v>
      </c>
      <c r="Y715" s="87" t="str">
        <f t="shared" si="11"/>
        <v/>
      </c>
      <c r="Z715" s="52" t="str">
        <f t="shared" si="12"/>
        <v/>
      </c>
    </row>
    <row r="716" ht="15.75" customHeight="1">
      <c r="B716" s="47">
        <f>IF(DATA!B716="","",DATA!B716)</f>
        <v>45100002</v>
      </c>
      <c r="C716" s="47">
        <f t="array" ref="C716">IF(B716="","",IFERROR(XLOOKUP(B716,DATA!$B$4:$B$2103,DATA!$D$4:$D$2103,"",0,1),""))</f>
        <v>996742</v>
      </c>
      <c r="D716" s="47" t="str">
        <f t="array" ref="D716">IF(B716="","",IFERROR(XLOOKUP(B716,DATA!$B$4:$B$2103,DATA!$C$4:$C$2103,"",0,1),""))</f>
        <v>TUERCA FLANCHE CARDAN DE TRANSMISIÓN</v>
      </c>
      <c r="E716" s="47">
        <f t="array" ref="E716">IF(B716="","",IFERROR(XLOOKUP(B716,DATA!$B$4:$B$2103,DATA!$W$4:$W$2103,"",0,1),""))</f>
        <v>900315569</v>
      </c>
      <c r="F716" s="47" t="str">
        <f t="array" ref="F716">IF(B716="","",IFERROR(XLOOKUP(E716,PROVEEDORES!$A$2:$A$200,PROVEEDORES!$B$2:$B$200,"NO ENCONTRADO",0,1),""))</f>
        <v>VOLVO GROUP COLOMBIA S A S</v>
      </c>
      <c r="G716" s="47" t="str">
        <f t="array" ref="G716">IF(B716="","",IFERROR(XLOOKUP(B716,DATA!$B$4:$B$2103,DATA!$L$4:$L$2103,"",0,1),""))</f>
        <v>UND</v>
      </c>
      <c r="H716" s="47">
        <f t="array" ref="H716">IF(B716="","",IFERROR(XLOOKUP(B716,DATA!$B$4:$B$2103,DATA!$E$4:$E$2103,0,0,1),0))</f>
        <v>8</v>
      </c>
      <c r="I716" s="48">
        <f t="array" ref="I716">IF(B716="","",IFERROR(XLOOKUP(B716,DATA!$B$4:$B$2103,DATA!$F$4:$F$2103,0,0,1),0))</f>
        <v>12533.14</v>
      </c>
      <c r="J716" s="48">
        <f t="shared" si="1"/>
        <v>100265.12</v>
      </c>
      <c r="K716" s="47">
        <f t="array" ref="K716">IF(B716="","",IFERROR(XLOOKUP(B716,DATA!$B$4:$B$2103,DATA!$N$4:$N$2103,0,0,1),0))</f>
        <v>8</v>
      </c>
      <c r="L716" s="85">
        <f t="shared" si="2"/>
        <v>0.02191780822</v>
      </c>
      <c r="M716" s="47">
        <f t="array" ref="M716">IF(B716="","",IFERROR(XLOOKUP(B716,DATA!$B$4:$B$2103,DATA!$P$4:$P$2103,0,0,1),0))</f>
        <v>0</v>
      </c>
      <c r="N716" s="47">
        <f t="shared" si="3"/>
        <v>0</v>
      </c>
      <c r="O716" s="47">
        <f t="shared" si="4"/>
        <v>0</v>
      </c>
      <c r="P716" s="47">
        <f t="shared" si="5"/>
        <v>365</v>
      </c>
      <c r="Q716" s="47" t="str">
        <f t="shared" si="6"/>
        <v>EXCESO</v>
      </c>
      <c r="R716" s="47" t="str">
        <f t="shared" si="7"/>
        <v>EVALUAR REDUCCION</v>
      </c>
      <c r="S716" s="47">
        <f t="shared" si="8"/>
        <v>0</v>
      </c>
      <c r="T716" s="48">
        <f t="shared" si="9"/>
        <v>0</v>
      </c>
      <c r="U716" s="47" t="str">
        <f t="array" ref="U716">IF(B716="","",IFERROR(XLOOKUP(B716,DATA!$B$4:$B$2103,DATA!$M$4:$M$2103,"",0,1),""))</f>
        <v>C</v>
      </c>
      <c r="V716" s="47" t="str">
        <f t="array" ref="V716">IF(B716="","",IFERROR(XLOOKUP(B716,DATA!$B$4:$B$2103,DATA!$X$4:$X$2103,"",0,1),""))</f>
        <v>SU01F0204</v>
      </c>
      <c r="W716" s="47" t="str">
        <f t="array" ref="W716">IF(B716="","",IFERROR(XLOOKUP(B716,DATA!$B$4:$B$2103,DATA!$H$4:$H$2103,"",0,1),""))</f>
        <v>PLATAFORMA</v>
      </c>
      <c r="X716" s="47" t="str">
        <f t="shared" si="10"/>
        <v>4-BAJA</v>
      </c>
      <c r="Y716" s="65" t="str">
        <f t="shared" si="11"/>
        <v/>
      </c>
      <c r="Z716" s="47" t="str">
        <f t="shared" si="12"/>
        <v/>
      </c>
    </row>
    <row r="717" ht="15.75" customHeight="1">
      <c r="B717" s="52">
        <f>IF(DATA!B717="","",DATA!B717)</f>
        <v>4650100</v>
      </c>
      <c r="C717" s="52">
        <f t="array" ref="C717">IF(B717="","",IFERROR(XLOOKUP(B717,DATA!$B$4:$B$2103,DATA!$D$4:$D$2103,"",0,1),""))</f>
        <v>6912943</v>
      </c>
      <c r="D717" s="52" t="str">
        <f t="array" ref="D717">IF(B717="","",IFERROR(XLOOKUP(B717,DATA!$B$4:$B$2103,DATA!$C$4:$C$2103,"",0,1),""))</f>
        <v>ACEITE DIFERENCIAL SHEEL SPIRAX S6 75W 140</v>
      </c>
      <c r="E717" s="52">
        <f t="array" ref="E717">IF(B717="","",IFERROR(XLOOKUP(B717,DATA!$B$4:$B$2103,DATA!$W$4:$W$2103,"",0,1),""))</f>
        <v>800186960</v>
      </c>
      <c r="F717" s="52" t="str">
        <f t="array" ref="F717">IF(B717="","",IFERROR(XLOOKUP(E717,PROVEEDORES!$A$2:$A$200,PROVEEDORES!$B$2:$B$200,"NO ENCONTRADO",0,1),""))</f>
        <v>ALTIPAL SAS</v>
      </c>
      <c r="G717" s="52" t="str">
        <f t="array" ref="G717">IF(B717="","",IFERROR(XLOOKUP(B717,DATA!$B$4:$B$2103,DATA!$L$4:$L$2103,"",0,1),""))</f>
        <v>GL</v>
      </c>
      <c r="H717" s="52">
        <f t="array" ref="H717">IF(B717="","",IFERROR(XLOOKUP(B717,DATA!$B$4:$B$2103,DATA!$E$4:$E$2103,0,0,1),0))</f>
        <v>0</v>
      </c>
      <c r="I717" s="53">
        <f t="array" ref="I717">IF(B717="","",IFERROR(XLOOKUP(B717,DATA!$B$4:$B$2103,DATA!$F$4:$F$2103,0,0,1),0))</f>
        <v>0</v>
      </c>
      <c r="J717" s="53">
        <f t="shared" si="1"/>
        <v>0</v>
      </c>
      <c r="K717" s="52">
        <f t="array" ref="K717">IF(B717="","",IFERROR(XLOOKUP(B717,DATA!$B$4:$B$2103,DATA!$N$4:$N$2103,0,0,1),0))</f>
        <v>2805</v>
      </c>
      <c r="L717" s="86">
        <f t="shared" si="2"/>
        <v>7.684931507</v>
      </c>
      <c r="M717" s="52">
        <f t="array" ref="M717">IF(B717="","",IFERROR(XLOOKUP(B717,DATA!$B$4:$B$2103,DATA!$P$4:$P$2103,0,0,1),0))</f>
        <v>0</v>
      </c>
      <c r="N717" s="52">
        <f t="shared" si="3"/>
        <v>27</v>
      </c>
      <c r="O717" s="52">
        <f t="shared" si="4"/>
        <v>81</v>
      </c>
      <c r="P717" s="52">
        <f t="shared" si="5"/>
        <v>0</v>
      </c>
      <c r="Q717" s="52" t="str">
        <f t="shared" si="6"/>
        <v>CRITICO</v>
      </c>
      <c r="R717" s="52" t="str">
        <f t="shared" si="7"/>
        <v>PEDIR INMEDIATAMENTE</v>
      </c>
      <c r="S717" s="52">
        <f t="shared" si="8"/>
        <v>81</v>
      </c>
      <c r="T717" s="53">
        <f t="shared" si="9"/>
        <v>0</v>
      </c>
      <c r="U717" s="52" t="str">
        <f t="array" ref="U717">IF(B717="","",IFERROR(XLOOKUP(B717,DATA!$B$4:$B$2103,DATA!$M$4:$M$2103,"",0,1),""))</f>
        <v>A</v>
      </c>
      <c r="V717" s="52" t="str">
        <f t="array" ref="V717">IF(B717="","",IFERROR(XLOOKUP(B717,DATA!$B$4:$B$2103,DATA!$X$4:$X$2103,"",0,1),""))</f>
        <v>LUBRICNTES</v>
      </c>
      <c r="W717" s="52" t="str">
        <f t="array" ref="W717">IF(B717="","",IFERROR(XLOOKUP(B717,DATA!$B$4:$B$2103,DATA!$H$4:$H$2103,"",0,1),""))</f>
        <v>LUBRICANTES</v>
      </c>
      <c r="X717" s="52" t="str">
        <f t="shared" si="10"/>
        <v>1-MAXIMA</v>
      </c>
      <c r="Y717" s="87">
        <f t="shared" si="11"/>
        <v>2805.00717</v>
      </c>
      <c r="Z717" s="52">
        <f t="shared" si="12"/>
        <v>4650100</v>
      </c>
    </row>
    <row r="718" ht="15.75" customHeight="1">
      <c r="B718" s="47">
        <f>IF(DATA!B718="","",DATA!B718)</f>
        <v>46501001</v>
      </c>
      <c r="C718" s="47">
        <f t="array" ref="C718">IF(B718="","",IFERROR(XLOOKUP(B718,DATA!$B$4:$B$2103,DATA!$D$4:$D$2103,"",0,1),""))</f>
        <v>1069782</v>
      </c>
      <c r="D718" s="47" t="str">
        <f t="array" ref="D718">IF(B718="","",IFERROR(XLOOKUP(B718,DATA!$B$4:$B$2103,DATA!$C$4:$C$2103,"",0,1),""))</f>
        <v>TORNILLO TOPE M8X20</v>
      </c>
      <c r="E718" s="47">
        <f t="array" ref="E718">IF(B718="","",IFERROR(XLOOKUP(B718,DATA!$B$4:$B$2103,DATA!$W$4:$W$2103,"",0,1),""))</f>
        <v>900315569</v>
      </c>
      <c r="F718" s="47" t="str">
        <f t="array" ref="F718">IF(B718="","",IFERROR(XLOOKUP(E718,PROVEEDORES!$A$2:$A$200,PROVEEDORES!$B$2:$B$200,"NO ENCONTRADO",0,1),""))</f>
        <v>VOLVO GROUP COLOMBIA S A S</v>
      </c>
      <c r="G718" s="47" t="str">
        <f t="array" ref="G718">IF(B718="","",IFERROR(XLOOKUP(B718,DATA!$B$4:$B$2103,DATA!$L$4:$L$2103,"",0,1),""))</f>
        <v>UND</v>
      </c>
      <c r="H718" s="47">
        <f t="array" ref="H718">IF(B718="","",IFERROR(XLOOKUP(B718,DATA!$B$4:$B$2103,DATA!$E$4:$E$2103,0,0,1),0))</f>
        <v>17</v>
      </c>
      <c r="I718" s="48">
        <f t="array" ref="I718">IF(B718="","",IFERROR(XLOOKUP(B718,DATA!$B$4:$B$2103,DATA!$F$4:$F$2103,0,0,1),0))</f>
        <v>3570</v>
      </c>
      <c r="J718" s="48">
        <f t="shared" si="1"/>
        <v>60690</v>
      </c>
      <c r="K718" s="47">
        <f t="array" ref="K718">IF(B718="","",IFERROR(XLOOKUP(B718,DATA!$B$4:$B$2103,DATA!$N$4:$N$2103,0,0,1),0))</f>
        <v>3</v>
      </c>
      <c r="L718" s="85">
        <f t="shared" si="2"/>
        <v>0.008219178082</v>
      </c>
      <c r="M718" s="47">
        <f t="array" ref="M718">IF(B718="","",IFERROR(XLOOKUP(B718,DATA!$B$4:$B$2103,DATA!$P$4:$P$2103,0,0,1),0))</f>
        <v>0</v>
      </c>
      <c r="N718" s="47">
        <f t="shared" si="3"/>
        <v>0</v>
      </c>
      <c r="O718" s="47">
        <f t="shared" si="4"/>
        <v>0</v>
      </c>
      <c r="P718" s="47">
        <f t="shared" si="5"/>
        <v>2068</v>
      </c>
      <c r="Q718" s="47" t="str">
        <f t="shared" si="6"/>
        <v>EXCESO</v>
      </c>
      <c r="R718" s="47" t="str">
        <f t="shared" si="7"/>
        <v>EVALUAR REDUCCION</v>
      </c>
      <c r="S718" s="47">
        <f t="shared" si="8"/>
        <v>0</v>
      </c>
      <c r="T718" s="48">
        <f t="shared" si="9"/>
        <v>0</v>
      </c>
      <c r="U718" s="47" t="str">
        <f t="array" ref="U718">IF(B718="","",IFERROR(XLOOKUP(B718,DATA!$B$4:$B$2103,DATA!$M$4:$M$2103,"",0,1),""))</f>
        <v>C</v>
      </c>
      <c r="V718" s="47" t="str">
        <f t="array" ref="V718">IF(B718="","",IFERROR(XLOOKUP(B718,DATA!$B$4:$B$2103,DATA!$X$4:$X$2103,"",0,1),""))</f>
        <v>SU01E0102</v>
      </c>
      <c r="W718" s="47" t="str">
        <f t="array" ref="W718">IF(B718="","",IFERROR(XLOOKUP(B718,DATA!$B$4:$B$2103,DATA!$H$4:$H$2103,"",0,1),""))</f>
        <v>PLATAFORMA</v>
      </c>
      <c r="X718" s="47" t="str">
        <f t="shared" si="10"/>
        <v>4-BAJA</v>
      </c>
      <c r="Y718" s="65" t="str">
        <f t="shared" si="11"/>
        <v/>
      </c>
      <c r="Z718" s="47" t="str">
        <f t="shared" si="12"/>
        <v/>
      </c>
    </row>
    <row r="719" ht="15.75" customHeight="1">
      <c r="B719" s="52">
        <f>IF(DATA!B719="","",DATA!B719)</f>
        <v>46501002</v>
      </c>
      <c r="C719" s="52">
        <f t="array" ref="C719">IF(B719="","",IFERROR(XLOOKUP(B719,DATA!$B$4:$B$2103,DATA!$D$4:$D$2103,"",0,1),""))</f>
        <v>1673663</v>
      </c>
      <c r="D719" s="52" t="str">
        <f t="array" ref="D719">IF(B719="","",IFERROR(XLOOKUP(B719,DATA!$B$4:$B$2103,DATA!$C$4:$C$2103,"",0,1),""))</f>
        <v>TUERCA DE AJUSTE BANCADA DIFERENCIAL</v>
      </c>
      <c r="E719" s="52">
        <f t="array" ref="E719">IF(B719="","",IFERROR(XLOOKUP(B719,DATA!$B$4:$B$2103,DATA!$W$4:$W$2103,"",0,1),""))</f>
        <v>900315569</v>
      </c>
      <c r="F719" s="52" t="str">
        <f t="array" ref="F719">IF(B719="","",IFERROR(XLOOKUP(E719,PROVEEDORES!$A$2:$A$200,PROVEEDORES!$B$2:$B$200,"NO ENCONTRADO",0,1),""))</f>
        <v>VOLVO GROUP COLOMBIA S A S</v>
      </c>
      <c r="G719" s="52" t="str">
        <f t="array" ref="G719">IF(B719="","",IFERROR(XLOOKUP(B719,DATA!$B$4:$B$2103,DATA!$L$4:$L$2103,"",0,1),""))</f>
        <v>UND</v>
      </c>
      <c r="H719" s="52">
        <f t="array" ref="H719">IF(B719="","",IFERROR(XLOOKUP(B719,DATA!$B$4:$B$2103,DATA!$E$4:$E$2103,0,0,1),0))</f>
        <v>0</v>
      </c>
      <c r="I719" s="53">
        <f t="array" ref="I719">IF(B719="","",IFERROR(XLOOKUP(B719,DATA!$B$4:$B$2103,DATA!$F$4:$F$2103,0,0,1),0))</f>
        <v>296484</v>
      </c>
      <c r="J719" s="53">
        <f t="shared" si="1"/>
        <v>0</v>
      </c>
      <c r="K719" s="52">
        <f t="array" ref="K719">IF(B719="","",IFERROR(XLOOKUP(B719,DATA!$B$4:$B$2103,DATA!$N$4:$N$2103,0,0,1),0))</f>
        <v>3</v>
      </c>
      <c r="L719" s="86">
        <f t="shared" si="2"/>
        <v>0.008219178082</v>
      </c>
      <c r="M719" s="52">
        <f t="array" ref="M719">IF(B719="","",IFERROR(XLOOKUP(B719,DATA!$B$4:$B$2103,DATA!$P$4:$P$2103,0,0,1),0))</f>
        <v>0</v>
      </c>
      <c r="N719" s="52">
        <f t="shared" si="3"/>
        <v>0</v>
      </c>
      <c r="O719" s="52">
        <f t="shared" si="4"/>
        <v>0</v>
      </c>
      <c r="P719" s="52">
        <f t="shared" si="5"/>
        <v>0</v>
      </c>
      <c r="Q719" s="52" t="str">
        <f t="shared" si="6"/>
        <v>CRITICO</v>
      </c>
      <c r="R719" s="52" t="str">
        <f t="shared" si="7"/>
        <v>PEDIR INMEDIATAMENTE</v>
      </c>
      <c r="S719" s="52">
        <f t="shared" si="8"/>
        <v>0</v>
      </c>
      <c r="T719" s="53">
        <f t="shared" si="9"/>
        <v>0</v>
      </c>
      <c r="U719" s="52" t="str">
        <f t="array" ref="U719">IF(B719="","",IFERROR(XLOOKUP(B719,DATA!$B$4:$B$2103,DATA!$M$4:$M$2103,"",0,1),""))</f>
        <v>C</v>
      </c>
      <c r="V719" s="52" t="str">
        <f t="array" ref="V719">IF(B719="","",IFERROR(XLOOKUP(B719,DATA!$B$4:$B$2103,DATA!$X$4:$X$2103,"",0,1),""))</f>
        <v>SU01A0102</v>
      </c>
      <c r="W719" s="52" t="str">
        <f t="array" ref="W719">IF(B719="","",IFERROR(XLOOKUP(B719,DATA!$B$4:$B$2103,DATA!$H$4:$H$2103,"",0,1),""))</f>
        <v>PLATAFORMA</v>
      </c>
      <c r="X719" s="52" t="str">
        <f t="shared" si="10"/>
        <v>4-BAJA</v>
      </c>
      <c r="Y719" s="87">
        <f t="shared" si="11"/>
        <v>3.00719</v>
      </c>
      <c r="Z719" s="52">
        <f t="shared" si="12"/>
        <v>46501002</v>
      </c>
    </row>
    <row r="720" ht="15.75" customHeight="1">
      <c r="B720" s="47">
        <f>IF(DATA!B720="","",DATA!B720)</f>
        <v>5100100</v>
      </c>
      <c r="C720" s="47">
        <f t="array" ref="C720">IF(B720="","",IFERROR(XLOOKUP(B720,DATA!$B$4:$B$2103,DATA!$D$4:$D$2103,"",0,1),""))</f>
        <v>3092710</v>
      </c>
      <c r="D720" s="47" t="str">
        <f t="array" ref="D720">IF(B720="","",IFERROR(XLOOKUP(B720,DATA!$B$4:$B$2103,DATA!$C$4:$C$2103,"",0,1),""))</f>
        <v>DISCO DE FRENO SOLIDO</v>
      </c>
      <c r="E720" s="47">
        <f t="array" ref="E720">IF(B720="","",IFERROR(XLOOKUP(B720,DATA!$B$4:$B$2103,DATA!$W$4:$W$2103,"",0,1),""))</f>
        <v>900315569</v>
      </c>
      <c r="F720" s="47" t="str">
        <f t="array" ref="F720">IF(B720="","",IFERROR(XLOOKUP(E720,PROVEEDORES!$A$2:$A$200,PROVEEDORES!$B$2:$B$200,"NO ENCONTRADO",0,1),""))</f>
        <v>VOLVO GROUP COLOMBIA S A S</v>
      </c>
      <c r="G720" s="47" t="str">
        <f t="array" ref="G720">IF(B720="","",IFERROR(XLOOKUP(B720,DATA!$B$4:$B$2103,DATA!$L$4:$L$2103,"",0,1),""))</f>
        <v>UND</v>
      </c>
      <c r="H720" s="47">
        <f t="array" ref="H720">IF(B720="","",IFERROR(XLOOKUP(B720,DATA!$B$4:$B$2103,DATA!$E$4:$E$2103,0,0,1),0))</f>
        <v>18</v>
      </c>
      <c r="I720" s="48">
        <f t="array" ref="I720">IF(B720="","",IFERROR(XLOOKUP(B720,DATA!$B$4:$B$2103,DATA!$F$4:$F$2103,0,0,1),0))</f>
        <v>1356600</v>
      </c>
      <c r="J720" s="48">
        <f t="shared" si="1"/>
        <v>24418800</v>
      </c>
      <c r="K720" s="47">
        <f t="array" ref="K720">IF(B720="","",IFERROR(XLOOKUP(B720,DATA!$B$4:$B$2103,DATA!$N$4:$N$2103,0,0,1),0))</f>
        <v>156</v>
      </c>
      <c r="L720" s="85">
        <f t="shared" si="2"/>
        <v>0.4273972603</v>
      </c>
      <c r="M720" s="47">
        <f t="array" ref="M720">IF(B720="","",IFERROR(XLOOKUP(B720,DATA!$B$4:$B$2103,DATA!$P$4:$P$2103,0,0,1),0))</f>
        <v>0</v>
      </c>
      <c r="N720" s="47">
        <f t="shared" si="3"/>
        <v>1</v>
      </c>
      <c r="O720" s="47">
        <f t="shared" si="4"/>
        <v>4</v>
      </c>
      <c r="P720" s="47">
        <f t="shared" si="5"/>
        <v>42</v>
      </c>
      <c r="Q720" s="47" t="str">
        <f t="shared" si="6"/>
        <v>OPTIMO</v>
      </c>
      <c r="R720" s="47" t="str">
        <f t="shared" si="7"/>
        <v>NIVEL OPTIMO</v>
      </c>
      <c r="S720" s="47">
        <f t="shared" si="8"/>
        <v>0</v>
      </c>
      <c r="T720" s="48">
        <f t="shared" si="9"/>
        <v>0</v>
      </c>
      <c r="U720" s="47" t="str">
        <f t="array" ref="U720">IF(B720="","",IFERROR(XLOOKUP(B720,DATA!$B$4:$B$2103,DATA!$M$4:$M$2103,"",0,1),""))</f>
        <v>B</v>
      </c>
      <c r="V720" s="47" t="str">
        <f t="array" ref="V720">IF(B720="","",IFERROR(XLOOKUP(B720,DATA!$B$4:$B$2103,DATA!$X$4:$X$2103,"",0,1),""))</f>
        <v>SU01A0102</v>
      </c>
      <c r="W720" s="47" t="str">
        <f t="array" ref="W720">IF(B720="","",IFERROR(XLOOKUP(B720,DATA!$B$4:$B$2103,DATA!$H$4:$H$2103,"",0,1),""))</f>
        <v>PLATAFORMA</v>
      </c>
      <c r="X720" s="47" t="str">
        <f t="shared" si="10"/>
        <v>3-MEDIA</v>
      </c>
      <c r="Y720" s="65" t="str">
        <f t="shared" si="11"/>
        <v/>
      </c>
      <c r="Z720" s="47" t="str">
        <f t="shared" si="12"/>
        <v/>
      </c>
    </row>
    <row r="721" ht="15.75" customHeight="1">
      <c r="B721" s="52">
        <f>IF(DATA!B721="","",DATA!B721)</f>
        <v>5100101</v>
      </c>
      <c r="C721" s="52">
        <f t="array" ref="C721">IF(B721="","",IFERROR(XLOOKUP(B721,DATA!$B$4:$B$2103,DATA!$D$4:$D$2103,"",0,1),""))</f>
        <v>21575071</v>
      </c>
      <c r="D721" s="52" t="str">
        <f t="array" ref="D721">IF(B721="","",IFERROR(XLOOKUP(B721,DATA!$B$4:$B$2103,DATA!$C$4:$C$2103,"",0,1),""))</f>
        <v>DISCO DE FRENO VENTILADO</v>
      </c>
      <c r="E721" s="52">
        <f t="array" ref="E721">IF(B721="","",IFERROR(XLOOKUP(B721,DATA!$B$4:$B$2103,DATA!$W$4:$W$2103,"",0,1),""))</f>
        <v>900315569</v>
      </c>
      <c r="F721" s="52" t="str">
        <f t="array" ref="F721">IF(B721="","",IFERROR(XLOOKUP(E721,PROVEEDORES!$A$2:$A$200,PROVEEDORES!$B$2:$B$200,"NO ENCONTRADO",0,1),""))</f>
        <v>VOLVO GROUP COLOMBIA S A S</v>
      </c>
      <c r="G721" s="52" t="str">
        <f t="array" ref="G721">IF(B721="","",IFERROR(XLOOKUP(B721,DATA!$B$4:$B$2103,DATA!$L$4:$L$2103,"",0,1),""))</f>
        <v>UND</v>
      </c>
      <c r="H721" s="52">
        <f t="array" ref="H721">IF(B721="","",IFERROR(XLOOKUP(B721,DATA!$B$4:$B$2103,DATA!$E$4:$E$2103,0,0,1),0))</f>
        <v>54</v>
      </c>
      <c r="I721" s="53">
        <f t="array" ref="I721">IF(B721="","",IFERROR(XLOOKUP(B721,DATA!$B$4:$B$2103,DATA!$F$4:$F$2103,0,0,1),0))</f>
        <v>1193464</v>
      </c>
      <c r="J721" s="53">
        <f t="shared" si="1"/>
        <v>64447056</v>
      </c>
      <c r="K721" s="52">
        <f t="array" ref="K721">IF(B721="","",IFERROR(XLOOKUP(B721,DATA!$B$4:$B$2103,DATA!$N$4:$N$2103,0,0,1),0))</f>
        <v>558</v>
      </c>
      <c r="L721" s="86">
        <f t="shared" si="2"/>
        <v>1.528767123</v>
      </c>
      <c r="M721" s="52">
        <f t="array" ref="M721">IF(B721="","",IFERROR(XLOOKUP(B721,DATA!$B$4:$B$2103,DATA!$P$4:$P$2103,0,0,1),0))</f>
        <v>0</v>
      </c>
      <c r="N721" s="52">
        <f t="shared" si="3"/>
        <v>5</v>
      </c>
      <c r="O721" s="52">
        <f t="shared" si="4"/>
        <v>16</v>
      </c>
      <c r="P721" s="52">
        <f t="shared" si="5"/>
        <v>35</v>
      </c>
      <c r="Q721" s="52" t="str">
        <f t="shared" si="6"/>
        <v>OPTIMO</v>
      </c>
      <c r="R721" s="52" t="str">
        <f t="shared" si="7"/>
        <v>NIVEL OPTIMO</v>
      </c>
      <c r="S721" s="52">
        <f t="shared" si="8"/>
        <v>0</v>
      </c>
      <c r="T721" s="53">
        <f t="shared" si="9"/>
        <v>0</v>
      </c>
      <c r="U721" s="52" t="str">
        <f t="array" ref="U721">IF(B721="","",IFERROR(XLOOKUP(B721,DATA!$B$4:$B$2103,DATA!$M$4:$M$2103,"",0,1),""))</f>
        <v>A</v>
      </c>
      <c r="V721" s="52" t="str">
        <f t="array" ref="V721">IF(B721="","",IFERROR(XLOOKUP(B721,DATA!$B$4:$B$2103,DATA!$X$4:$X$2103,"",0,1),""))</f>
        <v>SU01A0102</v>
      </c>
      <c r="W721" s="52" t="str">
        <f t="array" ref="W721">IF(B721="","",IFERROR(XLOOKUP(B721,DATA!$B$4:$B$2103,DATA!$H$4:$H$2103,"",0,1),""))</f>
        <v>PLATAFORMA</v>
      </c>
      <c r="X721" s="52" t="str">
        <f t="shared" si="10"/>
        <v>2-ALTA</v>
      </c>
      <c r="Y721" s="87" t="str">
        <f t="shared" si="11"/>
        <v/>
      </c>
      <c r="Z721" s="52" t="str">
        <f t="shared" si="12"/>
        <v/>
      </c>
    </row>
    <row r="722" ht="15.75" customHeight="1">
      <c r="B722" s="47">
        <f>IF(DATA!B722="","",DATA!B722)</f>
        <v>5100103</v>
      </c>
      <c r="C722" s="47">
        <f t="array" ref="C722">IF(B722="","",IFERROR(XLOOKUP(B722,DATA!$B$4:$B$2103,DATA!$D$4:$D$2103,"",0,1),""))</f>
        <v>1487</v>
      </c>
      <c r="D722" s="47" t="str">
        <f t="array" ref="D722">IF(B722="","",IFERROR(XLOOKUP(B722,DATA!$B$4:$B$2103,DATA!$C$4:$C$2103,"",0,1),""))</f>
        <v>LIMPIADOR DE FRENOS</v>
      </c>
      <c r="E722" s="47">
        <f t="array" ref="E722">IF(B722="","",IFERROR(XLOOKUP(B722,DATA!$B$4:$B$2103,DATA!$W$4:$W$2103,"",0,1),""))</f>
        <v>890915475</v>
      </c>
      <c r="F722" s="47" t="str">
        <f t="array" ref="F722">IF(B722="","",IFERROR(XLOOKUP(E722,PROVEEDORES!$A$2:$A$200,PROVEEDORES!$B$2:$B$200,"NO ENCONTRADO",0,1),""))</f>
        <v>EMPAQUETADURAS Y EMPAQUES S.A.</v>
      </c>
      <c r="G722" s="47" t="str">
        <f t="array" ref="G722">IF(B722="","",IFERROR(XLOOKUP(B722,DATA!$B$4:$B$2103,DATA!$L$4:$L$2103,"",0,1),""))</f>
        <v>UND</v>
      </c>
      <c r="H722" s="47">
        <f t="array" ref="H722">IF(B722="","",IFERROR(XLOOKUP(B722,DATA!$B$4:$B$2103,DATA!$E$4:$E$2103,0,0,1),0))</f>
        <v>1</v>
      </c>
      <c r="I722" s="48">
        <f t="array" ref="I722">IF(B722="","",IFERROR(XLOOKUP(B722,DATA!$B$4:$B$2103,DATA!$F$4:$F$2103,0,0,1),0))</f>
        <v>15470</v>
      </c>
      <c r="J722" s="48">
        <f t="shared" si="1"/>
        <v>15470</v>
      </c>
      <c r="K722" s="47">
        <f t="array" ref="K722">IF(B722="","",IFERROR(XLOOKUP(B722,DATA!$B$4:$B$2103,DATA!$N$4:$N$2103,0,0,1),0))</f>
        <v>151</v>
      </c>
      <c r="L722" s="85">
        <f t="shared" si="2"/>
        <v>0.4136986301</v>
      </c>
      <c r="M722" s="47">
        <f t="array" ref="M722">IF(B722="","",IFERROR(XLOOKUP(B722,DATA!$B$4:$B$2103,DATA!$P$4:$P$2103,0,0,1),0))</f>
        <v>0</v>
      </c>
      <c r="N722" s="47">
        <f t="shared" si="3"/>
        <v>1</v>
      </c>
      <c r="O722" s="47">
        <f t="shared" si="4"/>
        <v>4</v>
      </c>
      <c r="P722" s="47">
        <f t="shared" si="5"/>
        <v>2</v>
      </c>
      <c r="Q722" s="47" t="str">
        <f t="shared" si="6"/>
        <v>REORDEN INMEDIATO</v>
      </c>
      <c r="R722" s="47" t="str">
        <f t="shared" si="7"/>
        <v>GENERAR OC EN 24H</v>
      </c>
      <c r="S722" s="47">
        <f t="shared" si="8"/>
        <v>3</v>
      </c>
      <c r="T722" s="48">
        <f t="shared" si="9"/>
        <v>46410</v>
      </c>
      <c r="U722" s="47" t="str">
        <f t="array" ref="U722">IF(B722="","",IFERROR(XLOOKUP(B722,DATA!$B$4:$B$2103,DATA!$M$4:$M$2103,"",0,1),""))</f>
        <v>A</v>
      </c>
      <c r="V722" s="47" t="str">
        <f t="array" ref="V722">IF(B722="","",IFERROR(XLOOKUP(B722,DATA!$B$4:$B$2103,DATA!$X$4:$X$2103,"",0,1),""))</f>
        <v>SU01D0102</v>
      </c>
      <c r="W722" s="47" t="str">
        <f t="array" ref="W722">IF(B722="","",IFERROR(XLOOKUP(B722,DATA!$B$4:$B$2103,DATA!$H$4:$H$2103,"",0,1),""))</f>
        <v>PLATAFORMA</v>
      </c>
      <c r="X722" s="47" t="str">
        <f t="shared" si="10"/>
        <v>2-ALTA</v>
      </c>
      <c r="Y722" s="65" t="str">
        <f t="shared" si="11"/>
        <v/>
      </c>
      <c r="Z722" s="47" t="str">
        <f t="shared" si="12"/>
        <v/>
      </c>
    </row>
    <row r="723" ht="15.75" customHeight="1">
      <c r="B723" s="52">
        <f>IF(DATA!B723="","",DATA!B723)</f>
        <v>5100200</v>
      </c>
      <c r="C723" s="52">
        <f t="array" ref="C723">IF(B723="","",IFERROR(XLOOKUP(B723,DATA!$B$4:$B$2103,DATA!$D$4:$D$2103,"",0,1),""))</f>
        <v>21024702</v>
      </c>
      <c r="D723" s="52" t="str">
        <f t="array" ref="D723">IF(B723="","",IFERROR(XLOOKUP(B723,DATA!$B$4:$B$2103,DATA!$C$4:$C$2103,"",0,1),""))</f>
        <v>JUEGO DE PASTILLAS DE DISCO DE FRENO</v>
      </c>
      <c r="E723" s="52">
        <f t="array" ref="E723">IF(B723="","",IFERROR(XLOOKUP(B723,DATA!$B$4:$B$2103,DATA!$W$4:$W$2103,"",0,1),""))</f>
        <v>900322487</v>
      </c>
      <c r="F723" s="52" t="str">
        <f t="array" ref="F723">IF(B723="","",IFERROR(XLOOKUP(E723,PROVEEDORES!$A$2:$A$200,PROVEEDORES!$B$2:$B$200,"NO ENCONTRADO",0,1),""))</f>
        <v>COMERCONZA SAS</v>
      </c>
      <c r="G723" s="52" t="str">
        <f t="array" ref="G723">IF(B723="","",IFERROR(XLOOKUP(B723,DATA!$B$4:$B$2103,DATA!$L$4:$L$2103,"",0,1),""))</f>
        <v>UND</v>
      </c>
      <c r="H723" s="52">
        <f t="array" ref="H723">IF(B723="","",IFERROR(XLOOKUP(B723,DATA!$B$4:$B$2103,DATA!$E$4:$E$2103,0,0,1),0))</f>
        <v>122</v>
      </c>
      <c r="I723" s="53">
        <f t="array" ref="I723">IF(B723="","",IFERROR(XLOOKUP(B723,DATA!$B$4:$B$2103,DATA!$F$4:$F$2103,0,0,1),0))</f>
        <v>500272</v>
      </c>
      <c r="J723" s="53">
        <f t="shared" si="1"/>
        <v>61033184</v>
      </c>
      <c r="K723" s="52">
        <f t="array" ref="K723">IF(B723="","",IFERROR(XLOOKUP(B723,DATA!$B$4:$B$2103,DATA!$N$4:$N$2103,0,0,1),0))</f>
        <v>4739</v>
      </c>
      <c r="L723" s="86">
        <f t="shared" si="2"/>
        <v>12.98356164</v>
      </c>
      <c r="M723" s="52">
        <f t="array" ref="M723">IF(B723="","",IFERROR(XLOOKUP(B723,DATA!$B$4:$B$2103,DATA!$P$4:$P$2103,0,0,1),0))</f>
        <v>0</v>
      </c>
      <c r="N723" s="52">
        <f t="shared" si="3"/>
        <v>45</v>
      </c>
      <c r="O723" s="52">
        <f t="shared" si="4"/>
        <v>136</v>
      </c>
      <c r="P723" s="52">
        <f t="shared" si="5"/>
        <v>9</v>
      </c>
      <c r="Q723" s="52" t="str">
        <f t="shared" si="6"/>
        <v>REORDEN INMEDIATO</v>
      </c>
      <c r="R723" s="52" t="str">
        <f t="shared" si="7"/>
        <v>GENERAR OC EN 24H</v>
      </c>
      <c r="S723" s="52">
        <f t="shared" si="8"/>
        <v>14</v>
      </c>
      <c r="T723" s="53">
        <f t="shared" si="9"/>
        <v>7003808</v>
      </c>
      <c r="U723" s="52" t="str">
        <f t="array" ref="U723">IF(B723="","",IFERROR(XLOOKUP(B723,DATA!$B$4:$B$2103,DATA!$M$4:$M$2103,"",0,1),""))</f>
        <v>A</v>
      </c>
      <c r="V723" s="52" t="str">
        <f t="array" ref="V723">IF(B723="","",IFERROR(XLOOKUP(B723,DATA!$B$4:$B$2103,DATA!$X$4:$X$2103,"",0,1),""))</f>
        <v>SU01G0301</v>
      </c>
      <c r="W723" s="52" t="str">
        <f t="array" ref="W723">IF(B723="","",IFERROR(XLOOKUP(B723,DATA!$B$4:$B$2103,DATA!$H$4:$H$2103,"",0,1),""))</f>
        <v>PLATAFORMA</v>
      </c>
      <c r="X723" s="52" t="str">
        <f t="shared" si="10"/>
        <v>2-ALTA</v>
      </c>
      <c r="Y723" s="87" t="str">
        <f t="shared" si="11"/>
        <v/>
      </c>
      <c r="Z723" s="52" t="str">
        <f t="shared" si="12"/>
        <v/>
      </c>
    </row>
    <row r="724" ht="15.75" customHeight="1">
      <c r="B724" s="47">
        <f>IF(DATA!B724="","",DATA!B724)</f>
        <v>5100202</v>
      </c>
      <c r="C724" s="47">
        <f t="array" ref="C724">IF(B724="","",IFERROR(XLOOKUP(B724,DATA!$B$4:$B$2103,DATA!$D$4:$D$2103,"",0,1),""))</f>
        <v>3092277</v>
      </c>
      <c r="D724" s="47" t="str">
        <f t="array" ref="D724">IF(B724="","",IFERROR(XLOOKUP(B724,DATA!$B$4:$B$2103,DATA!$C$4:$C$2103,"",0,1),""))</f>
        <v>TORNILLO HEXAGONAL DE PASTILLAS DE FRENO</v>
      </c>
      <c r="E724" s="47">
        <f t="array" ref="E724">IF(B724="","",IFERROR(XLOOKUP(B724,DATA!$B$4:$B$2103,DATA!$W$4:$W$2103,"",0,1),""))</f>
        <v>900315569</v>
      </c>
      <c r="F724" s="47" t="str">
        <f t="array" ref="F724">IF(B724="","",IFERROR(XLOOKUP(E724,PROVEEDORES!$A$2:$A$200,PROVEEDORES!$B$2:$B$200,"NO ENCONTRADO",0,1),""))</f>
        <v>VOLVO GROUP COLOMBIA S A S</v>
      </c>
      <c r="G724" s="47" t="str">
        <f t="array" ref="G724">IF(B724="","",IFERROR(XLOOKUP(B724,DATA!$B$4:$B$2103,DATA!$L$4:$L$2103,"",0,1),""))</f>
        <v>UND</v>
      </c>
      <c r="H724" s="47">
        <f t="array" ref="H724">IF(B724="","",IFERROR(XLOOKUP(B724,DATA!$B$4:$B$2103,DATA!$E$4:$E$2103,0,0,1),0))</f>
        <v>25</v>
      </c>
      <c r="I724" s="48">
        <f t="array" ref="I724">IF(B724="","",IFERROR(XLOOKUP(B724,DATA!$B$4:$B$2103,DATA!$F$4:$F$2103,0,0,1),0))</f>
        <v>6118.243</v>
      </c>
      <c r="J724" s="48">
        <f t="shared" si="1"/>
        <v>152956.075</v>
      </c>
      <c r="K724" s="47">
        <f t="array" ref="K724">IF(B724="","",IFERROR(XLOOKUP(B724,DATA!$B$4:$B$2103,DATA!$N$4:$N$2103,0,0,1),0))</f>
        <v>0</v>
      </c>
      <c r="L724" s="85">
        <f t="shared" si="2"/>
        <v>0</v>
      </c>
      <c r="M724" s="47">
        <f t="array" ref="M724">IF(B724="","",IFERROR(XLOOKUP(B724,DATA!$B$4:$B$2103,DATA!$P$4:$P$2103,0,0,1),0))</f>
        <v>0</v>
      </c>
      <c r="N724" s="47">
        <f t="shared" si="3"/>
        <v>0</v>
      </c>
      <c r="O724" s="47">
        <f t="shared" si="4"/>
        <v>0</v>
      </c>
      <c r="P724" s="47" t="str">
        <f t="shared" si="5"/>
        <v/>
      </c>
      <c r="Q724" s="47" t="str">
        <f t="shared" si="6"/>
        <v>EXCESO</v>
      </c>
      <c r="R724" s="47" t="str">
        <f t="shared" si="7"/>
        <v>EVALUAR REDUCCION</v>
      </c>
      <c r="S724" s="47">
        <f t="shared" si="8"/>
        <v>0</v>
      </c>
      <c r="T724" s="48">
        <f t="shared" si="9"/>
        <v>0</v>
      </c>
      <c r="U724" s="47" t="str">
        <f t="array" ref="U724">IF(B724="","",IFERROR(XLOOKUP(B724,DATA!$B$4:$B$2103,DATA!$M$4:$M$2103,"",0,1),""))</f>
        <v>B</v>
      </c>
      <c r="V724" s="47" t="str">
        <f t="array" ref="V724">IF(B724="","",IFERROR(XLOOKUP(B724,DATA!$B$4:$B$2103,DATA!$X$4:$X$2103,"",0,1),""))</f>
        <v>SU01F0303</v>
      </c>
      <c r="W724" s="47" t="str">
        <f t="array" ref="W724">IF(B724="","",IFERROR(XLOOKUP(B724,DATA!$B$4:$B$2103,DATA!$H$4:$H$2103,"",0,1),""))</f>
        <v>PLATAFORMA</v>
      </c>
      <c r="X724" s="47" t="str">
        <f t="shared" si="10"/>
        <v>3-MEDIA</v>
      </c>
      <c r="Y724" s="65" t="str">
        <f t="shared" si="11"/>
        <v/>
      </c>
      <c r="Z724" s="47" t="str">
        <f t="shared" si="12"/>
        <v/>
      </c>
    </row>
    <row r="725" ht="15.75" customHeight="1">
      <c r="B725" s="52">
        <f>IF(DATA!B725="","",DATA!B725)</f>
        <v>5100203</v>
      </c>
      <c r="C725" s="52">
        <f t="array" ref="C725">IF(B725="","",IFERROR(XLOOKUP(B725,DATA!$B$4:$B$2103,DATA!$D$4:$D$2103,"",0,1),""))</f>
        <v>3092254</v>
      </c>
      <c r="D725" s="52" t="str">
        <f t="array" ref="D725">IF(B725="","",IFERROR(XLOOKUP(B725,DATA!$B$4:$B$2103,DATA!$C$4:$C$2103,"",0,1),""))</f>
        <v>JUEGO DE RESORTES PARA PASTILLAS DE FRENO</v>
      </c>
      <c r="E725" s="52">
        <f t="array" ref="E725">IF(B725="","",IFERROR(XLOOKUP(B725,DATA!$B$4:$B$2103,DATA!$W$4:$W$2103,"",0,1),""))</f>
        <v>900315569</v>
      </c>
      <c r="F725" s="52" t="str">
        <f t="array" ref="F725">IF(B725="","",IFERROR(XLOOKUP(E725,PROVEEDORES!$A$2:$A$200,PROVEEDORES!$B$2:$B$200,"NO ENCONTRADO",0,1),""))</f>
        <v>VOLVO GROUP COLOMBIA S A S</v>
      </c>
      <c r="G725" s="52" t="str">
        <f t="array" ref="G725">IF(B725="","",IFERROR(XLOOKUP(B725,DATA!$B$4:$B$2103,DATA!$L$4:$L$2103,"",0,1),""))</f>
        <v>UND</v>
      </c>
      <c r="H725" s="52">
        <f t="array" ref="H725">IF(B725="","",IFERROR(XLOOKUP(B725,DATA!$B$4:$B$2103,DATA!$E$4:$E$2103,0,0,1),0))</f>
        <v>8</v>
      </c>
      <c r="I725" s="53">
        <f t="array" ref="I725">IF(B725="","",IFERROR(XLOOKUP(B725,DATA!$B$4:$B$2103,DATA!$F$4:$F$2103,0,0,1),0))</f>
        <v>53959.99</v>
      </c>
      <c r="J725" s="53">
        <f t="shared" si="1"/>
        <v>431679.92</v>
      </c>
      <c r="K725" s="52">
        <f t="array" ref="K725">IF(B725="","",IFERROR(XLOOKUP(B725,DATA!$B$4:$B$2103,DATA!$N$4:$N$2103,0,0,1),0))</f>
        <v>0</v>
      </c>
      <c r="L725" s="86">
        <f t="shared" si="2"/>
        <v>0</v>
      </c>
      <c r="M725" s="52">
        <f t="array" ref="M725">IF(B725="","",IFERROR(XLOOKUP(B725,DATA!$B$4:$B$2103,DATA!$P$4:$P$2103,0,0,1),0))</f>
        <v>0</v>
      </c>
      <c r="N725" s="52">
        <f t="shared" si="3"/>
        <v>0</v>
      </c>
      <c r="O725" s="52">
        <f t="shared" si="4"/>
        <v>0</v>
      </c>
      <c r="P725" s="52" t="str">
        <f t="shared" si="5"/>
        <v/>
      </c>
      <c r="Q725" s="52" t="str">
        <f t="shared" si="6"/>
        <v>EXCESO</v>
      </c>
      <c r="R725" s="52" t="str">
        <f t="shared" si="7"/>
        <v>EVALUAR REDUCCION</v>
      </c>
      <c r="S725" s="52">
        <f t="shared" si="8"/>
        <v>0</v>
      </c>
      <c r="T725" s="53">
        <f t="shared" si="9"/>
        <v>0</v>
      </c>
      <c r="U725" s="52" t="str">
        <f t="array" ref="U725">IF(B725="","",IFERROR(XLOOKUP(B725,DATA!$B$4:$B$2103,DATA!$M$4:$M$2103,"",0,1),""))</f>
        <v>A</v>
      </c>
      <c r="V725" s="52" t="str">
        <f t="array" ref="V725">IF(B725="","",IFERROR(XLOOKUP(B725,DATA!$B$4:$B$2103,DATA!$X$4:$X$2103,"",0,1),""))</f>
        <v>SU01A0303</v>
      </c>
      <c r="W725" s="52" t="str">
        <f t="array" ref="W725">IF(B725="","",IFERROR(XLOOKUP(B725,DATA!$B$4:$B$2103,DATA!$H$4:$H$2103,"",0,1),""))</f>
        <v>PLATAFORMA</v>
      </c>
      <c r="X725" s="52" t="str">
        <f t="shared" si="10"/>
        <v>2-ALTA</v>
      </c>
      <c r="Y725" s="87" t="str">
        <f t="shared" si="11"/>
        <v/>
      </c>
      <c r="Z725" s="52" t="str">
        <f t="shared" si="12"/>
        <v/>
      </c>
    </row>
    <row r="726" ht="15.75" customHeight="1">
      <c r="B726" s="47">
        <f>IF(DATA!B726="","",DATA!B726)</f>
        <v>51110003</v>
      </c>
      <c r="C726" s="47" t="str">
        <f t="array" ref="C726">IF(B726="","",IFERROR(XLOOKUP(B726,DATA!$B$4:$B$2103,DATA!$D$4:$D$2103,"",0,1),""))</f>
        <v>COMP002</v>
      </c>
      <c r="D726" s="47" t="str">
        <f t="array" ref="D726">IF(B726="","",IFERROR(XLOOKUP(B726,DATA!$B$4:$B$2103,DATA!$C$4:$C$2103,"",0,1),""))</f>
        <v>CINTA TEFLON INDUSTRIAL</v>
      </c>
      <c r="E726" s="47">
        <f t="array" ref="E726">IF(B726="","",IFERROR(XLOOKUP(B726,DATA!$B$4:$B$2103,DATA!$W$4:$W$2103,"",0,1),""))</f>
        <v>900664298</v>
      </c>
      <c r="F726" s="47" t="str">
        <f t="array" ref="F726">IF(B726="","",IFERROR(XLOOKUP(E726,PROVEEDORES!$A$2:$A$200,PROVEEDORES!$B$2:$B$200,"NO ENCONTRADO",0,1),""))</f>
        <v>SOLUCIONES INTEGRALES PARA CARROCERIAS SOCIEDAD POR ACCIONES SIMPLIFICADA</v>
      </c>
      <c r="G726" s="47" t="str">
        <f t="array" ref="G726">IF(B726="","",IFERROR(XLOOKUP(B726,DATA!$B$4:$B$2103,DATA!$L$4:$L$2103,"",0,1),""))</f>
        <v>UND</v>
      </c>
      <c r="H726" s="47">
        <f t="array" ref="H726">IF(B726="","",IFERROR(XLOOKUP(B726,DATA!$B$4:$B$2103,DATA!$E$4:$E$2103,0,0,1),0))</f>
        <v>5</v>
      </c>
      <c r="I726" s="48">
        <f t="array" ref="I726">IF(B726="","",IFERROR(XLOOKUP(B726,DATA!$B$4:$B$2103,DATA!$F$4:$F$2103,0,0,1),0))</f>
        <v>2198.215</v>
      </c>
      <c r="J726" s="48">
        <f t="shared" si="1"/>
        <v>10991.075</v>
      </c>
      <c r="K726" s="47">
        <f t="array" ref="K726">IF(B726="","",IFERROR(XLOOKUP(B726,DATA!$B$4:$B$2103,DATA!$N$4:$N$2103,0,0,1),0))</f>
        <v>43</v>
      </c>
      <c r="L726" s="85">
        <f t="shared" si="2"/>
        <v>0.1178082192</v>
      </c>
      <c r="M726" s="47">
        <f t="array" ref="M726">IF(B726="","",IFERROR(XLOOKUP(B726,DATA!$B$4:$B$2103,DATA!$P$4:$P$2103,0,0,1),0))</f>
        <v>0</v>
      </c>
      <c r="N726" s="47">
        <f t="shared" si="3"/>
        <v>0</v>
      </c>
      <c r="O726" s="47">
        <f t="shared" si="4"/>
        <v>1</v>
      </c>
      <c r="P726" s="47">
        <f t="shared" si="5"/>
        <v>42</v>
      </c>
      <c r="Q726" s="47" t="str">
        <f t="shared" si="6"/>
        <v>OPTIMO</v>
      </c>
      <c r="R726" s="47" t="str">
        <f t="shared" si="7"/>
        <v>NIVEL OPTIMO</v>
      </c>
      <c r="S726" s="47">
        <f t="shared" si="8"/>
        <v>0</v>
      </c>
      <c r="T726" s="48">
        <f t="shared" si="9"/>
        <v>0</v>
      </c>
      <c r="U726" s="47" t="str">
        <f t="array" ref="U726">IF(B726="","",IFERROR(XLOOKUP(B726,DATA!$B$4:$B$2103,DATA!$M$4:$M$2103,"",0,1),""))</f>
        <v>A</v>
      </c>
      <c r="V726" s="47" t="str">
        <f t="array" ref="V726">IF(B726="","",IFERROR(XLOOKUP(B726,DATA!$B$4:$B$2103,DATA!$X$4:$X$2103,"",0,1),""))</f>
        <v>SU01E0303</v>
      </c>
      <c r="W726" s="47" t="str">
        <f t="array" ref="W726">IF(B726="","",IFERROR(XLOOKUP(B726,DATA!$B$4:$B$2103,DATA!$H$4:$H$2103,"",0,1),""))</f>
        <v>PLATAFORMA</v>
      </c>
      <c r="X726" s="47" t="str">
        <f t="shared" si="10"/>
        <v>2-ALTA</v>
      </c>
      <c r="Y726" s="65" t="str">
        <f t="shared" si="11"/>
        <v/>
      </c>
      <c r="Z726" s="47" t="str">
        <f t="shared" si="12"/>
        <v/>
      </c>
    </row>
    <row r="727" ht="15.75" customHeight="1">
      <c r="B727" s="52">
        <f>IF(DATA!B727="","",DATA!B727)</f>
        <v>51110004</v>
      </c>
      <c r="C727" s="52" t="str">
        <f t="array" ref="C727">IF(B727="","",IFERROR(XLOOKUP(B727,DATA!$B$4:$B$2103,DATA!$D$4:$D$2103,"",0,1),""))</f>
        <v>COMP001</v>
      </c>
      <c r="D727" s="52" t="str">
        <f t="array" ref="D727">IF(B727="","",IFERROR(XLOOKUP(B727,DATA!$B$4:$B$2103,DATA!$C$4:$C$2103,"",0,1),""))</f>
        <v>ELIMINADOR DE EMPAQUE</v>
      </c>
      <c r="E727" s="52">
        <f t="array" ref="E727">IF(B727="","",IFERROR(XLOOKUP(B727,DATA!$B$4:$B$2103,DATA!$W$4:$W$2103,"",0,1),""))</f>
        <v>811025549</v>
      </c>
      <c r="F727" s="52" t="str">
        <f t="array" ref="F727">IF(B727="","",IFERROR(XLOOKUP(E727,PROVEEDORES!$A$2:$A$200,PROVEEDORES!$B$2:$B$200,"NO ENCONTRADO",0,1),""))</f>
        <v>COMERCIALIZADORA INTERNACIONAL ATR REPRESENTACIONES S.A</v>
      </c>
      <c r="G727" s="52" t="str">
        <f t="array" ref="G727">IF(B727="","",IFERROR(XLOOKUP(B727,DATA!$B$4:$B$2103,DATA!$L$4:$L$2103,"",0,1),""))</f>
        <v>UND</v>
      </c>
      <c r="H727" s="52">
        <f t="array" ref="H727">IF(B727="","",IFERROR(XLOOKUP(B727,DATA!$B$4:$B$2103,DATA!$E$4:$E$2103,0,0,1),0))</f>
        <v>6</v>
      </c>
      <c r="I727" s="53">
        <f t="array" ref="I727">IF(B727="","",IFERROR(XLOOKUP(B727,DATA!$B$4:$B$2103,DATA!$F$4:$F$2103,0,0,1),0))</f>
        <v>82110</v>
      </c>
      <c r="J727" s="53">
        <f t="shared" si="1"/>
        <v>492660</v>
      </c>
      <c r="K727" s="52">
        <f t="array" ref="K727">IF(B727="","",IFERROR(XLOOKUP(B727,DATA!$B$4:$B$2103,DATA!$N$4:$N$2103,0,0,1),0))</f>
        <v>370</v>
      </c>
      <c r="L727" s="86">
        <f t="shared" si="2"/>
        <v>1.01369863</v>
      </c>
      <c r="M727" s="52">
        <f t="array" ref="M727">IF(B727="","",IFERROR(XLOOKUP(B727,DATA!$B$4:$B$2103,DATA!$P$4:$P$2103,0,0,1),0))</f>
        <v>0</v>
      </c>
      <c r="N727" s="52">
        <f t="shared" si="3"/>
        <v>4</v>
      </c>
      <c r="O727" s="52">
        <f t="shared" si="4"/>
        <v>11</v>
      </c>
      <c r="P727" s="52">
        <f t="shared" si="5"/>
        <v>6</v>
      </c>
      <c r="Q727" s="52" t="str">
        <f t="shared" si="6"/>
        <v>REORDEN INMEDIATO</v>
      </c>
      <c r="R727" s="52" t="str">
        <f t="shared" si="7"/>
        <v>GENERAR OC EN 24H</v>
      </c>
      <c r="S727" s="52">
        <f t="shared" si="8"/>
        <v>5</v>
      </c>
      <c r="T727" s="53">
        <f t="shared" si="9"/>
        <v>410550</v>
      </c>
      <c r="U727" s="52" t="str">
        <f t="array" ref="U727">IF(B727="","",IFERROR(XLOOKUP(B727,DATA!$B$4:$B$2103,DATA!$M$4:$M$2103,"",0,1),""))</f>
        <v>A</v>
      </c>
      <c r="V727" s="52" t="str">
        <f t="array" ref="V727">IF(B727="","",IFERROR(XLOOKUP(B727,DATA!$B$4:$B$2103,DATA!$X$4:$X$2103,"",0,1),""))</f>
        <v>SU01E0303</v>
      </c>
      <c r="W727" s="52" t="str">
        <f t="array" ref="W727">IF(B727="","",IFERROR(XLOOKUP(B727,DATA!$B$4:$B$2103,DATA!$H$4:$H$2103,"",0,1),""))</f>
        <v>PLATAFORMA</v>
      </c>
      <c r="X727" s="52" t="str">
        <f t="shared" si="10"/>
        <v>2-ALTA</v>
      </c>
      <c r="Y727" s="87" t="str">
        <f t="shared" si="11"/>
        <v/>
      </c>
      <c r="Z727" s="52" t="str">
        <f t="shared" si="12"/>
        <v/>
      </c>
    </row>
    <row r="728" ht="15.75" customHeight="1">
      <c r="B728" s="47">
        <f>IF(DATA!B728="","",DATA!B728)</f>
        <v>56100004</v>
      </c>
      <c r="C728" s="47">
        <f t="array" ref="C728">IF(B728="","",IFERROR(XLOOKUP(B728,DATA!$B$4:$B$2103,DATA!$D$4:$D$2103,"",0,1),""))</f>
        <v>21415241</v>
      </c>
      <c r="D728" s="47" t="str">
        <f t="array" ref="D728">IF(B728="","",IFERROR(XLOOKUP(B728,DATA!$B$4:$B$2103,DATA!$C$4:$C$2103,"",0,1),""))</f>
        <v>BOBINA DE CONSEP</v>
      </c>
      <c r="E728" s="47">
        <f t="array" ref="E728">IF(B728="","",IFERROR(XLOOKUP(B728,DATA!$B$4:$B$2103,DATA!$W$4:$W$2103,"",0,1),""))</f>
        <v>900315569</v>
      </c>
      <c r="F728" s="47" t="str">
        <f t="array" ref="F728">IF(B728="","",IFERROR(XLOOKUP(E728,PROVEEDORES!$A$2:$A$200,PROVEEDORES!$B$2:$B$200,"NO ENCONTRADO",0,1),""))</f>
        <v>VOLVO GROUP COLOMBIA S A S</v>
      </c>
      <c r="G728" s="47" t="str">
        <f t="array" ref="G728">IF(B728="","",IFERROR(XLOOKUP(B728,DATA!$B$4:$B$2103,DATA!$L$4:$L$2103,"",0,1),""))</f>
        <v>UND</v>
      </c>
      <c r="H728" s="47">
        <f t="array" ref="H728">IF(B728="","",IFERROR(XLOOKUP(B728,DATA!$B$4:$B$2103,DATA!$E$4:$E$2103,0,0,1),0))</f>
        <v>2</v>
      </c>
      <c r="I728" s="48">
        <f t="array" ref="I728">IF(B728="","",IFERROR(XLOOKUP(B728,DATA!$B$4:$B$2103,DATA!$F$4:$F$2103,0,0,1),0))</f>
        <v>956869.4</v>
      </c>
      <c r="J728" s="48">
        <f t="shared" si="1"/>
        <v>1913738.8</v>
      </c>
      <c r="K728" s="47">
        <f t="array" ref="K728">IF(B728="","",IFERROR(XLOOKUP(B728,DATA!$B$4:$B$2103,DATA!$N$4:$N$2103,0,0,1),0))</f>
        <v>86</v>
      </c>
      <c r="L728" s="85">
        <f t="shared" si="2"/>
        <v>0.2356164384</v>
      </c>
      <c r="M728" s="47">
        <f t="array" ref="M728">IF(B728="","",IFERROR(XLOOKUP(B728,DATA!$B$4:$B$2103,DATA!$P$4:$P$2103,0,0,1),0))</f>
        <v>0</v>
      </c>
      <c r="N728" s="47">
        <f t="shared" si="3"/>
        <v>1</v>
      </c>
      <c r="O728" s="47">
        <f t="shared" si="4"/>
        <v>3</v>
      </c>
      <c r="P728" s="47">
        <f t="shared" si="5"/>
        <v>8</v>
      </c>
      <c r="Q728" s="47" t="str">
        <f t="shared" si="6"/>
        <v>REORDEN INMEDIATO</v>
      </c>
      <c r="R728" s="47" t="str">
        <f t="shared" si="7"/>
        <v>GENERAR OC EN 24H</v>
      </c>
      <c r="S728" s="47">
        <f t="shared" si="8"/>
        <v>1</v>
      </c>
      <c r="T728" s="48">
        <f t="shared" si="9"/>
        <v>956869.4</v>
      </c>
      <c r="U728" s="47" t="str">
        <f t="array" ref="U728">IF(B728="","",IFERROR(XLOOKUP(B728,DATA!$B$4:$B$2103,DATA!$M$4:$M$2103,"",0,1),""))</f>
        <v>A</v>
      </c>
      <c r="V728" s="47" t="str">
        <f t="array" ref="V728">IF(B728="","",IFERROR(XLOOKUP(B728,DATA!$B$4:$B$2103,DATA!$X$4:$X$2103,"",0,1),""))</f>
        <v>SU01F0204</v>
      </c>
      <c r="W728" s="47" t="str">
        <f t="array" ref="W728">IF(B728="","",IFERROR(XLOOKUP(B728,DATA!$B$4:$B$2103,DATA!$H$4:$H$2103,"",0,1),""))</f>
        <v>PLATAFORMA</v>
      </c>
      <c r="X728" s="47" t="str">
        <f t="shared" si="10"/>
        <v>2-ALTA</v>
      </c>
      <c r="Y728" s="65" t="str">
        <f t="shared" si="11"/>
        <v/>
      </c>
      <c r="Z728" s="47" t="str">
        <f t="shared" si="12"/>
        <v/>
      </c>
    </row>
    <row r="729" ht="15.75" customHeight="1">
      <c r="B729" s="52">
        <f>IF(DATA!B729="","",DATA!B729)</f>
        <v>56100005</v>
      </c>
      <c r="C729" s="52">
        <f t="array" ref="C729">IF(B729="","",IFERROR(XLOOKUP(B729,DATA!$B$4:$B$2103,DATA!$D$4:$D$2103,"",0,1),""))</f>
        <v>22230648</v>
      </c>
      <c r="D729" s="52" t="str">
        <f t="array" ref="D729">IF(B729="","",IFERROR(XLOOKUP(B729,DATA!$B$4:$B$2103,DATA!$C$4:$C$2103,"",0,1),""))</f>
        <v>TUBO REFRIGERACION DE AIRE COMPRESOR (9)</v>
      </c>
      <c r="E729" s="52">
        <f t="array" ref="E729">IF(B729="","",IFERROR(XLOOKUP(B729,DATA!$B$4:$B$2103,DATA!$W$4:$W$2103,"",0,1),""))</f>
        <v>900315569</v>
      </c>
      <c r="F729" s="52" t="str">
        <f t="array" ref="F729">IF(B729="","",IFERROR(XLOOKUP(E729,PROVEEDORES!$A$2:$A$200,PROVEEDORES!$B$2:$B$200,"NO ENCONTRADO",0,1),""))</f>
        <v>VOLVO GROUP COLOMBIA S A S</v>
      </c>
      <c r="G729" s="52" t="str">
        <f t="array" ref="G729">IF(B729="","",IFERROR(XLOOKUP(B729,DATA!$B$4:$B$2103,DATA!$L$4:$L$2103,"",0,1),""))</f>
        <v>UND</v>
      </c>
      <c r="H729" s="52">
        <f t="array" ref="H729">IF(B729="","",IFERROR(XLOOKUP(B729,DATA!$B$4:$B$2103,DATA!$E$4:$E$2103,0,0,1),0))</f>
        <v>2</v>
      </c>
      <c r="I729" s="53">
        <f t="array" ref="I729">IF(B729="","",IFERROR(XLOOKUP(B729,DATA!$B$4:$B$2103,DATA!$F$4:$F$2103,0,0,1),0))</f>
        <v>220038</v>
      </c>
      <c r="J729" s="53">
        <f t="shared" si="1"/>
        <v>440076</v>
      </c>
      <c r="K729" s="52">
        <f t="array" ref="K729">IF(B729="","",IFERROR(XLOOKUP(B729,DATA!$B$4:$B$2103,DATA!$N$4:$N$2103,0,0,1),0))</f>
        <v>0</v>
      </c>
      <c r="L729" s="86">
        <f t="shared" si="2"/>
        <v>0</v>
      </c>
      <c r="M729" s="52">
        <f t="array" ref="M729">IF(B729="","",IFERROR(XLOOKUP(B729,DATA!$B$4:$B$2103,DATA!$P$4:$P$2103,0,0,1),0))</f>
        <v>0</v>
      </c>
      <c r="N729" s="52">
        <f t="shared" si="3"/>
        <v>0</v>
      </c>
      <c r="O729" s="52">
        <f t="shared" si="4"/>
        <v>0</v>
      </c>
      <c r="P729" s="52" t="str">
        <f t="shared" si="5"/>
        <v/>
      </c>
      <c r="Q729" s="52" t="str">
        <f t="shared" si="6"/>
        <v>EXCESO</v>
      </c>
      <c r="R729" s="52" t="str">
        <f t="shared" si="7"/>
        <v>EVALUAR REDUCCION</v>
      </c>
      <c r="S729" s="52">
        <f t="shared" si="8"/>
        <v>0</v>
      </c>
      <c r="T729" s="53">
        <f t="shared" si="9"/>
        <v>0</v>
      </c>
      <c r="U729" s="52" t="str">
        <f t="array" ref="U729">IF(B729="","",IFERROR(XLOOKUP(B729,DATA!$B$4:$B$2103,DATA!$M$4:$M$2103,"",0,1),""))</f>
        <v>A</v>
      </c>
      <c r="V729" s="52" t="str">
        <f t="array" ref="V729">IF(B729="","",IFERROR(XLOOKUP(B729,DATA!$B$4:$B$2103,DATA!$X$4:$X$2103,"",0,1),""))</f>
        <v>SU01F0204</v>
      </c>
      <c r="W729" s="52" t="str">
        <f t="array" ref="W729">IF(B729="","",IFERROR(XLOOKUP(B729,DATA!$B$4:$B$2103,DATA!$H$4:$H$2103,"",0,1),""))</f>
        <v>PLATAFORMA</v>
      </c>
      <c r="X729" s="52" t="str">
        <f t="shared" si="10"/>
        <v>2-ALTA</v>
      </c>
      <c r="Y729" s="87" t="str">
        <f t="shared" si="11"/>
        <v/>
      </c>
      <c r="Z729" s="52" t="str">
        <f t="shared" si="12"/>
        <v/>
      </c>
    </row>
    <row r="730" ht="15.75" customHeight="1">
      <c r="B730" s="47">
        <f>IF(DATA!B730="","",DATA!B730)</f>
        <v>56100006</v>
      </c>
      <c r="C730" s="47">
        <f t="array" ref="C730">IF(B730="","",IFERROR(XLOOKUP(B730,DATA!$B$4:$B$2103,DATA!$D$4:$D$2103,"",0,1),""))</f>
        <v>20557275</v>
      </c>
      <c r="D730" s="47" t="str">
        <f t="array" ref="D730">IF(B730="","",IFERROR(XLOOKUP(B730,DATA!$B$4:$B$2103,DATA!$C$4:$C$2103,"",0,1),""))</f>
        <v>TUBO SERPENTIN DE ENFRIAMIENTO AIRE COMPRESOR (14)</v>
      </c>
      <c r="E730" s="47">
        <f t="array" ref="E730">IF(B730="","",IFERROR(XLOOKUP(B730,DATA!$B$4:$B$2103,DATA!$W$4:$W$2103,"",0,1),""))</f>
        <v>900315569</v>
      </c>
      <c r="F730" s="47" t="str">
        <f t="array" ref="F730">IF(B730="","",IFERROR(XLOOKUP(E730,PROVEEDORES!$A$2:$A$200,PROVEEDORES!$B$2:$B$200,"NO ENCONTRADO",0,1),""))</f>
        <v>VOLVO GROUP COLOMBIA S A S</v>
      </c>
      <c r="G730" s="47" t="str">
        <f t="array" ref="G730">IF(B730="","",IFERROR(XLOOKUP(B730,DATA!$B$4:$B$2103,DATA!$L$4:$L$2103,"",0,1),""))</f>
        <v>UND</v>
      </c>
      <c r="H730" s="47">
        <f t="array" ref="H730">IF(B730="","",IFERROR(XLOOKUP(B730,DATA!$B$4:$B$2103,DATA!$E$4:$E$2103,0,0,1),0))</f>
        <v>0</v>
      </c>
      <c r="I730" s="48">
        <f t="array" ref="I730">IF(B730="","",IFERROR(XLOOKUP(B730,DATA!$B$4:$B$2103,DATA!$F$4:$F$2103,0,0,1),0))</f>
        <v>0</v>
      </c>
      <c r="J730" s="48">
        <f t="shared" si="1"/>
        <v>0</v>
      </c>
      <c r="K730" s="47">
        <f t="array" ref="K730">IF(B730="","",IFERROR(XLOOKUP(B730,DATA!$B$4:$B$2103,DATA!$N$4:$N$2103,0,0,1),0))</f>
        <v>2</v>
      </c>
      <c r="L730" s="85">
        <f t="shared" si="2"/>
        <v>0.005479452055</v>
      </c>
      <c r="M730" s="47">
        <f t="array" ref="M730">IF(B730="","",IFERROR(XLOOKUP(B730,DATA!$B$4:$B$2103,DATA!$P$4:$P$2103,0,0,1),0))</f>
        <v>0</v>
      </c>
      <c r="N730" s="47">
        <f t="shared" si="3"/>
        <v>0</v>
      </c>
      <c r="O730" s="47">
        <f t="shared" si="4"/>
        <v>0</v>
      </c>
      <c r="P730" s="47">
        <f t="shared" si="5"/>
        <v>0</v>
      </c>
      <c r="Q730" s="47" t="str">
        <f t="shared" si="6"/>
        <v>CRITICO</v>
      </c>
      <c r="R730" s="47" t="str">
        <f t="shared" si="7"/>
        <v>PEDIR INMEDIATAMENTE</v>
      </c>
      <c r="S730" s="47">
        <f t="shared" si="8"/>
        <v>0</v>
      </c>
      <c r="T730" s="48">
        <f t="shared" si="9"/>
        <v>0</v>
      </c>
      <c r="U730" s="47" t="str">
        <f t="array" ref="U730">IF(B730="","",IFERROR(XLOOKUP(B730,DATA!$B$4:$B$2103,DATA!$M$4:$M$2103,"",0,1),""))</f>
        <v>A</v>
      </c>
      <c r="V730" s="47" t="str">
        <f t="array" ref="V730">IF(B730="","",IFERROR(XLOOKUP(B730,DATA!$B$4:$B$2103,DATA!$X$4:$X$2103,"",0,1),""))</f>
        <v>A1</v>
      </c>
      <c r="W730" s="47" t="str">
        <f t="array" ref="W730">IF(B730="","",IFERROR(XLOOKUP(B730,DATA!$B$4:$B$2103,DATA!$H$4:$H$2103,"",0,1),""))</f>
        <v>PLATAFORMA</v>
      </c>
      <c r="X730" s="47" t="str">
        <f t="shared" si="10"/>
        <v>1-MAXIMA</v>
      </c>
      <c r="Y730" s="65">
        <f t="shared" si="11"/>
        <v>2.0073</v>
      </c>
      <c r="Z730" s="47">
        <f t="shared" si="12"/>
        <v>56100006</v>
      </c>
    </row>
    <row r="731" ht="15.75" customHeight="1">
      <c r="B731" s="52">
        <f>IF(DATA!B731="","",DATA!B731)</f>
        <v>56100007</v>
      </c>
      <c r="C731" s="52">
        <f t="array" ref="C731">IF(B731="","",IFERROR(XLOOKUP(B731,DATA!$B$4:$B$2103,DATA!$D$4:$D$2103,"",0,1),""))</f>
        <v>20557269</v>
      </c>
      <c r="D731" s="52" t="str">
        <f t="array" ref="D731">IF(B731="","",IFERROR(XLOOKUP(B731,DATA!$B$4:$B$2103,DATA!$C$4:$C$2103,"",0,1),""))</f>
        <v>TUBO SERPENTIN DE ENFRIAMIENTO AIRE COMPRESOR (15)</v>
      </c>
      <c r="E731" s="52">
        <f t="array" ref="E731">IF(B731="","",IFERROR(XLOOKUP(B731,DATA!$B$4:$B$2103,DATA!$W$4:$W$2103,"",0,1),""))</f>
        <v>900315569</v>
      </c>
      <c r="F731" s="52" t="str">
        <f t="array" ref="F731">IF(B731="","",IFERROR(XLOOKUP(E731,PROVEEDORES!$A$2:$A$200,PROVEEDORES!$B$2:$B$200,"NO ENCONTRADO",0,1),""))</f>
        <v>VOLVO GROUP COLOMBIA S A S</v>
      </c>
      <c r="G731" s="52" t="str">
        <f t="array" ref="G731">IF(B731="","",IFERROR(XLOOKUP(B731,DATA!$B$4:$B$2103,DATA!$L$4:$L$2103,"",0,1),""))</f>
        <v>UND</v>
      </c>
      <c r="H731" s="52">
        <f t="array" ref="H731">IF(B731="","",IFERROR(XLOOKUP(B731,DATA!$B$4:$B$2103,DATA!$E$4:$E$2103,0,0,1),0))</f>
        <v>0</v>
      </c>
      <c r="I731" s="53">
        <f t="array" ref="I731">IF(B731="","",IFERROR(XLOOKUP(B731,DATA!$B$4:$B$2103,DATA!$F$4:$F$2103,0,0,1),0))</f>
        <v>0</v>
      </c>
      <c r="J731" s="53">
        <f t="shared" si="1"/>
        <v>0</v>
      </c>
      <c r="K731" s="52">
        <f t="array" ref="K731">IF(B731="","",IFERROR(XLOOKUP(B731,DATA!$B$4:$B$2103,DATA!$N$4:$N$2103,0,0,1),0))</f>
        <v>2</v>
      </c>
      <c r="L731" s="86">
        <f t="shared" si="2"/>
        <v>0.005479452055</v>
      </c>
      <c r="M731" s="52">
        <f t="array" ref="M731">IF(B731="","",IFERROR(XLOOKUP(B731,DATA!$B$4:$B$2103,DATA!$P$4:$P$2103,0,0,1),0))</f>
        <v>0</v>
      </c>
      <c r="N731" s="52">
        <f t="shared" si="3"/>
        <v>0</v>
      </c>
      <c r="O731" s="52">
        <f t="shared" si="4"/>
        <v>0</v>
      </c>
      <c r="P731" s="52">
        <f t="shared" si="5"/>
        <v>0</v>
      </c>
      <c r="Q731" s="52" t="str">
        <f t="shared" si="6"/>
        <v>CRITICO</v>
      </c>
      <c r="R731" s="52" t="str">
        <f t="shared" si="7"/>
        <v>PEDIR INMEDIATAMENTE</v>
      </c>
      <c r="S731" s="52">
        <f t="shared" si="8"/>
        <v>0</v>
      </c>
      <c r="T731" s="53">
        <f t="shared" si="9"/>
        <v>0</v>
      </c>
      <c r="U731" s="52" t="str">
        <f t="array" ref="U731">IF(B731="","",IFERROR(XLOOKUP(B731,DATA!$B$4:$B$2103,DATA!$M$4:$M$2103,"",0,1),""))</f>
        <v>A</v>
      </c>
      <c r="V731" s="52" t="str">
        <f t="array" ref="V731">IF(B731="","",IFERROR(XLOOKUP(B731,DATA!$B$4:$B$2103,DATA!$X$4:$X$2103,"",0,1),""))</f>
        <v>A1</v>
      </c>
      <c r="W731" s="52" t="str">
        <f t="array" ref="W731">IF(B731="","",IFERROR(XLOOKUP(B731,DATA!$B$4:$B$2103,DATA!$H$4:$H$2103,"",0,1),""))</f>
        <v>PLATAFORMA</v>
      </c>
      <c r="X731" s="52" t="str">
        <f t="shared" si="10"/>
        <v>1-MAXIMA</v>
      </c>
      <c r="Y731" s="87">
        <f t="shared" si="11"/>
        <v>2.00731</v>
      </c>
      <c r="Z731" s="52">
        <f t="shared" si="12"/>
        <v>56100007</v>
      </c>
    </row>
    <row r="732" ht="15.75" customHeight="1">
      <c r="B732" s="47">
        <f>IF(DATA!B732="","",DATA!B732)</f>
        <v>56100008</v>
      </c>
      <c r="C732" s="47">
        <f t="array" ref="C732">IF(B732="","",IFERROR(XLOOKUP(B732,DATA!$B$4:$B$2103,DATA!$D$4:$D$2103,"",0,1),""))</f>
        <v>20764696</v>
      </c>
      <c r="D732" s="47" t="str">
        <f t="array" ref="D732">IF(B732="","",IFERROR(XLOOKUP(B732,DATA!$B$4:$B$2103,DATA!$C$4:$C$2103,"",0,1),""))</f>
        <v>ENFRIADOR DE AIRE COMPRESOR</v>
      </c>
      <c r="E732" s="47">
        <f t="array" ref="E732">IF(B732="","",IFERROR(XLOOKUP(B732,DATA!$B$4:$B$2103,DATA!$W$4:$W$2103,"",0,1),""))</f>
        <v>900315569</v>
      </c>
      <c r="F732" s="47" t="str">
        <f t="array" ref="F732">IF(B732="","",IFERROR(XLOOKUP(E732,PROVEEDORES!$A$2:$A$200,PROVEEDORES!$B$2:$B$200,"NO ENCONTRADO",0,1),""))</f>
        <v>VOLVO GROUP COLOMBIA S A S</v>
      </c>
      <c r="G732" s="47" t="str">
        <f t="array" ref="G732">IF(B732="","",IFERROR(XLOOKUP(B732,DATA!$B$4:$B$2103,DATA!$L$4:$L$2103,"",0,1),""))</f>
        <v>UND</v>
      </c>
      <c r="H732" s="47">
        <f t="array" ref="H732">IF(B732="","",IFERROR(XLOOKUP(B732,DATA!$B$4:$B$2103,DATA!$E$4:$E$2103,0,0,1),0))</f>
        <v>0</v>
      </c>
      <c r="I732" s="48">
        <f t="array" ref="I732">IF(B732="","",IFERROR(XLOOKUP(B732,DATA!$B$4:$B$2103,DATA!$F$4:$F$2103,0,0,1),0))</f>
        <v>0</v>
      </c>
      <c r="J732" s="48">
        <f t="shared" si="1"/>
        <v>0</v>
      </c>
      <c r="K732" s="47">
        <f t="array" ref="K732">IF(B732="","",IFERROR(XLOOKUP(B732,DATA!$B$4:$B$2103,DATA!$N$4:$N$2103,0,0,1),0))</f>
        <v>2</v>
      </c>
      <c r="L732" s="85">
        <f t="shared" si="2"/>
        <v>0.005479452055</v>
      </c>
      <c r="M732" s="47">
        <f t="array" ref="M732">IF(B732="","",IFERROR(XLOOKUP(B732,DATA!$B$4:$B$2103,DATA!$P$4:$P$2103,0,0,1),0))</f>
        <v>0</v>
      </c>
      <c r="N732" s="47">
        <f t="shared" si="3"/>
        <v>0</v>
      </c>
      <c r="O732" s="47">
        <f t="shared" si="4"/>
        <v>0</v>
      </c>
      <c r="P732" s="47">
        <f t="shared" si="5"/>
        <v>0</v>
      </c>
      <c r="Q732" s="47" t="str">
        <f t="shared" si="6"/>
        <v>CRITICO</v>
      </c>
      <c r="R732" s="47" t="str">
        <f t="shared" si="7"/>
        <v>PEDIR INMEDIATAMENTE</v>
      </c>
      <c r="S732" s="47">
        <f t="shared" si="8"/>
        <v>0</v>
      </c>
      <c r="T732" s="48">
        <f t="shared" si="9"/>
        <v>0</v>
      </c>
      <c r="U732" s="47" t="str">
        <f t="array" ref="U732">IF(B732="","",IFERROR(XLOOKUP(B732,DATA!$B$4:$B$2103,DATA!$M$4:$M$2103,"",0,1),""))</f>
        <v>A</v>
      </c>
      <c r="V732" s="47" t="str">
        <f t="array" ref="V732">IF(B732="","",IFERROR(XLOOKUP(B732,DATA!$B$4:$B$2103,DATA!$X$4:$X$2103,"",0,1),""))</f>
        <v>A1</v>
      </c>
      <c r="W732" s="47" t="str">
        <f t="array" ref="W732">IF(B732="","",IFERROR(XLOOKUP(B732,DATA!$B$4:$B$2103,DATA!$H$4:$H$2103,"",0,1),""))</f>
        <v>PLATAFORMA</v>
      </c>
      <c r="X732" s="47" t="str">
        <f t="shared" si="10"/>
        <v>1-MAXIMA</v>
      </c>
      <c r="Y732" s="65">
        <f t="shared" si="11"/>
        <v>2.00732</v>
      </c>
      <c r="Z732" s="47">
        <f t="shared" si="12"/>
        <v>56100008</v>
      </c>
    </row>
    <row r="733" ht="15.75" customHeight="1">
      <c r="B733" s="52">
        <f>IF(DATA!B733="","",DATA!B733)</f>
        <v>56100009</v>
      </c>
      <c r="C733" s="52">
        <f t="array" ref="C733">IF(B733="","",IFERROR(XLOOKUP(B733,DATA!$B$4:$B$2103,DATA!$D$4:$D$2103,"",0,1),""))</f>
        <v>21056384</v>
      </c>
      <c r="D733" s="52" t="str">
        <f t="array" ref="D733">IF(B733="","",IFERROR(XLOOKUP(B733,DATA!$B$4:$B$2103,DATA!$C$4:$C$2103,"",0,1),""))</f>
        <v>TUBO REFRIGERACION DE AIRE COMPRESOR (17)</v>
      </c>
      <c r="E733" s="52">
        <f t="array" ref="E733">IF(B733="","",IFERROR(XLOOKUP(B733,DATA!$B$4:$B$2103,DATA!$W$4:$W$2103,"",0,1),""))</f>
        <v>900315569</v>
      </c>
      <c r="F733" s="52" t="str">
        <f t="array" ref="F733">IF(B733="","",IFERROR(XLOOKUP(E733,PROVEEDORES!$A$2:$A$200,PROVEEDORES!$B$2:$B$200,"NO ENCONTRADO",0,1),""))</f>
        <v>VOLVO GROUP COLOMBIA S A S</v>
      </c>
      <c r="G733" s="52" t="str">
        <f t="array" ref="G733">IF(B733="","",IFERROR(XLOOKUP(B733,DATA!$B$4:$B$2103,DATA!$L$4:$L$2103,"",0,1),""))</f>
        <v>UND</v>
      </c>
      <c r="H733" s="52">
        <f t="array" ref="H733">IF(B733="","",IFERROR(XLOOKUP(B733,DATA!$B$4:$B$2103,DATA!$E$4:$E$2103,0,0,1),0))</f>
        <v>0</v>
      </c>
      <c r="I733" s="53">
        <f t="array" ref="I733">IF(B733="","",IFERROR(XLOOKUP(B733,DATA!$B$4:$B$2103,DATA!$F$4:$F$2103,0,0,1),0))</f>
        <v>0</v>
      </c>
      <c r="J733" s="53">
        <f t="shared" si="1"/>
        <v>0</v>
      </c>
      <c r="K733" s="52">
        <f t="array" ref="K733">IF(B733="","",IFERROR(XLOOKUP(B733,DATA!$B$4:$B$2103,DATA!$N$4:$N$2103,0,0,1),0))</f>
        <v>2</v>
      </c>
      <c r="L733" s="86">
        <f t="shared" si="2"/>
        <v>0.005479452055</v>
      </c>
      <c r="M733" s="52">
        <f t="array" ref="M733">IF(B733="","",IFERROR(XLOOKUP(B733,DATA!$B$4:$B$2103,DATA!$P$4:$P$2103,0,0,1),0))</f>
        <v>0</v>
      </c>
      <c r="N733" s="52">
        <f t="shared" si="3"/>
        <v>0</v>
      </c>
      <c r="O733" s="52">
        <f t="shared" si="4"/>
        <v>0</v>
      </c>
      <c r="P733" s="52">
        <f t="shared" si="5"/>
        <v>0</v>
      </c>
      <c r="Q733" s="52" t="str">
        <f t="shared" si="6"/>
        <v>CRITICO</v>
      </c>
      <c r="R733" s="52" t="str">
        <f t="shared" si="7"/>
        <v>PEDIR INMEDIATAMENTE</v>
      </c>
      <c r="S733" s="52">
        <f t="shared" si="8"/>
        <v>0</v>
      </c>
      <c r="T733" s="53">
        <f t="shared" si="9"/>
        <v>0</v>
      </c>
      <c r="U733" s="52" t="str">
        <f t="array" ref="U733">IF(B733="","",IFERROR(XLOOKUP(B733,DATA!$B$4:$B$2103,DATA!$M$4:$M$2103,"",0,1),""))</f>
        <v>A</v>
      </c>
      <c r="V733" s="52" t="str">
        <f t="array" ref="V733">IF(B733="","",IFERROR(XLOOKUP(B733,DATA!$B$4:$B$2103,DATA!$X$4:$X$2103,"",0,1),""))</f>
        <v>A1</v>
      </c>
      <c r="W733" s="52" t="str">
        <f t="array" ref="W733">IF(B733="","",IFERROR(XLOOKUP(B733,DATA!$B$4:$B$2103,DATA!$H$4:$H$2103,"",0,1),""))</f>
        <v>PLATAFORMA</v>
      </c>
      <c r="X733" s="52" t="str">
        <f t="shared" si="10"/>
        <v>1-MAXIMA</v>
      </c>
      <c r="Y733" s="87">
        <f t="shared" si="11"/>
        <v>2.00733</v>
      </c>
      <c r="Z733" s="52">
        <f t="shared" si="12"/>
        <v>56100009</v>
      </c>
    </row>
    <row r="734" ht="15.75" customHeight="1">
      <c r="B734" s="47">
        <f>IF(DATA!B734="","",DATA!B734)</f>
        <v>56100010</v>
      </c>
      <c r="C734" s="47">
        <f t="array" ref="C734">IF(B734="","",IFERROR(XLOOKUP(B734,DATA!$B$4:$B$2103,DATA!$D$4:$D$2103,"",0,1),""))</f>
        <v>21056387</v>
      </c>
      <c r="D734" s="47" t="str">
        <f t="array" ref="D734">IF(B734="","",IFERROR(XLOOKUP(B734,DATA!$B$4:$B$2103,DATA!$C$4:$C$2103,"",0,1),""))</f>
        <v>TUBO REFRIGERACION DE AIRE COMPRESOR (24)</v>
      </c>
      <c r="E734" s="47">
        <f t="array" ref="E734">IF(B734="","",IFERROR(XLOOKUP(B734,DATA!$B$4:$B$2103,DATA!$W$4:$W$2103,"",0,1),""))</f>
        <v>900315569</v>
      </c>
      <c r="F734" s="47" t="str">
        <f t="array" ref="F734">IF(B734="","",IFERROR(XLOOKUP(E734,PROVEEDORES!$A$2:$A$200,PROVEEDORES!$B$2:$B$200,"NO ENCONTRADO",0,1),""))</f>
        <v>VOLVO GROUP COLOMBIA S A S</v>
      </c>
      <c r="G734" s="47" t="str">
        <f t="array" ref="G734">IF(B734="","",IFERROR(XLOOKUP(B734,DATA!$B$4:$B$2103,DATA!$L$4:$L$2103,"",0,1),""))</f>
        <v>UND</v>
      </c>
      <c r="H734" s="47">
        <f t="array" ref="H734">IF(B734="","",IFERROR(XLOOKUP(B734,DATA!$B$4:$B$2103,DATA!$E$4:$E$2103,0,0,1),0))</f>
        <v>0</v>
      </c>
      <c r="I734" s="48">
        <f t="array" ref="I734">IF(B734="","",IFERROR(XLOOKUP(B734,DATA!$B$4:$B$2103,DATA!$F$4:$F$2103,0,0,1),0))</f>
        <v>0</v>
      </c>
      <c r="J734" s="48">
        <f t="shared" si="1"/>
        <v>0</v>
      </c>
      <c r="K734" s="47">
        <f t="array" ref="K734">IF(B734="","",IFERROR(XLOOKUP(B734,DATA!$B$4:$B$2103,DATA!$N$4:$N$2103,0,0,1),0))</f>
        <v>2</v>
      </c>
      <c r="L734" s="85">
        <f t="shared" si="2"/>
        <v>0.005479452055</v>
      </c>
      <c r="M734" s="47">
        <f t="array" ref="M734">IF(B734="","",IFERROR(XLOOKUP(B734,DATA!$B$4:$B$2103,DATA!$P$4:$P$2103,0,0,1),0))</f>
        <v>0</v>
      </c>
      <c r="N734" s="47">
        <f t="shared" si="3"/>
        <v>0</v>
      </c>
      <c r="O734" s="47">
        <f t="shared" si="4"/>
        <v>0</v>
      </c>
      <c r="P734" s="47">
        <f t="shared" si="5"/>
        <v>0</v>
      </c>
      <c r="Q734" s="47" t="str">
        <f t="shared" si="6"/>
        <v>CRITICO</v>
      </c>
      <c r="R734" s="47" t="str">
        <f t="shared" si="7"/>
        <v>PEDIR INMEDIATAMENTE</v>
      </c>
      <c r="S734" s="47">
        <f t="shared" si="8"/>
        <v>0</v>
      </c>
      <c r="T734" s="48">
        <f t="shared" si="9"/>
        <v>0</v>
      </c>
      <c r="U734" s="47" t="str">
        <f t="array" ref="U734">IF(B734="","",IFERROR(XLOOKUP(B734,DATA!$B$4:$B$2103,DATA!$M$4:$M$2103,"",0,1),""))</f>
        <v>A</v>
      </c>
      <c r="V734" s="47" t="str">
        <f t="array" ref="V734">IF(B734="","",IFERROR(XLOOKUP(B734,DATA!$B$4:$B$2103,DATA!$X$4:$X$2103,"",0,1),""))</f>
        <v>A1</v>
      </c>
      <c r="W734" s="47" t="str">
        <f t="array" ref="W734">IF(B734="","",IFERROR(XLOOKUP(B734,DATA!$B$4:$B$2103,DATA!$H$4:$H$2103,"",0,1),""))</f>
        <v>PLATAFORMA</v>
      </c>
      <c r="X734" s="47" t="str">
        <f t="shared" si="10"/>
        <v>1-MAXIMA</v>
      </c>
      <c r="Y734" s="65">
        <f t="shared" si="11"/>
        <v>2.00734</v>
      </c>
      <c r="Z734" s="47">
        <f t="shared" si="12"/>
        <v>56100010</v>
      </c>
    </row>
    <row r="735" ht="15.75" customHeight="1">
      <c r="B735" s="52" t="str">
        <f>IF(DATA!B735="","",DATA!B735)</f>
        <v>56100010-R</v>
      </c>
      <c r="C735" s="52">
        <f t="array" ref="C735">IF(B735="","",IFERROR(XLOOKUP(B735,DATA!$B$4:$B$2103,DATA!$D$4:$D$2103,"",0,1),""))</f>
        <v>21056387</v>
      </c>
      <c r="D735" s="52" t="str">
        <f t="array" ref="D735">IF(B735="","",IFERROR(XLOOKUP(B735,DATA!$B$4:$B$2103,DATA!$C$4:$C$2103,"",0,1),""))</f>
        <v>TUBO REFRIGERACION DE AIRE COMPRESOR</v>
      </c>
      <c r="E735" s="52">
        <f t="array" ref="E735">IF(B735="","",IFERROR(XLOOKUP(B735,DATA!$B$4:$B$2103,DATA!$W$4:$W$2103,"",0,1),""))</f>
        <v>901327111</v>
      </c>
      <c r="F735" s="52" t="str">
        <f t="array" ref="F735">IF(B735="","",IFERROR(XLOOKUP(E735,PROVEEDORES!$A$2:$A$200,PROVEEDORES!$B$2:$B$200,"NO ENCONTRADO",0,1),""))</f>
        <v>TORNOHIMEC SAS</v>
      </c>
      <c r="G735" s="52" t="str">
        <f t="array" ref="G735">IF(B735="","",IFERROR(XLOOKUP(B735,DATA!$B$4:$B$2103,DATA!$L$4:$L$2103,"",0,1),""))</f>
        <v>UND</v>
      </c>
      <c r="H735" s="52">
        <f t="array" ref="H735">IF(B735="","",IFERROR(XLOOKUP(B735,DATA!$B$4:$B$2103,DATA!$E$4:$E$2103,0,0,1),0))</f>
        <v>1</v>
      </c>
      <c r="I735" s="53">
        <f t="array" ref="I735">IF(B735="","",IFERROR(XLOOKUP(B735,DATA!$B$4:$B$2103,DATA!$F$4:$F$2103,0,0,1),0))</f>
        <v>95200</v>
      </c>
      <c r="J735" s="53">
        <f t="shared" si="1"/>
        <v>95200</v>
      </c>
      <c r="K735" s="52">
        <f t="array" ref="K735">IF(B735="","",IFERROR(XLOOKUP(B735,DATA!$B$4:$B$2103,DATA!$N$4:$N$2103,0,0,1),0))</f>
        <v>1</v>
      </c>
      <c r="L735" s="86">
        <f t="shared" si="2"/>
        <v>0.002739726027</v>
      </c>
      <c r="M735" s="52">
        <f t="array" ref="M735">IF(B735="","",IFERROR(XLOOKUP(B735,DATA!$B$4:$B$2103,DATA!$P$4:$P$2103,0,0,1),0))</f>
        <v>0</v>
      </c>
      <c r="N735" s="52">
        <f t="shared" si="3"/>
        <v>0</v>
      </c>
      <c r="O735" s="52">
        <f t="shared" si="4"/>
        <v>0</v>
      </c>
      <c r="P735" s="52">
        <f t="shared" si="5"/>
        <v>365</v>
      </c>
      <c r="Q735" s="52" t="str">
        <f t="shared" si="6"/>
        <v>EXCESO</v>
      </c>
      <c r="R735" s="52" t="str">
        <f t="shared" si="7"/>
        <v>EVALUAR REDUCCION</v>
      </c>
      <c r="S735" s="52">
        <f t="shared" si="8"/>
        <v>0</v>
      </c>
      <c r="T735" s="53">
        <f t="shared" si="9"/>
        <v>0</v>
      </c>
      <c r="U735" s="52" t="str">
        <f t="array" ref="U735">IF(B735="","",IFERROR(XLOOKUP(B735,DATA!$B$4:$B$2103,DATA!$M$4:$M$2103,"",0,1),""))</f>
        <v>C</v>
      </c>
      <c r="V735" s="52" t="str">
        <f t="array" ref="V735">IF(B735="","",IFERROR(XLOOKUP(B735,DATA!$B$4:$B$2103,DATA!$X$4:$X$2103,"",0,1),""))</f>
        <v>SU01C0204</v>
      </c>
      <c r="W735" s="52" t="str">
        <f t="array" ref="W735">IF(B735="","",IFERROR(XLOOKUP(B735,DATA!$B$4:$B$2103,DATA!$H$4:$H$2103,"",0,1),""))</f>
        <v>PLATAFORMA</v>
      </c>
      <c r="X735" s="52" t="str">
        <f t="shared" si="10"/>
        <v>4-BAJA</v>
      </c>
      <c r="Y735" s="87" t="str">
        <f t="shared" si="11"/>
        <v/>
      </c>
      <c r="Z735" s="52" t="str">
        <f t="shared" si="12"/>
        <v/>
      </c>
    </row>
    <row r="736" ht="15.75" customHeight="1">
      <c r="B736" s="47">
        <f>IF(DATA!B736="","",DATA!B736)</f>
        <v>56100011</v>
      </c>
      <c r="C736" s="47">
        <f t="array" ref="C736">IF(B736="","",IFERROR(XLOOKUP(B736,DATA!$B$4:$B$2103,DATA!$D$4:$D$2103,"",0,1),""))</f>
        <v>20415540</v>
      </c>
      <c r="D736" s="47" t="str">
        <f t="array" ref="D736">IF(B736="","",IFERROR(XLOOKUP(B736,DATA!$B$4:$B$2103,DATA!$C$4:$C$2103,"",0,1),""))</f>
        <v>DEPOSITO AMORTIGUADOR DE AIRE</v>
      </c>
      <c r="E736" s="47">
        <f t="array" ref="E736">IF(B736="","",IFERROR(XLOOKUP(B736,DATA!$B$4:$B$2103,DATA!$W$4:$W$2103,"",0,1),""))</f>
        <v>900315569</v>
      </c>
      <c r="F736" s="47" t="str">
        <f t="array" ref="F736">IF(B736="","",IFERROR(XLOOKUP(E736,PROVEEDORES!$A$2:$A$200,PROVEEDORES!$B$2:$B$200,"NO ENCONTRADO",0,1),""))</f>
        <v>VOLVO GROUP COLOMBIA S A S</v>
      </c>
      <c r="G736" s="47" t="str">
        <f t="array" ref="G736">IF(B736="","",IFERROR(XLOOKUP(B736,DATA!$B$4:$B$2103,DATA!$L$4:$L$2103,"",0,1),""))</f>
        <v>UND</v>
      </c>
      <c r="H736" s="47">
        <f t="array" ref="H736">IF(B736="","",IFERROR(XLOOKUP(B736,DATA!$B$4:$B$2103,DATA!$E$4:$E$2103,0,0,1),0))</f>
        <v>2</v>
      </c>
      <c r="I736" s="48">
        <f t="array" ref="I736">IF(B736="","",IFERROR(XLOOKUP(B736,DATA!$B$4:$B$2103,DATA!$F$4:$F$2103,0,0,1),0))</f>
        <v>564120</v>
      </c>
      <c r="J736" s="48">
        <f t="shared" si="1"/>
        <v>1128240</v>
      </c>
      <c r="K736" s="47">
        <f t="array" ref="K736">IF(B736="","",IFERROR(XLOOKUP(B736,DATA!$B$4:$B$2103,DATA!$N$4:$N$2103,0,0,1),0))</f>
        <v>0</v>
      </c>
      <c r="L736" s="85">
        <f t="shared" si="2"/>
        <v>0</v>
      </c>
      <c r="M736" s="47">
        <f t="array" ref="M736">IF(B736="","",IFERROR(XLOOKUP(B736,DATA!$B$4:$B$2103,DATA!$P$4:$P$2103,0,0,1),0))</f>
        <v>0</v>
      </c>
      <c r="N736" s="47">
        <f t="shared" si="3"/>
        <v>0</v>
      </c>
      <c r="O736" s="47">
        <f t="shared" si="4"/>
        <v>0</v>
      </c>
      <c r="P736" s="47" t="str">
        <f t="shared" si="5"/>
        <v/>
      </c>
      <c r="Q736" s="47" t="str">
        <f t="shared" si="6"/>
        <v>EXCESO</v>
      </c>
      <c r="R736" s="47" t="str">
        <f t="shared" si="7"/>
        <v>EVALUAR REDUCCION</v>
      </c>
      <c r="S736" s="47">
        <f t="shared" si="8"/>
        <v>0</v>
      </c>
      <c r="T736" s="48">
        <f t="shared" si="9"/>
        <v>0</v>
      </c>
      <c r="U736" s="47" t="str">
        <f t="array" ref="U736">IF(B736="","",IFERROR(XLOOKUP(B736,DATA!$B$4:$B$2103,DATA!$M$4:$M$2103,"",0,1),""))</f>
        <v>A</v>
      </c>
      <c r="V736" s="47" t="str">
        <f t="array" ref="V736">IF(B736="","",IFERROR(XLOOKUP(B736,DATA!$B$4:$B$2103,DATA!$X$4:$X$2103,"",0,1),""))</f>
        <v>SU01F0204</v>
      </c>
      <c r="W736" s="47" t="str">
        <f t="array" ref="W736">IF(B736="","",IFERROR(XLOOKUP(B736,DATA!$B$4:$B$2103,DATA!$H$4:$H$2103,"",0,1),""))</f>
        <v>PLATAFORMA</v>
      </c>
      <c r="X736" s="47" t="str">
        <f t="shared" si="10"/>
        <v>2-ALTA</v>
      </c>
      <c r="Y736" s="65" t="str">
        <f t="shared" si="11"/>
        <v/>
      </c>
      <c r="Z736" s="47" t="str">
        <f t="shared" si="12"/>
        <v/>
      </c>
    </row>
    <row r="737" ht="15.75" customHeight="1">
      <c r="B737" s="52">
        <f>IF(DATA!B737="","",DATA!B737)</f>
        <v>56102003</v>
      </c>
      <c r="C737" s="52">
        <f t="array" ref="C737">IF(B737="","",IFERROR(XLOOKUP(B737,DATA!$B$4:$B$2103,DATA!$D$4:$D$2103,"",0,1),""))</f>
        <v>20773824</v>
      </c>
      <c r="D737" s="52" t="str">
        <f t="array" ref="D737">IF(B737="","",IFERROR(XLOOKUP(B737,DATA!$B$4:$B$2103,DATA!$C$4:$C$2103,"",0,1),""))</f>
        <v>FILTRO SECADOR</v>
      </c>
      <c r="E737" s="52">
        <f t="array" ref="E737">IF(B737="","",IFERROR(XLOOKUP(B737,DATA!$B$4:$B$2103,DATA!$W$4:$W$2103,"",0,1),""))</f>
        <v>900315569</v>
      </c>
      <c r="F737" s="52" t="str">
        <f t="array" ref="F737">IF(B737="","",IFERROR(XLOOKUP(E737,PROVEEDORES!$A$2:$A$200,PROVEEDORES!$B$2:$B$200,"NO ENCONTRADO",0,1),""))</f>
        <v>VOLVO GROUP COLOMBIA S A S</v>
      </c>
      <c r="G737" s="52" t="str">
        <f t="array" ref="G737">IF(B737="","",IFERROR(XLOOKUP(B737,DATA!$B$4:$B$2103,DATA!$L$4:$L$2103,"",0,1),""))</f>
        <v>UND</v>
      </c>
      <c r="H737" s="52">
        <f t="array" ref="H737">IF(B737="","",IFERROR(XLOOKUP(B737,DATA!$B$4:$B$2103,DATA!$E$4:$E$2103,0,0,1),0))</f>
        <v>0</v>
      </c>
      <c r="I737" s="53">
        <f t="array" ref="I737">IF(B737="","",IFERROR(XLOOKUP(B737,DATA!$B$4:$B$2103,DATA!$F$4:$F$2103,0,0,1),0))</f>
        <v>454258.2</v>
      </c>
      <c r="J737" s="53">
        <f t="shared" si="1"/>
        <v>0</v>
      </c>
      <c r="K737" s="52">
        <f t="array" ref="K737">IF(B737="","",IFERROR(XLOOKUP(B737,DATA!$B$4:$B$2103,DATA!$N$4:$N$2103,0,0,1),0))</f>
        <v>1783</v>
      </c>
      <c r="L737" s="86">
        <f t="shared" si="2"/>
        <v>4.884931507</v>
      </c>
      <c r="M737" s="52">
        <f t="array" ref="M737">IF(B737="","",IFERROR(XLOOKUP(B737,DATA!$B$4:$B$2103,DATA!$P$4:$P$2103,0,0,1),0))</f>
        <v>0</v>
      </c>
      <c r="N737" s="52">
        <f t="shared" si="3"/>
        <v>17</v>
      </c>
      <c r="O737" s="52">
        <f t="shared" si="4"/>
        <v>51</v>
      </c>
      <c r="P737" s="52">
        <f t="shared" si="5"/>
        <v>0</v>
      </c>
      <c r="Q737" s="52" t="str">
        <f t="shared" si="6"/>
        <v>CRITICO</v>
      </c>
      <c r="R737" s="52" t="str">
        <f t="shared" si="7"/>
        <v>PEDIR INMEDIATAMENTE</v>
      </c>
      <c r="S737" s="52">
        <f t="shared" si="8"/>
        <v>51</v>
      </c>
      <c r="T737" s="53">
        <f t="shared" si="9"/>
        <v>23167168.2</v>
      </c>
      <c r="U737" s="52" t="str">
        <f t="array" ref="U737">IF(B737="","",IFERROR(XLOOKUP(B737,DATA!$B$4:$B$2103,DATA!$M$4:$M$2103,"",0,1),""))</f>
        <v>A</v>
      </c>
      <c r="V737" s="52" t="str">
        <f t="array" ref="V737">IF(B737="","",IFERROR(XLOOKUP(B737,DATA!$B$4:$B$2103,DATA!$X$4:$X$2103,"",0,1),""))</f>
        <v>SU01G0104</v>
      </c>
      <c r="W737" s="52" t="str">
        <f t="array" ref="W737">IF(B737="","",IFERROR(XLOOKUP(B737,DATA!$B$4:$B$2103,DATA!$H$4:$H$2103,"",0,1),""))</f>
        <v>PLATAFORMA</v>
      </c>
      <c r="X737" s="52" t="str">
        <f t="shared" si="10"/>
        <v>1-MAXIMA</v>
      </c>
      <c r="Y737" s="87">
        <f t="shared" si="11"/>
        <v>1783.00737</v>
      </c>
      <c r="Z737" s="52">
        <f t="shared" si="12"/>
        <v>56102003</v>
      </c>
    </row>
    <row r="738" ht="15.75" customHeight="1">
      <c r="B738" s="47">
        <f>IF(DATA!B738="","",DATA!B738)</f>
        <v>5610222</v>
      </c>
      <c r="C738" s="47">
        <f t="array" ref="C738">IF(B738="","",IFERROR(XLOOKUP(B738,DATA!$B$4:$B$2103,DATA!$D$4:$D$2103,"",0,1),""))</f>
        <v>23144853</v>
      </c>
      <c r="D738" s="47" t="str">
        <f t="array" ref="D738">IF(B738="","",IFERROR(XLOOKUP(B738,DATA!$B$4:$B$2103,DATA!$C$4:$C$2103,"",0,1),""))</f>
        <v>SILENCIADOR DE AIRE VALVULA MODULADORA</v>
      </c>
      <c r="E738" s="47">
        <f t="array" ref="E738">IF(B738="","",IFERROR(XLOOKUP(B738,DATA!$B$4:$B$2103,DATA!$W$4:$W$2103,"",0,1),""))</f>
        <v>900315569</v>
      </c>
      <c r="F738" s="47" t="str">
        <f t="array" ref="F738">IF(B738="","",IFERROR(XLOOKUP(E738,PROVEEDORES!$A$2:$A$200,PROVEEDORES!$B$2:$B$200,"NO ENCONTRADO",0,1),""))</f>
        <v>VOLVO GROUP COLOMBIA S A S</v>
      </c>
      <c r="G738" s="47" t="str">
        <f t="array" ref="G738">IF(B738="","",IFERROR(XLOOKUP(B738,DATA!$B$4:$B$2103,DATA!$L$4:$L$2103,"",0,1),""))</f>
        <v>UND</v>
      </c>
      <c r="H738" s="47">
        <f t="array" ref="H738">IF(B738="","",IFERROR(XLOOKUP(B738,DATA!$B$4:$B$2103,DATA!$E$4:$E$2103,0,0,1),0))</f>
        <v>4</v>
      </c>
      <c r="I738" s="48">
        <f t="array" ref="I738">IF(B738="","",IFERROR(XLOOKUP(B738,DATA!$B$4:$B$2103,DATA!$F$4:$F$2103,0,0,1),0))</f>
        <v>176062.5</v>
      </c>
      <c r="J738" s="48">
        <f t="shared" si="1"/>
        <v>704250</v>
      </c>
      <c r="K738" s="47">
        <f t="array" ref="K738">IF(B738="","",IFERROR(XLOOKUP(B738,DATA!$B$4:$B$2103,DATA!$N$4:$N$2103,0,0,1),0))</f>
        <v>0</v>
      </c>
      <c r="L738" s="85">
        <f t="shared" si="2"/>
        <v>0</v>
      </c>
      <c r="M738" s="47">
        <f t="array" ref="M738">IF(B738="","",IFERROR(XLOOKUP(B738,DATA!$B$4:$B$2103,DATA!$P$4:$P$2103,0,0,1),0))</f>
        <v>0</v>
      </c>
      <c r="N738" s="47">
        <f t="shared" si="3"/>
        <v>0</v>
      </c>
      <c r="O738" s="47">
        <f t="shared" si="4"/>
        <v>0</v>
      </c>
      <c r="P738" s="47" t="str">
        <f t="shared" si="5"/>
        <v/>
      </c>
      <c r="Q738" s="47" t="str">
        <f t="shared" si="6"/>
        <v>EXCESO</v>
      </c>
      <c r="R738" s="47" t="str">
        <f t="shared" si="7"/>
        <v>EVALUAR REDUCCION</v>
      </c>
      <c r="S738" s="47">
        <f t="shared" si="8"/>
        <v>0</v>
      </c>
      <c r="T738" s="48">
        <f t="shared" si="9"/>
        <v>0</v>
      </c>
      <c r="U738" s="47" t="str">
        <f t="array" ref="U738">IF(B738="","",IFERROR(XLOOKUP(B738,DATA!$B$4:$B$2103,DATA!$M$4:$M$2103,"",0,1),""))</f>
        <v>B</v>
      </c>
      <c r="V738" s="47" t="str">
        <f t="array" ref="V738">IF(B738="","",IFERROR(XLOOKUP(B738,DATA!$B$4:$B$2103,DATA!$X$4:$X$2103,"",0,1),""))</f>
        <v>SU01A0303</v>
      </c>
      <c r="W738" s="47" t="str">
        <f t="array" ref="W738">IF(B738="","",IFERROR(XLOOKUP(B738,DATA!$B$4:$B$2103,DATA!$H$4:$H$2103,"",0,1),""))</f>
        <v>PLATAFORMA</v>
      </c>
      <c r="X738" s="47" t="str">
        <f t="shared" si="10"/>
        <v>3-MEDIA</v>
      </c>
      <c r="Y738" s="65" t="str">
        <f t="shared" si="11"/>
        <v/>
      </c>
      <c r="Z738" s="47" t="str">
        <f t="shared" si="12"/>
        <v/>
      </c>
    </row>
    <row r="739" ht="15.75" customHeight="1">
      <c r="B739" s="52">
        <f>IF(DATA!B739="","",DATA!B739)</f>
        <v>56103143</v>
      </c>
      <c r="C739" s="52">
        <f t="array" ref="C739">IF(B739="","",IFERROR(XLOOKUP(B739,DATA!$B$4:$B$2103,DATA!$D$4:$D$2103,"",0,1),""))</f>
        <v>3098075</v>
      </c>
      <c r="D739" s="52" t="str">
        <f t="array" ref="D739">IF(B739="","",IFERROR(XLOOKUP(B739,DATA!$B$4:$B$2103,DATA!$C$4:$C$2103,"",0,1),""))</f>
        <v>KIT DE REPARACIÓN CONCEP</v>
      </c>
      <c r="E739" s="52">
        <f t="array" ref="E739">IF(B739="","",IFERROR(XLOOKUP(B739,DATA!$B$4:$B$2103,DATA!$W$4:$W$2103,"",0,1),""))</f>
        <v>900315569</v>
      </c>
      <c r="F739" s="52" t="str">
        <f t="array" ref="F739">IF(B739="","",IFERROR(XLOOKUP(E739,PROVEEDORES!$A$2:$A$200,PROVEEDORES!$B$2:$B$200,"NO ENCONTRADO",0,1),""))</f>
        <v>VOLVO GROUP COLOMBIA S A S</v>
      </c>
      <c r="G739" s="52" t="str">
        <f t="array" ref="G739">IF(B739="","",IFERROR(XLOOKUP(B739,DATA!$B$4:$B$2103,DATA!$L$4:$L$2103,"",0,1),""))</f>
        <v>UND</v>
      </c>
      <c r="H739" s="52">
        <f t="array" ref="H739">IF(B739="","",IFERROR(XLOOKUP(B739,DATA!$B$4:$B$2103,DATA!$E$4:$E$2103,0,0,1),0))</f>
        <v>9</v>
      </c>
      <c r="I739" s="53">
        <f t="array" ref="I739">IF(B739="","",IFERROR(XLOOKUP(B739,DATA!$B$4:$B$2103,DATA!$F$4:$F$2103,0,0,1),0))</f>
        <v>110800.8</v>
      </c>
      <c r="J739" s="53">
        <f t="shared" si="1"/>
        <v>997207.2</v>
      </c>
      <c r="K739" s="52">
        <f t="array" ref="K739">IF(B739="","",IFERROR(XLOOKUP(B739,DATA!$B$4:$B$2103,DATA!$N$4:$N$2103,0,0,1),0))</f>
        <v>34</v>
      </c>
      <c r="L739" s="86">
        <f t="shared" si="2"/>
        <v>0.09315068493</v>
      </c>
      <c r="M739" s="52">
        <f t="array" ref="M739">IF(B739="","",IFERROR(XLOOKUP(B739,DATA!$B$4:$B$2103,DATA!$P$4:$P$2103,0,0,1),0))</f>
        <v>0</v>
      </c>
      <c r="N739" s="52">
        <f t="shared" si="3"/>
        <v>0</v>
      </c>
      <c r="O739" s="52">
        <f t="shared" si="4"/>
        <v>1</v>
      </c>
      <c r="P739" s="52">
        <f t="shared" si="5"/>
        <v>97</v>
      </c>
      <c r="Q739" s="52" t="str">
        <f t="shared" si="6"/>
        <v>OPTIMO</v>
      </c>
      <c r="R739" s="52" t="str">
        <f t="shared" si="7"/>
        <v>NIVEL OPTIMO</v>
      </c>
      <c r="S739" s="52">
        <f t="shared" si="8"/>
        <v>0</v>
      </c>
      <c r="T739" s="53">
        <f t="shared" si="9"/>
        <v>0</v>
      </c>
      <c r="U739" s="52" t="str">
        <f t="array" ref="U739">IF(B739="","",IFERROR(XLOOKUP(B739,DATA!$B$4:$B$2103,DATA!$M$4:$M$2103,"",0,1),""))</f>
        <v>A</v>
      </c>
      <c r="V739" s="52" t="str">
        <f t="array" ref="V739">IF(B739="","",IFERROR(XLOOKUP(B739,DATA!$B$4:$B$2103,DATA!$X$4:$X$2103,"",0,1),""))</f>
        <v>SU01A0301</v>
      </c>
      <c r="W739" s="52" t="str">
        <f t="array" ref="W739">IF(B739="","",IFERROR(XLOOKUP(B739,DATA!$B$4:$B$2103,DATA!$H$4:$H$2103,"",0,1),""))</f>
        <v>PLATAFORMA</v>
      </c>
      <c r="X739" s="52" t="str">
        <f t="shared" si="10"/>
        <v>2-ALTA</v>
      </c>
      <c r="Y739" s="87" t="str">
        <f t="shared" si="11"/>
        <v/>
      </c>
      <c r="Z739" s="52" t="str">
        <f t="shared" si="12"/>
        <v/>
      </c>
    </row>
    <row r="740" ht="15.75" customHeight="1">
      <c r="B740" s="47">
        <f>IF(DATA!B740="","",DATA!B740)</f>
        <v>56103144</v>
      </c>
      <c r="C740" s="47">
        <f t="array" ref="C740">IF(B740="","",IFERROR(XLOOKUP(B740,DATA!$B$4:$B$2103,DATA!$D$4:$D$2103,"",0,1),""))</f>
        <v>3098076</v>
      </c>
      <c r="D740" s="47" t="str">
        <f t="array" ref="D740">IF(B740="","",IFERROR(XLOOKUP(B740,DATA!$B$4:$B$2103,DATA!$C$4:$C$2103,"",0,1),""))</f>
        <v>JUNTAS DE REPARACION CONSEP</v>
      </c>
      <c r="E740" s="47">
        <f t="array" ref="E740">IF(B740="","",IFERROR(XLOOKUP(B740,DATA!$B$4:$B$2103,DATA!$W$4:$W$2103,"",0,1),""))</f>
        <v>900315569</v>
      </c>
      <c r="F740" s="47" t="str">
        <f t="array" ref="F740">IF(B740="","",IFERROR(XLOOKUP(E740,PROVEEDORES!$A$2:$A$200,PROVEEDORES!$B$2:$B$200,"NO ENCONTRADO",0,1),""))</f>
        <v>VOLVO GROUP COLOMBIA S A S</v>
      </c>
      <c r="G740" s="47" t="str">
        <f t="array" ref="G740">IF(B740="","",IFERROR(XLOOKUP(B740,DATA!$B$4:$B$2103,DATA!$L$4:$L$2103,"",0,1),""))</f>
        <v>UND</v>
      </c>
      <c r="H740" s="47">
        <f t="array" ref="H740">IF(B740="","",IFERROR(XLOOKUP(B740,DATA!$B$4:$B$2103,DATA!$E$4:$E$2103,0,0,1),0))</f>
        <v>99</v>
      </c>
      <c r="I740" s="48">
        <f t="array" ref="I740">IF(B740="","",IFERROR(XLOOKUP(B740,DATA!$B$4:$B$2103,DATA!$F$4:$F$2103,0,0,1),0))</f>
        <v>191319.3</v>
      </c>
      <c r="J740" s="48">
        <f t="shared" si="1"/>
        <v>18940610.7</v>
      </c>
      <c r="K740" s="47">
        <f t="array" ref="K740">IF(B740="","",IFERROR(XLOOKUP(B740,DATA!$B$4:$B$2103,DATA!$N$4:$N$2103,0,0,1),0))</f>
        <v>3448</v>
      </c>
      <c r="L740" s="85">
        <f t="shared" si="2"/>
        <v>9.446575342</v>
      </c>
      <c r="M740" s="47">
        <f t="array" ref="M740">IF(B740="","",IFERROR(XLOOKUP(B740,DATA!$B$4:$B$2103,DATA!$P$4:$P$2103,0,0,1),0))</f>
        <v>0</v>
      </c>
      <c r="N740" s="47">
        <f t="shared" si="3"/>
        <v>33</v>
      </c>
      <c r="O740" s="47">
        <f t="shared" si="4"/>
        <v>99</v>
      </c>
      <c r="P740" s="47">
        <f t="shared" si="5"/>
        <v>10</v>
      </c>
      <c r="Q740" s="47" t="str">
        <f t="shared" si="6"/>
        <v>REORDEN INMEDIATO</v>
      </c>
      <c r="R740" s="47" t="str">
        <f t="shared" si="7"/>
        <v>GENERAR OC EN 24H</v>
      </c>
      <c r="S740" s="47">
        <f t="shared" si="8"/>
        <v>0</v>
      </c>
      <c r="T740" s="48">
        <f t="shared" si="9"/>
        <v>0</v>
      </c>
      <c r="U740" s="47" t="str">
        <f t="array" ref="U740">IF(B740="","",IFERROR(XLOOKUP(B740,DATA!$B$4:$B$2103,DATA!$M$4:$M$2103,"",0,1),""))</f>
        <v>A</v>
      </c>
      <c r="V740" s="47" t="str">
        <f t="array" ref="V740">IF(B740="","",IFERROR(XLOOKUP(B740,DATA!$B$4:$B$2103,DATA!$X$4:$X$2103,"",0,1),""))</f>
        <v>SU01F0201</v>
      </c>
      <c r="W740" s="47" t="str">
        <f t="array" ref="W740">IF(B740="","",IFERROR(XLOOKUP(B740,DATA!$B$4:$B$2103,DATA!$H$4:$H$2103,"",0,1),""))</f>
        <v>PLATAFORMA</v>
      </c>
      <c r="X740" s="47" t="str">
        <f t="shared" si="10"/>
        <v>2-ALTA</v>
      </c>
      <c r="Y740" s="65" t="str">
        <f t="shared" si="11"/>
        <v/>
      </c>
      <c r="Z740" s="47" t="str">
        <f t="shared" si="12"/>
        <v/>
      </c>
    </row>
    <row r="741" ht="15.75" customHeight="1">
      <c r="B741" s="52">
        <f>IF(DATA!B741="","",DATA!B741)</f>
        <v>56103145</v>
      </c>
      <c r="C741" s="52">
        <f t="array" ref="C741">IF(B741="","",IFERROR(XLOOKUP(B741,DATA!$B$4:$B$2103,DATA!$D$4:$D$2103,"",0,1),""))</f>
        <v>994117</v>
      </c>
      <c r="D741" s="52" t="str">
        <f t="array" ref="D741">IF(B741="","",IFERROR(XLOOKUP(B741,DATA!$B$4:$B$2103,DATA!$C$4:$C$2103,"",0,1),""))</f>
        <v>NIPLE 3 VÍAS</v>
      </c>
      <c r="E741" s="52">
        <f t="array" ref="E741">IF(B741="","",IFERROR(XLOOKUP(B741,DATA!$B$4:$B$2103,DATA!$W$4:$W$2103,"",0,1),""))</f>
        <v>900315569</v>
      </c>
      <c r="F741" s="52" t="str">
        <f t="array" ref="F741">IF(B741="","",IFERROR(XLOOKUP(E741,PROVEEDORES!$A$2:$A$200,PROVEEDORES!$B$2:$B$200,"NO ENCONTRADO",0,1),""))</f>
        <v>VOLVO GROUP COLOMBIA S A S</v>
      </c>
      <c r="G741" s="52" t="str">
        <f t="array" ref="G741">IF(B741="","",IFERROR(XLOOKUP(B741,DATA!$B$4:$B$2103,DATA!$L$4:$L$2103,"",0,1),""))</f>
        <v>UND</v>
      </c>
      <c r="H741" s="52">
        <f t="array" ref="H741">IF(B741="","",IFERROR(XLOOKUP(B741,DATA!$B$4:$B$2103,DATA!$E$4:$E$2103,0,0,1),0))</f>
        <v>2</v>
      </c>
      <c r="I741" s="53">
        <f t="array" ref="I741">IF(B741="","",IFERROR(XLOOKUP(B741,DATA!$B$4:$B$2103,DATA!$F$4:$F$2103,0,0,1),0))</f>
        <v>47238.07</v>
      </c>
      <c r="J741" s="53">
        <f t="shared" si="1"/>
        <v>94476.14</v>
      </c>
      <c r="K741" s="52">
        <f t="array" ref="K741">IF(B741="","",IFERROR(XLOOKUP(B741,DATA!$B$4:$B$2103,DATA!$N$4:$N$2103,0,0,1),0))</f>
        <v>3</v>
      </c>
      <c r="L741" s="86">
        <f t="shared" si="2"/>
        <v>0.008219178082</v>
      </c>
      <c r="M741" s="52">
        <f t="array" ref="M741">IF(B741="","",IFERROR(XLOOKUP(B741,DATA!$B$4:$B$2103,DATA!$P$4:$P$2103,0,0,1),0))</f>
        <v>0</v>
      </c>
      <c r="N741" s="52">
        <f t="shared" si="3"/>
        <v>0</v>
      </c>
      <c r="O741" s="52">
        <f t="shared" si="4"/>
        <v>0</v>
      </c>
      <c r="P741" s="52">
        <f t="shared" si="5"/>
        <v>243</v>
      </c>
      <c r="Q741" s="52" t="str">
        <f t="shared" si="6"/>
        <v>EXCESO</v>
      </c>
      <c r="R741" s="52" t="str">
        <f t="shared" si="7"/>
        <v>EVALUAR REDUCCION</v>
      </c>
      <c r="S741" s="52">
        <f t="shared" si="8"/>
        <v>0</v>
      </c>
      <c r="T741" s="53">
        <f t="shared" si="9"/>
        <v>0</v>
      </c>
      <c r="U741" s="52" t="str">
        <f t="array" ref="U741">IF(B741="","",IFERROR(XLOOKUP(B741,DATA!$B$4:$B$2103,DATA!$M$4:$M$2103,"",0,1),""))</f>
        <v>C</v>
      </c>
      <c r="V741" s="52" t="str">
        <f t="array" ref="V741">IF(B741="","",IFERROR(XLOOKUP(B741,DATA!$B$4:$B$2103,DATA!$X$4:$X$2103,"",0,1),""))</f>
        <v>SU01A0304</v>
      </c>
      <c r="W741" s="52" t="str">
        <f t="array" ref="W741">IF(B741="","",IFERROR(XLOOKUP(B741,DATA!$B$4:$B$2103,DATA!$H$4:$H$2103,"",0,1),""))</f>
        <v>PLATAFORMA</v>
      </c>
      <c r="X741" s="52" t="str">
        <f t="shared" si="10"/>
        <v>4-BAJA</v>
      </c>
      <c r="Y741" s="87" t="str">
        <f t="shared" si="11"/>
        <v/>
      </c>
      <c r="Z741" s="52" t="str">
        <f t="shared" si="12"/>
        <v/>
      </c>
    </row>
    <row r="742" ht="15.75" customHeight="1">
      <c r="B742" s="47">
        <f>IF(DATA!B742="","",DATA!B742)</f>
        <v>56103146</v>
      </c>
      <c r="C742" s="47">
        <f t="array" ref="C742">IF(B742="","",IFERROR(XLOOKUP(B742,DATA!$B$4:$B$2103,DATA!$D$4:$D$2103,"",0,1),""))</f>
        <v>21415040</v>
      </c>
      <c r="D742" s="47" t="str">
        <f t="array" ref="D742">IF(B742="","",IFERROR(XLOOKUP(B742,DATA!$B$4:$B$2103,DATA!$C$4:$C$2103,"",0,1),""))</f>
        <v>CONDENSADOR (CONCEP)</v>
      </c>
      <c r="E742" s="47">
        <f t="array" ref="E742">IF(B742="","",IFERROR(XLOOKUP(B742,DATA!$B$4:$B$2103,DATA!$W$4:$W$2103,"",0,1),""))</f>
        <v>900315569</v>
      </c>
      <c r="F742" s="47" t="str">
        <f t="array" ref="F742">IF(B742="","",IFERROR(XLOOKUP(E742,PROVEEDORES!$A$2:$A$200,PROVEEDORES!$B$2:$B$200,"NO ENCONTRADO",0,1),""))</f>
        <v>VOLVO GROUP COLOMBIA S A S</v>
      </c>
      <c r="G742" s="47" t="str">
        <f t="array" ref="G742">IF(B742="","",IFERROR(XLOOKUP(B742,DATA!$B$4:$B$2103,DATA!$L$4:$L$2103,"",0,1),""))</f>
        <v>UND</v>
      </c>
      <c r="H742" s="47">
        <f t="array" ref="H742">IF(B742="","",IFERROR(XLOOKUP(B742,DATA!$B$4:$B$2103,DATA!$E$4:$E$2103,0,0,1),0))</f>
        <v>0</v>
      </c>
      <c r="I742" s="48">
        <f t="array" ref="I742">IF(B742="","",IFERROR(XLOOKUP(B742,DATA!$B$4:$B$2103,DATA!$F$4:$F$2103,0,0,1),0))</f>
        <v>922250</v>
      </c>
      <c r="J742" s="48">
        <f t="shared" si="1"/>
        <v>0</v>
      </c>
      <c r="K742" s="47">
        <f t="array" ref="K742">IF(B742="","",IFERROR(XLOOKUP(B742,DATA!$B$4:$B$2103,DATA!$N$4:$N$2103,0,0,1),0))</f>
        <v>2</v>
      </c>
      <c r="L742" s="85">
        <f t="shared" si="2"/>
        <v>0.005479452055</v>
      </c>
      <c r="M742" s="47">
        <f t="array" ref="M742">IF(B742="","",IFERROR(XLOOKUP(B742,DATA!$B$4:$B$2103,DATA!$P$4:$P$2103,0,0,1),0))</f>
        <v>0</v>
      </c>
      <c r="N742" s="47">
        <f t="shared" si="3"/>
        <v>0</v>
      </c>
      <c r="O742" s="47">
        <f t="shared" si="4"/>
        <v>0</v>
      </c>
      <c r="P742" s="47">
        <f t="shared" si="5"/>
        <v>0</v>
      </c>
      <c r="Q742" s="47" t="str">
        <f t="shared" si="6"/>
        <v>CRITICO</v>
      </c>
      <c r="R742" s="47" t="str">
        <f t="shared" si="7"/>
        <v>PEDIR INMEDIATAMENTE</v>
      </c>
      <c r="S742" s="47">
        <f t="shared" si="8"/>
        <v>0</v>
      </c>
      <c r="T742" s="48">
        <f t="shared" si="9"/>
        <v>0</v>
      </c>
      <c r="U742" s="47" t="str">
        <f t="array" ref="U742">IF(B742="","",IFERROR(XLOOKUP(B742,DATA!$B$4:$B$2103,DATA!$M$4:$M$2103,"",0,1),""))</f>
        <v>A</v>
      </c>
      <c r="V742" s="47" t="str">
        <f t="array" ref="V742">IF(B742="","",IFERROR(XLOOKUP(B742,DATA!$B$4:$B$2103,DATA!$X$4:$X$2103,"",0,1),""))</f>
        <v>SU01F0202</v>
      </c>
      <c r="W742" s="47" t="str">
        <f t="array" ref="W742">IF(B742="","",IFERROR(XLOOKUP(B742,DATA!$B$4:$B$2103,DATA!$H$4:$H$2103,"",0,1),""))</f>
        <v>PLATAFORMA</v>
      </c>
      <c r="X742" s="47" t="str">
        <f t="shared" si="10"/>
        <v>1-MAXIMA</v>
      </c>
      <c r="Y742" s="65">
        <f t="shared" si="11"/>
        <v>2.00742</v>
      </c>
      <c r="Z742" s="47">
        <f t="shared" si="12"/>
        <v>56103146</v>
      </c>
    </row>
    <row r="743" ht="15.75" customHeight="1">
      <c r="B743" s="52" t="str">
        <f>IF(DATA!B743="","",DATA!B743)</f>
        <v>56103146-R</v>
      </c>
      <c r="C743" s="52">
        <f t="array" ref="C743">IF(B743="","",IFERROR(XLOOKUP(B743,DATA!$B$4:$B$2103,DATA!$D$4:$D$2103,"",0,1),""))</f>
        <v>21415040</v>
      </c>
      <c r="D743" s="52" t="str">
        <f t="array" ref="D743">IF(B743="","",IFERROR(XLOOKUP(B743,DATA!$B$4:$B$2103,DATA!$C$4:$C$2103,"",0,1),""))</f>
        <v>CONDENSADOR (CONCEP)</v>
      </c>
      <c r="E743" s="52">
        <f t="array" ref="E743">IF(B743="","",IFERROR(XLOOKUP(B743,DATA!$B$4:$B$2103,DATA!$W$4:$W$2103,"",0,1),""))</f>
        <v>901327111</v>
      </c>
      <c r="F743" s="52" t="str">
        <f t="array" ref="F743">IF(B743="","",IFERROR(XLOOKUP(E743,PROVEEDORES!$A$2:$A$200,PROVEEDORES!$B$2:$B$200,"NO ENCONTRADO",0,1),""))</f>
        <v>TORNOHIMEC SAS</v>
      </c>
      <c r="G743" s="52" t="str">
        <f t="array" ref="G743">IF(B743="","",IFERROR(XLOOKUP(B743,DATA!$B$4:$B$2103,DATA!$L$4:$L$2103,"",0,1),""))</f>
        <v>UND</v>
      </c>
      <c r="H743" s="52">
        <f t="array" ref="H743">IF(B743="","",IFERROR(XLOOKUP(B743,DATA!$B$4:$B$2103,DATA!$E$4:$E$2103,0,0,1),0))</f>
        <v>0</v>
      </c>
      <c r="I743" s="53">
        <f t="array" ref="I743">IF(B743="","",IFERROR(XLOOKUP(B743,DATA!$B$4:$B$2103,DATA!$F$4:$F$2103,0,0,1),0))</f>
        <v>142800</v>
      </c>
      <c r="J743" s="53">
        <f t="shared" si="1"/>
        <v>0</v>
      </c>
      <c r="K743" s="52">
        <f t="array" ref="K743">IF(B743="","",IFERROR(XLOOKUP(B743,DATA!$B$4:$B$2103,DATA!$N$4:$N$2103,0,0,1),0))</f>
        <v>4</v>
      </c>
      <c r="L743" s="86">
        <f t="shared" si="2"/>
        <v>0.01095890411</v>
      </c>
      <c r="M743" s="52">
        <f t="array" ref="M743">IF(B743="","",IFERROR(XLOOKUP(B743,DATA!$B$4:$B$2103,DATA!$P$4:$P$2103,0,0,1),0))</f>
        <v>0</v>
      </c>
      <c r="N743" s="52">
        <f t="shared" si="3"/>
        <v>0</v>
      </c>
      <c r="O743" s="52">
        <f t="shared" si="4"/>
        <v>0</v>
      </c>
      <c r="P743" s="52">
        <f t="shared" si="5"/>
        <v>0</v>
      </c>
      <c r="Q743" s="52" t="str">
        <f t="shared" si="6"/>
        <v>CRITICO</v>
      </c>
      <c r="R743" s="52" t="str">
        <f t="shared" si="7"/>
        <v>PEDIR INMEDIATAMENTE</v>
      </c>
      <c r="S743" s="52">
        <f t="shared" si="8"/>
        <v>0</v>
      </c>
      <c r="T743" s="53">
        <f t="shared" si="9"/>
        <v>0</v>
      </c>
      <c r="U743" s="52" t="str">
        <f t="array" ref="U743">IF(B743="","",IFERROR(XLOOKUP(B743,DATA!$B$4:$B$2103,DATA!$M$4:$M$2103,"",0,1),""))</f>
        <v>C</v>
      </c>
      <c r="V743" s="52" t="str">
        <f t="array" ref="V743">IF(B743="","",IFERROR(XLOOKUP(B743,DATA!$B$4:$B$2103,DATA!$X$4:$X$2103,"",0,1),""))</f>
        <v>SU01A0202</v>
      </c>
      <c r="W743" s="52" t="str">
        <f t="array" ref="W743">IF(B743="","",IFERROR(XLOOKUP(B743,DATA!$B$4:$B$2103,DATA!$H$4:$H$2103,"",0,1),""))</f>
        <v>PLATAFORMA</v>
      </c>
      <c r="X743" s="52" t="str">
        <f t="shared" si="10"/>
        <v>4-BAJA</v>
      </c>
      <c r="Y743" s="87">
        <f t="shared" si="11"/>
        <v>4.00743</v>
      </c>
      <c r="Z743" s="52" t="str">
        <f t="shared" si="12"/>
        <v>56103146-R</v>
      </c>
    </row>
    <row r="744" ht="15.75" customHeight="1">
      <c r="B744" s="47">
        <f>IF(DATA!B744="","",DATA!B744)</f>
        <v>56103147</v>
      </c>
      <c r="C744" s="47">
        <f t="array" ref="C744">IF(B744="","",IFERROR(XLOOKUP(B744,DATA!$B$4:$B$2103,DATA!$D$4:$D$2103,"",0,1),""))</f>
        <v>21635621</v>
      </c>
      <c r="D744" s="47" t="str">
        <f t="array" ref="D744">IF(B744="","",IFERROR(XLOOKUP(B744,DATA!$B$4:$B$2103,DATA!$C$4:$C$2103,"",0,1),""))</f>
        <v>UNIDAD COMPRESOR DE AIRE</v>
      </c>
      <c r="E744" s="47">
        <f t="array" ref="E744">IF(B744="","",IFERROR(XLOOKUP(B744,DATA!$B$4:$B$2103,DATA!$W$4:$W$2103,"",0,1),""))</f>
        <v>900315569</v>
      </c>
      <c r="F744" s="47" t="str">
        <f t="array" ref="F744">IF(B744="","",IFERROR(XLOOKUP(E744,PROVEEDORES!$A$2:$A$200,PROVEEDORES!$B$2:$B$200,"NO ENCONTRADO",0,1),""))</f>
        <v>VOLVO GROUP COLOMBIA S A S</v>
      </c>
      <c r="G744" s="47" t="str">
        <f t="array" ref="G744">IF(B744="","",IFERROR(XLOOKUP(B744,DATA!$B$4:$B$2103,DATA!$L$4:$L$2103,"",0,1),""))</f>
        <v>UND</v>
      </c>
      <c r="H744" s="47">
        <f t="array" ref="H744">IF(B744="","",IFERROR(XLOOKUP(B744,DATA!$B$4:$B$2103,DATA!$E$4:$E$2103,0,0,1),0))</f>
        <v>0</v>
      </c>
      <c r="I744" s="48">
        <f t="array" ref="I744">IF(B744="","",IFERROR(XLOOKUP(B744,DATA!$B$4:$B$2103,DATA!$F$4:$F$2103,0,0,1),0))</f>
        <v>6664000</v>
      </c>
      <c r="J744" s="48">
        <f t="shared" si="1"/>
        <v>0</v>
      </c>
      <c r="K744" s="47">
        <f t="array" ref="K744">IF(B744="","",IFERROR(XLOOKUP(B744,DATA!$B$4:$B$2103,DATA!$N$4:$N$2103,0,0,1),0))</f>
        <v>5</v>
      </c>
      <c r="L744" s="85">
        <f t="shared" si="2"/>
        <v>0.01369863014</v>
      </c>
      <c r="M744" s="47">
        <f t="array" ref="M744">IF(B744="","",IFERROR(XLOOKUP(B744,DATA!$B$4:$B$2103,DATA!$P$4:$P$2103,0,0,1),0))</f>
        <v>0</v>
      </c>
      <c r="N744" s="47">
        <f t="shared" si="3"/>
        <v>0</v>
      </c>
      <c r="O744" s="47">
        <f t="shared" si="4"/>
        <v>0</v>
      </c>
      <c r="P744" s="47">
        <f t="shared" si="5"/>
        <v>0</v>
      </c>
      <c r="Q744" s="47" t="str">
        <f t="shared" si="6"/>
        <v>CRITICO</v>
      </c>
      <c r="R744" s="47" t="str">
        <f t="shared" si="7"/>
        <v>PEDIR INMEDIATAMENTE</v>
      </c>
      <c r="S744" s="47">
        <f t="shared" si="8"/>
        <v>0</v>
      </c>
      <c r="T744" s="48">
        <f t="shared" si="9"/>
        <v>0</v>
      </c>
      <c r="U744" s="47" t="str">
        <f t="array" ref="U744">IF(B744="","",IFERROR(XLOOKUP(B744,DATA!$B$4:$B$2103,DATA!$M$4:$M$2103,"",0,1),""))</f>
        <v>B</v>
      </c>
      <c r="V744" s="47" t="str">
        <f t="array" ref="V744">IF(B744="","",IFERROR(XLOOKUP(B744,DATA!$B$4:$B$2103,DATA!$X$4:$X$2103,"",0,1),""))</f>
        <v>SU01A0202</v>
      </c>
      <c r="W744" s="47" t="str">
        <f t="array" ref="W744">IF(B744="","",IFERROR(XLOOKUP(B744,DATA!$B$4:$B$2103,DATA!$H$4:$H$2103,"",0,1),""))</f>
        <v>PLATAFORMA</v>
      </c>
      <c r="X744" s="47" t="str">
        <f t="shared" si="10"/>
        <v>3-MEDIA</v>
      </c>
      <c r="Y744" s="65">
        <f t="shared" si="11"/>
        <v>5.00744</v>
      </c>
      <c r="Z744" s="47">
        <f t="shared" si="12"/>
        <v>56103147</v>
      </c>
    </row>
    <row r="745" ht="15.75" customHeight="1">
      <c r="B745" s="52" t="str">
        <f>IF(DATA!B745="","",DATA!B745)</f>
        <v>56103147-R</v>
      </c>
      <c r="C745" s="52">
        <f t="array" ref="C745">IF(B745="","",IFERROR(XLOOKUP(B745,DATA!$B$4:$B$2103,DATA!$D$4:$D$2103,"",0,1),""))</f>
        <v>21635621</v>
      </c>
      <c r="D745" s="52" t="str">
        <f t="array" ref="D745">IF(B745="","",IFERROR(XLOOKUP(B745,DATA!$B$4:$B$2103,DATA!$C$4:$C$2103,"",0,1),""))</f>
        <v>UNIDAD COMPRESOR DE AIRE</v>
      </c>
      <c r="E745" s="52">
        <f t="array" ref="E745">IF(B745="","",IFERROR(XLOOKUP(B745,DATA!$B$4:$B$2103,DATA!$W$4:$W$2103,"",0,1),""))</f>
        <v>900449648</v>
      </c>
      <c r="F745" s="52" t="str">
        <f t="array" ref="F745">IF(B745="","",IFERROR(XLOOKUP(E745,PROVEEDORES!$A$2:$A$200,PROVEEDORES!$B$2:$B$200,"NO ENCONTRADO",0,1),""))</f>
        <v>SUMILOGISTICA S.A.S.</v>
      </c>
      <c r="G745" s="52" t="str">
        <f t="array" ref="G745">IF(B745="","",IFERROR(XLOOKUP(B745,DATA!$B$4:$B$2103,DATA!$L$4:$L$2103,"",0,1),""))</f>
        <v>UND</v>
      </c>
      <c r="H745" s="52">
        <f t="array" ref="H745">IF(B745="","",IFERROR(XLOOKUP(B745,DATA!$B$4:$B$2103,DATA!$E$4:$E$2103,0,0,1),0))</f>
        <v>2</v>
      </c>
      <c r="I745" s="53">
        <f t="array" ref="I745">IF(B745="","",IFERROR(XLOOKUP(B745,DATA!$B$4:$B$2103,DATA!$F$4:$F$2103,0,0,1),0))</f>
        <v>3886826</v>
      </c>
      <c r="J745" s="53">
        <f t="shared" si="1"/>
        <v>7773652</v>
      </c>
      <c r="K745" s="52">
        <f t="array" ref="K745">IF(B745="","",IFERROR(XLOOKUP(B745,DATA!$B$4:$B$2103,DATA!$N$4:$N$2103,0,0,1),0))</f>
        <v>230</v>
      </c>
      <c r="L745" s="86">
        <f t="shared" si="2"/>
        <v>0.6301369863</v>
      </c>
      <c r="M745" s="52">
        <f t="array" ref="M745">IF(B745="","",IFERROR(XLOOKUP(B745,DATA!$B$4:$B$2103,DATA!$P$4:$P$2103,0,0,1),0))</f>
        <v>0</v>
      </c>
      <c r="N745" s="52">
        <f t="shared" si="3"/>
        <v>2</v>
      </c>
      <c r="O745" s="52">
        <f t="shared" si="4"/>
        <v>6</v>
      </c>
      <c r="P745" s="52">
        <f t="shared" si="5"/>
        <v>3</v>
      </c>
      <c r="Q745" s="52" t="str">
        <f t="shared" si="6"/>
        <v>REORDEN INMEDIATO</v>
      </c>
      <c r="R745" s="52" t="str">
        <f t="shared" si="7"/>
        <v>GENERAR OC EN 24H</v>
      </c>
      <c r="S745" s="52">
        <f t="shared" si="8"/>
        <v>4</v>
      </c>
      <c r="T745" s="53">
        <f t="shared" si="9"/>
        <v>15547304</v>
      </c>
      <c r="U745" s="52" t="str">
        <f t="array" ref="U745">IF(B745="","",IFERROR(XLOOKUP(B745,DATA!$B$4:$B$2103,DATA!$M$4:$M$2103,"",0,1),""))</f>
        <v>B</v>
      </c>
      <c r="V745" s="52" t="str">
        <f t="array" ref="V745">IF(B745="","",IFERROR(XLOOKUP(B745,DATA!$B$4:$B$2103,DATA!$X$4:$X$2103,"",0,1),""))</f>
        <v>SU01B0202</v>
      </c>
      <c r="W745" s="52" t="str">
        <f t="array" ref="W745">IF(B745="","",IFERROR(XLOOKUP(B745,DATA!$B$4:$B$2103,DATA!$H$4:$H$2103,"",0,1),""))</f>
        <v>PLATAFORMA</v>
      </c>
      <c r="X745" s="52" t="str">
        <f t="shared" si="10"/>
        <v>3-MEDIA</v>
      </c>
      <c r="Y745" s="87" t="str">
        <f t="shared" si="11"/>
        <v/>
      </c>
      <c r="Z745" s="52" t="str">
        <f t="shared" si="12"/>
        <v/>
      </c>
    </row>
    <row r="746" ht="15.75" customHeight="1">
      <c r="B746" s="47">
        <f>IF(DATA!B746="","",DATA!B746)</f>
        <v>56103148</v>
      </c>
      <c r="C746" s="47">
        <f t="array" ref="C746">IF(B746="","",IFERROR(XLOOKUP(B746,DATA!$B$4:$B$2103,DATA!$D$4:$D$2103,"",0,1),""))</f>
        <v>991968</v>
      </c>
      <c r="D746" s="47" t="str">
        <f t="array" ref="D746">IF(B746="","",IFERROR(XLOOKUP(B746,DATA!$B$4:$B$2103,DATA!$C$4:$C$2103,"",0,1),""))</f>
        <v>BOQUILLA GIRATORIA</v>
      </c>
      <c r="E746" s="47">
        <f t="array" ref="E746">IF(B746="","",IFERROR(XLOOKUP(B746,DATA!$B$4:$B$2103,DATA!$W$4:$W$2103,"",0,1),""))</f>
        <v>900315569</v>
      </c>
      <c r="F746" s="47" t="str">
        <f t="array" ref="F746">IF(B746="","",IFERROR(XLOOKUP(E746,PROVEEDORES!$A$2:$A$200,PROVEEDORES!$B$2:$B$200,"NO ENCONTRADO",0,1),""))</f>
        <v>VOLVO GROUP COLOMBIA S A S</v>
      </c>
      <c r="G746" s="47" t="str">
        <f t="array" ref="G746">IF(B746="","",IFERROR(XLOOKUP(B746,DATA!$B$4:$B$2103,DATA!$L$4:$L$2103,"",0,1),""))</f>
        <v>UND</v>
      </c>
      <c r="H746" s="47">
        <f t="array" ref="H746">IF(B746="","",IFERROR(XLOOKUP(B746,DATA!$B$4:$B$2103,DATA!$E$4:$E$2103,0,0,1),0))</f>
        <v>1</v>
      </c>
      <c r="I746" s="48">
        <f t="array" ref="I746">IF(B746="","",IFERROR(XLOOKUP(B746,DATA!$B$4:$B$2103,DATA!$F$4:$F$2103,0,0,1),0))</f>
        <v>149547.3</v>
      </c>
      <c r="J746" s="48">
        <f t="shared" si="1"/>
        <v>149547.3</v>
      </c>
      <c r="K746" s="47">
        <f t="array" ref="K746">IF(B746="","",IFERROR(XLOOKUP(B746,DATA!$B$4:$B$2103,DATA!$N$4:$N$2103,0,0,1),0))</f>
        <v>3</v>
      </c>
      <c r="L746" s="85">
        <f t="shared" si="2"/>
        <v>0.008219178082</v>
      </c>
      <c r="M746" s="47">
        <f t="array" ref="M746">IF(B746="","",IFERROR(XLOOKUP(B746,DATA!$B$4:$B$2103,DATA!$P$4:$P$2103,0,0,1),0))</f>
        <v>0</v>
      </c>
      <c r="N746" s="47">
        <f t="shared" si="3"/>
        <v>0</v>
      </c>
      <c r="O746" s="47">
        <f t="shared" si="4"/>
        <v>0</v>
      </c>
      <c r="P746" s="47">
        <f t="shared" si="5"/>
        <v>122</v>
      </c>
      <c r="Q746" s="47" t="str">
        <f t="shared" si="6"/>
        <v>OPTIMO</v>
      </c>
      <c r="R746" s="47" t="str">
        <f t="shared" si="7"/>
        <v>NIVEL OPTIMO</v>
      </c>
      <c r="S746" s="47">
        <f t="shared" si="8"/>
        <v>0</v>
      </c>
      <c r="T746" s="48">
        <f t="shared" si="9"/>
        <v>0</v>
      </c>
      <c r="U746" s="47" t="str">
        <f t="array" ref="U746">IF(B746="","",IFERROR(XLOOKUP(B746,DATA!$B$4:$B$2103,DATA!$M$4:$M$2103,"",0,1),""))</f>
        <v>B</v>
      </c>
      <c r="V746" s="47" t="str">
        <f t="array" ref="V746">IF(B746="","",IFERROR(XLOOKUP(B746,DATA!$B$4:$B$2103,DATA!$X$4:$X$2103,"",0,1),""))</f>
        <v>SU01F0203</v>
      </c>
      <c r="W746" s="47" t="str">
        <f t="array" ref="W746">IF(B746="","",IFERROR(XLOOKUP(B746,DATA!$B$4:$B$2103,DATA!$H$4:$H$2103,"",0,1),""))</f>
        <v>PLATAFORMA</v>
      </c>
      <c r="X746" s="47" t="str">
        <f t="shared" si="10"/>
        <v>3-MEDIA</v>
      </c>
      <c r="Y746" s="65" t="str">
        <f t="shared" si="11"/>
        <v/>
      </c>
      <c r="Z746" s="47" t="str">
        <f t="shared" si="12"/>
        <v/>
      </c>
    </row>
    <row r="747" ht="15.75" customHeight="1">
      <c r="B747" s="52">
        <f>IF(DATA!B747="","",DATA!B747)</f>
        <v>56103149</v>
      </c>
      <c r="C747" s="52">
        <f t="array" ref="C747">IF(B747="","",IFERROR(XLOOKUP(B747,DATA!$B$4:$B$2103,DATA!$D$4:$D$2103,"",0,1),""))</f>
        <v>991972</v>
      </c>
      <c r="D747" s="52" t="str">
        <f t="array" ref="D747">IF(B747="","",IFERROR(XLOOKUP(B747,DATA!$B$4:$B$2103,DATA!$C$4:$C$2103,"",0,1),""))</f>
        <v>NIPLE</v>
      </c>
      <c r="E747" s="52">
        <f t="array" ref="E747">IF(B747="","",IFERROR(XLOOKUP(B747,DATA!$B$4:$B$2103,DATA!$W$4:$W$2103,"",0,1),""))</f>
        <v>900315569</v>
      </c>
      <c r="F747" s="52" t="str">
        <f t="array" ref="F747">IF(B747="","",IFERROR(XLOOKUP(E747,PROVEEDORES!$A$2:$A$200,PROVEEDORES!$B$2:$B$200,"NO ENCONTRADO",0,1),""))</f>
        <v>VOLVO GROUP COLOMBIA S A S</v>
      </c>
      <c r="G747" s="52" t="str">
        <f t="array" ref="G747">IF(B747="","",IFERROR(XLOOKUP(B747,DATA!$B$4:$B$2103,DATA!$L$4:$L$2103,"",0,1),""))</f>
        <v>UND</v>
      </c>
      <c r="H747" s="52">
        <f t="array" ref="H747">IF(B747="","",IFERROR(XLOOKUP(B747,DATA!$B$4:$B$2103,DATA!$E$4:$E$2103,0,0,1),0))</f>
        <v>1</v>
      </c>
      <c r="I747" s="53">
        <f t="array" ref="I747">IF(B747="","",IFERROR(XLOOKUP(B747,DATA!$B$4:$B$2103,DATA!$F$4:$F$2103,0,0,1),0))</f>
        <v>47140.73</v>
      </c>
      <c r="J747" s="53">
        <f t="shared" si="1"/>
        <v>47140.73</v>
      </c>
      <c r="K747" s="52">
        <f t="array" ref="K747">IF(B747="","",IFERROR(XLOOKUP(B747,DATA!$B$4:$B$2103,DATA!$N$4:$N$2103,0,0,1),0))</f>
        <v>3</v>
      </c>
      <c r="L747" s="86">
        <f t="shared" si="2"/>
        <v>0.008219178082</v>
      </c>
      <c r="M747" s="52">
        <f t="array" ref="M747">IF(B747="","",IFERROR(XLOOKUP(B747,DATA!$B$4:$B$2103,DATA!$P$4:$P$2103,0,0,1),0))</f>
        <v>0</v>
      </c>
      <c r="N747" s="52">
        <f t="shared" si="3"/>
        <v>0</v>
      </c>
      <c r="O747" s="52">
        <f t="shared" si="4"/>
        <v>0</v>
      </c>
      <c r="P747" s="52">
        <f t="shared" si="5"/>
        <v>122</v>
      </c>
      <c r="Q747" s="52" t="str">
        <f t="shared" si="6"/>
        <v>OPTIMO</v>
      </c>
      <c r="R747" s="52" t="str">
        <f t="shared" si="7"/>
        <v>NIVEL OPTIMO</v>
      </c>
      <c r="S747" s="52">
        <f t="shared" si="8"/>
        <v>0</v>
      </c>
      <c r="T747" s="53">
        <f t="shared" si="9"/>
        <v>0</v>
      </c>
      <c r="U747" s="52" t="str">
        <f t="array" ref="U747">IF(B747="","",IFERROR(XLOOKUP(B747,DATA!$B$4:$B$2103,DATA!$M$4:$M$2103,"",0,1),""))</f>
        <v>B</v>
      </c>
      <c r="V747" s="52" t="str">
        <f t="array" ref="V747">IF(B747="","",IFERROR(XLOOKUP(B747,DATA!$B$4:$B$2103,DATA!$X$4:$X$2103,"",0,1),""))</f>
        <v>SU01F0203</v>
      </c>
      <c r="W747" s="52" t="str">
        <f t="array" ref="W747">IF(B747="","",IFERROR(XLOOKUP(B747,DATA!$B$4:$B$2103,DATA!$H$4:$H$2103,"",0,1),""))</f>
        <v>PLATAFORMA</v>
      </c>
      <c r="X747" s="52" t="str">
        <f t="shared" si="10"/>
        <v>3-MEDIA</v>
      </c>
      <c r="Y747" s="87" t="str">
        <f t="shared" si="11"/>
        <v/>
      </c>
      <c r="Z747" s="52" t="str">
        <f t="shared" si="12"/>
        <v/>
      </c>
    </row>
    <row r="748" ht="15.75" customHeight="1">
      <c r="B748" s="47">
        <f>IF(DATA!B748="","",DATA!B748)</f>
        <v>56103150</v>
      </c>
      <c r="C748" s="47">
        <f t="array" ref="C748">IF(B748="","",IFERROR(XLOOKUP(B748,DATA!$B$4:$B$2103,DATA!$D$4:$D$2103,"",0,1),""))</f>
        <v>992249</v>
      </c>
      <c r="D748" s="47" t="str">
        <f t="array" ref="D748">IF(B748="","",IFERROR(XLOOKUP(B748,DATA!$B$4:$B$2103,DATA!$C$4:$C$2103,"",0,1),""))</f>
        <v>NIPLE ANGULAR</v>
      </c>
      <c r="E748" s="47">
        <f t="array" ref="E748">IF(B748="","",IFERROR(XLOOKUP(B748,DATA!$B$4:$B$2103,DATA!$W$4:$W$2103,"",0,1),""))</f>
        <v>900315569</v>
      </c>
      <c r="F748" s="47" t="str">
        <f t="array" ref="F748">IF(B748="","",IFERROR(XLOOKUP(E748,PROVEEDORES!$A$2:$A$200,PROVEEDORES!$B$2:$B$200,"NO ENCONTRADO",0,1),""))</f>
        <v>VOLVO GROUP COLOMBIA S A S</v>
      </c>
      <c r="G748" s="47" t="str">
        <f t="array" ref="G748">IF(B748="","",IFERROR(XLOOKUP(B748,DATA!$B$4:$B$2103,DATA!$L$4:$L$2103,"",0,1),""))</f>
        <v>UND</v>
      </c>
      <c r="H748" s="47">
        <f t="array" ref="H748">IF(B748="","",IFERROR(XLOOKUP(B748,DATA!$B$4:$B$2103,DATA!$E$4:$E$2103,0,0,1),0))</f>
        <v>1</v>
      </c>
      <c r="I748" s="48">
        <f t="array" ref="I748">IF(B748="","",IFERROR(XLOOKUP(B748,DATA!$B$4:$B$2103,DATA!$F$4:$F$2103,0,0,1),0))</f>
        <v>45889.39</v>
      </c>
      <c r="J748" s="48">
        <f t="shared" si="1"/>
        <v>45889.39</v>
      </c>
      <c r="K748" s="47">
        <f t="array" ref="K748">IF(B748="","",IFERROR(XLOOKUP(B748,DATA!$B$4:$B$2103,DATA!$N$4:$N$2103,0,0,1),0))</f>
        <v>3</v>
      </c>
      <c r="L748" s="85">
        <f t="shared" si="2"/>
        <v>0.008219178082</v>
      </c>
      <c r="M748" s="47">
        <f t="array" ref="M748">IF(B748="","",IFERROR(XLOOKUP(B748,DATA!$B$4:$B$2103,DATA!$P$4:$P$2103,0,0,1),0))</f>
        <v>0</v>
      </c>
      <c r="N748" s="47">
        <f t="shared" si="3"/>
        <v>0</v>
      </c>
      <c r="O748" s="47">
        <f t="shared" si="4"/>
        <v>0</v>
      </c>
      <c r="P748" s="47">
        <f t="shared" si="5"/>
        <v>122</v>
      </c>
      <c r="Q748" s="47" t="str">
        <f t="shared" si="6"/>
        <v>OPTIMO</v>
      </c>
      <c r="R748" s="47" t="str">
        <f t="shared" si="7"/>
        <v>NIVEL OPTIMO</v>
      </c>
      <c r="S748" s="47">
        <f t="shared" si="8"/>
        <v>0</v>
      </c>
      <c r="T748" s="48">
        <f t="shared" si="9"/>
        <v>0</v>
      </c>
      <c r="U748" s="47" t="str">
        <f t="array" ref="U748">IF(B748="","",IFERROR(XLOOKUP(B748,DATA!$B$4:$B$2103,DATA!$M$4:$M$2103,"",0,1),""))</f>
        <v>B</v>
      </c>
      <c r="V748" s="47" t="str">
        <f t="array" ref="V748">IF(B748="","",IFERROR(XLOOKUP(B748,DATA!$B$4:$B$2103,DATA!$X$4:$X$2103,"",0,1),""))</f>
        <v>SU01F0203</v>
      </c>
      <c r="W748" s="47" t="str">
        <f t="array" ref="W748">IF(B748="","",IFERROR(XLOOKUP(B748,DATA!$B$4:$B$2103,DATA!$H$4:$H$2103,"",0,1),""))</f>
        <v>PLATAFORMA</v>
      </c>
      <c r="X748" s="47" t="str">
        <f t="shared" si="10"/>
        <v>3-MEDIA</v>
      </c>
      <c r="Y748" s="65" t="str">
        <f t="shared" si="11"/>
        <v/>
      </c>
      <c r="Z748" s="47" t="str">
        <f t="shared" si="12"/>
        <v/>
      </c>
    </row>
    <row r="749" ht="15.75" customHeight="1">
      <c r="B749" s="52">
        <f>IF(DATA!B749="","",DATA!B749)</f>
        <v>56103151</v>
      </c>
      <c r="C749" s="52">
        <f t="array" ref="C749">IF(B749="","",IFERROR(XLOOKUP(B749,DATA!$B$4:$B$2103,DATA!$D$4:$D$2103,"",0,1),""))</f>
        <v>21943511</v>
      </c>
      <c r="D749" s="52" t="str">
        <f t="array" ref="D749">IF(B749="","",IFERROR(XLOOKUP(B749,DATA!$B$4:$B$2103,DATA!$C$4:$C$2103,"",0,1),""))</f>
        <v>VALVULA REMOLQUE RAPIDA</v>
      </c>
      <c r="E749" s="52">
        <f t="array" ref="E749">IF(B749="","",IFERROR(XLOOKUP(B749,DATA!$B$4:$B$2103,DATA!$W$4:$W$2103,"",0,1),""))</f>
        <v>900315569</v>
      </c>
      <c r="F749" s="52" t="str">
        <f t="array" ref="F749">IF(B749="","",IFERROR(XLOOKUP(E749,PROVEEDORES!$A$2:$A$200,PROVEEDORES!$B$2:$B$200,"NO ENCONTRADO",0,1),""))</f>
        <v>VOLVO GROUP COLOMBIA S A S</v>
      </c>
      <c r="G749" s="52" t="str">
        <f t="array" ref="G749">IF(B749="","",IFERROR(XLOOKUP(B749,DATA!$B$4:$B$2103,DATA!$L$4:$L$2103,"",0,1),""))</f>
        <v>UND</v>
      </c>
      <c r="H749" s="52">
        <f t="array" ref="H749">IF(B749="","",IFERROR(XLOOKUP(B749,DATA!$B$4:$B$2103,DATA!$E$4:$E$2103,0,0,1),0))</f>
        <v>1</v>
      </c>
      <c r="I749" s="53">
        <f t="array" ref="I749">IF(B749="","",IFERROR(XLOOKUP(B749,DATA!$B$4:$B$2103,DATA!$F$4:$F$2103,0,0,1),0))</f>
        <v>265686.7</v>
      </c>
      <c r="J749" s="53">
        <f t="shared" si="1"/>
        <v>265686.7</v>
      </c>
      <c r="K749" s="52">
        <f t="array" ref="K749">IF(B749="","",IFERROR(XLOOKUP(B749,DATA!$B$4:$B$2103,DATA!$N$4:$N$2103,0,0,1),0))</f>
        <v>1</v>
      </c>
      <c r="L749" s="86">
        <f t="shared" si="2"/>
        <v>0.002739726027</v>
      </c>
      <c r="M749" s="52">
        <f t="array" ref="M749">IF(B749="","",IFERROR(XLOOKUP(B749,DATA!$B$4:$B$2103,DATA!$P$4:$P$2103,0,0,1),0))</f>
        <v>0</v>
      </c>
      <c r="N749" s="52">
        <f t="shared" si="3"/>
        <v>0</v>
      </c>
      <c r="O749" s="52">
        <f t="shared" si="4"/>
        <v>0</v>
      </c>
      <c r="P749" s="52">
        <f t="shared" si="5"/>
        <v>365</v>
      </c>
      <c r="Q749" s="52" t="str">
        <f t="shared" si="6"/>
        <v>EXCESO</v>
      </c>
      <c r="R749" s="52" t="str">
        <f t="shared" si="7"/>
        <v>EVALUAR REDUCCION</v>
      </c>
      <c r="S749" s="52">
        <f t="shared" si="8"/>
        <v>0</v>
      </c>
      <c r="T749" s="53">
        <f t="shared" si="9"/>
        <v>0</v>
      </c>
      <c r="U749" s="52" t="str">
        <f t="array" ref="U749">IF(B749="","",IFERROR(XLOOKUP(B749,DATA!$B$4:$B$2103,DATA!$M$4:$M$2103,"",0,1),""))</f>
        <v>B</v>
      </c>
      <c r="V749" s="52" t="str">
        <f t="array" ref="V749">IF(B749="","",IFERROR(XLOOKUP(B749,DATA!$B$4:$B$2103,DATA!$X$4:$X$2103,"",0,1),""))</f>
        <v>SU01A0202</v>
      </c>
      <c r="W749" s="52" t="str">
        <f t="array" ref="W749">IF(B749="","",IFERROR(XLOOKUP(B749,DATA!$B$4:$B$2103,DATA!$H$4:$H$2103,"",0,1),""))</f>
        <v>PLATAFORMA</v>
      </c>
      <c r="X749" s="52" t="str">
        <f t="shared" si="10"/>
        <v>3-MEDIA</v>
      </c>
      <c r="Y749" s="87" t="str">
        <f t="shared" si="11"/>
        <v/>
      </c>
      <c r="Z749" s="52" t="str">
        <f t="shared" si="12"/>
        <v/>
      </c>
    </row>
    <row r="750" ht="15.75" customHeight="1">
      <c r="B750" s="47">
        <f>IF(DATA!B750="","",DATA!B750)</f>
        <v>56103152</v>
      </c>
      <c r="C750" s="47">
        <f t="array" ref="C750">IF(B750="","",IFERROR(XLOOKUP(B750,DATA!$B$4:$B$2103,DATA!$D$4:$D$2103,"",0,1),""))</f>
        <v>21386775</v>
      </c>
      <c r="D750" s="47" t="str">
        <f t="array" ref="D750">IF(B750="","",IFERROR(XLOOKUP(B750,DATA!$B$4:$B$2103,DATA!$C$4:$C$2103,"",0,1),""))</f>
        <v>VALVULA ANTIRETORNO</v>
      </c>
      <c r="E750" s="47">
        <f t="array" ref="E750">IF(B750="","",IFERROR(XLOOKUP(B750,DATA!$B$4:$B$2103,DATA!$W$4:$W$2103,"",0,1),""))</f>
        <v>900315569</v>
      </c>
      <c r="F750" s="47" t="str">
        <f t="array" ref="F750">IF(B750="","",IFERROR(XLOOKUP(E750,PROVEEDORES!$A$2:$A$200,PROVEEDORES!$B$2:$B$200,"NO ENCONTRADO",0,1),""))</f>
        <v>VOLVO GROUP COLOMBIA S A S</v>
      </c>
      <c r="G750" s="47" t="str">
        <f t="array" ref="G750">IF(B750="","",IFERROR(XLOOKUP(B750,DATA!$B$4:$B$2103,DATA!$L$4:$L$2103,"",0,1),""))</f>
        <v>UND</v>
      </c>
      <c r="H750" s="47">
        <f t="array" ref="H750">IF(B750="","",IFERROR(XLOOKUP(B750,DATA!$B$4:$B$2103,DATA!$E$4:$E$2103,0,0,1),0))</f>
        <v>2</v>
      </c>
      <c r="I750" s="48">
        <f t="array" ref="I750">IF(B750="","",IFERROR(XLOOKUP(B750,DATA!$B$4:$B$2103,DATA!$F$4:$F$2103,0,0,1),0))</f>
        <v>69009.53</v>
      </c>
      <c r="J750" s="48">
        <f t="shared" si="1"/>
        <v>138019.06</v>
      </c>
      <c r="K750" s="47">
        <f t="array" ref="K750">IF(B750="","",IFERROR(XLOOKUP(B750,DATA!$B$4:$B$2103,DATA!$N$4:$N$2103,0,0,1),0))</f>
        <v>1</v>
      </c>
      <c r="L750" s="85">
        <f t="shared" si="2"/>
        <v>0.002739726027</v>
      </c>
      <c r="M750" s="47">
        <f t="array" ref="M750">IF(B750="","",IFERROR(XLOOKUP(B750,DATA!$B$4:$B$2103,DATA!$P$4:$P$2103,0,0,1),0))</f>
        <v>0</v>
      </c>
      <c r="N750" s="47">
        <f t="shared" si="3"/>
        <v>0</v>
      </c>
      <c r="O750" s="47">
        <f t="shared" si="4"/>
        <v>0</v>
      </c>
      <c r="P750" s="47">
        <f t="shared" si="5"/>
        <v>730</v>
      </c>
      <c r="Q750" s="47" t="str">
        <f t="shared" si="6"/>
        <v>EXCESO</v>
      </c>
      <c r="R750" s="47" t="str">
        <f t="shared" si="7"/>
        <v>EVALUAR REDUCCION</v>
      </c>
      <c r="S750" s="47">
        <f t="shared" si="8"/>
        <v>0</v>
      </c>
      <c r="T750" s="48">
        <f t="shared" si="9"/>
        <v>0</v>
      </c>
      <c r="U750" s="47" t="str">
        <f t="array" ref="U750">IF(B750="","",IFERROR(XLOOKUP(B750,DATA!$B$4:$B$2103,DATA!$M$4:$M$2103,"",0,1),""))</f>
        <v>A</v>
      </c>
      <c r="V750" s="47" t="str">
        <f t="array" ref="V750">IF(B750="","",IFERROR(XLOOKUP(B750,DATA!$B$4:$B$2103,DATA!$X$4:$X$2103,"",0,1),""))</f>
        <v>SU01F0203</v>
      </c>
      <c r="W750" s="47" t="str">
        <f t="array" ref="W750">IF(B750="","",IFERROR(XLOOKUP(B750,DATA!$B$4:$B$2103,DATA!$H$4:$H$2103,"",0,1),""))</f>
        <v>PLATAFORMA</v>
      </c>
      <c r="X750" s="47" t="str">
        <f t="shared" si="10"/>
        <v>2-ALTA</v>
      </c>
      <c r="Y750" s="65" t="str">
        <f t="shared" si="11"/>
        <v/>
      </c>
      <c r="Z750" s="47" t="str">
        <f t="shared" si="12"/>
        <v/>
      </c>
    </row>
    <row r="751" ht="15.75" customHeight="1">
      <c r="B751" s="52">
        <f>IF(DATA!B751="","",DATA!B751)</f>
        <v>56103153</v>
      </c>
      <c r="C751" s="52">
        <f t="array" ref="C751">IF(B751="","",IFERROR(XLOOKUP(B751,DATA!$B$4:$B$2103,DATA!$D$4:$D$2103,"",0,1),""))</f>
        <v>976031</v>
      </c>
      <c r="D751" s="52" t="str">
        <f t="array" ref="D751">IF(B751="","",IFERROR(XLOOKUP(B751,DATA!$B$4:$B$2103,DATA!$C$4:$C$2103,"",0,1),""))</f>
        <v>RACOR SISTEMA NEUMATICO</v>
      </c>
      <c r="E751" s="52">
        <f t="array" ref="E751">IF(B751="","",IFERROR(XLOOKUP(B751,DATA!$B$4:$B$2103,DATA!$W$4:$W$2103,"",0,1),""))</f>
        <v>900315569</v>
      </c>
      <c r="F751" s="52" t="str">
        <f t="array" ref="F751">IF(B751="","",IFERROR(XLOOKUP(E751,PROVEEDORES!$A$2:$A$200,PROVEEDORES!$B$2:$B$200,"NO ENCONTRADO",0,1),""))</f>
        <v>VOLVO GROUP COLOMBIA S A S</v>
      </c>
      <c r="G751" s="52" t="str">
        <f t="array" ref="G751">IF(B751="","",IFERROR(XLOOKUP(B751,DATA!$B$4:$B$2103,DATA!$L$4:$L$2103,"",0,1),""))</f>
        <v>UND</v>
      </c>
      <c r="H751" s="52">
        <f t="array" ref="H751">IF(B751="","",IFERROR(XLOOKUP(B751,DATA!$B$4:$B$2103,DATA!$E$4:$E$2103,0,0,1),0))</f>
        <v>2</v>
      </c>
      <c r="I751" s="53">
        <f t="array" ref="I751">IF(B751="","",IFERROR(XLOOKUP(B751,DATA!$B$4:$B$2103,DATA!$F$4:$F$2103,0,0,1),0))</f>
        <v>55207.62</v>
      </c>
      <c r="J751" s="53">
        <f t="shared" si="1"/>
        <v>110415.24</v>
      </c>
      <c r="K751" s="52">
        <f t="array" ref="K751">IF(B751="","",IFERROR(XLOOKUP(B751,DATA!$B$4:$B$2103,DATA!$N$4:$N$2103,0,0,1),0))</f>
        <v>2</v>
      </c>
      <c r="L751" s="86">
        <f t="shared" si="2"/>
        <v>0.005479452055</v>
      </c>
      <c r="M751" s="52">
        <f t="array" ref="M751">IF(B751="","",IFERROR(XLOOKUP(B751,DATA!$B$4:$B$2103,DATA!$P$4:$P$2103,0,0,1),0))</f>
        <v>0</v>
      </c>
      <c r="N751" s="52">
        <f t="shared" si="3"/>
        <v>0</v>
      </c>
      <c r="O751" s="52">
        <f t="shared" si="4"/>
        <v>0</v>
      </c>
      <c r="P751" s="52">
        <f t="shared" si="5"/>
        <v>365</v>
      </c>
      <c r="Q751" s="52" t="str">
        <f t="shared" si="6"/>
        <v>EXCESO</v>
      </c>
      <c r="R751" s="52" t="str">
        <f t="shared" si="7"/>
        <v>EVALUAR REDUCCION</v>
      </c>
      <c r="S751" s="52">
        <f t="shared" si="8"/>
        <v>0</v>
      </c>
      <c r="T751" s="53">
        <f t="shared" si="9"/>
        <v>0</v>
      </c>
      <c r="U751" s="52" t="str">
        <f t="array" ref="U751">IF(B751="","",IFERROR(XLOOKUP(B751,DATA!$B$4:$B$2103,DATA!$M$4:$M$2103,"",0,1),""))</f>
        <v>C</v>
      </c>
      <c r="V751" s="52" t="str">
        <f t="array" ref="V751">IF(B751="","",IFERROR(XLOOKUP(B751,DATA!$B$4:$B$2103,DATA!$X$4:$X$2103,"",0,1),""))</f>
        <v>SU01F0203</v>
      </c>
      <c r="W751" s="52" t="str">
        <f t="array" ref="W751">IF(B751="","",IFERROR(XLOOKUP(B751,DATA!$B$4:$B$2103,DATA!$H$4:$H$2103,"",0,1),""))</f>
        <v>PLATAFORMA</v>
      </c>
      <c r="X751" s="52" t="str">
        <f t="shared" si="10"/>
        <v>4-BAJA</v>
      </c>
      <c r="Y751" s="87" t="str">
        <f t="shared" si="11"/>
        <v/>
      </c>
      <c r="Z751" s="52" t="str">
        <f t="shared" si="12"/>
        <v/>
      </c>
    </row>
    <row r="752" ht="15.75" customHeight="1">
      <c r="B752" s="47">
        <f>IF(DATA!B752="","",DATA!B752)</f>
        <v>56103154</v>
      </c>
      <c r="C752" s="47">
        <f t="array" ref="C752">IF(B752="","",IFERROR(XLOOKUP(B752,DATA!$B$4:$B$2103,DATA!$D$4:$D$2103,"",0,1),""))</f>
        <v>23602890</v>
      </c>
      <c r="D752" s="47" t="str">
        <f t="array" ref="D752">IF(B752="","",IFERROR(XLOOKUP(B752,DATA!$B$4:$B$2103,DATA!$C$4:$C$2103,"",0,1),""))</f>
        <v>TUBO ADMISION AIRE COMPRESOR</v>
      </c>
      <c r="E752" s="47">
        <f t="array" ref="E752">IF(B752="","",IFERROR(XLOOKUP(B752,DATA!$B$4:$B$2103,DATA!$W$4:$W$2103,"",0,1),""))</f>
        <v>901327111</v>
      </c>
      <c r="F752" s="47" t="str">
        <f t="array" ref="F752">IF(B752="","",IFERROR(XLOOKUP(E752,PROVEEDORES!$A$2:$A$200,PROVEEDORES!$B$2:$B$200,"NO ENCONTRADO",0,1),""))</f>
        <v>TORNOHIMEC SAS</v>
      </c>
      <c r="G752" s="47" t="str">
        <f t="array" ref="G752">IF(B752="","",IFERROR(XLOOKUP(B752,DATA!$B$4:$B$2103,DATA!$L$4:$L$2103,"",0,1),""))</f>
        <v>UND</v>
      </c>
      <c r="H752" s="47">
        <f t="array" ref="H752">IF(B752="","",IFERROR(XLOOKUP(B752,DATA!$B$4:$B$2103,DATA!$E$4:$E$2103,0,0,1),0))</f>
        <v>0</v>
      </c>
      <c r="I752" s="48">
        <f t="array" ref="I752">IF(B752="","",IFERROR(XLOOKUP(B752,DATA!$B$4:$B$2103,DATA!$F$4:$F$2103,0,0,1),0))</f>
        <v>214200</v>
      </c>
      <c r="J752" s="48">
        <f t="shared" si="1"/>
        <v>0</v>
      </c>
      <c r="K752" s="47">
        <f t="array" ref="K752">IF(B752="","",IFERROR(XLOOKUP(B752,DATA!$B$4:$B$2103,DATA!$N$4:$N$2103,0,0,1),0))</f>
        <v>1</v>
      </c>
      <c r="L752" s="85">
        <f t="shared" si="2"/>
        <v>0.002739726027</v>
      </c>
      <c r="M752" s="47">
        <f t="array" ref="M752">IF(B752="","",IFERROR(XLOOKUP(B752,DATA!$B$4:$B$2103,DATA!$P$4:$P$2103,0,0,1),0))</f>
        <v>0</v>
      </c>
      <c r="N752" s="47">
        <f t="shared" si="3"/>
        <v>0</v>
      </c>
      <c r="O752" s="47">
        <f t="shared" si="4"/>
        <v>0</v>
      </c>
      <c r="P752" s="47">
        <f t="shared" si="5"/>
        <v>0</v>
      </c>
      <c r="Q752" s="47" t="str">
        <f t="shared" si="6"/>
        <v>CRITICO</v>
      </c>
      <c r="R752" s="47" t="str">
        <f t="shared" si="7"/>
        <v>PEDIR INMEDIATAMENTE</v>
      </c>
      <c r="S752" s="47">
        <f t="shared" si="8"/>
        <v>0</v>
      </c>
      <c r="T752" s="48">
        <f t="shared" si="9"/>
        <v>0</v>
      </c>
      <c r="U752" s="47" t="str">
        <f t="array" ref="U752">IF(B752="","",IFERROR(XLOOKUP(B752,DATA!$B$4:$B$2103,DATA!$M$4:$M$2103,"",0,1),""))</f>
        <v>C</v>
      </c>
      <c r="V752" s="47" t="str">
        <f t="array" ref="V752">IF(B752="","",IFERROR(XLOOKUP(B752,DATA!$B$4:$B$2103,DATA!$X$4:$X$2103,"",0,1),""))</f>
        <v>SU01A0202</v>
      </c>
      <c r="W752" s="47" t="str">
        <f t="array" ref="W752">IF(B752="","",IFERROR(XLOOKUP(B752,DATA!$B$4:$B$2103,DATA!$H$4:$H$2103,"",0,1),""))</f>
        <v>PLATAFORMA</v>
      </c>
      <c r="X752" s="47" t="str">
        <f t="shared" si="10"/>
        <v>4-BAJA</v>
      </c>
      <c r="Y752" s="65">
        <f t="shared" si="11"/>
        <v>1.00752</v>
      </c>
      <c r="Z752" s="47">
        <f t="shared" si="12"/>
        <v>56103154</v>
      </c>
    </row>
    <row r="753" ht="15.75" customHeight="1">
      <c r="B753" s="52">
        <f>IF(DATA!B753="","",DATA!B753)</f>
        <v>56103155</v>
      </c>
      <c r="C753" s="52">
        <f t="array" ref="C753">IF(B753="","",IFERROR(XLOOKUP(B753,DATA!$B$4:$B$2103,DATA!$D$4:$D$2103,"",0,1),""))</f>
        <v>20441977</v>
      </c>
      <c r="D753" s="52" t="str">
        <f t="array" ref="D753">IF(B753="","",IFERROR(XLOOKUP(B753,DATA!$B$4:$B$2103,DATA!$C$4:$C$2103,"",0,1),""))</f>
        <v>KIT ACOPLAMIENTO COMPRESOR (CONTRAPESA)</v>
      </c>
      <c r="E753" s="52">
        <f t="array" ref="E753">IF(B753="","",IFERROR(XLOOKUP(B753,DATA!$B$4:$B$2103,DATA!$W$4:$W$2103,"",0,1),""))</f>
        <v>900315569</v>
      </c>
      <c r="F753" s="52" t="str">
        <f t="array" ref="F753">IF(B753="","",IFERROR(XLOOKUP(E753,PROVEEDORES!$A$2:$A$200,PROVEEDORES!$B$2:$B$200,"NO ENCONTRADO",0,1),""))</f>
        <v>VOLVO GROUP COLOMBIA S A S</v>
      </c>
      <c r="G753" s="52" t="str">
        <f t="array" ref="G753">IF(B753="","",IFERROR(XLOOKUP(B753,DATA!$B$4:$B$2103,DATA!$L$4:$L$2103,"",0,1),""))</f>
        <v>UND</v>
      </c>
      <c r="H753" s="52">
        <f t="array" ref="H753">IF(B753="","",IFERROR(XLOOKUP(B753,DATA!$B$4:$B$2103,DATA!$E$4:$E$2103,0,0,1),0))</f>
        <v>1</v>
      </c>
      <c r="I753" s="53">
        <f t="array" ref="I753">IF(B753="","",IFERROR(XLOOKUP(B753,DATA!$B$4:$B$2103,DATA!$F$4:$F$2103,0,0,1),0))</f>
        <v>5006501</v>
      </c>
      <c r="J753" s="53">
        <f t="shared" si="1"/>
        <v>5006501</v>
      </c>
      <c r="K753" s="52">
        <f t="array" ref="K753">IF(B753="","",IFERROR(XLOOKUP(B753,DATA!$B$4:$B$2103,DATA!$N$4:$N$2103,0,0,1),0))</f>
        <v>16</v>
      </c>
      <c r="L753" s="86">
        <f t="shared" si="2"/>
        <v>0.04383561644</v>
      </c>
      <c r="M753" s="52">
        <f t="array" ref="M753">IF(B753="","",IFERROR(XLOOKUP(B753,DATA!$B$4:$B$2103,DATA!$P$4:$P$2103,0,0,1),0))</f>
        <v>0</v>
      </c>
      <c r="N753" s="52">
        <f t="shared" si="3"/>
        <v>0</v>
      </c>
      <c r="O753" s="52">
        <f t="shared" si="4"/>
        <v>0</v>
      </c>
      <c r="P753" s="52">
        <f t="shared" si="5"/>
        <v>23</v>
      </c>
      <c r="Q753" s="52" t="str">
        <f t="shared" si="6"/>
        <v>OPTIMO</v>
      </c>
      <c r="R753" s="52" t="str">
        <f t="shared" si="7"/>
        <v>NIVEL OPTIMO</v>
      </c>
      <c r="S753" s="52">
        <f t="shared" si="8"/>
        <v>0</v>
      </c>
      <c r="T753" s="53">
        <f t="shared" si="9"/>
        <v>0</v>
      </c>
      <c r="U753" s="52" t="str">
        <f t="array" ref="U753">IF(B753="","",IFERROR(XLOOKUP(B753,DATA!$B$4:$B$2103,DATA!$M$4:$M$2103,"",0,1),""))</f>
        <v>C</v>
      </c>
      <c r="V753" s="52" t="str">
        <f t="array" ref="V753">IF(B753="","",IFERROR(XLOOKUP(B753,DATA!$B$4:$B$2103,DATA!$X$4:$X$2103,"",0,1),""))</f>
        <v>SU01F0202</v>
      </c>
      <c r="W753" s="52" t="str">
        <f t="array" ref="W753">IF(B753="","",IFERROR(XLOOKUP(B753,DATA!$B$4:$B$2103,DATA!$H$4:$H$2103,"",0,1),""))</f>
        <v>PLATAFORMA</v>
      </c>
      <c r="X753" s="52" t="str">
        <f t="shared" si="10"/>
        <v>4-BAJA</v>
      </c>
      <c r="Y753" s="87" t="str">
        <f t="shared" si="11"/>
        <v/>
      </c>
      <c r="Z753" s="52" t="str">
        <f t="shared" si="12"/>
        <v/>
      </c>
    </row>
    <row r="754" ht="15.75" customHeight="1">
      <c r="B754" s="47">
        <f>IF(DATA!B754="","",DATA!B754)</f>
        <v>56103156</v>
      </c>
      <c r="C754" s="47">
        <f t="array" ref="C754">IF(B754="","",IFERROR(XLOOKUP(B754,DATA!$B$4:$B$2103,DATA!$D$4:$D$2103,"",0,1),""))</f>
        <v>85006863</v>
      </c>
      <c r="D754" s="47" t="str">
        <f t="array" ref="D754">IF(B754="","",IFERROR(XLOOKUP(B754,DATA!$B$4:$B$2103,DATA!$C$4:$C$2103,"",0,1),""))</f>
        <v>CAMARA DE FRENO DELANTERA</v>
      </c>
      <c r="E754" s="47">
        <f t="array" ref="E754">IF(B754="","",IFERROR(XLOOKUP(B754,DATA!$B$4:$B$2103,DATA!$W$4:$W$2103,"",0,1),""))</f>
        <v>900315569</v>
      </c>
      <c r="F754" s="47" t="str">
        <f t="array" ref="F754">IF(B754="","",IFERROR(XLOOKUP(E754,PROVEEDORES!$A$2:$A$200,PROVEEDORES!$B$2:$B$200,"NO ENCONTRADO",0,1),""))</f>
        <v>VOLVO GROUP COLOMBIA S A S</v>
      </c>
      <c r="G754" s="47" t="str">
        <f t="array" ref="G754">IF(B754="","",IFERROR(XLOOKUP(B754,DATA!$B$4:$B$2103,DATA!$L$4:$L$2103,"",0,1),""))</f>
        <v>UND</v>
      </c>
      <c r="H754" s="47">
        <f t="array" ref="H754">IF(B754="","",IFERROR(XLOOKUP(B754,DATA!$B$4:$B$2103,DATA!$E$4:$E$2103,0,0,1),0))</f>
        <v>0</v>
      </c>
      <c r="I754" s="48">
        <f t="array" ref="I754">IF(B754="","",IFERROR(XLOOKUP(B754,DATA!$B$4:$B$2103,DATA!$F$4:$F$2103,0,0,1),0))</f>
        <v>500000</v>
      </c>
      <c r="J754" s="48">
        <f t="shared" si="1"/>
        <v>0</v>
      </c>
      <c r="K754" s="47">
        <f t="array" ref="K754">IF(B754="","",IFERROR(XLOOKUP(B754,DATA!$B$4:$B$2103,DATA!$N$4:$N$2103,0,0,1),0))</f>
        <v>0</v>
      </c>
      <c r="L754" s="85">
        <f t="shared" si="2"/>
        <v>0</v>
      </c>
      <c r="M754" s="47">
        <f t="array" ref="M754">IF(B754="","",IFERROR(XLOOKUP(B754,DATA!$B$4:$B$2103,DATA!$P$4:$P$2103,0,0,1),0))</f>
        <v>0</v>
      </c>
      <c r="N754" s="47">
        <f t="shared" si="3"/>
        <v>0</v>
      </c>
      <c r="O754" s="47">
        <f t="shared" si="4"/>
        <v>0</v>
      </c>
      <c r="P754" s="47" t="str">
        <f t="shared" si="5"/>
        <v/>
      </c>
      <c r="Q754" s="47" t="str">
        <f t="shared" si="6"/>
        <v>CRITICO</v>
      </c>
      <c r="R754" s="47" t="str">
        <f t="shared" si="7"/>
        <v>PEDIR INMEDIATAMENTE</v>
      </c>
      <c r="S754" s="47">
        <f t="shared" si="8"/>
        <v>0</v>
      </c>
      <c r="T754" s="48">
        <f t="shared" si="9"/>
        <v>0</v>
      </c>
      <c r="U754" s="47" t="str">
        <f t="array" ref="U754">IF(B754="","",IFERROR(XLOOKUP(B754,DATA!$B$4:$B$2103,DATA!$M$4:$M$2103,"",0,1),""))</f>
        <v>C</v>
      </c>
      <c r="V754" s="47" t="str">
        <f t="array" ref="V754">IF(B754="","",IFERROR(XLOOKUP(B754,DATA!$B$4:$B$2103,DATA!$X$4:$X$2103,"",0,1),""))</f>
        <v>SU01A0202</v>
      </c>
      <c r="W754" s="47" t="str">
        <f t="array" ref="W754">IF(B754="","",IFERROR(XLOOKUP(B754,DATA!$B$4:$B$2103,DATA!$H$4:$H$2103,"",0,1),""))</f>
        <v>PLATAFORMA</v>
      </c>
      <c r="X754" s="47" t="str">
        <f t="shared" si="10"/>
        <v>4-BAJA</v>
      </c>
      <c r="Y754" s="65" t="str">
        <f t="shared" si="11"/>
        <v/>
      </c>
      <c r="Z754" s="47">
        <f t="shared" si="12"/>
        <v>56103156</v>
      </c>
    </row>
    <row r="755" ht="15.75" customHeight="1">
      <c r="B755" s="52" t="str">
        <f>IF(DATA!B755="","",DATA!B755)</f>
        <v>56103156-R</v>
      </c>
      <c r="C755" s="52">
        <f t="array" ref="C755">IF(B755="","",IFERROR(XLOOKUP(B755,DATA!$B$4:$B$2103,DATA!$D$4:$D$2103,"",0,1),""))</f>
        <v>85006863</v>
      </c>
      <c r="D755" s="52" t="str">
        <f t="array" ref="D755">IF(B755="","",IFERROR(XLOOKUP(B755,DATA!$B$4:$B$2103,DATA!$C$4:$C$2103,"",0,1),""))</f>
        <v>CAMARA DE FRENO DELANTERA</v>
      </c>
      <c r="E755" s="52">
        <f t="array" ref="E755">IF(B755="","",IFERROR(XLOOKUP(B755,DATA!$B$4:$B$2103,DATA!$W$4:$W$2103,"",0,1),""))</f>
        <v>900789008</v>
      </c>
      <c r="F755" s="52" t="str">
        <f t="array" ref="F755">IF(B755="","",IFERROR(XLOOKUP(E755,PROVEEDORES!$A$2:$A$200,PROVEEDORES!$B$2:$B$200,"NO ENCONTRADO",0,1),""))</f>
        <v>GRUPO EMPRESARIAL PINEDA SAS</v>
      </c>
      <c r="G755" s="52" t="str">
        <f t="array" ref="G755">IF(B755="","",IFERROR(XLOOKUP(B755,DATA!$B$4:$B$2103,DATA!$L$4:$L$2103,"",0,1),""))</f>
        <v>UND</v>
      </c>
      <c r="H755" s="52">
        <f t="array" ref="H755">IF(B755="","",IFERROR(XLOOKUP(B755,DATA!$B$4:$B$2103,DATA!$E$4:$E$2103,0,0,1),0))</f>
        <v>0</v>
      </c>
      <c r="I755" s="53">
        <f t="array" ref="I755">IF(B755="","",IFERROR(XLOOKUP(B755,DATA!$B$4:$B$2103,DATA!$F$4:$F$2103,0,0,1),0))</f>
        <v>500000</v>
      </c>
      <c r="J755" s="53">
        <f t="shared" si="1"/>
        <v>0</v>
      </c>
      <c r="K755" s="52">
        <f t="array" ref="K755">IF(B755="","",IFERROR(XLOOKUP(B755,DATA!$B$4:$B$2103,DATA!$N$4:$N$2103,0,0,1),0))</f>
        <v>1</v>
      </c>
      <c r="L755" s="86">
        <f t="shared" si="2"/>
        <v>0.002739726027</v>
      </c>
      <c r="M755" s="52">
        <f t="array" ref="M755">IF(B755="","",IFERROR(XLOOKUP(B755,DATA!$B$4:$B$2103,DATA!$P$4:$P$2103,0,0,1),0))</f>
        <v>0</v>
      </c>
      <c r="N755" s="52">
        <f t="shared" si="3"/>
        <v>0</v>
      </c>
      <c r="O755" s="52">
        <f t="shared" si="4"/>
        <v>0</v>
      </c>
      <c r="P755" s="52">
        <f t="shared" si="5"/>
        <v>0</v>
      </c>
      <c r="Q755" s="52" t="str">
        <f t="shared" si="6"/>
        <v>CRITICO</v>
      </c>
      <c r="R755" s="52" t="str">
        <f t="shared" si="7"/>
        <v>PEDIR INMEDIATAMENTE</v>
      </c>
      <c r="S755" s="52">
        <f t="shared" si="8"/>
        <v>0</v>
      </c>
      <c r="T755" s="53">
        <f t="shared" si="9"/>
        <v>0</v>
      </c>
      <c r="U755" s="52" t="str">
        <f t="array" ref="U755">IF(B755="","",IFERROR(XLOOKUP(B755,DATA!$B$4:$B$2103,DATA!$M$4:$M$2103,"",0,1),""))</f>
        <v>C</v>
      </c>
      <c r="V755" s="52" t="str">
        <f t="array" ref="V755">IF(B755="","",IFERROR(XLOOKUP(B755,DATA!$B$4:$B$2103,DATA!$X$4:$X$2103,"",0,1),""))</f>
        <v>SU01C0204</v>
      </c>
      <c r="W755" s="52" t="str">
        <f t="array" ref="W755">IF(B755="","",IFERROR(XLOOKUP(B755,DATA!$B$4:$B$2103,DATA!$H$4:$H$2103,"",0,1),""))</f>
        <v>PLATAFORMA</v>
      </c>
      <c r="X755" s="52" t="str">
        <f t="shared" si="10"/>
        <v>4-BAJA</v>
      </c>
      <c r="Y755" s="87">
        <f t="shared" si="11"/>
        <v>1.00755</v>
      </c>
      <c r="Z755" s="52" t="str">
        <f t="shared" si="12"/>
        <v>56103156-R</v>
      </c>
    </row>
    <row r="756" ht="15.75" customHeight="1">
      <c r="B756" s="47">
        <f>IF(DATA!B756="","",DATA!B756)</f>
        <v>56103157</v>
      </c>
      <c r="C756" s="47" t="str">
        <f t="array" ref="C756">IF(B756="","",IFERROR(XLOOKUP(B756,DATA!$B$4:$B$2103,DATA!$D$4:$D$2103,"",0,1),""))</f>
        <v/>
      </c>
      <c r="D756" s="47" t="str">
        <f t="array" ref="D756">IF(B756="","",IFERROR(XLOOKUP(B756,DATA!$B$4:$B$2103,DATA!$C$4:$C$2103,"",0,1),""))</f>
        <v>DIAFRAGMA CAMARA DE FRENO TIPO 24</v>
      </c>
      <c r="E756" s="47">
        <f t="array" ref="E756">IF(B756="","",IFERROR(XLOOKUP(B756,DATA!$B$4:$B$2103,DATA!$W$4:$W$2103,"",0,1),""))</f>
        <v>900789008</v>
      </c>
      <c r="F756" s="47" t="str">
        <f t="array" ref="F756">IF(B756="","",IFERROR(XLOOKUP(E756,PROVEEDORES!$A$2:$A$200,PROVEEDORES!$B$2:$B$200,"NO ENCONTRADO",0,1),""))</f>
        <v>GRUPO EMPRESARIAL PINEDA SAS</v>
      </c>
      <c r="G756" s="47" t="str">
        <f t="array" ref="G756">IF(B756="","",IFERROR(XLOOKUP(B756,DATA!$B$4:$B$2103,DATA!$L$4:$L$2103,"",0,1),""))</f>
        <v>UND</v>
      </c>
      <c r="H756" s="47">
        <f t="array" ref="H756">IF(B756="","",IFERROR(XLOOKUP(B756,DATA!$B$4:$B$2103,DATA!$E$4:$E$2103,0,0,1),0))</f>
        <v>12</v>
      </c>
      <c r="I756" s="48">
        <f t="array" ref="I756">IF(B756="","",IFERROR(XLOOKUP(B756,DATA!$B$4:$B$2103,DATA!$F$4:$F$2103,0,0,1),0))</f>
        <v>61880</v>
      </c>
      <c r="J756" s="48">
        <f t="shared" si="1"/>
        <v>742560</v>
      </c>
      <c r="K756" s="47">
        <f t="array" ref="K756">IF(B756="","",IFERROR(XLOOKUP(B756,DATA!$B$4:$B$2103,DATA!$N$4:$N$2103,0,0,1),0))</f>
        <v>40</v>
      </c>
      <c r="L756" s="85">
        <f t="shared" si="2"/>
        <v>0.1095890411</v>
      </c>
      <c r="M756" s="47">
        <f t="array" ref="M756">IF(B756="","",IFERROR(XLOOKUP(B756,DATA!$B$4:$B$2103,DATA!$P$4:$P$2103,0,0,1),0))</f>
        <v>0</v>
      </c>
      <c r="N756" s="47">
        <f t="shared" si="3"/>
        <v>0</v>
      </c>
      <c r="O756" s="47">
        <f t="shared" si="4"/>
        <v>1</v>
      </c>
      <c r="P756" s="47">
        <f t="shared" si="5"/>
        <v>110</v>
      </c>
      <c r="Q756" s="47" t="str">
        <f t="shared" si="6"/>
        <v>OPTIMO</v>
      </c>
      <c r="R756" s="47" t="str">
        <f t="shared" si="7"/>
        <v>NIVEL OPTIMO</v>
      </c>
      <c r="S756" s="47">
        <f t="shared" si="8"/>
        <v>0</v>
      </c>
      <c r="T756" s="48">
        <f t="shared" si="9"/>
        <v>0</v>
      </c>
      <c r="U756" s="47" t="str">
        <f t="array" ref="U756">IF(B756="","",IFERROR(XLOOKUP(B756,DATA!$B$4:$B$2103,DATA!$M$4:$M$2103,"",0,1),""))</f>
        <v>C</v>
      </c>
      <c r="V756" s="47" t="str">
        <f t="array" ref="V756">IF(B756="","",IFERROR(XLOOKUP(B756,DATA!$B$4:$B$2103,DATA!$X$4:$X$2103,"",0,1),""))</f>
        <v>SU01E0302</v>
      </c>
      <c r="W756" s="47" t="str">
        <f t="array" ref="W756">IF(B756="","",IFERROR(XLOOKUP(B756,DATA!$B$4:$B$2103,DATA!$H$4:$H$2103,"",0,1),""))</f>
        <v>PLATAFORMA</v>
      </c>
      <c r="X756" s="47" t="str">
        <f t="shared" si="10"/>
        <v>4-BAJA</v>
      </c>
      <c r="Y756" s="65" t="str">
        <f t="shared" si="11"/>
        <v/>
      </c>
      <c r="Z756" s="47" t="str">
        <f t="shared" si="12"/>
        <v/>
      </c>
    </row>
    <row r="757" ht="15.75" customHeight="1">
      <c r="B757" s="52">
        <f>IF(DATA!B757="","",DATA!B757)</f>
        <v>56103158</v>
      </c>
      <c r="C757" s="52">
        <f t="array" ref="C757">IF(B757="","",IFERROR(XLOOKUP(B757,DATA!$B$4:$B$2103,DATA!$D$4:$D$2103,"",0,1),""))</f>
        <v>992258</v>
      </c>
      <c r="D757" s="52" t="str">
        <f t="array" ref="D757">IF(B757="","",IFERROR(XLOOKUP(B757,DATA!$B$4:$B$2103,DATA!$C$4:$C$2103,"",0,1),""))</f>
        <v>NIPLE 3 VIAS</v>
      </c>
      <c r="E757" s="52">
        <f t="array" ref="E757">IF(B757="","",IFERROR(XLOOKUP(B757,DATA!$B$4:$B$2103,DATA!$W$4:$W$2103,"",0,1),""))</f>
        <v>900315569</v>
      </c>
      <c r="F757" s="52" t="str">
        <f t="array" ref="F757">IF(B757="","",IFERROR(XLOOKUP(E757,PROVEEDORES!$A$2:$A$200,PROVEEDORES!$B$2:$B$200,"NO ENCONTRADO",0,1),""))</f>
        <v>VOLVO GROUP COLOMBIA S A S</v>
      </c>
      <c r="G757" s="52" t="str">
        <f t="array" ref="G757">IF(B757="","",IFERROR(XLOOKUP(B757,DATA!$B$4:$B$2103,DATA!$L$4:$L$2103,"",0,1),""))</f>
        <v>UND</v>
      </c>
      <c r="H757" s="52">
        <f t="array" ref="H757">IF(B757="","",IFERROR(XLOOKUP(B757,DATA!$B$4:$B$2103,DATA!$E$4:$E$2103,0,0,1),0))</f>
        <v>2</v>
      </c>
      <c r="I757" s="53">
        <f t="array" ref="I757">IF(B757="","",IFERROR(XLOOKUP(B757,DATA!$B$4:$B$2103,DATA!$F$4:$F$2103,0,0,1),0))</f>
        <v>57740.29</v>
      </c>
      <c r="J757" s="53">
        <f t="shared" si="1"/>
        <v>115480.58</v>
      </c>
      <c r="K757" s="52">
        <f t="array" ref="K757">IF(B757="","",IFERROR(XLOOKUP(B757,DATA!$B$4:$B$2103,DATA!$N$4:$N$2103,0,0,1),0))</f>
        <v>0</v>
      </c>
      <c r="L757" s="86">
        <f t="shared" si="2"/>
        <v>0</v>
      </c>
      <c r="M757" s="52">
        <f t="array" ref="M757">IF(B757="","",IFERROR(XLOOKUP(B757,DATA!$B$4:$B$2103,DATA!$P$4:$P$2103,0,0,1),0))</f>
        <v>0</v>
      </c>
      <c r="N757" s="52">
        <f t="shared" si="3"/>
        <v>0</v>
      </c>
      <c r="O757" s="52">
        <f t="shared" si="4"/>
        <v>0</v>
      </c>
      <c r="P757" s="52" t="str">
        <f t="shared" si="5"/>
        <v/>
      </c>
      <c r="Q757" s="52" t="str">
        <f t="shared" si="6"/>
        <v>EXCESO</v>
      </c>
      <c r="R757" s="52" t="str">
        <f t="shared" si="7"/>
        <v>EVALUAR REDUCCION</v>
      </c>
      <c r="S757" s="52">
        <f t="shared" si="8"/>
        <v>0</v>
      </c>
      <c r="T757" s="53">
        <f t="shared" si="9"/>
        <v>0</v>
      </c>
      <c r="U757" s="52" t="str">
        <f t="array" ref="U757">IF(B757="","",IFERROR(XLOOKUP(B757,DATA!$B$4:$B$2103,DATA!$M$4:$M$2103,"",0,1),""))</f>
        <v>C</v>
      </c>
      <c r="V757" s="52" t="str">
        <f t="array" ref="V757">IF(B757="","",IFERROR(XLOOKUP(B757,DATA!$B$4:$B$2103,DATA!$X$4:$X$2103,"",0,1),""))</f>
        <v>SU01A0202</v>
      </c>
      <c r="W757" s="52" t="str">
        <f t="array" ref="W757">IF(B757="","",IFERROR(XLOOKUP(B757,DATA!$B$4:$B$2103,DATA!$H$4:$H$2103,"",0,1),""))</f>
        <v>PLATAFORMA</v>
      </c>
      <c r="X757" s="52" t="str">
        <f t="shared" si="10"/>
        <v>4-BAJA</v>
      </c>
      <c r="Y757" s="87" t="str">
        <f t="shared" si="11"/>
        <v/>
      </c>
      <c r="Z757" s="52" t="str">
        <f t="shared" si="12"/>
        <v/>
      </c>
    </row>
    <row r="758" ht="15.75" customHeight="1">
      <c r="B758" s="47">
        <f>IF(DATA!B758="","",DATA!B758)</f>
        <v>56103159</v>
      </c>
      <c r="C758" s="47" t="str">
        <f t="array" ref="C758">IF(B758="","",IFERROR(XLOOKUP(B758,DATA!$B$4:$B$2103,DATA!$D$4:$D$2103,"",0,1),""))</f>
        <v/>
      </c>
      <c r="D758" s="47" t="str">
        <f t="array" ref="D758">IF(B758="","",IFERROR(XLOOKUP(B758,DATA!$B$4:$B$2103,DATA!$C$4:$C$2103,"",0,1),""))</f>
        <v>CIGÜEÑAL COMPRESOR</v>
      </c>
      <c r="E758" s="47">
        <f t="array" ref="E758">IF(B758="","",IFERROR(XLOOKUP(B758,DATA!$B$4:$B$2103,DATA!$W$4:$W$2103,"",0,1),""))</f>
        <v>900789008</v>
      </c>
      <c r="F758" s="47" t="str">
        <f t="array" ref="F758">IF(B758="","",IFERROR(XLOOKUP(E758,PROVEEDORES!$A$2:$A$200,PROVEEDORES!$B$2:$B$200,"NO ENCONTRADO",0,1),""))</f>
        <v>GRUPO EMPRESARIAL PINEDA SAS</v>
      </c>
      <c r="G758" s="47" t="str">
        <f t="array" ref="G758">IF(B758="","",IFERROR(XLOOKUP(B758,DATA!$B$4:$B$2103,DATA!$L$4:$L$2103,"",0,1),""))</f>
        <v>UND</v>
      </c>
      <c r="H758" s="47">
        <f t="array" ref="H758">IF(B758="","",IFERROR(XLOOKUP(B758,DATA!$B$4:$B$2103,DATA!$E$4:$E$2103,0,0,1),0))</f>
        <v>1</v>
      </c>
      <c r="I758" s="48">
        <f t="array" ref="I758">IF(B758="","",IFERROR(XLOOKUP(B758,DATA!$B$4:$B$2103,DATA!$F$4:$F$2103,0,0,1),0))</f>
        <v>934150</v>
      </c>
      <c r="J758" s="48">
        <f t="shared" si="1"/>
        <v>934150</v>
      </c>
      <c r="K758" s="47">
        <f t="array" ref="K758">IF(B758="","",IFERROR(XLOOKUP(B758,DATA!$B$4:$B$2103,DATA!$N$4:$N$2103,0,0,1),0))</f>
        <v>0</v>
      </c>
      <c r="L758" s="85">
        <f t="shared" si="2"/>
        <v>0</v>
      </c>
      <c r="M758" s="47">
        <f t="array" ref="M758">IF(B758="","",IFERROR(XLOOKUP(B758,DATA!$B$4:$B$2103,DATA!$P$4:$P$2103,0,0,1),0))</f>
        <v>0</v>
      </c>
      <c r="N758" s="47">
        <f t="shared" si="3"/>
        <v>0</v>
      </c>
      <c r="O758" s="47">
        <f t="shared" si="4"/>
        <v>0</v>
      </c>
      <c r="P758" s="47" t="str">
        <f t="shared" si="5"/>
        <v/>
      </c>
      <c r="Q758" s="47" t="str">
        <f t="shared" si="6"/>
        <v>EXCESO</v>
      </c>
      <c r="R758" s="47" t="str">
        <f t="shared" si="7"/>
        <v>EVALUAR REDUCCION</v>
      </c>
      <c r="S758" s="47">
        <f t="shared" si="8"/>
        <v>0</v>
      </c>
      <c r="T758" s="48">
        <f t="shared" si="9"/>
        <v>0</v>
      </c>
      <c r="U758" s="47" t="str">
        <f t="array" ref="U758">IF(B758="","",IFERROR(XLOOKUP(B758,DATA!$B$4:$B$2103,DATA!$M$4:$M$2103,"",0,1),""))</f>
        <v>C</v>
      </c>
      <c r="V758" s="47" t="str">
        <f t="array" ref="V758">IF(B758="","",IFERROR(XLOOKUP(B758,DATA!$B$4:$B$2103,DATA!$X$4:$X$2103,"",0,1),""))</f>
        <v>SU01F0207</v>
      </c>
      <c r="W758" s="47" t="str">
        <f t="array" ref="W758">IF(B758="","",IFERROR(XLOOKUP(B758,DATA!$B$4:$B$2103,DATA!$H$4:$H$2103,"",0,1),""))</f>
        <v>PLATAFORMA</v>
      </c>
      <c r="X758" s="47" t="str">
        <f t="shared" si="10"/>
        <v>4-BAJA</v>
      </c>
      <c r="Y758" s="65" t="str">
        <f t="shared" si="11"/>
        <v/>
      </c>
      <c r="Z758" s="47" t="str">
        <f t="shared" si="12"/>
        <v/>
      </c>
    </row>
    <row r="759" ht="15.75" customHeight="1">
      <c r="B759" s="52">
        <f>IF(DATA!B759="","",DATA!B759)</f>
        <v>6430200</v>
      </c>
      <c r="C759" s="52">
        <f t="array" ref="C759">IF(B759="","",IFERROR(XLOOKUP(B759,DATA!$B$4:$B$2103,DATA!$D$4:$D$2103,"",0,1),""))</f>
        <v>3177938</v>
      </c>
      <c r="D759" s="52" t="str">
        <f t="array" ref="D759">IF(B759="","",IFERROR(XLOOKUP(B759,DATA!$B$4:$B$2103,DATA!$C$4:$C$2103,"",0,1),""))</f>
        <v>BARRA DE ACOPLAMIENTO DE DIRECCION</v>
      </c>
      <c r="E759" s="52">
        <f t="array" ref="E759">IF(B759="","",IFERROR(XLOOKUP(B759,DATA!$B$4:$B$2103,DATA!$W$4:$W$2103,"",0,1),""))</f>
        <v>900315569</v>
      </c>
      <c r="F759" s="52" t="str">
        <f t="array" ref="F759">IF(B759="","",IFERROR(XLOOKUP(E759,PROVEEDORES!$A$2:$A$200,PROVEEDORES!$B$2:$B$200,"NO ENCONTRADO",0,1),""))</f>
        <v>VOLVO GROUP COLOMBIA S A S</v>
      </c>
      <c r="G759" s="52" t="str">
        <f t="array" ref="G759">IF(B759="","",IFERROR(XLOOKUP(B759,DATA!$B$4:$B$2103,DATA!$L$4:$L$2103,"",0,1),""))</f>
        <v>UND</v>
      </c>
      <c r="H759" s="52">
        <f t="array" ref="H759">IF(B759="","",IFERROR(XLOOKUP(B759,DATA!$B$4:$B$2103,DATA!$E$4:$E$2103,0,0,1),0))</f>
        <v>0</v>
      </c>
      <c r="I759" s="53">
        <f t="array" ref="I759">IF(B759="","",IFERROR(XLOOKUP(B759,DATA!$B$4:$B$2103,DATA!$F$4:$F$2103,0,0,1),0))</f>
        <v>2254685</v>
      </c>
      <c r="J759" s="53">
        <f t="shared" si="1"/>
        <v>0</v>
      </c>
      <c r="K759" s="52">
        <f t="array" ref="K759">IF(B759="","",IFERROR(XLOOKUP(B759,DATA!$B$4:$B$2103,DATA!$N$4:$N$2103,0,0,1),0))</f>
        <v>5</v>
      </c>
      <c r="L759" s="86">
        <f t="shared" si="2"/>
        <v>0.01369863014</v>
      </c>
      <c r="M759" s="52">
        <f t="array" ref="M759">IF(B759="","",IFERROR(XLOOKUP(B759,DATA!$B$4:$B$2103,DATA!$P$4:$P$2103,0,0,1),0))</f>
        <v>0</v>
      </c>
      <c r="N759" s="52">
        <f t="shared" si="3"/>
        <v>0</v>
      </c>
      <c r="O759" s="52">
        <f t="shared" si="4"/>
        <v>0</v>
      </c>
      <c r="P759" s="52">
        <f t="shared" si="5"/>
        <v>0</v>
      </c>
      <c r="Q759" s="52" t="str">
        <f t="shared" si="6"/>
        <v>CRITICO</v>
      </c>
      <c r="R759" s="52" t="str">
        <f t="shared" si="7"/>
        <v>PEDIR INMEDIATAMENTE</v>
      </c>
      <c r="S759" s="52">
        <f t="shared" si="8"/>
        <v>0</v>
      </c>
      <c r="T759" s="53">
        <f t="shared" si="9"/>
        <v>0</v>
      </c>
      <c r="U759" s="52" t="str">
        <f t="array" ref="U759">IF(B759="","",IFERROR(XLOOKUP(B759,DATA!$B$4:$B$2103,DATA!$M$4:$M$2103,"",0,1),""))</f>
        <v>B</v>
      </c>
      <c r="V759" s="52" t="str">
        <f t="array" ref="V759">IF(B759="","",IFERROR(XLOOKUP(B759,DATA!$B$4:$B$2103,DATA!$X$4:$X$2103,"",0,1),""))</f>
        <v>SU01A0201</v>
      </c>
      <c r="W759" s="52" t="str">
        <f t="array" ref="W759">IF(B759="","",IFERROR(XLOOKUP(B759,DATA!$B$4:$B$2103,DATA!$H$4:$H$2103,"",0,1),""))</f>
        <v>PLATAFORMA</v>
      </c>
      <c r="X759" s="52" t="str">
        <f t="shared" si="10"/>
        <v>3-MEDIA</v>
      </c>
      <c r="Y759" s="87">
        <f t="shared" si="11"/>
        <v>5.00759</v>
      </c>
      <c r="Z759" s="52">
        <f t="shared" si="12"/>
        <v>6430200</v>
      </c>
    </row>
    <row r="760" ht="15.75" customHeight="1">
      <c r="B760" s="47">
        <f>IF(DATA!B760="","",DATA!B760)</f>
        <v>6430201</v>
      </c>
      <c r="C760" s="47">
        <f t="array" ref="C760">IF(B760="","",IFERROR(XLOOKUP(B760,DATA!$B$4:$B$2103,DATA!$D$4:$D$2103,"",0,1),""))</f>
        <v>3092471</v>
      </c>
      <c r="D760" s="47" t="str">
        <f t="array" ref="D760">IF(B760="","",IFERROR(XLOOKUP(B760,DATA!$B$4:$B$2103,DATA!$C$4:$C$2103,"",0,1),""))</f>
        <v>ROTULA DE BARRA DE ACOPLAMIENTO ROSCA IZQUIERDA</v>
      </c>
      <c r="E760" s="47">
        <f t="array" ref="E760">IF(B760="","",IFERROR(XLOOKUP(B760,DATA!$B$4:$B$2103,DATA!$W$4:$W$2103,"",0,1),""))</f>
        <v>900315569</v>
      </c>
      <c r="F760" s="47" t="str">
        <f t="array" ref="F760">IF(B760="","",IFERROR(XLOOKUP(E760,PROVEEDORES!$A$2:$A$200,PROVEEDORES!$B$2:$B$200,"NO ENCONTRADO",0,1),""))</f>
        <v>VOLVO GROUP COLOMBIA S A S</v>
      </c>
      <c r="G760" s="47" t="str">
        <f t="array" ref="G760">IF(B760="","",IFERROR(XLOOKUP(B760,DATA!$B$4:$B$2103,DATA!$L$4:$L$2103,"",0,1),""))</f>
        <v>UND</v>
      </c>
      <c r="H760" s="47">
        <f t="array" ref="H760">IF(B760="","",IFERROR(XLOOKUP(B760,DATA!$B$4:$B$2103,DATA!$E$4:$E$2103,0,0,1),0))</f>
        <v>4</v>
      </c>
      <c r="I760" s="48">
        <f t="array" ref="I760">IF(B760="","",IFERROR(XLOOKUP(B760,DATA!$B$4:$B$2103,DATA!$F$4:$F$2103,0,0,1),0))</f>
        <v>724932.7</v>
      </c>
      <c r="J760" s="48">
        <f t="shared" si="1"/>
        <v>2899730.8</v>
      </c>
      <c r="K760" s="47">
        <f t="array" ref="K760">IF(B760="","",IFERROR(XLOOKUP(B760,DATA!$B$4:$B$2103,DATA!$N$4:$N$2103,0,0,1),0))</f>
        <v>2</v>
      </c>
      <c r="L760" s="85">
        <f t="shared" si="2"/>
        <v>0.005479452055</v>
      </c>
      <c r="M760" s="47">
        <f t="array" ref="M760">IF(B760="","",IFERROR(XLOOKUP(B760,DATA!$B$4:$B$2103,DATA!$P$4:$P$2103,0,0,1),0))</f>
        <v>0</v>
      </c>
      <c r="N760" s="47">
        <f t="shared" si="3"/>
        <v>0</v>
      </c>
      <c r="O760" s="47">
        <f t="shared" si="4"/>
        <v>0</v>
      </c>
      <c r="P760" s="47">
        <f t="shared" si="5"/>
        <v>730</v>
      </c>
      <c r="Q760" s="47" t="str">
        <f t="shared" si="6"/>
        <v>EXCESO</v>
      </c>
      <c r="R760" s="47" t="str">
        <f t="shared" si="7"/>
        <v>EVALUAR REDUCCION</v>
      </c>
      <c r="S760" s="47">
        <f t="shared" si="8"/>
        <v>0</v>
      </c>
      <c r="T760" s="48">
        <f t="shared" si="9"/>
        <v>0</v>
      </c>
      <c r="U760" s="47" t="str">
        <f t="array" ref="U760">IF(B760="","",IFERROR(XLOOKUP(B760,DATA!$B$4:$B$2103,DATA!$M$4:$M$2103,"",0,1),""))</f>
        <v>B</v>
      </c>
      <c r="V760" s="47" t="str">
        <f t="array" ref="V760">IF(B760="","",IFERROR(XLOOKUP(B760,DATA!$B$4:$B$2103,DATA!$X$4:$X$2103,"",0,1),""))</f>
        <v>SU01A0204</v>
      </c>
      <c r="W760" s="47" t="str">
        <f t="array" ref="W760">IF(B760="","",IFERROR(XLOOKUP(B760,DATA!$B$4:$B$2103,DATA!$H$4:$H$2103,"",0,1),""))</f>
        <v>PLATAFORMA</v>
      </c>
      <c r="X760" s="47" t="str">
        <f t="shared" si="10"/>
        <v>3-MEDIA</v>
      </c>
      <c r="Y760" s="65" t="str">
        <f t="shared" si="11"/>
        <v/>
      </c>
      <c r="Z760" s="47" t="str">
        <f t="shared" si="12"/>
        <v/>
      </c>
    </row>
    <row r="761" ht="15.75" customHeight="1">
      <c r="B761" s="52">
        <f>IF(DATA!B761="","",DATA!B761)</f>
        <v>6430202</v>
      </c>
      <c r="C761" s="52">
        <f t="array" ref="C761">IF(B761="","",IFERROR(XLOOKUP(B761,DATA!$B$4:$B$2103,DATA!$D$4:$D$2103,"",0,1),""))</f>
        <v>3092472</v>
      </c>
      <c r="D761" s="52" t="str">
        <f t="array" ref="D761">IF(B761="","",IFERROR(XLOOKUP(B761,DATA!$B$4:$B$2103,DATA!$C$4:$C$2103,"",0,1),""))</f>
        <v>ROTULA DE BARRA DE ACOPLAMIENTO ROSCA DERECHA</v>
      </c>
      <c r="E761" s="52">
        <f t="array" ref="E761">IF(B761="","",IFERROR(XLOOKUP(B761,DATA!$B$4:$B$2103,DATA!$W$4:$W$2103,"",0,1),""))</f>
        <v>900315569</v>
      </c>
      <c r="F761" s="52" t="str">
        <f t="array" ref="F761">IF(B761="","",IFERROR(XLOOKUP(E761,PROVEEDORES!$A$2:$A$200,PROVEEDORES!$B$2:$B$200,"NO ENCONTRADO",0,1),""))</f>
        <v>VOLVO GROUP COLOMBIA S A S</v>
      </c>
      <c r="G761" s="52" t="str">
        <f t="array" ref="G761">IF(B761="","",IFERROR(XLOOKUP(B761,DATA!$B$4:$B$2103,DATA!$L$4:$L$2103,"",0,1),""))</f>
        <v>UND</v>
      </c>
      <c r="H761" s="52">
        <f t="array" ref="H761">IF(B761="","",IFERROR(XLOOKUP(B761,DATA!$B$4:$B$2103,DATA!$E$4:$E$2103,0,0,1),0))</f>
        <v>5</v>
      </c>
      <c r="I761" s="53">
        <f t="array" ref="I761">IF(B761="","",IFERROR(XLOOKUP(B761,DATA!$B$4:$B$2103,DATA!$F$4:$F$2103,0,0,1),0))</f>
        <v>724932.7</v>
      </c>
      <c r="J761" s="53">
        <f t="shared" si="1"/>
        <v>3624663.5</v>
      </c>
      <c r="K761" s="52">
        <f t="array" ref="K761">IF(B761="","",IFERROR(XLOOKUP(B761,DATA!$B$4:$B$2103,DATA!$N$4:$N$2103,0,0,1),0))</f>
        <v>1</v>
      </c>
      <c r="L761" s="86">
        <f t="shared" si="2"/>
        <v>0.002739726027</v>
      </c>
      <c r="M761" s="52">
        <f t="array" ref="M761">IF(B761="","",IFERROR(XLOOKUP(B761,DATA!$B$4:$B$2103,DATA!$P$4:$P$2103,0,0,1),0))</f>
        <v>0</v>
      </c>
      <c r="N761" s="52">
        <f t="shared" si="3"/>
        <v>0</v>
      </c>
      <c r="O761" s="52">
        <f t="shared" si="4"/>
        <v>0</v>
      </c>
      <c r="P761" s="52">
        <f t="shared" si="5"/>
        <v>1825</v>
      </c>
      <c r="Q761" s="52" t="str">
        <f t="shared" si="6"/>
        <v>EXCESO</v>
      </c>
      <c r="R761" s="52" t="str">
        <f t="shared" si="7"/>
        <v>EVALUAR REDUCCION</v>
      </c>
      <c r="S761" s="52">
        <f t="shared" si="8"/>
        <v>0</v>
      </c>
      <c r="T761" s="53">
        <f t="shared" si="9"/>
        <v>0</v>
      </c>
      <c r="U761" s="52" t="str">
        <f t="array" ref="U761">IF(B761="","",IFERROR(XLOOKUP(B761,DATA!$B$4:$B$2103,DATA!$M$4:$M$2103,"",0,1),""))</f>
        <v>B</v>
      </c>
      <c r="V761" s="52" t="str">
        <f t="array" ref="V761">IF(B761="","",IFERROR(XLOOKUP(B761,DATA!$B$4:$B$2103,DATA!$X$4:$X$2103,"",0,1),""))</f>
        <v>SU01A0204</v>
      </c>
      <c r="W761" s="52" t="str">
        <f t="array" ref="W761">IF(B761="","",IFERROR(XLOOKUP(B761,DATA!$B$4:$B$2103,DATA!$H$4:$H$2103,"",0,1),""))</f>
        <v>PLATAFORMA</v>
      </c>
      <c r="X761" s="52" t="str">
        <f t="shared" si="10"/>
        <v>3-MEDIA</v>
      </c>
      <c r="Y761" s="87" t="str">
        <f t="shared" si="11"/>
        <v/>
      </c>
      <c r="Z761" s="52" t="str">
        <f t="shared" si="12"/>
        <v/>
      </c>
    </row>
    <row r="762" ht="15.75" customHeight="1">
      <c r="B762" s="47">
        <f>IF(DATA!B762="","",DATA!B762)</f>
        <v>6430203</v>
      </c>
      <c r="C762" s="47">
        <f t="array" ref="C762">IF(B762="","",IFERROR(XLOOKUP(B762,DATA!$B$4:$B$2103,DATA!$D$4:$D$2103,"",0,1),""))</f>
        <v>1594061</v>
      </c>
      <c r="D762" s="47" t="str">
        <f t="array" ref="D762">IF(B762="","",IFERROR(XLOOKUP(B762,DATA!$B$4:$B$2103,DATA!$C$4:$C$2103,"",0,1),""))</f>
        <v>NIPLE RACOR PRESION ACEITE HIDRAULICO</v>
      </c>
      <c r="E762" s="47">
        <f t="array" ref="E762">IF(B762="","",IFERROR(XLOOKUP(B762,DATA!$B$4:$B$2103,DATA!$W$4:$W$2103,"",0,1),""))</f>
        <v>900315569</v>
      </c>
      <c r="F762" s="47" t="str">
        <f t="array" ref="F762">IF(B762="","",IFERROR(XLOOKUP(E762,PROVEEDORES!$A$2:$A$200,PROVEEDORES!$B$2:$B$200,"NO ENCONTRADO",0,1),""))</f>
        <v>VOLVO GROUP COLOMBIA S A S</v>
      </c>
      <c r="G762" s="47" t="str">
        <f t="array" ref="G762">IF(B762="","",IFERROR(XLOOKUP(B762,DATA!$B$4:$B$2103,DATA!$L$4:$L$2103,"",0,1),""))</f>
        <v>UND</v>
      </c>
      <c r="H762" s="47">
        <f t="array" ref="H762">IF(B762="","",IFERROR(XLOOKUP(B762,DATA!$B$4:$B$2103,DATA!$E$4:$E$2103,0,0,1),0))</f>
        <v>1</v>
      </c>
      <c r="I762" s="48">
        <f t="array" ref="I762">IF(B762="","",IFERROR(XLOOKUP(B762,DATA!$B$4:$B$2103,DATA!$F$4:$F$2103,0,0,1),0))</f>
        <v>101089</v>
      </c>
      <c r="J762" s="48">
        <f t="shared" si="1"/>
        <v>101089</v>
      </c>
      <c r="K762" s="47">
        <f t="array" ref="K762">IF(B762="","",IFERROR(XLOOKUP(B762,DATA!$B$4:$B$2103,DATA!$N$4:$N$2103,0,0,1),0))</f>
        <v>10</v>
      </c>
      <c r="L762" s="85">
        <f t="shared" si="2"/>
        <v>0.02739726027</v>
      </c>
      <c r="M762" s="47">
        <f t="array" ref="M762">IF(B762="","",IFERROR(XLOOKUP(B762,DATA!$B$4:$B$2103,DATA!$P$4:$P$2103,0,0,1),0))</f>
        <v>0</v>
      </c>
      <c r="N762" s="47">
        <f t="shared" si="3"/>
        <v>0</v>
      </c>
      <c r="O762" s="47">
        <f t="shared" si="4"/>
        <v>0</v>
      </c>
      <c r="P762" s="47">
        <f t="shared" si="5"/>
        <v>37</v>
      </c>
      <c r="Q762" s="47" t="str">
        <f t="shared" si="6"/>
        <v>OPTIMO</v>
      </c>
      <c r="R762" s="47" t="str">
        <f t="shared" si="7"/>
        <v>NIVEL OPTIMO</v>
      </c>
      <c r="S762" s="47">
        <f t="shared" si="8"/>
        <v>0</v>
      </c>
      <c r="T762" s="48">
        <f t="shared" si="9"/>
        <v>0</v>
      </c>
      <c r="U762" s="47" t="str">
        <f t="array" ref="U762">IF(B762="","",IFERROR(XLOOKUP(B762,DATA!$B$4:$B$2103,DATA!$M$4:$M$2103,"",0,1),""))</f>
        <v>B</v>
      </c>
      <c r="V762" s="47" t="str">
        <f t="array" ref="V762">IF(B762="","",IFERROR(XLOOKUP(B762,DATA!$B$4:$B$2103,DATA!$X$4:$X$2103,"",0,1),""))</f>
        <v>SU01F0204</v>
      </c>
      <c r="W762" s="47" t="str">
        <f t="array" ref="W762">IF(B762="","",IFERROR(XLOOKUP(B762,DATA!$B$4:$B$2103,DATA!$H$4:$H$2103,"",0,1),""))</f>
        <v>PLATAFORMA</v>
      </c>
      <c r="X762" s="47" t="str">
        <f t="shared" si="10"/>
        <v>3-MEDIA</v>
      </c>
      <c r="Y762" s="65" t="str">
        <f t="shared" si="11"/>
        <v/>
      </c>
      <c r="Z762" s="47" t="str">
        <f t="shared" si="12"/>
        <v/>
      </c>
    </row>
    <row r="763" ht="15.75" customHeight="1">
      <c r="B763" s="52">
        <f>IF(DATA!B763="","",DATA!B763)</f>
        <v>6500107</v>
      </c>
      <c r="C763" s="52">
        <f t="array" ref="C763">IF(B763="","",IFERROR(XLOOKUP(B763,DATA!$B$4:$B$2103,DATA!$D$4:$D$2103,"",0,1),""))</f>
        <v>21461311</v>
      </c>
      <c r="D763" s="52" t="str">
        <f t="array" ref="D763">IF(B763="","",IFERROR(XLOOKUP(B763,DATA!$B$4:$B$2103,DATA!$C$4:$C$2103,"",0,1),""))</f>
        <v>BARRA TENSORA INFERIOR FIJA</v>
      </c>
      <c r="E763" s="52">
        <f t="array" ref="E763">IF(B763="","",IFERROR(XLOOKUP(B763,DATA!$B$4:$B$2103,DATA!$W$4:$W$2103,"",0,1),""))</f>
        <v>900315569</v>
      </c>
      <c r="F763" s="52" t="str">
        <f t="array" ref="F763">IF(B763="","",IFERROR(XLOOKUP(E763,PROVEEDORES!$A$2:$A$200,PROVEEDORES!$B$2:$B$200,"NO ENCONTRADO",0,1),""))</f>
        <v>VOLVO GROUP COLOMBIA S A S</v>
      </c>
      <c r="G763" s="52" t="str">
        <f t="array" ref="G763">IF(B763="","",IFERROR(XLOOKUP(B763,DATA!$B$4:$B$2103,DATA!$L$4:$L$2103,"",0,1),""))</f>
        <v>UND</v>
      </c>
      <c r="H763" s="52">
        <f t="array" ref="H763">IF(B763="","",IFERROR(XLOOKUP(B763,DATA!$B$4:$B$2103,DATA!$E$4:$E$2103,0,0,1),0))</f>
        <v>0</v>
      </c>
      <c r="I763" s="53">
        <f t="array" ref="I763">IF(B763="","",IFERROR(XLOOKUP(B763,DATA!$B$4:$B$2103,DATA!$F$4:$F$2103,0,0,1),0))</f>
        <v>2793547</v>
      </c>
      <c r="J763" s="53">
        <f t="shared" si="1"/>
        <v>0</v>
      </c>
      <c r="K763" s="52">
        <f t="array" ref="K763">IF(B763="","",IFERROR(XLOOKUP(B763,DATA!$B$4:$B$2103,DATA!$N$4:$N$2103,0,0,1),0))</f>
        <v>6</v>
      </c>
      <c r="L763" s="86">
        <f t="shared" si="2"/>
        <v>0.01643835616</v>
      </c>
      <c r="M763" s="52">
        <f t="array" ref="M763">IF(B763="","",IFERROR(XLOOKUP(B763,DATA!$B$4:$B$2103,DATA!$P$4:$P$2103,0,0,1),0))</f>
        <v>0</v>
      </c>
      <c r="N763" s="52">
        <f t="shared" si="3"/>
        <v>0</v>
      </c>
      <c r="O763" s="52">
        <f t="shared" si="4"/>
        <v>0</v>
      </c>
      <c r="P763" s="52">
        <f t="shared" si="5"/>
        <v>0</v>
      </c>
      <c r="Q763" s="52" t="str">
        <f t="shared" si="6"/>
        <v>CRITICO</v>
      </c>
      <c r="R763" s="52" t="str">
        <f t="shared" si="7"/>
        <v>PEDIR INMEDIATAMENTE</v>
      </c>
      <c r="S763" s="52">
        <f t="shared" si="8"/>
        <v>0</v>
      </c>
      <c r="T763" s="53">
        <f t="shared" si="9"/>
        <v>0</v>
      </c>
      <c r="U763" s="52" t="str">
        <f t="array" ref="U763">IF(B763="","",IFERROR(XLOOKUP(B763,DATA!$B$4:$B$2103,DATA!$M$4:$M$2103,"",0,1),""))</f>
        <v>B</v>
      </c>
      <c r="V763" s="52" t="str">
        <f t="array" ref="V763">IF(B763="","",IFERROR(XLOOKUP(B763,DATA!$B$4:$B$2103,DATA!$X$4:$X$2103,"",0,1),""))</f>
        <v>SU01A0202</v>
      </c>
      <c r="W763" s="52" t="str">
        <f t="array" ref="W763">IF(B763="","",IFERROR(XLOOKUP(B763,DATA!$B$4:$B$2103,DATA!$H$4:$H$2103,"",0,1),""))</f>
        <v>PLATAFORMA</v>
      </c>
      <c r="X763" s="52" t="str">
        <f t="shared" si="10"/>
        <v>3-MEDIA</v>
      </c>
      <c r="Y763" s="87">
        <f t="shared" si="11"/>
        <v>6.00763</v>
      </c>
      <c r="Z763" s="52">
        <f t="shared" si="12"/>
        <v>6500107</v>
      </c>
    </row>
    <row r="764" ht="15.75" customHeight="1">
      <c r="B764" s="47" t="str">
        <f>IF(DATA!B764="","",DATA!B764)</f>
        <v>6500107-R</v>
      </c>
      <c r="C764" s="47">
        <f t="array" ref="C764">IF(B764="","",IFERROR(XLOOKUP(B764,DATA!$B$4:$B$2103,DATA!$D$4:$D$2103,"",0,1),""))</f>
        <v>21461311</v>
      </c>
      <c r="D764" s="47" t="str">
        <f t="array" ref="D764">IF(B764="","",IFERROR(XLOOKUP(B764,DATA!$B$4:$B$2103,DATA!$C$4:$C$2103,"",0,1),""))</f>
        <v>BARRA TENSORA INFERIOR FIJA</v>
      </c>
      <c r="E764" s="47">
        <f t="array" ref="E764">IF(B764="","",IFERROR(XLOOKUP(B764,DATA!$B$4:$B$2103,DATA!$W$4:$W$2103,"",0,1),""))</f>
        <v>900449648</v>
      </c>
      <c r="F764" s="47" t="str">
        <f t="array" ref="F764">IF(B764="","",IFERROR(XLOOKUP(E764,PROVEEDORES!$A$2:$A$200,PROVEEDORES!$B$2:$B$200,"NO ENCONTRADO",0,1),""))</f>
        <v>SUMILOGISTICA S.A.S.</v>
      </c>
      <c r="G764" s="47" t="str">
        <f t="array" ref="G764">IF(B764="","",IFERROR(XLOOKUP(B764,DATA!$B$4:$B$2103,DATA!$L$4:$L$2103,"",0,1),""))</f>
        <v>UND</v>
      </c>
      <c r="H764" s="47">
        <f t="array" ref="H764">IF(B764="","",IFERROR(XLOOKUP(B764,DATA!$B$4:$B$2103,DATA!$E$4:$E$2103,0,0,1),0))</f>
        <v>4</v>
      </c>
      <c r="I764" s="48">
        <f t="array" ref="I764">IF(B764="","",IFERROR(XLOOKUP(B764,DATA!$B$4:$B$2103,DATA!$F$4:$F$2103,0,0,1),0))</f>
        <v>956708.8</v>
      </c>
      <c r="J764" s="48">
        <f t="shared" si="1"/>
        <v>3826835.2</v>
      </c>
      <c r="K764" s="47">
        <f t="array" ref="K764">IF(B764="","",IFERROR(XLOOKUP(B764,DATA!$B$4:$B$2103,DATA!$N$4:$N$2103,0,0,1),0))</f>
        <v>36</v>
      </c>
      <c r="L764" s="85">
        <f t="shared" si="2"/>
        <v>0.09863013699</v>
      </c>
      <c r="M764" s="47">
        <f t="array" ref="M764">IF(B764="","",IFERROR(XLOOKUP(B764,DATA!$B$4:$B$2103,DATA!$P$4:$P$2103,0,0,1),0))</f>
        <v>0</v>
      </c>
      <c r="N764" s="47">
        <f t="shared" si="3"/>
        <v>0</v>
      </c>
      <c r="O764" s="47">
        <f t="shared" si="4"/>
        <v>1</v>
      </c>
      <c r="P764" s="47">
        <f t="shared" si="5"/>
        <v>41</v>
      </c>
      <c r="Q764" s="47" t="str">
        <f t="shared" si="6"/>
        <v>OPTIMO</v>
      </c>
      <c r="R764" s="47" t="str">
        <f t="shared" si="7"/>
        <v>NIVEL OPTIMO</v>
      </c>
      <c r="S764" s="47">
        <f t="shared" si="8"/>
        <v>0</v>
      </c>
      <c r="T764" s="48">
        <f t="shared" si="9"/>
        <v>0</v>
      </c>
      <c r="U764" s="47" t="str">
        <f t="array" ref="U764">IF(B764="","",IFERROR(XLOOKUP(B764,DATA!$B$4:$B$2103,DATA!$M$4:$M$2103,"",0,1),""))</f>
        <v>B</v>
      </c>
      <c r="V764" s="47" t="str">
        <f t="array" ref="V764">IF(B764="","",IFERROR(XLOOKUP(B764,DATA!$B$4:$B$2103,DATA!$X$4:$X$2103,"",0,1),""))</f>
        <v>SU01B0203</v>
      </c>
      <c r="W764" s="47" t="str">
        <f t="array" ref="W764">IF(B764="","",IFERROR(XLOOKUP(B764,DATA!$B$4:$B$2103,DATA!$H$4:$H$2103,"",0,1),""))</f>
        <v>PLATAFORMA</v>
      </c>
      <c r="X764" s="47" t="str">
        <f t="shared" si="10"/>
        <v>3-MEDIA</v>
      </c>
      <c r="Y764" s="65" t="str">
        <f t="shared" si="11"/>
        <v/>
      </c>
      <c r="Z764" s="47" t="str">
        <f t="shared" si="12"/>
        <v/>
      </c>
    </row>
    <row r="765" ht="15.75" customHeight="1">
      <c r="B765" s="52">
        <f>IF(DATA!B765="","",DATA!B765)</f>
        <v>65001072</v>
      </c>
      <c r="C765" s="52">
        <f t="array" ref="C765">IF(B765="","",IFERROR(XLOOKUP(B765,DATA!$B$4:$B$2103,DATA!$D$4:$D$2103,"",0,1),""))</f>
        <v>22445502</v>
      </c>
      <c r="D765" s="52" t="str">
        <f t="array" ref="D765">IF(B765="","",IFERROR(XLOOKUP(B765,DATA!$B$4:$B$2103,DATA!$C$4:$C$2103,"",0,1),""))</f>
        <v>JUEGO DE REPARACION BARRAS TENSORAS</v>
      </c>
      <c r="E765" s="52">
        <f t="array" ref="E765">IF(B765="","",IFERROR(XLOOKUP(B765,DATA!$B$4:$B$2103,DATA!$W$4:$W$2103,"",0,1),""))</f>
        <v>900315569</v>
      </c>
      <c r="F765" s="52" t="str">
        <f t="array" ref="F765">IF(B765="","",IFERROR(XLOOKUP(E765,PROVEEDORES!$A$2:$A$200,PROVEEDORES!$B$2:$B$200,"NO ENCONTRADO",0,1),""))</f>
        <v>VOLVO GROUP COLOMBIA S A S</v>
      </c>
      <c r="G765" s="52" t="str">
        <f t="array" ref="G765">IF(B765="","",IFERROR(XLOOKUP(B765,DATA!$B$4:$B$2103,DATA!$L$4:$L$2103,"",0,1),""))</f>
        <v>UND</v>
      </c>
      <c r="H765" s="52">
        <f t="array" ref="H765">IF(B765="","",IFERROR(XLOOKUP(B765,DATA!$B$4:$B$2103,DATA!$E$4:$E$2103,0,0,1),0))</f>
        <v>0</v>
      </c>
      <c r="I765" s="53">
        <f t="array" ref="I765">IF(B765="","",IFERROR(XLOOKUP(B765,DATA!$B$4:$B$2103,DATA!$F$4:$F$2103,0,0,1),0))</f>
        <v>420415.2</v>
      </c>
      <c r="J765" s="53">
        <f t="shared" si="1"/>
        <v>0</v>
      </c>
      <c r="K765" s="52">
        <f t="array" ref="K765">IF(B765="","",IFERROR(XLOOKUP(B765,DATA!$B$4:$B$2103,DATA!$N$4:$N$2103,0,0,1),0))</f>
        <v>6</v>
      </c>
      <c r="L765" s="86">
        <f t="shared" si="2"/>
        <v>0.01643835616</v>
      </c>
      <c r="M765" s="52">
        <f t="array" ref="M765">IF(B765="","",IFERROR(XLOOKUP(B765,DATA!$B$4:$B$2103,DATA!$P$4:$P$2103,0,0,1),0))</f>
        <v>0</v>
      </c>
      <c r="N765" s="52">
        <f t="shared" si="3"/>
        <v>0</v>
      </c>
      <c r="O765" s="52">
        <f t="shared" si="4"/>
        <v>0</v>
      </c>
      <c r="P765" s="52">
        <f t="shared" si="5"/>
        <v>0</v>
      </c>
      <c r="Q765" s="52" t="str">
        <f t="shared" si="6"/>
        <v>CRITICO</v>
      </c>
      <c r="R765" s="52" t="str">
        <f t="shared" si="7"/>
        <v>PEDIR INMEDIATAMENTE</v>
      </c>
      <c r="S765" s="52">
        <f t="shared" si="8"/>
        <v>0</v>
      </c>
      <c r="T765" s="53">
        <f t="shared" si="9"/>
        <v>0</v>
      </c>
      <c r="U765" s="52" t="str">
        <f t="array" ref="U765">IF(B765="","",IFERROR(XLOOKUP(B765,DATA!$B$4:$B$2103,DATA!$M$4:$M$2103,"",0,1),""))</f>
        <v>A</v>
      </c>
      <c r="V765" s="52" t="str">
        <f t="array" ref="V765">IF(B765="","",IFERROR(XLOOKUP(B765,DATA!$B$4:$B$2103,DATA!$X$4:$X$2103,"",0,1),""))</f>
        <v>SU01A0204</v>
      </c>
      <c r="W765" s="52" t="str">
        <f t="array" ref="W765">IF(B765="","",IFERROR(XLOOKUP(B765,DATA!$B$4:$B$2103,DATA!$H$4:$H$2103,"",0,1),""))</f>
        <v>PLATAFORMA</v>
      </c>
      <c r="X765" s="52" t="str">
        <f t="shared" si="10"/>
        <v>1-MAXIMA</v>
      </c>
      <c r="Y765" s="87">
        <f t="shared" si="11"/>
        <v>6.00765</v>
      </c>
      <c r="Z765" s="52">
        <f t="shared" si="12"/>
        <v>65001072</v>
      </c>
    </row>
    <row r="766" ht="15.75" customHeight="1">
      <c r="B766" s="47">
        <f>IF(DATA!B766="","",DATA!B766)</f>
        <v>65001073</v>
      </c>
      <c r="C766" s="47" t="str">
        <f t="array" ref="C766">IF(B766="","",IFERROR(XLOOKUP(B766,DATA!$B$4:$B$2103,DATA!$D$4:$D$2103,"",0,1),""))</f>
        <v/>
      </c>
      <c r="D766" s="47" t="str">
        <f t="array" ref="D766">IF(B766="","",IFERROR(XLOOKUP(B766,DATA!$B$4:$B$2103,DATA!$C$4:$C$2103,"",0,1),""))</f>
        <v>PLATINA DERECHA AMARRE SANFONA</v>
      </c>
      <c r="E766" s="47">
        <f t="array" ref="E766">IF(B766="","",IFERROR(XLOOKUP(B766,DATA!$B$4:$B$2103,DATA!$W$4:$W$2103,"",0,1),""))</f>
        <v>900749145</v>
      </c>
      <c r="F766" s="47" t="str">
        <f t="array" ref="F766">IF(B766="","",IFERROR(XLOOKUP(E766,PROVEEDORES!$A$2:$A$200,PROVEEDORES!$B$2:$B$200,"NO ENCONTRADO",0,1),""))</f>
        <v>MULTIPLES MECANIZADOS DE COLOMBIA S A S</v>
      </c>
      <c r="G766" s="47" t="str">
        <f t="array" ref="G766">IF(B766="","",IFERROR(XLOOKUP(B766,DATA!$B$4:$B$2103,DATA!$L$4:$L$2103,"",0,1),""))</f>
        <v>UND</v>
      </c>
      <c r="H766" s="47">
        <f t="array" ref="H766">IF(B766="","",IFERROR(XLOOKUP(B766,DATA!$B$4:$B$2103,DATA!$E$4:$E$2103,0,0,1),0))</f>
        <v>4</v>
      </c>
      <c r="I766" s="48">
        <f t="array" ref="I766">IF(B766="","",IFERROR(XLOOKUP(B766,DATA!$B$4:$B$2103,DATA!$F$4:$F$2103,0,0,1),0))</f>
        <v>41650</v>
      </c>
      <c r="J766" s="48">
        <f t="shared" si="1"/>
        <v>166600</v>
      </c>
      <c r="K766" s="47">
        <f t="array" ref="K766">IF(B766="","",IFERROR(XLOOKUP(B766,DATA!$B$4:$B$2103,DATA!$N$4:$N$2103,0,0,1),0))</f>
        <v>11</v>
      </c>
      <c r="L766" s="85">
        <f t="shared" si="2"/>
        <v>0.0301369863</v>
      </c>
      <c r="M766" s="47">
        <f t="array" ref="M766">IF(B766="","",IFERROR(XLOOKUP(B766,DATA!$B$4:$B$2103,DATA!$P$4:$P$2103,0,0,1),0))</f>
        <v>0</v>
      </c>
      <c r="N766" s="47">
        <f t="shared" si="3"/>
        <v>0</v>
      </c>
      <c r="O766" s="47">
        <f t="shared" si="4"/>
        <v>0</v>
      </c>
      <c r="P766" s="47">
        <f t="shared" si="5"/>
        <v>133</v>
      </c>
      <c r="Q766" s="47" t="str">
        <f t="shared" si="6"/>
        <v>OPTIMO</v>
      </c>
      <c r="R766" s="47" t="str">
        <f t="shared" si="7"/>
        <v>NIVEL OPTIMO</v>
      </c>
      <c r="S766" s="47">
        <f t="shared" si="8"/>
        <v>0</v>
      </c>
      <c r="T766" s="48">
        <f t="shared" si="9"/>
        <v>0</v>
      </c>
      <c r="U766" s="47" t="str">
        <f t="array" ref="U766">IF(B766="","",IFERROR(XLOOKUP(B766,DATA!$B$4:$B$2103,DATA!$M$4:$M$2103,"",0,1),""))</f>
        <v>A</v>
      </c>
      <c r="V766" s="47" t="str">
        <f t="array" ref="V766">IF(B766="","",IFERROR(XLOOKUP(B766,DATA!$B$4:$B$2103,DATA!$X$4:$X$2103,"",0,1),""))</f>
        <v>SU01D0107</v>
      </c>
      <c r="W766" s="47" t="str">
        <f t="array" ref="W766">IF(B766="","",IFERROR(XLOOKUP(B766,DATA!$B$4:$B$2103,DATA!$H$4:$H$2103,"",0,1),""))</f>
        <v>PLATAFORMA</v>
      </c>
      <c r="X766" s="47" t="str">
        <f t="shared" si="10"/>
        <v>2-ALTA</v>
      </c>
      <c r="Y766" s="65" t="str">
        <f t="shared" si="11"/>
        <v/>
      </c>
      <c r="Z766" s="47" t="str">
        <f t="shared" si="12"/>
        <v/>
      </c>
    </row>
    <row r="767" ht="15.75" customHeight="1">
      <c r="B767" s="52">
        <f>IF(DATA!B767="","",DATA!B767)</f>
        <v>65001074</v>
      </c>
      <c r="C767" s="52" t="str">
        <f t="array" ref="C767">IF(B767="","",IFERROR(XLOOKUP(B767,DATA!$B$4:$B$2103,DATA!$D$4:$D$2103,"",0,1),""))</f>
        <v/>
      </c>
      <c r="D767" s="52" t="str">
        <f t="array" ref="D767">IF(B767="","",IFERROR(XLOOKUP(B767,DATA!$B$4:$B$2103,DATA!$C$4:$C$2103,"",0,1),""))</f>
        <v>PLATINA IZQUIERDA AMARRE SANFONA</v>
      </c>
      <c r="E767" s="52">
        <f t="array" ref="E767">IF(B767="","",IFERROR(XLOOKUP(B767,DATA!$B$4:$B$2103,DATA!$W$4:$W$2103,"",0,1),""))</f>
        <v>900749145</v>
      </c>
      <c r="F767" s="52" t="str">
        <f t="array" ref="F767">IF(B767="","",IFERROR(XLOOKUP(E767,PROVEEDORES!$A$2:$A$200,PROVEEDORES!$B$2:$B$200,"NO ENCONTRADO",0,1),""))</f>
        <v>MULTIPLES MECANIZADOS DE COLOMBIA S A S</v>
      </c>
      <c r="G767" s="52" t="str">
        <f t="array" ref="G767">IF(B767="","",IFERROR(XLOOKUP(B767,DATA!$B$4:$B$2103,DATA!$L$4:$L$2103,"",0,1),""))</f>
        <v>UND</v>
      </c>
      <c r="H767" s="52">
        <f t="array" ref="H767">IF(B767="","",IFERROR(XLOOKUP(B767,DATA!$B$4:$B$2103,DATA!$E$4:$E$2103,0,0,1),0))</f>
        <v>4</v>
      </c>
      <c r="I767" s="53">
        <f t="array" ref="I767">IF(B767="","",IFERROR(XLOOKUP(B767,DATA!$B$4:$B$2103,DATA!$F$4:$F$2103,0,0,1),0))</f>
        <v>41650</v>
      </c>
      <c r="J767" s="53">
        <f t="shared" si="1"/>
        <v>166600</v>
      </c>
      <c r="K767" s="52">
        <f t="array" ref="K767">IF(B767="","",IFERROR(XLOOKUP(B767,DATA!$B$4:$B$2103,DATA!$N$4:$N$2103,0,0,1),0))</f>
        <v>13</v>
      </c>
      <c r="L767" s="86">
        <f t="shared" si="2"/>
        <v>0.03561643836</v>
      </c>
      <c r="M767" s="52">
        <f t="array" ref="M767">IF(B767="","",IFERROR(XLOOKUP(B767,DATA!$B$4:$B$2103,DATA!$P$4:$P$2103,0,0,1),0))</f>
        <v>0</v>
      </c>
      <c r="N767" s="52">
        <f t="shared" si="3"/>
        <v>0</v>
      </c>
      <c r="O767" s="52">
        <f t="shared" si="4"/>
        <v>0</v>
      </c>
      <c r="P767" s="52">
        <f t="shared" si="5"/>
        <v>112</v>
      </c>
      <c r="Q767" s="52" t="str">
        <f t="shared" si="6"/>
        <v>OPTIMO</v>
      </c>
      <c r="R767" s="52" t="str">
        <f t="shared" si="7"/>
        <v>NIVEL OPTIMO</v>
      </c>
      <c r="S767" s="52">
        <f t="shared" si="8"/>
        <v>0</v>
      </c>
      <c r="T767" s="53">
        <f t="shared" si="9"/>
        <v>0</v>
      </c>
      <c r="U767" s="52" t="str">
        <f t="array" ref="U767">IF(B767="","",IFERROR(XLOOKUP(B767,DATA!$B$4:$B$2103,DATA!$M$4:$M$2103,"",0,1),""))</f>
        <v>A</v>
      </c>
      <c r="V767" s="52" t="str">
        <f t="array" ref="V767">IF(B767="","",IFERROR(XLOOKUP(B767,DATA!$B$4:$B$2103,DATA!$X$4:$X$2103,"",0,1),""))</f>
        <v>SU01D0107</v>
      </c>
      <c r="W767" s="52" t="str">
        <f t="array" ref="W767">IF(B767="","",IFERROR(XLOOKUP(B767,DATA!$B$4:$B$2103,DATA!$H$4:$H$2103,"",0,1),""))</f>
        <v>PLATAFORMA</v>
      </c>
      <c r="X767" s="52" t="str">
        <f t="shared" si="10"/>
        <v>2-ALTA</v>
      </c>
      <c r="Y767" s="87" t="str">
        <f t="shared" si="11"/>
        <v/>
      </c>
      <c r="Z767" s="52" t="str">
        <f t="shared" si="12"/>
        <v/>
      </c>
    </row>
    <row r="768" ht="15.75" customHeight="1">
      <c r="B768" s="47">
        <f>IF(DATA!B768="","",DATA!B768)</f>
        <v>6500108</v>
      </c>
      <c r="C768" s="47">
        <f t="array" ref="C768">IF(B768="","",IFERROR(XLOOKUP(B768,DATA!$B$4:$B$2103,DATA!$D$4:$D$2103,"",0,1),""))</f>
        <v>21461309</v>
      </c>
      <c r="D768" s="47" t="str">
        <f t="array" ref="D768">IF(B768="","",IFERROR(XLOOKUP(B768,DATA!$B$4:$B$2103,DATA!$C$4:$C$2103,"",0,1),""))</f>
        <v>BARRA TENSORA SUPERIOR</v>
      </c>
      <c r="E768" s="47">
        <f t="array" ref="E768">IF(B768="","",IFERROR(XLOOKUP(B768,DATA!$B$4:$B$2103,DATA!$W$4:$W$2103,"",0,1),""))</f>
        <v>900315569</v>
      </c>
      <c r="F768" s="47" t="str">
        <f t="array" ref="F768">IF(B768="","",IFERROR(XLOOKUP(E768,PROVEEDORES!$A$2:$A$200,PROVEEDORES!$B$2:$B$200,"NO ENCONTRADO",0,1),""))</f>
        <v>VOLVO GROUP COLOMBIA S A S</v>
      </c>
      <c r="G768" s="47" t="str">
        <f t="array" ref="G768">IF(B768="","",IFERROR(XLOOKUP(B768,DATA!$B$4:$B$2103,DATA!$L$4:$L$2103,"",0,1),""))</f>
        <v>UND</v>
      </c>
      <c r="H768" s="47">
        <f t="array" ref="H768">IF(B768="","",IFERROR(XLOOKUP(B768,DATA!$B$4:$B$2103,DATA!$E$4:$E$2103,0,0,1),0))</f>
        <v>0</v>
      </c>
      <c r="I768" s="48">
        <f t="array" ref="I768">IF(B768="","",IFERROR(XLOOKUP(B768,DATA!$B$4:$B$2103,DATA!$F$4:$F$2103,0,0,1),0))</f>
        <v>1362478</v>
      </c>
      <c r="J768" s="48">
        <f t="shared" si="1"/>
        <v>0</v>
      </c>
      <c r="K768" s="47">
        <f t="array" ref="K768">IF(B768="","",IFERROR(XLOOKUP(B768,DATA!$B$4:$B$2103,DATA!$N$4:$N$2103,0,0,1),0))</f>
        <v>18</v>
      </c>
      <c r="L768" s="85">
        <f t="shared" si="2"/>
        <v>0.04931506849</v>
      </c>
      <c r="M768" s="47">
        <f t="array" ref="M768">IF(B768="","",IFERROR(XLOOKUP(B768,DATA!$B$4:$B$2103,DATA!$P$4:$P$2103,0,0,1),0))</f>
        <v>0</v>
      </c>
      <c r="N768" s="47">
        <f t="shared" si="3"/>
        <v>0</v>
      </c>
      <c r="O768" s="47">
        <f t="shared" si="4"/>
        <v>0</v>
      </c>
      <c r="P768" s="47">
        <f t="shared" si="5"/>
        <v>0</v>
      </c>
      <c r="Q768" s="47" t="str">
        <f t="shared" si="6"/>
        <v>CRITICO</v>
      </c>
      <c r="R768" s="47" t="str">
        <f t="shared" si="7"/>
        <v>PEDIR INMEDIATAMENTE</v>
      </c>
      <c r="S768" s="47">
        <f t="shared" si="8"/>
        <v>0</v>
      </c>
      <c r="T768" s="48">
        <f t="shared" si="9"/>
        <v>0</v>
      </c>
      <c r="U768" s="47" t="str">
        <f t="array" ref="U768">IF(B768="","",IFERROR(XLOOKUP(B768,DATA!$B$4:$B$2103,DATA!$M$4:$M$2103,"",0,1),""))</f>
        <v>A</v>
      </c>
      <c r="V768" s="47" t="str">
        <f t="array" ref="V768">IF(B768="","",IFERROR(XLOOKUP(B768,DATA!$B$4:$B$2103,DATA!$X$4:$X$2103,"",0,1),""))</f>
        <v>SU01A0201</v>
      </c>
      <c r="W768" s="47" t="str">
        <f t="array" ref="W768">IF(B768="","",IFERROR(XLOOKUP(B768,DATA!$B$4:$B$2103,DATA!$H$4:$H$2103,"",0,1),""))</f>
        <v>PLATAFORMA</v>
      </c>
      <c r="X768" s="47" t="str">
        <f t="shared" si="10"/>
        <v>1-MAXIMA</v>
      </c>
      <c r="Y768" s="65">
        <f t="shared" si="11"/>
        <v>18.00768</v>
      </c>
      <c r="Z768" s="47">
        <f t="shared" si="12"/>
        <v>6500108</v>
      </c>
    </row>
    <row r="769" ht="15.75" customHeight="1">
      <c r="B769" s="52" t="str">
        <f>IF(DATA!B769="","",DATA!B769)</f>
        <v>6500108-R</v>
      </c>
      <c r="C769" s="52">
        <f t="array" ref="C769">IF(B769="","",IFERROR(XLOOKUP(B769,DATA!$B$4:$B$2103,DATA!$D$4:$D$2103,"",0,1),""))</f>
        <v>21461309</v>
      </c>
      <c r="D769" s="52" t="str">
        <f t="array" ref="D769">IF(B769="","",IFERROR(XLOOKUP(B769,DATA!$B$4:$B$2103,DATA!$C$4:$C$2103,"",0,1),""))</f>
        <v>BARRA TENSORA SUPERIOR</v>
      </c>
      <c r="E769" s="52">
        <f t="array" ref="E769">IF(B769="","",IFERROR(XLOOKUP(B769,DATA!$B$4:$B$2103,DATA!$W$4:$W$2103,"",0,1),""))</f>
        <v>900449648</v>
      </c>
      <c r="F769" s="52" t="str">
        <f t="array" ref="F769">IF(B769="","",IFERROR(XLOOKUP(E769,PROVEEDORES!$A$2:$A$200,PROVEEDORES!$B$2:$B$200,"NO ENCONTRADO",0,1),""))</f>
        <v>SUMILOGISTICA S.A.S.</v>
      </c>
      <c r="G769" s="52" t="str">
        <f t="array" ref="G769">IF(B769="","",IFERROR(XLOOKUP(B769,DATA!$B$4:$B$2103,DATA!$L$4:$L$2103,"",0,1),""))</f>
        <v>UND</v>
      </c>
      <c r="H769" s="52">
        <f t="array" ref="H769">IF(B769="","",IFERROR(XLOOKUP(B769,DATA!$B$4:$B$2103,DATA!$E$4:$E$2103,0,0,1),0))</f>
        <v>0</v>
      </c>
      <c r="I769" s="53">
        <f t="array" ref="I769">IF(B769="","",IFERROR(XLOOKUP(B769,DATA!$B$4:$B$2103,DATA!$F$4:$F$2103,0,0,1),0))</f>
        <v>954242</v>
      </c>
      <c r="J769" s="53">
        <f t="shared" si="1"/>
        <v>0</v>
      </c>
      <c r="K769" s="52">
        <f t="array" ref="K769">IF(B769="","",IFERROR(XLOOKUP(B769,DATA!$B$4:$B$2103,DATA!$N$4:$N$2103,0,0,1),0))</f>
        <v>717</v>
      </c>
      <c r="L769" s="86">
        <f t="shared" si="2"/>
        <v>1.964383562</v>
      </c>
      <c r="M769" s="52">
        <f t="array" ref="M769">IF(B769="","",IFERROR(XLOOKUP(B769,DATA!$B$4:$B$2103,DATA!$P$4:$P$2103,0,0,1),0))</f>
        <v>0</v>
      </c>
      <c r="N769" s="52">
        <f t="shared" si="3"/>
        <v>7</v>
      </c>
      <c r="O769" s="52">
        <f t="shared" si="4"/>
        <v>21</v>
      </c>
      <c r="P769" s="52">
        <f t="shared" si="5"/>
        <v>0</v>
      </c>
      <c r="Q769" s="52" t="str">
        <f t="shared" si="6"/>
        <v>CRITICO</v>
      </c>
      <c r="R769" s="52" t="str">
        <f t="shared" si="7"/>
        <v>PEDIR INMEDIATAMENTE</v>
      </c>
      <c r="S769" s="52">
        <f t="shared" si="8"/>
        <v>21</v>
      </c>
      <c r="T769" s="53">
        <f t="shared" si="9"/>
        <v>20039082</v>
      </c>
      <c r="U769" s="52" t="str">
        <f t="array" ref="U769">IF(B769="","",IFERROR(XLOOKUP(B769,DATA!$B$4:$B$2103,DATA!$M$4:$M$2103,"",0,1),""))</f>
        <v>A</v>
      </c>
      <c r="V769" s="52" t="str">
        <f t="array" ref="V769">IF(B769="","",IFERROR(XLOOKUP(B769,DATA!$B$4:$B$2103,DATA!$X$4:$X$2103,"",0,1),""))</f>
        <v>SU01B0203</v>
      </c>
      <c r="W769" s="52" t="str">
        <f t="array" ref="W769">IF(B769="","",IFERROR(XLOOKUP(B769,DATA!$B$4:$B$2103,DATA!$H$4:$H$2103,"",0,1),""))</f>
        <v>PLATAFORMA</v>
      </c>
      <c r="X769" s="52" t="str">
        <f t="shared" si="10"/>
        <v>1-MAXIMA</v>
      </c>
      <c r="Y769" s="87">
        <f t="shared" si="11"/>
        <v>717.00769</v>
      </c>
      <c r="Z769" s="52" t="str">
        <f t="shared" si="12"/>
        <v>6500108-R</v>
      </c>
    </row>
    <row r="770" ht="15.75" customHeight="1">
      <c r="B770" s="47">
        <f>IF(DATA!B770="","",DATA!B770)</f>
        <v>6500200</v>
      </c>
      <c r="C770" s="47">
        <f t="array" ref="C770">IF(B770="","",IFERROR(XLOOKUP(B770,DATA!$B$4:$B$2103,DATA!$D$4:$D$2103,"",0,1),""))</f>
        <v>22612809</v>
      </c>
      <c r="D770" s="47" t="str">
        <f t="array" ref="D770">IF(B770="","",IFERROR(XLOOKUP(B770,DATA!$B$4:$B$2103,DATA!$C$4:$C$2103,"",0,1),""))</f>
        <v>BARRA TENSORA INFERIOR GRADUABLE</v>
      </c>
      <c r="E770" s="47">
        <f t="array" ref="E770">IF(B770="","",IFERROR(XLOOKUP(B770,DATA!$B$4:$B$2103,DATA!$W$4:$W$2103,"",0,1),""))</f>
        <v>900315569</v>
      </c>
      <c r="F770" s="47" t="str">
        <f t="array" ref="F770">IF(B770="","",IFERROR(XLOOKUP(E770,PROVEEDORES!$A$2:$A$200,PROVEEDORES!$B$2:$B$200,"NO ENCONTRADO",0,1),""))</f>
        <v>VOLVO GROUP COLOMBIA S A S</v>
      </c>
      <c r="G770" s="47" t="str">
        <f t="array" ref="G770">IF(B770="","",IFERROR(XLOOKUP(B770,DATA!$B$4:$B$2103,DATA!$L$4:$L$2103,"",0,1),""))</f>
        <v>UND</v>
      </c>
      <c r="H770" s="47">
        <f t="array" ref="H770">IF(B770="","",IFERROR(XLOOKUP(B770,DATA!$B$4:$B$2103,DATA!$E$4:$E$2103,0,0,1),0))</f>
        <v>0</v>
      </c>
      <c r="I770" s="48">
        <f t="array" ref="I770">IF(B770="","",IFERROR(XLOOKUP(B770,DATA!$B$4:$B$2103,DATA!$F$4:$F$2103,0,0,1),0))</f>
        <v>1264385</v>
      </c>
      <c r="J770" s="48">
        <f t="shared" si="1"/>
        <v>0</v>
      </c>
      <c r="K770" s="47">
        <f t="array" ref="K770">IF(B770="","",IFERROR(XLOOKUP(B770,DATA!$B$4:$B$2103,DATA!$N$4:$N$2103,0,0,1),0))</f>
        <v>6</v>
      </c>
      <c r="L770" s="85">
        <f t="shared" si="2"/>
        <v>0.01643835616</v>
      </c>
      <c r="M770" s="47">
        <f t="array" ref="M770">IF(B770="","",IFERROR(XLOOKUP(B770,DATA!$B$4:$B$2103,DATA!$P$4:$P$2103,0,0,1),0))</f>
        <v>0</v>
      </c>
      <c r="N770" s="47">
        <f t="shared" si="3"/>
        <v>0</v>
      </c>
      <c r="O770" s="47">
        <f t="shared" si="4"/>
        <v>0</v>
      </c>
      <c r="P770" s="47">
        <f t="shared" si="5"/>
        <v>0</v>
      </c>
      <c r="Q770" s="47" t="str">
        <f t="shared" si="6"/>
        <v>CRITICO</v>
      </c>
      <c r="R770" s="47" t="str">
        <f t="shared" si="7"/>
        <v>PEDIR INMEDIATAMENTE</v>
      </c>
      <c r="S770" s="47">
        <f t="shared" si="8"/>
        <v>0</v>
      </c>
      <c r="T770" s="48">
        <f t="shared" si="9"/>
        <v>0</v>
      </c>
      <c r="U770" s="47" t="str">
        <f t="array" ref="U770">IF(B770="","",IFERROR(XLOOKUP(B770,DATA!$B$4:$B$2103,DATA!$M$4:$M$2103,"",0,1),""))</f>
        <v>A</v>
      </c>
      <c r="V770" s="47" t="str">
        <f t="array" ref="V770">IF(B770="","",IFERROR(XLOOKUP(B770,DATA!$B$4:$B$2103,DATA!$X$4:$X$2103,"",0,1),""))</f>
        <v>SU01A0202</v>
      </c>
      <c r="W770" s="47" t="str">
        <f t="array" ref="W770">IF(B770="","",IFERROR(XLOOKUP(B770,DATA!$B$4:$B$2103,DATA!$H$4:$H$2103,"",0,1),""))</f>
        <v>PLATAFORMA</v>
      </c>
      <c r="X770" s="47" t="str">
        <f t="shared" si="10"/>
        <v>1-MAXIMA</v>
      </c>
      <c r="Y770" s="65">
        <f t="shared" si="11"/>
        <v>6.0077</v>
      </c>
      <c r="Z770" s="47">
        <f t="shared" si="12"/>
        <v>6500200</v>
      </c>
    </row>
    <row r="771" ht="15.75" customHeight="1">
      <c r="B771" s="52" t="str">
        <f>IF(DATA!B771="","",DATA!B771)</f>
        <v>6500200-R</v>
      </c>
      <c r="C771" s="52">
        <f t="array" ref="C771">IF(B771="","",IFERROR(XLOOKUP(B771,DATA!$B$4:$B$2103,DATA!$D$4:$D$2103,"",0,1),""))</f>
        <v>22612809</v>
      </c>
      <c r="D771" s="52" t="str">
        <f t="array" ref="D771">IF(B771="","",IFERROR(XLOOKUP(B771,DATA!$B$4:$B$2103,DATA!$C$4:$C$2103,"",0,1),""))</f>
        <v>BARRA TENSORA INFERIOR GRADUABLE</v>
      </c>
      <c r="E771" s="52">
        <f t="array" ref="E771">IF(B771="","",IFERROR(XLOOKUP(B771,DATA!$B$4:$B$2103,DATA!$W$4:$W$2103,"",0,1),""))</f>
        <v>900449648</v>
      </c>
      <c r="F771" s="52" t="str">
        <f t="array" ref="F771">IF(B771="","",IFERROR(XLOOKUP(E771,PROVEEDORES!$A$2:$A$200,PROVEEDORES!$B$2:$B$200,"NO ENCONTRADO",0,1),""))</f>
        <v>SUMILOGISTICA S.A.S.</v>
      </c>
      <c r="G771" s="52" t="str">
        <f t="array" ref="G771">IF(B771="","",IFERROR(XLOOKUP(B771,DATA!$B$4:$B$2103,DATA!$L$4:$L$2103,"",0,1),""))</f>
        <v>UND</v>
      </c>
      <c r="H771" s="52">
        <f t="array" ref="H771">IF(B771="","",IFERROR(XLOOKUP(B771,DATA!$B$4:$B$2103,DATA!$E$4:$E$2103,0,0,1),0))</f>
        <v>6</v>
      </c>
      <c r="I771" s="53">
        <f t="array" ref="I771">IF(B771="","",IFERROR(XLOOKUP(B771,DATA!$B$4:$B$2103,DATA!$F$4:$F$2103,0,0,1),0))</f>
        <v>959249.7</v>
      </c>
      <c r="J771" s="53">
        <f t="shared" si="1"/>
        <v>5755498.2</v>
      </c>
      <c r="K771" s="52">
        <f t="array" ref="K771">IF(B771="","",IFERROR(XLOOKUP(B771,DATA!$B$4:$B$2103,DATA!$N$4:$N$2103,0,0,1),0))</f>
        <v>27</v>
      </c>
      <c r="L771" s="86">
        <f t="shared" si="2"/>
        <v>0.07397260274</v>
      </c>
      <c r="M771" s="52">
        <f t="array" ref="M771">IF(B771="","",IFERROR(XLOOKUP(B771,DATA!$B$4:$B$2103,DATA!$P$4:$P$2103,0,0,1),0))</f>
        <v>0</v>
      </c>
      <c r="N771" s="52">
        <f t="shared" si="3"/>
        <v>0</v>
      </c>
      <c r="O771" s="52">
        <f t="shared" si="4"/>
        <v>1</v>
      </c>
      <c r="P771" s="52">
        <f t="shared" si="5"/>
        <v>81</v>
      </c>
      <c r="Q771" s="52" t="str">
        <f t="shared" si="6"/>
        <v>OPTIMO</v>
      </c>
      <c r="R771" s="52" t="str">
        <f t="shared" si="7"/>
        <v>NIVEL OPTIMO</v>
      </c>
      <c r="S771" s="52">
        <f t="shared" si="8"/>
        <v>0</v>
      </c>
      <c r="T771" s="53">
        <f t="shared" si="9"/>
        <v>0</v>
      </c>
      <c r="U771" s="52" t="str">
        <f t="array" ref="U771">IF(B771="","",IFERROR(XLOOKUP(B771,DATA!$B$4:$B$2103,DATA!$M$4:$M$2103,"",0,1),""))</f>
        <v>A</v>
      </c>
      <c r="V771" s="52" t="str">
        <f t="array" ref="V771">IF(B771="","",IFERROR(XLOOKUP(B771,DATA!$B$4:$B$2103,DATA!$X$4:$X$2103,"",0,1),""))</f>
        <v>SU01B0203</v>
      </c>
      <c r="W771" s="52" t="str">
        <f t="array" ref="W771">IF(B771="","",IFERROR(XLOOKUP(B771,DATA!$B$4:$B$2103,DATA!$H$4:$H$2103,"",0,1),""))</f>
        <v>PLATAFORMA</v>
      </c>
      <c r="X771" s="52" t="str">
        <f t="shared" si="10"/>
        <v>2-ALTA</v>
      </c>
      <c r="Y771" s="87" t="str">
        <f t="shared" si="11"/>
        <v/>
      </c>
      <c r="Z771" s="52" t="str">
        <f t="shared" si="12"/>
        <v/>
      </c>
    </row>
    <row r="772" ht="15.75" customHeight="1">
      <c r="B772" s="47">
        <f>IF(DATA!B772="","",DATA!B772)</f>
        <v>6500309</v>
      </c>
      <c r="C772" s="47">
        <f t="array" ref="C772">IF(B772="","",IFERROR(XLOOKUP(B772,DATA!$B$4:$B$2103,DATA!$D$4:$D$2103,"",0,1),""))</f>
        <v>70376894</v>
      </c>
      <c r="D772" s="47" t="str">
        <f t="array" ref="D772">IF(B772="","",IFERROR(XLOOKUP(B772,DATA!$B$4:$B$2103,DATA!$C$4:$C$2103,"",0,1),""))</f>
        <v>BARRA EN V EJE DELANTERO</v>
      </c>
      <c r="E772" s="47">
        <f t="array" ref="E772">IF(B772="","",IFERROR(XLOOKUP(B772,DATA!$B$4:$B$2103,DATA!$W$4:$W$2103,"",0,1),""))</f>
        <v>900315569</v>
      </c>
      <c r="F772" s="47" t="str">
        <f t="array" ref="F772">IF(B772="","",IFERROR(XLOOKUP(E772,PROVEEDORES!$A$2:$A$200,PROVEEDORES!$B$2:$B$200,"NO ENCONTRADO",0,1),""))</f>
        <v>VOLVO GROUP COLOMBIA S A S</v>
      </c>
      <c r="G772" s="47" t="str">
        <f t="array" ref="G772">IF(B772="","",IFERROR(XLOOKUP(B772,DATA!$B$4:$B$2103,DATA!$L$4:$L$2103,"",0,1),""))</f>
        <v>UND</v>
      </c>
      <c r="H772" s="47">
        <f t="array" ref="H772">IF(B772="","",IFERROR(XLOOKUP(B772,DATA!$B$4:$B$2103,DATA!$E$4:$E$2103,0,0,1),0))</f>
        <v>0</v>
      </c>
      <c r="I772" s="48">
        <f t="array" ref="I772">IF(B772="","",IFERROR(XLOOKUP(B772,DATA!$B$4:$B$2103,DATA!$F$4:$F$2103,0,0,1),0))</f>
        <v>4196322</v>
      </c>
      <c r="J772" s="48">
        <f t="shared" si="1"/>
        <v>0</v>
      </c>
      <c r="K772" s="47">
        <f t="array" ref="K772">IF(B772="","",IFERROR(XLOOKUP(B772,DATA!$B$4:$B$2103,DATA!$N$4:$N$2103,0,0,1),0))</f>
        <v>8</v>
      </c>
      <c r="L772" s="85">
        <f t="shared" si="2"/>
        <v>0.02191780822</v>
      </c>
      <c r="M772" s="47">
        <f t="array" ref="M772">IF(B772="","",IFERROR(XLOOKUP(B772,DATA!$B$4:$B$2103,DATA!$P$4:$P$2103,0,0,1),0))</f>
        <v>0</v>
      </c>
      <c r="N772" s="47">
        <f t="shared" si="3"/>
        <v>0</v>
      </c>
      <c r="O772" s="47">
        <f t="shared" si="4"/>
        <v>0</v>
      </c>
      <c r="P772" s="47">
        <f t="shared" si="5"/>
        <v>0</v>
      </c>
      <c r="Q772" s="47" t="str">
        <f t="shared" si="6"/>
        <v>CRITICO</v>
      </c>
      <c r="R772" s="47" t="str">
        <f t="shared" si="7"/>
        <v>PEDIR INMEDIATAMENTE</v>
      </c>
      <c r="S772" s="47">
        <f t="shared" si="8"/>
        <v>0</v>
      </c>
      <c r="T772" s="48">
        <f t="shared" si="9"/>
        <v>0</v>
      </c>
      <c r="U772" s="47" t="str">
        <f t="array" ref="U772">IF(B772="","",IFERROR(XLOOKUP(B772,DATA!$B$4:$B$2103,DATA!$M$4:$M$2103,"",0,1),""))</f>
        <v>A</v>
      </c>
      <c r="V772" s="47" t="str">
        <f t="array" ref="V772">IF(B772="","",IFERROR(XLOOKUP(B772,DATA!$B$4:$B$2103,DATA!$X$4:$X$2103,"",0,1),""))</f>
        <v>SU01A0101</v>
      </c>
      <c r="W772" s="47" t="str">
        <f t="array" ref="W772">IF(B772="","",IFERROR(XLOOKUP(B772,DATA!$B$4:$B$2103,DATA!$H$4:$H$2103,"",0,1),""))</f>
        <v>PLATAFORMA</v>
      </c>
      <c r="X772" s="47" t="str">
        <f t="shared" si="10"/>
        <v>1-MAXIMA</v>
      </c>
      <c r="Y772" s="65">
        <f t="shared" si="11"/>
        <v>8.00772</v>
      </c>
      <c r="Z772" s="47">
        <f t="shared" si="12"/>
        <v>6500309</v>
      </c>
    </row>
    <row r="773" ht="15.75" customHeight="1">
      <c r="B773" s="52" t="str">
        <f>IF(DATA!B773="","",DATA!B773)</f>
        <v>6500309-R</v>
      </c>
      <c r="C773" s="52">
        <f t="array" ref="C773">IF(B773="","",IFERROR(XLOOKUP(B773,DATA!$B$4:$B$2103,DATA!$D$4:$D$2103,"",0,1),""))</f>
        <v>70376894</v>
      </c>
      <c r="D773" s="52" t="str">
        <f t="array" ref="D773">IF(B773="","",IFERROR(XLOOKUP(B773,DATA!$B$4:$B$2103,DATA!$C$4:$C$2103,"",0,1),""))</f>
        <v>BARRA EN V EJE DELANTERO</v>
      </c>
      <c r="E773" s="52">
        <f t="array" ref="E773">IF(B773="","",IFERROR(XLOOKUP(B773,DATA!$B$4:$B$2103,DATA!$W$4:$W$2103,"",0,1),""))</f>
        <v>900449648</v>
      </c>
      <c r="F773" s="52" t="str">
        <f t="array" ref="F773">IF(B773="","",IFERROR(XLOOKUP(E773,PROVEEDORES!$A$2:$A$200,PROVEEDORES!$B$2:$B$200,"NO ENCONTRADO",0,1),""))</f>
        <v>SUMILOGISTICA S.A.S.</v>
      </c>
      <c r="G773" s="52" t="str">
        <f t="array" ref="G773">IF(B773="","",IFERROR(XLOOKUP(B773,DATA!$B$4:$B$2103,DATA!$L$4:$L$2103,"",0,1),""))</f>
        <v>UND</v>
      </c>
      <c r="H773" s="52">
        <f t="array" ref="H773">IF(B773="","",IFERROR(XLOOKUP(B773,DATA!$B$4:$B$2103,DATA!$E$4:$E$2103,0,0,1),0))</f>
        <v>3</v>
      </c>
      <c r="I773" s="53">
        <f t="array" ref="I773">IF(B773="","",IFERROR(XLOOKUP(B773,DATA!$B$4:$B$2103,DATA!$F$4:$F$2103,0,0,1),0))</f>
        <v>233732.7</v>
      </c>
      <c r="J773" s="53">
        <f t="shared" si="1"/>
        <v>701198.1</v>
      </c>
      <c r="K773" s="52">
        <f t="array" ref="K773">IF(B773="","",IFERROR(XLOOKUP(B773,DATA!$B$4:$B$2103,DATA!$N$4:$N$2103,0,0,1),0))</f>
        <v>0</v>
      </c>
      <c r="L773" s="86">
        <f t="shared" si="2"/>
        <v>0</v>
      </c>
      <c r="M773" s="52">
        <f t="array" ref="M773">IF(B773="","",IFERROR(XLOOKUP(B773,DATA!$B$4:$B$2103,DATA!$P$4:$P$2103,0,0,1),0))</f>
        <v>0</v>
      </c>
      <c r="N773" s="52">
        <f t="shared" si="3"/>
        <v>0</v>
      </c>
      <c r="O773" s="52">
        <f t="shared" si="4"/>
        <v>0</v>
      </c>
      <c r="P773" s="52" t="str">
        <f t="shared" si="5"/>
        <v/>
      </c>
      <c r="Q773" s="52" t="str">
        <f t="shared" si="6"/>
        <v>EXCESO</v>
      </c>
      <c r="R773" s="52" t="str">
        <f t="shared" si="7"/>
        <v>EVALUAR REDUCCION</v>
      </c>
      <c r="S773" s="52">
        <f t="shared" si="8"/>
        <v>0</v>
      </c>
      <c r="T773" s="53">
        <f t="shared" si="9"/>
        <v>0</v>
      </c>
      <c r="U773" s="52" t="str">
        <f t="array" ref="U773">IF(B773="","",IFERROR(XLOOKUP(B773,DATA!$B$4:$B$2103,DATA!$M$4:$M$2103,"",0,1),""))</f>
        <v>C</v>
      </c>
      <c r="V773" s="52" t="str">
        <f t="array" ref="V773">IF(B773="","",IFERROR(XLOOKUP(B773,DATA!$B$4:$B$2103,DATA!$X$4:$X$2103,"",0,1),""))</f>
        <v>SU01B0101</v>
      </c>
      <c r="W773" s="52" t="str">
        <f t="array" ref="W773">IF(B773="","",IFERROR(XLOOKUP(B773,DATA!$B$4:$B$2103,DATA!$H$4:$H$2103,"",0,1),""))</f>
        <v>PLATAFORMA</v>
      </c>
      <c r="X773" s="52" t="str">
        <f t="shared" si="10"/>
        <v>4-BAJA</v>
      </c>
      <c r="Y773" s="87" t="str">
        <f t="shared" si="11"/>
        <v/>
      </c>
      <c r="Z773" s="52" t="str">
        <f t="shared" si="12"/>
        <v/>
      </c>
    </row>
    <row r="774" ht="15.75" customHeight="1">
      <c r="B774" s="47">
        <f>IF(DATA!B774="","",DATA!B774)</f>
        <v>65003091</v>
      </c>
      <c r="C774" s="47">
        <f t="array" ref="C774">IF(B774="","",IFERROR(XLOOKUP(B774,DATA!$B$4:$B$2103,DATA!$D$4:$D$2103,"",0,1),""))</f>
        <v>22445499</v>
      </c>
      <c r="D774" s="47" t="str">
        <f t="array" ref="D774">IF(B774="","",IFERROR(XLOOKUP(B774,DATA!$B$4:$B$2103,DATA!$C$4:$C$2103,"",0,1),""))</f>
        <v>JUEGO DE REPARACION DE BARRA TENSORA EJE DELANTERO</v>
      </c>
      <c r="E774" s="47">
        <f t="array" ref="E774">IF(B774="","",IFERROR(XLOOKUP(B774,DATA!$B$4:$B$2103,DATA!$W$4:$W$2103,"",0,1),""))</f>
        <v>900315569</v>
      </c>
      <c r="F774" s="47" t="str">
        <f t="array" ref="F774">IF(B774="","",IFERROR(XLOOKUP(E774,PROVEEDORES!$A$2:$A$200,PROVEEDORES!$B$2:$B$200,"NO ENCONTRADO",0,1),""))</f>
        <v>VOLVO GROUP COLOMBIA S A S</v>
      </c>
      <c r="G774" s="47" t="str">
        <f t="array" ref="G774">IF(B774="","",IFERROR(XLOOKUP(B774,DATA!$B$4:$B$2103,DATA!$L$4:$L$2103,"",0,1),""))</f>
        <v>UND</v>
      </c>
      <c r="H774" s="47">
        <f t="array" ref="H774">IF(B774="","",IFERROR(XLOOKUP(B774,DATA!$B$4:$B$2103,DATA!$E$4:$E$2103,0,0,1),0))</f>
        <v>0</v>
      </c>
      <c r="I774" s="48">
        <f t="array" ref="I774">IF(B774="","",IFERROR(XLOOKUP(B774,DATA!$B$4:$B$2103,DATA!$F$4:$F$2103,0,0,1),0))</f>
        <v>459306.3</v>
      </c>
      <c r="J774" s="48">
        <f t="shared" si="1"/>
        <v>0</v>
      </c>
      <c r="K774" s="47">
        <f t="array" ref="K774">IF(B774="","",IFERROR(XLOOKUP(B774,DATA!$B$4:$B$2103,DATA!$N$4:$N$2103,0,0,1),0))</f>
        <v>6</v>
      </c>
      <c r="L774" s="85">
        <f t="shared" si="2"/>
        <v>0.01643835616</v>
      </c>
      <c r="M774" s="47">
        <f t="array" ref="M774">IF(B774="","",IFERROR(XLOOKUP(B774,DATA!$B$4:$B$2103,DATA!$P$4:$P$2103,0,0,1),0))</f>
        <v>0</v>
      </c>
      <c r="N774" s="47">
        <f t="shared" si="3"/>
        <v>0</v>
      </c>
      <c r="O774" s="47">
        <f t="shared" si="4"/>
        <v>0</v>
      </c>
      <c r="P774" s="47">
        <f t="shared" si="5"/>
        <v>0</v>
      </c>
      <c r="Q774" s="47" t="str">
        <f t="shared" si="6"/>
        <v>CRITICO</v>
      </c>
      <c r="R774" s="47" t="str">
        <f t="shared" si="7"/>
        <v>PEDIR INMEDIATAMENTE</v>
      </c>
      <c r="S774" s="47">
        <f t="shared" si="8"/>
        <v>0</v>
      </c>
      <c r="T774" s="48">
        <f t="shared" si="9"/>
        <v>0</v>
      </c>
      <c r="U774" s="47" t="str">
        <f t="array" ref="U774">IF(B774="","",IFERROR(XLOOKUP(B774,DATA!$B$4:$B$2103,DATA!$M$4:$M$2103,"",0,1),""))</f>
        <v>A</v>
      </c>
      <c r="V774" s="47" t="str">
        <f t="array" ref="V774">IF(B774="","",IFERROR(XLOOKUP(B774,DATA!$B$4:$B$2103,DATA!$X$4:$X$2103,"",0,1),""))</f>
        <v>SU01A0204</v>
      </c>
      <c r="W774" s="47" t="str">
        <f t="array" ref="W774">IF(B774="","",IFERROR(XLOOKUP(B774,DATA!$B$4:$B$2103,DATA!$H$4:$H$2103,"",0,1),""))</f>
        <v>PLATAFORMA</v>
      </c>
      <c r="X774" s="47" t="str">
        <f t="shared" si="10"/>
        <v>1-MAXIMA</v>
      </c>
      <c r="Y774" s="65">
        <f t="shared" si="11"/>
        <v>6.00774</v>
      </c>
      <c r="Z774" s="47">
        <f t="shared" si="12"/>
        <v>65003091</v>
      </c>
    </row>
    <row r="775" ht="15.75" customHeight="1">
      <c r="B775" s="52">
        <f>IF(DATA!B775="","",DATA!B775)</f>
        <v>65003092</v>
      </c>
      <c r="C775" s="52">
        <f t="array" ref="C775">IF(B775="","",IFERROR(XLOOKUP(B775,DATA!$B$4:$B$2103,DATA!$D$4:$D$2103,"",0,1),""))</f>
        <v>70392314</v>
      </c>
      <c r="D775" s="52" t="str">
        <f t="array" ref="D775">IF(B775="","",IFERROR(XLOOKUP(B775,DATA!$B$4:$B$2103,DATA!$C$4:$C$2103,"",0,1),""))</f>
        <v>JUEGO DE REPARACION DE BARRA EN V EJE DELANTERO</v>
      </c>
      <c r="E775" s="52">
        <f t="array" ref="E775">IF(B775="","",IFERROR(XLOOKUP(B775,DATA!$B$4:$B$2103,DATA!$W$4:$W$2103,"",0,1),""))</f>
        <v>900315569</v>
      </c>
      <c r="F775" s="52" t="str">
        <f t="array" ref="F775">IF(B775="","",IFERROR(XLOOKUP(E775,PROVEEDORES!$A$2:$A$200,PROVEEDORES!$B$2:$B$200,"NO ENCONTRADO",0,1),""))</f>
        <v>VOLVO GROUP COLOMBIA S A S</v>
      </c>
      <c r="G775" s="52" t="str">
        <f t="array" ref="G775">IF(B775="","",IFERROR(XLOOKUP(B775,DATA!$B$4:$B$2103,DATA!$L$4:$L$2103,"",0,1),""))</f>
        <v>UND</v>
      </c>
      <c r="H775" s="52">
        <f t="array" ref="H775">IF(B775="","",IFERROR(XLOOKUP(B775,DATA!$B$4:$B$2103,DATA!$E$4:$E$2103,0,0,1),0))</f>
        <v>4</v>
      </c>
      <c r="I775" s="53">
        <f t="array" ref="I775">IF(B775="","",IFERROR(XLOOKUP(B775,DATA!$B$4:$B$2103,DATA!$F$4:$F$2103,0,0,1),0))</f>
        <v>1138700</v>
      </c>
      <c r="J775" s="53">
        <f t="shared" si="1"/>
        <v>4554800</v>
      </c>
      <c r="K775" s="52">
        <f t="array" ref="K775">IF(B775="","",IFERROR(XLOOKUP(B775,DATA!$B$4:$B$2103,DATA!$N$4:$N$2103,0,0,1),0))</f>
        <v>2</v>
      </c>
      <c r="L775" s="86">
        <f t="shared" si="2"/>
        <v>0.005479452055</v>
      </c>
      <c r="M775" s="52">
        <f t="array" ref="M775">IF(B775="","",IFERROR(XLOOKUP(B775,DATA!$B$4:$B$2103,DATA!$P$4:$P$2103,0,0,1),0))</f>
        <v>0</v>
      </c>
      <c r="N775" s="52">
        <f t="shared" si="3"/>
        <v>0</v>
      </c>
      <c r="O775" s="52">
        <f t="shared" si="4"/>
        <v>0</v>
      </c>
      <c r="P775" s="52">
        <f t="shared" si="5"/>
        <v>730</v>
      </c>
      <c r="Q775" s="52" t="str">
        <f t="shared" si="6"/>
        <v>EXCESO</v>
      </c>
      <c r="R775" s="52" t="str">
        <f t="shared" si="7"/>
        <v>EVALUAR REDUCCION</v>
      </c>
      <c r="S775" s="52">
        <f t="shared" si="8"/>
        <v>0</v>
      </c>
      <c r="T775" s="53">
        <f t="shared" si="9"/>
        <v>0</v>
      </c>
      <c r="U775" s="52" t="str">
        <f t="array" ref="U775">IF(B775="","",IFERROR(XLOOKUP(B775,DATA!$B$4:$B$2103,DATA!$M$4:$M$2103,"",0,1),""))</f>
        <v>A</v>
      </c>
      <c r="V775" s="52" t="str">
        <f t="array" ref="V775">IF(B775="","",IFERROR(XLOOKUP(B775,DATA!$B$4:$B$2103,DATA!$X$4:$X$2103,"",0,1),""))</f>
        <v>SU01A0204</v>
      </c>
      <c r="W775" s="52" t="str">
        <f t="array" ref="W775">IF(B775="","",IFERROR(XLOOKUP(B775,DATA!$B$4:$B$2103,DATA!$H$4:$H$2103,"",0,1),""))</f>
        <v>PLATAFORMA</v>
      </c>
      <c r="X775" s="52" t="str">
        <f t="shared" si="10"/>
        <v>2-ALTA</v>
      </c>
      <c r="Y775" s="87" t="str">
        <f t="shared" si="11"/>
        <v/>
      </c>
      <c r="Z775" s="52" t="str">
        <f t="shared" si="12"/>
        <v/>
      </c>
    </row>
    <row r="776" ht="15.75" customHeight="1">
      <c r="B776" s="47">
        <f>IF(DATA!B776="","",DATA!B776)</f>
        <v>6500314</v>
      </c>
      <c r="C776" s="47">
        <f t="array" ref="C776">IF(B776="","",IFERROR(XLOOKUP(B776,DATA!$B$4:$B$2103,DATA!$D$4:$D$2103,"",0,1),""))</f>
        <v>20837990</v>
      </c>
      <c r="D776" s="47" t="str">
        <f t="array" ref="D776">IF(B776="","",IFERROR(XLOOKUP(B776,DATA!$B$4:$B$2103,DATA!$C$4:$C$2103,"",0,1),""))</f>
        <v>BARRA TENSORA EJE DELANTERO</v>
      </c>
      <c r="E776" s="47">
        <f t="array" ref="E776">IF(B776="","",IFERROR(XLOOKUP(B776,DATA!$B$4:$B$2103,DATA!$W$4:$W$2103,"",0,1),""))</f>
        <v>900315569</v>
      </c>
      <c r="F776" s="47" t="str">
        <f t="array" ref="F776">IF(B776="","",IFERROR(XLOOKUP(E776,PROVEEDORES!$A$2:$A$200,PROVEEDORES!$B$2:$B$200,"NO ENCONTRADO",0,1),""))</f>
        <v>VOLVO GROUP COLOMBIA S A S</v>
      </c>
      <c r="G776" s="47" t="str">
        <f t="array" ref="G776">IF(B776="","",IFERROR(XLOOKUP(B776,DATA!$B$4:$B$2103,DATA!$L$4:$L$2103,"",0,1),""))</f>
        <v>UND</v>
      </c>
      <c r="H776" s="47">
        <f t="array" ref="H776">IF(B776="","",IFERROR(XLOOKUP(B776,DATA!$B$4:$B$2103,DATA!$E$4:$E$2103,0,0,1),0))</f>
        <v>0</v>
      </c>
      <c r="I776" s="48">
        <f t="array" ref="I776">IF(B776="","",IFERROR(XLOOKUP(B776,DATA!$B$4:$B$2103,DATA!$F$4:$F$2103,0,0,1),0))</f>
        <v>2464912</v>
      </c>
      <c r="J776" s="48">
        <f t="shared" si="1"/>
        <v>0</v>
      </c>
      <c r="K776" s="47">
        <f t="array" ref="K776">IF(B776="","",IFERROR(XLOOKUP(B776,DATA!$B$4:$B$2103,DATA!$N$4:$N$2103,0,0,1),0))</f>
        <v>7</v>
      </c>
      <c r="L776" s="85">
        <f t="shared" si="2"/>
        <v>0.01917808219</v>
      </c>
      <c r="M776" s="47">
        <f t="array" ref="M776">IF(B776="","",IFERROR(XLOOKUP(B776,DATA!$B$4:$B$2103,DATA!$P$4:$P$2103,0,0,1),0))</f>
        <v>0</v>
      </c>
      <c r="N776" s="47">
        <f t="shared" si="3"/>
        <v>0</v>
      </c>
      <c r="O776" s="47">
        <f t="shared" si="4"/>
        <v>0</v>
      </c>
      <c r="P776" s="47">
        <f t="shared" si="5"/>
        <v>0</v>
      </c>
      <c r="Q776" s="47" t="str">
        <f t="shared" si="6"/>
        <v>CRITICO</v>
      </c>
      <c r="R776" s="47" t="str">
        <f t="shared" si="7"/>
        <v>PEDIR INMEDIATAMENTE</v>
      </c>
      <c r="S776" s="47">
        <f t="shared" si="8"/>
        <v>0</v>
      </c>
      <c r="T776" s="48">
        <f t="shared" si="9"/>
        <v>0</v>
      </c>
      <c r="U776" s="47" t="str">
        <f t="array" ref="U776">IF(B776="","",IFERROR(XLOOKUP(B776,DATA!$B$4:$B$2103,DATA!$M$4:$M$2103,"",0,1),""))</f>
        <v>A</v>
      </c>
      <c r="V776" s="47" t="str">
        <f t="array" ref="V776">IF(B776="","",IFERROR(XLOOKUP(B776,DATA!$B$4:$B$2103,DATA!$X$4:$X$2103,"",0,1),""))</f>
        <v>SU01A0202</v>
      </c>
      <c r="W776" s="47" t="str">
        <f t="array" ref="W776">IF(B776="","",IFERROR(XLOOKUP(B776,DATA!$B$4:$B$2103,DATA!$H$4:$H$2103,"",0,1),""))</f>
        <v>PLATAFORMA</v>
      </c>
      <c r="X776" s="47" t="str">
        <f t="shared" si="10"/>
        <v>1-MAXIMA</v>
      </c>
      <c r="Y776" s="65">
        <f t="shared" si="11"/>
        <v>7.00776</v>
      </c>
      <c r="Z776" s="47">
        <f t="shared" si="12"/>
        <v>6500314</v>
      </c>
    </row>
    <row r="777" ht="15.75" customHeight="1">
      <c r="B777" s="52" t="str">
        <f>IF(DATA!B777="","",DATA!B777)</f>
        <v>6500314-R</v>
      </c>
      <c r="C777" s="52">
        <f t="array" ref="C777">IF(B777="","",IFERROR(XLOOKUP(B777,DATA!$B$4:$B$2103,DATA!$D$4:$D$2103,"",0,1),""))</f>
        <v>20837990</v>
      </c>
      <c r="D777" s="52" t="str">
        <f t="array" ref="D777">IF(B777="","",IFERROR(XLOOKUP(B777,DATA!$B$4:$B$2103,DATA!$C$4:$C$2103,"",0,1),""))</f>
        <v>BARRA TENSORA EJE DELANTERO</v>
      </c>
      <c r="E777" s="52">
        <f t="array" ref="E777">IF(B777="","",IFERROR(XLOOKUP(B777,DATA!$B$4:$B$2103,DATA!$W$4:$W$2103,"",0,1),""))</f>
        <v>900449648</v>
      </c>
      <c r="F777" s="52" t="str">
        <f t="array" ref="F777">IF(B777="","",IFERROR(XLOOKUP(E777,PROVEEDORES!$A$2:$A$200,PROVEEDORES!$B$2:$B$200,"NO ENCONTRADO",0,1),""))</f>
        <v>SUMILOGISTICA S.A.S.</v>
      </c>
      <c r="G777" s="52" t="str">
        <f t="array" ref="G777">IF(B777="","",IFERROR(XLOOKUP(B777,DATA!$B$4:$B$2103,DATA!$L$4:$L$2103,"",0,1),""))</f>
        <v>UND</v>
      </c>
      <c r="H777" s="52">
        <f t="array" ref="H777">IF(B777="","",IFERROR(XLOOKUP(B777,DATA!$B$4:$B$2103,DATA!$E$4:$E$2103,0,0,1),0))</f>
        <v>0</v>
      </c>
      <c r="I777" s="53">
        <f t="array" ref="I777">IF(B777="","",IFERROR(XLOOKUP(B777,DATA!$B$4:$B$2103,DATA!$F$4:$F$2103,0,0,1),0))</f>
        <v>0</v>
      </c>
      <c r="J777" s="53">
        <f t="shared" si="1"/>
        <v>0</v>
      </c>
      <c r="K777" s="52">
        <f t="array" ref="K777">IF(B777="","",IFERROR(XLOOKUP(B777,DATA!$B$4:$B$2103,DATA!$N$4:$N$2103,0,0,1),0))</f>
        <v>0</v>
      </c>
      <c r="L777" s="86">
        <f t="shared" si="2"/>
        <v>0</v>
      </c>
      <c r="M777" s="52">
        <f t="array" ref="M777">IF(B777="","",IFERROR(XLOOKUP(B777,DATA!$B$4:$B$2103,DATA!$P$4:$P$2103,0,0,1),0))</f>
        <v>0</v>
      </c>
      <c r="N777" s="52">
        <f t="shared" si="3"/>
        <v>0</v>
      </c>
      <c r="O777" s="52">
        <f t="shared" si="4"/>
        <v>0</v>
      </c>
      <c r="P777" s="52" t="str">
        <f t="shared" si="5"/>
        <v/>
      </c>
      <c r="Q777" s="52" t="str">
        <f t="shared" si="6"/>
        <v>CRITICO</v>
      </c>
      <c r="R777" s="52" t="str">
        <f t="shared" si="7"/>
        <v>PEDIR INMEDIATAMENTE</v>
      </c>
      <c r="S777" s="52">
        <f t="shared" si="8"/>
        <v>0</v>
      </c>
      <c r="T777" s="53">
        <f t="shared" si="9"/>
        <v>0</v>
      </c>
      <c r="U777" s="52" t="str">
        <f t="array" ref="U777">IF(B777="","",IFERROR(XLOOKUP(B777,DATA!$B$4:$B$2103,DATA!$M$4:$M$2103,"",0,1),""))</f>
        <v>B</v>
      </c>
      <c r="V777" s="52" t="str">
        <f t="array" ref="V777">IF(B777="","",IFERROR(XLOOKUP(B777,DATA!$B$4:$B$2103,DATA!$X$4:$X$2103,"",0,1),""))</f>
        <v>SU01C0201</v>
      </c>
      <c r="W777" s="52" t="str">
        <f t="array" ref="W777">IF(B777="","",IFERROR(XLOOKUP(B777,DATA!$B$4:$B$2103,DATA!$H$4:$H$2103,"",0,1),""))</f>
        <v>PLATAFORMA</v>
      </c>
      <c r="X777" s="52" t="str">
        <f t="shared" si="10"/>
        <v>3-MEDIA</v>
      </c>
      <c r="Y777" s="87" t="str">
        <f t="shared" si="11"/>
        <v/>
      </c>
      <c r="Z777" s="52" t="str">
        <f t="shared" si="12"/>
        <v>6500314-R</v>
      </c>
    </row>
    <row r="778" ht="15.75" customHeight="1">
      <c r="B778" s="47">
        <f>IF(DATA!B778="","",DATA!B778)</f>
        <v>6500315</v>
      </c>
      <c r="C778" s="47">
        <f t="array" ref="C778">IF(B778="","",IFERROR(XLOOKUP(B778,DATA!$B$4:$B$2103,DATA!$D$4:$D$2103,"",0,1),""))</f>
        <v>993907</v>
      </c>
      <c r="D778" s="47" t="str">
        <f t="array" ref="D778">IF(B778="","",IFERROR(XLOOKUP(B778,DATA!$B$4:$B$2103,DATA!$C$4:$C$2103,"",0,1),""))</f>
        <v>TORNILLO HEXAGONAL</v>
      </c>
      <c r="E778" s="47">
        <f t="array" ref="E778">IF(B778="","",IFERROR(XLOOKUP(B778,DATA!$B$4:$B$2103,DATA!$W$4:$W$2103,"",0,1),""))</f>
        <v>900315569</v>
      </c>
      <c r="F778" s="47" t="str">
        <f t="array" ref="F778">IF(B778="","",IFERROR(XLOOKUP(E778,PROVEEDORES!$A$2:$A$200,PROVEEDORES!$B$2:$B$200,"NO ENCONTRADO",0,1),""))</f>
        <v>VOLVO GROUP COLOMBIA S A S</v>
      </c>
      <c r="G778" s="47" t="str">
        <f t="array" ref="G778">IF(B778="","",IFERROR(XLOOKUP(B778,DATA!$B$4:$B$2103,DATA!$L$4:$L$2103,"",0,1),""))</f>
        <v>UND</v>
      </c>
      <c r="H778" s="47">
        <f t="array" ref="H778">IF(B778="","",IFERROR(XLOOKUP(B778,DATA!$B$4:$B$2103,DATA!$E$4:$E$2103,0,0,1),0))</f>
        <v>4</v>
      </c>
      <c r="I778" s="48">
        <f t="array" ref="I778">IF(B778="","",IFERROR(XLOOKUP(B778,DATA!$B$4:$B$2103,DATA!$F$4:$F$2103,0,0,1),0))</f>
        <v>25605.11</v>
      </c>
      <c r="J778" s="48">
        <f t="shared" si="1"/>
        <v>102420.44</v>
      </c>
      <c r="K778" s="47">
        <f t="array" ref="K778">IF(B778="","",IFERROR(XLOOKUP(B778,DATA!$B$4:$B$2103,DATA!$N$4:$N$2103,0,0,1),0))</f>
        <v>7</v>
      </c>
      <c r="L778" s="85">
        <f t="shared" si="2"/>
        <v>0.01917808219</v>
      </c>
      <c r="M778" s="47">
        <f t="array" ref="M778">IF(B778="","",IFERROR(XLOOKUP(B778,DATA!$B$4:$B$2103,DATA!$P$4:$P$2103,0,0,1),0))</f>
        <v>0</v>
      </c>
      <c r="N778" s="47">
        <f t="shared" si="3"/>
        <v>0</v>
      </c>
      <c r="O778" s="47">
        <f t="shared" si="4"/>
        <v>0</v>
      </c>
      <c r="P778" s="47">
        <f t="shared" si="5"/>
        <v>209</v>
      </c>
      <c r="Q778" s="47" t="str">
        <f t="shared" si="6"/>
        <v>EXCESO</v>
      </c>
      <c r="R778" s="47" t="str">
        <f t="shared" si="7"/>
        <v>EVALUAR REDUCCION</v>
      </c>
      <c r="S778" s="47">
        <f t="shared" si="8"/>
        <v>0</v>
      </c>
      <c r="T778" s="48">
        <f t="shared" si="9"/>
        <v>0</v>
      </c>
      <c r="U778" s="47" t="str">
        <f t="array" ref="U778">IF(B778="","",IFERROR(XLOOKUP(B778,DATA!$B$4:$B$2103,DATA!$M$4:$M$2103,"",0,1),""))</f>
        <v>B</v>
      </c>
      <c r="V778" s="47" t="str">
        <f t="array" ref="V778">IF(B778="","",IFERROR(XLOOKUP(B778,DATA!$B$4:$B$2103,DATA!$X$4:$X$2103,"",0,1),""))</f>
        <v>SU01F0304</v>
      </c>
      <c r="W778" s="47" t="str">
        <f t="array" ref="W778">IF(B778="","",IFERROR(XLOOKUP(B778,DATA!$B$4:$B$2103,DATA!$H$4:$H$2103,"",0,1),""))</f>
        <v>PLATAFORMA</v>
      </c>
      <c r="X778" s="47" t="str">
        <f t="shared" si="10"/>
        <v>3-MEDIA</v>
      </c>
      <c r="Y778" s="65" t="str">
        <f t="shared" si="11"/>
        <v/>
      </c>
      <c r="Z778" s="47" t="str">
        <f t="shared" si="12"/>
        <v/>
      </c>
    </row>
    <row r="779" ht="15.75" customHeight="1">
      <c r="B779" s="52">
        <f>IF(DATA!B779="","",DATA!B779)</f>
        <v>6500316</v>
      </c>
      <c r="C779" s="52">
        <f t="array" ref="C779">IF(B779="","",IFERROR(XLOOKUP(B779,DATA!$B$4:$B$2103,DATA!$D$4:$D$2103,"",0,1),""))</f>
        <v>994882</v>
      </c>
      <c r="D779" s="52" t="str">
        <f t="array" ref="D779">IF(B779="","",IFERROR(XLOOKUP(B779,DATA!$B$4:$B$2103,DATA!$C$4:$C$2103,"",0,1),""))</f>
        <v>ARANDELA</v>
      </c>
      <c r="E779" s="52">
        <f t="array" ref="E779">IF(B779="","",IFERROR(XLOOKUP(B779,DATA!$B$4:$B$2103,DATA!$W$4:$W$2103,"",0,1),""))</f>
        <v>900315569</v>
      </c>
      <c r="F779" s="52" t="str">
        <f t="array" ref="F779">IF(B779="","",IFERROR(XLOOKUP(E779,PROVEEDORES!$A$2:$A$200,PROVEEDORES!$B$2:$B$200,"NO ENCONTRADO",0,1),""))</f>
        <v>VOLVO GROUP COLOMBIA S A S</v>
      </c>
      <c r="G779" s="52" t="str">
        <f t="array" ref="G779">IF(B779="","",IFERROR(XLOOKUP(B779,DATA!$B$4:$B$2103,DATA!$L$4:$L$2103,"",0,1),""))</f>
        <v>UND</v>
      </c>
      <c r="H779" s="52">
        <f t="array" ref="H779">IF(B779="","",IFERROR(XLOOKUP(B779,DATA!$B$4:$B$2103,DATA!$E$4:$E$2103,0,0,1),0))</f>
        <v>7</v>
      </c>
      <c r="I779" s="53">
        <f t="array" ref="I779">IF(B779="","",IFERROR(XLOOKUP(B779,DATA!$B$4:$B$2103,DATA!$F$4:$F$2103,0,0,1),0))</f>
        <v>19976.04</v>
      </c>
      <c r="J779" s="53">
        <f t="shared" si="1"/>
        <v>139832.28</v>
      </c>
      <c r="K779" s="52">
        <f t="array" ref="K779">IF(B779="","",IFERROR(XLOOKUP(B779,DATA!$B$4:$B$2103,DATA!$N$4:$N$2103,0,0,1),0))</f>
        <v>19</v>
      </c>
      <c r="L779" s="86">
        <f t="shared" si="2"/>
        <v>0.05205479452</v>
      </c>
      <c r="M779" s="52">
        <f t="array" ref="M779">IF(B779="","",IFERROR(XLOOKUP(B779,DATA!$B$4:$B$2103,DATA!$P$4:$P$2103,0,0,1),0))</f>
        <v>0</v>
      </c>
      <c r="N779" s="52">
        <f t="shared" si="3"/>
        <v>0</v>
      </c>
      <c r="O779" s="52">
        <f t="shared" si="4"/>
        <v>0</v>
      </c>
      <c r="P779" s="52">
        <f t="shared" si="5"/>
        <v>134</v>
      </c>
      <c r="Q779" s="52" t="str">
        <f t="shared" si="6"/>
        <v>OPTIMO</v>
      </c>
      <c r="R779" s="52" t="str">
        <f t="shared" si="7"/>
        <v>NIVEL OPTIMO</v>
      </c>
      <c r="S779" s="52">
        <f t="shared" si="8"/>
        <v>0</v>
      </c>
      <c r="T779" s="53">
        <f t="shared" si="9"/>
        <v>0</v>
      </c>
      <c r="U779" s="52" t="str">
        <f t="array" ref="U779">IF(B779="","",IFERROR(XLOOKUP(B779,DATA!$B$4:$B$2103,DATA!$M$4:$M$2103,"",0,1),""))</f>
        <v>B</v>
      </c>
      <c r="V779" s="52" t="str">
        <f t="array" ref="V779">IF(B779="","",IFERROR(XLOOKUP(B779,DATA!$B$4:$B$2103,DATA!$X$4:$X$2103,"",0,1),""))</f>
        <v>SU01A0202</v>
      </c>
      <c r="W779" s="52" t="str">
        <f t="array" ref="W779">IF(B779="","",IFERROR(XLOOKUP(B779,DATA!$B$4:$B$2103,DATA!$H$4:$H$2103,"",0,1),""))</f>
        <v>PLATAFORMA</v>
      </c>
      <c r="X779" s="52" t="str">
        <f t="shared" si="10"/>
        <v>3-MEDIA</v>
      </c>
      <c r="Y779" s="87" t="str">
        <f t="shared" si="11"/>
        <v/>
      </c>
      <c r="Z779" s="52" t="str">
        <f t="shared" si="12"/>
        <v/>
      </c>
    </row>
    <row r="780" ht="15.75" customHeight="1">
      <c r="B780" s="47">
        <f>IF(DATA!B780="","",DATA!B780)</f>
        <v>6500317</v>
      </c>
      <c r="C780" s="47">
        <f t="array" ref="C780">IF(B780="","",IFERROR(XLOOKUP(B780,DATA!$B$4:$B$2103,DATA!$D$4:$D$2103,"",0,1),""))</f>
        <v>984838</v>
      </c>
      <c r="D780" s="47" t="str">
        <f t="array" ref="D780">IF(B780="","",IFERROR(XLOOKUP(B780,DATA!$B$4:$B$2103,DATA!$C$4:$C$2103,"",0,1),""))</f>
        <v>TORNILLO EMBRIDADO</v>
      </c>
      <c r="E780" s="47">
        <f t="array" ref="E780">IF(B780="","",IFERROR(XLOOKUP(B780,DATA!$B$4:$B$2103,DATA!$W$4:$W$2103,"",0,1),""))</f>
        <v>900315569</v>
      </c>
      <c r="F780" s="47" t="str">
        <f t="array" ref="F780">IF(B780="","",IFERROR(XLOOKUP(E780,PROVEEDORES!$A$2:$A$200,PROVEEDORES!$B$2:$B$200,"NO ENCONTRADO",0,1),""))</f>
        <v>VOLVO GROUP COLOMBIA S A S</v>
      </c>
      <c r="G780" s="47" t="str">
        <f t="array" ref="G780">IF(B780="","",IFERROR(XLOOKUP(B780,DATA!$B$4:$B$2103,DATA!$L$4:$L$2103,"",0,1),""))</f>
        <v>UND</v>
      </c>
      <c r="H780" s="47">
        <f t="array" ref="H780">IF(B780="","",IFERROR(XLOOKUP(B780,DATA!$B$4:$B$2103,DATA!$E$4:$E$2103,0,0,1),0))</f>
        <v>5</v>
      </c>
      <c r="I780" s="48">
        <f t="array" ref="I780">IF(B780="","",IFERROR(XLOOKUP(B780,DATA!$B$4:$B$2103,DATA!$F$4:$F$2103,0,0,1),0))</f>
        <v>22531.61</v>
      </c>
      <c r="J780" s="48">
        <f t="shared" si="1"/>
        <v>112658.05</v>
      </c>
      <c r="K780" s="47">
        <f t="array" ref="K780">IF(B780="","",IFERROR(XLOOKUP(B780,DATA!$B$4:$B$2103,DATA!$N$4:$N$2103,0,0,1),0))</f>
        <v>6</v>
      </c>
      <c r="L780" s="85">
        <f t="shared" si="2"/>
        <v>0.01643835616</v>
      </c>
      <c r="M780" s="47">
        <f t="array" ref="M780">IF(B780="","",IFERROR(XLOOKUP(B780,DATA!$B$4:$B$2103,DATA!$P$4:$P$2103,0,0,1),0))</f>
        <v>0</v>
      </c>
      <c r="N780" s="47">
        <f t="shared" si="3"/>
        <v>0</v>
      </c>
      <c r="O780" s="47">
        <f t="shared" si="4"/>
        <v>0</v>
      </c>
      <c r="P780" s="47">
        <f t="shared" si="5"/>
        <v>304</v>
      </c>
      <c r="Q780" s="47" t="str">
        <f t="shared" si="6"/>
        <v>EXCESO</v>
      </c>
      <c r="R780" s="47" t="str">
        <f t="shared" si="7"/>
        <v>EVALUAR REDUCCION</v>
      </c>
      <c r="S780" s="47">
        <f t="shared" si="8"/>
        <v>0</v>
      </c>
      <c r="T780" s="48">
        <f t="shared" si="9"/>
        <v>0</v>
      </c>
      <c r="U780" s="47" t="str">
        <f t="array" ref="U780">IF(B780="","",IFERROR(XLOOKUP(B780,DATA!$B$4:$B$2103,DATA!$M$4:$M$2103,"",0,1),""))</f>
        <v>A</v>
      </c>
      <c r="V780" s="47" t="str">
        <f t="array" ref="V780">IF(B780="","",IFERROR(XLOOKUP(B780,DATA!$B$4:$B$2103,DATA!$X$4:$X$2103,"",0,1),""))</f>
        <v>SU01F0304</v>
      </c>
      <c r="W780" s="47" t="str">
        <f t="array" ref="W780">IF(B780="","",IFERROR(XLOOKUP(B780,DATA!$B$4:$B$2103,DATA!$H$4:$H$2103,"",0,1),""))</f>
        <v>PLATAFORMA</v>
      </c>
      <c r="X780" s="47" t="str">
        <f t="shared" si="10"/>
        <v>2-ALTA</v>
      </c>
      <c r="Y780" s="65" t="str">
        <f t="shared" si="11"/>
        <v/>
      </c>
      <c r="Z780" s="47" t="str">
        <f t="shared" si="12"/>
        <v/>
      </c>
    </row>
    <row r="781" ht="15.75" customHeight="1">
      <c r="B781" s="52">
        <f>IF(DATA!B781="","",DATA!B781)</f>
        <v>6500318</v>
      </c>
      <c r="C781" s="52">
        <f t="array" ref="C781">IF(B781="","",IFERROR(XLOOKUP(B781,DATA!$B$4:$B$2103,DATA!$D$4:$D$2103,"",0,1),""))</f>
        <v>990944</v>
      </c>
      <c r="D781" s="52" t="str">
        <f t="array" ref="D781">IF(B781="","",IFERROR(XLOOKUP(B781,DATA!$B$4:$B$2103,DATA!$C$4:$C$2103,"",0,1),""))</f>
        <v>TUERCA EMBRIDADA</v>
      </c>
      <c r="E781" s="52">
        <f t="array" ref="E781">IF(B781="","",IFERROR(XLOOKUP(B781,DATA!$B$4:$B$2103,DATA!$W$4:$W$2103,"",0,1),""))</f>
        <v>900315569</v>
      </c>
      <c r="F781" s="52" t="str">
        <f t="array" ref="F781">IF(B781="","",IFERROR(XLOOKUP(E781,PROVEEDORES!$A$2:$A$200,PROVEEDORES!$B$2:$B$200,"NO ENCONTRADO",0,1),""))</f>
        <v>VOLVO GROUP COLOMBIA S A S</v>
      </c>
      <c r="G781" s="52" t="str">
        <f t="array" ref="G781">IF(B781="","",IFERROR(XLOOKUP(B781,DATA!$B$4:$B$2103,DATA!$L$4:$L$2103,"",0,1),""))</f>
        <v>UND</v>
      </c>
      <c r="H781" s="52">
        <f t="array" ref="H781">IF(B781="","",IFERROR(XLOOKUP(B781,DATA!$B$4:$B$2103,DATA!$E$4:$E$2103,0,0,1),0))</f>
        <v>3</v>
      </c>
      <c r="I781" s="53">
        <f t="array" ref="I781">IF(B781="","",IFERROR(XLOOKUP(B781,DATA!$B$4:$B$2103,DATA!$F$4:$F$2103,0,0,1),0))</f>
        <v>9912.451</v>
      </c>
      <c r="J781" s="53">
        <f t="shared" si="1"/>
        <v>29737.353</v>
      </c>
      <c r="K781" s="52">
        <f t="array" ref="K781">IF(B781="","",IFERROR(XLOOKUP(B781,DATA!$B$4:$B$2103,DATA!$N$4:$N$2103,0,0,1),0))</f>
        <v>9</v>
      </c>
      <c r="L781" s="86">
        <f t="shared" si="2"/>
        <v>0.02465753425</v>
      </c>
      <c r="M781" s="52">
        <f t="array" ref="M781">IF(B781="","",IFERROR(XLOOKUP(B781,DATA!$B$4:$B$2103,DATA!$P$4:$P$2103,0,0,1),0))</f>
        <v>0</v>
      </c>
      <c r="N781" s="52">
        <f t="shared" si="3"/>
        <v>0</v>
      </c>
      <c r="O781" s="52">
        <f t="shared" si="4"/>
        <v>0</v>
      </c>
      <c r="P781" s="52">
        <f t="shared" si="5"/>
        <v>122</v>
      </c>
      <c r="Q781" s="52" t="str">
        <f t="shared" si="6"/>
        <v>OPTIMO</v>
      </c>
      <c r="R781" s="52" t="str">
        <f t="shared" si="7"/>
        <v>NIVEL OPTIMO</v>
      </c>
      <c r="S781" s="52">
        <f t="shared" si="8"/>
        <v>0</v>
      </c>
      <c r="T781" s="53">
        <f t="shared" si="9"/>
        <v>0</v>
      </c>
      <c r="U781" s="52" t="str">
        <f t="array" ref="U781">IF(B781="","",IFERROR(XLOOKUP(B781,DATA!$B$4:$B$2103,DATA!$M$4:$M$2103,"",0,1),""))</f>
        <v>A</v>
      </c>
      <c r="V781" s="52" t="str">
        <f t="array" ref="V781">IF(B781="","",IFERROR(XLOOKUP(B781,DATA!$B$4:$B$2103,DATA!$X$4:$X$2103,"",0,1),""))</f>
        <v>SU01F0304</v>
      </c>
      <c r="W781" s="52" t="str">
        <f t="array" ref="W781">IF(B781="","",IFERROR(XLOOKUP(B781,DATA!$B$4:$B$2103,DATA!$H$4:$H$2103,"",0,1),""))</f>
        <v>PLATAFORMA</v>
      </c>
      <c r="X781" s="52" t="str">
        <f t="shared" si="10"/>
        <v>2-ALTA</v>
      </c>
      <c r="Y781" s="87" t="str">
        <f t="shared" si="11"/>
        <v/>
      </c>
      <c r="Z781" s="52" t="str">
        <f t="shared" si="12"/>
        <v/>
      </c>
    </row>
    <row r="782" ht="15.75" customHeight="1">
      <c r="B782" s="47">
        <f>IF(DATA!B782="","",DATA!B782)</f>
        <v>6500319</v>
      </c>
      <c r="C782" s="47">
        <f t="array" ref="C782">IF(B782="","",IFERROR(XLOOKUP(B782,DATA!$B$4:$B$2103,DATA!$D$4:$D$2103,"",0,1),""))</f>
        <v>990962</v>
      </c>
      <c r="D782" s="47" t="str">
        <f t="array" ref="D782">IF(B782="","",IFERROR(XLOOKUP(B782,DATA!$B$4:$B$2103,DATA!$C$4:$C$2103,"",0,1),""))</f>
        <v>CONTRATUERCA EMBRIDADA</v>
      </c>
      <c r="E782" s="47">
        <f t="array" ref="E782">IF(B782="","",IFERROR(XLOOKUP(B782,DATA!$B$4:$B$2103,DATA!$W$4:$W$2103,"",0,1),""))</f>
        <v>900315569</v>
      </c>
      <c r="F782" s="47" t="str">
        <f t="array" ref="F782">IF(B782="","",IFERROR(XLOOKUP(E782,PROVEEDORES!$A$2:$A$200,PROVEEDORES!$B$2:$B$200,"NO ENCONTRADO",0,1),""))</f>
        <v>VOLVO GROUP COLOMBIA S A S</v>
      </c>
      <c r="G782" s="47" t="str">
        <f t="array" ref="G782">IF(B782="","",IFERROR(XLOOKUP(B782,DATA!$B$4:$B$2103,DATA!$L$4:$L$2103,"",0,1),""))</f>
        <v>UND</v>
      </c>
      <c r="H782" s="47">
        <f t="array" ref="H782">IF(B782="","",IFERROR(XLOOKUP(B782,DATA!$B$4:$B$2103,DATA!$E$4:$E$2103,0,0,1),0))</f>
        <v>3</v>
      </c>
      <c r="I782" s="48">
        <f t="array" ref="I782">IF(B782="","",IFERROR(XLOOKUP(B782,DATA!$B$4:$B$2103,DATA!$F$4:$F$2103,0,0,1),0))</f>
        <v>10632.8</v>
      </c>
      <c r="J782" s="48">
        <f t="shared" si="1"/>
        <v>31898.4</v>
      </c>
      <c r="K782" s="47">
        <f t="array" ref="K782">IF(B782="","",IFERROR(XLOOKUP(B782,DATA!$B$4:$B$2103,DATA!$N$4:$N$2103,0,0,1),0))</f>
        <v>13</v>
      </c>
      <c r="L782" s="85">
        <f t="shared" si="2"/>
        <v>0.03561643836</v>
      </c>
      <c r="M782" s="47">
        <f t="array" ref="M782">IF(B782="","",IFERROR(XLOOKUP(B782,DATA!$B$4:$B$2103,DATA!$P$4:$P$2103,0,0,1),0))</f>
        <v>0</v>
      </c>
      <c r="N782" s="47">
        <f t="shared" si="3"/>
        <v>0</v>
      </c>
      <c r="O782" s="47">
        <f t="shared" si="4"/>
        <v>0</v>
      </c>
      <c r="P782" s="47">
        <f t="shared" si="5"/>
        <v>84</v>
      </c>
      <c r="Q782" s="47" t="str">
        <f t="shared" si="6"/>
        <v>OPTIMO</v>
      </c>
      <c r="R782" s="47" t="str">
        <f t="shared" si="7"/>
        <v>NIVEL OPTIMO</v>
      </c>
      <c r="S782" s="47">
        <f t="shared" si="8"/>
        <v>0</v>
      </c>
      <c r="T782" s="48">
        <f t="shared" si="9"/>
        <v>0</v>
      </c>
      <c r="U782" s="47" t="str">
        <f t="array" ref="U782">IF(B782="","",IFERROR(XLOOKUP(B782,DATA!$B$4:$B$2103,DATA!$M$4:$M$2103,"",0,1),""))</f>
        <v>C</v>
      </c>
      <c r="V782" s="47" t="str">
        <f t="array" ref="V782">IF(B782="","",IFERROR(XLOOKUP(B782,DATA!$B$4:$B$2103,DATA!$X$4:$X$2103,"",0,1),""))</f>
        <v>SU01A0205</v>
      </c>
      <c r="W782" s="47" t="str">
        <f t="array" ref="W782">IF(B782="","",IFERROR(XLOOKUP(B782,DATA!$B$4:$B$2103,DATA!$H$4:$H$2103,"",0,1),""))</f>
        <v>PLATAFORMA</v>
      </c>
      <c r="X782" s="47" t="str">
        <f t="shared" si="10"/>
        <v>4-BAJA</v>
      </c>
      <c r="Y782" s="65" t="str">
        <f t="shared" si="11"/>
        <v/>
      </c>
      <c r="Z782" s="47" t="str">
        <f t="shared" si="12"/>
        <v/>
      </c>
    </row>
    <row r="783" ht="15.75" customHeight="1">
      <c r="B783" s="52">
        <f>IF(DATA!B783="","",DATA!B783)</f>
        <v>6500320</v>
      </c>
      <c r="C783" s="52">
        <f t="array" ref="C783">IF(B783="","",IFERROR(XLOOKUP(B783,DATA!$B$4:$B$2103,DATA!$D$4:$D$2103,"",0,1),""))</f>
        <v>984869</v>
      </c>
      <c r="D783" s="52" t="str">
        <f t="array" ref="D783">IF(B783="","",IFERROR(XLOOKUP(B783,DATA!$B$4:$B$2103,DATA!$C$4:$C$2103,"",0,1),""))</f>
        <v>TORNILLO EMBRIDADO</v>
      </c>
      <c r="E783" s="52">
        <f t="array" ref="E783">IF(B783="","",IFERROR(XLOOKUP(B783,DATA!$B$4:$B$2103,DATA!$W$4:$W$2103,"",0,1),""))</f>
        <v>900315569</v>
      </c>
      <c r="F783" s="52" t="str">
        <f t="array" ref="F783">IF(B783="","",IFERROR(XLOOKUP(E783,PROVEEDORES!$A$2:$A$200,PROVEEDORES!$B$2:$B$200,"NO ENCONTRADO",0,1),""))</f>
        <v>VOLVO GROUP COLOMBIA S A S</v>
      </c>
      <c r="G783" s="52" t="str">
        <f t="array" ref="G783">IF(B783="","",IFERROR(XLOOKUP(B783,DATA!$B$4:$B$2103,DATA!$L$4:$L$2103,"",0,1),""))</f>
        <v>UND</v>
      </c>
      <c r="H783" s="52">
        <f t="array" ref="H783">IF(B783="","",IFERROR(XLOOKUP(B783,DATA!$B$4:$B$2103,DATA!$E$4:$E$2103,0,0,1),0))</f>
        <v>5</v>
      </c>
      <c r="I783" s="53">
        <f t="array" ref="I783">IF(B783="","",IFERROR(XLOOKUP(B783,DATA!$B$4:$B$2103,DATA!$F$4:$F$2103,0,0,1),0))</f>
        <v>29603.79</v>
      </c>
      <c r="J783" s="53">
        <f t="shared" si="1"/>
        <v>148018.95</v>
      </c>
      <c r="K783" s="52">
        <f t="array" ref="K783">IF(B783="","",IFERROR(XLOOKUP(B783,DATA!$B$4:$B$2103,DATA!$N$4:$N$2103,0,0,1),0))</f>
        <v>34</v>
      </c>
      <c r="L783" s="86">
        <f t="shared" si="2"/>
        <v>0.09315068493</v>
      </c>
      <c r="M783" s="52">
        <f t="array" ref="M783">IF(B783="","",IFERROR(XLOOKUP(B783,DATA!$B$4:$B$2103,DATA!$P$4:$P$2103,0,0,1),0))</f>
        <v>0</v>
      </c>
      <c r="N783" s="52">
        <f t="shared" si="3"/>
        <v>0</v>
      </c>
      <c r="O783" s="52">
        <f t="shared" si="4"/>
        <v>1</v>
      </c>
      <c r="P783" s="52">
        <f t="shared" si="5"/>
        <v>54</v>
      </c>
      <c r="Q783" s="52" t="str">
        <f t="shared" si="6"/>
        <v>OPTIMO</v>
      </c>
      <c r="R783" s="52" t="str">
        <f t="shared" si="7"/>
        <v>NIVEL OPTIMO</v>
      </c>
      <c r="S783" s="52">
        <f t="shared" si="8"/>
        <v>0</v>
      </c>
      <c r="T783" s="53">
        <f t="shared" si="9"/>
        <v>0</v>
      </c>
      <c r="U783" s="52" t="str">
        <f t="array" ref="U783">IF(B783="","",IFERROR(XLOOKUP(B783,DATA!$B$4:$B$2103,DATA!$M$4:$M$2103,"",0,1),""))</f>
        <v>A</v>
      </c>
      <c r="V783" s="52" t="str">
        <f t="array" ref="V783">IF(B783="","",IFERROR(XLOOKUP(B783,DATA!$B$4:$B$2103,DATA!$X$4:$X$2103,"",0,1),""))</f>
        <v>SU01F0202</v>
      </c>
      <c r="W783" s="52" t="str">
        <f t="array" ref="W783">IF(B783="","",IFERROR(XLOOKUP(B783,DATA!$B$4:$B$2103,DATA!$H$4:$H$2103,"",0,1),""))</f>
        <v>PLATAFORMA</v>
      </c>
      <c r="X783" s="52" t="str">
        <f t="shared" si="10"/>
        <v>2-ALTA</v>
      </c>
      <c r="Y783" s="87" t="str">
        <f t="shared" si="11"/>
        <v/>
      </c>
      <c r="Z783" s="52" t="str">
        <f t="shared" si="12"/>
        <v/>
      </c>
    </row>
    <row r="784" ht="15.75" customHeight="1">
      <c r="B784" s="47">
        <f>IF(DATA!B784="","",DATA!B784)</f>
        <v>6500321</v>
      </c>
      <c r="C784" s="47">
        <f t="array" ref="C784">IF(B784="","",IFERROR(XLOOKUP(B784,DATA!$B$4:$B$2103,DATA!$D$4:$D$2103,"",0,1),""))</f>
        <v>21176258</v>
      </c>
      <c r="D784" s="47" t="str">
        <f t="array" ref="D784">IF(B784="","",IFERROR(XLOOKUP(B784,DATA!$B$4:$B$2103,DATA!$C$4:$C$2103,"",0,1),""))</f>
        <v>BARRA ESTABILIZADORA</v>
      </c>
      <c r="E784" s="47">
        <f t="array" ref="E784">IF(B784="","",IFERROR(XLOOKUP(B784,DATA!$B$4:$B$2103,DATA!$W$4:$W$2103,"",0,1),""))</f>
        <v>900315569</v>
      </c>
      <c r="F784" s="47" t="str">
        <f t="array" ref="F784">IF(B784="","",IFERROR(XLOOKUP(E784,PROVEEDORES!$A$2:$A$200,PROVEEDORES!$B$2:$B$200,"NO ENCONTRADO",0,1),""))</f>
        <v>VOLVO GROUP COLOMBIA S A S</v>
      </c>
      <c r="G784" s="47" t="str">
        <f t="array" ref="G784">IF(B784="","",IFERROR(XLOOKUP(B784,DATA!$B$4:$B$2103,DATA!$L$4:$L$2103,"",0,1),""))</f>
        <v>UND</v>
      </c>
      <c r="H784" s="47">
        <f t="array" ref="H784">IF(B784="","",IFERROR(XLOOKUP(B784,DATA!$B$4:$B$2103,DATA!$E$4:$E$2103,0,0,1),0))</f>
        <v>0</v>
      </c>
      <c r="I784" s="48">
        <f t="array" ref="I784">IF(B784="","",IFERROR(XLOOKUP(B784,DATA!$B$4:$B$2103,DATA!$F$4:$F$2103,0,0,1),0))</f>
        <v>240000</v>
      </c>
      <c r="J784" s="48">
        <f t="shared" si="1"/>
        <v>0</v>
      </c>
      <c r="K784" s="47">
        <f t="array" ref="K784">IF(B784="","",IFERROR(XLOOKUP(B784,DATA!$B$4:$B$2103,DATA!$N$4:$N$2103,0,0,1),0))</f>
        <v>0</v>
      </c>
      <c r="L784" s="85">
        <f t="shared" si="2"/>
        <v>0</v>
      </c>
      <c r="M784" s="47">
        <f t="array" ref="M784">IF(B784="","",IFERROR(XLOOKUP(B784,DATA!$B$4:$B$2103,DATA!$P$4:$P$2103,0,0,1),0))</f>
        <v>0</v>
      </c>
      <c r="N784" s="47">
        <f t="shared" si="3"/>
        <v>0</v>
      </c>
      <c r="O784" s="47">
        <f t="shared" si="4"/>
        <v>0</v>
      </c>
      <c r="P784" s="47" t="str">
        <f t="shared" si="5"/>
        <v/>
      </c>
      <c r="Q784" s="47" t="str">
        <f t="shared" si="6"/>
        <v>CRITICO</v>
      </c>
      <c r="R784" s="47" t="str">
        <f t="shared" si="7"/>
        <v>PEDIR INMEDIATAMENTE</v>
      </c>
      <c r="S784" s="47">
        <f t="shared" si="8"/>
        <v>0</v>
      </c>
      <c r="T784" s="48">
        <f t="shared" si="9"/>
        <v>0</v>
      </c>
      <c r="U784" s="47" t="str">
        <f t="array" ref="U784">IF(B784="","",IFERROR(XLOOKUP(B784,DATA!$B$4:$B$2103,DATA!$M$4:$M$2103,"",0,1),""))</f>
        <v>C</v>
      </c>
      <c r="V784" s="47" t="str">
        <f t="array" ref="V784">IF(B784="","",IFERROR(XLOOKUP(B784,DATA!$B$4:$B$2103,DATA!$X$4:$X$2103,"",0,1),""))</f>
        <v>SU01A0202</v>
      </c>
      <c r="W784" s="47" t="str">
        <f t="array" ref="W784">IF(B784="","",IFERROR(XLOOKUP(B784,DATA!$B$4:$B$2103,DATA!$H$4:$H$2103,"",0,1),""))</f>
        <v>PLATAFORMA</v>
      </c>
      <c r="X784" s="47" t="str">
        <f t="shared" si="10"/>
        <v>4-BAJA</v>
      </c>
      <c r="Y784" s="65" t="str">
        <f t="shared" si="11"/>
        <v/>
      </c>
      <c r="Z784" s="47">
        <f t="shared" si="12"/>
        <v>6500321</v>
      </c>
    </row>
    <row r="785" ht="15.75" customHeight="1">
      <c r="B785" s="52" t="str">
        <f>IF(DATA!B785="","",DATA!B785)</f>
        <v>6500321-R</v>
      </c>
      <c r="C785" s="52">
        <f t="array" ref="C785">IF(B785="","",IFERROR(XLOOKUP(B785,DATA!$B$4:$B$2103,DATA!$D$4:$D$2103,"",0,1),""))</f>
        <v>21176258</v>
      </c>
      <c r="D785" s="52" t="str">
        <f t="array" ref="D785">IF(B785="","",IFERROR(XLOOKUP(B785,DATA!$B$4:$B$2103,DATA!$C$4:$C$2103,"",0,1),""))</f>
        <v>BARRA ESTABILIZADORA</v>
      </c>
      <c r="E785" s="52">
        <f t="array" ref="E785">IF(B785="","",IFERROR(XLOOKUP(B785,DATA!$B$4:$B$2103,DATA!$W$4:$W$2103,"",0,1),""))</f>
        <v>901327111</v>
      </c>
      <c r="F785" s="52" t="str">
        <f t="array" ref="F785">IF(B785="","",IFERROR(XLOOKUP(E785,PROVEEDORES!$A$2:$A$200,PROVEEDORES!$B$2:$B$200,"NO ENCONTRADO",0,1),""))</f>
        <v>TORNOHIMEC SAS</v>
      </c>
      <c r="G785" s="52" t="str">
        <f t="array" ref="G785">IF(B785="","",IFERROR(XLOOKUP(B785,DATA!$B$4:$B$2103,DATA!$L$4:$L$2103,"",0,1),""))</f>
        <v>UND</v>
      </c>
      <c r="H785" s="52">
        <f t="array" ref="H785">IF(B785="","",IFERROR(XLOOKUP(B785,DATA!$B$4:$B$2103,DATA!$E$4:$E$2103,0,0,1),0))</f>
        <v>1</v>
      </c>
      <c r="I785" s="53">
        <f t="array" ref="I785">IF(B785="","",IFERROR(XLOOKUP(B785,DATA!$B$4:$B$2103,DATA!$F$4:$F$2103,0,0,1),0))</f>
        <v>595000</v>
      </c>
      <c r="J785" s="53">
        <f t="shared" si="1"/>
        <v>595000</v>
      </c>
      <c r="K785" s="52">
        <f t="array" ref="K785">IF(B785="","",IFERROR(XLOOKUP(B785,DATA!$B$4:$B$2103,DATA!$N$4:$N$2103,0,0,1),0))</f>
        <v>1</v>
      </c>
      <c r="L785" s="86">
        <f t="shared" si="2"/>
        <v>0.002739726027</v>
      </c>
      <c r="M785" s="52">
        <f t="array" ref="M785">IF(B785="","",IFERROR(XLOOKUP(B785,DATA!$B$4:$B$2103,DATA!$P$4:$P$2103,0,0,1),0))</f>
        <v>0</v>
      </c>
      <c r="N785" s="52">
        <f t="shared" si="3"/>
        <v>0</v>
      </c>
      <c r="O785" s="52">
        <f t="shared" si="4"/>
        <v>0</v>
      </c>
      <c r="P785" s="52">
        <f t="shared" si="5"/>
        <v>365</v>
      </c>
      <c r="Q785" s="52" t="str">
        <f t="shared" si="6"/>
        <v>EXCESO</v>
      </c>
      <c r="R785" s="52" t="str">
        <f t="shared" si="7"/>
        <v>EVALUAR REDUCCION</v>
      </c>
      <c r="S785" s="52">
        <f t="shared" si="8"/>
        <v>0</v>
      </c>
      <c r="T785" s="53">
        <f t="shared" si="9"/>
        <v>0</v>
      </c>
      <c r="U785" s="52" t="str">
        <f t="array" ref="U785">IF(B785="","",IFERROR(XLOOKUP(B785,DATA!$B$4:$B$2103,DATA!$M$4:$M$2103,"",0,1),""))</f>
        <v>C</v>
      </c>
      <c r="V785" s="52" t="str">
        <f t="array" ref="V785">IF(B785="","",IFERROR(XLOOKUP(B785,DATA!$B$4:$B$2103,DATA!$X$4:$X$2103,"",0,1),""))</f>
        <v>SU01B0201</v>
      </c>
      <c r="W785" s="52" t="str">
        <f t="array" ref="W785">IF(B785="","",IFERROR(XLOOKUP(B785,DATA!$B$4:$B$2103,DATA!$H$4:$H$2103,"",0,1),""))</f>
        <v>PLATAFORMA</v>
      </c>
      <c r="X785" s="52" t="str">
        <f t="shared" si="10"/>
        <v>4-BAJA</v>
      </c>
      <c r="Y785" s="87" t="str">
        <f t="shared" si="11"/>
        <v/>
      </c>
      <c r="Z785" s="52" t="str">
        <f t="shared" si="12"/>
        <v/>
      </c>
    </row>
    <row r="786" ht="15.75" customHeight="1">
      <c r="B786" s="47">
        <f>IF(DATA!B786="","",DATA!B786)</f>
        <v>6500322</v>
      </c>
      <c r="C786" s="47">
        <f t="array" ref="C786">IF(B786="","",IFERROR(XLOOKUP(B786,DATA!$B$4:$B$2103,DATA!$D$4:$D$2103,"",0,1),""))</f>
        <v>60112753</v>
      </c>
      <c r="D786" s="47" t="str">
        <f t="array" ref="D786">IF(B786="","",IFERROR(XLOOKUP(B786,DATA!$B$4:$B$2103,DATA!$C$4:$C$2103,"",0,1),""))</f>
        <v>TUERCA BARRA ESTABILIZADORA</v>
      </c>
      <c r="E786" s="47">
        <f t="array" ref="E786">IF(B786="","",IFERROR(XLOOKUP(B786,DATA!$B$4:$B$2103,DATA!$W$4:$W$2103,"",0,1),""))</f>
        <v>901327111</v>
      </c>
      <c r="F786" s="47" t="str">
        <f t="array" ref="F786">IF(B786="","",IFERROR(XLOOKUP(E786,PROVEEDORES!$A$2:$A$200,PROVEEDORES!$B$2:$B$200,"NO ENCONTRADO",0,1),""))</f>
        <v>TORNOHIMEC SAS</v>
      </c>
      <c r="G786" s="47" t="str">
        <f t="array" ref="G786">IF(B786="","",IFERROR(XLOOKUP(B786,DATA!$B$4:$B$2103,DATA!$L$4:$L$2103,"",0,1),""))</f>
        <v>UND</v>
      </c>
      <c r="H786" s="47">
        <f t="array" ref="H786">IF(B786="","",IFERROR(XLOOKUP(B786,DATA!$B$4:$B$2103,DATA!$E$4:$E$2103,0,0,1),0))</f>
        <v>14</v>
      </c>
      <c r="I786" s="48">
        <f t="array" ref="I786">IF(B786="","",IFERROR(XLOOKUP(B786,DATA!$B$4:$B$2103,DATA!$F$4:$F$2103,0,0,1),0))</f>
        <v>20688.41</v>
      </c>
      <c r="J786" s="48">
        <f t="shared" si="1"/>
        <v>289637.74</v>
      </c>
      <c r="K786" s="47">
        <f t="array" ref="K786">IF(B786="","",IFERROR(XLOOKUP(B786,DATA!$B$4:$B$2103,DATA!$N$4:$N$2103,0,0,1),0))</f>
        <v>6</v>
      </c>
      <c r="L786" s="85">
        <f t="shared" si="2"/>
        <v>0.01643835616</v>
      </c>
      <c r="M786" s="47">
        <f t="array" ref="M786">IF(B786="","",IFERROR(XLOOKUP(B786,DATA!$B$4:$B$2103,DATA!$P$4:$P$2103,0,0,1),0))</f>
        <v>0</v>
      </c>
      <c r="N786" s="47">
        <f t="shared" si="3"/>
        <v>0</v>
      </c>
      <c r="O786" s="47">
        <f t="shared" si="4"/>
        <v>0</v>
      </c>
      <c r="P786" s="47">
        <f t="shared" si="5"/>
        <v>852</v>
      </c>
      <c r="Q786" s="47" t="str">
        <f t="shared" si="6"/>
        <v>EXCESO</v>
      </c>
      <c r="R786" s="47" t="str">
        <f t="shared" si="7"/>
        <v>EVALUAR REDUCCION</v>
      </c>
      <c r="S786" s="47">
        <f t="shared" si="8"/>
        <v>0</v>
      </c>
      <c r="T786" s="48">
        <f t="shared" si="9"/>
        <v>0</v>
      </c>
      <c r="U786" s="47" t="str">
        <f t="array" ref="U786">IF(B786="","",IFERROR(XLOOKUP(B786,DATA!$B$4:$B$2103,DATA!$M$4:$M$2103,"",0,1),""))</f>
        <v>C</v>
      </c>
      <c r="V786" s="47" t="str">
        <f t="array" ref="V786">IF(B786="","",IFERROR(XLOOKUP(B786,DATA!$B$4:$B$2103,DATA!$X$4:$X$2103,"",0,1),""))</f>
        <v>SU01F0203</v>
      </c>
      <c r="W786" s="47" t="str">
        <f t="array" ref="W786">IF(B786="","",IFERROR(XLOOKUP(B786,DATA!$B$4:$B$2103,DATA!$H$4:$H$2103,"",0,1),""))</f>
        <v>PLATAFORMA</v>
      </c>
      <c r="X786" s="47" t="str">
        <f t="shared" si="10"/>
        <v>4-BAJA</v>
      </c>
      <c r="Y786" s="65" t="str">
        <f t="shared" si="11"/>
        <v/>
      </c>
      <c r="Z786" s="47" t="str">
        <f t="shared" si="12"/>
        <v/>
      </c>
    </row>
    <row r="787" ht="15.75" customHeight="1">
      <c r="B787" s="52">
        <f>IF(DATA!B787="","",DATA!B787)</f>
        <v>72601008</v>
      </c>
      <c r="C787" s="52">
        <f t="array" ref="C787">IF(B787="","",IFERROR(XLOOKUP(B787,DATA!$B$4:$B$2103,DATA!$D$4:$D$2103,"",0,1),""))</f>
        <v>990943</v>
      </c>
      <c r="D787" s="52" t="str">
        <f t="array" ref="D787">IF(B787="","",IFERROR(XLOOKUP(B787,DATA!$B$4:$B$2103,DATA!$C$4:$C$2103,"",0,1),""))</f>
        <v>TUERCA DE SUJECION FUELLE NEUMATICO</v>
      </c>
      <c r="E787" s="52">
        <f t="array" ref="E787">IF(B787="","",IFERROR(XLOOKUP(B787,DATA!$B$4:$B$2103,DATA!$W$4:$W$2103,"",0,1),""))</f>
        <v>900315569</v>
      </c>
      <c r="F787" s="52" t="str">
        <f t="array" ref="F787">IF(B787="","",IFERROR(XLOOKUP(E787,PROVEEDORES!$A$2:$A$200,PROVEEDORES!$B$2:$B$200,"NO ENCONTRADO",0,1),""))</f>
        <v>VOLVO GROUP COLOMBIA S A S</v>
      </c>
      <c r="G787" s="52" t="str">
        <f t="array" ref="G787">IF(B787="","",IFERROR(XLOOKUP(B787,DATA!$B$4:$B$2103,DATA!$L$4:$L$2103,"",0,1),""))</f>
        <v>UND</v>
      </c>
      <c r="H787" s="52">
        <f t="array" ref="H787">IF(B787="","",IFERROR(XLOOKUP(B787,DATA!$B$4:$B$2103,DATA!$E$4:$E$2103,0,0,1),0))</f>
        <v>3</v>
      </c>
      <c r="I787" s="53">
        <f t="array" ref="I787">IF(B787="","",IFERROR(XLOOKUP(B787,DATA!$B$4:$B$2103,DATA!$F$4:$F$2103,0,0,1),0))</f>
        <v>7669.606</v>
      </c>
      <c r="J787" s="53">
        <f t="shared" si="1"/>
        <v>23008.818</v>
      </c>
      <c r="K787" s="52">
        <f t="array" ref="K787">IF(B787="","",IFERROR(XLOOKUP(B787,DATA!$B$4:$B$2103,DATA!$N$4:$N$2103,0,0,1),0))</f>
        <v>58</v>
      </c>
      <c r="L787" s="86">
        <f t="shared" si="2"/>
        <v>0.1589041096</v>
      </c>
      <c r="M787" s="52">
        <f t="array" ref="M787">IF(B787="","",IFERROR(XLOOKUP(B787,DATA!$B$4:$B$2103,DATA!$P$4:$P$2103,0,0,1),0))</f>
        <v>0</v>
      </c>
      <c r="N787" s="52">
        <f t="shared" si="3"/>
        <v>1</v>
      </c>
      <c r="O787" s="52">
        <f t="shared" si="4"/>
        <v>2</v>
      </c>
      <c r="P787" s="52">
        <f t="shared" si="5"/>
        <v>19</v>
      </c>
      <c r="Q787" s="52" t="str">
        <f t="shared" si="6"/>
        <v>PRECAUCION</v>
      </c>
      <c r="R787" s="52" t="str">
        <f t="shared" si="7"/>
        <v>MONITOREAR 48H</v>
      </c>
      <c r="S787" s="52">
        <f t="shared" si="8"/>
        <v>0</v>
      </c>
      <c r="T787" s="53">
        <f t="shared" si="9"/>
        <v>0</v>
      </c>
      <c r="U787" s="52" t="str">
        <f t="array" ref="U787">IF(B787="","",IFERROR(XLOOKUP(B787,DATA!$B$4:$B$2103,DATA!$M$4:$M$2103,"",0,1),""))</f>
        <v>A</v>
      </c>
      <c r="V787" s="52" t="str">
        <f t="array" ref="V787">IF(B787="","",IFERROR(XLOOKUP(B787,DATA!$B$4:$B$2103,DATA!$X$4:$X$2103,"",0,1),""))</f>
        <v>SU01F0204</v>
      </c>
      <c r="W787" s="52" t="str">
        <f t="array" ref="W787">IF(B787="","",IFERROR(XLOOKUP(B787,DATA!$B$4:$B$2103,DATA!$H$4:$H$2103,"",0,1),""))</f>
        <v>PLATAFORMA</v>
      </c>
      <c r="X787" s="52" t="str">
        <f t="shared" si="10"/>
        <v>2-ALTA</v>
      </c>
      <c r="Y787" s="87" t="str">
        <f t="shared" si="11"/>
        <v/>
      </c>
      <c r="Z787" s="52" t="str">
        <f t="shared" si="12"/>
        <v/>
      </c>
    </row>
    <row r="788" ht="15.75" customHeight="1">
      <c r="B788" s="47">
        <f>IF(DATA!B788="","",DATA!B788)</f>
        <v>72601009</v>
      </c>
      <c r="C788" s="47">
        <f t="array" ref="C788">IF(B788="","",IFERROR(XLOOKUP(B788,DATA!$B$4:$B$2103,DATA!$D$4:$D$2103,"",0,1),""))</f>
        <v>23140369</v>
      </c>
      <c r="D788" s="47" t="str">
        <f t="array" ref="D788">IF(B788="","",IFERROR(XLOOKUP(B788,DATA!$B$4:$B$2103,DATA!$C$4:$C$2103,"",0,1),""))</f>
        <v>CONSOLA SOPORTE BARRA INFERIOR</v>
      </c>
      <c r="E788" s="47">
        <f t="array" ref="E788">IF(B788="","",IFERROR(XLOOKUP(B788,DATA!$B$4:$B$2103,DATA!$W$4:$W$2103,"",0,1),""))</f>
        <v>900771744</v>
      </c>
      <c r="F788" s="47" t="str">
        <f t="array" ref="F788">IF(B788="","",IFERROR(XLOOKUP(E788,PROVEEDORES!$A$2:$A$200,PROVEEDORES!$B$2:$B$200,"NO ENCONTRADO",0,1),""))</f>
        <v>INSTITUTO DE SOLDADURA WELDER SKILL S.A.S</v>
      </c>
      <c r="G788" s="47" t="str">
        <f t="array" ref="G788">IF(B788="","",IFERROR(XLOOKUP(B788,DATA!$B$4:$B$2103,DATA!$L$4:$L$2103,"",0,1),""))</f>
        <v>UND</v>
      </c>
      <c r="H788" s="47">
        <f t="array" ref="H788">IF(B788="","",IFERROR(XLOOKUP(B788,DATA!$B$4:$B$2103,DATA!$E$4:$E$2103,0,0,1),0))</f>
        <v>0</v>
      </c>
      <c r="I788" s="48">
        <f t="array" ref="I788">IF(B788="","",IFERROR(XLOOKUP(B788,DATA!$B$4:$B$2103,DATA!$F$4:$F$2103,0,0,1),0))</f>
        <v>202300</v>
      </c>
      <c r="J788" s="48">
        <f t="shared" si="1"/>
        <v>0</v>
      </c>
      <c r="K788" s="47">
        <f t="array" ref="K788">IF(B788="","",IFERROR(XLOOKUP(B788,DATA!$B$4:$B$2103,DATA!$N$4:$N$2103,0,0,1),0))</f>
        <v>1</v>
      </c>
      <c r="L788" s="85">
        <f t="shared" si="2"/>
        <v>0.002739726027</v>
      </c>
      <c r="M788" s="47">
        <f t="array" ref="M788">IF(B788="","",IFERROR(XLOOKUP(B788,DATA!$B$4:$B$2103,DATA!$P$4:$P$2103,0,0,1),0))</f>
        <v>0</v>
      </c>
      <c r="N788" s="47">
        <f t="shared" si="3"/>
        <v>0</v>
      </c>
      <c r="O788" s="47">
        <f t="shared" si="4"/>
        <v>0</v>
      </c>
      <c r="P788" s="47">
        <f t="shared" si="5"/>
        <v>0</v>
      </c>
      <c r="Q788" s="47" t="str">
        <f t="shared" si="6"/>
        <v>CRITICO</v>
      </c>
      <c r="R788" s="47" t="str">
        <f t="shared" si="7"/>
        <v>PEDIR INMEDIATAMENTE</v>
      </c>
      <c r="S788" s="47">
        <f t="shared" si="8"/>
        <v>0</v>
      </c>
      <c r="T788" s="48">
        <f t="shared" si="9"/>
        <v>0</v>
      </c>
      <c r="U788" s="47" t="str">
        <f t="array" ref="U788">IF(B788="","",IFERROR(XLOOKUP(B788,DATA!$B$4:$B$2103,DATA!$M$4:$M$2103,"",0,1),""))</f>
        <v>C</v>
      </c>
      <c r="V788" s="47" t="str">
        <f t="array" ref="V788">IF(B788="","",IFERROR(XLOOKUP(B788,DATA!$B$4:$B$2103,DATA!$X$4:$X$2103,"",0,1),""))</f>
        <v>SU01C0203</v>
      </c>
      <c r="W788" s="47" t="str">
        <f t="array" ref="W788">IF(B788="","",IFERROR(XLOOKUP(B788,DATA!$B$4:$B$2103,DATA!$H$4:$H$2103,"",0,1),""))</f>
        <v>PLATAFORMA</v>
      </c>
      <c r="X788" s="47" t="str">
        <f t="shared" si="10"/>
        <v>4-BAJA</v>
      </c>
      <c r="Y788" s="65">
        <f t="shared" si="11"/>
        <v>1.00788</v>
      </c>
      <c r="Z788" s="47">
        <f t="shared" si="12"/>
        <v>72601009</v>
      </c>
    </row>
    <row r="789" ht="15.75" customHeight="1">
      <c r="B789" s="52" t="str">
        <f>IF(DATA!B789="","",DATA!B789)</f>
        <v>72601009-R</v>
      </c>
      <c r="C789" s="52">
        <f t="array" ref="C789">IF(B789="","",IFERROR(XLOOKUP(B789,DATA!$B$4:$B$2103,DATA!$D$4:$D$2103,"",0,1),""))</f>
        <v>23140369</v>
      </c>
      <c r="D789" s="52" t="str">
        <f t="array" ref="D789">IF(B789="","",IFERROR(XLOOKUP(B789,DATA!$B$4:$B$2103,DATA!$C$4:$C$2103,"",0,1),""))</f>
        <v>CONSOLA SOPORTE BARRA INFERIOR</v>
      </c>
      <c r="E789" s="52">
        <f t="array" ref="E789">IF(B789="","",IFERROR(XLOOKUP(B789,DATA!$B$4:$B$2103,DATA!$W$4:$W$2103,"",0,1),""))</f>
        <v>901327111</v>
      </c>
      <c r="F789" s="52" t="str">
        <f t="array" ref="F789">IF(B789="","",IFERROR(XLOOKUP(E789,PROVEEDORES!$A$2:$A$200,PROVEEDORES!$B$2:$B$200,"NO ENCONTRADO",0,1),""))</f>
        <v>TORNOHIMEC SAS</v>
      </c>
      <c r="G789" s="52" t="str">
        <f t="array" ref="G789">IF(B789="","",IFERROR(XLOOKUP(B789,DATA!$B$4:$B$2103,DATA!$L$4:$L$2103,"",0,1),""))</f>
        <v>UND</v>
      </c>
      <c r="H789" s="52">
        <f t="array" ref="H789">IF(B789="","",IFERROR(XLOOKUP(B789,DATA!$B$4:$B$2103,DATA!$E$4:$E$2103,0,0,1),0))</f>
        <v>1</v>
      </c>
      <c r="I789" s="53">
        <f t="array" ref="I789">IF(B789="","",IFERROR(XLOOKUP(B789,DATA!$B$4:$B$2103,DATA!$F$4:$F$2103,0,0,1),0))</f>
        <v>95200</v>
      </c>
      <c r="J789" s="53">
        <f t="shared" si="1"/>
        <v>95200</v>
      </c>
      <c r="K789" s="52">
        <f t="array" ref="K789">IF(B789="","",IFERROR(XLOOKUP(B789,DATA!$B$4:$B$2103,DATA!$N$4:$N$2103,0,0,1),0))</f>
        <v>1</v>
      </c>
      <c r="L789" s="86">
        <f t="shared" si="2"/>
        <v>0.002739726027</v>
      </c>
      <c r="M789" s="52">
        <f t="array" ref="M789">IF(B789="","",IFERROR(XLOOKUP(B789,DATA!$B$4:$B$2103,DATA!$P$4:$P$2103,0,0,1),0))</f>
        <v>0</v>
      </c>
      <c r="N789" s="52">
        <f t="shared" si="3"/>
        <v>0</v>
      </c>
      <c r="O789" s="52">
        <f t="shared" si="4"/>
        <v>0</v>
      </c>
      <c r="P789" s="52">
        <f t="shared" si="5"/>
        <v>365</v>
      </c>
      <c r="Q789" s="52" t="str">
        <f t="shared" si="6"/>
        <v>EXCESO</v>
      </c>
      <c r="R789" s="52" t="str">
        <f t="shared" si="7"/>
        <v>EVALUAR REDUCCION</v>
      </c>
      <c r="S789" s="52">
        <f t="shared" si="8"/>
        <v>0</v>
      </c>
      <c r="T789" s="53">
        <f t="shared" si="9"/>
        <v>0</v>
      </c>
      <c r="U789" s="52" t="str">
        <f t="array" ref="U789">IF(B789="","",IFERROR(XLOOKUP(B789,DATA!$B$4:$B$2103,DATA!$M$4:$M$2103,"",0,1),""))</f>
        <v>C</v>
      </c>
      <c r="V789" s="52" t="str">
        <f t="array" ref="V789">IF(B789="","",IFERROR(XLOOKUP(B789,DATA!$B$4:$B$2103,DATA!$X$4:$X$2103,"",0,1),""))</f>
        <v>SU01C0204</v>
      </c>
      <c r="W789" s="52" t="str">
        <f t="array" ref="W789">IF(B789="","",IFERROR(XLOOKUP(B789,DATA!$B$4:$B$2103,DATA!$H$4:$H$2103,"",0,1),""))</f>
        <v>PLATAFORMA</v>
      </c>
      <c r="X789" s="52" t="str">
        <f t="shared" si="10"/>
        <v>4-BAJA</v>
      </c>
      <c r="Y789" s="87" t="str">
        <f t="shared" si="11"/>
        <v/>
      </c>
      <c r="Z789" s="52" t="str">
        <f t="shared" si="12"/>
        <v/>
      </c>
    </row>
    <row r="790" ht="15.75" customHeight="1">
      <c r="B790" s="47">
        <f>IF(DATA!B790="","",DATA!B790)</f>
        <v>7260105</v>
      </c>
      <c r="C790" s="47">
        <f t="array" ref="C790">IF(B790="","",IFERROR(XLOOKUP(B790,DATA!$B$4:$B$2103,DATA!$D$4:$D$2103,"",0,1),""))</f>
        <v>21836531</v>
      </c>
      <c r="D790" s="47" t="str">
        <f t="array" ref="D790">IF(B790="","",IFERROR(XLOOKUP(B790,DATA!$B$4:$B$2103,DATA!$C$4:$C$2103,"",0,1),""))</f>
        <v>FUELLE NEUMATICO TRASERO</v>
      </c>
      <c r="E790" s="47">
        <f t="array" ref="E790">IF(B790="","",IFERROR(XLOOKUP(B790,DATA!$B$4:$B$2103,DATA!$W$4:$W$2103,"",0,1),""))</f>
        <v>900315569</v>
      </c>
      <c r="F790" s="47" t="str">
        <f t="array" ref="F790">IF(B790="","",IFERROR(XLOOKUP(E790,PROVEEDORES!$A$2:$A$200,PROVEEDORES!$B$2:$B$200,"NO ENCONTRADO",0,1),""))</f>
        <v>VOLVO GROUP COLOMBIA S A S</v>
      </c>
      <c r="G790" s="47" t="str">
        <f t="array" ref="G790">IF(B790="","",IFERROR(XLOOKUP(B790,DATA!$B$4:$B$2103,DATA!$L$4:$L$2103,"",0,1),""))</f>
        <v>UND</v>
      </c>
      <c r="H790" s="47">
        <f t="array" ref="H790">IF(B790="","",IFERROR(XLOOKUP(B790,DATA!$B$4:$B$2103,DATA!$E$4:$E$2103,0,0,1),0))</f>
        <v>49</v>
      </c>
      <c r="I790" s="48">
        <f t="array" ref="I790">IF(B790="","",IFERROR(XLOOKUP(B790,DATA!$B$4:$B$2103,DATA!$F$4:$F$2103,0,0,1),0))</f>
        <v>249900</v>
      </c>
      <c r="J790" s="48">
        <f t="shared" si="1"/>
        <v>12245100</v>
      </c>
      <c r="K790" s="47">
        <f t="array" ref="K790">IF(B790="","",IFERROR(XLOOKUP(B790,DATA!$B$4:$B$2103,DATA!$N$4:$N$2103,0,0,1),0))</f>
        <v>2889</v>
      </c>
      <c r="L790" s="85">
        <f t="shared" si="2"/>
        <v>7.915068493</v>
      </c>
      <c r="M790" s="47">
        <f t="array" ref="M790">IF(B790="","",IFERROR(XLOOKUP(B790,DATA!$B$4:$B$2103,DATA!$P$4:$P$2103,0,0,1),0))</f>
        <v>0</v>
      </c>
      <c r="N790" s="47">
        <f t="shared" si="3"/>
        <v>28</v>
      </c>
      <c r="O790" s="47">
        <f t="shared" si="4"/>
        <v>83</v>
      </c>
      <c r="P790" s="47">
        <f t="shared" si="5"/>
        <v>6</v>
      </c>
      <c r="Q790" s="47" t="str">
        <f t="shared" si="6"/>
        <v>REORDEN INMEDIATO</v>
      </c>
      <c r="R790" s="47" t="str">
        <f t="shared" si="7"/>
        <v>GENERAR OC EN 24H</v>
      </c>
      <c r="S790" s="47">
        <f t="shared" si="8"/>
        <v>34</v>
      </c>
      <c r="T790" s="48">
        <f t="shared" si="9"/>
        <v>8496600</v>
      </c>
      <c r="U790" s="47" t="str">
        <f t="array" ref="U790">IF(B790="","",IFERROR(XLOOKUP(B790,DATA!$B$4:$B$2103,DATA!$M$4:$M$2103,"",0,1),""))</f>
        <v>A</v>
      </c>
      <c r="V790" s="47" t="str">
        <f t="array" ref="V790">IF(B790="","",IFERROR(XLOOKUP(B790,DATA!$B$4:$B$2103,DATA!$X$4:$X$2103,"",0,1),""))</f>
        <v>SU01G0402</v>
      </c>
      <c r="W790" s="47" t="str">
        <f t="array" ref="W790">IF(B790="","",IFERROR(XLOOKUP(B790,DATA!$B$4:$B$2103,DATA!$H$4:$H$2103,"",0,1),""))</f>
        <v>PLATAFORMA</v>
      </c>
      <c r="X790" s="47" t="str">
        <f t="shared" si="10"/>
        <v>2-ALTA</v>
      </c>
      <c r="Y790" s="65" t="str">
        <f t="shared" si="11"/>
        <v/>
      </c>
      <c r="Z790" s="47" t="str">
        <f t="shared" si="12"/>
        <v/>
      </c>
    </row>
    <row r="791" ht="15.75" customHeight="1">
      <c r="B791" s="52">
        <f>IF(DATA!B791="","",DATA!B791)</f>
        <v>7260106</v>
      </c>
      <c r="C791" s="52">
        <f t="array" ref="C791">IF(B791="","",IFERROR(XLOOKUP(B791,DATA!$B$4:$B$2103,DATA!$D$4:$D$2103,"",0,1),""))</f>
        <v>21426710</v>
      </c>
      <c r="D791" s="52" t="str">
        <f t="array" ref="D791">IF(B791="","",IFERROR(XLOOKUP(B791,DATA!$B$4:$B$2103,DATA!$C$4:$C$2103,"",0,1),""))</f>
        <v>BASE DE FUELLE NEUMATICO</v>
      </c>
      <c r="E791" s="52">
        <f t="array" ref="E791">IF(B791="","",IFERROR(XLOOKUP(B791,DATA!$B$4:$B$2103,DATA!$W$4:$W$2103,"",0,1),""))</f>
        <v>900315569</v>
      </c>
      <c r="F791" s="52" t="str">
        <f t="array" ref="F791">IF(B791="","",IFERROR(XLOOKUP(E791,PROVEEDORES!$A$2:$A$200,PROVEEDORES!$B$2:$B$200,"NO ENCONTRADO",0,1),""))</f>
        <v>VOLVO GROUP COLOMBIA S A S</v>
      </c>
      <c r="G791" s="52" t="str">
        <f t="array" ref="G791">IF(B791="","",IFERROR(XLOOKUP(B791,DATA!$B$4:$B$2103,DATA!$L$4:$L$2103,"",0,1),""))</f>
        <v>UND</v>
      </c>
      <c r="H791" s="52">
        <f t="array" ref="H791">IF(B791="","",IFERROR(XLOOKUP(B791,DATA!$B$4:$B$2103,DATA!$E$4:$E$2103,0,0,1),0))</f>
        <v>0</v>
      </c>
      <c r="I791" s="53">
        <f t="array" ref="I791">IF(B791="","",IFERROR(XLOOKUP(B791,DATA!$B$4:$B$2103,DATA!$F$4:$F$2103,0,0,1),0))</f>
        <v>729225.1</v>
      </c>
      <c r="J791" s="53">
        <f t="shared" si="1"/>
        <v>0</v>
      </c>
      <c r="K791" s="52">
        <f t="array" ref="K791">IF(B791="","",IFERROR(XLOOKUP(B791,DATA!$B$4:$B$2103,DATA!$N$4:$N$2103,0,0,1),0))</f>
        <v>8</v>
      </c>
      <c r="L791" s="86">
        <f t="shared" si="2"/>
        <v>0.02191780822</v>
      </c>
      <c r="M791" s="52">
        <f t="array" ref="M791">IF(B791="","",IFERROR(XLOOKUP(B791,DATA!$B$4:$B$2103,DATA!$P$4:$P$2103,0,0,1),0))</f>
        <v>0</v>
      </c>
      <c r="N791" s="52">
        <f t="shared" si="3"/>
        <v>0</v>
      </c>
      <c r="O791" s="52">
        <f t="shared" si="4"/>
        <v>0</v>
      </c>
      <c r="P791" s="52">
        <f t="shared" si="5"/>
        <v>0</v>
      </c>
      <c r="Q791" s="52" t="str">
        <f t="shared" si="6"/>
        <v>CRITICO</v>
      </c>
      <c r="R791" s="52" t="str">
        <f t="shared" si="7"/>
        <v>PEDIR INMEDIATAMENTE</v>
      </c>
      <c r="S791" s="52">
        <f t="shared" si="8"/>
        <v>0</v>
      </c>
      <c r="T791" s="53">
        <f t="shared" si="9"/>
        <v>0</v>
      </c>
      <c r="U791" s="52" t="str">
        <f t="array" ref="U791">IF(B791="","",IFERROR(XLOOKUP(B791,DATA!$B$4:$B$2103,DATA!$M$4:$M$2103,"",0,1),""))</f>
        <v>A</v>
      </c>
      <c r="V791" s="52" t="str">
        <f t="array" ref="V791">IF(B791="","",IFERROR(XLOOKUP(B791,DATA!$B$4:$B$2103,DATA!$X$4:$X$2103,"",0,1),""))</f>
        <v>SU01A0301</v>
      </c>
      <c r="W791" s="52" t="str">
        <f t="array" ref="W791">IF(B791="","",IFERROR(XLOOKUP(B791,DATA!$B$4:$B$2103,DATA!$H$4:$H$2103,"",0,1),""))</f>
        <v>PLATAFORMA</v>
      </c>
      <c r="X791" s="52" t="str">
        <f t="shared" si="10"/>
        <v>1-MAXIMA</v>
      </c>
      <c r="Y791" s="87">
        <f t="shared" si="11"/>
        <v>8.00791</v>
      </c>
      <c r="Z791" s="52">
        <f t="shared" si="12"/>
        <v>7260106</v>
      </c>
    </row>
    <row r="792" ht="15.75" customHeight="1">
      <c r="B792" s="47" t="str">
        <f>IF(DATA!B792="","",DATA!B792)</f>
        <v>7260106-R</v>
      </c>
      <c r="C792" s="47">
        <f t="array" ref="C792">IF(B792="","",IFERROR(XLOOKUP(B792,DATA!$B$4:$B$2103,DATA!$D$4:$D$2103,"",0,1),""))</f>
        <v>21426710</v>
      </c>
      <c r="D792" s="47" t="str">
        <f t="array" ref="D792">IF(B792="","",IFERROR(XLOOKUP(B792,DATA!$B$4:$B$2103,DATA!$C$4:$C$2103,"",0,1),""))</f>
        <v>BASE DE FUELLE NEUMATICO</v>
      </c>
      <c r="E792" s="47">
        <f t="array" ref="E792">IF(B792="","",IFERROR(XLOOKUP(B792,DATA!$B$4:$B$2103,DATA!$W$4:$W$2103,"",0,1),""))</f>
        <v>901327111</v>
      </c>
      <c r="F792" s="47" t="str">
        <f t="array" ref="F792">IF(B792="","",IFERROR(XLOOKUP(E792,PROVEEDORES!$A$2:$A$200,PROVEEDORES!$B$2:$B$200,"NO ENCONTRADO",0,1),""))</f>
        <v>TORNOHIMEC SAS</v>
      </c>
      <c r="G792" s="47" t="str">
        <f t="array" ref="G792">IF(B792="","",IFERROR(XLOOKUP(B792,DATA!$B$4:$B$2103,DATA!$L$4:$L$2103,"",0,1),""))</f>
        <v>UND</v>
      </c>
      <c r="H792" s="47">
        <f t="array" ref="H792">IF(B792="","",IFERROR(XLOOKUP(B792,DATA!$B$4:$B$2103,DATA!$E$4:$E$2103,0,0,1),0))</f>
        <v>2</v>
      </c>
      <c r="I792" s="48">
        <f t="array" ref="I792">IF(B792="","",IFERROR(XLOOKUP(B792,DATA!$B$4:$B$2103,DATA!$F$4:$F$2103,0,0,1),0))</f>
        <v>250099.9</v>
      </c>
      <c r="J792" s="48">
        <f t="shared" si="1"/>
        <v>500199.8</v>
      </c>
      <c r="K792" s="47">
        <f t="array" ref="K792">IF(B792="","",IFERROR(XLOOKUP(B792,DATA!$B$4:$B$2103,DATA!$N$4:$N$2103,0,0,1),0))</f>
        <v>1</v>
      </c>
      <c r="L792" s="85">
        <f t="shared" si="2"/>
        <v>0.002739726027</v>
      </c>
      <c r="M792" s="47">
        <f t="array" ref="M792">IF(B792="","",IFERROR(XLOOKUP(B792,DATA!$B$4:$B$2103,DATA!$P$4:$P$2103,0,0,1),0))</f>
        <v>0</v>
      </c>
      <c r="N792" s="47">
        <f t="shared" si="3"/>
        <v>0</v>
      </c>
      <c r="O792" s="47">
        <f t="shared" si="4"/>
        <v>0</v>
      </c>
      <c r="P792" s="47">
        <f t="shared" si="5"/>
        <v>730</v>
      </c>
      <c r="Q792" s="47" t="str">
        <f t="shared" si="6"/>
        <v>EXCESO</v>
      </c>
      <c r="R792" s="47" t="str">
        <f t="shared" si="7"/>
        <v>EVALUAR REDUCCION</v>
      </c>
      <c r="S792" s="47">
        <f t="shared" si="8"/>
        <v>0</v>
      </c>
      <c r="T792" s="48">
        <f t="shared" si="9"/>
        <v>0</v>
      </c>
      <c r="U792" s="47" t="str">
        <f t="array" ref="U792">IF(B792="","",IFERROR(XLOOKUP(B792,DATA!$B$4:$B$2103,DATA!$M$4:$M$2103,"",0,1),""))</f>
        <v>C</v>
      </c>
      <c r="V792" s="47" t="str">
        <f t="array" ref="V792">IF(B792="","",IFERROR(XLOOKUP(B792,DATA!$B$4:$B$2103,DATA!$X$4:$X$2103,"",0,1),""))</f>
        <v>SU01C0204</v>
      </c>
      <c r="W792" s="47" t="str">
        <f t="array" ref="W792">IF(B792="","",IFERROR(XLOOKUP(B792,DATA!$B$4:$B$2103,DATA!$H$4:$H$2103,"",0,1),""))</f>
        <v>PLATAFORMA</v>
      </c>
      <c r="X792" s="47" t="str">
        <f t="shared" si="10"/>
        <v>4-BAJA</v>
      </c>
      <c r="Y792" s="65" t="str">
        <f t="shared" si="11"/>
        <v/>
      </c>
      <c r="Z792" s="47" t="str">
        <f t="shared" si="12"/>
        <v/>
      </c>
    </row>
    <row r="793" ht="15.75" customHeight="1">
      <c r="B793" s="52">
        <f>IF(DATA!B793="","",DATA!B793)</f>
        <v>7260108</v>
      </c>
      <c r="C793" s="52">
        <f t="array" ref="C793">IF(B793="","",IFERROR(XLOOKUP(B793,DATA!$B$4:$B$2103,DATA!$D$4:$D$2103,"",0,1),""))</f>
        <v>21836533</v>
      </c>
      <c r="D793" s="52" t="str">
        <f t="array" ref="D793">IF(B793="","",IFERROR(XLOOKUP(B793,DATA!$B$4:$B$2103,DATA!$C$4:$C$2103,"",0,1),""))</f>
        <v>FUELLE NEUMATICO EJE DE REMOLQUE</v>
      </c>
      <c r="E793" s="52">
        <f t="array" ref="E793">IF(B793="","",IFERROR(XLOOKUP(B793,DATA!$B$4:$B$2103,DATA!$W$4:$W$2103,"",0,1),""))</f>
        <v>900315569</v>
      </c>
      <c r="F793" s="52" t="str">
        <f t="array" ref="F793">IF(B793="","",IFERROR(XLOOKUP(E793,PROVEEDORES!$A$2:$A$200,PROVEEDORES!$B$2:$B$200,"NO ENCONTRADO",0,1),""))</f>
        <v>VOLVO GROUP COLOMBIA S A S</v>
      </c>
      <c r="G793" s="52" t="str">
        <f t="array" ref="G793">IF(B793="","",IFERROR(XLOOKUP(B793,DATA!$B$4:$B$2103,DATA!$L$4:$L$2103,"",0,1),""))</f>
        <v>UND</v>
      </c>
      <c r="H793" s="52">
        <f t="array" ref="H793">IF(B793="","",IFERROR(XLOOKUP(B793,DATA!$B$4:$B$2103,DATA!$E$4:$E$2103,0,0,1),0))</f>
        <v>42</v>
      </c>
      <c r="I793" s="53">
        <f t="array" ref="I793">IF(B793="","",IFERROR(XLOOKUP(B793,DATA!$B$4:$B$2103,DATA!$F$4:$F$2103,0,0,1),0))</f>
        <v>205857.2</v>
      </c>
      <c r="J793" s="53">
        <f t="shared" si="1"/>
        <v>8646002.4</v>
      </c>
      <c r="K793" s="52">
        <f t="array" ref="K793">IF(B793="","",IFERROR(XLOOKUP(B793,DATA!$B$4:$B$2103,DATA!$N$4:$N$2103,0,0,1),0))</f>
        <v>3022</v>
      </c>
      <c r="L793" s="86">
        <f t="shared" si="2"/>
        <v>8.279452055</v>
      </c>
      <c r="M793" s="52">
        <f t="array" ref="M793">IF(B793="","",IFERROR(XLOOKUP(B793,DATA!$B$4:$B$2103,DATA!$P$4:$P$2103,0,0,1),0))</f>
        <v>0</v>
      </c>
      <c r="N793" s="52">
        <f t="shared" si="3"/>
        <v>29</v>
      </c>
      <c r="O793" s="52">
        <f t="shared" si="4"/>
        <v>87</v>
      </c>
      <c r="P793" s="52">
        <f t="shared" si="5"/>
        <v>5</v>
      </c>
      <c r="Q793" s="52" t="str">
        <f t="shared" si="6"/>
        <v>REORDEN INMEDIATO</v>
      </c>
      <c r="R793" s="52" t="str">
        <f t="shared" si="7"/>
        <v>GENERAR OC EN 24H</v>
      </c>
      <c r="S793" s="52">
        <f t="shared" si="8"/>
        <v>45</v>
      </c>
      <c r="T793" s="53">
        <f t="shared" si="9"/>
        <v>9263574</v>
      </c>
      <c r="U793" s="52" t="str">
        <f t="array" ref="U793">IF(B793="","",IFERROR(XLOOKUP(B793,DATA!$B$4:$B$2103,DATA!$M$4:$M$2103,"",0,1),""))</f>
        <v>A</v>
      </c>
      <c r="V793" s="52" t="str">
        <f t="array" ref="V793">IF(B793="","",IFERROR(XLOOKUP(B793,DATA!$B$4:$B$2103,DATA!$X$4:$X$2103,"",0,1),""))</f>
        <v>SU01G0402</v>
      </c>
      <c r="W793" s="52" t="str">
        <f t="array" ref="W793">IF(B793="","",IFERROR(XLOOKUP(B793,DATA!$B$4:$B$2103,DATA!$H$4:$H$2103,"",0,1),""))</f>
        <v>PLATAFORMA</v>
      </c>
      <c r="X793" s="52" t="str">
        <f t="shared" si="10"/>
        <v>2-ALTA</v>
      </c>
      <c r="Y793" s="87" t="str">
        <f t="shared" si="11"/>
        <v/>
      </c>
      <c r="Z793" s="52" t="str">
        <f t="shared" si="12"/>
        <v/>
      </c>
    </row>
    <row r="794" ht="15.75" customHeight="1">
      <c r="B794" s="47">
        <f>IF(DATA!B794="","",DATA!B794)</f>
        <v>7260200</v>
      </c>
      <c r="C794" s="47">
        <f t="array" ref="C794">IF(B794="","",IFERROR(XLOOKUP(B794,DATA!$B$4:$B$2103,DATA!$D$4:$D$2103,"",0,1),""))</f>
        <v>20573311</v>
      </c>
      <c r="D794" s="47" t="str">
        <f t="array" ref="D794">IF(B794="","",IFERROR(XLOOKUP(B794,DATA!$B$4:$B$2103,DATA!$C$4:$C$2103,"",0,1),""))</f>
        <v>FUELLE NEUMATICO DELANTERO</v>
      </c>
      <c r="E794" s="47">
        <f t="array" ref="E794">IF(B794="","",IFERROR(XLOOKUP(B794,DATA!$B$4:$B$2103,DATA!$W$4:$W$2103,"",0,1),""))</f>
        <v>900315569</v>
      </c>
      <c r="F794" s="47" t="str">
        <f t="array" ref="F794">IF(B794="","",IFERROR(XLOOKUP(E794,PROVEEDORES!$A$2:$A$200,PROVEEDORES!$B$2:$B$200,"NO ENCONTRADO",0,1),""))</f>
        <v>VOLVO GROUP COLOMBIA S A S</v>
      </c>
      <c r="G794" s="47" t="str">
        <f t="array" ref="G794">IF(B794="","",IFERROR(XLOOKUP(B794,DATA!$B$4:$B$2103,DATA!$L$4:$L$2103,"",0,1),""))</f>
        <v>UND</v>
      </c>
      <c r="H794" s="47">
        <f t="array" ref="H794">IF(B794="","",IFERROR(XLOOKUP(B794,DATA!$B$4:$B$2103,DATA!$E$4:$E$2103,0,0,1),0))</f>
        <v>19</v>
      </c>
      <c r="I794" s="48">
        <f t="array" ref="I794">IF(B794="","",IFERROR(XLOOKUP(B794,DATA!$B$4:$B$2103,DATA!$F$4:$F$2103,0,0,1),0))</f>
        <v>690200</v>
      </c>
      <c r="J794" s="48">
        <f t="shared" si="1"/>
        <v>13113800</v>
      </c>
      <c r="K794" s="47">
        <f t="array" ref="K794">IF(B794="","",IFERROR(XLOOKUP(B794,DATA!$B$4:$B$2103,DATA!$N$4:$N$2103,0,0,1),0))</f>
        <v>2177</v>
      </c>
      <c r="L794" s="85">
        <f t="shared" si="2"/>
        <v>5.964383562</v>
      </c>
      <c r="M794" s="47">
        <f t="array" ref="M794">IF(B794="","",IFERROR(XLOOKUP(B794,DATA!$B$4:$B$2103,DATA!$P$4:$P$2103,0,0,1),0))</f>
        <v>0</v>
      </c>
      <c r="N794" s="47">
        <f t="shared" si="3"/>
        <v>21</v>
      </c>
      <c r="O794" s="47">
        <f t="shared" si="4"/>
        <v>63</v>
      </c>
      <c r="P794" s="47">
        <f t="shared" si="5"/>
        <v>3</v>
      </c>
      <c r="Q794" s="47" t="str">
        <f t="shared" si="6"/>
        <v>REORDEN INMEDIATO</v>
      </c>
      <c r="R794" s="47" t="str">
        <f t="shared" si="7"/>
        <v>GENERAR OC EN 24H</v>
      </c>
      <c r="S794" s="47">
        <f t="shared" si="8"/>
        <v>44</v>
      </c>
      <c r="T794" s="48">
        <f t="shared" si="9"/>
        <v>30368800</v>
      </c>
      <c r="U794" s="47" t="str">
        <f t="array" ref="U794">IF(B794="","",IFERROR(XLOOKUP(B794,DATA!$B$4:$B$2103,DATA!$M$4:$M$2103,"",0,1),""))</f>
        <v>A</v>
      </c>
      <c r="V794" s="47" t="str">
        <f t="array" ref="V794">IF(B794="","",IFERROR(XLOOKUP(B794,DATA!$B$4:$B$2103,DATA!$X$4:$X$2103,"",0,1),""))</f>
        <v>SU01G0401</v>
      </c>
      <c r="W794" s="47" t="str">
        <f t="array" ref="W794">IF(B794="","",IFERROR(XLOOKUP(B794,DATA!$B$4:$B$2103,DATA!$H$4:$H$2103,"",0,1),""))</f>
        <v>PLATAFORMA</v>
      </c>
      <c r="X794" s="47" t="str">
        <f t="shared" si="10"/>
        <v>2-ALTA</v>
      </c>
      <c r="Y794" s="65" t="str">
        <f t="shared" si="11"/>
        <v/>
      </c>
      <c r="Z794" s="47" t="str">
        <f t="shared" si="12"/>
        <v/>
      </c>
    </row>
    <row r="795" ht="15.75" customHeight="1">
      <c r="B795" s="52">
        <f>IF(DATA!B795="","",DATA!B795)</f>
        <v>7260201</v>
      </c>
      <c r="C795" s="52">
        <f t="array" ref="C795">IF(B795="","",IFERROR(XLOOKUP(B795,DATA!$B$4:$B$2103,DATA!$D$4:$D$2103,"",0,1),""))</f>
        <v>21415151</v>
      </c>
      <c r="D795" s="52" t="str">
        <f t="array" ref="D795">IF(B795="","",IFERROR(XLOOKUP(B795,DATA!$B$4:$B$2103,DATA!$C$4:$C$2103,"",0,1),""))</f>
        <v>BASE FUELLE SUSPENSION TRASERO</v>
      </c>
      <c r="E795" s="52">
        <f t="array" ref="E795">IF(B795="","",IFERROR(XLOOKUP(B795,DATA!$B$4:$B$2103,DATA!$W$4:$W$2103,"",0,1),""))</f>
        <v>900315569</v>
      </c>
      <c r="F795" s="52" t="str">
        <f t="array" ref="F795">IF(B795="","",IFERROR(XLOOKUP(E795,PROVEEDORES!$A$2:$A$200,PROVEEDORES!$B$2:$B$200,"NO ENCONTRADO",0,1),""))</f>
        <v>VOLVO GROUP COLOMBIA S A S</v>
      </c>
      <c r="G795" s="52" t="str">
        <f t="array" ref="G795">IF(B795="","",IFERROR(XLOOKUP(B795,DATA!$B$4:$B$2103,DATA!$L$4:$L$2103,"",0,1),""))</f>
        <v>UND</v>
      </c>
      <c r="H795" s="52">
        <f t="array" ref="H795">IF(B795="","",IFERROR(XLOOKUP(B795,DATA!$B$4:$B$2103,DATA!$E$4:$E$2103,0,0,1),0))</f>
        <v>0</v>
      </c>
      <c r="I795" s="53">
        <f t="array" ref="I795">IF(B795="","",IFERROR(XLOOKUP(B795,DATA!$B$4:$B$2103,DATA!$F$4:$F$2103,0,0,1),0))</f>
        <v>725241.9</v>
      </c>
      <c r="J795" s="53">
        <f t="shared" si="1"/>
        <v>0</v>
      </c>
      <c r="K795" s="52">
        <f t="array" ref="K795">IF(B795="","",IFERROR(XLOOKUP(B795,DATA!$B$4:$B$2103,DATA!$N$4:$N$2103,0,0,1),0))</f>
        <v>4</v>
      </c>
      <c r="L795" s="86">
        <f t="shared" si="2"/>
        <v>0.01095890411</v>
      </c>
      <c r="M795" s="52">
        <f t="array" ref="M795">IF(B795="","",IFERROR(XLOOKUP(B795,DATA!$B$4:$B$2103,DATA!$P$4:$P$2103,0,0,1),0))</f>
        <v>0</v>
      </c>
      <c r="N795" s="52">
        <f t="shared" si="3"/>
        <v>0</v>
      </c>
      <c r="O795" s="52">
        <f t="shared" si="4"/>
        <v>0</v>
      </c>
      <c r="P795" s="52">
        <f t="shared" si="5"/>
        <v>0</v>
      </c>
      <c r="Q795" s="52" t="str">
        <f t="shared" si="6"/>
        <v>CRITICO</v>
      </c>
      <c r="R795" s="52" t="str">
        <f t="shared" si="7"/>
        <v>PEDIR INMEDIATAMENTE</v>
      </c>
      <c r="S795" s="52">
        <f t="shared" si="8"/>
        <v>0</v>
      </c>
      <c r="T795" s="53">
        <f t="shared" si="9"/>
        <v>0</v>
      </c>
      <c r="U795" s="52" t="str">
        <f t="array" ref="U795">IF(B795="","",IFERROR(XLOOKUP(B795,DATA!$B$4:$B$2103,DATA!$M$4:$M$2103,"",0,1),""))</f>
        <v>A</v>
      </c>
      <c r="V795" s="52" t="str">
        <f t="array" ref="V795">IF(B795="","",IFERROR(XLOOKUP(B795,DATA!$B$4:$B$2103,DATA!$X$4:$X$2103,"",0,1),""))</f>
        <v>SU01F0301</v>
      </c>
      <c r="W795" s="52" t="str">
        <f t="array" ref="W795">IF(B795="","",IFERROR(XLOOKUP(B795,DATA!$B$4:$B$2103,DATA!$H$4:$H$2103,"",0,1),""))</f>
        <v>PLATAFORMA</v>
      </c>
      <c r="X795" s="52" t="str">
        <f t="shared" si="10"/>
        <v>1-MAXIMA</v>
      </c>
      <c r="Y795" s="87">
        <f t="shared" si="11"/>
        <v>4.00795</v>
      </c>
      <c r="Z795" s="52">
        <f t="shared" si="12"/>
        <v>7260201</v>
      </c>
    </row>
    <row r="796" ht="15.75" customHeight="1">
      <c r="B796" s="47">
        <f>IF(DATA!B796="","",DATA!B796)</f>
        <v>7610100</v>
      </c>
      <c r="C796" s="47">
        <f t="array" ref="C796">IF(B796="","",IFERROR(XLOOKUP(B796,DATA!$B$4:$B$2103,DATA!$D$4:$D$2103,"",0,1),""))</f>
        <v>22738369</v>
      </c>
      <c r="D796" s="47" t="str">
        <f t="array" ref="D796">IF(B796="","",IFERROR(XLOOKUP(B796,DATA!$B$4:$B$2103,DATA!$C$4:$C$2103,"",0,1),""))</f>
        <v>AMORTIGUADOR DE SUSPENSION DELANTERO</v>
      </c>
      <c r="E796" s="47">
        <f t="array" ref="E796">IF(B796="","",IFERROR(XLOOKUP(B796,DATA!$B$4:$B$2103,DATA!$W$4:$W$2103,"",0,1),""))</f>
        <v>900315569</v>
      </c>
      <c r="F796" s="47" t="str">
        <f t="array" ref="F796">IF(B796="","",IFERROR(XLOOKUP(E796,PROVEEDORES!$A$2:$A$200,PROVEEDORES!$B$2:$B$200,"NO ENCONTRADO",0,1),""))</f>
        <v>VOLVO GROUP COLOMBIA S A S</v>
      </c>
      <c r="G796" s="47" t="str">
        <f t="array" ref="G796">IF(B796="","",IFERROR(XLOOKUP(B796,DATA!$B$4:$B$2103,DATA!$L$4:$L$2103,"",0,1),""))</f>
        <v>UND</v>
      </c>
      <c r="H796" s="47">
        <f t="array" ref="H796">IF(B796="","",IFERROR(XLOOKUP(B796,DATA!$B$4:$B$2103,DATA!$E$4:$E$2103,0,0,1),0))</f>
        <v>1</v>
      </c>
      <c r="I796" s="48">
        <f t="array" ref="I796">IF(B796="","",IFERROR(XLOOKUP(B796,DATA!$B$4:$B$2103,DATA!$F$4:$F$2103,0,0,1),0))</f>
        <v>1091546</v>
      </c>
      <c r="J796" s="48">
        <f t="shared" si="1"/>
        <v>1091546</v>
      </c>
      <c r="K796" s="47">
        <f t="array" ref="K796">IF(B796="","",IFERROR(XLOOKUP(B796,DATA!$B$4:$B$2103,DATA!$N$4:$N$2103,0,0,1),0))</f>
        <v>15</v>
      </c>
      <c r="L796" s="85">
        <f t="shared" si="2"/>
        <v>0.04109589041</v>
      </c>
      <c r="M796" s="47">
        <f t="array" ref="M796">IF(B796="","",IFERROR(XLOOKUP(B796,DATA!$B$4:$B$2103,DATA!$P$4:$P$2103,0,0,1),0))</f>
        <v>0</v>
      </c>
      <c r="N796" s="47">
        <f t="shared" si="3"/>
        <v>0</v>
      </c>
      <c r="O796" s="47">
        <f t="shared" si="4"/>
        <v>0</v>
      </c>
      <c r="P796" s="47">
        <f t="shared" si="5"/>
        <v>24</v>
      </c>
      <c r="Q796" s="47" t="str">
        <f t="shared" si="6"/>
        <v>OPTIMO</v>
      </c>
      <c r="R796" s="47" t="str">
        <f t="shared" si="7"/>
        <v>NIVEL OPTIMO</v>
      </c>
      <c r="S796" s="47">
        <f t="shared" si="8"/>
        <v>0</v>
      </c>
      <c r="T796" s="48">
        <f t="shared" si="9"/>
        <v>0</v>
      </c>
      <c r="U796" s="47" t="str">
        <f t="array" ref="U796">IF(B796="","",IFERROR(XLOOKUP(B796,DATA!$B$4:$B$2103,DATA!$M$4:$M$2103,"",0,1),""))</f>
        <v>A</v>
      </c>
      <c r="V796" s="47" t="str">
        <f t="array" ref="V796">IF(B796="","",IFERROR(XLOOKUP(B796,DATA!$B$4:$B$2103,DATA!$X$4:$X$2103,"",0,1),""))</f>
        <v>SU01F0201</v>
      </c>
      <c r="W796" s="47" t="str">
        <f t="array" ref="W796">IF(B796="","",IFERROR(XLOOKUP(B796,DATA!$B$4:$B$2103,DATA!$H$4:$H$2103,"",0,1),""))</f>
        <v>PLATAFORMA</v>
      </c>
      <c r="X796" s="47" t="str">
        <f t="shared" si="10"/>
        <v>2-ALTA</v>
      </c>
      <c r="Y796" s="65" t="str">
        <f t="shared" si="11"/>
        <v/>
      </c>
      <c r="Z796" s="47" t="str">
        <f t="shared" si="12"/>
        <v/>
      </c>
    </row>
    <row r="797" ht="15.75" customHeight="1">
      <c r="B797" s="52">
        <f>IF(DATA!B797="","",DATA!B797)</f>
        <v>7610102</v>
      </c>
      <c r="C797" s="52">
        <f t="array" ref="C797">IF(B797="","",IFERROR(XLOOKUP(B797,DATA!$B$4:$B$2103,DATA!$D$4:$D$2103,"",0,1),""))</f>
        <v>22738371</v>
      </c>
      <c r="D797" s="52" t="str">
        <f t="array" ref="D797">IF(B797="","",IFERROR(XLOOKUP(B797,DATA!$B$4:$B$2103,DATA!$C$4:$C$2103,"",0,1),""))</f>
        <v>AMORTIGUADOR DE SUSPENSION EJE REMOLQUE</v>
      </c>
      <c r="E797" s="52">
        <f t="array" ref="E797">IF(B797="","",IFERROR(XLOOKUP(B797,DATA!$B$4:$B$2103,DATA!$W$4:$W$2103,"",0,1),""))</f>
        <v>900315569</v>
      </c>
      <c r="F797" s="52" t="str">
        <f t="array" ref="F797">IF(B797="","",IFERROR(XLOOKUP(E797,PROVEEDORES!$A$2:$A$200,PROVEEDORES!$B$2:$B$200,"NO ENCONTRADO",0,1),""))</f>
        <v>VOLVO GROUP COLOMBIA S A S</v>
      </c>
      <c r="G797" s="52" t="str">
        <f t="array" ref="G797">IF(B797="","",IFERROR(XLOOKUP(B797,DATA!$B$4:$B$2103,DATA!$L$4:$L$2103,"",0,1),""))</f>
        <v>UND</v>
      </c>
      <c r="H797" s="52">
        <f t="array" ref="H797">IF(B797="","",IFERROR(XLOOKUP(B797,DATA!$B$4:$B$2103,DATA!$E$4:$E$2103,0,0,1),0))</f>
        <v>0</v>
      </c>
      <c r="I797" s="53">
        <f t="array" ref="I797">IF(B797="","",IFERROR(XLOOKUP(B797,DATA!$B$4:$B$2103,DATA!$F$4:$F$2103,0,0,1),0))</f>
        <v>663512.1</v>
      </c>
      <c r="J797" s="53">
        <f t="shared" si="1"/>
        <v>0</v>
      </c>
      <c r="K797" s="52">
        <f t="array" ref="K797">IF(B797="","",IFERROR(XLOOKUP(B797,DATA!$B$4:$B$2103,DATA!$N$4:$N$2103,0,0,1),0))</f>
        <v>10</v>
      </c>
      <c r="L797" s="86">
        <f t="shared" si="2"/>
        <v>0.02739726027</v>
      </c>
      <c r="M797" s="52">
        <f t="array" ref="M797">IF(B797="","",IFERROR(XLOOKUP(B797,DATA!$B$4:$B$2103,DATA!$P$4:$P$2103,0,0,1),0))</f>
        <v>0</v>
      </c>
      <c r="N797" s="52">
        <f t="shared" si="3"/>
        <v>0</v>
      </c>
      <c r="O797" s="52">
        <f t="shared" si="4"/>
        <v>0</v>
      </c>
      <c r="P797" s="52">
        <f t="shared" si="5"/>
        <v>0</v>
      </c>
      <c r="Q797" s="52" t="str">
        <f t="shared" si="6"/>
        <v>CRITICO</v>
      </c>
      <c r="R797" s="52" t="str">
        <f t="shared" si="7"/>
        <v>PEDIR INMEDIATAMENTE</v>
      </c>
      <c r="S797" s="52">
        <f t="shared" si="8"/>
        <v>0</v>
      </c>
      <c r="T797" s="53">
        <f t="shared" si="9"/>
        <v>0</v>
      </c>
      <c r="U797" s="52" t="str">
        <f t="array" ref="U797">IF(B797="","",IFERROR(XLOOKUP(B797,DATA!$B$4:$B$2103,DATA!$M$4:$M$2103,"",0,1),""))</f>
        <v>A</v>
      </c>
      <c r="V797" s="52" t="str">
        <f t="array" ref="V797">IF(B797="","",IFERROR(XLOOKUP(B797,DATA!$B$4:$B$2103,DATA!$X$4:$X$2103,"",0,1),""))</f>
        <v>SU01A0203</v>
      </c>
      <c r="W797" s="52" t="str">
        <f t="array" ref="W797">IF(B797="","",IFERROR(XLOOKUP(B797,DATA!$B$4:$B$2103,DATA!$H$4:$H$2103,"",0,1),""))</f>
        <v>PLATAFORMA</v>
      </c>
      <c r="X797" s="52" t="str">
        <f t="shared" si="10"/>
        <v>1-MAXIMA</v>
      </c>
      <c r="Y797" s="87">
        <f t="shared" si="11"/>
        <v>10.00797</v>
      </c>
      <c r="Z797" s="52">
        <f t="shared" si="12"/>
        <v>7610102</v>
      </c>
    </row>
    <row r="798" ht="15.75" customHeight="1">
      <c r="B798" s="47">
        <f>IF(DATA!B798="","",DATA!B798)</f>
        <v>7610200</v>
      </c>
      <c r="C798" s="47">
        <f t="array" ref="C798">IF(B798="","",IFERROR(XLOOKUP(B798,DATA!$B$4:$B$2103,DATA!$D$4:$D$2103,"",0,1),""))</f>
        <v>70371256</v>
      </c>
      <c r="D798" s="47" t="str">
        <f t="array" ref="D798">IF(B798="","",IFERROR(XLOOKUP(B798,DATA!$B$4:$B$2103,DATA!$C$4:$C$2103,"",0,1),""))</f>
        <v>AMORTIGUADOR DE SUSPENSION TRASERO</v>
      </c>
      <c r="E798" s="47">
        <f t="array" ref="E798">IF(B798="","",IFERROR(XLOOKUP(B798,DATA!$B$4:$B$2103,DATA!$W$4:$W$2103,"",0,1),""))</f>
        <v>900315569</v>
      </c>
      <c r="F798" s="47" t="str">
        <f t="array" ref="F798">IF(B798="","",IFERROR(XLOOKUP(E798,PROVEEDORES!$A$2:$A$200,PROVEEDORES!$B$2:$B$200,"NO ENCONTRADO",0,1),""))</f>
        <v>VOLVO GROUP COLOMBIA S A S</v>
      </c>
      <c r="G798" s="47" t="str">
        <f t="array" ref="G798">IF(B798="","",IFERROR(XLOOKUP(B798,DATA!$B$4:$B$2103,DATA!$L$4:$L$2103,"",0,1),""))</f>
        <v>UND</v>
      </c>
      <c r="H798" s="47">
        <f t="array" ref="H798">IF(B798="","",IFERROR(XLOOKUP(B798,DATA!$B$4:$B$2103,DATA!$E$4:$E$2103,0,0,1),0))</f>
        <v>0</v>
      </c>
      <c r="I798" s="48">
        <f t="array" ref="I798">IF(B798="","",IFERROR(XLOOKUP(B798,DATA!$B$4:$B$2103,DATA!$F$4:$F$2103,0,0,1),0))</f>
        <v>856720.9</v>
      </c>
      <c r="J798" s="48">
        <f t="shared" si="1"/>
        <v>0</v>
      </c>
      <c r="K798" s="47">
        <f t="array" ref="K798">IF(B798="","",IFERROR(XLOOKUP(B798,DATA!$B$4:$B$2103,DATA!$N$4:$N$2103,0,0,1),0))</f>
        <v>18</v>
      </c>
      <c r="L798" s="85">
        <f t="shared" si="2"/>
        <v>0.04931506849</v>
      </c>
      <c r="M798" s="47">
        <f t="array" ref="M798">IF(B798="","",IFERROR(XLOOKUP(B798,DATA!$B$4:$B$2103,DATA!$P$4:$P$2103,0,0,1),0))</f>
        <v>0</v>
      </c>
      <c r="N798" s="47">
        <f t="shared" si="3"/>
        <v>0</v>
      </c>
      <c r="O798" s="47">
        <f t="shared" si="4"/>
        <v>0</v>
      </c>
      <c r="P798" s="47">
        <f t="shared" si="5"/>
        <v>0</v>
      </c>
      <c r="Q798" s="47" t="str">
        <f t="shared" si="6"/>
        <v>CRITICO</v>
      </c>
      <c r="R798" s="47" t="str">
        <f t="shared" si="7"/>
        <v>PEDIR INMEDIATAMENTE</v>
      </c>
      <c r="S798" s="47">
        <f t="shared" si="8"/>
        <v>0</v>
      </c>
      <c r="T798" s="48">
        <f t="shared" si="9"/>
        <v>0</v>
      </c>
      <c r="U798" s="47" t="str">
        <f t="array" ref="U798">IF(B798="","",IFERROR(XLOOKUP(B798,DATA!$B$4:$B$2103,DATA!$M$4:$M$2103,"",0,1),""))</f>
        <v>A</v>
      </c>
      <c r="V798" s="47" t="str">
        <f t="array" ref="V798">IF(B798="","",IFERROR(XLOOKUP(B798,DATA!$B$4:$B$2103,DATA!$X$4:$X$2103,"",0,1),""))</f>
        <v>SU01F0301</v>
      </c>
      <c r="W798" s="47" t="str">
        <f t="array" ref="W798">IF(B798="","",IFERROR(XLOOKUP(B798,DATA!$B$4:$B$2103,DATA!$H$4:$H$2103,"",0,1),""))</f>
        <v>PLATAFORMA</v>
      </c>
      <c r="X798" s="47" t="str">
        <f t="shared" si="10"/>
        <v>1-MAXIMA</v>
      </c>
      <c r="Y798" s="65">
        <f t="shared" si="11"/>
        <v>18.00798</v>
      </c>
      <c r="Z798" s="47">
        <f t="shared" si="12"/>
        <v>7610200</v>
      </c>
    </row>
    <row r="799" ht="15.75" customHeight="1">
      <c r="B799" s="52">
        <f>IF(DATA!B799="","",DATA!B799)</f>
        <v>7620101</v>
      </c>
      <c r="C799" s="52">
        <f t="array" ref="C799">IF(B799="","",IFERROR(XLOOKUP(B799,DATA!$B$4:$B$2103,DATA!$D$4:$D$2103,"",0,1),""))</f>
        <v>9959304</v>
      </c>
      <c r="D799" s="52" t="str">
        <f t="array" ref="D799">IF(B799="","",IFERROR(XLOOKUP(B799,DATA!$B$4:$B$2103,DATA!$C$4:$C$2103,"",0,1),""))</f>
        <v>BUJE DE GOMA DE BARRA ESTABILIZADORA DELANTERA</v>
      </c>
      <c r="E799" s="52">
        <f t="array" ref="E799">IF(B799="","",IFERROR(XLOOKUP(B799,DATA!$B$4:$B$2103,DATA!$W$4:$W$2103,"",0,1),""))</f>
        <v>900315569</v>
      </c>
      <c r="F799" s="52" t="str">
        <f t="array" ref="F799">IF(B799="","",IFERROR(XLOOKUP(E799,PROVEEDORES!$A$2:$A$200,PROVEEDORES!$B$2:$B$200,"NO ENCONTRADO",0,1),""))</f>
        <v>VOLVO GROUP COLOMBIA S A S</v>
      </c>
      <c r="G799" s="52" t="str">
        <f t="array" ref="G799">IF(B799="","",IFERROR(XLOOKUP(B799,DATA!$B$4:$B$2103,DATA!$L$4:$L$2103,"",0,1),""))</f>
        <v>UND</v>
      </c>
      <c r="H799" s="52">
        <f t="array" ref="H799">IF(B799="","",IFERROR(XLOOKUP(B799,DATA!$B$4:$B$2103,DATA!$E$4:$E$2103,0,0,1),0))</f>
        <v>6</v>
      </c>
      <c r="I799" s="53">
        <f t="array" ref="I799">IF(B799="","",IFERROR(XLOOKUP(B799,DATA!$B$4:$B$2103,DATA!$F$4:$F$2103,0,0,1),0))</f>
        <v>312310.5</v>
      </c>
      <c r="J799" s="53">
        <f t="shared" si="1"/>
        <v>1873863</v>
      </c>
      <c r="K799" s="52">
        <f t="array" ref="K799">IF(B799="","",IFERROR(XLOOKUP(B799,DATA!$B$4:$B$2103,DATA!$N$4:$N$2103,0,0,1),0))</f>
        <v>0</v>
      </c>
      <c r="L799" s="86">
        <f t="shared" si="2"/>
        <v>0</v>
      </c>
      <c r="M799" s="52">
        <f t="array" ref="M799">IF(B799="","",IFERROR(XLOOKUP(B799,DATA!$B$4:$B$2103,DATA!$P$4:$P$2103,0,0,1),0))</f>
        <v>0</v>
      </c>
      <c r="N799" s="52">
        <f t="shared" si="3"/>
        <v>0</v>
      </c>
      <c r="O799" s="52">
        <f t="shared" si="4"/>
        <v>0</v>
      </c>
      <c r="P799" s="52" t="str">
        <f t="shared" si="5"/>
        <v/>
      </c>
      <c r="Q799" s="52" t="str">
        <f t="shared" si="6"/>
        <v>EXCESO</v>
      </c>
      <c r="R799" s="52" t="str">
        <f t="shared" si="7"/>
        <v>EVALUAR REDUCCION</v>
      </c>
      <c r="S799" s="52">
        <f t="shared" si="8"/>
        <v>0</v>
      </c>
      <c r="T799" s="53">
        <f t="shared" si="9"/>
        <v>0</v>
      </c>
      <c r="U799" s="52" t="str">
        <f t="array" ref="U799">IF(B799="","",IFERROR(XLOOKUP(B799,DATA!$B$4:$B$2103,DATA!$M$4:$M$2103,"",0,1),""))</f>
        <v>A</v>
      </c>
      <c r="V799" s="52" t="str">
        <f t="array" ref="V799">IF(B799="","",IFERROR(XLOOKUP(B799,DATA!$B$4:$B$2103,DATA!$X$4:$X$2103,"",0,1),""))</f>
        <v>SU01A0204</v>
      </c>
      <c r="W799" s="52" t="str">
        <f t="array" ref="W799">IF(B799="","",IFERROR(XLOOKUP(B799,DATA!$B$4:$B$2103,DATA!$H$4:$H$2103,"",0,1),""))</f>
        <v>PLATAFORMA</v>
      </c>
      <c r="X799" s="52" t="str">
        <f t="shared" si="10"/>
        <v>2-ALTA</v>
      </c>
      <c r="Y799" s="87" t="str">
        <f t="shared" si="11"/>
        <v/>
      </c>
      <c r="Z799" s="52" t="str">
        <f t="shared" si="12"/>
        <v/>
      </c>
    </row>
    <row r="800" ht="15.75" customHeight="1">
      <c r="B800" s="47">
        <f>IF(DATA!B800="","",DATA!B800)</f>
        <v>7620103</v>
      </c>
      <c r="C800" s="47">
        <f t="array" ref="C800">IF(B800="","",IFERROR(XLOOKUP(B800,DATA!$B$4:$B$2103,DATA!$D$4:$D$2103,"",0,1),""))</f>
        <v>70376892</v>
      </c>
      <c r="D800" s="47" t="str">
        <f t="array" ref="D800">IF(B800="","",IFERROR(XLOOKUP(B800,DATA!$B$4:$B$2103,DATA!$C$4:$C$2103,"",0,1),""))</f>
        <v>ARTICULACION DE BARRA ANTIVUELCO EJE DELANTERO</v>
      </c>
      <c r="E800" s="47">
        <f t="array" ref="E800">IF(B800="","",IFERROR(XLOOKUP(B800,DATA!$B$4:$B$2103,DATA!$W$4:$W$2103,"",0,1),""))</f>
        <v>900315569</v>
      </c>
      <c r="F800" s="47" t="str">
        <f t="array" ref="F800">IF(B800="","",IFERROR(XLOOKUP(E800,PROVEEDORES!$A$2:$A$200,PROVEEDORES!$B$2:$B$200,"NO ENCONTRADO",0,1),""))</f>
        <v>VOLVO GROUP COLOMBIA S A S</v>
      </c>
      <c r="G800" s="47" t="str">
        <f t="array" ref="G800">IF(B800="","",IFERROR(XLOOKUP(B800,DATA!$B$4:$B$2103,DATA!$L$4:$L$2103,"",0,1),""))</f>
        <v>UND</v>
      </c>
      <c r="H800" s="47">
        <f t="array" ref="H800">IF(B800="","",IFERROR(XLOOKUP(B800,DATA!$B$4:$B$2103,DATA!$E$4:$E$2103,0,0,1),0))</f>
        <v>2</v>
      </c>
      <c r="I800" s="48">
        <f t="array" ref="I800">IF(B800="","",IFERROR(XLOOKUP(B800,DATA!$B$4:$B$2103,DATA!$F$4:$F$2103,0,0,1),0))</f>
        <v>689550.3</v>
      </c>
      <c r="J800" s="48">
        <f t="shared" si="1"/>
        <v>1379100.6</v>
      </c>
      <c r="K800" s="47">
        <f t="array" ref="K800">IF(B800="","",IFERROR(XLOOKUP(B800,DATA!$B$4:$B$2103,DATA!$N$4:$N$2103,0,0,1),0))</f>
        <v>3</v>
      </c>
      <c r="L800" s="85">
        <f t="shared" si="2"/>
        <v>0.008219178082</v>
      </c>
      <c r="M800" s="47">
        <f t="array" ref="M800">IF(B800="","",IFERROR(XLOOKUP(B800,DATA!$B$4:$B$2103,DATA!$P$4:$P$2103,0,0,1),0))</f>
        <v>0</v>
      </c>
      <c r="N800" s="47">
        <f t="shared" si="3"/>
        <v>0</v>
      </c>
      <c r="O800" s="47">
        <f t="shared" si="4"/>
        <v>0</v>
      </c>
      <c r="P800" s="47">
        <f t="shared" si="5"/>
        <v>243</v>
      </c>
      <c r="Q800" s="47" t="str">
        <f t="shared" si="6"/>
        <v>EXCESO</v>
      </c>
      <c r="R800" s="47" t="str">
        <f t="shared" si="7"/>
        <v>EVALUAR REDUCCION</v>
      </c>
      <c r="S800" s="47">
        <f t="shared" si="8"/>
        <v>0</v>
      </c>
      <c r="T800" s="48">
        <f t="shared" si="9"/>
        <v>0</v>
      </c>
      <c r="U800" s="47" t="str">
        <f t="array" ref="U800">IF(B800="","",IFERROR(XLOOKUP(B800,DATA!$B$4:$B$2103,DATA!$M$4:$M$2103,"",0,1),""))</f>
        <v>A</v>
      </c>
      <c r="V800" s="47" t="str">
        <f t="array" ref="V800">IF(B800="","",IFERROR(XLOOKUP(B800,DATA!$B$4:$B$2103,DATA!$X$4:$X$2103,"",0,1),""))</f>
        <v>SU01A0203</v>
      </c>
      <c r="W800" s="47" t="str">
        <f t="array" ref="W800">IF(B800="","",IFERROR(XLOOKUP(B800,DATA!$B$4:$B$2103,DATA!$H$4:$H$2103,"",0,1),""))</f>
        <v>PLATAFORMA</v>
      </c>
      <c r="X800" s="47" t="str">
        <f t="shared" si="10"/>
        <v>2-ALTA</v>
      </c>
      <c r="Y800" s="65" t="str">
        <f t="shared" si="11"/>
        <v/>
      </c>
      <c r="Z800" s="47" t="str">
        <f t="shared" si="12"/>
        <v/>
      </c>
    </row>
    <row r="801" ht="15.75" customHeight="1">
      <c r="B801" s="52">
        <f>IF(DATA!B801="","",DATA!B801)</f>
        <v>7620201</v>
      </c>
      <c r="C801" s="52">
        <f t="array" ref="C801">IF(B801="","",IFERROR(XLOOKUP(B801,DATA!$B$4:$B$2103,DATA!$D$4:$D$2103,"",0,1),""))</f>
        <v>22877661</v>
      </c>
      <c r="D801" s="52" t="str">
        <f t="array" ref="D801">IF(B801="","",IFERROR(XLOOKUP(B801,DATA!$B$4:$B$2103,DATA!$C$4:$C$2103,"",0,1),""))</f>
        <v>ARTICULACION DE BARRA ANTIVUELCO EJE REMOLQUE Y TRASERO</v>
      </c>
      <c r="E801" s="52">
        <f t="array" ref="E801">IF(B801="","",IFERROR(XLOOKUP(B801,DATA!$B$4:$B$2103,DATA!$W$4:$W$2103,"",0,1),""))</f>
        <v>900315569</v>
      </c>
      <c r="F801" s="52" t="str">
        <f t="array" ref="F801">IF(B801="","",IFERROR(XLOOKUP(E801,PROVEEDORES!$A$2:$A$200,PROVEEDORES!$B$2:$B$200,"NO ENCONTRADO",0,1),""))</f>
        <v>VOLVO GROUP COLOMBIA S A S</v>
      </c>
      <c r="G801" s="52" t="str">
        <f t="array" ref="G801">IF(B801="","",IFERROR(XLOOKUP(B801,DATA!$B$4:$B$2103,DATA!$L$4:$L$2103,"",0,1),""))</f>
        <v>UND</v>
      </c>
      <c r="H801" s="52">
        <f t="array" ref="H801">IF(B801="","",IFERROR(XLOOKUP(B801,DATA!$B$4:$B$2103,DATA!$E$4:$E$2103,0,0,1),0))</f>
        <v>0</v>
      </c>
      <c r="I801" s="53">
        <f t="array" ref="I801">IF(B801="","",IFERROR(XLOOKUP(B801,DATA!$B$4:$B$2103,DATA!$F$4:$F$2103,0,0,1),0))</f>
        <v>1038604</v>
      </c>
      <c r="J801" s="53">
        <f t="shared" si="1"/>
        <v>0</v>
      </c>
      <c r="K801" s="52">
        <f t="array" ref="K801">IF(B801="","",IFERROR(XLOOKUP(B801,DATA!$B$4:$B$2103,DATA!$N$4:$N$2103,0,0,1),0))</f>
        <v>8</v>
      </c>
      <c r="L801" s="86">
        <f t="shared" si="2"/>
        <v>0.02191780822</v>
      </c>
      <c r="M801" s="52">
        <f t="array" ref="M801">IF(B801="","",IFERROR(XLOOKUP(B801,DATA!$B$4:$B$2103,DATA!$P$4:$P$2103,0,0,1),0))</f>
        <v>0</v>
      </c>
      <c r="N801" s="52">
        <f t="shared" si="3"/>
        <v>0</v>
      </c>
      <c r="O801" s="52">
        <f t="shared" si="4"/>
        <v>0</v>
      </c>
      <c r="P801" s="52">
        <f t="shared" si="5"/>
        <v>0</v>
      </c>
      <c r="Q801" s="52" t="str">
        <f t="shared" si="6"/>
        <v>CRITICO</v>
      </c>
      <c r="R801" s="52" t="str">
        <f t="shared" si="7"/>
        <v>PEDIR INMEDIATAMENTE</v>
      </c>
      <c r="S801" s="52">
        <f t="shared" si="8"/>
        <v>0</v>
      </c>
      <c r="T801" s="53">
        <f t="shared" si="9"/>
        <v>0</v>
      </c>
      <c r="U801" s="52" t="str">
        <f t="array" ref="U801">IF(B801="","",IFERROR(XLOOKUP(B801,DATA!$B$4:$B$2103,DATA!$M$4:$M$2103,"",0,1),""))</f>
        <v>A</v>
      </c>
      <c r="V801" s="52" t="str">
        <f t="array" ref="V801">IF(B801="","",IFERROR(XLOOKUP(B801,DATA!$B$4:$B$2103,DATA!$X$4:$X$2103,"",0,1),""))</f>
        <v>SU01F0301</v>
      </c>
      <c r="W801" s="52" t="str">
        <f t="array" ref="W801">IF(B801="","",IFERROR(XLOOKUP(B801,DATA!$B$4:$B$2103,DATA!$H$4:$H$2103,"",0,1),""))</f>
        <v>PLATAFORMA</v>
      </c>
      <c r="X801" s="52" t="str">
        <f t="shared" si="10"/>
        <v>1-MAXIMA</v>
      </c>
      <c r="Y801" s="87">
        <f t="shared" si="11"/>
        <v>8.00801</v>
      </c>
      <c r="Z801" s="52">
        <f t="shared" si="12"/>
        <v>7620201</v>
      </c>
    </row>
    <row r="802" ht="15.75" customHeight="1">
      <c r="B802" s="47" t="str">
        <f>IF(DATA!B802="","",DATA!B802)</f>
        <v>7620201-R</v>
      </c>
      <c r="C802" s="47">
        <f t="array" ref="C802">IF(B802="","",IFERROR(XLOOKUP(B802,DATA!$B$4:$B$2103,DATA!$D$4:$D$2103,"",0,1),""))</f>
        <v>22877661</v>
      </c>
      <c r="D802" s="47" t="str">
        <f t="array" ref="D802">IF(B802="","",IFERROR(XLOOKUP(B802,DATA!$B$4:$B$2103,DATA!$C$4:$C$2103,"",0,1),""))</f>
        <v>ARTICULACION DE BARRA ANTIVUELCO EJE REMOLQUE Y TRASERO</v>
      </c>
      <c r="E802" s="47">
        <f t="array" ref="E802">IF(B802="","",IFERROR(XLOOKUP(B802,DATA!$B$4:$B$2103,DATA!$W$4:$W$2103,"",0,1),""))</f>
        <v>900449648</v>
      </c>
      <c r="F802" s="47" t="str">
        <f t="array" ref="F802">IF(B802="","",IFERROR(XLOOKUP(E802,PROVEEDORES!$A$2:$A$200,PROVEEDORES!$B$2:$B$200,"NO ENCONTRADO",0,1),""))</f>
        <v>SUMILOGISTICA S.A.S.</v>
      </c>
      <c r="G802" s="47" t="str">
        <f t="array" ref="G802">IF(B802="","",IFERROR(XLOOKUP(B802,DATA!$B$4:$B$2103,DATA!$L$4:$L$2103,"",0,1),""))</f>
        <v>UND</v>
      </c>
      <c r="H802" s="47">
        <f t="array" ref="H802">IF(B802="","",IFERROR(XLOOKUP(B802,DATA!$B$4:$B$2103,DATA!$E$4:$E$2103,0,0,1),0))</f>
        <v>3</v>
      </c>
      <c r="I802" s="48">
        <f t="array" ref="I802">IF(B802="","",IFERROR(XLOOKUP(B802,DATA!$B$4:$B$2103,DATA!$F$4:$F$2103,0,0,1),0))</f>
        <v>447937.4</v>
      </c>
      <c r="J802" s="48">
        <f t="shared" si="1"/>
        <v>1343812.2</v>
      </c>
      <c r="K802" s="47">
        <f t="array" ref="K802">IF(B802="","",IFERROR(XLOOKUP(B802,DATA!$B$4:$B$2103,DATA!$N$4:$N$2103,0,0,1),0))</f>
        <v>8</v>
      </c>
      <c r="L802" s="85">
        <f t="shared" si="2"/>
        <v>0.02191780822</v>
      </c>
      <c r="M802" s="47">
        <f t="array" ref="M802">IF(B802="","",IFERROR(XLOOKUP(B802,DATA!$B$4:$B$2103,DATA!$P$4:$P$2103,0,0,1),0))</f>
        <v>0</v>
      </c>
      <c r="N802" s="47">
        <f t="shared" si="3"/>
        <v>0</v>
      </c>
      <c r="O802" s="47">
        <f t="shared" si="4"/>
        <v>0</v>
      </c>
      <c r="P802" s="47">
        <f t="shared" si="5"/>
        <v>137</v>
      </c>
      <c r="Q802" s="47" t="str">
        <f t="shared" si="6"/>
        <v>OPTIMO</v>
      </c>
      <c r="R802" s="47" t="str">
        <f t="shared" si="7"/>
        <v>NIVEL OPTIMO</v>
      </c>
      <c r="S802" s="47">
        <f t="shared" si="8"/>
        <v>0</v>
      </c>
      <c r="T802" s="48">
        <f t="shared" si="9"/>
        <v>0</v>
      </c>
      <c r="U802" s="47" t="str">
        <f t="array" ref="U802">IF(B802="","",IFERROR(XLOOKUP(B802,DATA!$B$4:$B$2103,DATA!$M$4:$M$2103,"",0,1),""))</f>
        <v>B</v>
      </c>
      <c r="V802" s="47" t="str">
        <f t="array" ref="V802">IF(B802="","",IFERROR(XLOOKUP(B802,DATA!$B$4:$B$2103,DATA!$X$4:$X$2103,"",0,1),""))</f>
        <v>SU01B0203</v>
      </c>
      <c r="W802" s="47" t="str">
        <f t="array" ref="W802">IF(B802="","",IFERROR(XLOOKUP(B802,DATA!$B$4:$B$2103,DATA!$H$4:$H$2103,"",0,1),""))</f>
        <v>PLATAFORMA</v>
      </c>
      <c r="X802" s="47" t="str">
        <f t="shared" si="10"/>
        <v>3-MEDIA</v>
      </c>
      <c r="Y802" s="65" t="str">
        <f t="shared" si="11"/>
        <v/>
      </c>
      <c r="Z802" s="47" t="str">
        <f t="shared" si="12"/>
        <v/>
      </c>
    </row>
    <row r="803" ht="15.75" customHeight="1">
      <c r="B803" s="52">
        <f>IF(DATA!B803="","",DATA!B803)</f>
        <v>7620211</v>
      </c>
      <c r="C803" s="52">
        <f t="array" ref="C803">IF(B803="","",IFERROR(XLOOKUP(B803,DATA!$B$4:$B$2103,DATA!$D$4:$D$2103,"",0,1),""))</f>
        <v>20493701</v>
      </c>
      <c r="D803" s="52" t="str">
        <f t="array" ref="D803">IF(B803="","",IFERROR(XLOOKUP(B803,DATA!$B$4:$B$2103,DATA!$C$4:$C$2103,"",0,1),""))</f>
        <v>BUJE DE GOMA DE BARRA ESTABILIZADORA EJE DE REMOLQUE</v>
      </c>
      <c r="E803" s="52">
        <f t="array" ref="E803">IF(B803="","",IFERROR(XLOOKUP(B803,DATA!$B$4:$B$2103,DATA!$W$4:$W$2103,"",0,1),""))</f>
        <v>900315569</v>
      </c>
      <c r="F803" s="52" t="str">
        <f t="array" ref="F803">IF(B803="","",IFERROR(XLOOKUP(E803,PROVEEDORES!$A$2:$A$200,PROVEEDORES!$B$2:$B$200,"NO ENCONTRADO",0,1),""))</f>
        <v>VOLVO GROUP COLOMBIA S A S</v>
      </c>
      <c r="G803" s="52" t="str">
        <f t="array" ref="G803">IF(B803="","",IFERROR(XLOOKUP(B803,DATA!$B$4:$B$2103,DATA!$L$4:$L$2103,"",0,1),""))</f>
        <v>UND</v>
      </c>
      <c r="H803" s="52">
        <f t="array" ref="H803">IF(B803="","",IFERROR(XLOOKUP(B803,DATA!$B$4:$B$2103,DATA!$E$4:$E$2103,0,0,1),0))</f>
        <v>6</v>
      </c>
      <c r="I803" s="53">
        <f t="array" ref="I803">IF(B803="","",IFERROR(XLOOKUP(B803,DATA!$B$4:$B$2103,DATA!$F$4:$F$2103,0,0,1),0))</f>
        <v>433932.9</v>
      </c>
      <c r="J803" s="53">
        <f t="shared" si="1"/>
        <v>2603597.4</v>
      </c>
      <c r="K803" s="52">
        <f t="array" ref="K803">IF(B803="","",IFERROR(XLOOKUP(B803,DATA!$B$4:$B$2103,DATA!$N$4:$N$2103,0,0,1),0))</f>
        <v>0</v>
      </c>
      <c r="L803" s="86">
        <f t="shared" si="2"/>
        <v>0</v>
      </c>
      <c r="M803" s="52">
        <f t="array" ref="M803">IF(B803="","",IFERROR(XLOOKUP(B803,DATA!$B$4:$B$2103,DATA!$P$4:$P$2103,0,0,1),0))</f>
        <v>0</v>
      </c>
      <c r="N803" s="52">
        <f t="shared" si="3"/>
        <v>0</v>
      </c>
      <c r="O803" s="52">
        <f t="shared" si="4"/>
        <v>0</v>
      </c>
      <c r="P803" s="52" t="str">
        <f t="shared" si="5"/>
        <v/>
      </c>
      <c r="Q803" s="52" t="str">
        <f t="shared" si="6"/>
        <v>EXCESO</v>
      </c>
      <c r="R803" s="52" t="str">
        <f t="shared" si="7"/>
        <v>EVALUAR REDUCCION</v>
      </c>
      <c r="S803" s="52">
        <f t="shared" si="8"/>
        <v>0</v>
      </c>
      <c r="T803" s="53">
        <f t="shared" si="9"/>
        <v>0</v>
      </c>
      <c r="U803" s="52" t="str">
        <f t="array" ref="U803">IF(B803="","",IFERROR(XLOOKUP(B803,DATA!$B$4:$B$2103,DATA!$M$4:$M$2103,"",0,1),""))</f>
        <v>A</v>
      </c>
      <c r="V803" s="52" t="str">
        <f t="array" ref="V803">IF(B803="","",IFERROR(XLOOKUP(B803,DATA!$B$4:$B$2103,DATA!$X$4:$X$2103,"",0,1),""))</f>
        <v>SU01A0204</v>
      </c>
      <c r="W803" s="52" t="str">
        <f t="array" ref="W803">IF(B803="","",IFERROR(XLOOKUP(B803,DATA!$B$4:$B$2103,DATA!$H$4:$H$2103,"",0,1),""))</f>
        <v>PLATAFORMA</v>
      </c>
      <c r="X803" s="52" t="str">
        <f t="shared" si="10"/>
        <v>2-ALTA</v>
      </c>
      <c r="Y803" s="87" t="str">
        <f t="shared" si="11"/>
        <v/>
      </c>
      <c r="Z803" s="52" t="str">
        <f t="shared" si="12"/>
        <v/>
      </c>
    </row>
    <row r="804" ht="15.75" customHeight="1">
      <c r="B804" s="47">
        <f>IF(DATA!B804="","",DATA!B804)</f>
        <v>7640100</v>
      </c>
      <c r="C804" s="47">
        <f t="array" ref="C804">IF(B804="","",IFERROR(XLOOKUP(B804,DATA!$B$4:$B$2103,DATA!$D$4:$D$2103,"",0,1),""))</f>
        <v>22194741</v>
      </c>
      <c r="D804" s="47" t="str">
        <f t="array" ref="D804">IF(B804="","",IFERROR(XLOOKUP(B804,DATA!$B$4:$B$2103,DATA!$C$4:$C$2103,"",0,1),""))</f>
        <v>SENSOR NIVEL DE ALTURA EJE DELANTERO</v>
      </c>
      <c r="E804" s="47">
        <f t="array" ref="E804">IF(B804="","",IFERROR(XLOOKUP(B804,DATA!$B$4:$B$2103,DATA!$W$4:$W$2103,"",0,1),""))</f>
        <v>830074603</v>
      </c>
      <c r="F804" s="47" t="str">
        <f t="array" ref="F804">IF(B804="","",IFERROR(XLOOKUP(E804,PROVEEDORES!$A$2:$A$200,PROVEEDORES!$B$2:$B$200,"NO ENCONTRADO",0,1),""))</f>
        <v>MAQUITECNICOS IMPORTADORES SAS</v>
      </c>
      <c r="G804" s="47" t="str">
        <f t="array" ref="G804">IF(B804="","",IFERROR(XLOOKUP(B804,DATA!$B$4:$B$2103,DATA!$L$4:$L$2103,"",0,1),""))</f>
        <v>UND</v>
      </c>
      <c r="H804" s="47">
        <f t="array" ref="H804">IF(B804="","",IFERROR(XLOOKUP(B804,DATA!$B$4:$B$2103,DATA!$E$4:$E$2103,0,0,1),0))</f>
        <v>0</v>
      </c>
      <c r="I804" s="48">
        <f t="array" ref="I804">IF(B804="","",IFERROR(XLOOKUP(B804,DATA!$B$4:$B$2103,DATA!$F$4:$F$2103,0,0,1),0))</f>
        <v>427567</v>
      </c>
      <c r="J804" s="48">
        <f t="shared" si="1"/>
        <v>0</v>
      </c>
      <c r="K804" s="47">
        <f t="array" ref="K804">IF(B804="","",IFERROR(XLOOKUP(B804,DATA!$B$4:$B$2103,DATA!$N$4:$N$2103,0,0,1),0))</f>
        <v>38</v>
      </c>
      <c r="L804" s="85">
        <f t="shared" si="2"/>
        <v>0.104109589</v>
      </c>
      <c r="M804" s="47">
        <f t="array" ref="M804">IF(B804="","",IFERROR(XLOOKUP(B804,DATA!$B$4:$B$2103,DATA!$P$4:$P$2103,0,0,1),0))</f>
        <v>0</v>
      </c>
      <c r="N804" s="47">
        <f t="shared" si="3"/>
        <v>0</v>
      </c>
      <c r="O804" s="47">
        <f t="shared" si="4"/>
        <v>1</v>
      </c>
      <c r="P804" s="47">
        <f t="shared" si="5"/>
        <v>0</v>
      </c>
      <c r="Q804" s="47" t="str">
        <f t="shared" si="6"/>
        <v>CRITICO</v>
      </c>
      <c r="R804" s="47" t="str">
        <f t="shared" si="7"/>
        <v>PEDIR INMEDIATAMENTE</v>
      </c>
      <c r="S804" s="47">
        <f t="shared" si="8"/>
        <v>1</v>
      </c>
      <c r="T804" s="48">
        <f t="shared" si="9"/>
        <v>427567</v>
      </c>
      <c r="U804" s="47" t="str">
        <f t="array" ref="U804">IF(B804="","",IFERROR(XLOOKUP(B804,DATA!$B$4:$B$2103,DATA!$M$4:$M$2103,"",0,1),""))</f>
        <v>A</v>
      </c>
      <c r="V804" s="47" t="str">
        <f t="array" ref="V804">IF(B804="","",IFERROR(XLOOKUP(B804,DATA!$B$4:$B$2103,DATA!$X$4:$X$2103,"",0,1),""))</f>
        <v>SU01F0204</v>
      </c>
      <c r="W804" s="47" t="str">
        <f t="array" ref="W804">IF(B804="","",IFERROR(XLOOKUP(B804,DATA!$B$4:$B$2103,DATA!$H$4:$H$2103,"",0,1),""))</f>
        <v>PLATAFORMA</v>
      </c>
      <c r="X804" s="47" t="str">
        <f t="shared" si="10"/>
        <v>1-MAXIMA</v>
      </c>
      <c r="Y804" s="65">
        <f t="shared" si="11"/>
        <v>38.00804</v>
      </c>
      <c r="Z804" s="47">
        <f t="shared" si="12"/>
        <v>7640100</v>
      </c>
    </row>
    <row r="805" ht="15.75" customHeight="1">
      <c r="B805" s="52">
        <f>IF(DATA!B805="","",DATA!B805)</f>
        <v>7640102</v>
      </c>
      <c r="C805" s="52">
        <f t="array" ref="C805">IF(B805="","",IFERROR(XLOOKUP(B805,DATA!$B$4:$B$2103,DATA!$D$4:$D$2103,"",0,1),""))</f>
        <v>21186378</v>
      </c>
      <c r="D805" s="52" t="str">
        <f t="array" ref="D805">IF(B805="","",IFERROR(XLOOKUP(B805,DATA!$B$4:$B$2103,DATA!$C$4:$C$2103,"",0,1),""))</f>
        <v>VARILLA DE REGULACION NIVEL ALTURA DELANTERA</v>
      </c>
      <c r="E805" s="52">
        <f t="array" ref="E805">IF(B805="","",IFERROR(XLOOKUP(B805,DATA!$B$4:$B$2103,DATA!$W$4:$W$2103,"",0,1),""))</f>
        <v>900315569</v>
      </c>
      <c r="F805" s="52" t="str">
        <f t="array" ref="F805">IF(B805="","",IFERROR(XLOOKUP(E805,PROVEEDORES!$A$2:$A$200,PROVEEDORES!$B$2:$B$200,"NO ENCONTRADO",0,1),""))</f>
        <v>VOLVO GROUP COLOMBIA S A S</v>
      </c>
      <c r="G805" s="52" t="str">
        <f t="array" ref="G805">IF(B805="","",IFERROR(XLOOKUP(B805,DATA!$B$4:$B$2103,DATA!$L$4:$L$2103,"",0,1),""))</f>
        <v>UND</v>
      </c>
      <c r="H805" s="52">
        <f t="array" ref="H805">IF(B805="","",IFERROR(XLOOKUP(B805,DATA!$B$4:$B$2103,DATA!$E$4:$E$2103,0,0,1),0))</f>
        <v>2</v>
      </c>
      <c r="I805" s="53">
        <f t="array" ref="I805">IF(B805="","",IFERROR(XLOOKUP(B805,DATA!$B$4:$B$2103,DATA!$F$4:$F$2103,0,0,1),0))</f>
        <v>67736.22</v>
      </c>
      <c r="J805" s="53">
        <f t="shared" si="1"/>
        <v>135472.44</v>
      </c>
      <c r="K805" s="52">
        <f t="array" ref="K805">IF(B805="","",IFERROR(XLOOKUP(B805,DATA!$B$4:$B$2103,DATA!$N$4:$N$2103,0,0,1),0))</f>
        <v>1</v>
      </c>
      <c r="L805" s="86">
        <f t="shared" si="2"/>
        <v>0.002739726027</v>
      </c>
      <c r="M805" s="52">
        <f t="array" ref="M805">IF(B805="","",IFERROR(XLOOKUP(B805,DATA!$B$4:$B$2103,DATA!$P$4:$P$2103,0,0,1),0))</f>
        <v>0</v>
      </c>
      <c r="N805" s="52">
        <f t="shared" si="3"/>
        <v>0</v>
      </c>
      <c r="O805" s="52">
        <f t="shared" si="4"/>
        <v>0</v>
      </c>
      <c r="P805" s="52">
        <f t="shared" si="5"/>
        <v>730</v>
      </c>
      <c r="Q805" s="52" t="str">
        <f t="shared" si="6"/>
        <v>EXCESO</v>
      </c>
      <c r="R805" s="52" t="str">
        <f t="shared" si="7"/>
        <v>EVALUAR REDUCCION</v>
      </c>
      <c r="S805" s="52">
        <f t="shared" si="8"/>
        <v>0</v>
      </c>
      <c r="T805" s="53">
        <f t="shared" si="9"/>
        <v>0</v>
      </c>
      <c r="U805" s="52" t="str">
        <f t="array" ref="U805">IF(B805="","",IFERROR(XLOOKUP(B805,DATA!$B$4:$B$2103,DATA!$M$4:$M$2103,"",0,1),""))</f>
        <v>A</v>
      </c>
      <c r="V805" s="52" t="str">
        <f t="array" ref="V805">IF(B805="","",IFERROR(XLOOKUP(B805,DATA!$B$4:$B$2103,DATA!$X$4:$X$2103,"",0,1),""))</f>
        <v>SU01A0303</v>
      </c>
      <c r="W805" s="52" t="str">
        <f t="array" ref="W805">IF(B805="","",IFERROR(XLOOKUP(B805,DATA!$B$4:$B$2103,DATA!$H$4:$H$2103,"",0,1),""))</f>
        <v>PLATAFORMA</v>
      </c>
      <c r="X805" s="52" t="str">
        <f t="shared" si="10"/>
        <v>2-ALTA</v>
      </c>
      <c r="Y805" s="87" t="str">
        <f t="shared" si="11"/>
        <v/>
      </c>
      <c r="Z805" s="52" t="str">
        <f t="shared" si="12"/>
        <v/>
      </c>
    </row>
    <row r="806" ht="15.75" customHeight="1">
      <c r="B806" s="47">
        <f>IF(DATA!B806="","",DATA!B806)</f>
        <v>7640103</v>
      </c>
      <c r="C806" s="47">
        <f t="array" ref="C806">IF(B806="","",IFERROR(XLOOKUP(B806,DATA!$B$4:$B$2103,DATA!$D$4:$D$2103,"",0,1),""))</f>
        <v>1079319</v>
      </c>
      <c r="D806" s="47" t="str">
        <f t="array" ref="D806">IF(B806="","",IFERROR(XLOOKUP(B806,DATA!$B$4:$B$2103,DATA!$C$4:$C$2103,"",0,1),""))</f>
        <v>ROTULA DE VARILLA DE REGULACION DE NIVEL DE ALTURA</v>
      </c>
      <c r="E806" s="47">
        <f t="array" ref="E806">IF(B806="","",IFERROR(XLOOKUP(B806,DATA!$B$4:$B$2103,DATA!$W$4:$W$2103,"",0,1),""))</f>
        <v>900315569</v>
      </c>
      <c r="F806" s="47" t="str">
        <f t="array" ref="F806">IF(B806="","",IFERROR(XLOOKUP(E806,PROVEEDORES!$A$2:$A$200,PROVEEDORES!$B$2:$B$200,"NO ENCONTRADO",0,1),""))</f>
        <v>VOLVO GROUP COLOMBIA S A S</v>
      </c>
      <c r="G806" s="47" t="str">
        <f t="array" ref="G806">IF(B806="","",IFERROR(XLOOKUP(B806,DATA!$B$4:$B$2103,DATA!$L$4:$L$2103,"",0,1),""))</f>
        <v>UND</v>
      </c>
      <c r="H806" s="47">
        <f t="array" ref="H806">IF(B806="","",IFERROR(XLOOKUP(B806,DATA!$B$4:$B$2103,DATA!$E$4:$E$2103,0,0,1),0))</f>
        <v>169</v>
      </c>
      <c r="I806" s="48">
        <f t="array" ref="I806">IF(B806="","",IFERROR(XLOOKUP(B806,DATA!$B$4:$B$2103,DATA!$F$4:$F$2103,0,0,1),0))</f>
        <v>39574.52</v>
      </c>
      <c r="J806" s="48">
        <f t="shared" si="1"/>
        <v>6688093.88</v>
      </c>
      <c r="K806" s="47">
        <f t="array" ref="K806">IF(B806="","",IFERROR(XLOOKUP(B806,DATA!$B$4:$B$2103,DATA!$N$4:$N$2103,0,0,1),0))</f>
        <v>271</v>
      </c>
      <c r="L806" s="85">
        <f t="shared" si="2"/>
        <v>0.7424657534</v>
      </c>
      <c r="M806" s="47">
        <f t="array" ref="M806">IF(B806="","",IFERROR(XLOOKUP(B806,DATA!$B$4:$B$2103,DATA!$P$4:$P$2103,0,0,1),0))</f>
        <v>0</v>
      </c>
      <c r="N806" s="47">
        <f t="shared" si="3"/>
        <v>3</v>
      </c>
      <c r="O806" s="47">
        <f t="shared" si="4"/>
        <v>8</v>
      </c>
      <c r="P806" s="47">
        <f t="shared" si="5"/>
        <v>228</v>
      </c>
      <c r="Q806" s="47" t="str">
        <f t="shared" si="6"/>
        <v>EXCESO</v>
      </c>
      <c r="R806" s="47" t="str">
        <f t="shared" si="7"/>
        <v>EVALUAR REDUCCION</v>
      </c>
      <c r="S806" s="47">
        <f t="shared" si="8"/>
        <v>0</v>
      </c>
      <c r="T806" s="48">
        <f t="shared" si="9"/>
        <v>0</v>
      </c>
      <c r="U806" s="47" t="str">
        <f t="array" ref="U806">IF(B806="","",IFERROR(XLOOKUP(B806,DATA!$B$4:$B$2103,DATA!$M$4:$M$2103,"",0,1),""))</f>
        <v>A</v>
      </c>
      <c r="V806" s="47" t="str">
        <f t="array" ref="V806">IF(B806="","",IFERROR(XLOOKUP(B806,DATA!$B$4:$B$2103,DATA!$X$4:$X$2103,"",0,1),""))</f>
        <v>SU01F0304</v>
      </c>
      <c r="W806" s="47" t="str">
        <f t="array" ref="W806">IF(B806="","",IFERROR(XLOOKUP(B806,DATA!$B$4:$B$2103,DATA!$H$4:$H$2103,"",0,1),""))</f>
        <v>PLATAFORMA</v>
      </c>
      <c r="X806" s="47" t="str">
        <f t="shared" si="10"/>
        <v>2-ALTA</v>
      </c>
      <c r="Y806" s="65" t="str">
        <f t="shared" si="11"/>
        <v/>
      </c>
      <c r="Z806" s="47" t="str">
        <f t="shared" si="12"/>
        <v/>
      </c>
    </row>
    <row r="807" ht="15.75" customHeight="1">
      <c r="B807" s="52">
        <f>IF(DATA!B807="","",DATA!B807)</f>
        <v>7640201</v>
      </c>
      <c r="C807" s="52">
        <f t="array" ref="C807">IF(B807="","",IFERROR(XLOOKUP(B807,DATA!$B$4:$B$2103,DATA!$D$4:$D$2103,"",0,1),""))</f>
        <v>21250076</v>
      </c>
      <c r="D807" s="52" t="str">
        <f t="array" ref="D807">IF(B807="","",IFERROR(XLOOKUP(B807,DATA!$B$4:$B$2103,DATA!$C$4:$C$2103,"",0,1),""))</f>
        <v>VARILLA DE REGULACION NIVEL ALTURA EJE REMOLQUE</v>
      </c>
      <c r="E807" s="52">
        <f t="array" ref="E807">IF(B807="","",IFERROR(XLOOKUP(B807,DATA!$B$4:$B$2103,DATA!$W$4:$W$2103,"",0,1),""))</f>
        <v>900315569</v>
      </c>
      <c r="F807" s="52" t="str">
        <f t="array" ref="F807">IF(B807="","",IFERROR(XLOOKUP(E807,PROVEEDORES!$A$2:$A$200,PROVEEDORES!$B$2:$B$200,"NO ENCONTRADO",0,1),""))</f>
        <v>VOLVO GROUP COLOMBIA S A S</v>
      </c>
      <c r="G807" s="52" t="str">
        <f t="array" ref="G807">IF(B807="","",IFERROR(XLOOKUP(B807,DATA!$B$4:$B$2103,DATA!$L$4:$L$2103,"",0,1),""))</f>
        <v>UND</v>
      </c>
      <c r="H807" s="52">
        <f t="array" ref="H807">IF(B807="","",IFERROR(XLOOKUP(B807,DATA!$B$4:$B$2103,DATA!$E$4:$E$2103,0,0,1),0))</f>
        <v>0</v>
      </c>
      <c r="I807" s="53">
        <f t="array" ref="I807">IF(B807="","",IFERROR(XLOOKUP(B807,DATA!$B$4:$B$2103,DATA!$F$4:$F$2103,0,0,1),0))</f>
        <v>83469.94</v>
      </c>
      <c r="J807" s="53">
        <f t="shared" si="1"/>
        <v>0</v>
      </c>
      <c r="K807" s="52">
        <f t="array" ref="K807">IF(B807="","",IFERROR(XLOOKUP(B807,DATA!$B$4:$B$2103,DATA!$N$4:$N$2103,0,0,1),0))</f>
        <v>8</v>
      </c>
      <c r="L807" s="86">
        <f t="shared" si="2"/>
        <v>0.02191780822</v>
      </c>
      <c r="M807" s="52">
        <f t="array" ref="M807">IF(B807="","",IFERROR(XLOOKUP(B807,DATA!$B$4:$B$2103,DATA!$P$4:$P$2103,0,0,1),0))</f>
        <v>0</v>
      </c>
      <c r="N807" s="52">
        <f t="shared" si="3"/>
        <v>0</v>
      </c>
      <c r="O807" s="52">
        <f t="shared" si="4"/>
        <v>0</v>
      </c>
      <c r="P807" s="52">
        <f t="shared" si="5"/>
        <v>0</v>
      </c>
      <c r="Q807" s="52" t="str">
        <f t="shared" si="6"/>
        <v>CRITICO</v>
      </c>
      <c r="R807" s="52" t="str">
        <f t="shared" si="7"/>
        <v>PEDIR INMEDIATAMENTE</v>
      </c>
      <c r="S807" s="52">
        <f t="shared" si="8"/>
        <v>0</v>
      </c>
      <c r="T807" s="53">
        <f t="shared" si="9"/>
        <v>0</v>
      </c>
      <c r="U807" s="52" t="str">
        <f t="array" ref="U807">IF(B807="","",IFERROR(XLOOKUP(B807,DATA!$B$4:$B$2103,DATA!$M$4:$M$2103,"",0,1),""))</f>
        <v>A</v>
      </c>
      <c r="V807" s="52" t="str">
        <f t="array" ref="V807">IF(B807="","",IFERROR(XLOOKUP(B807,DATA!$B$4:$B$2103,DATA!$X$4:$X$2103,"",0,1),""))</f>
        <v>SU01A0303</v>
      </c>
      <c r="W807" s="52" t="str">
        <f t="array" ref="W807">IF(B807="","",IFERROR(XLOOKUP(B807,DATA!$B$4:$B$2103,DATA!$H$4:$H$2103,"",0,1),""))</f>
        <v>PLATAFORMA</v>
      </c>
      <c r="X807" s="52" t="str">
        <f t="shared" si="10"/>
        <v>1-MAXIMA</v>
      </c>
      <c r="Y807" s="87">
        <f t="shared" si="11"/>
        <v>8.00807</v>
      </c>
      <c r="Z807" s="52">
        <f t="shared" si="12"/>
        <v>7640201</v>
      </c>
    </row>
    <row r="808" ht="15.75" customHeight="1">
      <c r="B808" s="47">
        <f>IF(DATA!B808="","",DATA!B808)</f>
        <v>7640202</v>
      </c>
      <c r="C808" s="47">
        <f t="array" ref="C808">IF(B808="","",IFERROR(XLOOKUP(B808,DATA!$B$4:$B$2103,DATA!$D$4:$D$2103,"",0,1),""))</f>
        <v>3171328</v>
      </c>
      <c r="D808" s="47" t="str">
        <f t="array" ref="D808">IF(B808="","",IFERROR(XLOOKUP(B808,DATA!$B$4:$B$2103,DATA!$C$4:$C$2103,"",0,1),""))</f>
        <v>ESPARRAGO</v>
      </c>
      <c r="E808" s="47">
        <f t="array" ref="E808">IF(B808="","",IFERROR(XLOOKUP(B808,DATA!$B$4:$B$2103,DATA!$W$4:$W$2103,"",0,1),""))</f>
        <v>900315569</v>
      </c>
      <c r="F808" s="47" t="str">
        <f t="array" ref="F808">IF(B808="","",IFERROR(XLOOKUP(E808,PROVEEDORES!$A$2:$A$200,PROVEEDORES!$B$2:$B$200,"NO ENCONTRADO",0,1),""))</f>
        <v>VOLVO GROUP COLOMBIA S A S</v>
      </c>
      <c r="G808" s="47" t="str">
        <f t="array" ref="G808">IF(B808="","",IFERROR(XLOOKUP(B808,DATA!$B$4:$B$2103,DATA!$L$4:$L$2103,"",0,1),""))</f>
        <v>UND</v>
      </c>
      <c r="H808" s="47">
        <f t="array" ref="H808">IF(B808="","",IFERROR(XLOOKUP(B808,DATA!$B$4:$B$2103,DATA!$E$4:$E$2103,0,0,1),0))</f>
        <v>0</v>
      </c>
      <c r="I808" s="48">
        <f t="array" ref="I808">IF(B808="","",IFERROR(XLOOKUP(B808,DATA!$B$4:$B$2103,DATA!$F$4:$F$2103,0,0,1),0))</f>
        <v>31739.31</v>
      </c>
      <c r="J808" s="48">
        <f t="shared" si="1"/>
        <v>0</v>
      </c>
      <c r="K808" s="47">
        <f t="array" ref="K808">IF(B808="","",IFERROR(XLOOKUP(B808,DATA!$B$4:$B$2103,DATA!$N$4:$N$2103,0,0,1),0))</f>
        <v>4</v>
      </c>
      <c r="L808" s="85">
        <f t="shared" si="2"/>
        <v>0.01095890411</v>
      </c>
      <c r="M808" s="47">
        <f t="array" ref="M808">IF(B808="","",IFERROR(XLOOKUP(B808,DATA!$B$4:$B$2103,DATA!$P$4:$P$2103,0,0,1),0))</f>
        <v>0</v>
      </c>
      <c r="N808" s="47">
        <f t="shared" si="3"/>
        <v>0</v>
      </c>
      <c r="O808" s="47">
        <f t="shared" si="4"/>
        <v>0</v>
      </c>
      <c r="P808" s="47">
        <f t="shared" si="5"/>
        <v>0</v>
      </c>
      <c r="Q808" s="47" t="str">
        <f t="shared" si="6"/>
        <v>CRITICO</v>
      </c>
      <c r="R808" s="47" t="str">
        <f t="shared" si="7"/>
        <v>PEDIR INMEDIATAMENTE</v>
      </c>
      <c r="S808" s="47">
        <f t="shared" si="8"/>
        <v>0</v>
      </c>
      <c r="T808" s="48">
        <f t="shared" si="9"/>
        <v>0</v>
      </c>
      <c r="U808" s="47" t="str">
        <f t="array" ref="U808">IF(B808="","",IFERROR(XLOOKUP(B808,DATA!$B$4:$B$2103,DATA!$M$4:$M$2103,"",0,1),""))</f>
        <v>C</v>
      </c>
      <c r="V808" s="47" t="str">
        <f t="array" ref="V808">IF(B808="","",IFERROR(XLOOKUP(B808,DATA!$B$4:$B$2103,DATA!$X$4:$X$2103,"",0,1),""))</f>
        <v>SU01F0202</v>
      </c>
      <c r="W808" s="47" t="str">
        <f t="array" ref="W808">IF(B808="","",IFERROR(XLOOKUP(B808,DATA!$B$4:$B$2103,DATA!$H$4:$H$2103,"",0,1),""))</f>
        <v>PLATAFORMA</v>
      </c>
      <c r="X808" s="47" t="str">
        <f t="shared" si="10"/>
        <v>4-BAJA</v>
      </c>
      <c r="Y808" s="65">
        <f t="shared" si="11"/>
        <v>4.00808</v>
      </c>
      <c r="Z808" s="47">
        <f t="shared" si="12"/>
        <v>7640202</v>
      </c>
    </row>
    <row r="809" ht="15.75" customHeight="1">
      <c r="B809" s="52">
        <f>IF(DATA!B809="","",DATA!B809)</f>
        <v>7640203</v>
      </c>
      <c r="C809" s="52">
        <f t="array" ref="C809">IF(B809="","",IFERROR(XLOOKUP(B809,DATA!$B$4:$B$2103,DATA!$D$4:$D$2103,"",0,1),""))</f>
        <v>990991</v>
      </c>
      <c r="D809" s="52" t="str">
        <f t="array" ref="D809">IF(B809="","",IFERROR(XLOOKUP(B809,DATA!$B$4:$B$2103,DATA!$C$4:$C$2103,"",0,1),""))</f>
        <v>TUERCA</v>
      </c>
      <c r="E809" s="52">
        <f t="array" ref="E809">IF(B809="","",IFERROR(XLOOKUP(B809,DATA!$B$4:$B$2103,DATA!$W$4:$W$2103,"",0,1),""))</f>
        <v>900315569</v>
      </c>
      <c r="F809" s="52" t="str">
        <f t="array" ref="F809">IF(B809="","",IFERROR(XLOOKUP(E809,PROVEEDORES!$A$2:$A$200,PROVEEDORES!$B$2:$B$200,"NO ENCONTRADO",0,1),""))</f>
        <v>VOLVO GROUP COLOMBIA S A S</v>
      </c>
      <c r="G809" s="52" t="str">
        <f t="array" ref="G809">IF(B809="","",IFERROR(XLOOKUP(B809,DATA!$B$4:$B$2103,DATA!$L$4:$L$2103,"",0,1),""))</f>
        <v>UND</v>
      </c>
      <c r="H809" s="52">
        <f t="array" ref="H809">IF(B809="","",IFERROR(XLOOKUP(B809,DATA!$B$4:$B$2103,DATA!$E$4:$E$2103,0,0,1),0))</f>
        <v>0</v>
      </c>
      <c r="I809" s="53">
        <f t="array" ref="I809">IF(B809="","",IFERROR(XLOOKUP(B809,DATA!$B$4:$B$2103,DATA!$F$4:$F$2103,0,0,1),0))</f>
        <v>9699.619</v>
      </c>
      <c r="J809" s="53">
        <f t="shared" si="1"/>
        <v>0</v>
      </c>
      <c r="K809" s="52">
        <f t="array" ref="K809">IF(B809="","",IFERROR(XLOOKUP(B809,DATA!$B$4:$B$2103,DATA!$N$4:$N$2103,0,0,1),0))</f>
        <v>4</v>
      </c>
      <c r="L809" s="86">
        <f t="shared" si="2"/>
        <v>0.01095890411</v>
      </c>
      <c r="M809" s="52">
        <f t="array" ref="M809">IF(B809="","",IFERROR(XLOOKUP(B809,DATA!$B$4:$B$2103,DATA!$P$4:$P$2103,0,0,1),0))</f>
        <v>0</v>
      </c>
      <c r="N809" s="52">
        <f t="shared" si="3"/>
        <v>0</v>
      </c>
      <c r="O809" s="52">
        <f t="shared" si="4"/>
        <v>0</v>
      </c>
      <c r="P809" s="52">
        <f t="shared" si="5"/>
        <v>0</v>
      </c>
      <c r="Q809" s="52" t="str">
        <f t="shared" si="6"/>
        <v>CRITICO</v>
      </c>
      <c r="R809" s="52" t="str">
        <f t="shared" si="7"/>
        <v>PEDIR INMEDIATAMENTE</v>
      </c>
      <c r="S809" s="52">
        <f t="shared" si="8"/>
        <v>0</v>
      </c>
      <c r="T809" s="53">
        <f t="shared" si="9"/>
        <v>0</v>
      </c>
      <c r="U809" s="52" t="str">
        <f t="array" ref="U809">IF(B809="","",IFERROR(XLOOKUP(B809,DATA!$B$4:$B$2103,DATA!$M$4:$M$2103,"",0,1),""))</f>
        <v>A</v>
      </c>
      <c r="V809" s="52" t="str">
        <f t="array" ref="V809">IF(B809="","",IFERROR(XLOOKUP(B809,DATA!$B$4:$B$2103,DATA!$X$4:$X$2103,"",0,1),""))</f>
        <v>SU01F0202</v>
      </c>
      <c r="W809" s="52" t="str">
        <f t="array" ref="W809">IF(B809="","",IFERROR(XLOOKUP(B809,DATA!$B$4:$B$2103,DATA!$H$4:$H$2103,"",0,1),""))</f>
        <v>PLATAFORMA</v>
      </c>
      <c r="X809" s="52" t="str">
        <f t="shared" si="10"/>
        <v>1-MAXIMA</v>
      </c>
      <c r="Y809" s="87">
        <f t="shared" si="11"/>
        <v>4.00809</v>
      </c>
      <c r="Z809" s="52">
        <f t="shared" si="12"/>
        <v>7640203</v>
      </c>
    </row>
    <row r="810" ht="15.75" customHeight="1">
      <c r="B810" s="47">
        <f>IF(DATA!B810="","",DATA!B810)</f>
        <v>7640204</v>
      </c>
      <c r="C810" s="47">
        <f t="array" ref="C810">IF(B810="","",IFERROR(XLOOKUP(B810,DATA!$B$4:$B$2103,DATA!$D$4:$D$2103,"",0,1),""))</f>
        <v>2222550</v>
      </c>
      <c r="D810" s="47" t="str">
        <f t="array" ref="D810">IF(B810="","",IFERROR(XLOOKUP(B810,DATA!$B$4:$B$2103,DATA!$C$4:$C$2103,"",0,1),""))</f>
        <v>MODULADORA DE 1 CANAL</v>
      </c>
      <c r="E810" s="47">
        <f t="array" ref="E810">IF(B810="","",IFERROR(XLOOKUP(B810,DATA!$B$4:$B$2103,DATA!$W$4:$W$2103,"",0,1),""))</f>
        <v>900396484</v>
      </c>
      <c r="F810" s="47" t="str">
        <f t="array" ref="F810">IF(B810="","",IFERROR(XLOOKUP(E810,PROVEEDORES!$A$2:$A$200,PROVEEDORES!$B$2:$B$200,"NO ENCONTRADO",0,1),""))</f>
        <v>ELECTROFRENORR S.A.S.</v>
      </c>
      <c r="G810" s="47" t="str">
        <f t="array" ref="G810">IF(B810="","",IFERROR(XLOOKUP(B810,DATA!$B$4:$B$2103,DATA!$L$4:$L$2103,"",0,1),""))</f>
        <v>UND</v>
      </c>
      <c r="H810" s="47">
        <f t="array" ref="H810">IF(B810="","",IFERROR(XLOOKUP(B810,DATA!$B$4:$B$2103,DATA!$E$4:$E$2103,0,0,1),0))</f>
        <v>1</v>
      </c>
      <c r="I810" s="48">
        <f t="array" ref="I810">IF(B810="","",IFERROR(XLOOKUP(B810,DATA!$B$4:$B$2103,DATA!$F$4:$F$2103,0,0,1),0))</f>
        <v>2002770</v>
      </c>
      <c r="J810" s="48">
        <f t="shared" si="1"/>
        <v>2002770</v>
      </c>
      <c r="K810" s="47">
        <f t="array" ref="K810">IF(B810="","",IFERROR(XLOOKUP(B810,DATA!$B$4:$B$2103,DATA!$N$4:$N$2103,0,0,1),0))</f>
        <v>4</v>
      </c>
      <c r="L810" s="85">
        <f t="shared" si="2"/>
        <v>0.01095890411</v>
      </c>
      <c r="M810" s="47">
        <f t="array" ref="M810">IF(B810="","",IFERROR(XLOOKUP(B810,DATA!$B$4:$B$2103,DATA!$P$4:$P$2103,0,0,1),0))</f>
        <v>0</v>
      </c>
      <c r="N810" s="47">
        <f t="shared" si="3"/>
        <v>0</v>
      </c>
      <c r="O810" s="47">
        <f t="shared" si="4"/>
        <v>0</v>
      </c>
      <c r="P810" s="47">
        <f t="shared" si="5"/>
        <v>91</v>
      </c>
      <c r="Q810" s="47" t="str">
        <f t="shared" si="6"/>
        <v>OPTIMO</v>
      </c>
      <c r="R810" s="47" t="str">
        <f t="shared" si="7"/>
        <v>NIVEL OPTIMO</v>
      </c>
      <c r="S810" s="47">
        <f t="shared" si="8"/>
        <v>0</v>
      </c>
      <c r="T810" s="48">
        <f t="shared" si="9"/>
        <v>0</v>
      </c>
      <c r="U810" s="47" t="str">
        <f t="array" ref="U810">IF(B810="","",IFERROR(XLOOKUP(B810,DATA!$B$4:$B$2103,DATA!$M$4:$M$2103,"",0,1),""))</f>
        <v>A</v>
      </c>
      <c r="V810" s="47" t="str">
        <f t="array" ref="V810">IF(B810="","",IFERROR(XLOOKUP(B810,DATA!$B$4:$B$2103,DATA!$X$4:$X$2103,"",0,1),""))</f>
        <v>SU01F0202</v>
      </c>
      <c r="W810" s="47" t="str">
        <f t="array" ref="W810">IF(B810="","",IFERROR(XLOOKUP(B810,DATA!$B$4:$B$2103,DATA!$H$4:$H$2103,"",0,1),""))</f>
        <v>PLATAFORMA</v>
      </c>
      <c r="X810" s="47" t="str">
        <f t="shared" si="10"/>
        <v>2-ALTA</v>
      </c>
      <c r="Y810" s="65" t="str">
        <f t="shared" si="11"/>
        <v/>
      </c>
      <c r="Z810" s="47" t="str">
        <f t="shared" si="12"/>
        <v/>
      </c>
    </row>
    <row r="811" ht="15.75" customHeight="1">
      <c r="B811" s="52" t="str">
        <f>IF(DATA!B811="","",DATA!B811)</f>
        <v>7640204-R</v>
      </c>
      <c r="C811" s="52">
        <f t="array" ref="C811">IF(B811="","",IFERROR(XLOOKUP(B811,DATA!$B$4:$B$2103,DATA!$D$4:$D$2103,"",0,1),""))</f>
        <v>2222550</v>
      </c>
      <c r="D811" s="52" t="str">
        <f t="array" ref="D811">IF(B811="","",IFERROR(XLOOKUP(B811,DATA!$B$4:$B$2103,DATA!$C$4:$C$2103,"",0,1),""))</f>
        <v>MODULADORA DE 1 CANAL</v>
      </c>
      <c r="E811" s="52">
        <f t="array" ref="E811">IF(B811="","",IFERROR(XLOOKUP(B811,DATA!$B$4:$B$2103,DATA!$W$4:$W$2103,"",0,1),""))</f>
        <v>900449648</v>
      </c>
      <c r="F811" s="52" t="str">
        <f t="array" ref="F811">IF(B811="","",IFERROR(XLOOKUP(E811,PROVEEDORES!$A$2:$A$200,PROVEEDORES!$B$2:$B$200,"NO ENCONTRADO",0,1),""))</f>
        <v>SUMILOGISTICA S.A.S.</v>
      </c>
      <c r="G811" s="52" t="str">
        <f t="array" ref="G811">IF(B811="","",IFERROR(XLOOKUP(B811,DATA!$B$4:$B$2103,DATA!$L$4:$L$2103,"",0,1),""))</f>
        <v>UND</v>
      </c>
      <c r="H811" s="52">
        <f t="array" ref="H811">IF(B811="","",IFERROR(XLOOKUP(B811,DATA!$B$4:$B$2103,DATA!$E$4:$E$2103,0,0,1),0))</f>
        <v>0</v>
      </c>
      <c r="I811" s="53">
        <f t="array" ref="I811">IF(B811="","",IFERROR(XLOOKUP(B811,DATA!$B$4:$B$2103,DATA!$F$4:$F$2103,0,0,1),0))</f>
        <v>440300</v>
      </c>
      <c r="J811" s="53">
        <f t="shared" si="1"/>
        <v>0</v>
      </c>
      <c r="K811" s="52">
        <f t="array" ref="K811">IF(B811="","",IFERROR(XLOOKUP(B811,DATA!$B$4:$B$2103,DATA!$N$4:$N$2103,0,0,1),0))</f>
        <v>2</v>
      </c>
      <c r="L811" s="86">
        <f t="shared" si="2"/>
        <v>0.005479452055</v>
      </c>
      <c r="M811" s="52">
        <f t="array" ref="M811">IF(B811="","",IFERROR(XLOOKUP(B811,DATA!$B$4:$B$2103,DATA!$P$4:$P$2103,0,0,1),0))</f>
        <v>0</v>
      </c>
      <c r="N811" s="52">
        <f t="shared" si="3"/>
        <v>0</v>
      </c>
      <c r="O811" s="52">
        <f t="shared" si="4"/>
        <v>0</v>
      </c>
      <c r="P811" s="52">
        <f t="shared" si="5"/>
        <v>0</v>
      </c>
      <c r="Q811" s="52" t="str">
        <f t="shared" si="6"/>
        <v>CRITICO</v>
      </c>
      <c r="R811" s="52" t="str">
        <f t="shared" si="7"/>
        <v>PEDIR INMEDIATAMENTE</v>
      </c>
      <c r="S811" s="52">
        <f t="shared" si="8"/>
        <v>0</v>
      </c>
      <c r="T811" s="53">
        <f t="shared" si="9"/>
        <v>0</v>
      </c>
      <c r="U811" s="52" t="str">
        <f t="array" ref="U811">IF(B811="","",IFERROR(XLOOKUP(B811,DATA!$B$4:$B$2103,DATA!$M$4:$M$2103,"",0,1),""))</f>
        <v>A</v>
      </c>
      <c r="V811" s="52" t="str">
        <f t="array" ref="V811">IF(B811="","",IFERROR(XLOOKUP(B811,DATA!$B$4:$B$2103,DATA!$X$4:$X$2103,"",0,1),""))</f>
        <v>SU01B0203</v>
      </c>
      <c r="W811" s="52" t="str">
        <f t="array" ref="W811">IF(B811="","",IFERROR(XLOOKUP(B811,DATA!$B$4:$B$2103,DATA!$H$4:$H$2103,"",0,1),""))</f>
        <v>PLATAFORMA</v>
      </c>
      <c r="X811" s="52" t="str">
        <f t="shared" si="10"/>
        <v>1-MAXIMA</v>
      </c>
      <c r="Y811" s="87">
        <f t="shared" si="11"/>
        <v>2.00811</v>
      </c>
      <c r="Z811" s="52" t="str">
        <f t="shared" si="12"/>
        <v>7640204-R</v>
      </c>
    </row>
    <row r="812" ht="15.75" customHeight="1">
      <c r="B812" s="47">
        <f>IF(DATA!B812="","",DATA!B812)</f>
        <v>7640205</v>
      </c>
      <c r="C812" s="47">
        <f t="array" ref="C812">IF(B812="","",IFERROR(XLOOKUP(B812,DATA!$B$4:$B$2103,DATA!$D$4:$D$2103,"",0,1),""))</f>
        <v>21186380</v>
      </c>
      <c r="D812" s="47" t="str">
        <f t="array" ref="D812">IF(B812="","",IFERROR(XLOOKUP(B812,DATA!$B$4:$B$2103,DATA!$C$4:$C$2103,"",0,1),""))</f>
        <v>VARILLA DE REGULACION NIVEL ALTURA TRASERA</v>
      </c>
      <c r="E812" s="47">
        <f t="array" ref="E812">IF(B812="","",IFERROR(XLOOKUP(B812,DATA!$B$4:$B$2103,DATA!$W$4:$W$2103,"",0,1),""))</f>
        <v>900315569</v>
      </c>
      <c r="F812" s="47" t="str">
        <f t="array" ref="F812">IF(B812="","",IFERROR(XLOOKUP(E812,PROVEEDORES!$A$2:$A$200,PROVEEDORES!$B$2:$B$200,"NO ENCONTRADO",0,1),""))</f>
        <v>VOLVO GROUP COLOMBIA S A S</v>
      </c>
      <c r="G812" s="47" t="str">
        <f t="array" ref="G812">IF(B812="","",IFERROR(XLOOKUP(B812,DATA!$B$4:$B$2103,DATA!$L$4:$L$2103,"",0,1),""))</f>
        <v>UND</v>
      </c>
      <c r="H812" s="47">
        <f t="array" ref="H812">IF(B812="","",IFERROR(XLOOKUP(B812,DATA!$B$4:$B$2103,DATA!$E$4:$E$2103,0,0,1),0))</f>
        <v>6</v>
      </c>
      <c r="I812" s="48">
        <f t="array" ref="I812">IF(B812="","",IFERROR(XLOOKUP(B812,DATA!$B$4:$B$2103,DATA!$F$4:$F$2103,0,0,1),0))</f>
        <v>94402.28</v>
      </c>
      <c r="J812" s="48">
        <f t="shared" si="1"/>
        <v>566413.68</v>
      </c>
      <c r="K812" s="47">
        <f t="array" ref="K812">IF(B812="","",IFERROR(XLOOKUP(B812,DATA!$B$4:$B$2103,DATA!$N$4:$N$2103,0,0,1),0))</f>
        <v>2</v>
      </c>
      <c r="L812" s="85">
        <f t="shared" si="2"/>
        <v>0.005479452055</v>
      </c>
      <c r="M812" s="47">
        <f t="array" ref="M812">IF(B812="","",IFERROR(XLOOKUP(B812,DATA!$B$4:$B$2103,DATA!$P$4:$P$2103,0,0,1),0))</f>
        <v>0</v>
      </c>
      <c r="N812" s="47">
        <f t="shared" si="3"/>
        <v>0</v>
      </c>
      <c r="O812" s="47">
        <f t="shared" si="4"/>
        <v>0</v>
      </c>
      <c r="P812" s="47">
        <f t="shared" si="5"/>
        <v>1095</v>
      </c>
      <c r="Q812" s="47" t="str">
        <f t="shared" si="6"/>
        <v>EXCESO</v>
      </c>
      <c r="R812" s="47" t="str">
        <f t="shared" si="7"/>
        <v>EVALUAR REDUCCION</v>
      </c>
      <c r="S812" s="47">
        <f t="shared" si="8"/>
        <v>0</v>
      </c>
      <c r="T812" s="48">
        <f t="shared" si="9"/>
        <v>0</v>
      </c>
      <c r="U812" s="47" t="str">
        <f t="array" ref="U812">IF(B812="","",IFERROR(XLOOKUP(B812,DATA!$B$4:$B$2103,DATA!$M$4:$M$2103,"",0,1),""))</f>
        <v>A</v>
      </c>
      <c r="V812" s="47" t="str">
        <f t="array" ref="V812">IF(B812="","",IFERROR(XLOOKUP(B812,DATA!$B$4:$B$2103,DATA!$X$4:$X$2103,"",0,1),""))</f>
        <v>SU01A0303</v>
      </c>
      <c r="W812" s="47" t="str">
        <f t="array" ref="W812">IF(B812="","",IFERROR(XLOOKUP(B812,DATA!$B$4:$B$2103,DATA!$H$4:$H$2103,"",0,1),""))</f>
        <v>PLATAFORMA</v>
      </c>
      <c r="X812" s="47" t="str">
        <f t="shared" si="10"/>
        <v>2-ALTA</v>
      </c>
      <c r="Y812" s="65" t="str">
        <f t="shared" si="11"/>
        <v/>
      </c>
      <c r="Z812" s="47" t="str">
        <f t="shared" si="12"/>
        <v/>
      </c>
    </row>
    <row r="813" ht="15.75" customHeight="1">
      <c r="B813" s="52">
        <f>IF(DATA!B813="","",DATA!B813)</f>
        <v>7640206</v>
      </c>
      <c r="C813" s="52">
        <f t="array" ref="C813">IF(B813="","",IFERROR(XLOOKUP(B813,DATA!$B$4:$B$2103,DATA!$D$4:$D$2103,"",0,1),""))</f>
        <v>23616927</v>
      </c>
      <c r="D813" s="52" t="str">
        <f t="array" ref="D813">IF(B813="","",IFERROR(XLOOKUP(B813,DATA!$B$4:$B$2103,DATA!$C$4:$C$2103,"",0,1),""))</f>
        <v>BRAZO</v>
      </c>
      <c r="E813" s="52">
        <f t="array" ref="E813">IF(B813="","",IFERROR(XLOOKUP(B813,DATA!$B$4:$B$2103,DATA!$W$4:$W$2103,"",0,1),""))</f>
        <v>900315569</v>
      </c>
      <c r="F813" s="52" t="str">
        <f t="array" ref="F813">IF(B813="","",IFERROR(XLOOKUP(E813,PROVEEDORES!$A$2:$A$200,PROVEEDORES!$B$2:$B$200,"NO ENCONTRADO",0,1),""))</f>
        <v>VOLVO GROUP COLOMBIA S A S</v>
      </c>
      <c r="G813" s="52" t="str">
        <f t="array" ref="G813">IF(B813="","",IFERROR(XLOOKUP(B813,DATA!$B$4:$B$2103,DATA!$L$4:$L$2103,"",0,1),""))</f>
        <v>UND</v>
      </c>
      <c r="H813" s="52">
        <f t="array" ref="H813">IF(B813="","",IFERROR(XLOOKUP(B813,DATA!$B$4:$B$2103,DATA!$E$4:$E$2103,0,0,1),0))</f>
        <v>0</v>
      </c>
      <c r="I813" s="53">
        <f t="array" ref="I813">IF(B813="","",IFERROR(XLOOKUP(B813,DATA!$B$4:$B$2103,DATA!$F$4:$F$2103,0,0,1),0))</f>
        <v>106068</v>
      </c>
      <c r="J813" s="53">
        <f t="shared" si="1"/>
        <v>0</v>
      </c>
      <c r="K813" s="52">
        <f t="array" ref="K813">IF(B813="","",IFERROR(XLOOKUP(B813,DATA!$B$4:$B$2103,DATA!$N$4:$N$2103,0,0,1),0))</f>
        <v>2</v>
      </c>
      <c r="L813" s="86">
        <f t="shared" si="2"/>
        <v>0.005479452055</v>
      </c>
      <c r="M813" s="52">
        <f t="array" ref="M813">IF(B813="","",IFERROR(XLOOKUP(B813,DATA!$B$4:$B$2103,DATA!$P$4:$P$2103,0,0,1),0))</f>
        <v>0</v>
      </c>
      <c r="N813" s="52">
        <f t="shared" si="3"/>
        <v>0</v>
      </c>
      <c r="O813" s="52">
        <f t="shared" si="4"/>
        <v>0</v>
      </c>
      <c r="P813" s="52">
        <f t="shared" si="5"/>
        <v>0</v>
      </c>
      <c r="Q813" s="52" t="str">
        <f t="shared" si="6"/>
        <v>CRITICO</v>
      </c>
      <c r="R813" s="52" t="str">
        <f t="shared" si="7"/>
        <v>PEDIR INMEDIATAMENTE</v>
      </c>
      <c r="S813" s="52">
        <f t="shared" si="8"/>
        <v>0</v>
      </c>
      <c r="T813" s="53">
        <f t="shared" si="9"/>
        <v>0</v>
      </c>
      <c r="U813" s="52" t="str">
        <f t="array" ref="U813">IF(B813="","",IFERROR(XLOOKUP(B813,DATA!$B$4:$B$2103,DATA!$M$4:$M$2103,"",0,1),""))</f>
        <v>A</v>
      </c>
      <c r="V813" s="52" t="str">
        <f t="array" ref="V813">IF(B813="","",IFERROR(XLOOKUP(B813,DATA!$B$4:$B$2103,DATA!$X$4:$X$2103,"",0,1),""))</f>
        <v>SU01F0304</v>
      </c>
      <c r="W813" s="52" t="str">
        <f t="array" ref="W813">IF(B813="","",IFERROR(XLOOKUP(B813,DATA!$B$4:$B$2103,DATA!$H$4:$H$2103,"",0,1),""))</f>
        <v>PLATAFORMA</v>
      </c>
      <c r="X813" s="52" t="str">
        <f t="shared" si="10"/>
        <v>1-MAXIMA</v>
      </c>
      <c r="Y813" s="87">
        <f t="shared" si="11"/>
        <v>2.00813</v>
      </c>
      <c r="Z813" s="52">
        <f t="shared" si="12"/>
        <v>7640206</v>
      </c>
    </row>
    <row r="814" ht="15.75" customHeight="1">
      <c r="B814" s="47">
        <f>IF(DATA!B814="","",DATA!B814)</f>
        <v>7640207</v>
      </c>
      <c r="C814" s="47">
        <f t="array" ref="C814">IF(B814="","",IFERROR(XLOOKUP(B814,DATA!$B$4:$B$2103,DATA!$D$4:$D$2103,"",0,1),""))</f>
        <v>993924</v>
      </c>
      <c r="D814" s="47" t="str">
        <f t="array" ref="D814">IF(B814="","",IFERROR(XLOOKUP(B814,DATA!$B$4:$B$2103,DATA!$C$4:$C$2103,"",0,1),""))</f>
        <v>PERNO BOLA</v>
      </c>
      <c r="E814" s="47">
        <f t="array" ref="E814">IF(B814="","",IFERROR(XLOOKUP(B814,DATA!$B$4:$B$2103,DATA!$W$4:$W$2103,"",0,1),""))</f>
        <v>900315569</v>
      </c>
      <c r="F814" s="47" t="str">
        <f t="array" ref="F814">IF(B814="","",IFERROR(XLOOKUP(E814,PROVEEDORES!$A$2:$A$200,PROVEEDORES!$B$2:$B$200,"NO ENCONTRADO",0,1),""))</f>
        <v>VOLVO GROUP COLOMBIA S A S</v>
      </c>
      <c r="G814" s="47" t="str">
        <f t="array" ref="G814">IF(B814="","",IFERROR(XLOOKUP(B814,DATA!$B$4:$B$2103,DATA!$L$4:$L$2103,"",0,1),""))</f>
        <v>UND</v>
      </c>
      <c r="H814" s="47">
        <f t="array" ref="H814">IF(B814="","",IFERROR(XLOOKUP(B814,DATA!$B$4:$B$2103,DATA!$E$4:$E$2103,0,0,1),0))</f>
        <v>1</v>
      </c>
      <c r="I814" s="48">
        <f t="array" ref="I814">IF(B814="","",IFERROR(XLOOKUP(B814,DATA!$B$4:$B$2103,DATA!$F$4:$F$2103,0,0,1),0))</f>
        <v>73630.06</v>
      </c>
      <c r="J814" s="48">
        <f t="shared" si="1"/>
        <v>73630.06</v>
      </c>
      <c r="K814" s="47">
        <f t="array" ref="K814">IF(B814="","",IFERROR(XLOOKUP(B814,DATA!$B$4:$B$2103,DATA!$N$4:$N$2103,0,0,1),0))</f>
        <v>3</v>
      </c>
      <c r="L814" s="85">
        <f t="shared" si="2"/>
        <v>0.008219178082</v>
      </c>
      <c r="M814" s="47">
        <f t="array" ref="M814">IF(B814="","",IFERROR(XLOOKUP(B814,DATA!$B$4:$B$2103,DATA!$P$4:$P$2103,0,0,1),0))</f>
        <v>0</v>
      </c>
      <c r="N814" s="47">
        <f t="shared" si="3"/>
        <v>0</v>
      </c>
      <c r="O814" s="47">
        <f t="shared" si="4"/>
        <v>0</v>
      </c>
      <c r="P814" s="47">
        <f t="shared" si="5"/>
        <v>122</v>
      </c>
      <c r="Q814" s="47" t="str">
        <f t="shared" si="6"/>
        <v>OPTIMO</v>
      </c>
      <c r="R814" s="47" t="str">
        <f t="shared" si="7"/>
        <v>NIVEL OPTIMO</v>
      </c>
      <c r="S814" s="47">
        <f t="shared" si="8"/>
        <v>0</v>
      </c>
      <c r="T814" s="48">
        <f t="shared" si="9"/>
        <v>0</v>
      </c>
      <c r="U814" s="47" t="str">
        <f t="array" ref="U814">IF(B814="","",IFERROR(XLOOKUP(B814,DATA!$B$4:$B$2103,DATA!$M$4:$M$2103,"",0,1),""))</f>
        <v>B</v>
      </c>
      <c r="V814" s="47" t="str">
        <f t="array" ref="V814">IF(B814="","",IFERROR(XLOOKUP(B814,DATA!$B$4:$B$2103,DATA!$X$4:$X$2103,"",0,1),""))</f>
        <v>SU01F0303</v>
      </c>
      <c r="W814" s="47" t="str">
        <f t="array" ref="W814">IF(B814="","",IFERROR(XLOOKUP(B814,DATA!$B$4:$B$2103,DATA!$H$4:$H$2103,"",0,1),""))</f>
        <v>PLATAFORMA</v>
      </c>
      <c r="X814" s="47" t="str">
        <f t="shared" si="10"/>
        <v>3-MEDIA</v>
      </c>
      <c r="Y814" s="65" t="str">
        <f t="shared" si="11"/>
        <v/>
      </c>
      <c r="Z814" s="47" t="str">
        <f t="shared" si="12"/>
        <v/>
      </c>
    </row>
    <row r="815" ht="15.75" customHeight="1">
      <c r="B815" s="52">
        <f>IF(DATA!B815="","",DATA!B815)</f>
        <v>7640208</v>
      </c>
      <c r="C815" s="52">
        <f t="array" ref="C815">IF(B815="","",IFERROR(XLOOKUP(B815,DATA!$B$4:$B$2103,DATA!$D$4:$D$2103,"",0,1),""))</f>
        <v>990940</v>
      </c>
      <c r="D815" s="52" t="str">
        <f t="array" ref="D815">IF(B815="","",IFERROR(XLOOKUP(B815,DATA!$B$4:$B$2103,DATA!$C$4:$C$2103,"",0,1),""))</f>
        <v>TUERCA EMBRIDADA</v>
      </c>
      <c r="E815" s="52">
        <f t="array" ref="E815">IF(B815="","",IFERROR(XLOOKUP(B815,DATA!$B$4:$B$2103,DATA!$W$4:$W$2103,"",0,1),""))</f>
        <v>900315569</v>
      </c>
      <c r="F815" s="52" t="str">
        <f t="array" ref="F815">IF(B815="","",IFERROR(XLOOKUP(E815,PROVEEDORES!$A$2:$A$200,PROVEEDORES!$B$2:$B$200,"NO ENCONTRADO",0,1),""))</f>
        <v>VOLVO GROUP COLOMBIA S A S</v>
      </c>
      <c r="G815" s="52" t="str">
        <f t="array" ref="G815">IF(B815="","",IFERROR(XLOOKUP(B815,DATA!$B$4:$B$2103,DATA!$L$4:$L$2103,"",0,1),""))</f>
        <v>UND</v>
      </c>
      <c r="H815" s="52">
        <f t="array" ref="H815">IF(B815="","",IFERROR(XLOOKUP(B815,DATA!$B$4:$B$2103,DATA!$E$4:$E$2103,0,0,1),0))</f>
        <v>2</v>
      </c>
      <c r="I815" s="53">
        <f t="array" ref="I815">IF(B815="","",IFERROR(XLOOKUP(B815,DATA!$B$4:$B$2103,DATA!$F$4:$F$2103,0,0,1),0))</f>
        <v>1348.967</v>
      </c>
      <c r="J815" s="53">
        <f t="shared" si="1"/>
        <v>2697.934</v>
      </c>
      <c r="K815" s="52">
        <f t="array" ref="K815">IF(B815="","",IFERROR(XLOOKUP(B815,DATA!$B$4:$B$2103,DATA!$N$4:$N$2103,0,0,1),0))</f>
        <v>2</v>
      </c>
      <c r="L815" s="86">
        <f t="shared" si="2"/>
        <v>0.005479452055</v>
      </c>
      <c r="M815" s="52">
        <f t="array" ref="M815">IF(B815="","",IFERROR(XLOOKUP(B815,DATA!$B$4:$B$2103,DATA!$P$4:$P$2103,0,0,1),0))</f>
        <v>0</v>
      </c>
      <c r="N815" s="52">
        <f t="shared" si="3"/>
        <v>0</v>
      </c>
      <c r="O815" s="52">
        <f t="shared" si="4"/>
        <v>0</v>
      </c>
      <c r="P815" s="52">
        <f t="shared" si="5"/>
        <v>365</v>
      </c>
      <c r="Q815" s="52" t="str">
        <f t="shared" si="6"/>
        <v>EXCESO</v>
      </c>
      <c r="R815" s="52" t="str">
        <f t="shared" si="7"/>
        <v>EVALUAR REDUCCION</v>
      </c>
      <c r="S815" s="52">
        <f t="shared" si="8"/>
        <v>0</v>
      </c>
      <c r="T815" s="53">
        <f t="shared" si="9"/>
        <v>0</v>
      </c>
      <c r="U815" s="52" t="str">
        <f t="array" ref="U815">IF(B815="","",IFERROR(XLOOKUP(B815,DATA!$B$4:$B$2103,DATA!$M$4:$M$2103,"",0,1),""))</f>
        <v>C</v>
      </c>
      <c r="V815" s="52" t="str">
        <f t="array" ref="V815">IF(B815="","",IFERROR(XLOOKUP(B815,DATA!$B$4:$B$2103,DATA!$X$4:$X$2103,"",0,1),""))</f>
        <v>SU01F0303</v>
      </c>
      <c r="W815" s="52" t="str">
        <f t="array" ref="W815">IF(B815="","",IFERROR(XLOOKUP(B815,DATA!$B$4:$B$2103,DATA!$H$4:$H$2103,"",0,1),""))</f>
        <v>PLATAFORMA</v>
      </c>
      <c r="X815" s="52" t="str">
        <f t="shared" si="10"/>
        <v>4-BAJA</v>
      </c>
      <c r="Y815" s="87" t="str">
        <f t="shared" si="11"/>
        <v/>
      </c>
      <c r="Z815" s="52" t="str">
        <f t="shared" si="12"/>
        <v/>
      </c>
    </row>
    <row r="816" ht="15.75" customHeight="1">
      <c r="B816" s="47">
        <f>IF(DATA!B816="","",DATA!B816)</f>
        <v>7640209</v>
      </c>
      <c r="C816" s="47">
        <f t="array" ref="C816">IF(B816="","",IFERROR(XLOOKUP(B816,DATA!$B$4:$B$2103,DATA!$D$4:$D$2103,"",0,1),""))</f>
        <v>990950</v>
      </c>
      <c r="D816" s="47" t="str">
        <f t="array" ref="D816">IF(B816="","",IFERROR(XLOOKUP(B816,DATA!$B$4:$B$2103,DATA!$C$4:$C$2103,"",0,1),""))</f>
        <v>CONTRATUERCA EMBRIDADA</v>
      </c>
      <c r="E816" s="47">
        <f t="array" ref="E816">IF(B816="","",IFERROR(XLOOKUP(B816,DATA!$B$4:$B$2103,DATA!$W$4:$W$2103,"",0,1),""))</f>
        <v>900315569</v>
      </c>
      <c r="F816" s="47" t="str">
        <f t="array" ref="F816">IF(B816="","",IFERROR(XLOOKUP(E816,PROVEEDORES!$A$2:$A$200,PROVEEDORES!$B$2:$B$200,"NO ENCONTRADO",0,1),""))</f>
        <v>VOLVO GROUP COLOMBIA S A S</v>
      </c>
      <c r="G816" s="47" t="str">
        <f t="array" ref="G816">IF(B816="","",IFERROR(XLOOKUP(B816,DATA!$B$4:$B$2103,DATA!$L$4:$L$2103,"",0,1),""))</f>
        <v>UND</v>
      </c>
      <c r="H816" s="47">
        <f t="array" ref="H816">IF(B816="","",IFERROR(XLOOKUP(B816,DATA!$B$4:$B$2103,DATA!$E$4:$E$2103,0,0,1),0))</f>
        <v>2</v>
      </c>
      <c r="I816" s="48">
        <f t="array" ref="I816">IF(B816="","",IFERROR(XLOOKUP(B816,DATA!$B$4:$B$2103,DATA!$F$4:$F$2103,0,0,1),0))</f>
        <v>2736.01</v>
      </c>
      <c r="J816" s="48">
        <f t="shared" si="1"/>
        <v>5472.02</v>
      </c>
      <c r="K816" s="47">
        <f t="array" ref="K816">IF(B816="","",IFERROR(XLOOKUP(B816,DATA!$B$4:$B$2103,DATA!$N$4:$N$2103,0,0,1),0))</f>
        <v>2</v>
      </c>
      <c r="L816" s="85">
        <f t="shared" si="2"/>
        <v>0.005479452055</v>
      </c>
      <c r="M816" s="47">
        <f t="array" ref="M816">IF(B816="","",IFERROR(XLOOKUP(B816,DATA!$B$4:$B$2103,DATA!$P$4:$P$2103,0,0,1),0))</f>
        <v>0</v>
      </c>
      <c r="N816" s="47">
        <f t="shared" si="3"/>
        <v>0</v>
      </c>
      <c r="O816" s="47">
        <f t="shared" si="4"/>
        <v>0</v>
      </c>
      <c r="P816" s="47">
        <f t="shared" si="5"/>
        <v>365</v>
      </c>
      <c r="Q816" s="47" t="str">
        <f t="shared" si="6"/>
        <v>EXCESO</v>
      </c>
      <c r="R816" s="47" t="str">
        <f t="shared" si="7"/>
        <v>EVALUAR REDUCCION</v>
      </c>
      <c r="S816" s="47">
        <f t="shared" si="8"/>
        <v>0</v>
      </c>
      <c r="T816" s="48">
        <f t="shared" si="9"/>
        <v>0</v>
      </c>
      <c r="U816" s="47" t="str">
        <f t="array" ref="U816">IF(B816="","",IFERROR(XLOOKUP(B816,DATA!$B$4:$B$2103,DATA!$M$4:$M$2103,"",0,1),""))</f>
        <v>A</v>
      </c>
      <c r="V816" s="47" t="str">
        <f t="array" ref="V816">IF(B816="","",IFERROR(XLOOKUP(B816,DATA!$B$4:$B$2103,DATA!$X$4:$X$2103,"",0,1),""))</f>
        <v>SU01F0303</v>
      </c>
      <c r="W816" s="47" t="str">
        <f t="array" ref="W816">IF(B816="","",IFERROR(XLOOKUP(B816,DATA!$B$4:$B$2103,DATA!$H$4:$H$2103,"",0,1),""))</f>
        <v>PLATAFORMA</v>
      </c>
      <c r="X816" s="47" t="str">
        <f t="shared" si="10"/>
        <v>2-ALTA</v>
      </c>
      <c r="Y816" s="65" t="str">
        <f t="shared" si="11"/>
        <v/>
      </c>
      <c r="Z816" s="47" t="str">
        <f t="shared" si="12"/>
        <v/>
      </c>
    </row>
    <row r="817" ht="15.75" customHeight="1">
      <c r="B817" s="52">
        <f>IF(DATA!B817="","",DATA!B817)</f>
        <v>7640210</v>
      </c>
      <c r="C817" s="52">
        <f t="array" ref="C817">IF(B817="","",IFERROR(XLOOKUP(B817,DATA!$B$4:$B$2103,DATA!$D$4:$D$2103,"",0,1),""))</f>
        <v>22537018</v>
      </c>
      <c r="D817" s="52" t="str">
        <f t="array" ref="D817">IF(B817="","",IFERROR(XLOOKUP(B817,DATA!$B$4:$B$2103,DATA!$C$4:$C$2103,"",0,1),""))</f>
        <v>RUEDA SENSORA</v>
      </c>
      <c r="E817" s="52">
        <f t="array" ref="E817">IF(B817="","",IFERROR(XLOOKUP(B817,DATA!$B$4:$B$2103,DATA!$W$4:$W$2103,"",0,1),""))</f>
        <v>900315569</v>
      </c>
      <c r="F817" s="52" t="str">
        <f t="array" ref="F817">IF(B817="","",IFERROR(XLOOKUP(E817,PROVEEDORES!$A$2:$A$200,PROVEEDORES!$B$2:$B$200,"NO ENCONTRADO",0,1),""))</f>
        <v>VOLVO GROUP COLOMBIA S A S</v>
      </c>
      <c r="G817" s="52" t="str">
        <f t="array" ref="G817">IF(B817="","",IFERROR(XLOOKUP(B817,DATA!$B$4:$B$2103,DATA!$L$4:$L$2103,"",0,1),""))</f>
        <v>UND</v>
      </c>
      <c r="H817" s="52">
        <f t="array" ref="H817">IF(B817="","",IFERROR(XLOOKUP(B817,DATA!$B$4:$B$2103,DATA!$E$4:$E$2103,0,0,1),0))</f>
        <v>36</v>
      </c>
      <c r="I817" s="53">
        <f t="array" ref="I817">IF(B817="","",IFERROR(XLOOKUP(B817,DATA!$B$4:$B$2103,DATA!$F$4:$F$2103,0,0,1),0))</f>
        <v>122756.1</v>
      </c>
      <c r="J817" s="53">
        <f t="shared" si="1"/>
        <v>4419219.6</v>
      </c>
      <c r="K817" s="52">
        <f t="array" ref="K817">IF(B817="","",IFERROR(XLOOKUP(B817,DATA!$B$4:$B$2103,DATA!$N$4:$N$2103,0,0,1),0))</f>
        <v>196</v>
      </c>
      <c r="L817" s="86">
        <f t="shared" si="2"/>
        <v>0.5369863014</v>
      </c>
      <c r="M817" s="52">
        <f t="array" ref="M817">IF(B817="","",IFERROR(XLOOKUP(B817,DATA!$B$4:$B$2103,DATA!$P$4:$P$2103,0,0,1),0))</f>
        <v>0</v>
      </c>
      <c r="N817" s="52">
        <f t="shared" si="3"/>
        <v>2</v>
      </c>
      <c r="O817" s="52">
        <f t="shared" si="4"/>
        <v>6</v>
      </c>
      <c r="P817" s="52">
        <f t="shared" si="5"/>
        <v>67</v>
      </c>
      <c r="Q817" s="52" t="str">
        <f t="shared" si="6"/>
        <v>OPTIMO</v>
      </c>
      <c r="R817" s="52" t="str">
        <f t="shared" si="7"/>
        <v>NIVEL OPTIMO</v>
      </c>
      <c r="S817" s="52">
        <f t="shared" si="8"/>
        <v>0</v>
      </c>
      <c r="T817" s="53">
        <f t="shared" si="9"/>
        <v>0</v>
      </c>
      <c r="U817" s="52" t="str">
        <f t="array" ref="U817">IF(B817="","",IFERROR(XLOOKUP(B817,DATA!$B$4:$B$2103,DATA!$M$4:$M$2103,"",0,1),""))</f>
        <v>A</v>
      </c>
      <c r="V817" s="52" t="str">
        <f t="array" ref="V817">IF(B817="","",IFERROR(XLOOKUP(B817,DATA!$B$4:$B$2103,DATA!$X$4:$X$2103,"",0,1),""))</f>
        <v>SU01F0203</v>
      </c>
      <c r="W817" s="52" t="str">
        <f t="array" ref="W817">IF(B817="","",IFERROR(XLOOKUP(B817,DATA!$B$4:$B$2103,DATA!$H$4:$H$2103,"",0,1),""))</f>
        <v>PLATAFORMA</v>
      </c>
      <c r="X817" s="52" t="str">
        <f t="shared" si="10"/>
        <v>2-ALTA</v>
      </c>
      <c r="Y817" s="87" t="str">
        <f t="shared" si="11"/>
        <v/>
      </c>
      <c r="Z817" s="52" t="str">
        <f t="shared" si="12"/>
        <v/>
      </c>
    </row>
    <row r="818" ht="15.75" customHeight="1">
      <c r="B818" s="47">
        <f>IF(DATA!B818="","",DATA!B818)</f>
        <v>7640211</v>
      </c>
      <c r="C818" s="47">
        <f t="array" ref="C818">IF(B818="","",IFERROR(XLOOKUP(B818,DATA!$B$4:$B$2103,DATA!$D$4:$D$2103,"",0,1),""))</f>
        <v>21858337</v>
      </c>
      <c r="D818" s="47" t="str">
        <f t="array" ref="D818">IF(B818="","",IFERROR(XLOOKUP(B818,DATA!$B$4:$B$2103,DATA!$C$4:$C$2103,"",0,1),""))</f>
        <v>CUBIERTA DE PROTECCIÓN</v>
      </c>
      <c r="E818" s="47">
        <f t="array" ref="E818">IF(B818="","",IFERROR(XLOOKUP(B818,DATA!$B$4:$B$2103,DATA!$W$4:$W$2103,"",0,1),""))</f>
        <v>900315569</v>
      </c>
      <c r="F818" s="47" t="str">
        <f t="array" ref="F818">IF(B818="","",IFERROR(XLOOKUP(E818,PROVEEDORES!$A$2:$A$200,PROVEEDORES!$B$2:$B$200,"NO ENCONTRADO",0,1),""))</f>
        <v>VOLVO GROUP COLOMBIA S A S</v>
      </c>
      <c r="G818" s="47" t="str">
        <f t="array" ref="G818">IF(B818="","",IFERROR(XLOOKUP(B818,DATA!$B$4:$B$2103,DATA!$L$4:$L$2103,"",0,1),""))</f>
        <v>UND</v>
      </c>
      <c r="H818" s="47">
        <f t="array" ref="H818">IF(B818="","",IFERROR(XLOOKUP(B818,DATA!$B$4:$B$2103,DATA!$E$4:$E$2103,0,0,1),0))</f>
        <v>0</v>
      </c>
      <c r="I818" s="48">
        <f t="array" ref="I818">IF(B818="","",IFERROR(XLOOKUP(B818,DATA!$B$4:$B$2103,DATA!$F$4:$F$2103,0,0,1),0))</f>
        <v>52462.33</v>
      </c>
      <c r="J818" s="48">
        <f t="shared" si="1"/>
        <v>0</v>
      </c>
      <c r="K818" s="47">
        <f t="array" ref="K818">IF(B818="","",IFERROR(XLOOKUP(B818,DATA!$B$4:$B$2103,DATA!$N$4:$N$2103,0,0,1),0))</f>
        <v>1</v>
      </c>
      <c r="L818" s="85">
        <f t="shared" si="2"/>
        <v>0.002739726027</v>
      </c>
      <c r="M818" s="47">
        <f t="array" ref="M818">IF(B818="","",IFERROR(XLOOKUP(B818,DATA!$B$4:$B$2103,DATA!$P$4:$P$2103,0,0,1),0))</f>
        <v>0</v>
      </c>
      <c r="N818" s="47">
        <f t="shared" si="3"/>
        <v>0</v>
      </c>
      <c r="O818" s="47">
        <f t="shared" si="4"/>
        <v>0</v>
      </c>
      <c r="P818" s="47">
        <f t="shared" si="5"/>
        <v>0</v>
      </c>
      <c r="Q818" s="47" t="str">
        <f t="shared" si="6"/>
        <v>CRITICO</v>
      </c>
      <c r="R818" s="47" t="str">
        <f t="shared" si="7"/>
        <v>PEDIR INMEDIATAMENTE</v>
      </c>
      <c r="S818" s="47">
        <f t="shared" si="8"/>
        <v>0</v>
      </c>
      <c r="T818" s="48">
        <f t="shared" si="9"/>
        <v>0</v>
      </c>
      <c r="U818" s="47" t="str">
        <f t="array" ref="U818">IF(B818="","",IFERROR(XLOOKUP(B818,DATA!$B$4:$B$2103,DATA!$M$4:$M$2103,"",0,1),""))</f>
        <v>C</v>
      </c>
      <c r="V818" s="47" t="str">
        <f t="array" ref="V818">IF(B818="","",IFERROR(XLOOKUP(B818,DATA!$B$4:$B$2103,DATA!$X$4:$X$2103,"",0,1),""))</f>
        <v>SU01F0202</v>
      </c>
      <c r="W818" s="47" t="str">
        <f t="array" ref="W818">IF(B818="","",IFERROR(XLOOKUP(B818,DATA!$B$4:$B$2103,DATA!$H$4:$H$2103,"",0,1),""))</f>
        <v>PLATAFORMA</v>
      </c>
      <c r="X818" s="47" t="str">
        <f t="shared" si="10"/>
        <v>4-BAJA</v>
      </c>
      <c r="Y818" s="65">
        <f t="shared" si="11"/>
        <v>1.00818</v>
      </c>
      <c r="Z818" s="47">
        <f t="shared" si="12"/>
        <v>7640211</v>
      </c>
    </row>
    <row r="819" ht="15.75" customHeight="1">
      <c r="B819" s="52">
        <f>IF(DATA!B819="","",DATA!B819)</f>
        <v>7640212</v>
      </c>
      <c r="C819" s="52" t="str">
        <f t="array" ref="C819">IF(B819="","",IFERROR(XLOOKUP(B819,DATA!$B$4:$B$2103,DATA!$D$4:$D$2103,"",0,1),""))</f>
        <v/>
      </c>
      <c r="D819" s="52" t="str">
        <f t="array" ref="D819">IF(B819="","",IFERROR(XLOOKUP(B819,DATA!$B$4:$B$2103,DATA!$C$4:$C$2103,"",0,1),""))</f>
        <v>ORING MILIMETRICO EN NITRILO 1.5*10*14</v>
      </c>
      <c r="E819" s="52">
        <f t="array" ref="E819">IF(B819="","",IFERROR(XLOOKUP(B819,DATA!$B$4:$B$2103,DATA!$W$4:$W$2103,"",0,1),""))</f>
        <v>901327111</v>
      </c>
      <c r="F819" s="52" t="str">
        <f t="array" ref="F819">IF(B819="","",IFERROR(XLOOKUP(E819,PROVEEDORES!$A$2:$A$200,PROVEEDORES!$B$2:$B$200,"NO ENCONTRADO",0,1),""))</f>
        <v>TORNOHIMEC SAS</v>
      </c>
      <c r="G819" s="52" t="str">
        <f t="array" ref="G819">IF(B819="","",IFERROR(XLOOKUP(B819,DATA!$B$4:$B$2103,DATA!$L$4:$L$2103,"",0,1),""))</f>
        <v>UND</v>
      </c>
      <c r="H819" s="52">
        <f t="array" ref="H819">IF(B819="","",IFERROR(XLOOKUP(B819,DATA!$B$4:$B$2103,DATA!$E$4:$E$2103,0,0,1),0))</f>
        <v>75</v>
      </c>
      <c r="I819" s="53">
        <f t="array" ref="I819">IF(B819="","",IFERROR(XLOOKUP(B819,DATA!$B$4:$B$2103,DATA!$F$4:$F$2103,0,0,1),0))</f>
        <v>190.4</v>
      </c>
      <c r="J819" s="53">
        <f t="shared" si="1"/>
        <v>14280</v>
      </c>
      <c r="K819" s="52">
        <f t="array" ref="K819">IF(B819="","",IFERROR(XLOOKUP(B819,DATA!$B$4:$B$2103,DATA!$N$4:$N$2103,0,0,1),0))</f>
        <v>24</v>
      </c>
      <c r="L819" s="86">
        <f t="shared" si="2"/>
        <v>0.06575342466</v>
      </c>
      <c r="M819" s="52">
        <f t="array" ref="M819">IF(B819="","",IFERROR(XLOOKUP(B819,DATA!$B$4:$B$2103,DATA!$P$4:$P$2103,0,0,1),0))</f>
        <v>0</v>
      </c>
      <c r="N819" s="52">
        <f t="shared" si="3"/>
        <v>0</v>
      </c>
      <c r="O819" s="52">
        <f t="shared" si="4"/>
        <v>0</v>
      </c>
      <c r="P819" s="52">
        <f t="shared" si="5"/>
        <v>1141</v>
      </c>
      <c r="Q819" s="52" t="str">
        <f t="shared" si="6"/>
        <v>EXCESO</v>
      </c>
      <c r="R819" s="52" t="str">
        <f t="shared" si="7"/>
        <v>EVALUAR REDUCCION</v>
      </c>
      <c r="S819" s="52">
        <f t="shared" si="8"/>
        <v>0</v>
      </c>
      <c r="T819" s="53">
        <f t="shared" si="9"/>
        <v>0</v>
      </c>
      <c r="U819" s="52" t="str">
        <f t="array" ref="U819">IF(B819="","",IFERROR(XLOOKUP(B819,DATA!$B$4:$B$2103,DATA!$M$4:$M$2103,"",0,1),""))</f>
        <v>B</v>
      </c>
      <c r="V819" s="52" t="str">
        <f t="array" ref="V819">IF(B819="","",IFERROR(XLOOKUP(B819,DATA!$B$4:$B$2103,DATA!$X$4:$X$2103,"",0,1),""))</f>
        <v>SU01E0203</v>
      </c>
      <c r="W819" s="52" t="str">
        <f t="array" ref="W819">IF(B819="","",IFERROR(XLOOKUP(B819,DATA!$B$4:$B$2103,DATA!$H$4:$H$2103,"",0,1),""))</f>
        <v>PLATAFORMA</v>
      </c>
      <c r="X819" s="52" t="str">
        <f t="shared" si="10"/>
        <v>3-MEDIA</v>
      </c>
      <c r="Y819" s="87" t="str">
        <f t="shared" si="11"/>
        <v/>
      </c>
      <c r="Z819" s="52" t="str">
        <f t="shared" si="12"/>
        <v/>
      </c>
    </row>
    <row r="820" ht="15.75" customHeight="1">
      <c r="B820" s="47">
        <f>IF(DATA!B820="","",DATA!B820)</f>
        <v>7640213</v>
      </c>
      <c r="C820" s="47" t="str">
        <f t="array" ref="C820">IF(B820="","",IFERROR(XLOOKUP(B820,DATA!$B$4:$B$2103,DATA!$D$4:$D$2103,"",0,1),""))</f>
        <v/>
      </c>
      <c r="D820" s="47" t="str">
        <f t="array" ref="D820">IF(B820="","",IFERROR(XLOOKUP(B820,DATA!$B$4:$B$2103,DATA!$C$4:$C$2103,"",0,1),""))</f>
        <v>ORING MILIMETRICO EN NITRILO 2*10*14</v>
      </c>
      <c r="E820" s="47">
        <f t="array" ref="E820">IF(B820="","",IFERROR(XLOOKUP(B820,DATA!$B$4:$B$2103,DATA!$W$4:$W$2103,"",0,1),""))</f>
        <v>901327111</v>
      </c>
      <c r="F820" s="47" t="str">
        <f t="array" ref="F820">IF(B820="","",IFERROR(XLOOKUP(E820,PROVEEDORES!$A$2:$A$200,PROVEEDORES!$B$2:$B$200,"NO ENCONTRADO",0,1),""))</f>
        <v>TORNOHIMEC SAS</v>
      </c>
      <c r="G820" s="47" t="str">
        <f t="array" ref="G820">IF(B820="","",IFERROR(XLOOKUP(B820,DATA!$B$4:$B$2103,DATA!$L$4:$L$2103,"",0,1),""))</f>
        <v>UND</v>
      </c>
      <c r="H820" s="47">
        <f t="array" ref="H820">IF(B820="","",IFERROR(XLOOKUP(B820,DATA!$B$4:$B$2103,DATA!$E$4:$E$2103,0,0,1),0))</f>
        <v>63</v>
      </c>
      <c r="I820" s="48">
        <f t="array" ref="I820">IF(B820="","",IFERROR(XLOOKUP(B820,DATA!$B$4:$B$2103,DATA!$F$4:$F$2103,0,0,1),0))</f>
        <v>499.8</v>
      </c>
      <c r="J820" s="48">
        <f t="shared" si="1"/>
        <v>31487.4</v>
      </c>
      <c r="K820" s="47">
        <f t="array" ref="K820">IF(B820="","",IFERROR(XLOOKUP(B820,DATA!$B$4:$B$2103,DATA!$N$4:$N$2103,0,0,1),0))</f>
        <v>36</v>
      </c>
      <c r="L820" s="85">
        <f t="shared" si="2"/>
        <v>0.09863013699</v>
      </c>
      <c r="M820" s="47">
        <f t="array" ref="M820">IF(B820="","",IFERROR(XLOOKUP(B820,DATA!$B$4:$B$2103,DATA!$P$4:$P$2103,0,0,1),0))</f>
        <v>0</v>
      </c>
      <c r="N820" s="47">
        <f t="shared" si="3"/>
        <v>0</v>
      </c>
      <c r="O820" s="47">
        <f t="shared" si="4"/>
        <v>1</v>
      </c>
      <c r="P820" s="47">
        <f t="shared" si="5"/>
        <v>639</v>
      </c>
      <c r="Q820" s="47" t="str">
        <f t="shared" si="6"/>
        <v>EXCESO</v>
      </c>
      <c r="R820" s="47" t="str">
        <f t="shared" si="7"/>
        <v>EVALUAR REDUCCION</v>
      </c>
      <c r="S820" s="47">
        <f t="shared" si="8"/>
        <v>0</v>
      </c>
      <c r="T820" s="48">
        <f t="shared" si="9"/>
        <v>0</v>
      </c>
      <c r="U820" s="47" t="str">
        <f t="array" ref="U820">IF(B820="","",IFERROR(XLOOKUP(B820,DATA!$B$4:$B$2103,DATA!$M$4:$M$2103,"",0,1),""))</f>
        <v>B</v>
      </c>
      <c r="V820" s="47" t="str">
        <f t="array" ref="V820">IF(B820="","",IFERROR(XLOOKUP(B820,DATA!$B$4:$B$2103,DATA!$X$4:$X$2103,"",0,1),""))</f>
        <v>SU01E0203</v>
      </c>
      <c r="W820" s="47" t="str">
        <f t="array" ref="W820">IF(B820="","",IFERROR(XLOOKUP(B820,DATA!$B$4:$B$2103,DATA!$H$4:$H$2103,"",0,1),""))</f>
        <v>PLATAFORMA</v>
      </c>
      <c r="X820" s="47" t="str">
        <f t="shared" si="10"/>
        <v>3-MEDIA</v>
      </c>
      <c r="Y820" s="65" t="str">
        <f t="shared" si="11"/>
        <v/>
      </c>
      <c r="Z820" s="47" t="str">
        <f t="shared" si="12"/>
        <v/>
      </c>
    </row>
    <row r="821" ht="15.75" customHeight="1">
      <c r="B821" s="52">
        <f>IF(DATA!B821="","",DATA!B821)</f>
        <v>7640214</v>
      </c>
      <c r="C821" s="52" t="str">
        <f t="array" ref="C821">IF(B821="","",IFERROR(XLOOKUP(B821,DATA!$B$4:$B$2103,DATA!$D$4:$D$2103,"",0,1),""))</f>
        <v/>
      </c>
      <c r="D821" s="52" t="str">
        <f t="array" ref="D821">IF(B821="","",IFERROR(XLOOKUP(B821,DATA!$B$4:$B$2103,DATA!$C$4:$C$2103,"",0,1),""))</f>
        <v>ORING MILIMETRICO EN NITRILO 2*8*12</v>
      </c>
      <c r="E821" s="52">
        <f t="array" ref="E821">IF(B821="","",IFERROR(XLOOKUP(B821,DATA!$B$4:$B$2103,DATA!$W$4:$W$2103,"",0,1),""))</f>
        <v>901327111</v>
      </c>
      <c r="F821" s="52" t="str">
        <f t="array" ref="F821">IF(B821="","",IFERROR(XLOOKUP(E821,PROVEEDORES!$A$2:$A$200,PROVEEDORES!$B$2:$B$200,"NO ENCONTRADO",0,1),""))</f>
        <v>TORNOHIMEC SAS</v>
      </c>
      <c r="G821" s="52" t="str">
        <f t="array" ref="G821">IF(B821="","",IFERROR(XLOOKUP(B821,DATA!$B$4:$B$2103,DATA!$L$4:$L$2103,"",0,1),""))</f>
        <v>UND</v>
      </c>
      <c r="H821" s="52">
        <f t="array" ref="H821">IF(B821="","",IFERROR(XLOOKUP(B821,DATA!$B$4:$B$2103,DATA!$E$4:$E$2103,0,0,1),0))</f>
        <v>59</v>
      </c>
      <c r="I821" s="53">
        <f t="array" ref="I821">IF(B821="","",IFERROR(XLOOKUP(B821,DATA!$B$4:$B$2103,DATA!$F$4:$F$2103,0,0,1),0))</f>
        <v>622.37</v>
      </c>
      <c r="J821" s="53">
        <f t="shared" si="1"/>
        <v>36719.83</v>
      </c>
      <c r="K821" s="52">
        <f t="array" ref="K821">IF(B821="","",IFERROR(XLOOKUP(B821,DATA!$B$4:$B$2103,DATA!$N$4:$N$2103,0,0,1),0))</f>
        <v>470</v>
      </c>
      <c r="L821" s="86">
        <f t="shared" si="2"/>
        <v>1.287671233</v>
      </c>
      <c r="M821" s="52">
        <f t="array" ref="M821">IF(B821="","",IFERROR(XLOOKUP(B821,DATA!$B$4:$B$2103,DATA!$P$4:$P$2103,0,0,1),0))</f>
        <v>0</v>
      </c>
      <c r="N821" s="52">
        <f t="shared" si="3"/>
        <v>5</v>
      </c>
      <c r="O821" s="52">
        <f t="shared" si="4"/>
        <v>14</v>
      </c>
      <c r="P821" s="52">
        <f t="shared" si="5"/>
        <v>46</v>
      </c>
      <c r="Q821" s="52" t="str">
        <f t="shared" si="6"/>
        <v>OPTIMO</v>
      </c>
      <c r="R821" s="52" t="str">
        <f t="shared" si="7"/>
        <v>NIVEL OPTIMO</v>
      </c>
      <c r="S821" s="52">
        <f t="shared" si="8"/>
        <v>0</v>
      </c>
      <c r="T821" s="53">
        <f t="shared" si="9"/>
        <v>0</v>
      </c>
      <c r="U821" s="52" t="str">
        <f t="array" ref="U821">IF(B821="","",IFERROR(XLOOKUP(B821,DATA!$B$4:$B$2103,DATA!$M$4:$M$2103,"",0,1),""))</f>
        <v>A</v>
      </c>
      <c r="V821" s="52" t="str">
        <f t="array" ref="V821">IF(B821="","",IFERROR(XLOOKUP(B821,DATA!$B$4:$B$2103,DATA!$X$4:$X$2103,"",0,1),""))</f>
        <v>SU01F0303</v>
      </c>
      <c r="W821" s="52" t="str">
        <f t="array" ref="W821">IF(B821="","",IFERROR(XLOOKUP(B821,DATA!$B$4:$B$2103,DATA!$H$4:$H$2103,"",0,1),""))</f>
        <v>PLATAFORMA</v>
      </c>
      <c r="X821" s="52" t="str">
        <f t="shared" si="10"/>
        <v>2-ALTA</v>
      </c>
      <c r="Y821" s="87" t="str">
        <f t="shared" si="11"/>
        <v/>
      </c>
      <c r="Z821" s="52" t="str">
        <f t="shared" si="12"/>
        <v/>
      </c>
    </row>
    <row r="822" ht="15.75" customHeight="1">
      <c r="B822" s="47">
        <f>IF(DATA!B822="","",DATA!B822)</f>
        <v>7640215</v>
      </c>
      <c r="C822" s="47" t="str">
        <f t="array" ref="C822">IF(B822="","",IFERROR(XLOOKUP(B822,DATA!$B$4:$B$2103,DATA!$D$4:$D$2103,"",0,1),""))</f>
        <v/>
      </c>
      <c r="D822" s="47" t="str">
        <f t="array" ref="D822">IF(B822="","",IFERROR(XLOOKUP(B822,DATA!$B$4:$B$2103,DATA!$C$4:$C$2103,"",0,1),""))</f>
        <v>ORING MILIMETRICO EN NITRILO 1,5*8*11</v>
      </c>
      <c r="E822" s="47">
        <f t="array" ref="E822">IF(B822="","",IFERROR(XLOOKUP(B822,DATA!$B$4:$B$2103,DATA!$W$4:$W$2103,"",0,1),""))</f>
        <v>901327111</v>
      </c>
      <c r="F822" s="47" t="str">
        <f t="array" ref="F822">IF(B822="","",IFERROR(XLOOKUP(E822,PROVEEDORES!$A$2:$A$200,PROVEEDORES!$B$2:$B$200,"NO ENCONTRADO",0,1),""))</f>
        <v>TORNOHIMEC SAS</v>
      </c>
      <c r="G822" s="47" t="str">
        <f t="array" ref="G822">IF(B822="","",IFERROR(XLOOKUP(B822,DATA!$B$4:$B$2103,DATA!$L$4:$L$2103,"",0,1),""))</f>
        <v>UND</v>
      </c>
      <c r="H822" s="47">
        <f t="array" ref="H822">IF(B822="","",IFERROR(XLOOKUP(B822,DATA!$B$4:$B$2103,DATA!$E$4:$E$2103,0,0,1),0))</f>
        <v>59</v>
      </c>
      <c r="I822" s="48">
        <f t="array" ref="I822">IF(B822="","",IFERROR(XLOOKUP(B822,DATA!$B$4:$B$2103,DATA!$F$4:$F$2103,0,0,1),0))</f>
        <v>509.32</v>
      </c>
      <c r="J822" s="48">
        <f t="shared" si="1"/>
        <v>30049.88</v>
      </c>
      <c r="K822" s="47">
        <f t="array" ref="K822">IF(B822="","",IFERROR(XLOOKUP(B822,DATA!$B$4:$B$2103,DATA!$N$4:$N$2103,0,0,1),0))</f>
        <v>499</v>
      </c>
      <c r="L822" s="85">
        <f t="shared" si="2"/>
        <v>1.367123288</v>
      </c>
      <c r="M822" s="47">
        <f t="array" ref="M822">IF(B822="","",IFERROR(XLOOKUP(B822,DATA!$B$4:$B$2103,DATA!$P$4:$P$2103,0,0,1),0))</f>
        <v>0</v>
      </c>
      <c r="N822" s="47">
        <f t="shared" si="3"/>
        <v>5</v>
      </c>
      <c r="O822" s="47">
        <f t="shared" si="4"/>
        <v>15</v>
      </c>
      <c r="P822" s="47">
        <f t="shared" si="5"/>
        <v>43</v>
      </c>
      <c r="Q822" s="47" t="str">
        <f t="shared" si="6"/>
        <v>OPTIMO</v>
      </c>
      <c r="R822" s="47" t="str">
        <f t="shared" si="7"/>
        <v>NIVEL OPTIMO</v>
      </c>
      <c r="S822" s="47">
        <f t="shared" si="8"/>
        <v>0</v>
      </c>
      <c r="T822" s="48">
        <f t="shared" si="9"/>
        <v>0</v>
      </c>
      <c r="U822" s="47" t="str">
        <f t="array" ref="U822">IF(B822="","",IFERROR(XLOOKUP(B822,DATA!$B$4:$B$2103,DATA!$M$4:$M$2103,"",0,1),""))</f>
        <v>A</v>
      </c>
      <c r="V822" s="47" t="str">
        <f t="array" ref="V822">IF(B822="","",IFERROR(XLOOKUP(B822,DATA!$B$4:$B$2103,DATA!$X$4:$X$2103,"",0,1),""))</f>
        <v>SU01F0303</v>
      </c>
      <c r="W822" s="47" t="str">
        <f t="array" ref="W822">IF(B822="","",IFERROR(XLOOKUP(B822,DATA!$B$4:$B$2103,DATA!$H$4:$H$2103,"",0,1),""))</f>
        <v>PLATAFORMA</v>
      </c>
      <c r="X822" s="47" t="str">
        <f t="shared" si="10"/>
        <v>2-ALTA</v>
      </c>
      <c r="Y822" s="65" t="str">
        <f t="shared" si="11"/>
        <v/>
      </c>
      <c r="Z822" s="47" t="str">
        <f t="shared" si="12"/>
        <v/>
      </c>
    </row>
    <row r="823" ht="15.75" customHeight="1">
      <c r="B823" s="52">
        <f>IF(DATA!B823="","",DATA!B823)</f>
        <v>7640216</v>
      </c>
      <c r="C823" s="52">
        <f t="array" ref="C823">IF(B823="","",IFERROR(XLOOKUP(B823,DATA!$B$4:$B$2103,DATA!$D$4:$D$2103,"",0,1),""))</f>
        <v>60113395</v>
      </c>
      <c r="D823" s="52" t="str">
        <f t="array" ref="D823">IF(B823="","",IFERROR(XLOOKUP(B823,DATA!$B$4:$B$2103,DATA!$C$4:$C$2103,"",0,1),""))</f>
        <v>TORNILLO VARILLA NIVELADORA</v>
      </c>
      <c r="E823" s="52">
        <f t="array" ref="E823">IF(B823="","",IFERROR(XLOOKUP(B823,DATA!$B$4:$B$2103,DATA!$W$4:$W$2103,"",0,1),""))</f>
        <v>900315569</v>
      </c>
      <c r="F823" s="52" t="str">
        <f t="array" ref="F823">IF(B823="","",IFERROR(XLOOKUP(E823,PROVEEDORES!$A$2:$A$200,PROVEEDORES!$B$2:$B$200,"NO ENCONTRADO",0,1),""))</f>
        <v>VOLVO GROUP COLOMBIA S A S</v>
      </c>
      <c r="G823" s="52" t="str">
        <f t="array" ref="G823">IF(B823="","",IFERROR(XLOOKUP(B823,DATA!$B$4:$B$2103,DATA!$L$4:$L$2103,"",0,1),""))</f>
        <v>UND</v>
      </c>
      <c r="H823" s="52">
        <f t="array" ref="H823">IF(B823="","",IFERROR(XLOOKUP(B823,DATA!$B$4:$B$2103,DATA!$E$4:$E$2103,0,0,1),0))</f>
        <v>0</v>
      </c>
      <c r="I823" s="53">
        <f t="array" ref="I823">IF(B823="","",IFERROR(XLOOKUP(B823,DATA!$B$4:$B$2103,DATA!$F$4:$F$2103,0,0,1),0))</f>
        <v>5000</v>
      </c>
      <c r="J823" s="53">
        <f t="shared" si="1"/>
        <v>0</v>
      </c>
      <c r="K823" s="52">
        <f t="array" ref="K823">IF(B823="","",IFERROR(XLOOKUP(B823,DATA!$B$4:$B$2103,DATA!$N$4:$N$2103,0,0,1),0))</f>
        <v>0</v>
      </c>
      <c r="L823" s="86">
        <f t="shared" si="2"/>
        <v>0</v>
      </c>
      <c r="M823" s="52">
        <f t="array" ref="M823">IF(B823="","",IFERROR(XLOOKUP(B823,DATA!$B$4:$B$2103,DATA!$P$4:$P$2103,0,0,1),0))</f>
        <v>0</v>
      </c>
      <c r="N823" s="52">
        <f t="shared" si="3"/>
        <v>0</v>
      </c>
      <c r="O823" s="52">
        <f t="shared" si="4"/>
        <v>0</v>
      </c>
      <c r="P823" s="52" t="str">
        <f t="shared" si="5"/>
        <v/>
      </c>
      <c r="Q823" s="52" t="str">
        <f t="shared" si="6"/>
        <v>CRITICO</v>
      </c>
      <c r="R823" s="52" t="str">
        <f t="shared" si="7"/>
        <v>PEDIR INMEDIATAMENTE</v>
      </c>
      <c r="S823" s="52">
        <f t="shared" si="8"/>
        <v>0</v>
      </c>
      <c r="T823" s="53">
        <f t="shared" si="9"/>
        <v>0</v>
      </c>
      <c r="U823" s="52" t="str">
        <f t="array" ref="U823">IF(B823="","",IFERROR(XLOOKUP(B823,DATA!$B$4:$B$2103,DATA!$M$4:$M$2103,"",0,1),""))</f>
        <v>C</v>
      </c>
      <c r="V823" s="52" t="str">
        <f t="array" ref="V823">IF(B823="","",IFERROR(XLOOKUP(B823,DATA!$B$4:$B$2103,DATA!$X$4:$X$2103,"",0,1),""))</f>
        <v>SU01A0202</v>
      </c>
      <c r="W823" s="52" t="str">
        <f t="array" ref="W823">IF(B823="","",IFERROR(XLOOKUP(B823,DATA!$B$4:$B$2103,DATA!$H$4:$H$2103,"",0,1),""))</f>
        <v>PLATAFORMA</v>
      </c>
      <c r="X823" s="52" t="str">
        <f t="shared" si="10"/>
        <v>4-BAJA</v>
      </c>
      <c r="Y823" s="87" t="str">
        <f t="shared" si="11"/>
        <v/>
      </c>
      <c r="Z823" s="52">
        <f t="shared" si="12"/>
        <v>7640216</v>
      </c>
    </row>
    <row r="824" ht="15.75" customHeight="1">
      <c r="B824" s="47">
        <f>IF(DATA!B824="","",DATA!B824)</f>
        <v>7640217</v>
      </c>
      <c r="C824" s="47">
        <f t="array" ref="C824">IF(B824="","",IFERROR(XLOOKUP(B824,DATA!$B$4:$B$2103,DATA!$D$4:$D$2103,"",0,1),""))</f>
        <v>20524512</v>
      </c>
      <c r="D824" s="47" t="str">
        <f t="array" ref="D824">IF(B824="","",IFERROR(XLOOKUP(B824,DATA!$B$4:$B$2103,DATA!$C$4:$C$2103,"",0,1),""))</f>
        <v>LAMINA VARILLA NIVELADORA IZQUIERDA</v>
      </c>
      <c r="E824" s="47">
        <f t="array" ref="E824">IF(B824="","",IFERROR(XLOOKUP(B824,DATA!$B$4:$B$2103,DATA!$W$4:$W$2103,"",0,1),""))</f>
        <v>901327111</v>
      </c>
      <c r="F824" s="47" t="str">
        <f t="array" ref="F824">IF(B824="","",IFERROR(XLOOKUP(E824,PROVEEDORES!$A$2:$A$200,PROVEEDORES!$B$2:$B$200,"NO ENCONTRADO",0,1),""))</f>
        <v>TORNOHIMEC SAS</v>
      </c>
      <c r="G824" s="47" t="str">
        <f t="array" ref="G824">IF(B824="","",IFERROR(XLOOKUP(B824,DATA!$B$4:$B$2103,DATA!$L$4:$L$2103,"",0,1),""))</f>
        <v>UND</v>
      </c>
      <c r="H824" s="47">
        <f t="array" ref="H824">IF(B824="","",IFERROR(XLOOKUP(B824,DATA!$B$4:$B$2103,DATA!$E$4:$E$2103,0,0,1),0))</f>
        <v>9</v>
      </c>
      <c r="I824" s="48">
        <f t="array" ref="I824">IF(B824="","",IFERROR(XLOOKUP(B824,DATA!$B$4:$B$2103,DATA!$F$4:$F$2103,0,0,1),0))</f>
        <v>17850</v>
      </c>
      <c r="J824" s="48">
        <f t="shared" si="1"/>
        <v>160650</v>
      </c>
      <c r="K824" s="47">
        <f t="array" ref="K824">IF(B824="","",IFERROR(XLOOKUP(B824,DATA!$B$4:$B$2103,DATA!$N$4:$N$2103,0,0,1),0))</f>
        <v>1</v>
      </c>
      <c r="L824" s="85">
        <f t="shared" si="2"/>
        <v>0.002739726027</v>
      </c>
      <c r="M824" s="47">
        <f t="array" ref="M824">IF(B824="","",IFERROR(XLOOKUP(B824,DATA!$B$4:$B$2103,DATA!$P$4:$P$2103,0,0,1),0))</f>
        <v>0</v>
      </c>
      <c r="N824" s="47">
        <f t="shared" si="3"/>
        <v>0</v>
      </c>
      <c r="O824" s="47">
        <f t="shared" si="4"/>
        <v>0</v>
      </c>
      <c r="P824" s="47">
        <f t="shared" si="5"/>
        <v>3285</v>
      </c>
      <c r="Q824" s="47" t="str">
        <f t="shared" si="6"/>
        <v>EXCESO</v>
      </c>
      <c r="R824" s="47" t="str">
        <f t="shared" si="7"/>
        <v>EVALUAR REDUCCION</v>
      </c>
      <c r="S824" s="47">
        <f t="shared" si="8"/>
        <v>0</v>
      </c>
      <c r="T824" s="48">
        <f t="shared" si="9"/>
        <v>0</v>
      </c>
      <c r="U824" s="47" t="str">
        <f t="array" ref="U824">IF(B824="","",IFERROR(XLOOKUP(B824,DATA!$B$4:$B$2103,DATA!$M$4:$M$2103,"",0,1),""))</f>
        <v>C</v>
      </c>
      <c r="V824" s="47" t="str">
        <f t="array" ref="V824">IF(B824="","",IFERROR(XLOOKUP(B824,DATA!$B$4:$B$2103,DATA!$X$4:$X$2103,"",0,1),""))</f>
        <v>SU01F0204</v>
      </c>
      <c r="W824" s="47" t="str">
        <f t="array" ref="W824">IF(B824="","",IFERROR(XLOOKUP(B824,DATA!$B$4:$B$2103,DATA!$H$4:$H$2103,"",0,1),""))</f>
        <v>PLATAFORMA</v>
      </c>
      <c r="X824" s="47" t="str">
        <f t="shared" si="10"/>
        <v>4-BAJA</v>
      </c>
      <c r="Y824" s="65" t="str">
        <f t="shared" si="11"/>
        <v/>
      </c>
      <c r="Z824" s="47" t="str">
        <f t="shared" si="12"/>
        <v/>
      </c>
    </row>
    <row r="825" ht="15.75" customHeight="1">
      <c r="B825" s="52">
        <f>IF(DATA!B825="","",DATA!B825)</f>
        <v>7640218</v>
      </c>
      <c r="C825" s="52">
        <f t="array" ref="C825">IF(B825="","",IFERROR(XLOOKUP(B825,DATA!$B$4:$B$2103,DATA!$D$4:$D$2103,"",0,1),""))</f>
        <v>20524512</v>
      </c>
      <c r="D825" s="52" t="str">
        <f t="array" ref="D825">IF(B825="","",IFERROR(XLOOKUP(B825,DATA!$B$4:$B$2103,DATA!$C$4:$C$2103,"",0,1),""))</f>
        <v>LAMINA VARILLA NIVELADORA DERECHA</v>
      </c>
      <c r="E825" s="52">
        <f t="array" ref="E825">IF(B825="","",IFERROR(XLOOKUP(B825,DATA!$B$4:$B$2103,DATA!$W$4:$W$2103,"",0,1),""))</f>
        <v>901327111</v>
      </c>
      <c r="F825" s="52" t="str">
        <f t="array" ref="F825">IF(B825="","",IFERROR(XLOOKUP(E825,PROVEEDORES!$A$2:$A$200,PROVEEDORES!$B$2:$B$200,"NO ENCONTRADO",0,1),""))</f>
        <v>TORNOHIMEC SAS</v>
      </c>
      <c r="G825" s="52" t="str">
        <f t="array" ref="G825">IF(B825="","",IFERROR(XLOOKUP(B825,DATA!$B$4:$B$2103,DATA!$L$4:$L$2103,"",0,1),""))</f>
        <v>UND</v>
      </c>
      <c r="H825" s="52">
        <f t="array" ref="H825">IF(B825="","",IFERROR(XLOOKUP(B825,DATA!$B$4:$B$2103,DATA!$E$4:$E$2103,0,0,1),0))</f>
        <v>9</v>
      </c>
      <c r="I825" s="53">
        <f t="array" ref="I825">IF(B825="","",IFERROR(XLOOKUP(B825,DATA!$B$4:$B$2103,DATA!$F$4:$F$2103,0,0,1),0))</f>
        <v>17850</v>
      </c>
      <c r="J825" s="53">
        <f t="shared" si="1"/>
        <v>160650</v>
      </c>
      <c r="K825" s="52">
        <f t="array" ref="K825">IF(B825="","",IFERROR(XLOOKUP(B825,DATA!$B$4:$B$2103,DATA!$N$4:$N$2103,0,0,1),0))</f>
        <v>1</v>
      </c>
      <c r="L825" s="86">
        <f t="shared" si="2"/>
        <v>0.002739726027</v>
      </c>
      <c r="M825" s="52">
        <f t="array" ref="M825">IF(B825="","",IFERROR(XLOOKUP(B825,DATA!$B$4:$B$2103,DATA!$P$4:$P$2103,0,0,1),0))</f>
        <v>0</v>
      </c>
      <c r="N825" s="52">
        <f t="shared" si="3"/>
        <v>0</v>
      </c>
      <c r="O825" s="52">
        <f t="shared" si="4"/>
        <v>0</v>
      </c>
      <c r="P825" s="52">
        <f t="shared" si="5"/>
        <v>3285</v>
      </c>
      <c r="Q825" s="52" t="str">
        <f t="shared" si="6"/>
        <v>EXCESO</v>
      </c>
      <c r="R825" s="52" t="str">
        <f t="shared" si="7"/>
        <v>EVALUAR REDUCCION</v>
      </c>
      <c r="S825" s="52">
        <f t="shared" si="8"/>
        <v>0</v>
      </c>
      <c r="T825" s="53">
        <f t="shared" si="9"/>
        <v>0</v>
      </c>
      <c r="U825" s="52" t="str">
        <f t="array" ref="U825">IF(B825="","",IFERROR(XLOOKUP(B825,DATA!$B$4:$B$2103,DATA!$M$4:$M$2103,"",0,1),""))</f>
        <v>C</v>
      </c>
      <c r="V825" s="52" t="str">
        <f t="array" ref="V825">IF(B825="","",IFERROR(XLOOKUP(B825,DATA!$B$4:$B$2103,DATA!$X$4:$X$2103,"",0,1),""))</f>
        <v>SU01F0204</v>
      </c>
      <c r="W825" s="52" t="str">
        <f t="array" ref="W825">IF(B825="","",IFERROR(XLOOKUP(B825,DATA!$B$4:$B$2103,DATA!$H$4:$H$2103,"",0,1),""))</f>
        <v>PLATAFORMA</v>
      </c>
      <c r="X825" s="52" t="str">
        <f t="shared" si="10"/>
        <v>4-BAJA</v>
      </c>
      <c r="Y825" s="87" t="str">
        <f t="shared" si="11"/>
        <v/>
      </c>
      <c r="Z825" s="52" t="str">
        <f t="shared" si="12"/>
        <v/>
      </c>
    </row>
    <row r="826" ht="15.75" customHeight="1">
      <c r="B826" s="47">
        <f>IF(DATA!B826="","",DATA!B826)</f>
        <v>7640219</v>
      </c>
      <c r="C826" s="47">
        <f t="array" ref="C826">IF(B826="","",IFERROR(XLOOKUP(B826,DATA!$B$4:$B$2103,DATA!$D$4:$D$2103,"",0,1),""))</f>
        <v>24379821</v>
      </c>
      <c r="D826" s="47" t="str">
        <f t="array" ref="D826">IF(B826="","",IFERROR(XLOOKUP(B826,DATA!$B$4:$B$2103,DATA!$C$4:$C$2103,"",0,1),""))</f>
        <v>MODULADORA DE 2 CANALES</v>
      </c>
      <c r="E826" s="47">
        <f t="array" ref="E826">IF(B826="","",IFERROR(XLOOKUP(B826,DATA!$B$4:$B$2103,DATA!$W$4:$W$2103,"",0,1),""))</f>
        <v>900396484</v>
      </c>
      <c r="F826" s="47" t="str">
        <f t="array" ref="F826">IF(B826="","",IFERROR(XLOOKUP(E826,PROVEEDORES!$A$2:$A$200,PROVEEDORES!$B$2:$B$200,"NO ENCONTRADO",0,1),""))</f>
        <v>ELECTROFRENORR S.A.S.</v>
      </c>
      <c r="G826" s="47" t="str">
        <f t="array" ref="G826">IF(B826="","",IFERROR(XLOOKUP(B826,DATA!$B$4:$B$2103,DATA!$L$4:$L$2103,"",0,1),""))</f>
        <v>UND</v>
      </c>
      <c r="H826" s="47">
        <f t="array" ref="H826">IF(B826="","",IFERROR(XLOOKUP(B826,DATA!$B$4:$B$2103,DATA!$E$4:$E$2103,0,0,1),0))</f>
        <v>1</v>
      </c>
      <c r="I826" s="48">
        <f t="array" ref="I826">IF(B826="","",IFERROR(XLOOKUP(B826,DATA!$B$4:$B$2103,DATA!$F$4:$F$2103,0,0,1),0))</f>
        <v>2201500</v>
      </c>
      <c r="J826" s="48">
        <f t="shared" si="1"/>
        <v>2201500</v>
      </c>
      <c r="K826" s="47">
        <f t="array" ref="K826">IF(B826="","",IFERROR(XLOOKUP(B826,DATA!$B$4:$B$2103,DATA!$N$4:$N$2103,0,0,1),0))</f>
        <v>3</v>
      </c>
      <c r="L826" s="85">
        <f t="shared" si="2"/>
        <v>0.008219178082</v>
      </c>
      <c r="M826" s="47">
        <f t="array" ref="M826">IF(B826="","",IFERROR(XLOOKUP(B826,DATA!$B$4:$B$2103,DATA!$P$4:$P$2103,0,0,1),0))</f>
        <v>0</v>
      </c>
      <c r="N826" s="47">
        <f t="shared" si="3"/>
        <v>0</v>
      </c>
      <c r="O826" s="47">
        <f t="shared" si="4"/>
        <v>0</v>
      </c>
      <c r="P826" s="47">
        <f t="shared" si="5"/>
        <v>122</v>
      </c>
      <c r="Q826" s="47" t="str">
        <f t="shared" si="6"/>
        <v>OPTIMO</v>
      </c>
      <c r="R826" s="47" t="str">
        <f t="shared" si="7"/>
        <v>NIVEL OPTIMO</v>
      </c>
      <c r="S826" s="47">
        <f t="shared" si="8"/>
        <v>0</v>
      </c>
      <c r="T826" s="48">
        <f t="shared" si="9"/>
        <v>0</v>
      </c>
      <c r="U826" s="47" t="str">
        <f t="array" ref="U826">IF(B826="","",IFERROR(XLOOKUP(B826,DATA!$B$4:$B$2103,DATA!$M$4:$M$2103,"",0,1),""))</f>
        <v>A</v>
      </c>
      <c r="V826" s="47" t="str">
        <f t="array" ref="V826">IF(B826="","",IFERROR(XLOOKUP(B826,DATA!$B$4:$B$2103,DATA!$X$4:$X$2103,"",0,1),""))</f>
        <v>SU01A0202</v>
      </c>
      <c r="W826" s="47" t="str">
        <f t="array" ref="W826">IF(B826="","",IFERROR(XLOOKUP(B826,DATA!$B$4:$B$2103,DATA!$H$4:$H$2103,"",0,1),""))</f>
        <v>PLATAFORMA</v>
      </c>
      <c r="X826" s="47" t="str">
        <f t="shared" si="10"/>
        <v>2-ALTA</v>
      </c>
      <c r="Y826" s="65" t="str">
        <f t="shared" si="11"/>
        <v/>
      </c>
      <c r="Z826" s="47" t="str">
        <f t="shared" si="12"/>
        <v/>
      </c>
    </row>
    <row r="827" ht="15.75" customHeight="1">
      <c r="B827" s="52" t="str">
        <f>IF(DATA!B827="","",DATA!B827)</f>
        <v>7640219-R</v>
      </c>
      <c r="C827" s="52">
        <f t="array" ref="C827">IF(B827="","",IFERROR(XLOOKUP(B827,DATA!$B$4:$B$2103,DATA!$D$4:$D$2103,"",0,1),""))</f>
        <v>24379821</v>
      </c>
      <c r="D827" s="52" t="str">
        <f t="array" ref="D827">IF(B827="","",IFERROR(XLOOKUP(B827,DATA!$B$4:$B$2103,DATA!$C$4:$C$2103,"",0,1),""))</f>
        <v>MODULADORA DE 2 CANALES</v>
      </c>
      <c r="E827" s="52">
        <f t="array" ref="E827">IF(B827="","",IFERROR(XLOOKUP(B827,DATA!$B$4:$B$2103,DATA!$W$4:$W$2103,"",0,1),""))</f>
        <v>900942907</v>
      </c>
      <c r="F827" s="52" t="str">
        <f t="array" ref="F827">IF(B827="","",IFERROR(XLOOKUP(E827,PROVEEDORES!$A$2:$A$200,PROVEEDORES!$B$2:$B$200,"NO ENCONTRADO",0,1),""))</f>
        <v>ECOSISTEMAS JAFER SAS</v>
      </c>
      <c r="G827" s="52" t="str">
        <f t="array" ref="G827">IF(B827="","",IFERROR(XLOOKUP(B827,DATA!$B$4:$B$2103,DATA!$L$4:$L$2103,"",0,1),""))</f>
        <v>UND</v>
      </c>
      <c r="H827" s="52">
        <f t="array" ref="H827">IF(B827="","",IFERROR(XLOOKUP(B827,DATA!$B$4:$B$2103,DATA!$E$4:$E$2103,0,0,1),0))</f>
        <v>2</v>
      </c>
      <c r="I827" s="53">
        <f t="array" ref="I827">IF(B827="","",IFERROR(XLOOKUP(B827,DATA!$B$4:$B$2103,DATA!$F$4:$F$2103,0,0,1),0))</f>
        <v>571963.4</v>
      </c>
      <c r="J827" s="53">
        <f t="shared" si="1"/>
        <v>1143926.8</v>
      </c>
      <c r="K827" s="52">
        <f t="array" ref="K827">IF(B827="","",IFERROR(XLOOKUP(B827,DATA!$B$4:$B$2103,DATA!$N$4:$N$2103,0,0,1),0))</f>
        <v>1</v>
      </c>
      <c r="L827" s="86">
        <f t="shared" si="2"/>
        <v>0.002739726027</v>
      </c>
      <c r="M827" s="52">
        <f t="array" ref="M827">IF(B827="","",IFERROR(XLOOKUP(B827,DATA!$B$4:$B$2103,DATA!$P$4:$P$2103,0,0,1),0))</f>
        <v>0</v>
      </c>
      <c r="N827" s="52">
        <f t="shared" si="3"/>
        <v>0</v>
      </c>
      <c r="O827" s="52">
        <f t="shared" si="4"/>
        <v>0</v>
      </c>
      <c r="P827" s="52">
        <f t="shared" si="5"/>
        <v>730</v>
      </c>
      <c r="Q827" s="52" t="str">
        <f t="shared" si="6"/>
        <v>EXCESO</v>
      </c>
      <c r="R827" s="52" t="str">
        <f t="shared" si="7"/>
        <v>EVALUAR REDUCCION</v>
      </c>
      <c r="S827" s="52">
        <f t="shared" si="8"/>
        <v>0</v>
      </c>
      <c r="T827" s="53">
        <f t="shared" si="9"/>
        <v>0</v>
      </c>
      <c r="U827" s="52" t="str">
        <f t="array" ref="U827">IF(B827="","",IFERROR(XLOOKUP(B827,DATA!$B$4:$B$2103,DATA!$M$4:$M$2103,"",0,1),""))</f>
        <v>A</v>
      </c>
      <c r="V827" s="52" t="str">
        <f t="array" ref="V827">IF(B827="","",IFERROR(XLOOKUP(B827,DATA!$B$4:$B$2103,DATA!$X$4:$X$2103,"",0,1),""))</f>
        <v>SU01C0204</v>
      </c>
      <c r="W827" s="52" t="str">
        <f t="array" ref="W827">IF(B827="","",IFERROR(XLOOKUP(B827,DATA!$B$4:$B$2103,DATA!$H$4:$H$2103,"",0,1),""))</f>
        <v>PLATAFORMA</v>
      </c>
      <c r="X827" s="52" t="str">
        <f t="shared" si="10"/>
        <v>2-ALTA</v>
      </c>
      <c r="Y827" s="87" t="str">
        <f t="shared" si="11"/>
        <v/>
      </c>
      <c r="Z827" s="52" t="str">
        <f t="shared" si="12"/>
        <v/>
      </c>
    </row>
    <row r="828" ht="15.75" customHeight="1">
      <c r="B828" s="47">
        <f>IF(DATA!B828="","",DATA!B828)</f>
        <v>77100026</v>
      </c>
      <c r="C828" s="47">
        <f t="array" ref="C828">IF(B828="","",IFERROR(XLOOKUP(B828,DATA!$B$4:$B$2103,DATA!$D$4:$D$2103,"",0,1),""))</f>
        <v>1482</v>
      </c>
      <c r="D828" s="47" t="str">
        <f t="array" ref="D828">IF(B828="","",IFERROR(XLOOKUP(B828,DATA!$B$4:$B$2103,DATA!$C$4:$C$2103,"",0,1),""))</f>
        <v>VASTAGO PARA REPARACIÓN LLANTAS DIAMETRO 6MM (1/4")</v>
      </c>
      <c r="E828" s="47">
        <f t="array" ref="E828">IF(B828="","",IFERROR(XLOOKUP(B828,DATA!$B$4:$B$2103,DATA!$W$4:$W$2103,"",0,1),""))</f>
        <v>900449648</v>
      </c>
      <c r="F828" s="47" t="str">
        <f t="array" ref="F828">IF(B828="","",IFERROR(XLOOKUP(E828,PROVEEDORES!$A$2:$A$200,PROVEEDORES!$B$2:$B$200,"NO ENCONTRADO",0,1),""))</f>
        <v>SUMILOGISTICA S.A.S.</v>
      </c>
      <c r="G828" s="47" t="str">
        <f t="array" ref="G828">IF(B828="","",IFERROR(XLOOKUP(B828,DATA!$B$4:$B$2103,DATA!$L$4:$L$2103,"",0,1),""))</f>
        <v>UND</v>
      </c>
      <c r="H828" s="47">
        <f t="array" ref="H828">IF(B828="","",IFERROR(XLOOKUP(B828,DATA!$B$4:$B$2103,DATA!$E$4:$E$2103,0,0,1),0))</f>
        <v>16</v>
      </c>
      <c r="I828" s="48">
        <f t="array" ref="I828">IF(B828="","",IFERROR(XLOOKUP(B828,DATA!$B$4:$B$2103,DATA!$F$4:$F$2103,0,0,1),0))</f>
        <v>2939.3</v>
      </c>
      <c r="J828" s="48">
        <f t="shared" si="1"/>
        <v>47028.8</v>
      </c>
      <c r="K828" s="47">
        <f t="array" ref="K828">IF(B828="","",IFERROR(XLOOKUP(B828,DATA!$B$4:$B$2103,DATA!$N$4:$N$2103,0,0,1),0))</f>
        <v>153</v>
      </c>
      <c r="L828" s="85">
        <f t="shared" si="2"/>
        <v>0.4191780822</v>
      </c>
      <c r="M828" s="47">
        <f t="array" ref="M828">IF(B828="","",IFERROR(XLOOKUP(B828,DATA!$B$4:$B$2103,DATA!$P$4:$P$2103,0,0,1),0))</f>
        <v>0</v>
      </c>
      <c r="N828" s="47">
        <f t="shared" si="3"/>
        <v>1</v>
      </c>
      <c r="O828" s="47">
        <f t="shared" si="4"/>
        <v>4</v>
      </c>
      <c r="P828" s="47">
        <f t="shared" si="5"/>
        <v>38</v>
      </c>
      <c r="Q828" s="47" t="str">
        <f t="shared" si="6"/>
        <v>OPTIMO</v>
      </c>
      <c r="R828" s="47" t="str">
        <f t="shared" si="7"/>
        <v>NIVEL OPTIMO</v>
      </c>
      <c r="S828" s="47">
        <f t="shared" si="8"/>
        <v>0</v>
      </c>
      <c r="T828" s="48">
        <f t="shared" si="9"/>
        <v>0</v>
      </c>
      <c r="U828" s="47" t="str">
        <f t="array" ref="U828">IF(B828="","",IFERROR(XLOOKUP(B828,DATA!$B$4:$B$2103,DATA!$M$4:$M$2103,"",0,1),""))</f>
        <v>A</v>
      </c>
      <c r="V828" s="47" t="str">
        <f t="array" ref="V828">IF(B828="","",IFERROR(XLOOKUP(B828,DATA!$B$4:$B$2103,DATA!$X$4:$X$2103,"",0,1),""))</f>
        <v>SU01D0304</v>
      </c>
      <c r="W828" s="47" t="str">
        <f t="array" ref="W828">IF(B828="","",IFERROR(XLOOKUP(B828,DATA!$B$4:$B$2103,DATA!$H$4:$H$2103,"",0,1),""))</f>
        <v>LLANTAS</v>
      </c>
      <c r="X828" s="47" t="str">
        <f t="shared" si="10"/>
        <v>2-ALTA</v>
      </c>
      <c r="Y828" s="65" t="str">
        <f t="shared" si="11"/>
        <v/>
      </c>
      <c r="Z828" s="47" t="str">
        <f t="shared" si="12"/>
        <v/>
      </c>
    </row>
    <row r="829" ht="15.75" customHeight="1">
      <c r="B829" s="52">
        <f>IF(DATA!B829="","",DATA!B829)</f>
        <v>77100027</v>
      </c>
      <c r="C829" s="52">
        <f t="array" ref="C829">IF(B829="","",IFERROR(XLOOKUP(B829,DATA!$B$4:$B$2103,DATA!$D$4:$D$2103,"",0,1),""))</f>
        <v>1483</v>
      </c>
      <c r="D829" s="52" t="str">
        <f t="array" ref="D829">IF(B829="","",IFERROR(XLOOKUP(B829,DATA!$B$4:$B$2103,DATA!$C$4:$C$2103,"",0,1),""))</f>
        <v>VASTAGO PARA REPARACIÓN LLANTAS DIAMETRO 8MM (5/16")</v>
      </c>
      <c r="E829" s="52">
        <f t="array" ref="E829">IF(B829="","",IFERROR(XLOOKUP(B829,DATA!$B$4:$B$2103,DATA!$W$4:$W$2103,"",0,1),""))</f>
        <v>900449648</v>
      </c>
      <c r="F829" s="52" t="str">
        <f t="array" ref="F829">IF(B829="","",IFERROR(XLOOKUP(E829,PROVEEDORES!$A$2:$A$200,PROVEEDORES!$B$2:$B$200,"NO ENCONTRADO",0,1),""))</f>
        <v>SUMILOGISTICA S.A.S.</v>
      </c>
      <c r="G829" s="52" t="str">
        <f t="array" ref="G829">IF(B829="","",IFERROR(XLOOKUP(B829,DATA!$B$4:$B$2103,DATA!$L$4:$L$2103,"",0,1),""))</f>
        <v>UND</v>
      </c>
      <c r="H829" s="52">
        <f t="array" ref="H829">IF(B829="","",IFERROR(XLOOKUP(B829,DATA!$B$4:$B$2103,DATA!$E$4:$E$2103,0,0,1),0))</f>
        <v>62</v>
      </c>
      <c r="I829" s="53">
        <f t="array" ref="I829">IF(B829="","",IFERROR(XLOOKUP(B829,DATA!$B$4:$B$2103,DATA!$F$4:$F$2103,0,0,1),0))</f>
        <v>2939.3</v>
      </c>
      <c r="J829" s="53">
        <f t="shared" si="1"/>
        <v>182236.6</v>
      </c>
      <c r="K829" s="52">
        <f t="array" ref="K829">IF(B829="","",IFERROR(XLOOKUP(B829,DATA!$B$4:$B$2103,DATA!$N$4:$N$2103,0,0,1),0))</f>
        <v>1006</v>
      </c>
      <c r="L829" s="86">
        <f t="shared" si="2"/>
        <v>2.756164384</v>
      </c>
      <c r="M829" s="52">
        <f t="array" ref="M829">IF(B829="","",IFERROR(XLOOKUP(B829,DATA!$B$4:$B$2103,DATA!$P$4:$P$2103,0,0,1),0))</f>
        <v>0</v>
      </c>
      <c r="N829" s="52">
        <f t="shared" si="3"/>
        <v>10</v>
      </c>
      <c r="O829" s="52">
        <f t="shared" si="4"/>
        <v>29</v>
      </c>
      <c r="P829" s="52">
        <f t="shared" si="5"/>
        <v>22</v>
      </c>
      <c r="Q829" s="52" t="str">
        <f t="shared" si="6"/>
        <v>OPTIMO</v>
      </c>
      <c r="R829" s="52" t="str">
        <f t="shared" si="7"/>
        <v>NIVEL OPTIMO</v>
      </c>
      <c r="S829" s="52">
        <f t="shared" si="8"/>
        <v>0</v>
      </c>
      <c r="T829" s="53">
        <f t="shared" si="9"/>
        <v>0</v>
      </c>
      <c r="U829" s="52" t="str">
        <f t="array" ref="U829">IF(B829="","",IFERROR(XLOOKUP(B829,DATA!$B$4:$B$2103,DATA!$M$4:$M$2103,"",0,1),""))</f>
        <v>A</v>
      </c>
      <c r="V829" s="52" t="str">
        <f t="array" ref="V829">IF(B829="","",IFERROR(XLOOKUP(B829,DATA!$B$4:$B$2103,DATA!$X$4:$X$2103,"",0,1),""))</f>
        <v>SU01D0304</v>
      </c>
      <c r="W829" s="52" t="str">
        <f t="array" ref="W829">IF(B829="","",IFERROR(XLOOKUP(B829,DATA!$B$4:$B$2103,DATA!$H$4:$H$2103,"",0,1),""))</f>
        <v>LLANTAS</v>
      </c>
      <c r="X829" s="52" t="str">
        <f t="shared" si="10"/>
        <v>2-ALTA</v>
      </c>
      <c r="Y829" s="87" t="str">
        <f t="shared" si="11"/>
        <v/>
      </c>
      <c r="Z829" s="52" t="str">
        <f t="shared" si="12"/>
        <v/>
      </c>
    </row>
    <row r="830" ht="15.75" customHeight="1">
      <c r="B830" s="47">
        <f>IF(DATA!B830="","",DATA!B830)</f>
        <v>77100028</v>
      </c>
      <c r="C830" s="47" t="str">
        <f t="array" ref="C830">IF(B830="","",IFERROR(XLOOKUP(B830,DATA!$B$4:$B$2103,DATA!$D$4:$D$2103,"",0,1),""))</f>
        <v/>
      </c>
      <c r="D830" s="47" t="str">
        <f t="array" ref="D830">IF(B830="","",IFERROR(XLOOKUP(B830,DATA!$B$4:$B$2103,DATA!$C$4:$C$2103,"",0,1),""))</f>
        <v>VASTAGO PARA REPARACIÓN LLANTAS DIAMETRO 10MM (3/8")</v>
      </c>
      <c r="E830" s="47">
        <f t="array" ref="E830">IF(B830="","",IFERROR(XLOOKUP(B830,DATA!$B$4:$B$2103,DATA!$W$4:$W$2103,"",0,1),""))</f>
        <v>900449648</v>
      </c>
      <c r="F830" s="47" t="str">
        <f t="array" ref="F830">IF(B830="","",IFERROR(XLOOKUP(E830,PROVEEDORES!$A$2:$A$200,PROVEEDORES!$B$2:$B$200,"NO ENCONTRADO",0,1),""))</f>
        <v>SUMILOGISTICA S.A.S.</v>
      </c>
      <c r="G830" s="47" t="str">
        <f t="array" ref="G830">IF(B830="","",IFERROR(XLOOKUP(B830,DATA!$B$4:$B$2103,DATA!$L$4:$L$2103,"",0,1),""))</f>
        <v>UND</v>
      </c>
      <c r="H830" s="47">
        <f t="array" ref="H830">IF(B830="","",IFERROR(XLOOKUP(B830,DATA!$B$4:$B$2103,DATA!$E$4:$E$2103,0,0,1),0))</f>
        <v>72</v>
      </c>
      <c r="I830" s="48">
        <f t="array" ref="I830">IF(B830="","",IFERROR(XLOOKUP(B830,DATA!$B$4:$B$2103,DATA!$F$4:$F$2103,0,0,1),0))</f>
        <v>3656.011</v>
      </c>
      <c r="J830" s="48">
        <f t="shared" si="1"/>
        <v>263232.792</v>
      </c>
      <c r="K830" s="47">
        <f t="array" ref="K830">IF(B830="","",IFERROR(XLOOKUP(B830,DATA!$B$4:$B$2103,DATA!$N$4:$N$2103,0,0,1),0))</f>
        <v>448</v>
      </c>
      <c r="L830" s="85">
        <f t="shared" si="2"/>
        <v>1.22739726</v>
      </c>
      <c r="M830" s="47">
        <f t="array" ref="M830">IF(B830="","",IFERROR(XLOOKUP(B830,DATA!$B$4:$B$2103,DATA!$P$4:$P$2103,0,0,1),0))</f>
        <v>0</v>
      </c>
      <c r="N830" s="47">
        <f t="shared" si="3"/>
        <v>4</v>
      </c>
      <c r="O830" s="47">
        <f t="shared" si="4"/>
        <v>13</v>
      </c>
      <c r="P830" s="47">
        <f t="shared" si="5"/>
        <v>59</v>
      </c>
      <c r="Q830" s="47" t="str">
        <f t="shared" si="6"/>
        <v>OPTIMO</v>
      </c>
      <c r="R830" s="47" t="str">
        <f t="shared" si="7"/>
        <v>NIVEL OPTIMO</v>
      </c>
      <c r="S830" s="47">
        <f t="shared" si="8"/>
        <v>0</v>
      </c>
      <c r="T830" s="48">
        <f t="shared" si="9"/>
        <v>0</v>
      </c>
      <c r="U830" s="47" t="str">
        <f t="array" ref="U830">IF(B830="","",IFERROR(XLOOKUP(B830,DATA!$B$4:$B$2103,DATA!$M$4:$M$2103,"",0,1),""))</f>
        <v>A</v>
      </c>
      <c r="V830" s="47" t="str">
        <f t="array" ref="V830">IF(B830="","",IFERROR(XLOOKUP(B830,DATA!$B$4:$B$2103,DATA!$X$4:$X$2103,"",0,1),""))</f>
        <v>SU01D0304</v>
      </c>
      <c r="W830" s="47" t="str">
        <f t="array" ref="W830">IF(B830="","",IFERROR(XLOOKUP(B830,DATA!$B$4:$B$2103,DATA!$H$4:$H$2103,"",0,1),""))</f>
        <v>LLANTAS</v>
      </c>
      <c r="X830" s="47" t="str">
        <f t="shared" si="10"/>
        <v>2-ALTA</v>
      </c>
      <c r="Y830" s="65" t="str">
        <f t="shared" si="11"/>
        <v/>
      </c>
      <c r="Z830" s="47" t="str">
        <f t="shared" si="12"/>
        <v/>
      </c>
    </row>
    <row r="831" ht="15.75" customHeight="1">
      <c r="B831" s="52">
        <f>IF(DATA!B831="","",DATA!B831)</f>
        <v>77100029</v>
      </c>
      <c r="C831" s="52">
        <f t="array" ref="C831">IF(B831="","",IFERROR(XLOOKUP(B831,DATA!$B$4:$B$2103,DATA!$D$4:$D$2103,"",0,1),""))</f>
        <v>8171169</v>
      </c>
      <c r="D831" s="52" t="str">
        <f t="array" ref="D831">IF(B831="","",IFERROR(XLOOKUP(B831,DATA!$B$4:$B$2103,DATA!$C$4:$C$2103,"",0,1),""))</f>
        <v>IMAN</v>
      </c>
      <c r="E831" s="52">
        <f t="array" ref="E831">IF(B831="","",IFERROR(XLOOKUP(B831,DATA!$B$4:$B$2103,DATA!$W$4:$W$2103,"",0,1),""))</f>
        <v>900315569</v>
      </c>
      <c r="F831" s="52" t="str">
        <f t="array" ref="F831">IF(B831="","",IFERROR(XLOOKUP(E831,PROVEEDORES!$A$2:$A$200,PROVEEDORES!$B$2:$B$200,"NO ENCONTRADO",0,1),""))</f>
        <v>VOLVO GROUP COLOMBIA S A S</v>
      </c>
      <c r="G831" s="52" t="str">
        <f t="array" ref="G831">IF(B831="","",IFERROR(XLOOKUP(B831,DATA!$B$4:$B$2103,DATA!$L$4:$L$2103,"",0,1),""))</f>
        <v>UND</v>
      </c>
      <c r="H831" s="52">
        <f t="array" ref="H831">IF(B831="","",IFERROR(XLOOKUP(B831,DATA!$B$4:$B$2103,DATA!$E$4:$E$2103,0,0,1),0))</f>
        <v>2</v>
      </c>
      <c r="I831" s="53">
        <f t="array" ref="I831">IF(B831="","",IFERROR(XLOOKUP(B831,DATA!$B$4:$B$2103,DATA!$F$4:$F$2103,0,0,1),0))</f>
        <v>65007.42</v>
      </c>
      <c r="J831" s="53">
        <f t="shared" si="1"/>
        <v>130014.84</v>
      </c>
      <c r="K831" s="52">
        <f t="array" ref="K831">IF(B831="","",IFERROR(XLOOKUP(B831,DATA!$B$4:$B$2103,DATA!$N$4:$N$2103,0,0,1),0))</f>
        <v>5</v>
      </c>
      <c r="L831" s="86">
        <f t="shared" si="2"/>
        <v>0.01369863014</v>
      </c>
      <c r="M831" s="52">
        <f t="array" ref="M831">IF(B831="","",IFERROR(XLOOKUP(B831,DATA!$B$4:$B$2103,DATA!$P$4:$P$2103,0,0,1),0))</f>
        <v>0</v>
      </c>
      <c r="N831" s="52">
        <f t="shared" si="3"/>
        <v>0</v>
      </c>
      <c r="O831" s="52">
        <f t="shared" si="4"/>
        <v>0</v>
      </c>
      <c r="P831" s="52">
        <f t="shared" si="5"/>
        <v>146</v>
      </c>
      <c r="Q831" s="52" t="str">
        <f t="shared" si="6"/>
        <v>OPTIMO</v>
      </c>
      <c r="R831" s="52" t="str">
        <f t="shared" si="7"/>
        <v>NIVEL OPTIMO</v>
      </c>
      <c r="S831" s="52">
        <f t="shared" si="8"/>
        <v>0</v>
      </c>
      <c r="T831" s="53">
        <f t="shared" si="9"/>
        <v>0</v>
      </c>
      <c r="U831" s="52" t="str">
        <f t="array" ref="U831">IF(B831="","",IFERROR(XLOOKUP(B831,DATA!$B$4:$B$2103,DATA!$M$4:$M$2103,"",0,1),""))</f>
        <v>B</v>
      </c>
      <c r="V831" s="52" t="str">
        <f t="array" ref="V831">IF(B831="","",IFERROR(XLOOKUP(B831,DATA!$B$4:$B$2103,DATA!$X$4:$X$2103,"",0,1),""))</f>
        <v>SU01F0303</v>
      </c>
      <c r="W831" s="52" t="str">
        <f t="array" ref="W831">IF(B831="","",IFERROR(XLOOKUP(B831,DATA!$B$4:$B$2103,DATA!$H$4:$H$2103,"",0,1),""))</f>
        <v>PLATAFORMA</v>
      </c>
      <c r="X831" s="52" t="str">
        <f t="shared" si="10"/>
        <v>3-MEDIA</v>
      </c>
      <c r="Y831" s="87" t="str">
        <f t="shared" si="11"/>
        <v/>
      </c>
      <c r="Z831" s="52" t="str">
        <f t="shared" si="12"/>
        <v/>
      </c>
    </row>
    <row r="832" ht="15.75" customHeight="1">
      <c r="B832" s="47">
        <f>IF(DATA!B832="","",DATA!B832)</f>
        <v>77100030</v>
      </c>
      <c r="C832" s="47">
        <f t="array" ref="C832">IF(B832="","",IFERROR(XLOOKUP(B832,DATA!$B$4:$B$2103,DATA!$D$4:$D$2103,"",0,1),""))</f>
        <v>967581</v>
      </c>
      <c r="D832" s="47" t="str">
        <f t="array" ref="D832">IF(B832="","",IFERROR(XLOOKUP(B832,DATA!$B$4:$B$2103,DATA!$C$4:$C$2103,"",0,1),""))</f>
        <v>RETENEDOR SOPORTE</v>
      </c>
      <c r="E832" s="47">
        <f t="array" ref="E832">IF(B832="","",IFERROR(XLOOKUP(B832,DATA!$B$4:$B$2103,DATA!$W$4:$W$2103,"",0,1),""))</f>
        <v>900315569</v>
      </c>
      <c r="F832" s="47" t="str">
        <f t="array" ref="F832">IF(B832="","",IFERROR(XLOOKUP(E832,PROVEEDORES!$A$2:$A$200,PROVEEDORES!$B$2:$B$200,"NO ENCONTRADO",0,1),""))</f>
        <v>VOLVO GROUP COLOMBIA S A S</v>
      </c>
      <c r="G832" s="47" t="str">
        <f t="array" ref="G832">IF(B832="","",IFERROR(XLOOKUP(B832,DATA!$B$4:$B$2103,DATA!$L$4:$L$2103,"",0,1),""))</f>
        <v>UND</v>
      </c>
      <c r="H832" s="47">
        <f t="array" ref="H832">IF(B832="","",IFERROR(XLOOKUP(B832,DATA!$B$4:$B$2103,DATA!$E$4:$E$2103,0,0,1),0))</f>
        <v>2</v>
      </c>
      <c r="I832" s="48">
        <f t="array" ref="I832">IF(B832="","",IFERROR(XLOOKUP(B832,DATA!$B$4:$B$2103,DATA!$F$4:$F$2103,0,0,1),0))</f>
        <v>4824.07</v>
      </c>
      <c r="J832" s="48">
        <f t="shared" si="1"/>
        <v>9648.14</v>
      </c>
      <c r="K832" s="47">
        <f t="array" ref="K832">IF(B832="","",IFERROR(XLOOKUP(B832,DATA!$B$4:$B$2103,DATA!$N$4:$N$2103,0,0,1),0))</f>
        <v>19</v>
      </c>
      <c r="L832" s="85">
        <f t="shared" si="2"/>
        <v>0.05205479452</v>
      </c>
      <c r="M832" s="47">
        <f t="array" ref="M832">IF(B832="","",IFERROR(XLOOKUP(B832,DATA!$B$4:$B$2103,DATA!$P$4:$P$2103,0,0,1),0))</f>
        <v>0</v>
      </c>
      <c r="N832" s="47">
        <f t="shared" si="3"/>
        <v>0</v>
      </c>
      <c r="O832" s="47">
        <f t="shared" si="4"/>
        <v>0</v>
      </c>
      <c r="P832" s="47">
        <f t="shared" si="5"/>
        <v>38</v>
      </c>
      <c r="Q832" s="47" t="str">
        <f t="shared" si="6"/>
        <v>OPTIMO</v>
      </c>
      <c r="R832" s="47" t="str">
        <f t="shared" si="7"/>
        <v>NIVEL OPTIMO</v>
      </c>
      <c r="S832" s="47">
        <f t="shared" si="8"/>
        <v>0</v>
      </c>
      <c r="T832" s="48">
        <f t="shared" si="9"/>
        <v>0</v>
      </c>
      <c r="U832" s="47" t="str">
        <f t="array" ref="U832">IF(B832="","",IFERROR(XLOOKUP(B832,DATA!$B$4:$B$2103,DATA!$M$4:$M$2103,"",0,1),""))</f>
        <v>B</v>
      </c>
      <c r="V832" s="47" t="str">
        <f t="array" ref="V832">IF(B832="","",IFERROR(XLOOKUP(B832,DATA!$B$4:$B$2103,DATA!$X$4:$X$2103,"",0,1),""))</f>
        <v>SU01F0303</v>
      </c>
      <c r="W832" s="47" t="str">
        <f t="array" ref="W832">IF(B832="","",IFERROR(XLOOKUP(B832,DATA!$B$4:$B$2103,DATA!$H$4:$H$2103,"",0,1),""))</f>
        <v>PLATAFORMA</v>
      </c>
      <c r="X832" s="47" t="str">
        <f t="shared" si="10"/>
        <v>3-MEDIA</v>
      </c>
      <c r="Y832" s="65" t="str">
        <f t="shared" si="11"/>
        <v/>
      </c>
      <c r="Z832" s="47" t="str">
        <f t="shared" si="12"/>
        <v/>
      </c>
    </row>
    <row r="833" ht="15.75" customHeight="1">
      <c r="B833" s="52">
        <f>IF(DATA!B833="","",DATA!B833)</f>
        <v>77101000</v>
      </c>
      <c r="C833" s="52" t="str">
        <f t="array" ref="C833">IF(B833="","",IFERROR(XLOOKUP(B833,DATA!$B$4:$B$2103,DATA!$D$4:$D$2103,"",0,1),""))</f>
        <v>8.25X22.5</v>
      </c>
      <c r="D833" s="52" t="str">
        <f t="array" ref="D833">IF(B833="","",IFERROR(XLOOKUP(B833,DATA!$B$4:$B$2103,DATA!$C$4:$C$2103,"",0,1),""))</f>
        <v>RIN RUEDA DE DISCO 8.25X22.5 CON AVELLAN</v>
      </c>
      <c r="E833" s="52">
        <f t="array" ref="E833">IF(B833="","",IFERROR(XLOOKUP(B833,DATA!$B$4:$B$2103,DATA!$W$4:$W$2103,"",0,1),""))</f>
        <v>800058793</v>
      </c>
      <c r="F833" s="52" t="str">
        <f t="array" ref="F833">IF(B833="","",IFERROR(XLOOKUP(E833,PROVEEDORES!$A$2:$A$200,PROVEEDORES!$B$2:$B$200,"NO ENCONTRADO",0,1),""))</f>
        <v>LLANTAS REPUESTOS Y SERVICIO SAS</v>
      </c>
      <c r="G833" s="52" t="str">
        <f t="array" ref="G833">IF(B833="","",IFERROR(XLOOKUP(B833,DATA!$B$4:$B$2103,DATA!$L$4:$L$2103,"",0,1),""))</f>
        <v>UND</v>
      </c>
      <c r="H833" s="52">
        <f t="array" ref="H833">IF(B833="","",IFERROR(XLOOKUP(B833,DATA!$B$4:$B$2103,DATA!$E$4:$E$2103,0,0,1),0))</f>
        <v>202</v>
      </c>
      <c r="I833" s="53">
        <f t="array" ref="I833">IF(B833="","",IFERROR(XLOOKUP(B833,DATA!$B$4:$B$2103,DATA!$F$4:$F$2103,0,0,1),0))</f>
        <v>1750000</v>
      </c>
      <c r="J833" s="53">
        <f t="shared" si="1"/>
        <v>353500000</v>
      </c>
      <c r="K833" s="52">
        <f t="array" ref="K833">IF(B833="","",IFERROR(XLOOKUP(B833,DATA!$B$4:$B$2103,DATA!$N$4:$N$2103,0,0,1),0))</f>
        <v>56</v>
      </c>
      <c r="L833" s="86">
        <f t="shared" si="2"/>
        <v>0.1534246575</v>
      </c>
      <c r="M833" s="52">
        <f t="array" ref="M833">IF(B833="","",IFERROR(XLOOKUP(B833,DATA!$B$4:$B$2103,DATA!$P$4:$P$2103,0,0,1),0))</f>
        <v>0</v>
      </c>
      <c r="N833" s="52">
        <f t="shared" si="3"/>
        <v>1</v>
      </c>
      <c r="O833" s="52">
        <f t="shared" si="4"/>
        <v>2</v>
      </c>
      <c r="P833" s="52">
        <f t="shared" si="5"/>
        <v>1317</v>
      </c>
      <c r="Q833" s="52" t="str">
        <f t="shared" si="6"/>
        <v>EXCESO</v>
      </c>
      <c r="R833" s="52" t="str">
        <f t="shared" si="7"/>
        <v>EVALUAR REDUCCION</v>
      </c>
      <c r="S833" s="52">
        <f t="shared" si="8"/>
        <v>0</v>
      </c>
      <c r="T833" s="53">
        <f t="shared" si="9"/>
        <v>0</v>
      </c>
      <c r="U833" s="52" t="str">
        <f t="array" ref="U833">IF(B833="","",IFERROR(XLOOKUP(B833,DATA!$B$4:$B$2103,DATA!$M$4:$M$2103,"",0,1),""))</f>
        <v>A</v>
      </c>
      <c r="V833" s="52" t="str">
        <f t="array" ref="V833">IF(B833="","",IFERROR(XLOOKUP(B833,DATA!$B$4:$B$2103,DATA!$X$4:$X$2103,"",0,1),""))</f>
        <v>SU01C0101</v>
      </c>
      <c r="W833" s="52" t="str">
        <f t="array" ref="W833">IF(B833="","",IFERROR(XLOOKUP(B833,DATA!$B$4:$B$2103,DATA!$H$4:$H$2103,"",0,1),""))</f>
        <v>LLANTAS</v>
      </c>
      <c r="X833" s="52" t="str">
        <f t="shared" si="10"/>
        <v>2-ALTA</v>
      </c>
      <c r="Y833" s="87" t="str">
        <f t="shared" si="11"/>
        <v/>
      </c>
      <c r="Z833" s="52" t="str">
        <f t="shared" si="12"/>
        <v/>
      </c>
    </row>
    <row r="834" ht="15.75" customHeight="1">
      <c r="B834" s="47" t="str">
        <f>IF(DATA!B834="","",DATA!B834)</f>
        <v>77101000-R</v>
      </c>
      <c r="C834" s="47" t="str">
        <f t="array" ref="C834">IF(B834="","",IFERROR(XLOOKUP(B834,DATA!$B$4:$B$2103,DATA!$D$4:$D$2103,"",0,1),""))</f>
        <v>8.25X22.5</v>
      </c>
      <c r="D834" s="47" t="str">
        <f t="array" ref="D834">IF(B834="","",IFERROR(XLOOKUP(B834,DATA!$B$4:$B$2103,DATA!$C$4:$C$2103,"",0,1),""))</f>
        <v>RIN RUEDA DE DISCO 8.25X22.5 CON AVELLAN</v>
      </c>
      <c r="E834" s="47">
        <f t="array" ref="E834">IF(B834="","",IFERROR(XLOOKUP(B834,DATA!$B$4:$B$2103,DATA!$W$4:$W$2103,"",0,1),""))</f>
        <v>830092153</v>
      </c>
      <c r="F834" s="47" t="str">
        <f t="array" ref="F834">IF(B834="","",IFERROR(XLOOKUP(E834,PROVEEDORES!$A$2:$A$200,PROVEEDORES!$B$2:$B$200,"NO ENCONTRADO",0,1),""))</f>
        <v>REENCAUCHADORA DE LA SABANA LTDA</v>
      </c>
      <c r="G834" s="47" t="str">
        <f t="array" ref="G834">IF(B834="","",IFERROR(XLOOKUP(B834,DATA!$B$4:$B$2103,DATA!$L$4:$L$2103,"",0,1),""))</f>
        <v>UND</v>
      </c>
      <c r="H834" s="47">
        <f t="array" ref="H834">IF(B834="","",IFERROR(XLOOKUP(B834,DATA!$B$4:$B$2103,DATA!$E$4:$E$2103,0,0,1),0))</f>
        <v>0</v>
      </c>
      <c r="I834" s="48">
        <f t="array" ref="I834">IF(B834="","",IFERROR(XLOOKUP(B834,DATA!$B$4:$B$2103,DATA!$F$4:$F$2103,0,0,1),0))</f>
        <v>42016</v>
      </c>
      <c r="J834" s="48">
        <f t="shared" si="1"/>
        <v>0</v>
      </c>
      <c r="K834" s="47">
        <f t="array" ref="K834">IF(B834="","",IFERROR(XLOOKUP(B834,DATA!$B$4:$B$2103,DATA!$N$4:$N$2103,0,0,1),0))</f>
        <v>1</v>
      </c>
      <c r="L834" s="85">
        <f t="shared" si="2"/>
        <v>0.002739726027</v>
      </c>
      <c r="M834" s="47">
        <f t="array" ref="M834">IF(B834="","",IFERROR(XLOOKUP(B834,DATA!$B$4:$B$2103,DATA!$P$4:$P$2103,0,0,1),0))</f>
        <v>0</v>
      </c>
      <c r="N834" s="47">
        <f t="shared" si="3"/>
        <v>0</v>
      </c>
      <c r="O834" s="47">
        <f t="shared" si="4"/>
        <v>0</v>
      </c>
      <c r="P834" s="47">
        <f t="shared" si="5"/>
        <v>0</v>
      </c>
      <c r="Q834" s="47" t="str">
        <f t="shared" si="6"/>
        <v>CRITICO</v>
      </c>
      <c r="R834" s="47" t="str">
        <f t="shared" si="7"/>
        <v>PEDIR INMEDIATAMENTE</v>
      </c>
      <c r="S834" s="47">
        <f t="shared" si="8"/>
        <v>0</v>
      </c>
      <c r="T834" s="48">
        <f t="shared" si="9"/>
        <v>0</v>
      </c>
      <c r="U834" s="47" t="str">
        <f t="array" ref="U834">IF(B834="","",IFERROR(XLOOKUP(B834,DATA!$B$4:$B$2103,DATA!$M$4:$M$2103,"",0,1),""))</f>
        <v>A</v>
      </c>
      <c r="V834" s="47" t="str">
        <f t="array" ref="V834">IF(B834="","",IFERROR(XLOOKUP(B834,DATA!$B$4:$B$2103,DATA!$X$4:$X$2103,"",0,1),""))</f>
        <v>SU01C0101</v>
      </c>
      <c r="W834" s="47" t="str">
        <f t="array" ref="W834">IF(B834="","",IFERROR(XLOOKUP(B834,DATA!$B$4:$B$2103,DATA!$H$4:$H$2103,"",0,1),""))</f>
        <v>LLANTAS</v>
      </c>
      <c r="X834" s="47" t="str">
        <f t="shared" si="10"/>
        <v>1-MAXIMA</v>
      </c>
      <c r="Y834" s="65">
        <f t="shared" si="11"/>
        <v>1.00834</v>
      </c>
      <c r="Z834" s="47" t="str">
        <f t="shared" si="12"/>
        <v>77101000-R</v>
      </c>
    </row>
    <row r="835" ht="15.75" customHeight="1">
      <c r="B835" s="52">
        <f>IF(DATA!B835="","",DATA!B835)</f>
        <v>77101008</v>
      </c>
      <c r="C835" s="52" t="str">
        <f t="array" ref="C835">IF(B835="","",IFERROR(XLOOKUP(B835,DATA!$B$4:$B$2103,DATA!$D$4:$D$2103,"",0,1),""))</f>
        <v>295/80-R22.5</v>
      </c>
      <c r="D835" s="52" t="str">
        <f t="array" ref="D835">IF(B835="","",IFERROR(XLOOKUP(B835,DATA!$B$4:$B$2103,DATA!$C$4:$C$2103,"",0,1),""))</f>
        <v>LLANTA NUEVA RADIAL 295/80-R22.5</v>
      </c>
      <c r="E835" s="52">
        <f t="array" ref="E835">IF(B835="","",IFERROR(XLOOKUP(B835,DATA!$B$4:$B$2103,DATA!$W$4:$W$2103,"",0,1),""))</f>
        <v>800058793</v>
      </c>
      <c r="F835" s="52" t="str">
        <f t="array" ref="F835">IF(B835="","",IFERROR(XLOOKUP(E835,PROVEEDORES!$A$2:$A$200,PROVEEDORES!$B$2:$B$200,"NO ENCONTRADO",0,1),""))</f>
        <v>LLANTAS REPUESTOS Y SERVICIO SAS</v>
      </c>
      <c r="G835" s="52" t="str">
        <f t="array" ref="G835">IF(B835="","",IFERROR(XLOOKUP(B835,DATA!$B$4:$B$2103,DATA!$L$4:$L$2103,"",0,1),""))</f>
        <v>UND</v>
      </c>
      <c r="H835" s="52">
        <f t="array" ref="H835">IF(B835="","",IFERROR(XLOOKUP(B835,DATA!$B$4:$B$2103,DATA!$E$4:$E$2103,0,0,1),0))</f>
        <v>46</v>
      </c>
      <c r="I835" s="53">
        <f t="array" ref="I835">IF(B835="","",IFERROR(XLOOKUP(B835,DATA!$B$4:$B$2103,DATA!$F$4:$F$2103,0,0,1),0))</f>
        <v>2354430</v>
      </c>
      <c r="J835" s="53">
        <f t="shared" si="1"/>
        <v>108303780</v>
      </c>
      <c r="K835" s="52">
        <f t="array" ref="K835">IF(B835="","",IFERROR(XLOOKUP(B835,DATA!$B$4:$B$2103,DATA!$N$4:$N$2103,0,0,1),0))</f>
        <v>4702</v>
      </c>
      <c r="L835" s="86">
        <f t="shared" si="2"/>
        <v>12.88219178</v>
      </c>
      <c r="M835" s="52">
        <f t="array" ref="M835">IF(B835="","",IFERROR(XLOOKUP(B835,DATA!$B$4:$B$2103,DATA!$P$4:$P$2103,0,0,1),0))</f>
        <v>0</v>
      </c>
      <c r="N835" s="52">
        <f t="shared" si="3"/>
        <v>45</v>
      </c>
      <c r="O835" s="52">
        <f t="shared" si="4"/>
        <v>135</v>
      </c>
      <c r="P835" s="52">
        <f t="shared" si="5"/>
        <v>4</v>
      </c>
      <c r="Q835" s="52" t="str">
        <f t="shared" si="6"/>
        <v>REORDEN INMEDIATO</v>
      </c>
      <c r="R835" s="52" t="str">
        <f t="shared" si="7"/>
        <v>GENERAR OC EN 24H</v>
      </c>
      <c r="S835" s="52">
        <f t="shared" si="8"/>
        <v>89</v>
      </c>
      <c r="T835" s="53">
        <f t="shared" si="9"/>
        <v>209544270</v>
      </c>
      <c r="U835" s="52" t="str">
        <f t="array" ref="U835">IF(B835="","",IFERROR(XLOOKUP(B835,DATA!$B$4:$B$2103,DATA!$M$4:$M$2103,"",0,1),""))</f>
        <v>A</v>
      </c>
      <c r="V835" s="52" t="str">
        <f t="array" ref="V835">IF(B835="","",IFERROR(XLOOKUP(B835,DATA!$B$4:$B$2103,DATA!$X$4:$X$2103,"",0,1),""))</f>
        <v>LLANTAS</v>
      </c>
      <c r="W835" s="52" t="str">
        <f t="array" ref="W835">IF(B835="","",IFERROR(XLOOKUP(B835,DATA!$B$4:$B$2103,DATA!$H$4:$H$2103,"",0,1),""))</f>
        <v>LLANTAS</v>
      </c>
      <c r="X835" s="52" t="str">
        <f t="shared" si="10"/>
        <v>2-ALTA</v>
      </c>
      <c r="Y835" s="87" t="str">
        <f t="shared" si="11"/>
        <v/>
      </c>
      <c r="Z835" s="52" t="str">
        <f t="shared" si="12"/>
        <v/>
      </c>
    </row>
    <row r="836" ht="15.75" customHeight="1">
      <c r="B836" s="47">
        <f>IF(DATA!B836="","",DATA!B836)</f>
        <v>77101009</v>
      </c>
      <c r="C836" s="47">
        <f t="array" ref="C836">IF(B836="","",IFERROR(XLOOKUP(B836,DATA!$B$4:$B$2103,DATA!$D$4:$D$2103,"",0,1),""))</f>
        <v>573</v>
      </c>
      <c r="D836" s="47" t="str">
        <f t="array" ref="D836">IF(B836="","",IFERROR(XLOOKUP(B836,DATA!$B$4:$B$2103,DATA!$C$4:$C$2103,"",0,1),""))</f>
        <v>RAC 10 PARCHE LLANTA RAD 75x5 5 MM VIPAL</v>
      </c>
      <c r="E836" s="47">
        <f t="array" ref="E836">IF(B836="","",IFERROR(XLOOKUP(B836,DATA!$B$4:$B$2103,DATA!$W$4:$W$2103,"",0,1),""))</f>
        <v>900449648</v>
      </c>
      <c r="F836" s="47" t="str">
        <f t="array" ref="F836">IF(B836="","",IFERROR(XLOOKUP(E836,PROVEEDORES!$A$2:$A$200,PROVEEDORES!$B$2:$B$200,"NO ENCONTRADO",0,1),""))</f>
        <v>SUMILOGISTICA S.A.S.</v>
      </c>
      <c r="G836" s="47" t="str">
        <f t="array" ref="G836">IF(B836="","",IFERROR(XLOOKUP(B836,DATA!$B$4:$B$2103,DATA!$L$4:$L$2103,"",0,1),""))</f>
        <v>UND</v>
      </c>
      <c r="H836" s="47">
        <f t="array" ref="H836">IF(B836="","",IFERROR(XLOOKUP(B836,DATA!$B$4:$B$2103,DATA!$E$4:$E$2103,0,0,1),0))</f>
        <v>33</v>
      </c>
      <c r="I836" s="48">
        <f t="array" ref="I836">IF(B836="","",IFERROR(XLOOKUP(B836,DATA!$B$4:$B$2103,DATA!$F$4:$F$2103,0,0,1),0))</f>
        <v>3473.61</v>
      </c>
      <c r="J836" s="48">
        <f t="shared" si="1"/>
        <v>114629.13</v>
      </c>
      <c r="K836" s="47">
        <f t="array" ref="K836">IF(B836="","",IFERROR(XLOOKUP(B836,DATA!$B$4:$B$2103,DATA!$N$4:$N$2103,0,0,1),0))</f>
        <v>246</v>
      </c>
      <c r="L836" s="85">
        <f t="shared" si="2"/>
        <v>0.6739726027</v>
      </c>
      <c r="M836" s="47">
        <f t="array" ref="M836">IF(B836="","",IFERROR(XLOOKUP(B836,DATA!$B$4:$B$2103,DATA!$P$4:$P$2103,0,0,1),0))</f>
        <v>0</v>
      </c>
      <c r="N836" s="47">
        <f t="shared" si="3"/>
        <v>2</v>
      </c>
      <c r="O836" s="47">
        <f t="shared" si="4"/>
        <v>7</v>
      </c>
      <c r="P836" s="47">
        <f t="shared" si="5"/>
        <v>49</v>
      </c>
      <c r="Q836" s="47" t="str">
        <f t="shared" si="6"/>
        <v>OPTIMO</v>
      </c>
      <c r="R836" s="47" t="str">
        <f t="shared" si="7"/>
        <v>NIVEL OPTIMO</v>
      </c>
      <c r="S836" s="47">
        <f t="shared" si="8"/>
        <v>0</v>
      </c>
      <c r="T836" s="48">
        <f t="shared" si="9"/>
        <v>0</v>
      </c>
      <c r="U836" s="47" t="str">
        <f t="array" ref="U836">IF(B836="","",IFERROR(XLOOKUP(B836,DATA!$B$4:$B$2103,DATA!$M$4:$M$2103,"",0,1),""))</f>
        <v>B</v>
      </c>
      <c r="V836" s="47" t="str">
        <f t="array" ref="V836">IF(B836="","",IFERROR(XLOOKUP(B836,DATA!$B$4:$B$2103,DATA!$X$4:$X$2103,"",0,1),""))</f>
        <v>SU01D0304</v>
      </c>
      <c r="W836" s="47" t="str">
        <f t="array" ref="W836">IF(B836="","",IFERROR(XLOOKUP(B836,DATA!$B$4:$B$2103,DATA!$H$4:$H$2103,"",0,1),""))</f>
        <v>LLANTAS</v>
      </c>
      <c r="X836" s="47" t="str">
        <f t="shared" si="10"/>
        <v>3-MEDIA</v>
      </c>
      <c r="Y836" s="65" t="str">
        <f t="shared" si="11"/>
        <v/>
      </c>
      <c r="Z836" s="47" t="str">
        <f t="shared" si="12"/>
        <v/>
      </c>
    </row>
    <row r="837" ht="15.75" customHeight="1">
      <c r="B837" s="52">
        <f>IF(DATA!B837="","",DATA!B837)</f>
        <v>77101010</v>
      </c>
      <c r="C837" s="52">
        <f t="array" ref="C837">IF(B837="","",IFERROR(XLOOKUP(B837,DATA!$B$4:$B$2103,DATA!$D$4:$D$2103,"",0,1),""))</f>
        <v>574</v>
      </c>
      <c r="D837" s="52" t="str">
        <f t="array" ref="D837">IF(B837="","",IFERROR(XLOOKUP(B837,DATA!$B$4:$B$2103,DATA!$C$4:$C$2103,"",0,1),""))</f>
        <v>RAC 12 PARCHE LLANTA RAD 115x70 MM VIPAL</v>
      </c>
      <c r="E837" s="52">
        <f t="array" ref="E837">IF(B837="","",IFERROR(XLOOKUP(B837,DATA!$B$4:$B$2103,DATA!$W$4:$W$2103,"",0,1),""))</f>
        <v>900449648</v>
      </c>
      <c r="F837" s="52" t="str">
        <f t="array" ref="F837">IF(B837="","",IFERROR(XLOOKUP(E837,PROVEEDORES!$A$2:$A$200,PROVEEDORES!$B$2:$B$200,"NO ENCONTRADO",0,1),""))</f>
        <v>SUMILOGISTICA S.A.S.</v>
      </c>
      <c r="G837" s="52" t="str">
        <f t="array" ref="G837">IF(B837="","",IFERROR(XLOOKUP(B837,DATA!$B$4:$B$2103,DATA!$L$4:$L$2103,"",0,1),""))</f>
        <v>UND</v>
      </c>
      <c r="H837" s="52">
        <f t="array" ref="H837">IF(B837="","",IFERROR(XLOOKUP(B837,DATA!$B$4:$B$2103,DATA!$E$4:$E$2103,0,0,1),0))</f>
        <v>122</v>
      </c>
      <c r="I837" s="53">
        <f t="array" ref="I837">IF(B837="","",IFERROR(XLOOKUP(B837,DATA!$B$4:$B$2103,DATA!$F$4:$F$2103,0,0,1),0))</f>
        <v>6404.58</v>
      </c>
      <c r="J837" s="53">
        <f t="shared" si="1"/>
        <v>781358.76</v>
      </c>
      <c r="K837" s="52">
        <f t="array" ref="K837">IF(B837="","",IFERROR(XLOOKUP(B837,DATA!$B$4:$B$2103,DATA!$N$4:$N$2103,0,0,1),0))</f>
        <v>939</v>
      </c>
      <c r="L837" s="86">
        <f t="shared" si="2"/>
        <v>2.57260274</v>
      </c>
      <c r="M837" s="52">
        <f t="array" ref="M837">IF(B837="","",IFERROR(XLOOKUP(B837,DATA!$B$4:$B$2103,DATA!$P$4:$P$2103,0,0,1),0))</f>
        <v>0</v>
      </c>
      <c r="N837" s="52">
        <f t="shared" si="3"/>
        <v>9</v>
      </c>
      <c r="O837" s="52">
        <f t="shared" si="4"/>
        <v>27</v>
      </c>
      <c r="P837" s="52">
        <f t="shared" si="5"/>
        <v>47</v>
      </c>
      <c r="Q837" s="52" t="str">
        <f t="shared" si="6"/>
        <v>OPTIMO</v>
      </c>
      <c r="R837" s="52" t="str">
        <f t="shared" si="7"/>
        <v>NIVEL OPTIMO</v>
      </c>
      <c r="S837" s="52">
        <f t="shared" si="8"/>
        <v>0</v>
      </c>
      <c r="T837" s="53">
        <f t="shared" si="9"/>
        <v>0</v>
      </c>
      <c r="U837" s="52" t="str">
        <f t="array" ref="U837">IF(B837="","",IFERROR(XLOOKUP(B837,DATA!$B$4:$B$2103,DATA!$M$4:$M$2103,"",0,1),""))</f>
        <v>B</v>
      </c>
      <c r="V837" s="52" t="str">
        <f t="array" ref="V837">IF(B837="","",IFERROR(XLOOKUP(B837,DATA!$B$4:$B$2103,DATA!$X$4:$X$2103,"",0,1),""))</f>
        <v>SU01D0304</v>
      </c>
      <c r="W837" s="52" t="str">
        <f t="array" ref="W837">IF(B837="","",IFERROR(XLOOKUP(B837,DATA!$B$4:$B$2103,DATA!$H$4:$H$2103,"",0,1),""))</f>
        <v>LLANTAS</v>
      </c>
      <c r="X837" s="52" t="str">
        <f t="shared" si="10"/>
        <v>3-MEDIA</v>
      </c>
      <c r="Y837" s="87" t="str">
        <f t="shared" si="11"/>
        <v/>
      </c>
      <c r="Z837" s="52" t="str">
        <f t="shared" si="12"/>
        <v/>
      </c>
    </row>
    <row r="838" ht="15.75" customHeight="1">
      <c r="B838" s="47">
        <f>IF(DATA!B838="","",DATA!B838)</f>
        <v>77101011</v>
      </c>
      <c r="C838" s="47">
        <f t="array" ref="C838">IF(B838="","",IFERROR(XLOOKUP(B838,DATA!$B$4:$B$2103,DATA!$D$4:$D$2103,"",0,1),""))</f>
        <v>575</v>
      </c>
      <c r="D838" s="47" t="str">
        <f t="array" ref="D838">IF(B838="","",IFERROR(XLOOKUP(B838,DATA!$B$4:$B$2103,DATA!$C$4:$C$2103,"",0,1),""))</f>
        <v>RAC 14 PARCHE LLANTA RAD 130x8 5 MM VIPAL</v>
      </c>
      <c r="E838" s="47">
        <f t="array" ref="E838">IF(B838="","",IFERROR(XLOOKUP(B838,DATA!$B$4:$B$2103,DATA!$W$4:$W$2103,"",0,1),""))</f>
        <v>900449648</v>
      </c>
      <c r="F838" s="47" t="str">
        <f t="array" ref="F838">IF(B838="","",IFERROR(XLOOKUP(E838,PROVEEDORES!$A$2:$A$200,PROVEEDORES!$B$2:$B$200,"NO ENCONTRADO",0,1),""))</f>
        <v>SUMILOGISTICA S.A.S.</v>
      </c>
      <c r="G838" s="47" t="str">
        <f t="array" ref="G838">IF(B838="","",IFERROR(XLOOKUP(B838,DATA!$B$4:$B$2103,DATA!$L$4:$L$2103,"",0,1),""))</f>
        <v>UND</v>
      </c>
      <c r="H838" s="47">
        <f t="array" ref="H838">IF(B838="","",IFERROR(XLOOKUP(B838,DATA!$B$4:$B$2103,DATA!$E$4:$E$2103,0,0,1),0))</f>
        <v>48</v>
      </c>
      <c r="I838" s="48">
        <f t="array" ref="I838">IF(B838="","",IFERROR(XLOOKUP(B838,DATA!$B$4:$B$2103,DATA!$F$4:$F$2103,0,0,1),0))</f>
        <v>11082.4</v>
      </c>
      <c r="J838" s="48">
        <f t="shared" si="1"/>
        <v>531955.2</v>
      </c>
      <c r="K838" s="47">
        <f t="array" ref="K838">IF(B838="","",IFERROR(XLOOKUP(B838,DATA!$B$4:$B$2103,DATA!$N$4:$N$2103,0,0,1),0))</f>
        <v>1060</v>
      </c>
      <c r="L838" s="85">
        <f t="shared" si="2"/>
        <v>2.904109589</v>
      </c>
      <c r="M838" s="47">
        <f t="array" ref="M838">IF(B838="","",IFERROR(XLOOKUP(B838,DATA!$B$4:$B$2103,DATA!$P$4:$P$2103,0,0,1),0))</f>
        <v>0</v>
      </c>
      <c r="N838" s="47">
        <f t="shared" si="3"/>
        <v>10</v>
      </c>
      <c r="O838" s="47">
        <f t="shared" si="4"/>
        <v>30</v>
      </c>
      <c r="P838" s="47">
        <f t="shared" si="5"/>
        <v>17</v>
      </c>
      <c r="Q838" s="47" t="str">
        <f t="shared" si="6"/>
        <v>PRECAUCION</v>
      </c>
      <c r="R838" s="47" t="str">
        <f t="shared" si="7"/>
        <v>MONITOREAR 48H</v>
      </c>
      <c r="S838" s="47">
        <f t="shared" si="8"/>
        <v>0</v>
      </c>
      <c r="T838" s="48">
        <f t="shared" si="9"/>
        <v>0</v>
      </c>
      <c r="U838" s="47" t="str">
        <f t="array" ref="U838">IF(B838="","",IFERROR(XLOOKUP(B838,DATA!$B$4:$B$2103,DATA!$M$4:$M$2103,"",0,1),""))</f>
        <v>A</v>
      </c>
      <c r="V838" s="47" t="str">
        <f t="array" ref="V838">IF(B838="","",IFERROR(XLOOKUP(B838,DATA!$B$4:$B$2103,DATA!$X$4:$X$2103,"",0,1),""))</f>
        <v>SU01D0304</v>
      </c>
      <c r="W838" s="47" t="str">
        <f t="array" ref="W838">IF(B838="","",IFERROR(XLOOKUP(B838,DATA!$B$4:$B$2103,DATA!$H$4:$H$2103,"",0,1),""))</f>
        <v>LLANTAS</v>
      </c>
      <c r="X838" s="47" t="str">
        <f t="shared" si="10"/>
        <v>2-ALTA</v>
      </c>
      <c r="Y838" s="65" t="str">
        <f t="shared" si="11"/>
        <v/>
      </c>
      <c r="Z838" s="47" t="str">
        <f t="shared" si="12"/>
        <v/>
      </c>
    </row>
    <row r="839" ht="15.75" customHeight="1">
      <c r="B839" s="52">
        <f>IF(DATA!B839="","",DATA!B839)</f>
        <v>77101012</v>
      </c>
      <c r="C839" s="52">
        <f t="array" ref="C839">IF(B839="","",IFERROR(XLOOKUP(B839,DATA!$B$4:$B$2103,DATA!$D$4:$D$2103,"",0,1),""))</f>
        <v>577</v>
      </c>
      <c r="D839" s="52" t="str">
        <f t="array" ref="D839">IF(B839="","",IFERROR(XLOOKUP(B839,DATA!$B$4:$B$2103,DATA!$C$4:$C$2103,"",0,1),""))</f>
        <v>CV00 SOLUCIÓN VULCANIZANTE 225ML VIPAL</v>
      </c>
      <c r="E839" s="52">
        <f t="array" ref="E839">IF(B839="","",IFERROR(XLOOKUP(B839,DATA!$B$4:$B$2103,DATA!$W$4:$W$2103,"",0,1),""))</f>
        <v>900449648</v>
      </c>
      <c r="F839" s="52" t="str">
        <f t="array" ref="F839">IF(B839="","",IFERROR(XLOOKUP(E839,PROVEEDORES!$A$2:$A$200,PROVEEDORES!$B$2:$B$200,"NO ENCONTRADO",0,1),""))</f>
        <v>SUMILOGISTICA S.A.S.</v>
      </c>
      <c r="G839" s="52" t="str">
        <f t="array" ref="G839">IF(B839="","",IFERROR(XLOOKUP(B839,DATA!$B$4:$B$2103,DATA!$L$4:$L$2103,"",0,1),""))</f>
        <v>UND</v>
      </c>
      <c r="H839" s="52">
        <f t="array" ref="H839">IF(B839="","",IFERROR(XLOOKUP(B839,DATA!$B$4:$B$2103,DATA!$E$4:$E$2103,0,0,1),0))</f>
        <v>3</v>
      </c>
      <c r="I839" s="53">
        <f t="array" ref="I839">IF(B839="","",IFERROR(XLOOKUP(B839,DATA!$B$4:$B$2103,DATA!$F$4:$F$2103,0,0,1),0))</f>
        <v>33600.84</v>
      </c>
      <c r="J839" s="53">
        <f t="shared" si="1"/>
        <v>100802.52</v>
      </c>
      <c r="K839" s="52">
        <f t="array" ref="K839">IF(B839="","",IFERROR(XLOOKUP(B839,DATA!$B$4:$B$2103,DATA!$N$4:$N$2103,0,0,1),0))</f>
        <v>120</v>
      </c>
      <c r="L839" s="86">
        <f t="shared" si="2"/>
        <v>0.3287671233</v>
      </c>
      <c r="M839" s="52">
        <f t="array" ref="M839">IF(B839="","",IFERROR(XLOOKUP(B839,DATA!$B$4:$B$2103,DATA!$P$4:$P$2103,0,0,1),0))</f>
        <v>0</v>
      </c>
      <c r="N839" s="52">
        <f t="shared" si="3"/>
        <v>1</v>
      </c>
      <c r="O839" s="52">
        <f t="shared" si="4"/>
        <v>3</v>
      </c>
      <c r="P839" s="52">
        <f t="shared" si="5"/>
        <v>9</v>
      </c>
      <c r="Q839" s="52" t="str">
        <f t="shared" si="6"/>
        <v>REORDEN INMEDIATO</v>
      </c>
      <c r="R839" s="52" t="str">
        <f t="shared" si="7"/>
        <v>GENERAR OC EN 24H</v>
      </c>
      <c r="S839" s="52">
        <f t="shared" si="8"/>
        <v>0</v>
      </c>
      <c r="T839" s="53">
        <f t="shared" si="9"/>
        <v>0</v>
      </c>
      <c r="U839" s="52" t="str">
        <f t="array" ref="U839">IF(B839="","",IFERROR(XLOOKUP(B839,DATA!$B$4:$B$2103,DATA!$M$4:$M$2103,"",0,1),""))</f>
        <v>A</v>
      </c>
      <c r="V839" s="52" t="str">
        <f t="array" ref="V839">IF(B839="","",IFERROR(XLOOKUP(B839,DATA!$B$4:$B$2103,DATA!$X$4:$X$2103,"",0,1),""))</f>
        <v>SU01D0304</v>
      </c>
      <c r="W839" s="52" t="str">
        <f t="array" ref="W839">IF(B839="","",IFERROR(XLOOKUP(B839,DATA!$B$4:$B$2103,DATA!$H$4:$H$2103,"",0,1),""))</f>
        <v>LLANTAS</v>
      </c>
      <c r="X839" s="52" t="str">
        <f t="shared" si="10"/>
        <v>2-ALTA</v>
      </c>
      <c r="Y839" s="87" t="str">
        <f t="shared" si="11"/>
        <v/>
      </c>
      <c r="Z839" s="52" t="str">
        <f t="shared" si="12"/>
        <v/>
      </c>
    </row>
    <row r="840" ht="15.75" customHeight="1">
      <c r="B840" s="47">
        <f>IF(DATA!B840="","",DATA!B840)</f>
        <v>77101013</v>
      </c>
      <c r="C840" s="47">
        <f t="array" ref="C840">IF(B840="","",IFERROR(XLOOKUP(B840,DATA!$B$4:$B$2103,DATA!$D$4:$D$2103,"",0,1),""))</f>
        <v>578</v>
      </c>
      <c r="D840" s="47" t="str">
        <f t="array" ref="D840">IF(B840="","",IFERROR(XLOOKUP(B840,DATA!$B$4:$B$2103,DATA!$C$4:$C$2103,"",0,1),""))</f>
        <v>EMPAQUE VALVULA SERIE V-3 O´RING</v>
      </c>
      <c r="E840" s="47">
        <f t="array" ref="E840">IF(B840="","",IFERROR(XLOOKUP(B840,DATA!$B$4:$B$2103,DATA!$W$4:$W$2103,"",0,1),""))</f>
        <v>900449648</v>
      </c>
      <c r="F840" s="47" t="str">
        <f t="array" ref="F840">IF(B840="","",IFERROR(XLOOKUP(E840,PROVEEDORES!$A$2:$A$200,PROVEEDORES!$B$2:$B$200,"NO ENCONTRADO",0,1),""))</f>
        <v>SUMILOGISTICA S.A.S.</v>
      </c>
      <c r="G840" s="47" t="str">
        <f t="array" ref="G840">IF(B840="","",IFERROR(XLOOKUP(B840,DATA!$B$4:$B$2103,DATA!$L$4:$L$2103,"",0,1),""))</f>
        <v>UND</v>
      </c>
      <c r="H840" s="47">
        <f t="array" ref="H840">IF(B840="","",IFERROR(XLOOKUP(B840,DATA!$B$4:$B$2103,DATA!$E$4:$E$2103,0,0,1),0))</f>
        <v>24</v>
      </c>
      <c r="I840" s="48">
        <f t="array" ref="I840">IF(B840="","",IFERROR(XLOOKUP(B840,DATA!$B$4:$B$2103,DATA!$F$4:$F$2103,0,0,1),0))</f>
        <v>628.6731</v>
      </c>
      <c r="J840" s="48">
        <f t="shared" si="1"/>
        <v>15088.1544</v>
      </c>
      <c r="K840" s="47">
        <f t="array" ref="K840">IF(B840="","",IFERROR(XLOOKUP(B840,DATA!$B$4:$B$2103,DATA!$N$4:$N$2103,0,0,1),0))</f>
        <v>102</v>
      </c>
      <c r="L840" s="85">
        <f t="shared" si="2"/>
        <v>0.2794520548</v>
      </c>
      <c r="M840" s="47">
        <f t="array" ref="M840">IF(B840="","",IFERROR(XLOOKUP(B840,DATA!$B$4:$B$2103,DATA!$P$4:$P$2103,0,0,1),0))</f>
        <v>0</v>
      </c>
      <c r="N840" s="47">
        <f t="shared" si="3"/>
        <v>1</v>
      </c>
      <c r="O840" s="47">
        <f t="shared" si="4"/>
        <v>3</v>
      </c>
      <c r="P840" s="47">
        <f t="shared" si="5"/>
        <v>86</v>
      </c>
      <c r="Q840" s="47" t="str">
        <f t="shared" si="6"/>
        <v>OPTIMO</v>
      </c>
      <c r="R840" s="47" t="str">
        <f t="shared" si="7"/>
        <v>NIVEL OPTIMO</v>
      </c>
      <c r="S840" s="47">
        <f t="shared" si="8"/>
        <v>0</v>
      </c>
      <c r="T840" s="48">
        <f t="shared" si="9"/>
        <v>0</v>
      </c>
      <c r="U840" s="47" t="str">
        <f t="array" ref="U840">IF(B840="","",IFERROR(XLOOKUP(B840,DATA!$B$4:$B$2103,DATA!$M$4:$M$2103,"",0,1),""))</f>
        <v>B</v>
      </c>
      <c r="V840" s="47" t="str">
        <f t="array" ref="V840">IF(B840="","",IFERROR(XLOOKUP(B840,DATA!$B$4:$B$2103,DATA!$X$4:$X$2103,"",0,1),""))</f>
        <v>SU01D0304</v>
      </c>
      <c r="W840" s="47" t="str">
        <f t="array" ref="W840">IF(B840="","",IFERROR(XLOOKUP(B840,DATA!$B$4:$B$2103,DATA!$H$4:$H$2103,"",0,1),""))</f>
        <v>LLANTAS</v>
      </c>
      <c r="X840" s="47" t="str">
        <f t="shared" si="10"/>
        <v>3-MEDIA</v>
      </c>
      <c r="Y840" s="65" t="str">
        <f t="shared" si="11"/>
        <v/>
      </c>
      <c r="Z840" s="47" t="str">
        <f t="shared" si="12"/>
        <v/>
      </c>
    </row>
    <row r="841" ht="15.75" customHeight="1">
      <c r="B841" s="52">
        <f>IF(DATA!B841="","",DATA!B841)</f>
        <v>77101014</v>
      </c>
      <c r="C841" s="52">
        <f t="array" ref="C841">IF(B841="","",IFERROR(XLOOKUP(B841,DATA!$B$4:$B$2103,DATA!$D$4:$D$2103,"",0,1),""))</f>
        <v>579</v>
      </c>
      <c r="D841" s="52" t="str">
        <f t="array" ref="D841">IF(B841="","",IFERROR(XLOOKUP(B841,DATA!$B$4:$B$2103,DATA!$C$4:$C$2103,"",0,1),""))</f>
        <v>TIZA X 12 UNDS. AMARILLA VIPAL</v>
      </c>
      <c r="E841" s="52">
        <f t="array" ref="E841">IF(B841="","",IFERROR(XLOOKUP(B841,DATA!$B$4:$B$2103,DATA!$W$4:$W$2103,"",0,1),""))</f>
        <v>900449648</v>
      </c>
      <c r="F841" s="52" t="str">
        <f t="array" ref="F841">IF(B841="","",IFERROR(XLOOKUP(E841,PROVEEDORES!$A$2:$A$200,PROVEEDORES!$B$2:$B$200,"NO ENCONTRADO",0,1),""))</f>
        <v>SUMILOGISTICA S.A.S.</v>
      </c>
      <c r="G841" s="52" t="str">
        <f t="array" ref="G841">IF(B841="","",IFERROR(XLOOKUP(B841,DATA!$B$4:$B$2103,DATA!$L$4:$L$2103,"",0,1),""))</f>
        <v>UND</v>
      </c>
      <c r="H841" s="52">
        <f t="array" ref="H841">IF(B841="","",IFERROR(XLOOKUP(B841,DATA!$B$4:$B$2103,DATA!$E$4:$E$2103,0,0,1),0))</f>
        <v>28</v>
      </c>
      <c r="I841" s="53">
        <f t="array" ref="I841">IF(B841="","",IFERROR(XLOOKUP(B841,DATA!$B$4:$B$2103,DATA!$F$4:$F$2103,0,0,1),0))</f>
        <v>1974.728</v>
      </c>
      <c r="J841" s="53">
        <f t="shared" si="1"/>
        <v>55292.384</v>
      </c>
      <c r="K841" s="52">
        <f t="array" ref="K841">IF(B841="","",IFERROR(XLOOKUP(B841,DATA!$B$4:$B$2103,DATA!$N$4:$N$2103,0,0,1),0))</f>
        <v>290</v>
      </c>
      <c r="L841" s="86">
        <f t="shared" si="2"/>
        <v>0.7945205479</v>
      </c>
      <c r="M841" s="52">
        <f t="array" ref="M841">IF(B841="","",IFERROR(XLOOKUP(B841,DATA!$B$4:$B$2103,DATA!$P$4:$P$2103,0,0,1),0))</f>
        <v>0</v>
      </c>
      <c r="N841" s="52">
        <f t="shared" si="3"/>
        <v>3</v>
      </c>
      <c r="O841" s="52">
        <f t="shared" si="4"/>
        <v>9</v>
      </c>
      <c r="P841" s="52">
        <f t="shared" si="5"/>
        <v>35</v>
      </c>
      <c r="Q841" s="52" t="str">
        <f t="shared" si="6"/>
        <v>OPTIMO</v>
      </c>
      <c r="R841" s="52" t="str">
        <f t="shared" si="7"/>
        <v>NIVEL OPTIMO</v>
      </c>
      <c r="S841" s="52">
        <f t="shared" si="8"/>
        <v>0</v>
      </c>
      <c r="T841" s="53">
        <f t="shared" si="9"/>
        <v>0</v>
      </c>
      <c r="U841" s="52" t="str">
        <f t="array" ref="U841">IF(B841="","",IFERROR(XLOOKUP(B841,DATA!$B$4:$B$2103,DATA!$M$4:$M$2103,"",0,1),""))</f>
        <v>B</v>
      </c>
      <c r="V841" s="52" t="str">
        <f t="array" ref="V841">IF(B841="","",IFERROR(XLOOKUP(B841,DATA!$B$4:$B$2103,DATA!$X$4:$X$2103,"",0,1),""))</f>
        <v>SU01D0304</v>
      </c>
      <c r="W841" s="52" t="str">
        <f t="array" ref="W841">IF(B841="","",IFERROR(XLOOKUP(B841,DATA!$B$4:$B$2103,DATA!$H$4:$H$2103,"",0,1),""))</f>
        <v>LLANTAS</v>
      </c>
      <c r="X841" s="52" t="str">
        <f t="shared" si="10"/>
        <v>3-MEDIA</v>
      </c>
      <c r="Y841" s="87" t="str">
        <f t="shared" si="11"/>
        <v/>
      </c>
      <c r="Z841" s="52" t="str">
        <f t="shared" si="12"/>
        <v/>
      </c>
    </row>
    <row r="842" ht="15.75" customHeight="1">
      <c r="B842" s="47">
        <f>IF(DATA!B842="","",DATA!B842)</f>
        <v>77101015</v>
      </c>
      <c r="C842" s="47">
        <f t="array" ref="C842">IF(B842="","",IFERROR(XLOOKUP(B842,DATA!$B$4:$B$2103,DATA!$D$4:$D$2103,"",0,1),""))</f>
        <v>587</v>
      </c>
      <c r="D842" s="47" t="str">
        <f t="array" ref="D842">IF(B842="","",IFERROR(XLOOKUP(B842,DATA!$B$4:$B$2103,DATA!$C$4:$C$2103,"",0,1),""))</f>
        <v>RAC 20 PARCHE LLANTA RAD 75x5 5 MM VIPAL</v>
      </c>
      <c r="E842" s="47">
        <f t="array" ref="E842">IF(B842="","",IFERROR(XLOOKUP(B842,DATA!$B$4:$B$2103,DATA!$W$4:$W$2103,"",0,1),""))</f>
        <v>900449648</v>
      </c>
      <c r="F842" s="47" t="str">
        <f t="array" ref="F842">IF(B842="","",IFERROR(XLOOKUP(E842,PROVEEDORES!$A$2:$A$200,PROVEEDORES!$B$2:$B$200,"NO ENCONTRADO",0,1),""))</f>
        <v>SUMILOGISTICA S.A.S.</v>
      </c>
      <c r="G842" s="47" t="str">
        <f t="array" ref="G842">IF(B842="","",IFERROR(XLOOKUP(B842,DATA!$B$4:$B$2103,DATA!$L$4:$L$2103,"",0,1),""))</f>
        <v>UND</v>
      </c>
      <c r="H842" s="47">
        <f t="array" ref="H842">IF(B842="","",IFERROR(XLOOKUP(B842,DATA!$B$4:$B$2103,DATA!$E$4:$E$2103,0,0,1),0))</f>
        <v>45</v>
      </c>
      <c r="I842" s="48">
        <f t="array" ref="I842">IF(B842="","",IFERROR(XLOOKUP(B842,DATA!$B$4:$B$2103,DATA!$F$4:$F$2103,0,0,1),0))</f>
        <v>9603.248</v>
      </c>
      <c r="J842" s="48">
        <f t="shared" si="1"/>
        <v>432146.16</v>
      </c>
      <c r="K842" s="47">
        <f t="array" ref="K842">IF(B842="","",IFERROR(XLOOKUP(B842,DATA!$B$4:$B$2103,DATA!$N$4:$N$2103,0,0,1),0))</f>
        <v>385</v>
      </c>
      <c r="L842" s="85">
        <f t="shared" si="2"/>
        <v>1.054794521</v>
      </c>
      <c r="M842" s="47">
        <f t="array" ref="M842">IF(B842="","",IFERROR(XLOOKUP(B842,DATA!$B$4:$B$2103,DATA!$P$4:$P$2103,0,0,1),0))</f>
        <v>0</v>
      </c>
      <c r="N842" s="47">
        <f t="shared" si="3"/>
        <v>4</v>
      </c>
      <c r="O842" s="47">
        <f t="shared" si="4"/>
        <v>11</v>
      </c>
      <c r="P842" s="47">
        <f t="shared" si="5"/>
        <v>43</v>
      </c>
      <c r="Q842" s="47" t="str">
        <f t="shared" si="6"/>
        <v>OPTIMO</v>
      </c>
      <c r="R842" s="47" t="str">
        <f t="shared" si="7"/>
        <v>NIVEL OPTIMO</v>
      </c>
      <c r="S842" s="47">
        <f t="shared" si="8"/>
        <v>0</v>
      </c>
      <c r="T842" s="48">
        <f t="shared" si="9"/>
        <v>0</v>
      </c>
      <c r="U842" s="47" t="str">
        <f t="array" ref="U842">IF(B842="","",IFERROR(XLOOKUP(B842,DATA!$B$4:$B$2103,DATA!$M$4:$M$2103,"",0,1),""))</f>
        <v>A</v>
      </c>
      <c r="V842" s="47" t="str">
        <f t="array" ref="V842">IF(B842="","",IFERROR(XLOOKUP(B842,DATA!$B$4:$B$2103,DATA!$X$4:$X$2103,"",0,1),""))</f>
        <v>SU01D0304</v>
      </c>
      <c r="W842" s="47" t="str">
        <f t="array" ref="W842">IF(B842="","",IFERROR(XLOOKUP(B842,DATA!$B$4:$B$2103,DATA!$H$4:$H$2103,"",0,1),""))</f>
        <v>LLANTAS</v>
      </c>
      <c r="X842" s="47" t="str">
        <f t="shared" si="10"/>
        <v>2-ALTA</v>
      </c>
      <c r="Y842" s="65" t="str">
        <f t="shared" si="11"/>
        <v/>
      </c>
      <c r="Z842" s="47" t="str">
        <f t="shared" si="12"/>
        <v/>
      </c>
    </row>
    <row r="843" ht="15.75" customHeight="1">
      <c r="B843" s="52">
        <f>IF(DATA!B843="","",DATA!B843)</f>
        <v>77101016</v>
      </c>
      <c r="C843" s="52">
        <f t="array" ref="C843">IF(B843="","",IFERROR(XLOOKUP(B843,DATA!$B$4:$B$2103,DATA!$D$4:$D$2103,"",0,1),""))</f>
        <v>666</v>
      </c>
      <c r="D843" s="52" t="str">
        <f t="array" ref="D843">IF(B843="","",IFERROR(XLOOKUP(B843,DATA!$B$4:$B$2103,DATA!$C$4:$C$2103,"",0,1),""))</f>
        <v>LIMPIADOR RUB-0-MATIC 945 ML</v>
      </c>
      <c r="E843" s="52">
        <f t="array" ref="E843">IF(B843="","",IFERROR(XLOOKUP(B843,DATA!$B$4:$B$2103,DATA!$W$4:$W$2103,"",0,1),""))</f>
        <v>900449648</v>
      </c>
      <c r="F843" s="52" t="str">
        <f t="array" ref="F843">IF(B843="","",IFERROR(XLOOKUP(E843,PROVEEDORES!$A$2:$A$200,PROVEEDORES!$B$2:$B$200,"NO ENCONTRADO",0,1),""))</f>
        <v>SUMILOGISTICA S.A.S.</v>
      </c>
      <c r="G843" s="52" t="str">
        <f t="array" ref="G843">IF(B843="","",IFERROR(XLOOKUP(B843,DATA!$B$4:$B$2103,DATA!$L$4:$L$2103,"",0,1),""))</f>
        <v>UND</v>
      </c>
      <c r="H843" s="52">
        <f t="array" ref="H843">IF(B843="","",IFERROR(XLOOKUP(B843,DATA!$B$4:$B$2103,DATA!$E$4:$E$2103,0,0,1),0))</f>
        <v>4</v>
      </c>
      <c r="I843" s="53">
        <f t="array" ref="I843">IF(B843="","",IFERROR(XLOOKUP(B843,DATA!$B$4:$B$2103,DATA!$F$4:$F$2103,0,0,1),0))</f>
        <v>79887.68</v>
      </c>
      <c r="J843" s="53">
        <f t="shared" si="1"/>
        <v>319550.72</v>
      </c>
      <c r="K843" s="52">
        <f t="array" ref="K843">IF(B843="","",IFERROR(XLOOKUP(B843,DATA!$B$4:$B$2103,DATA!$N$4:$N$2103,0,0,1),0))</f>
        <v>3</v>
      </c>
      <c r="L843" s="86">
        <f t="shared" si="2"/>
        <v>0.008219178082</v>
      </c>
      <c r="M843" s="52">
        <f t="array" ref="M843">IF(B843="","",IFERROR(XLOOKUP(B843,DATA!$B$4:$B$2103,DATA!$P$4:$P$2103,0,0,1),0))</f>
        <v>0</v>
      </c>
      <c r="N843" s="52">
        <f t="shared" si="3"/>
        <v>0</v>
      </c>
      <c r="O843" s="52">
        <f t="shared" si="4"/>
        <v>0</v>
      </c>
      <c r="P843" s="52">
        <f t="shared" si="5"/>
        <v>487</v>
      </c>
      <c r="Q843" s="52" t="str">
        <f t="shared" si="6"/>
        <v>EXCESO</v>
      </c>
      <c r="R843" s="52" t="str">
        <f t="shared" si="7"/>
        <v>EVALUAR REDUCCION</v>
      </c>
      <c r="S843" s="52">
        <f t="shared" si="8"/>
        <v>0</v>
      </c>
      <c r="T843" s="53">
        <f t="shared" si="9"/>
        <v>0</v>
      </c>
      <c r="U843" s="52" t="str">
        <f t="array" ref="U843">IF(B843="","",IFERROR(XLOOKUP(B843,DATA!$B$4:$B$2103,DATA!$M$4:$M$2103,"",0,1),""))</f>
        <v>B</v>
      </c>
      <c r="V843" s="52" t="str">
        <f t="array" ref="V843">IF(B843="","",IFERROR(XLOOKUP(B843,DATA!$B$4:$B$2103,DATA!$X$4:$X$2103,"",0,1),""))</f>
        <v>SU01D0304</v>
      </c>
      <c r="W843" s="52" t="str">
        <f t="array" ref="W843">IF(B843="","",IFERROR(XLOOKUP(B843,DATA!$B$4:$B$2103,DATA!$H$4:$H$2103,"",0,1),""))</f>
        <v>LLANTAS</v>
      </c>
      <c r="X843" s="52" t="str">
        <f t="shared" si="10"/>
        <v>3-MEDIA</v>
      </c>
      <c r="Y843" s="87" t="str">
        <f t="shared" si="11"/>
        <v/>
      </c>
      <c r="Z843" s="52" t="str">
        <f t="shared" si="12"/>
        <v/>
      </c>
    </row>
    <row r="844" ht="15.75" customHeight="1">
      <c r="B844" s="47">
        <f>IF(DATA!B844="","",DATA!B844)</f>
        <v>77101017</v>
      </c>
      <c r="C844" s="47">
        <f t="array" ref="C844">IF(B844="","",IFERROR(XLOOKUP(B844,DATA!$B$4:$B$2103,DATA!$D$4:$D$2103,"",0,1),""))</f>
        <v>878</v>
      </c>
      <c r="D844" s="47" t="str">
        <f t="array" ref="D844">IF(B844="","",IFERROR(XLOOKUP(B844,DATA!$B$4:$B$2103,DATA!$C$4:$C$2103,"",0,1),""))</f>
        <v>VALVULA SELLO MATIC ORING 27o85MM V3-204</v>
      </c>
      <c r="E844" s="47">
        <f t="array" ref="E844">IF(B844="","",IFERROR(XLOOKUP(B844,DATA!$B$4:$B$2103,DATA!$W$4:$W$2103,"",0,1),""))</f>
        <v>900449648</v>
      </c>
      <c r="F844" s="47" t="str">
        <f t="array" ref="F844">IF(B844="","",IFERROR(XLOOKUP(E844,PROVEEDORES!$A$2:$A$200,PROVEEDORES!$B$2:$B$200,"NO ENCONTRADO",0,1),""))</f>
        <v>SUMILOGISTICA S.A.S.</v>
      </c>
      <c r="G844" s="47" t="str">
        <f t="array" ref="G844">IF(B844="","",IFERROR(XLOOKUP(B844,DATA!$B$4:$B$2103,DATA!$L$4:$L$2103,"",0,1),""))</f>
        <v>UND</v>
      </c>
      <c r="H844" s="47">
        <f t="array" ref="H844">IF(B844="","",IFERROR(XLOOKUP(B844,DATA!$B$4:$B$2103,DATA!$E$4:$E$2103,0,0,1),0))</f>
        <v>24</v>
      </c>
      <c r="I844" s="48">
        <f t="array" ref="I844">IF(B844="","",IFERROR(XLOOKUP(B844,DATA!$B$4:$B$2103,DATA!$F$4:$F$2103,0,0,1),0))</f>
        <v>5250.28</v>
      </c>
      <c r="J844" s="48">
        <f t="shared" si="1"/>
        <v>126006.72</v>
      </c>
      <c r="K844" s="47">
        <f t="array" ref="K844">IF(B844="","",IFERROR(XLOOKUP(B844,DATA!$B$4:$B$2103,DATA!$N$4:$N$2103,0,0,1),0))</f>
        <v>171</v>
      </c>
      <c r="L844" s="85">
        <f t="shared" si="2"/>
        <v>0.4684931507</v>
      </c>
      <c r="M844" s="47">
        <f t="array" ref="M844">IF(B844="","",IFERROR(XLOOKUP(B844,DATA!$B$4:$B$2103,DATA!$P$4:$P$2103,0,0,1),0))</f>
        <v>0</v>
      </c>
      <c r="N844" s="47">
        <f t="shared" si="3"/>
        <v>2</v>
      </c>
      <c r="O844" s="47">
        <f t="shared" si="4"/>
        <v>5</v>
      </c>
      <c r="P844" s="47">
        <f t="shared" si="5"/>
        <v>51</v>
      </c>
      <c r="Q844" s="47" t="str">
        <f t="shared" si="6"/>
        <v>OPTIMO</v>
      </c>
      <c r="R844" s="47" t="str">
        <f t="shared" si="7"/>
        <v>NIVEL OPTIMO</v>
      </c>
      <c r="S844" s="47">
        <f t="shared" si="8"/>
        <v>0</v>
      </c>
      <c r="T844" s="48">
        <f t="shared" si="9"/>
        <v>0</v>
      </c>
      <c r="U844" s="47" t="str">
        <f t="array" ref="U844">IF(B844="","",IFERROR(XLOOKUP(B844,DATA!$B$4:$B$2103,DATA!$M$4:$M$2103,"",0,1),""))</f>
        <v>B</v>
      </c>
      <c r="V844" s="47" t="str">
        <f t="array" ref="V844">IF(B844="","",IFERROR(XLOOKUP(B844,DATA!$B$4:$B$2103,DATA!$X$4:$X$2103,"",0,1),""))</f>
        <v>SU01D0304</v>
      </c>
      <c r="W844" s="47" t="str">
        <f t="array" ref="W844">IF(B844="","",IFERROR(XLOOKUP(B844,DATA!$B$4:$B$2103,DATA!$H$4:$H$2103,"",0,1),""))</f>
        <v>LLANTAS</v>
      </c>
      <c r="X844" s="47" t="str">
        <f t="shared" si="10"/>
        <v>3-MEDIA</v>
      </c>
      <c r="Y844" s="65" t="str">
        <f t="shared" si="11"/>
        <v/>
      </c>
      <c r="Z844" s="47" t="str">
        <f t="shared" si="12"/>
        <v/>
      </c>
    </row>
    <row r="845" ht="15.75" customHeight="1">
      <c r="B845" s="52">
        <f>IF(DATA!B845="","",DATA!B845)</f>
        <v>77101018</v>
      </c>
      <c r="C845" s="52">
        <f t="array" ref="C845">IF(B845="","",IFERROR(XLOOKUP(B845,DATA!$B$4:$B$2103,DATA!$D$4:$D$2103,"",0,1),""))</f>
        <v>879</v>
      </c>
      <c r="D845" s="52" t="str">
        <f t="array" ref="D845">IF(B845="","",IFERROR(XLOOKUP(B845,DATA!$B$4:$B$2103,DATA!$C$4:$C$2103,"",0,1),""))</f>
        <v>VALVULA SELLO MATIC ORING 27o110MM V3-206</v>
      </c>
      <c r="E845" s="52">
        <f t="array" ref="E845">IF(B845="","",IFERROR(XLOOKUP(B845,DATA!$B$4:$B$2103,DATA!$W$4:$W$2103,"",0,1),""))</f>
        <v>900449648</v>
      </c>
      <c r="F845" s="52" t="str">
        <f t="array" ref="F845">IF(B845="","",IFERROR(XLOOKUP(E845,PROVEEDORES!$A$2:$A$200,PROVEEDORES!$B$2:$B$200,"NO ENCONTRADO",0,1),""))</f>
        <v>SUMILOGISTICA S.A.S.</v>
      </c>
      <c r="G845" s="52" t="str">
        <f t="array" ref="G845">IF(B845="","",IFERROR(XLOOKUP(B845,DATA!$B$4:$B$2103,DATA!$L$4:$L$2103,"",0,1),""))</f>
        <v>UND</v>
      </c>
      <c r="H845" s="52">
        <f t="array" ref="H845">IF(B845="","",IFERROR(XLOOKUP(B845,DATA!$B$4:$B$2103,DATA!$E$4:$E$2103,0,0,1),0))</f>
        <v>12</v>
      </c>
      <c r="I845" s="53">
        <f t="array" ref="I845">IF(B845="","",IFERROR(XLOOKUP(B845,DATA!$B$4:$B$2103,DATA!$F$4:$F$2103,0,0,1),0))</f>
        <v>4761.677</v>
      </c>
      <c r="J845" s="53">
        <f t="shared" si="1"/>
        <v>57140.124</v>
      </c>
      <c r="K845" s="52">
        <f t="array" ref="K845">IF(B845="","",IFERROR(XLOOKUP(B845,DATA!$B$4:$B$2103,DATA!$N$4:$N$2103,0,0,1),0))</f>
        <v>106</v>
      </c>
      <c r="L845" s="86">
        <f t="shared" si="2"/>
        <v>0.2904109589</v>
      </c>
      <c r="M845" s="52">
        <f t="array" ref="M845">IF(B845="","",IFERROR(XLOOKUP(B845,DATA!$B$4:$B$2103,DATA!$P$4:$P$2103,0,0,1),0))</f>
        <v>0</v>
      </c>
      <c r="N845" s="52">
        <f t="shared" si="3"/>
        <v>1</v>
      </c>
      <c r="O845" s="52">
        <f t="shared" si="4"/>
        <v>3</v>
      </c>
      <c r="P845" s="52">
        <f t="shared" si="5"/>
        <v>41</v>
      </c>
      <c r="Q845" s="52" t="str">
        <f t="shared" si="6"/>
        <v>OPTIMO</v>
      </c>
      <c r="R845" s="52" t="str">
        <f t="shared" si="7"/>
        <v>NIVEL OPTIMO</v>
      </c>
      <c r="S845" s="52">
        <f t="shared" si="8"/>
        <v>0</v>
      </c>
      <c r="T845" s="53">
        <f t="shared" si="9"/>
        <v>0</v>
      </c>
      <c r="U845" s="52" t="str">
        <f t="array" ref="U845">IF(B845="","",IFERROR(XLOOKUP(B845,DATA!$B$4:$B$2103,DATA!$M$4:$M$2103,"",0,1),""))</f>
        <v>A</v>
      </c>
      <c r="V845" s="52" t="str">
        <f t="array" ref="V845">IF(B845="","",IFERROR(XLOOKUP(B845,DATA!$B$4:$B$2103,DATA!$X$4:$X$2103,"",0,1),""))</f>
        <v>SU01D0304</v>
      </c>
      <c r="W845" s="52" t="str">
        <f t="array" ref="W845">IF(B845="","",IFERROR(XLOOKUP(B845,DATA!$B$4:$B$2103,DATA!$H$4:$H$2103,"",0,1),""))</f>
        <v>LLANTAS</v>
      </c>
      <c r="X845" s="52" t="str">
        <f t="shared" si="10"/>
        <v>2-ALTA</v>
      </c>
      <c r="Y845" s="87" t="str">
        <f t="shared" si="11"/>
        <v/>
      </c>
      <c r="Z845" s="52" t="str">
        <f t="shared" si="12"/>
        <v/>
      </c>
    </row>
    <row r="846" ht="15.75" customHeight="1">
      <c r="B846" s="47">
        <f>IF(DATA!B846="","",DATA!B846)</f>
        <v>77101019</v>
      </c>
      <c r="C846" s="47">
        <f t="array" ref="C846">IF(B846="","",IFERROR(XLOOKUP(B846,DATA!$B$4:$B$2103,DATA!$D$4:$D$2103,"",0,1),""))</f>
        <v>880</v>
      </c>
      <c r="D846" s="47" t="str">
        <f t="array" ref="D846">IF(B846="","",IFERROR(XLOOKUP(B846,DATA!$B$4:$B$2103,DATA!$C$4:$C$2103,"",0,1),""))</f>
        <v>TAPA VALVULA TIPO DOMO</v>
      </c>
      <c r="E846" s="47">
        <f t="array" ref="E846">IF(B846="","",IFERROR(XLOOKUP(B846,DATA!$B$4:$B$2103,DATA!$W$4:$W$2103,"",0,1),""))</f>
        <v>900449648</v>
      </c>
      <c r="F846" s="47" t="str">
        <f t="array" ref="F846">IF(B846="","",IFERROR(XLOOKUP(E846,PROVEEDORES!$A$2:$A$200,PROVEEDORES!$B$2:$B$200,"NO ENCONTRADO",0,1),""))</f>
        <v>SUMILOGISTICA S.A.S.</v>
      </c>
      <c r="G846" s="47" t="str">
        <f t="array" ref="G846">IF(B846="","",IFERROR(XLOOKUP(B846,DATA!$B$4:$B$2103,DATA!$L$4:$L$2103,"",0,1),""))</f>
        <v>UND</v>
      </c>
      <c r="H846" s="47">
        <f t="array" ref="H846">IF(B846="","",IFERROR(XLOOKUP(B846,DATA!$B$4:$B$2103,DATA!$E$4:$E$2103,0,0,1),0))</f>
        <v>192</v>
      </c>
      <c r="I846" s="48">
        <f t="array" ref="I846">IF(B846="","",IFERROR(XLOOKUP(B846,DATA!$B$4:$B$2103,DATA!$F$4:$F$2103,0,0,1),0))</f>
        <v>439.11</v>
      </c>
      <c r="J846" s="48">
        <f t="shared" si="1"/>
        <v>84309.12</v>
      </c>
      <c r="K846" s="47">
        <f t="array" ref="K846">IF(B846="","",IFERROR(XLOOKUP(B846,DATA!$B$4:$B$2103,DATA!$N$4:$N$2103,0,0,1),0))</f>
        <v>8</v>
      </c>
      <c r="L846" s="85">
        <f t="shared" si="2"/>
        <v>0.02191780822</v>
      </c>
      <c r="M846" s="47">
        <f t="array" ref="M846">IF(B846="","",IFERROR(XLOOKUP(B846,DATA!$B$4:$B$2103,DATA!$P$4:$P$2103,0,0,1),0))</f>
        <v>0</v>
      </c>
      <c r="N846" s="47">
        <f t="shared" si="3"/>
        <v>0</v>
      </c>
      <c r="O846" s="47">
        <f t="shared" si="4"/>
        <v>0</v>
      </c>
      <c r="P846" s="47">
        <f t="shared" si="5"/>
        <v>8760</v>
      </c>
      <c r="Q846" s="47" t="str">
        <f t="shared" si="6"/>
        <v>EXCESO</v>
      </c>
      <c r="R846" s="47" t="str">
        <f t="shared" si="7"/>
        <v>EVALUAR REDUCCION</v>
      </c>
      <c r="S846" s="47">
        <f t="shared" si="8"/>
        <v>0</v>
      </c>
      <c r="T846" s="48">
        <f t="shared" si="9"/>
        <v>0</v>
      </c>
      <c r="U846" s="47" t="str">
        <f t="array" ref="U846">IF(B846="","",IFERROR(XLOOKUP(B846,DATA!$B$4:$B$2103,DATA!$M$4:$M$2103,"",0,1),""))</f>
        <v>B</v>
      </c>
      <c r="V846" s="47" t="str">
        <f t="array" ref="V846">IF(B846="","",IFERROR(XLOOKUP(B846,DATA!$B$4:$B$2103,DATA!$X$4:$X$2103,"",0,1),""))</f>
        <v>SU01D0304</v>
      </c>
      <c r="W846" s="47" t="str">
        <f t="array" ref="W846">IF(B846="","",IFERROR(XLOOKUP(B846,DATA!$B$4:$B$2103,DATA!$H$4:$H$2103,"",0,1),""))</f>
        <v>LLANTAS</v>
      </c>
      <c r="X846" s="47" t="str">
        <f t="shared" si="10"/>
        <v>3-MEDIA</v>
      </c>
      <c r="Y846" s="65" t="str">
        <f t="shared" si="11"/>
        <v/>
      </c>
      <c r="Z846" s="47" t="str">
        <f t="shared" si="12"/>
        <v/>
      </c>
    </row>
    <row r="847" ht="15.75" customHeight="1">
      <c r="B847" s="52">
        <f>IF(DATA!B847="","",DATA!B847)</f>
        <v>77101020</v>
      </c>
      <c r="C847" s="52">
        <f t="array" ref="C847">IF(B847="","",IFERROR(XLOOKUP(B847,DATA!$B$4:$B$2103,DATA!$D$4:$D$2103,"",0,1),""))</f>
        <v>911</v>
      </c>
      <c r="D847" s="52" t="str">
        <f t="array" ref="D847">IF(B847="","",IFERROR(XLOOKUP(B847,DATA!$B$4:$B$2103,DATA!$C$4:$C$2103,"",0,1),""))</f>
        <v>SELLANTE VIPAL SV01 680G</v>
      </c>
      <c r="E847" s="52">
        <f t="array" ref="E847">IF(B847="","",IFERROR(XLOOKUP(B847,DATA!$B$4:$B$2103,DATA!$W$4:$W$2103,"",0,1),""))</f>
        <v>900449648</v>
      </c>
      <c r="F847" s="52" t="str">
        <f t="array" ref="F847">IF(B847="","",IFERROR(XLOOKUP(E847,PROVEEDORES!$A$2:$A$200,PROVEEDORES!$B$2:$B$200,"NO ENCONTRADO",0,1),""))</f>
        <v>SUMILOGISTICA S.A.S.</v>
      </c>
      <c r="G847" s="52" t="str">
        <f t="array" ref="G847">IF(B847="","",IFERROR(XLOOKUP(B847,DATA!$B$4:$B$2103,DATA!$L$4:$L$2103,"",0,1),""))</f>
        <v>UND</v>
      </c>
      <c r="H847" s="52">
        <f t="array" ref="H847">IF(B847="","",IFERROR(XLOOKUP(B847,DATA!$B$4:$B$2103,DATA!$E$4:$E$2103,0,0,1),0))</f>
        <v>4</v>
      </c>
      <c r="I847" s="53">
        <f t="array" ref="I847">IF(B847="","",IFERROR(XLOOKUP(B847,DATA!$B$4:$B$2103,DATA!$F$4:$F$2103,0,0,1),0))</f>
        <v>46365.82</v>
      </c>
      <c r="J847" s="53">
        <f t="shared" si="1"/>
        <v>185463.28</v>
      </c>
      <c r="K847" s="52">
        <f t="array" ref="K847">IF(B847="","",IFERROR(XLOOKUP(B847,DATA!$B$4:$B$2103,DATA!$N$4:$N$2103,0,0,1),0))</f>
        <v>25</v>
      </c>
      <c r="L847" s="86">
        <f t="shared" si="2"/>
        <v>0.06849315068</v>
      </c>
      <c r="M847" s="52">
        <f t="array" ref="M847">IF(B847="","",IFERROR(XLOOKUP(B847,DATA!$B$4:$B$2103,DATA!$P$4:$P$2103,0,0,1),0))</f>
        <v>0</v>
      </c>
      <c r="N847" s="52">
        <f t="shared" si="3"/>
        <v>0</v>
      </c>
      <c r="O847" s="52">
        <f t="shared" si="4"/>
        <v>0</v>
      </c>
      <c r="P847" s="52">
        <f t="shared" si="5"/>
        <v>58</v>
      </c>
      <c r="Q847" s="52" t="str">
        <f t="shared" si="6"/>
        <v>OPTIMO</v>
      </c>
      <c r="R847" s="52" t="str">
        <f t="shared" si="7"/>
        <v>NIVEL OPTIMO</v>
      </c>
      <c r="S847" s="52">
        <f t="shared" si="8"/>
        <v>0</v>
      </c>
      <c r="T847" s="53">
        <f t="shared" si="9"/>
        <v>0</v>
      </c>
      <c r="U847" s="52" t="str">
        <f t="array" ref="U847">IF(B847="","",IFERROR(XLOOKUP(B847,DATA!$B$4:$B$2103,DATA!$M$4:$M$2103,"",0,1),""))</f>
        <v>B</v>
      </c>
      <c r="V847" s="52" t="str">
        <f t="array" ref="V847">IF(B847="","",IFERROR(XLOOKUP(B847,DATA!$B$4:$B$2103,DATA!$X$4:$X$2103,"",0,1),""))</f>
        <v>SU01D0304</v>
      </c>
      <c r="W847" s="52" t="str">
        <f t="array" ref="W847">IF(B847="","",IFERROR(XLOOKUP(B847,DATA!$B$4:$B$2103,DATA!$H$4:$H$2103,"",0,1),""))</f>
        <v>LLANTAS</v>
      </c>
      <c r="X847" s="52" t="str">
        <f t="shared" si="10"/>
        <v>3-MEDIA</v>
      </c>
      <c r="Y847" s="87" t="str">
        <f t="shared" si="11"/>
        <v/>
      </c>
      <c r="Z847" s="52" t="str">
        <f t="shared" si="12"/>
        <v/>
      </c>
    </row>
    <row r="848" ht="15.75" customHeight="1">
      <c r="B848" s="47">
        <f>IF(DATA!B848="","",DATA!B848)</f>
        <v>77101021</v>
      </c>
      <c r="C848" s="47">
        <f t="array" ref="C848">IF(B848="","",IFERROR(XLOOKUP(B848,DATA!$B$4:$B$2103,DATA!$D$4:$D$2103,"",0,1),""))</f>
        <v>1031</v>
      </c>
      <c r="D848" s="47" t="str">
        <f t="array" ref="D848">IF(B848="","",IFERROR(XLOOKUP(B848,DATA!$B$4:$B$2103,DATA!$C$4:$C$2103,"",0,1),""))</f>
        <v>LUBRICANTE TECH</v>
      </c>
      <c r="E848" s="47">
        <f t="array" ref="E848">IF(B848="","",IFERROR(XLOOKUP(B848,DATA!$B$4:$B$2103,DATA!$W$4:$W$2103,"",0,1),""))</f>
        <v>900449648</v>
      </c>
      <c r="F848" s="47" t="str">
        <f t="array" ref="F848">IF(B848="","",IFERROR(XLOOKUP(E848,PROVEEDORES!$A$2:$A$200,PROVEEDORES!$B$2:$B$200,"NO ENCONTRADO",0,1),""))</f>
        <v>SUMILOGISTICA S.A.S.</v>
      </c>
      <c r="G848" s="47" t="str">
        <f t="array" ref="G848">IF(B848="","",IFERROR(XLOOKUP(B848,DATA!$B$4:$B$2103,DATA!$L$4:$L$2103,"",0,1),""))</f>
        <v>UND</v>
      </c>
      <c r="H848" s="47">
        <f t="array" ref="H848">IF(B848="","",IFERROR(XLOOKUP(B848,DATA!$B$4:$B$2103,DATA!$E$4:$E$2103,0,0,1),0))</f>
        <v>9</v>
      </c>
      <c r="I848" s="48">
        <f t="array" ref="I848">IF(B848="","",IFERROR(XLOOKUP(B848,DATA!$B$4:$B$2103,DATA!$F$4:$F$2103,0,0,1),0))</f>
        <v>69383.27</v>
      </c>
      <c r="J848" s="48">
        <f t="shared" si="1"/>
        <v>624449.43</v>
      </c>
      <c r="K848" s="47">
        <f t="array" ref="K848">IF(B848="","",IFERROR(XLOOKUP(B848,DATA!$B$4:$B$2103,DATA!$N$4:$N$2103,0,0,1),0))</f>
        <v>29</v>
      </c>
      <c r="L848" s="85">
        <f t="shared" si="2"/>
        <v>0.07945205479</v>
      </c>
      <c r="M848" s="47">
        <f t="array" ref="M848">IF(B848="","",IFERROR(XLOOKUP(B848,DATA!$B$4:$B$2103,DATA!$P$4:$P$2103,0,0,1),0))</f>
        <v>0</v>
      </c>
      <c r="N848" s="47">
        <f t="shared" si="3"/>
        <v>0</v>
      </c>
      <c r="O848" s="47">
        <f t="shared" si="4"/>
        <v>1</v>
      </c>
      <c r="P848" s="47">
        <f t="shared" si="5"/>
        <v>113</v>
      </c>
      <c r="Q848" s="47" t="str">
        <f t="shared" si="6"/>
        <v>OPTIMO</v>
      </c>
      <c r="R848" s="47" t="str">
        <f t="shared" si="7"/>
        <v>NIVEL OPTIMO</v>
      </c>
      <c r="S848" s="47">
        <f t="shared" si="8"/>
        <v>0</v>
      </c>
      <c r="T848" s="48">
        <f t="shared" si="9"/>
        <v>0</v>
      </c>
      <c r="U848" s="47" t="str">
        <f t="array" ref="U848">IF(B848="","",IFERROR(XLOOKUP(B848,DATA!$B$4:$B$2103,DATA!$M$4:$M$2103,"",0,1),""))</f>
        <v>B</v>
      </c>
      <c r="V848" s="47" t="str">
        <f t="array" ref="V848">IF(B848="","",IFERROR(XLOOKUP(B848,DATA!$B$4:$B$2103,DATA!$X$4:$X$2103,"",0,1),""))</f>
        <v>SU01D0304</v>
      </c>
      <c r="W848" s="47" t="str">
        <f t="array" ref="W848">IF(B848="","",IFERROR(XLOOKUP(B848,DATA!$B$4:$B$2103,DATA!$H$4:$H$2103,"",0,1),""))</f>
        <v>LLANTAS</v>
      </c>
      <c r="X848" s="47" t="str">
        <f t="shared" si="10"/>
        <v>3-MEDIA</v>
      </c>
      <c r="Y848" s="65" t="str">
        <f t="shared" si="11"/>
        <v/>
      </c>
      <c r="Z848" s="47" t="str">
        <f t="shared" si="12"/>
        <v/>
      </c>
    </row>
    <row r="849" ht="15.75" customHeight="1">
      <c r="B849" s="52">
        <f>IF(DATA!B849="","",DATA!B849)</f>
        <v>77101022</v>
      </c>
      <c r="C849" s="52">
        <f t="array" ref="C849">IF(B849="","",IFERROR(XLOOKUP(B849,DATA!$B$4:$B$2103,DATA!$D$4:$D$2103,"",0,1),""))</f>
        <v>1320</v>
      </c>
      <c r="D849" s="52" t="str">
        <f t="array" ref="D849">IF(B849="","",IFERROR(XLOOKUP(B849,DATA!$B$4:$B$2103,DATA!$C$4:$C$2103,"",0,1),""))</f>
        <v>PASTA MONTAJE/DESMONTAJE 3.63 KL</v>
      </c>
      <c r="E849" s="52">
        <f t="array" ref="E849">IF(B849="","",IFERROR(XLOOKUP(B849,DATA!$B$4:$B$2103,DATA!$W$4:$W$2103,"",0,1),""))</f>
        <v>900449648</v>
      </c>
      <c r="F849" s="52" t="str">
        <f t="array" ref="F849">IF(B849="","",IFERROR(XLOOKUP(E849,PROVEEDORES!$A$2:$A$200,PROVEEDORES!$B$2:$B$200,"NO ENCONTRADO",0,1),""))</f>
        <v>SUMILOGISTICA S.A.S.</v>
      </c>
      <c r="G849" s="52" t="str">
        <f t="array" ref="G849">IF(B849="","",IFERROR(XLOOKUP(B849,DATA!$B$4:$B$2103,DATA!$L$4:$L$2103,"",0,1),""))</f>
        <v>UND</v>
      </c>
      <c r="H849" s="52">
        <f t="array" ref="H849">IF(B849="","",IFERROR(XLOOKUP(B849,DATA!$B$4:$B$2103,DATA!$E$4:$E$2103,0,0,1),0))</f>
        <v>3</v>
      </c>
      <c r="I849" s="53">
        <f t="array" ref="I849">IF(B849="","",IFERROR(XLOOKUP(B849,DATA!$B$4:$B$2103,DATA!$F$4:$F$2103,0,0,1),0))</f>
        <v>66419.85</v>
      </c>
      <c r="J849" s="53">
        <f t="shared" si="1"/>
        <v>199259.55</v>
      </c>
      <c r="K849" s="52">
        <f t="array" ref="K849">IF(B849="","",IFERROR(XLOOKUP(B849,DATA!$B$4:$B$2103,DATA!$N$4:$N$2103,0,0,1),0))</f>
        <v>296</v>
      </c>
      <c r="L849" s="86">
        <f t="shared" si="2"/>
        <v>0.8109589041</v>
      </c>
      <c r="M849" s="52">
        <f t="array" ref="M849">IF(B849="","",IFERROR(XLOOKUP(B849,DATA!$B$4:$B$2103,DATA!$P$4:$P$2103,0,0,1),0))</f>
        <v>0</v>
      </c>
      <c r="N849" s="52">
        <f t="shared" si="3"/>
        <v>3</v>
      </c>
      <c r="O849" s="52">
        <f t="shared" si="4"/>
        <v>9</v>
      </c>
      <c r="P849" s="52">
        <f t="shared" si="5"/>
        <v>4</v>
      </c>
      <c r="Q849" s="52" t="str">
        <f t="shared" si="6"/>
        <v>REORDEN INMEDIATO</v>
      </c>
      <c r="R849" s="52" t="str">
        <f t="shared" si="7"/>
        <v>GENERAR OC EN 24H</v>
      </c>
      <c r="S849" s="52">
        <f t="shared" si="8"/>
        <v>6</v>
      </c>
      <c r="T849" s="53">
        <f t="shared" si="9"/>
        <v>398519.1</v>
      </c>
      <c r="U849" s="52" t="str">
        <f t="array" ref="U849">IF(B849="","",IFERROR(XLOOKUP(B849,DATA!$B$4:$B$2103,DATA!$M$4:$M$2103,"",0,1),""))</f>
        <v>A</v>
      </c>
      <c r="V849" s="52" t="str">
        <f t="array" ref="V849">IF(B849="","",IFERROR(XLOOKUP(B849,DATA!$B$4:$B$2103,DATA!$X$4:$X$2103,"",0,1),""))</f>
        <v>SU01F0402</v>
      </c>
      <c r="W849" s="52" t="str">
        <f t="array" ref="W849">IF(B849="","",IFERROR(XLOOKUP(B849,DATA!$B$4:$B$2103,DATA!$H$4:$H$2103,"",0,1),""))</f>
        <v>LLANTAS</v>
      </c>
      <c r="X849" s="52" t="str">
        <f t="shared" si="10"/>
        <v>2-ALTA</v>
      </c>
      <c r="Y849" s="87" t="str">
        <f t="shared" si="11"/>
        <v/>
      </c>
      <c r="Z849" s="52" t="str">
        <f t="shared" si="12"/>
        <v/>
      </c>
    </row>
    <row r="850" ht="15.75" customHeight="1">
      <c r="B850" s="47">
        <f>IF(DATA!B850="","",DATA!B850)</f>
        <v>77101023</v>
      </c>
      <c r="C850" s="47">
        <f t="array" ref="C850">IF(B850="","",IFERROR(XLOOKUP(B850,DATA!$B$4:$B$2103,DATA!$D$4:$D$2103,"",0,1),""))</f>
        <v>1321</v>
      </c>
      <c r="D850" s="47" t="str">
        <f t="array" ref="D850">IF(B850="","",IFERROR(XLOOKUP(B850,DATA!$B$4:$B$2103,DATA!$C$4:$C$2103,"",0,1),""))</f>
        <v>GUSANILLO PARA VALVULA NORMAL</v>
      </c>
      <c r="E850" s="47">
        <f t="array" ref="E850">IF(B850="","",IFERROR(XLOOKUP(B850,DATA!$B$4:$B$2103,DATA!$W$4:$W$2103,"",0,1),""))</f>
        <v>900449648</v>
      </c>
      <c r="F850" s="47" t="str">
        <f t="array" ref="F850">IF(B850="","",IFERROR(XLOOKUP(E850,PROVEEDORES!$A$2:$A$200,PROVEEDORES!$B$2:$B$200,"NO ENCONTRADO",0,1),""))</f>
        <v>SUMILOGISTICA S.A.S.</v>
      </c>
      <c r="G850" s="47" t="str">
        <f t="array" ref="G850">IF(B850="","",IFERROR(XLOOKUP(B850,DATA!$B$4:$B$2103,DATA!$L$4:$L$2103,"",0,1),""))</f>
        <v>UND</v>
      </c>
      <c r="H850" s="47">
        <f t="array" ref="H850">IF(B850="","",IFERROR(XLOOKUP(B850,DATA!$B$4:$B$2103,DATA!$E$4:$E$2103,0,0,1),0))</f>
        <v>79</v>
      </c>
      <c r="I850" s="48">
        <f t="array" ref="I850">IF(B850="","",IFERROR(XLOOKUP(B850,DATA!$B$4:$B$2103,DATA!$F$4:$F$2103,0,0,1),0))</f>
        <v>157.08</v>
      </c>
      <c r="J850" s="48">
        <f t="shared" si="1"/>
        <v>12409.32</v>
      </c>
      <c r="K850" s="47">
        <f t="array" ref="K850">IF(B850="","",IFERROR(XLOOKUP(B850,DATA!$B$4:$B$2103,DATA!$N$4:$N$2103,0,0,1),0))</f>
        <v>5225</v>
      </c>
      <c r="L850" s="85">
        <f t="shared" si="2"/>
        <v>14.31506849</v>
      </c>
      <c r="M850" s="47">
        <f t="array" ref="M850">IF(B850="","",IFERROR(XLOOKUP(B850,DATA!$B$4:$B$2103,DATA!$P$4:$P$2103,0,0,1),0))</f>
        <v>0</v>
      </c>
      <c r="N850" s="47">
        <f t="shared" si="3"/>
        <v>50</v>
      </c>
      <c r="O850" s="47">
        <f t="shared" si="4"/>
        <v>150</v>
      </c>
      <c r="P850" s="47">
        <f t="shared" si="5"/>
        <v>6</v>
      </c>
      <c r="Q850" s="47" t="str">
        <f t="shared" si="6"/>
        <v>REORDEN INMEDIATO</v>
      </c>
      <c r="R850" s="47" t="str">
        <f t="shared" si="7"/>
        <v>GENERAR OC EN 24H</v>
      </c>
      <c r="S850" s="47">
        <f t="shared" si="8"/>
        <v>71</v>
      </c>
      <c r="T850" s="48">
        <f t="shared" si="9"/>
        <v>11152.68</v>
      </c>
      <c r="U850" s="47" t="str">
        <f t="array" ref="U850">IF(B850="","",IFERROR(XLOOKUP(B850,DATA!$B$4:$B$2103,DATA!$M$4:$M$2103,"",0,1),""))</f>
        <v>A</v>
      </c>
      <c r="V850" s="47" t="str">
        <f t="array" ref="V850">IF(B850="","",IFERROR(XLOOKUP(B850,DATA!$B$4:$B$2103,DATA!$X$4:$X$2103,"",0,1),""))</f>
        <v>SU01D0304</v>
      </c>
      <c r="W850" s="47" t="str">
        <f t="array" ref="W850">IF(B850="","",IFERROR(XLOOKUP(B850,DATA!$B$4:$B$2103,DATA!$H$4:$H$2103,"",0,1),""))</f>
        <v>LLANTAS</v>
      </c>
      <c r="X850" s="47" t="str">
        <f t="shared" si="10"/>
        <v>2-ALTA</v>
      </c>
      <c r="Y850" s="65" t="str">
        <f t="shared" si="11"/>
        <v/>
      </c>
      <c r="Z850" s="47" t="str">
        <f t="shared" si="12"/>
        <v/>
      </c>
    </row>
    <row r="851" ht="15.75" customHeight="1">
      <c r="B851" s="52">
        <f>IF(DATA!B851="","",DATA!B851)</f>
        <v>77101024</v>
      </c>
      <c r="C851" s="52">
        <f t="array" ref="C851">IF(B851="","",IFERROR(XLOOKUP(B851,DATA!$B$4:$B$2103,DATA!$D$4:$D$2103,"",0,1),""))</f>
        <v>1399</v>
      </c>
      <c r="D851" s="52" t="str">
        <f t="array" ref="D851">IF(B851="","",IFERROR(XLOOKUP(B851,DATA!$B$4:$B$2103,DATA!$C$4:$C$2103,"",0,1),""))</f>
        <v>TACO PARCHE UL6 UNI-SEAL ULTRA 6mm</v>
      </c>
      <c r="E851" s="52">
        <f t="array" ref="E851">IF(B851="","",IFERROR(XLOOKUP(B851,DATA!$B$4:$B$2103,DATA!$W$4:$W$2103,"",0,1),""))</f>
        <v>900449648</v>
      </c>
      <c r="F851" s="52" t="str">
        <f t="array" ref="F851">IF(B851="","",IFERROR(XLOOKUP(E851,PROVEEDORES!$A$2:$A$200,PROVEEDORES!$B$2:$B$200,"NO ENCONTRADO",0,1),""))</f>
        <v>SUMILOGISTICA S.A.S.</v>
      </c>
      <c r="G851" s="52" t="str">
        <f t="array" ref="G851">IF(B851="","",IFERROR(XLOOKUP(B851,DATA!$B$4:$B$2103,DATA!$L$4:$L$2103,"",0,1),""))</f>
        <v>UND</v>
      </c>
      <c r="H851" s="52">
        <f t="array" ref="H851">IF(B851="","",IFERROR(XLOOKUP(B851,DATA!$B$4:$B$2103,DATA!$E$4:$E$2103,0,0,1),0))</f>
        <v>16</v>
      </c>
      <c r="I851" s="53">
        <f t="array" ref="I851">IF(B851="","",IFERROR(XLOOKUP(B851,DATA!$B$4:$B$2103,DATA!$F$4:$F$2103,0,0,1),0))</f>
        <v>3511.583</v>
      </c>
      <c r="J851" s="53">
        <f t="shared" si="1"/>
        <v>56185.328</v>
      </c>
      <c r="K851" s="52">
        <f t="array" ref="K851">IF(B851="","",IFERROR(XLOOKUP(B851,DATA!$B$4:$B$2103,DATA!$N$4:$N$2103,0,0,1),0))</f>
        <v>34</v>
      </c>
      <c r="L851" s="86">
        <f t="shared" si="2"/>
        <v>0.09315068493</v>
      </c>
      <c r="M851" s="52">
        <f t="array" ref="M851">IF(B851="","",IFERROR(XLOOKUP(B851,DATA!$B$4:$B$2103,DATA!$P$4:$P$2103,0,0,1),0))</f>
        <v>0</v>
      </c>
      <c r="N851" s="52">
        <f t="shared" si="3"/>
        <v>0</v>
      </c>
      <c r="O851" s="52">
        <f t="shared" si="4"/>
        <v>1</v>
      </c>
      <c r="P851" s="52">
        <f t="shared" si="5"/>
        <v>172</v>
      </c>
      <c r="Q851" s="52" t="str">
        <f t="shared" si="6"/>
        <v>EXCESO</v>
      </c>
      <c r="R851" s="52" t="str">
        <f t="shared" si="7"/>
        <v>EVALUAR REDUCCION</v>
      </c>
      <c r="S851" s="52">
        <f t="shared" si="8"/>
        <v>0</v>
      </c>
      <c r="T851" s="53">
        <f t="shared" si="9"/>
        <v>0</v>
      </c>
      <c r="U851" s="52" t="str">
        <f t="array" ref="U851">IF(B851="","",IFERROR(XLOOKUP(B851,DATA!$B$4:$B$2103,DATA!$M$4:$M$2103,"",0,1),""))</f>
        <v>B</v>
      </c>
      <c r="V851" s="52" t="str">
        <f t="array" ref="V851">IF(B851="","",IFERROR(XLOOKUP(B851,DATA!$B$4:$B$2103,DATA!$X$4:$X$2103,"",0,1),""))</f>
        <v>SU01D0304</v>
      </c>
      <c r="W851" s="52" t="str">
        <f t="array" ref="W851">IF(B851="","",IFERROR(XLOOKUP(B851,DATA!$B$4:$B$2103,DATA!$H$4:$H$2103,"",0,1),""))</f>
        <v>LLANTAS</v>
      </c>
      <c r="X851" s="52" t="str">
        <f t="shared" si="10"/>
        <v>3-MEDIA</v>
      </c>
      <c r="Y851" s="87" t="str">
        <f t="shared" si="11"/>
        <v/>
      </c>
      <c r="Z851" s="52" t="str">
        <f t="shared" si="12"/>
        <v/>
      </c>
    </row>
    <row r="852" ht="15.75" customHeight="1">
      <c r="B852" s="47">
        <f>IF(DATA!B852="","",DATA!B852)</f>
        <v>77101025</v>
      </c>
      <c r="C852" s="47">
        <f t="array" ref="C852">IF(B852="","",IFERROR(XLOOKUP(B852,DATA!$B$4:$B$2103,DATA!$D$4:$D$2103,"",0,1),""))</f>
        <v>1400</v>
      </c>
      <c r="D852" s="47" t="str">
        <f t="array" ref="D852">IF(B852="","",IFERROR(XLOOKUP(B852,DATA!$B$4:$B$2103,DATA!$C$4:$C$2103,"",0,1),""))</f>
        <v>TACO PARCHE UL8 UNI-SEAL ULTRA 8mm</v>
      </c>
      <c r="E852" s="47">
        <f t="array" ref="E852">IF(B852="","",IFERROR(XLOOKUP(B852,DATA!$B$4:$B$2103,DATA!$W$4:$W$2103,"",0,1),""))</f>
        <v>900449648</v>
      </c>
      <c r="F852" s="47" t="str">
        <f t="array" ref="F852">IF(B852="","",IFERROR(XLOOKUP(E852,PROVEEDORES!$A$2:$A$200,PROVEEDORES!$B$2:$B$200,"NO ENCONTRADO",0,1),""))</f>
        <v>SUMILOGISTICA S.A.S.</v>
      </c>
      <c r="G852" s="47" t="str">
        <f t="array" ref="G852">IF(B852="","",IFERROR(XLOOKUP(B852,DATA!$B$4:$B$2103,DATA!$L$4:$L$2103,"",0,1),""))</f>
        <v>UND</v>
      </c>
      <c r="H852" s="47">
        <f t="array" ref="H852">IF(B852="","",IFERROR(XLOOKUP(B852,DATA!$B$4:$B$2103,DATA!$E$4:$E$2103,0,0,1),0))</f>
        <v>0</v>
      </c>
      <c r="I852" s="48">
        <f t="array" ref="I852">IF(B852="","",IFERROR(XLOOKUP(B852,DATA!$B$4:$B$2103,DATA!$F$4:$F$2103,0,0,1),0))</f>
        <v>0</v>
      </c>
      <c r="J852" s="48">
        <f t="shared" si="1"/>
        <v>0</v>
      </c>
      <c r="K852" s="47">
        <f t="array" ref="K852">IF(B852="","",IFERROR(XLOOKUP(B852,DATA!$B$4:$B$2103,DATA!$N$4:$N$2103,0,0,1),0))</f>
        <v>56</v>
      </c>
      <c r="L852" s="85">
        <f t="shared" si="2"/>
        <v>0.1534246575</v>
      </c>
      <c r="M852" s="47">
        <f t="array" ref="M852">IF(B852="","",IFERROR(XLOOKUP(B852,DATA!$B$4:$B$2103,DATA!$P$4:$P$2103,0,0,1),0))</f>
        <v>0</v>
      </c>
      <c r="N852" s="47">
        <f t="shared" si="3"/>
        <v>1</v>
      </c>
      <c r="O852" s="47">
        <f t="shared" si="4"/>
        <v>2</v>
      </c>
      <c r="P852" s="47">
        <f t="shared" si="5"/>
        <v>0</v>
      </c>
      <c r="Q852" s="47" t="str">
        <f t="shared" si="6"/>
        <v>CRITICO</v>
      </c>
      <c r="R852" s="47" t="str">
        <f t="shared" si="7"/>
        <v>PEDIR INMEDIATAMENTE</v>
      </c>
      <c r="S852" s="47">
        <f t="shared" si="8"/>
        <v>2</v>
      </c>
      <c r="T852" s="48">
        <f t="shared" si="9"/>
        <v>0</v>
      </c>
      <c r="U852" s="47" t="str">
        <f t="array" ref="U852">IF(B852="","",IFERROR(XLOOKUP(B852,DATA!$B$4:$B$2103,DATA!$M$4:$M$2103,"",0,1),""))</f>
        <v>B</v>
      </c>
      <c r="V852" s="47" t="str">
        <f t="array" ref="V852">IF(B852="","",IFERROR(XLOOKUP(B852,DATA!$B$4:$B$2103,DATA!$X$4:$X$2103,"",0,1),""))</f>
        <v>SU01D0304</v>
      </c>
      <c r="W852" s="47" t="str">
        <f t="array" ref="W852">IF(B852="","",IFERROR(XLOOKUP(B852,DATA!$B$4:$B$2103,DATA!$H$4:$H$2103,"",0,1),""))</f>
        <v>LLANTAS</v>
      </c>
      <c r="X852" s="47" t="str">
        <f t="shared" si="10"/>
        <v>3-MEDIA</v>
      </c>
      <c r="Y852" s="65">
        <f t="shared" si="11"/>
        <v>56.00852</v>
      </c>
      <c r="Z852" s="47">
        <f t="shared" si="12"/>
        <v>77101025</v>
      </c>
    </row>
    <row r="853" ht="15.75" customHeight="1">
      <c r="B853" s="52" t="str">
        <f>IF(DATA!B853="","",DATA!B853)</f>
        <v>77101026-R</v>
      </c>
      <c r="C853" s="52">
        <f t="array" ref="C853">IF(B853="","",IFERROR(XLOOKUP(B853,DATA!$B$4:$B$2103,DATA!$D$4:$D$2103,"",0,1),""))</f>
        <v>3100000000000</v>
      </c>
      <c r="D853" s="52" t="str">
        <f t="array" ref="D853">IF(B853="","",IFERROR(XLOOKUP(B853,DATA!$B$4:$B$2103,DATA!$C$4:$C$2103,"",0,1),""))</f>
        <v>LLANTA REPARADA RADIAL 295/80-R22.5</v>
      </c>
      <c r="E853" s="52">
        <f t="array" ref="E853">IF(B853="","",IFERROR(XLOOKUP(B853,DATA!$B$4:$B$2103,DATA!$W$4:$W$2103,"",0,1),""))</f>
        <v>830092153</v>
      </c>
      <c r="F853" s="52" t="str">
        <f t="array" ref="F853">IF(B853="","",IFERROR(XLOOKUP(E853,PROVEEDORES!$A$2:$A$200,PROVEEDORES!$B$2:$B$200,"NO ENCONTRADO",0,1),""))</f>
        <v>REENCAUCHADORA DE LA SABANA LTDA</v>
      </c>
      <c r="G853" s="52" t="str">
        <f t="array" ref="G853">IF(B853="","",IFERROR(XLOOKUP(B853,DATA!$B$4:$B$2103,DATA!$L$4:$L$2103,"",0,1),""))</f>
        <v>UND</v>
      </c>
      <c r="H853" s="52">
        <f t="array" ref="H853">IF(B853="","",IFERROR(XLOOKUP(B853,DATA!$B$4:$B$2103,DATA!$E$4:$E$2103,0,0,1),0))</f>
        <v>0</v>
      </c>
      <c r="I853" s="53">
        <f t="array" ref="I853">IF(B853="","",IFERROR(XLOOKUP(B853,DATA!$B$4:$B$2103,DATA!$F$4:$F$2103,0,0,1),0))</f>
        <v>149999.5</v>
      </c>
      <c r="J853" s="53">
        <f t="shared" si="1"/>
        <v>0</v>
      </c>
      <c r="K853" s="52">
        <f t="array" ref="K853">IF(B853="","",IFERROR(XLOOKUP(B853,DATA!$B$4:$B$2103,DATA!$N$4:$N$2103,0,0,1),0))</f>
        <v>97</v>
      </c>
      <c r="L853" s="86">
        <f t="shared" si="2"/>
        <v>0.2657534247</v>
      </c>
      <c r="M853" s="52">
        <f t="array" ref="M853">IF(B853="","",IFERROR(XLOOKUP(B853,DATA!$B$4:$B$2103,DATA!$P$4:$P$2103,0,0,1),0))</f>
        <v>0</v>
      </c>
      <c r="N853" s="52">
        <f t="shared" si="3"/>
        <v>1</v>
      </c>
      <c r="O853" s="52">
        <f t="shared" si="4"/>
        <v>3</v>
      </c>
      <c r="P853" s="52">
        <f t="shared" si="5"/>
        <v>0</v>
      </c>
      <c r="Q853" s="52" t="str">
        <f t="shared" si="6"/>
        <v>CRITICO</v>
      </c>
      <c r="R853" s="52" t="str">
        <f t="shared" si="7"/>
        <v>PEDIR INMEDIATAMENTE</v>
      </c>
      <c r="S853" s="52">
        <f t="shared" si="8"/>
        <v>3</v>
      </c>
      <c r="T853" s="53">
        <f t="shared" si="9"/>
        <v>449998.5</v>
      </c>
      <c r="U853" s="52" t="str">
        <f t="array" ref="U853">IF(B853="","",IFERROR(XLOOKUP(B853,DATA!$B$4:$B$2103,DATA!$M$4:$M$2103,"",0,1),""))</f>
        <v>C</v>
      </c>
      <c r="V853" s="52" t="str">
        <f t="array" ref="V853">IF(B853="","",IFERROR(XLOOKUP(B853,DATA!$B$4:$B$2103,DATA!$X$4:$X$2103,"",0,1),""))</f>
        <v>SU0302</v>
      </c>
      <c r="W853" s="52" t="str">
        <f t="array" ref="W853">IF(B853="","",IFERROR(XLOOKUP(B853,DATA!$B$4:$B$2103,DATA!$H$4:$H$2103,"",0,1),""))</f>
        <v>LLANTAS</v>
      </c>
      <c r="X853" s="52" t="str">
        <f t="shared" si="10"/>
        <v>4-BAJA</v>
      </c>
      <c r="Y853" s="87">
        <f t="shared" si="11"/>
        <v>97.00853</v>
      </c>
      <c r="Z853" s="52" t="str">
        <f t="shared" si="12"/>
        <v>77101026-R</v>
      </c>
    </row>
    <row r="854" ht="15.75" customHeight="1">
      <c r="B854" s="47" t="str">
        <f>IF(DATA!B854="","",DATA!B854)</f>
        <v>77101027-R</v>
      </c>
      <c r="C854" s="47" t="str">
        <f t="array" ref="C854">IF(B854="","",IFERROR(XLOOKUP(B854,DATA!$B$4:$B$2103,DATA!$D$4:$D$2103,"",0,1),""))</f>
        <v>295/80-R22.5</v>
      </c>
      <c r="D854" s="47" t="str">
        <f t="array" ref="D854">IF(B854="","",IFERROR(XLOOKUP(B854,DATA!$B$4:$B$2103,DATA!$C$4:$C$2103,"",0,1),""))</f>
        <v>LLANTA REENCAUCHADA RADIAL 295/80-R22.5</v>
      </c>
      <c r="E854" s="47">
        <f t="array" ref="E854">IF(B854="","",IFERROR(XLOOKUP(B854,DATA!$B$4:$B$2103,DATA!$W$4:$W$2103,"",0,1),""))</f>
        <v>900268222</v>
      </c>
      <c r="F854" s="47" t="str">
        <f t="array" ref="F854">IF(B854="","",IFERROR(XLOOKUP(E854,PROVEEDORES!$A$2:$A$200,PROVEEDORES!$B$2:$B$200,"NO ENCONTRADO",0,1),""))</f>
        <v>RETECTIRE SAS</v>
      </c>
      <c r="G854" s="47" t="str">
        <f t="array" ref="G854">IF(B854="","",IFERROR(XLOOKUP(B854,DATA!$B$4:$B$2103,DATA!$L$4:$L$2103,"",0,1),""))</f>
        <v>UND</v>
      </c>
      <c r="H854" s="47">
        <f t="array" ref="H854">IF(B854="","",IFERROR(XLOOKUP(B854,DATA!$B$4:$B$2103,DATA!$E$4:$E$2103,0,0,1),0))</f>
        <v>0</v>
      </c>
      <c r="I854" s="48">
        <f t="array" ref="I854">IF(B854="","",IFERROR(XLOOKUP(B854,DATA!$B$4:$B$2103,DATA!$F$4:$F$2103,0,0,1),0))</f>
        <v>635669.3</v>
      </c>
      <c r="J854" s="48">
        <f t="shared" si="1"/>
        <v>0</v>
      </c>
      <c r="K854" s="47">
        <f t="array" ref="K854">IF(B854="","",IFERROR(XLOOKUP(B854,DATA!$B$4:$B$2103,DATA!$N$4:$N$2103,0,0,1),0))</f>
        <v>5367</v>
      </c>
      <c r="L854" s="85">
        <f t="shared" si="2"/>
        <v>14.70410959</v>
      </c>
      <c r="M854" s="47">
        <f t="array" ref="M854">IF(B854="","",IFERROR(XLOOKUP(B854,DATA!$B$4:$B$2103,DATA!$P$4:$P$2103,0,0,1),0))</f>
        <v>0</v>
      </c>
      <c r="N854" s="47">
        <f t="shared" si="3"/>
        <v>51</v>
      </c>
      <c r="O854" s="47">
        <f t="shared" si="4"/>
        <v>154</v>
      </c>
      <c r="P854" s="47">
        <f t="shared" si="5"/>
        <v>0</v>
      </c>
      <c r="Q854" s="47" t="str">
        <f t="shared" si="6"/>
        <v>CRITICO</v>
      </c>
      <c r="R854" s="47" t="str">
        <f t="shared" si="7"/>
        <v>PEDIR INMEDIATAMENTE</v>
      </c>
      <c r="S854" s="47">
        <f t="shared" si="8"/>
        <v>154</v>
      </c>
      <c r="T854" s="48">
        <f t="shared" si="9"/>
        <v>97893072.2</v>
      </c>
      <c r="U854" s="47" t="str">
        <f t="array" ref="U854">IF(B854="","",IFERROR(XLOOKUP(B854,DATA!$B$4:$B$2103,DATA!$M$4:$M$2103,"",0,1),""))</f>
        <v>A</v>
      </c>
      <c r="V854" s="47" t="str">
        <f t="array" ref="V854">IF(B854="","",IFERROR(XLOOKUP(B854,DATA!$B$4:$B$2103,DATA!$X$4:$X$2103,"",0,1),""))</f>
        <v>SU03A1</v>
      </c>
      <c r="W854" s="47" t="str">
        <f t="array" ref="W854">IF(B854="","",IFERROR(XLOOKUP(B854,DATA!$B$4:$B$2103,DATA!$H$4:$H$2103,"",0,1),""))</f>
        <v>LLANTAS</v>
      </c>
      <c r="X854" s="47" t="str">
        <f t="shared" si="10"/>
        <v>1-MAXIMA</v>
      </c>
      <c r="Y854" s="65">
        <f t="shared" si="11"/>
        <v>5367.00854</v>
      </c>
      <c r="Z854" s="47" t="str">
        <f t="shared" si="12"/>
        <v>77101027-R</v>
      </c>
    </row>
    <row r="855" ht="15.75" customHeight="1">
      <c r="B855" s="52">
        <f>IF(DATA!B855="","",DATA!B855)</f>
        <v>77101028</v>
      </c>
      <c r="C855" s="52" t="str">
        <f t="array" ref="C855">IF(B855="","",IFERROR(XLOOKUP(B855,DATA!$B$4:$B$2103,DATA!$D$4:$D$2103,"",0,1),""))</f>
        <v>295/80-R22.5</v>
      </c>
      <c r="D855" s="52" t="str">
        <f t="array" ref="D855">IF(B855="","",IFERROR(XLOOKUP(B855,DATA!$B$4:$B$2103,DATA!$C$4:$C$2103,"",0,1),""))</f>
        <v>LLANTA RECAMBIO RADIAL 295/80-R22.5</v>
      </c>
      <c r="E855" s="52">
        <f t="array" ref="E855">IF(B855="","",IFERROR(XLOOKUP(B855,DATA!$B$4:$B$2103,DATA!$W$4:$W$2103,"",0,1),""))</f>
        <v>830111317</v>
      </c>
      <c r="F855" s="52" t="str">
        <f t="array" ref="F855">IF(B855="","",IFERROR(XLOOKUP(E855,PROVEEDORES!$A$2:$A$200,PROVEEDORES!$B$2:$B$200,"NO ENCONTRADO",0,1),""))</f>
        <v>SISTEMAS OPERATIVOS MOVILES S.A</v>
      </c>
      <c r="G855" s="52" t="str">
        <f t="array" ref="G855">IF(B855="","",IFERROR(XLOOKUP(B855,DATA!$B$4:$B$2103,DATA!$L$4:$L$2103,"",0,1),""))</f>
        <v>UND</v>
      </c>
      <c r="H855" s="52">
        <f t="array" ref="H855">IF(B855="","",IFERROR(XLOOKUP(B855,DATA!$B$4:$B$2103,DATA!$E$4:$E$2103,0,0,1),0))</f>
        <v>0</v>
      </c>
      <c r="I855" s="53">
        <f t="array" ref="I855">IF(B855="","",IFERROR(XLOOKUP(B855,DATA!$B$4:$B$2103,DATA!$F$4:$F$2103,0,0,1),0))</f>
        <v>925300.7</v>
      </c>
      <c r="J855" s="53">
        <f t="shared" si="1"/>
        <v>0</v>
      </c>
      <c r="K855" s="52">
        <f t="array" ref="K855">IF(B855="","",IFERROR(XLOOKUP(B855,DATA!$B$4:$B$2103,DATA!$N$4:$N$2103,0,0,1),0))</f>
        <v>298</v>
      </c>
      <c r="L855" s="86">
        <f t="shared" si="2"/>
        <v>0.8164383562</v>
      </c>
      <c r="M855" s="52">
        <f t="array" ref="M855">IF(B855="","",IFERROR(XLOOKUP(B855,DATA!$B$4:$B$2103,DATA!$P$4:$P$2103,0,0,1),0))</f>
        <v>0</v>
      </c>
      <c r="N855" s="52">
        <f t="shared" si="3"/>
        <v>3</v>
      </c>
      <c r="O855" s="52">
        <f t="shared" si="4"/>
        <v>9</v>
      </c>
      <c r="P855" s="52">
        <f t="shared" si="5"/>
        <v>0</v>
      </c>
      <c r="Q855" s="52" t="str">
        <f t="shared" si="6"/>
        <v>CRITICO</v>
      </c>
      <c r="R855" s="52" t="str">
        <f t="shared" si="7"/>
        <v>PEDIR INMEDIATAMENTE</v>
      </c>
      <c r="S855" s="52">
        <f t="shared" si="8"/>
        <v>9</v>
      </c>
      <c r="T855" s="53">
        <f t="shared" si="9"/>
        <v>8327706.3</v>
      </c>
      <c r="U855" s="52" t="str">
        <f t="array" ref="U855">IF(B855="","",IFERROR(XLOOKUP(B855,DATA!$B$4:$B$2103,DATA!$M$4:$M$2103,"",0,1),""))</f>
        <v>A</v>
      </c>
      <c r="V855" s="52" t="str">
        <f t="array" ref="V855">IF(B855="","",IFERROR(XLOOKUP(B855,DATA!$B$4:$B$2103,DATA!$X$4:$X$2103,"",0,1),""))</f>
        <v>SU0302</v>
      </c>
      <c r="W855" s="52" t="str">
        <f t="array" ref="W855">IF(B855="","",IFERROR(XLOOKUP(B855,DATA!$B$4:$B$2103,DATA!$H$4:$H$2103,"",0,1),""))</f>
        <v>LLANTAS</v>
      </c>
      <c r="X855" s="52" t="str">
        <f t="shared" si="10"/>
        <v>1-MAXIMA</v>
      </c>
      <c r="Y855" s="87">
        <f t="shared" si="11"/>
        <v>298.00855</v>
      </c>
      <c r="Z855" s="52">
        <f t="shared" si="12"/>
        <v>77101028</v>
      </c>
    </row>
    <row r="856" ht="15.75" customHeight="1">
      <c r="B856" s="47">
        <f>IF(DATA!B856="","",DATA!B856)</f>
        <v>77101029</v>
      </c>
      <c r="C856" s="47" t="str">
        <f t="array" ref="C856">IF(B856="","",IFERROR(XLOOKUP(B856,DATA!$B$4:$B$2103,DATA!$D$4:$D$2103,"",0,1),""))</f>
        <v>295/80-R22.5</v>
      </c>
      <c r="D856" s="47" t="str">
        <f t="array" ref="D856">IF(B856="","",IFERROR(XLOOKUP(B856,DATA!$B$4:$B$2103,DATA!$C$4:$C$2103,"",0,1),""))</f>
        <v>LLANTA U RECAMBIO RADIAL 295/80-R22.5</v>
      </c>
      <c r="E856" s="47">
        <f t="array" ref="E856">IF(B856="","",IFERROR(XLOOKUP(B856,DATA!$B$4:$B$2103,DATA!$W$4:$W$2103,"",0,1),""))</f>
        <v>900449648</v>
      </c>
      <c r="F856" s="47" t="str">
        <f t="array" ref="F856">IF(B856="","",IFERROR(XLOOKUP(E856,PROVEEDORES!$A$2:$A$200,PROVEEDORES!$B$2:$B$200,"NO ENCONTRADO",0,1),""))</f>
        <v>SUMILOGISTICA S.A.S.</v>
      </c>
      <c r="G856" s="47" t="str">
        <f t="array" ref="G856">IF(B856="","",IFERROR(XLOOKUP(B856,DATA!$B$4:$B$2103,DATA!$L$4:$L$2103,"",0,1),""))</f>
        <v>UND</v>
      </c>
      <c r="H856" s="47">
        <f t="array" ref="H856">IF(B856="","",IFERROR(XLOOKUP(B856,DATA!$B$4:$B$2103,DATA!$E$4:$E$2103,0,0,1),0))</f>
        <v>0</v>
      </c>
      <c r="I856" s="48">
        <f t="array" ref="I856">IF(B856="","",IFERROR(XLOOKUP(B856,DATA!$B$4:$B$2103,DATA!$F$4:$F$2103,0,0,1),0))</f>
        <v>0</v>
      </c>
      <c r="J856" s="48">
        <f t="shared" si="1"/>
        <v>0</v>
      </c>
      <c r="K856" s="47">
        <f t="array" ref="K856">IF(B856="","",IFERROR(XLOOKUP(B856,DATA!$B$4:$B$2103,DATA!$N$4:$N$2103,0,0,1),0))</f>
        <v>56</v>
      </c>
      <c r="L856" s="85">
        <f t="shared" si="2"/>
        <v>0.1534246575</v>
      </c>
      <c r="M856" s="47">
        <f t="array" ref="M856">IF(B856="","",IFERROR(XLOOKUP(B856,DATA!$B$4:$B$2103,DATA!$P$4:$P$2103,0,0,1),0))</f>
        <v>0</v>
      </c>
      <c r="N856" s="47">
        <f t="shared" si="3"/>
        <v>1</v>
      </c>
      <c r="O856" s="47">
        <f t="shared" si="4"/>
        <v>2</v>
      </c>
      <c r="P856" s="47">
        <f t="shared" si="5"/>
        <v>0</v>
      </c>
      <c r="Q856" s="47" t="str">
        <f t="shared" si="6"/>
        <v>CRITICO</v>
      </c>
      <c r="R856" s="47" t="str">
        <f t="shared" si="7"/>
        <v>PEDIR INMEDIATAMENTE</v>
      </c>
      <c r="S856" s="47">
        <f t="shared" si="8"/>
        <v>2</v>
      </c>
      <c r="T856" s="48">
        <f t="shared" si="9"/>
        <v>0</v>
      </c>
      <c r="U856" s="47" t="str">
        <f t="array" ref="U856">IF(B856="","",IFERROR(XLOOKUP(B856,DATA!$B$4:$B$2103,DATA!$M$4:$M$2103,"",0,1),""))</f>
        <v>A</v>
      </c>
      <c r="V856" s="47" t="str">
        <f t="array" ref="V856">IF(B856="","",IFERROR(XLOOKUP(B856,DATA!$B$4:$B$2103,DATA!$X$4:$X$2103,"",0,1),""))</f>
        <v>SU01A1</v>
      </c>
      <c r="W856" s="47" t="str">
        <f t="array" ref="W856">IF(B856="","",IFERROR(XLOOKUP(B856,DATA!$B$4:$B$2103,DATA!$H$4:$H$2103,"",0,1),""))</f>
        <v>LLANTAS</v>
      </c>
      <c r="X856" s="47" t="str">
        <f t="shared" si="10"/>
        <v>1-MAXIMA</v>
      </c>
      <c r="Y856" s="65">
        <f t="shared" si="11"/>
        <v>56.00856</v>
      </c>
      <c r="Z856" s="47">
        <f t="shared" si="12"/>
        <v>77101029</v>
      </c>
    </row>
    <row r="857" ht="15.75" customHeight="1">
      <c r="B857" s="52">
        <f>IF(DATA!B857="","",DATA!B857)</f>
        <v>77101030</v>
      </c>
      <c r="C857" s="52" t="str">
        <f t="array" ref="C857">IF(B857="","",IFERROR(XLOOKUP(B857,DATA!$B$4:$B$2103,DATA!$D$4:$D$2103,"",0,1),""))</f>
        <v/>
      </c>
      <c r="D857" s="52" t="str">
        <f t="array" ref="D857">IF(B857="","",IFERROR(XLOOKUP(B857,DATA!$B$4:$B$2103,DATA!$C$4:$C$2103,"",0,1),""))</f>
        <v>LLANTA NUEVA RADIAL 295/80-R22.5 HANKOOK</v>
      </c>
      <c r="E857" s="52">
        <f t="array" ref="E857">IF(B857="","",IFERROR(XLOOKUP(B857,DATA!$B$4:$B$2103,DATA!$W$4:$W$2103,"",0,1),""))</f>
        <v>800058793</v>
      </c>
      <c r="F857" s="52" t="str">
        <f t="array" ref="F857">IF(B857="","",IFERROR(XLOOKUP(E857,PROVEEDORES!$A$2:$A$200,PROVEEDORES!$B$2:$B$200,"NO ENCONTRADO",0,1),""))</f>
        <v>LLANTAS REPUESTOS Y SERVICIO SAS</v>
      </c>
      <c r="G857" s="52" t="str">
        <f t="array" ref="G857">IF(B857="","",IFERROR(XLOOKUP(B857,DATA!$B$4:$B$2103,DATA!$L$4:$L$2103,"",0,1),""))</f>
        <v>UND</v>
      </c>
      <c r="H857" s="52">
        <f t="array" ref="H857">IF(B857="","",IFERROR(XLOOKUP(B857,DATA!$B$4:$B$2103,DATA!$E$4:$E$2103,0,0,1),0))</f>
        <v>0</v>
      </c>
      <c r="I857" s="53">
        <f t="array" ref="I857">IF(B857="","",IFERROR(XLOOKUP(B857,DATA!$B$4:$B$2103,DATA!$F$4:$F$2103,0,0,1),0))</f>
        <v>1720205</v>
      </c>
      <c r="J857" s="53">
        <f t="shared" si="1"/>
        <v>0</v>
      </c>
      <c r="K857" s="52">
        <f t="array" ref="K857">IF(B857="","",IFERROR(XLOOKUP(B857,DATA!$B$4:$B$2103,DATA!$N$4:$N$2103,0,0,1),0))</f>
        <v>70</v>
      </c>
      <c r="L857" s="86">
        <f t="shared" si="2"/>
        <v>0.1917808219</v>
      </c>
      <c r="M857" s="52">
        <f t="array" ref="M857">IF(B857="","",IFERROR(XLOOKUP(B857,DATA!$B$4:$B$2103,DATA!$P$4:$P$2103,0,0,1),0))</f>
        <v>0</v>
      </c>
      <c r="N857" s="52">
        <f t="shared" si="3"/>
        <v>1</v>
      </c>
      <c r="O857" s="52">
        <f t="shared" si="4"/>
        <v>2</v>
      </c>
      <c r="P857" s="52">
        <f t="shared" si="5"/>
        <v>0</v>
      </c>
      <c r="Q857" s="52" t="str">
        <f t="shared" si="6"/>
        <v>CRITICO</v>
      </c>
      <c r="R857" s="52" t="str">
        <f t="shared" si="7"/>
        <v>PEDIR INMEDIATAMENTE</v>
      </c>
      <c r="S857" s="52">
        <f t="shared" si="8"/>
        <v>2</v>
      </c>
      <c r="T857" s="53">
        <f t="shared" si="9"/>
        <v>3440410</v>
      </c>
      <c r="U857" s="52" t="str">
        <f t="array" ref="U857">IF(B857="","",IFERROR(XLOOKUP(B857,DATA!$B$4:$B$2103,DATA!$M$4:$M$2103,"",0,1),""))</f>
        <v>C</v>
      </c>
      <c r="V857" s="52" t="str">
        <f t="array" ref="V857">IF(B857="","",IFERROR(XLOOKUP(B857,DATA!$B$4:$B$2103,DATA!$X$4:$X$2103,"",0,1),""))</f>
        <v>LLANTAS</v>
      </c>
      <c r="W857" s="52" t="str">
        <f t="array" ref="W857">IF(B857="","",IFERROR(XLOOKUP(B857,DATA!$B$4:$B$2103,DATA!$H$4:$H$2103,"",0,1),""))</f>
        <v>LLANTAS</v>
      </c>
      <c r="X857" s="52" t="str">
        <f t="shared" si="10"/>
        <v>4-BAJA</v>
      </c>
      <c r="Y857" s="87">
        <f t="shared" si="11"/>
        <v>70.00857</v>
      </c>
      <c r="Z857" s="52">
        <f t="shared" si="12"/>
        <v>77101030</v>
      </c>
    </row>
    <row r="858" ht="15.75" customHeight="1">
      <c r="B858" s="47">
        <f>IF(DATA!B858="","",DATA!B858)</f>
        <v>77101031</v>
      </c>
      <c r="C858" s="47" t="str">
        <f t="array" ref="C858">IF(B858="","",IFERROR(XLOOKUP(B858,DATA!$B$4:$B$2103,DATA!$D$4:$D$2103,"",0,1),""))</f>
        <v/>
      </c>
      <c r="D858" s="47" t="str">
        <f t="array" ref="D858">IF(B858="","",IFERROR(XLOOKUP(B858,DATA!$B$4:$B$2103,DATA!$C$4:$C$2103,"",0,1),""))</f>
        <v>LLANTA NUEVA RADIAL 295/80-R22.5 CONTINENTAL</v>
      </c>
      <c r="E858" s="47">
        <f t="array" ref="E858">IF(B858="","",IFERROR(XLOOKUP(B858,DATA!$B$4:$B$2103,DATA!$W$4:$W$2103,"",0,1),""))</f>
        <v>800058793</v>
      </c>
      <c r="F858" s="47" t="str">
        <f t="array" ref="F858">IF(B858="","",IFERROR(XLOOKUP(E858,PROVEEDORES!$A$2:$A$200,PROVEEDORES!$B$2:$B$200,"NO ENCONTRADO",0,1),""))</f>
        <v>LLANTAS REPUESTOS Y SERVICIO SAS</v>
      </c>
      <c r="G858" s="47" t="str">
        <f t="array" ref="G858">IF(B858="","",IFERROR(XLOOKUP(B858,DATA!$B$4:$B$2103,DATA!$L$4:$L$2103,"",0,1),""))</f>
        <v>UND</v>
      </c>
      <c r="H858" s="47">
        <f t="array" ref="H858">IF(B858="","",IFERROR(XLOOKUP(B858,DATA!$B$4:$B$2103,DATA!$E$4:$E$2103,0,0,1),0))</f>
        <v>6</v>
      </c>
      <c r="I858" s="48">
        <f t="array" ref="I858">IF(B858="","",IFERROR(XLOOKUP(B858,DATA!$B$4:$B$2103,DATA!$F$4:$F$2103,0,0,1),0))</f>
        <v>1858384</v>
      </c>
      <c r="J858" s="48">
        <f t="shared" si="1"/>
        <v>11150304</v>
      </c>
      <c r="K858" s="47">
        <f t="array" ref="K858">IF(B858="","",IFERROR(XLOOKUP(B858,DATA!$B$4:$B$2103,DATA!$N$4:$N$2103,0,0,1),0))</f>
        <v>32</v>
      </c>
      <c r="L858" s="85">
        <f t="shared" si="2"/>
        <v>0.08767123288</v>
      </c>
      <c r="M858" s="47">
        <f t="array" ref="M858">IF(B858="","",IFERROR(XLOOKUP(B858,DATA!$B$4:$B$2103,DATA!$P$4:$P$2103,0,0,1),0))</f>
        <v>0</v>
      </c>
      <c r="N858" s="47">
        <f t="shared" si="3"/>
        <v>0</v>
      </c>
      <c r="O858" s="47">
        <f t="shared" si="4"/>
        <v>1</v>
      </c>
      <c r="P858" s="47">
        <f t="shared" si="5"/>
        <v>68</v>
      </c>
      <c r="Q858" s="47" t="str">
        <f t="shared" si="6"/>
        <v>OPTIMO</v>
      </c>
      <c r="R858" s="47" t="str">
        <f t="shared" si="7"/>
        <v>NIVEL OPTIMO</v>
      </c>
      <c r="S858" s="47">
        <f t="shared" si="8"/>
        <v>0</v>
      </c>
      <c r="T858" s="48">
        <f t="shared" si="9"/>
        <v>0</v>
      </c>
      <c r="U858" s="47" t="str">
        <f t="array" ref="U858">IF(B858="","",IFERROR(XLOOKUP(B858,DATA!$B$4:$B$2103,DATA!$M$4:$M$2103,"",0,1),""))</f>
        <v>B</v>
      </c>
      <c r="V858" s="47" t="str">
        <f t="array" ref="V858">IF(B858="","",IFERROR(XLOOKUP(B858,DATA!$B$4:$B$2103,DATA!$X$4:$X$2103,"",0,1),""))</f>
        <v>LLANTAS</v>
      </c>
      <c r="W858" s="47" t="str">
        <f t="array" ref="W858">IF(B858="","",IFERROR(XLOOKUP(B858,DATA!$B$4:$B$2103,DATA!$H$4:$H$2103,"",0,1),""))</f>
        <v>LLANTAS</v>
      </c>
      <c r="X858" s="47" t="str">
        <f t="shared" si="10"/>
        <v>3-MEDIA</v>
      </c>
      <c r="Y858" s="65" t="str">
        <f t="shared" si="11"/>
        <v/>
      </c>
      <c r="Z858" s="47" t="str">
        <f t="shared" si="12"/>
        <v/>
      </c>
    </row>
    <row r="859" ht="15.75" customHeight="1">
      <c r="B859" s="52">
        <f>IF(DATA!B859="","",DATA!B859)</f>
        <v>77101032</v>
      </c>
      <c r="C859" s="52">
        <f t="array" ref="C859">IF(B859="","",IFERROR(XLOOKUP(B859,DATA!$B$4:$B$2103,DATA!$D$4:$D$2103,"",0,1),""))</f>
        <v>20515517</v>
      </c>
      <c r="D859" s="52" t="str">
        <f t="array" ref="D859">IF(B859="","",IFERROR(XLOOKUP(B859,DATA!$B$4:$B$2103,DATA!$C$4:$C$2103,"",0,1),""))</f>
        <v>PERNO DE RUEDA</v>
      </c>
      <c r="E859" s="52">
        <f t="array" ref="E859">IF(B859="","",IFERROR(XLOOKUP(B859,DATA!$B$4:$B$2103,DATA!$W$4:$W$2103,"",0,1),""))</f>
        <v>900315569</v>
      </c>
      <c r="F859" s="52" t="str">
        <f t="array" ref="F859">IF(B859="","",IFERROR(XLOOKUP(E859,PROVEEDORES!$A$2:$A$200,PROVEEDORES!$B$2:$B$200,"NO ENCONTRADO",0,1),""))</f>
        <v>VOLVO GROUP COLOMBIA S A S</v>
      </c>
      <c r="G859" s="52" t="str">
        <f t="array" ref="G859">IF(B859="","",IFERROR(XLOOKUP(B859,DATA!$B$4:$B$2103,DATA!$L$4:$L$2103,"",0,1),""))</f>
        <v>UND</v>
      </c>
      <c r="H859" s="52">
        <f t="array" ref="H859">IF(B859="","",IFERROR(XLOOKUP(B859,DATA!$B$4:$B$2103,DATA!$E$4:$E$2103,0,0,1),0))</f>
        <v>6</v>
      </c>
      <c r="I859" s="53">
        <f t="array" ref="I859">IF(B859="","",IFERROR(XLOOKUP(B859,DATA!$B$4:$B$2103,DATA!$F$4:$F$2103,0,0,1),0))</f>
        <v>78345.37</v>
      </c>
      <c r="J859" s="53">
        <f t="shared" si="1"/>
        <v>470072.22</v>
      </c>
      <c r="K859" s="52">
        <f t="array" ref="K859">IF(B859="","",IFERROR(XLOOKUP(B859,DATA!$B$4:$B$2103,DATA!$N$4:$N$2103,0,0,1),0))</f>
        <v>184</v>
      </c>
      <c r="L859" s="86">
        <f t="shared" si="2"/>
        <v>0.504109589</v>
      </c>
      <c r="M859" s="52">
        <f t="array" ref="M859">IF(B859="","",IFERROR(XLOOKUP(B859,DATA!$B$4:$B$2103,DATA!$P$4:$P$2103,0,0,1),0))</f>
        <v>0</v>
      </c>
      <c r="N859" s="52">
        <f t="shared" si="3"/>
        <v>2</v>
      </c>
      <c r="O859" s="52">
        <f t="shared" si="4"/>
        <v>6</v>
      </c>
      <c r="P859" s="52">
        <f t="shared" si="5"/>
        <v>12</v>
      </c>
      <c r="Q859" s="52" t="str">
        <f t="shared" si="6"/>
        <v>REORDEN INMEDIATO</v>
      </c>
      <c r="R859" s="52" t="str">
        <f t="shared" si="7"/>
        <v>GENERAR OC EN 24H</v>
      </c>
      <c r="S859" s="52">
        <f t="shared" si="8"/>
        <v>0</v>
      </c>
      <c r="T859" s="53">
        <f t="shared" si="9"/>
        <v>0</v>
      </c>
      <c r="U859" s="52" t="str">
        <f t="array" ref="U859">IF(B859="","",IFERROR(XLOOKUP(B859,DATA!$B$4:$B$2103,DATA!$M$4:$M$2103,"",0,1),""))</f>
        <v>A</v>
      </c>
      <c r="V859" s="52" t="str">
        <f t="array" ref="V859">IF(B859="","",IFERROR(XLOOKUP(B859,DATA!$B$4:$B$2103,DATA!$X$4:$X$2103,"",0,1),""))</f>
        <v>SU01F0201</v>
      </c>
      <c r="W859" s="52" t="str">
        <f t="array" ref="W859">IF(B859="","",IFERROR(XLOOKUP(B859,DATA!$B$4:$B$2103,DATA!$H$4:$H$2103,"",0,1),""))</f>
        <v>PLATAFORMA</v>
      </c>
      <c r="X859" s="52" t="str">
        <f t="shared" si="10"/>
        <v>2-ALTA</v>
      </c>
      <c r="Y859" s="87" t="str">
        <f t="shared" si="11"/>
        <v/>
      </c>
      <c r="Z859" s="52" t="str">
        <f t="shared" si="12"/>
        <v/>
      </c>
    </row>
    <row r="860" ht="15.75" customHeight="1">
      <c r="B860" s="47">
        <f>IF(DATA!B860="","",DATA!B860)</f>
        <v>77101033</v>
      </c>
      <c r="C860" s="47">
        <f t="array" ref="C860">IF(B860="","",IFERROR(XLOOKUP(B860,DATA!$B$4:$B$2103,DATA!$D$4:$D$2103,"",0,1),""))</f>
        <v>21303956</v>
      </c>
      <c r="D860" s="47" t="str">
        <f t="array" ref="D860">IF(B860="","",IFERROR(XLOOKUP(B860,DATA!$B$4:$B$2103,DATA!$C$4:$C$2103,"",0,1),""))</f>
        <v>TUERCA DE PERNO DE RUEDA</v>
      </c>
      <c r="E860" s="47">
        <f t="array" ref="E860">IF(B860="","",IFERROR(XLOOKUP(B860,DATA!$B$4:$B$2103,DATA!$W$4:$W$2103,"",0,1),""))</f>
        <v>900315569</v>
      </c>
      <c r="F860" s="47" t="str">
        <f t="array" ref="F860">IF(B860="","",IFERROR(XLOOKUP(E860,PROVEEDORES!$A$2:$A$200,PROVEEDORES!$B$2:$B$200,"NO ENCONTRADO",0,1),""))</f>
        <v>VOLVO GROUP COLOMBIA S A S</v>
      </c>
      <c r="G860" s="47" t="str">
        <f t="array" ref="G860">IF(B860="","",IFERROR(XLOOKUP(B860,DATA!$B$4:$B$2103,DATA!$L$4:$L$2103,"",0,1),""))</f>
        <v>UND</v>
      </c>
      <c r="H860" s="47">
        <f t="array" ref="H860">IF(B860="","",IFERROR(XLOOKUP(B860,DATA!$B$4:$B$2103,DATA!$E$4:$E$2103,0,0,1),0))</f>
        <v>4</v>
      </c>
      <c r="I860" s="48">
        <f t="array" ref="I860">IF(B860="","",IFERROR(XLOOKUP(B860,DATA!$B$4:$B$2103,DATA!$F$4:$F$2103,0,0,1),0))</f>
        <v>35346.1</v>
      </c>
      <c r="J860" s="48">
        <f t="shared" si="1"/>
        <v>141384.4</v>
      </c>
      <c r="K860" s="47">
        <f t="array" ref="K860">IF(B860="","",IFERROR(XLOOKUP(B860,DATA!$B$4:$B$2103,DATA!$N$4:$N$2103,0,0,1),0))</f>
        <v>253</v>
      </c>
      <c r="L860" s="85">
        <f t="shared" si="2"/>
        <v>0.6931506849</v>
      </c>
      <c r="M860" s="47">
        <f t="array" ref="M860">IF(B860="","",IFERROR(XLOOKUP(B860,DATA!$B$4:$B$2103,DATA!$P$4:$P$2103,0,0,1),0))</f>
        <v>0</v>
      </c>
      <c r="N860" s="47">
        <f t="shared" si="3"/>
        <v>2</v>
      </c>
      <c r="O860" s="47">
        <f t="shared" si="4"/>
        <v>7</v>
      </c>
      <c r="P860" s="47">
        <f t="shared" si="5"/>
        <v>6</v>
      </c>
      <c r="Q860" s="47" t="str">
        <f t="shared" si="6"/>
        <v>REORDEN INMEDIATO</v>
      </c>
      <c r="R860" s="47" t="str">
        <f t="shared" si="7"/>
        <v>GENERAR OC EN 24H</v>
      </c>
      <c r="S860" s="47">
        <f t="shared" si="8"/>
        <v>3</v>
      </c>
      <c r="T860" s="48">
        <f t="shared" si="9"/>
        <v>106038.3</v>
      </c>
      <c r="U860" s="47" t="str">
        <f t="array" ref="U860">IF(B860="","",IFERROR(XLOOKUP(B860,DATA!$B$4:$B$2103,DATA!$M$4:$M$2103,"",0,1),""))</f>
        <v>A</v>
      </c>
      <c r="V860" s="47" t="str">
        <f t="array" ref="V860">IF(B860="","",IFERROR(XLOOKUP(B860,DATA!$B$4:$B$2103,DATA!$X$4:$X$2103,"",0,1),""))</f>
        <v>SU01F0204</v>
      </c>
      <c r="W860" s="47" t="str">
        <f t="array" ref="W860">IF(B860="","",IFERROR(XLOOKUP(B860,DATA!$B$4:$B$2103,DATA!$H$4:$H$2103,"",0,1),""))</f>
        <v>PLATAFORMA</v>
      </c>
      <c r="X860" s="47" t="str">
        <f t="shared" si="10"/>
        <v>2-ALTA</v>
      </c>
      <c r="Y860" s="65" t="str">
        <f t="shared" si="11"/>
        <v/>
      </c>
      <c r="Z860" s="47" t="str">
        <f t="shared" si="12"/>
        <v/>
      </c>
    </row>
    <row r="861" ht="15.75" customHeight="1">
      <c r="B861" s="52">
        <f>IF(DATA!B861="","",DATA!B861)</f>
        <v>77101034</v>
      </c>
      <c r="C861" s="52">
        <f t="array" ref="C861">IF(B861="","",IFERROR(XLOOKUP(B861,DATA!$B$4:$B$2103,DATA!$D$4:$D$2103,"",0,1),""))</f>
        <v>21671923</v>
      </c>
      <c r="D861" s="52" t="str">
        <f t="array" ref="D861">IF(B861="","",IFERROR(XLOOKUP(B861,DATA!$B$4:$B$2103,DATA!$C$4:$C$2103,"",0,1),""))</f>
        <v>TUERCA DE SUJECION EJE DELANTERO (CONTRATUERCA)</v>
      </c>
      <c r="E861" s="52">
        <f t="array" ref="E861">IF(B861="","",IFERROR(XLOOKUP(B861,DATA!$B$4:$B$2103,DATA!$W$4:$W$2103,"",0,1),""))</f>
        <v>900315569</v>
      </c>
      <c r="F861" s="52" t="str">
        <f t="array" ref="F861">IF(B861="","",IFERROR(XLOOKUP(E861,PROVEEDORES!$A$2:$A$200,PROVEEDORES!$B$2:$B$200,"NO ENCONTRADO",0,1),""))</f>
        <v>VOLVO GROUP COLOMBIA S A S</v>
      </c>
      <c r="G861" s="52" t="str">
        <f t="array" ref="G861">IF(B861="","",IFERROR(XLOOKUP(B861,DATA!$B$4:$B$2103,DATA!$L$4:$L$2103,"",0,1),""))</f>
        <v>UND</v>
      </c>
      <c r="H861" s="52">
        <f t="array" ref="H861">IF(B861="","",IFERROR(XLOOKUP(B861,DATA!$B$4:$B$2103,DATA!$E$4:$E$2103,0,0,1),0))</f>
        <v>2</v>
      </c>
      <c r="I861" s="53">
        <f t="array" ref="I861">IF(B861="","",IFERROR(XLOOKUP(B861,DATA!$B$4:$B$2103,DATA!$F$4:$F$2103,0,0,1),0))</f>
        <v>111165.3</v>
      </c>
      <c r="J861" s="53">
        <f t="shared" si="1"/>
        <v>222330.6</v>
      </c>
      <c r="K861" s="52">
        <f t="array" ref="K861">IF(B861="","",IFERROR(XLOOKUP(B861,DATA!$B$4:$B$2103,DATA!$N$4:$N$2103,0,0,1),0))</f>
        <v>12</v>
      </c>
      <c r="L861" s="86">
        <f t="shared" si="2"/>
        <v>0.03287671233</v>
      </c>
      <c r="M861" s="52">
        <f t="array" ref="M861">IF(B861="","",IFERROR(XLOOKUP(B861,DATA!$B$4:$B$2103,DATA!$P$4:$P$2103,0,0,1),0))</f>
        <v>0</v>
      </c>
      <c r="N861" s="52">
        <f t="shared" si="3"/>
        <v>0</v>
      </c>
      <c r="O861" s="52">
        <f t="shared" si="4"/>
        <v>0</v>
      </c>
      <c r="P861" s="52">
        <f t="shared" si="5"/>
        <v>61</v>
      </c>
      <c r="Q861" s="52" t="str">
        <f t="shared" si="6"/>
        <v>OPTIMO</v>
      </c>
      <c r="R861" s="52" t="str">
        <f t="shared" si="7"/>
        <v>NIVEL OPTIMO</v>
      </c>
      <c r="S861" s="52">
        <f t="shared" si="8"/>
        <v>0</v>
      </c>
      <c r="T861" s="53">
        <f t="shared" si="9"/>
        <v>0</v>
      </c>
      <c r="U861" s="52" t="str">
        <f t="array" ref="U861">IF(B861="","",IFERROR(XLOOKUP(B861,DATA!$B$4:$B$2103,DATA!$M$4:$M$2103,"",0,1),""))</f>
        <v>C</v>
      </c>
      <c r="V861" s="52" t="str">
        <f t="array" ref="V861">IF(B861="","",IFERROR(XLOOKUP(B861,DATA!$B$4:$B$2103,DATA!$X$4:$X$2103,"",0,1),""))</f>
        <v>SU01F0202</v>
      </c>
      <c r="W861" s="52" t="str">
        <f t="array" ref="W861">IF(B861="","",IFERROR(XLOOKUP(B861,DATA!$B$4:$B$2103,DATA!$H$4:$H$2103,"",0,1),""))</f>
        <v>PLATAFORMA</v>
      </c>
      <c r="X861" s="52" t="str">
        <f t="shared" si="10"/>
        <v>4-BAJA</v>
      </c>
      <c r="Y861" s="87" t="str">
        <f t="shared" si="11"/>
        <v/>
      </c>
      <c r="Z861" s="52" t="str">
        <f t="shared" si="12"/>
        <v/>
      </c>
    </row>
    <row r="862" ht="15.75" customHeight="1">
      <c r="B862" s="47">
        <f>IF(DATA!B862="","",DATA!B862)</f>
        <v>7710107</v>
      </c>
      <c r="C862" s="47">
        <f t="array" ref="C862">IF(B862="","",IFERROR(XLOOKUP(B862,DATA!$B$4:$B$2103,DATA!$D$4:$D$2103,"",0,1),""))</f>
        <v>22738727</v>
      </c>
      <c r="D862" s="47" t="str">
        <f t="array" ref="D862">IF(B862="","",IFERROR(XLOOKUP(B862,DATA!$B$4:$B$2103,DATA!$C$4:$C$2103,"",0,1),""))</f>
        <v>ANILLO PROTECTOR DE RUEDA</v>
      </c>
      <c r="E862" s="47">
        <f t="array" ref="E862">IF(B862="","",IFERROR(XLOOKUP(B862,DATA!$B$4:$B$2103,DATA!$W$4:$W$2103,"",0,1),""))</f>
        <v>900315569</v>
      </c>
      <c r="F862" s="47" t="str">
        <f t="array" ref="F862">IF(B862="","",IFERROR(XLOOKUP(E862,PROVEEDORES!$A$2:$A$200,PROVEEDORES!$B$2:$B$200,"NO ENCONTRADO",0,1),""))</f>
        <v>VOLVO GROUP COLOMBIA S A S</v>
      </c>
      <c r="G862" s="47" t="str">
        <f t="array" ref="G862">IF(B862="","",IFERROR(XLOOKUP(B862,DATA!$B$4:$B$2103,DATA!$L$4:$L$2103,"",0,1),""))</f>
        <v>UND</v>
      </c>
      <c r="H862" s="47">
        <f t="array" ref="H862">IF(B862="","",IFERROR(XLOOKUP(B862,DATA!$B$4:$B$2103,DATA!$E$4:$E$2103,0,0,1),0))</f>
        <v>0</v>
      </c>
      <c r="I862" s="48">
        <f t="array" ref="I862">IF(B862="","",IFERROR(XLOOKUP(B862,DATA!$B$4:$B$2103,DATA!$F$4:$F$2103,0,0,1),0))</f>
        <v>0</v>
      </c>
      <c r="J862" s="48">
        <f t="shared" si="1"/>
        <v>0</v>
      </c>
      <c r="K862" s="47">
        <f t="array" ref="K862">IF(B862="","",IFERROR(XLOOKUP(B862,DATA!$B$4:$B$2103,DATA!$N$4:$N$2103,0,0,1),0))</f>
        <v>3</v>
      </c>
      <c r="L862" s="85">
        <f t="shared" si="2"/>
        <v>0.008219178082</v>
      </c>
      <c r="M862" s="47">
        <f t="array" ref="M862">IF(B862="","",IFERROR(XLOOKUP(B862,DATA!$B$4:$B$2103,DATA!$P$4:$P$2103,0,0,1),0))</f>
        <v>0</v>
      </c>
      <c r="N862" s="47">
        <f t="shared" si="3"/>
        <v>0</v>
      </c>
      <c r="O862" s="47">
        <f t="shared" si="4"/>
        <v>0</v>
      </c>
      <c r="P862" s="47">
        <f t="shared" si="5"/>
        <v>0</v>
      </c>
      <c r="Q862" s="47" t="str">
        <f t="shared" si="6"/>
        <v>CRITICO</v>
      </c>
      <c r="R862" s="47" t="str">
        <f t="shared" si="7"/>
        <v>PEDIR INMEDIATAMENTE</v>
      </c>
      <c r="S862" s="47">
        <f t="shared" si="8"/>
        <v>0</v>
      </c>
      <c r="T862" s="48">
        <f t="shared" si="9"/>
        <v>0</v>
      </c>
      <c r="U862" s="47" t="str">
        <f t="array" ref="U862">IF(B862="","",IFERROR(XLOOKUP(B862,DATA!$B$4:$B$2103,DATA!$M$4:$M$2103,"",0,1),""))</f>
        <v>A</v>
      </c>
      <c r="V862" s="47" t="str">
        <f t="array" ref="V862">IF(B862="","",IFERROR(XLOOKUP(B862,DATA!$B$4:$B$2103,DATA!$X$4:$X$2103,"",0,1),""))</f>
        <v>A1</v>
      </c>
      <c r="W862" s="47" t="str">
        <f t="array" ref="W862">IF(B862="","",IFERROR(XLOOKUP(B862,DATA!$B$4:$B$2103,DATA!$H$4:$H$2103,"",0,1),""))</f>
        <v>CARROCERIA</v>
      </c>
      <c r="X862" s="47" t="str">
        <f t="shared" si="10"/>
        <v>1-MAXIMA</v>
      </c>
      <c r="Y862" s="65">
        <f t="shared" si="11"/>
        <v>3.00862</v>
      </c>
      <c r="Z862" s="47">
        <f t="shared" si="12"/>
        <v>7710107</v>
      </c>
    </row>
    <row r="863" ht="15.75" customHeight="1">
      <c r="B863" s="52">
        <f>IF(DATA!B863="","",DATA!B863)</f>
        <v>77140001</v>
      </c>
      <c r="C863" s="52">
        <f t="array" ref="C863">IF(B863="","",IFERROR(XLOOKUP(B863,DATA!$B$4:$B$2103,DATA!$D$4:$D$2103,"",0,1),""))</f>
        <v>22942690</v>
      </c>
      <c r="D863" s="52" t="str">
        <f t="array" ref="D863">IF(B863="","",IFERROR(XLOOKUP(B863,DATA!$B$4:$B$2103,DATA!$C$4:$C$2103,"",0,1),""))</f>
        <v>BASTIDOR SOPORTE H DE ARTICULACIÓN</v>
      </c>
      <c r="E863" s="52">
        <f t="array" ref="E863">IF(B863="","",IFERROR(XLOOKUP(B863,DATA!$B$4:$B$2103,DATA!$W$4:$W$2103,"",0,1),""))</f>
        <v>900315569</v>
      </c>
      <c r="F863" s="52" t="str">
        <f t="array" ref="F863">IF(B863="","",IFERROR(XLOOKUP(E863,PROVEEDORES!$A$2:$A$200,PROVEEDORES!$B$2:$B$200,"NO ENCONTRADO",0,1),""))</f>
        <v>VOLVO GROUP COLOMBIA S A S</v>
      </c>
      <c r="G863" s="52" t="str">
        <f t="array" ref="G863">IF(B863="","",IFERROR(XLOOKUP(B863,DATA!$B$4:$B$2103,DATA!$L$4:$L$2103,"",0,1),""))</f>
        <v>UND</v>
      </c>
      <c r="H863" s="52">
        <f t="array" ref="H863">IF(B863="","",IFERROR(XLOOKUP(B863,DATA!$B$4:$B$2103,DATA!$E$4:$E$2103,0,0,1),0))</f>
        <v>0</v>
      </c>
      <c r="I863" s="53">
        <f t="array" ref="I863">IF(B863="","",IFERROR(XLOOKUP(B863,DATA!$B$4:$B$2103,DATA!$F$4:$F$2103,0,0,1),0))</f>
        <v>8837431</v>
      </c>
      <c r="J863" s="53">
        <f t="shared" si="1"/>
        <v>0</v>
      </c>
      <c r="K863" s="52">
        <f t="array" ref="K863">IF(B863="","",IFERROR(XLOOKUP(B863,DATA!$B$4:$B$2103,DATA!$N$4:$N$2103,0,0,1),0))</f>
        <v>2</v>
      </c>
      <c r="L863" s="86">
        <f t="shared" si="2"/>
        <v>0.005479452055</v>
      </c>
      <c r="M863" s="52">
        <f t="array" ref="M863">IF(B863="","",IFERROR(XLOOKUP(B863,DATA!$B$4:$B$2103,DATA!$P$4:$P$2103,0,0,1),0))</f>
        <v>0</v>
      </c>
      <c r="N863" s="52">
        <f t="shared" si="3"/>
        <v>0</v>
      </c>
      <c r="O863" s="52">
        <f t="shared" si="4"/>
        <v>0</v>
      </c>
      <c r="P863" s="52">
        <f t="shared" si="5"/>
        <v>0</v>
      </c>
      <c r="Q863" s="52" t="str">
        <f t="shared" si="6"/>
        <v>CRITICO</v>
      </c>
      <c r="R863" s="52" t="str">
        <f t="shared" si="7"/>
        <v>PEDIR INMEDIATAMENTE</v>
      </c>
      <c r="S863" s="52">
        <f t="shared" si="8"/>
        <v>0</v>
      </c>
      <c r="T863" s="53">
        <f t="shared" si="9"/>
        <v>0</v>
      </c>
      <c r="U863" s="52" t="str">
        <f t="array" ref="U863">IF(B863="","",IFERROR(XLOOKUP(B863,DATA!$B$4:$B$2103,DATA!$M$4:$M$2103,"",0,1),""))</f>
        <v>A</v>
      </c>
      <c r="V863" s="52" t="str">
        <f t="array" ref="V863">IF(B863="","",IFERROR(XLOOKUP(B863,DATA!$B$4:$B$2103,DATA!$X$4:$X$2103,"",0,1),""))</f>
        <v>A1 VOLVO</v>
      </c>
      <c r="W863" s="52" t="str">
        <f t="array" ref="W863">IF(B863="","",IFERROR(XLOOKUP(B863,DATA!$B$4:$B$2103,DATA!$H$4:$H$2103,"",0,1),""))</f>
        <v>PLATAFORMA</v>
      </c>
      <c r="X863" s="52" t="str">
        <f t="shared" si="10"/>
        <v>1-MAXIMA</v>
      </c>
      <c r="Y863" s="87">
        <f t="shared" si="11"/>
        <v>2.00863</v>
      </c>
      <c r="Z863" s="52">
        <f t="shared" si="12"/>
        <v>77140001</v>
      </c>
    </row>
    <row r="864" ht="15.75" customHeight="1">
      <c r="B864" s="47">
        <f>IF(DATA!B864="","",DATA!B864)</f>
        <v>77140002</v>
      </c>
      <c r="C864" s="47">
        <f t="array" ref="C864">IF(B864="","",IFERROR(XLOOKUP(B864,DATA!$B$4:$B$2103,DATA!$D$4:$D$2103,"",0,1),""))</f>
        <v>23422646</v>
      </c>
      <c r="D864" s="47" t="str">
        <f t="array" ref="D864">IF(B864="","",IFERROR(XLOOKUP(B864,DATA!$B$4:$B$2103,DATA!$C$4:$C$2103,"",0,1),""))</f>
        <v>SOPORTE EN V DE ARTICUALACIÓN</v>
      </c>
      <c r="E864" s="47">
        <f t="array" ref="E864">IF(B864="","",IFERROR(XLOOKUP(B864,DATA!$B$4:$B$2103,DATA!$W$4:$W$2103,"",0,1),""))</f>
        <v>900771744</v>
      </c>
      <c r="F864" s="47" t="str">
        <f t="array" ref="F864">IF(B864="","",IFERROR(XLOOKUP(E864,PROVEEDORES!$A$2:$A$200,PROVEEDORES!$B$2:$B$200,"NO ENCONTRADO",0,1),""))</f>
        <v>INSTITUTO DE SOLDADURA WELDER SKILL S.A.S</v>
      </c>
      <c r="G864" s="47" t="str">
        <f t="array" ref="G864">IF(B864="","",IFERROR(XLOOKUP(B864,DATA!$B$4:$B$2103,DATA!$L$4:$L$2103,"",0,1),""))</f>
        <v>UND</v>
      </c>
      <c r="H864" s="47">
        <f t="array" ref="H864">IF(B864="","",IFERROR(XLOOKUP(B864,DATA!$B$4:$B$2103,DATA!$E$4:$E$2103,0,0,1),0))</f>
        <v>0</v>
      </c>
      <c r="I864" s="48">
        <f t="array" ref="I864">IF(B864="","",IFERROR(XLOOKUP(B864,DATA!$B$4:$B$2103,DATA!$F$4:$F$2103,0,0,1),0))</f>
        <v>1309000</v>
      </c>
      <c r="J864" s="48">
        <f t="shared" si="1"/>
        <v>0</v>
      </c>
      <c r="K864" s="47">
        <f t="array" ref="K864">IF(B864="","",IFERROR(XLOOKUP(B864,DATA!$B$4:$B$2103,DATA!$N$4:$N$2103,0,0,1),0))</f>
        <v>1</v>
      </c>
      <c r="L864" s="85">
        <f t="shared" si="2"/>
        <v>0.002739726027</v>
      </c>
      <c r="M864" s="47">
        <f t="array" ref="M864">IF(B864="","",IFERROR(XLOOKUP(B864,DATA!$B$4:$B$2103,DATA!$P$4:$P$2103,0,0,1),0))</f>
        <v>0</v>
      </c>
      <c r="N864" s="47">
        <f t="shared" si="3"/>
        <v>0</v>
      </c>
      <c r="O864" s="47">
        <f t="shared" si="4"/>
        <v>0</v>
      </c>
      <c r="P864" s="47">
        <f t="shared" si="5"/>
        <v>0</v>
      </c>
      <c r="Q864" s="47" t="str">
        <f t="shared" si="6"/>
        <v>CRITICO</v>
      </c>
      <c r="R864" s="47" t="str">
        <f t="shared" si="7"/>
        <v>PEDIR INMEDIATAMENTE</v>
      </c>
      <c r="S864" s="47">
        <f t="shared" si="8"/>
        <v>0</v>
      </c>
      <c r="T864" s="48">
        <f t="shared" si="9"/>
        <v>0</v>
      </c>
      <c r="U864" s="47" t="str">
        <f t="array" ref="U864">IF(B864="","",IFERROR(XLOOKUP(B864,DATA!$B$4:$B$2103,DATA!$M$4:$M$2103,"",0,1),""))</f>
        <v>C</v>
      </c>
      <c r="V864" s="47" t="str">
        <f t="array" ref="V864">IF(B864="","",IFERROR(XLOOKUP(B864,DATA!$B$4:$B$2103,DATA!$X$4:$X$2103,"",0,1),""))</f>
        <v>A1</v>
      </c>
      <c r="W864" s="47" t="str">
        <f t="array" ref="W864">IF(B864="","",IFERROR(XLOOKUP(B864,DATA!$B$4:$B$2103,DATA!$H$4:$H$2103,"",0,1),""))</f>
        <v>PLATAFORMA</v>
      </c>
      <c r="X864" s="47" t="str">
        <f t="shared" si="10"/>
        <v>4-BAJA</v>
      </c>
      <c r="Y864" s="65">
        <f t="shared" si="11"/>
        <v>1.00864</v>
      </c>
      <c r="Z864" s="47">
        <f t="shared" si="12"/>
        <v>77140002</v>
      </c>
    </row>
    <row r="865" ht="15.75" customHeight="1">
      <c r="B865" s="52">
        <f>IF(DATA!B865="","",DATA!B865)</f>
        <v>7730103</v>
      </c>
      <c r="C865" s="52">
        <f t="array" ref="C865">IF(B865="","",IFERROR(XLOOKUP(B865,DATA!$B$4:$B$2103,DATA!$D$4:$D$2103,"",0,1),""))</f>
        <v>20967831</v>
      </c>
      <c r="D865" s="52" t="str">
        <f t="array" ref="D865">IF(B865="","",IFERROR(XLOOKUP(B865,DATA!$B$4:$B$2103,DATA!$C$4:$C$2103,"",0,1),""))</f>
        <v>RODAMIENTO CUBO RUEDA DELANTERO</v>
      </c>
      <c r="E865" s="52">
        <f t="array" ref="E865">IF(B865="","",IFERROR(XLOOKUP(B865,DATA!$B$4:$B$2103,DATA!$W$4:$W$2103,"",0,1),""))</f>
        <v>900315569</v>
      </c>
      <c r="F865" s="52" t="str">
        <f t="array" ref="F865">IF(B865="","",IFERROR(XLOOKUP(E865,PROVEEDORES!$A$2:$A$200,PROVEEDORES!$B$2:$B$200,"NO ENCONTRADO",0,1),""))</f>
        <v>VOLVO GROUP COLOMBIA S A S</v>
      </c>
      <c r="G865" s="52" t="str">
        <f t="array" ref="G865">IF(B865="","",IFERROR(XLOOKUP(B865,DATA!$B$4:$B$2103,DATA!$L$4:$L$2103,"",0,1),""))</f>
        <v>UND</v>
      </c>
      <c r="H865" s="52">
        <f t="array" ref="H865">IF(B865="","",IFERROR(XLOOKUP(B865,DATA!$B$4:$B$2103,DATA!$E$4:$E$2103,0,0,1),0))</f>
        <v>2</v>
      </c>
      <c r="I865" s="53">
        <f t="array" ref="I865">IF(B865="","",IFERROR(XLOOKUP(B865,DATA!$B$4:$B$2103,DATA!$F$4:$F$2103,0,0,1),0))</f>
        <v>1383237</v>
      </c>
      <c r="J865" s="53">
        <f t="shared" si="1"/>
        <v>2766474</v>
      </c>
      <c r="K865" s="52">
        <f t="array" ref="K865">IF(B865="","",IFERROR(XLOOKUP(B865,DATA!$B$4:$B$2103,DATA!$N$4:$N$2103,0,0,1),0))</f>
        <v>42</v>
      </c>
      <c r="L865" s="86">
        <f t="shared" si="2"/>
        <v>0.1150684932</v>
      </c>
      <c r="M865" s="52">
        <f t="array" ref="M865">IF(B865="","",IFERROR(XLOOKUP(B865,DATA!$B$4:$B$2103,DATA!$P$4:$P$2103,0,0,1),0))</f>
        <v>0</v>
      </c>
      <c r="N865" s="52">
        <f t="shared" si="3"/>
        <v>0</v>
      </c>
      <c r="O865" s="52">
        <f t="shared" si="4"/>
        <v>1</v>
      </c>
      <c r="P865" s="52">
        <f t="shared" si="5"/>
        <v>17</v>
      </c>
      <c r="Q865" s="52" t="str">
        <f t="shared" si="6"/>
        <v>PRECAUCION</v>
      </c>
      <c r="R865" s="52" t="str">
        <f t="shared" si="7"/>
        <v>MONITOREAR 48H</v>
      </c>
      <c r="S865" s="52">
        <f t="shared" si="8"/>
        <v>0</v>
      </c>
      <c r="T865" s="53">
        <f t="shared" si="9"/>
        <v>0</v>
      </c>
      <c r="U865" s="52" t="str">
        <f t="array" ref="U865">IF(B865="","",IFERROR(XLOOKUP(B865,DATA!$B$4:$B$2103,DATA!$M$4:$M$2103,"",0,1),""))</f>
        <v>A</v>
      </c>
      <c r="V865" s="52" t="str">
        <f t="array" ref="V865">IF(B865="","",IFERROR(XLOOKUP(B865,DATA!$B$4:$B$2103,DATA!$X$4:$X$2103,"",0,1),""))</f>
        <v>SU01F0202</v>
      </c>
      <c r="W865" s="52" t="str">
        <f t="array" ref="W865">IF(B865="","",IFERROR(XLOOKUP(B865,DATA!$B$4:$B$2103,DATA!$H$4:$H$2103,"",0,1),""))</f>
        <v>PLATAFORMA</v>
      </c>
      <c r="X865" s="52" t="str">
        <f t="shared" si="10"/>
        <v>2-ALTA</v>
      </c>
      <c r="Y865" s="87" t="str">
        <f t="shared" si="11"/>
        <v/>
      </c>
      <c r="Z865" s="52" t="str">
        <f t="shared" si="12"/>
        <v/>
      </c>
    </row>
    <row r="866" ht="15.75" customHeight="1">
      <c r="B866" s="47">
        <f>IF(DATA!B866="","",DATA!B866)</f>
        <v>773020014</v>
      </c>
      <c r="C866" s="47">
        <f t="array" ref="C866">IF(B866="","",IFERROR(XLOOKUP(B866,DATA!$B$4:$B$2103,DATA!$D$4:$D$2103,"",0,1),""))</f>
        <v>1078356</v>
      </c>
      <c r="D866" s="47" t="str">
        <f t="array" ref="D866">IF(B866="","",IFERROR(XLOOKUP(B866,DATA!$B$4:$B$2103,DATA!$C$4:$C$2103,"",0,1),""))</f>
        <v>ANILLO INTERNO DE CUBO RUEDA</v>
      </c>
      <c r="E866" s="47">
        <f t="array" ref="E866">IF(B866="","",IFERROR(XLOOKUP(B866,DATA!$B$4:$B$2103,DATA!$W$4:$W$2103,"",0,1),""))</f>
        <v>900315569</v>
      </c>
      <c r="F866" s="47" t="str">
        <f t="array" ref="F866">IF(B866="","",IFERROR(XLOOKUP(E866,PROVEEDORES!$A$2:$A$200,PROVEEDORES!$B$2:$B$200,"NO ENCONTRADO",0,1),""))</f>
        <v>VOLVO GROUP COLOMBIA S A S</v>
      </c>
      <c r="G866" s="47" t="str">
        <f t="array" ref="G866">IF(B866="","",IFERROR(XLOOKUP(B866,DATA!$B$4:$B$2103,DATA!$L$4:$L$2103,"",0,1),""))</f>
        <v>UND</v>
      </c>
      <c r="H866" s="47">
        <f t="array" ref="H866">IF(B866="","",IFERROR(XLOOKUP(B866,DATA!$B$4:$B$2103,DATA!$E$4:$E$2103,0,0,1),0))</f>
        <v>8</v>
      </c>
      <c r="I866" s="48">
        <f t="array" ref="I866">IF(B866="","",IFERROR(XLOOKUP(B866,DATA!$B$4:$B$2103,DATA!$F$4:$F$2103,0,0,1),0))</f>
        <v>121659.3</v>
      </c>
      <c r="J866" s="48">
        <f t="shared" si="1"/>
        <v>973274.4</v>
      </c>
      <c r="K866" s="47">
        <f t="array" ref="K866">IF(B866="","",IFERROR(XLOOKUP(B866,DATA!$B$4:$B$2103,DATA!$N$4:$N$2103,0,0,1),0))</f>
        <v>0</v>
      </c>
      <c r="L866" s="85">
        <f t="shared" si="2"/>
        <v>0</v>
      </c>
      <c r="M866" s="47">
        <f t="array" ref="M866">IF(B866="","",IFERROR(XLOOKUP(B866,DATA!$B$4:$B$2103,DATA!$P$4:$P$2103,0,0,1),0))</f>
        <v>0</v>
      </c>
      <c r="N866" s="47">
        <f t="shared" si="3"/>
        <v>0</v>
      </c>
      <c r="O866" s="47">
        <f t="shared" si="4"/>
        <v>0</v>
      </c>
      <c r="P866" s="47" t="str">
        <f t="shared" si="5"/>
        <v/>
      </c>
      <c r="Q866" s="47" t="str">
        <f t="shared" si="6"/>
        <v>EXCESO</v>
      </c>
      <c r="R866" s="47" t="str">
        <f t="shared" si="7"/>
        <v>EVALUAR REDUCCION</v>
      </c>
      <c r="S866" s="47">
        <f t="shared" si="8"/>
        <v>0</v>
      </c>
      <c r="T866" s="48">
        <f t="shared" si="9"/>
        <v>0</v>
      </c>
      <c r="U866" s="47" t="str">
        <f t="array" ref="U866">IF(B866="","",IFERROR(XLOOKUP(B866,DATA!$B$4:$B$2103,DATA!$M$4:$M$2103,"",0,1),""))</f>
        <v>C</v>
      </c>
      <c r="V866" s="47" t="str">
        <f t="array" ref="V866">IF(B866="","",IFERROR(XLOOKUP(B866,DATA!$B$4:$B$2103,DATA!$X$4:$X$2103,"",0,1),""))</f>
        <v>SU01A0304</v>
      </c>
      <c r="W866" s="47" t="str">
        <f t="array" ref="W866">IF(B866="","",IFERROR(XLOOKUP(B866,DATA!$B$4:$B$2103,DATA!$H$4:$H$2103,"",0,1),""))</f>
        <v>PLATAFORMA</v>
      </c>
      <c r="X866" s="47" t="str">
        <f t="shared" si="10"/>
        <v>4-BAJA</v>
      </c>
      <c r="Y866" s="65" t="str">
        <f t="shared" si="11"/>
        <v/>
      </c>
      <c r="Z866" s="47" t="str">
        <f t="shared" si="12"/>
        <v/>
      </c>
    </row>
    <row r="867" ht="15.75" customHeight="1">
      <c r="B867" s="52">
        <f>IF(DATA!B867="","",DATA!B867)</f>
        <v>7730300</v>
      </c>
      <c r="C867" s="52">
        <f t="array" ref="C867">IF(B867="","",IFERROR(XLOOKUP(B867,DATA!$B$4:$B$2103,DATA!$D$4:$D$2103,"",0,1),""))</f>
        <v>945506</v>
      </c>
      <c r="D867" s="52" t="str">
        <f t="array" ref="D867">IF(B867="","",IFERROR(XLOOKUP(B867,DATA!$B$4:$B$2103,DATA!$C$4:$C$2103,"",0,1),""))</f>
        <v>CIRCLIP DE CUBO RUEDA DE REMOLQUE Ø76,96 A Ø82 MM</v>
      </c>
      <c r="E867" s="52">
        <f t="array" ref="E867">IF(B867="","",IFERROR(XLOOKUP(B867,DATA!$B$4:$B$2103,DATA!$W$4:$W$2103,"",0,1),""))</f>
        <v>900315569</v>
      </c>
      <c r="F867" s="52" t="str">
        <f t="array" ref="F867">IF(B867="","",IFERROR(XLOOKUP(E867,PROVEEDORES!$A$2:$A$200,PROVEEDORES!$B$2:$B$200,"NO ENCONTRADO",0,1),""))</f>
        <v>VOLVO GROUP COLOMBIA S A S</v>
      </c>
      <c r="G867" s="52" t="str">
        <f t="array" ref="G867">IF(B867="","",IFERROR(XLOOKUP(B867,DATA!$B$4:$B$2103,DATA!$L$4:$L$2103,"",0,1),""))</f>
        <v>UND</v>
      </c>
      <c r="H867" s="52">
        <f t="array" ref="H867">IF(B867="","",IFERROR(XLOOKUP(B867,DATA!$B$4:$B$2103,DATA!$E$4:$E$2103,0,0,1),0))</f>
        <v>8</v>
      </c>
      <c r="I867" s="53">
        <f t="array" ref="I867">IF(B867="","",IFERROR(XLOOKUP(B867,DATA!$B$4:$B$2103,DATA!$F$4:$F$2103,0,0,1),0))</f>
        <v>21015.22</v>
      </c>
      <c r="J867" s="53">
        <f t="shared" si="1"/>
        <v>168121.76</v>
      </c>
      <c r="K867" s="52">
        <f t="array" ref="K867">IF(B867="","",IFERROR(XLOOKUP(B867,DATA!$B$4:$B$2103,DATA!$N$4:$N$2103,0,0,1),0))</f>
        <v>0</v>
      </c>
      <c r="L867" s="86">
        <f t="shared" si="2"/>
        <v>0</v>
      </c>
      <c r="M867" s="52">
        <f t="array" ref="M867">IF(B867="","",IFERROR(XLOOKUP(B867,DATA!$B$4:$B$2103,DATA!$P$4:$P$2103,0,0,1),0))</f>
        <v>0</v>
      </c>
      <c r="N867" s="52">
        <f t="shared" si="3"/>
        <v>0</v>
      </c>
      <c r="O867" s="52">
        <f t="shared" si="4"/>
        <v>0</v>
      </c>
      <c r="P867" s="52" t="str">
        <f t="shared" si="5"/>
        <v/>
      </c>
      <c r="Q867" s="52" t="str">
        <f t="shared" si="6"/>
        <v>EXCESO</v>
      </c>
      <c r="R867" s="52" t="str">
        <f t="shared" si="7"/>
        <v>EVALUAR REDUCCION</v>
      </c>
      <c r="S867" s="52">
        <f t="shared" si="8"/>
        <v>0</v>
      </c>
      <c r="T867" s="53">
        <f t="shared" si="9"/>
        <v>0</v>
      </c>
      <c r="U867" s="52" t="str">
        <f t="array" ref="U867">IF(B867="","",IFERROR(XLOOKUP(B867,DATA!$B$4:$B$2103,DATA!$M$4:$M$2103,"",0,1),""))</f>
        <v>A</v>
      </c>
      <c r="V867" s="52" t="str">
        <f t="array" ref="V867">IF(B867="","",IFERROR(XLOOKUP(B867,DATA!$B$4:$B$2103,DATA!$X$4:$X$2103,"",0,1),""))</f>
        <v>SU01A0304</v>
      </c>
      <c r="W867" s="52" t="str">
        <f t="array" ref="W867">IF(B867="","",IFERROR(XLOOKUP(B867,DATA!$B$4:$B$2103,DATA!$H$4:$H$2103,"",0,1),""))</f>
        <v>PLATAFORMA</v>
      </c>
      <c r="X867" s="52" t="str">
        <f t="shared" si="10"/>
        <v>2-ALTA</v>
      </c>
      <c r="Y867" s="87" t="str">
        <f t="shared" si="11"/>
        <v/>
      </c>
      <c r="Z867" s="52" t="str">
        <f t="shared" si="12"/>
        <v/>
      </c>
    </row>
    <row r="868" ht="15.75" customHeight="1">
      <c r="B868" s="47">
        <f>IF(DATA!B868="","",DATA!B868)</f>
        <v>7730302</v>
      </c>
      <c r="C868" s="47">
        <f t="array" ref="C868">IF(B868="","",IFERROR(XLOOKUP(B868,DATA!$B$4:$B$2103,DATA!$D$4:$D$2103,"",0,1),""))</f>
        <v>1076335</v>
      </c>
      <c r="D868" s="47" t="str">
        <f t="array" ref="D868">IF(B868="","",IFERROR(XLOOKUP(B868,DATA!$B$4:$B$2103,DATA!$C$4:$C$2103,"",0,1),""))</f>
        <v>TUERCA HEXAGONAL DE CUBO RUEDA</v>
      </c>
      <c r="E868" s="47">
        <f t="array" ref="E868">IF(B868="","",IFERROR(XLOOKUP(B868,DATA!$B$4:$B$2103,DATA!$W$4:$W$2103,"",0,1),""))</f>
        <v>900315569</v>
      </c>
      <c r="F868" s="47" t="str">
        <f t="array" ref="F868">IF(B868="","",IFERROR(XLOOKUP(E868,PROVEEDORES!$A$2:$A$200,PROVEEDORES!$B$2:$B$200,"NO ENCONTRADO",0,1),""))</f>
        <v>VOLVO GROUP COLOMBIA S A S</v>
      </c>
      <c r="G868" s="47" t="str">
        <f t="array" ref="G868">IF(B868="","",IFERROR(XLOOKUP(B868,DATA!$B$4:$B$2103,DATA!$L$4:$L$2103,"",0,1),""))</f>
        <v>UND</v>
      </c>
      <c r="H868" s="47">
        <f t="array" ref="H868">IF(B868="","",IFERROR(XLOOKUP(B868,DATA!$B$4:$B$2103,DATA!$E$4:$E$2103,0,0,1),0))</f>
        <v>8</v>
      </c>
      <c r="I868" s="48">
        <f t="array" ref="I868">IF(B868="","",IFERROR(XLOOKUP(B868,DATA!$B$4:$B$2103,DATA!$F$4:$F$2103,0,0,1),0))</f>
        <v>374432.8</v>
      </c>
      <c r="J868" s="48">
        <f t="shared" si="1"/>
        <v>2995462.4</v>
      </c>
      <c r="K868" s="47">
        <f t="array" ref="K868">IF(B868="","",IFERROR(XLOOKUP(B868,DATA!$B$4:$B$2103,DATA!$N$4:$N$2103,0,0,1),0))</f>
        <v>0</v>
      </c>
      <c r="L868" s="85">
        <f t="shared" si="2"/>
        <v>0</v>
      </c>
      <c r="M868" s="47">
        <f t="array" ref="M868">IF(B868="","",IFERROR(XLOOKUP(B868,DATA!$B$4:$B$2103,DATA!$P$4:$P$2103,0,0,1),0))</f>
        <v>0</v>
      </c>
      <c r="N868" s="47">
        <f t="shared" si="3"/>
        <v>0</v>
      </c>
      <c r="O868" s="47">
        <f t="shared" si="4"/>
        <v>0</v>
      </c>
      <c r="P868" s="47" t="str">
        <f t="shared" si="5"/>
        <v/>
      </c>
      <c r="Q868" s="47" t="str">
        <f t="shared" si="6"/>
        <v>EXCESO</v>
      </c>
      <c r="R868" s="47" t="str">
        <f t="shared" si="7"/>
        <v>EVALUAR REDUCCION</v>
      </c>
      <c r="S868" s="47">
        <f t="shared" si="8"/>
        <v>0</v>
      </c>
      <c r="T868" s="48">
        <f t="shared" si="9"/>
        <v>0</v>
      </c>
      <c r="U868" s="47" t="str">
        <f t="array" ref="U868">IF(B868="","",IFERROR(XLOOKUP(B868,DATA!$B$4:$B$2103,DATA!$M$4:$M$2103,"",0,1),""))</f>
        <v>A</v>
      </c>
      <c r="V868" s="47" t="str">
        <f t="array" ref="V868">IF(B868="","",IFERROR(XLOOKUP(B868,DATA!$B$4:$B$2103,DATA!$X$4:$X$2103,"",0,1),""))</f>
        <v>SU01A0303</v>
      </c>
      <c r="W868" s="47" t="str">
        <f t="array" ref="W868">IF(B868="","",IFERROR(XLOOKUP(B868,DATA!$B$4:$B$2103,DATA!$H$4:$H$2103,"",0,1),""))</f>
        <v>PLATAFORMA</v>
      </c>
      <c r="X868" s="47" t="str">
        <f t="shared" si="10"/>
        <v>2-ALTA</v>
      </c>
      <c r="Y868" s="65" t="str">
        <f t="shared" si="11"/>
        <v/>
      </c>
      <c r="Z868" s="47" t="str">
        <f t="shared" si="12"/>
        <v/>
      </c>
    </row>
    <row r="869" ht="15.75" customHeight="1">
      <c r="B869" s="52">
        <f>IF(DATA!B869="","",DATA!B869)</f>
        <v>7730303</v>
      </c>
      <c r="C869" s="52">
        <f t="array" ref="C869">IF(B869="","",IFERROR(XLOOKUP(B869,DATA!$B$4:$B$2103,DATA!$D$4:$D$2103,"",0,1),""))</f>
        <v>1076656</v>
      </c>
      <c r="D869" s="52" t="str">
        <f t="array" ref="D869">IF(B869="","",IFERROR(XLOOKUP(B869,DATA!$B$4:$B$2103,DATA!$C$4:$C$2103,"",0,1),""))</f>
        <v>JUNTA TORICA DE CUBO RUEDA DE REMOLQUE</v>
      </c>
      <c r="E869" s="52">
        <f t="array" ref="E869">IF(B869="","",IFERROR(XLOOKUP(B869,DATA!$B$4:$B$2103,DATA!$W$4:$W$2103,"",0,1),""))</f>
        <v>900315569</v>
      </c>
      <c r="F869" s="52" t="str">
        <f t="array" ref="F869">IF(B869="","",IFERROR(XLOOKUP(E869,PROVEEDORES!$A$2:$A$200,PROVEEDORES!$B$2:$B$200,"NO ENCONTRADO",0,1),""))</f>
        <v>VOLVO GROUP COLOMBIA S A S</v>
      </c>
      <c r="G869" s="52" t="str">
        <f t="array" ref="G869">IF(B869="","",IFERROR(XLOOKUP(B869,DATA!$B$4:$B$2103,DATA!$L$4:$L$2103,"",0,1),""))</f>
        <v>UND</v>
      </c>
      <c r="H869" s="52">
        <f t="array" ref="H869">IF(B869="","",IFERROR(XLOOKUP(B869,DATA!$B$4:$B$2103,DATA!$E$4:$E$2103,0,0,1),0))</f>
        <v>0</v>
      </c>
      <c r="I869" s="53">
        <f t="array" ref="I869">IF(B869="","",IFERROR(XLOOKUP(B869,DATA!$B$4:$B$2103,DATA!$F$4:$F$2103,0,0,1),0))</f>
        <v>58355.09</v>
      </c>
      <c r="J869" s="53">
        <f t="shared" si="1"/>
        <v>0</v>
      </c>
      <c r="K869" s="52">
        <f t="array" ref="K869">IF(B869="","",IFERROR(XLOOKUP(B869,DATA!$B$4:$B$2103,DATA!$N$4:$N$2103,0,0,1),0))</f>
        <v>8</v>
      </c>
      <c r="L869" s="86">
        <f t="shared" si="2"/>
        <v>0.02191780822</v>
      </c>
      <c r="M869" s="52">
        <f t="array" ref="M869">IF(B869="","",IFERROR(XLOOKUP(B869,DATA!$B$4:$B$2103,DATA!$P$4:$P$2103,0,0,1),0))</f>
        <v>0</v>
      </c>
      <c r="N869" s="52">
        <f t="shared" si="3"/>
        <v>0</v>
      </c>
      <c r="O869" s="52">
        <f t="shared" si="4"/>
        <v>0</v>
      </c>
      <c r="P869" s="52">
        <f t="shared" si="5"/>
        <v>0</v>
      </c>
      <c r="Q869" s="52" t="str">
        <f t="shared" si="6"/>
        <v>CRITICO</v>
      </c>
      <c r="R869" s="52" t="str">
        <f t="shared" si="7"/>
        <v>PEDIR INMEDIATAMENTE</v>
      </c>
      <c r="S869" s="52">
        <f t="shared" si="8"/>
        <v>0</v>
      </c>
      <c r="T869" s="53">
        <f t="shared" si="9"/>
        <v>0</v>
      </c>
      <c r="U869" s="52" t="str">
        <f t="array" ref="U869">IF(B869="","",IFERROR(XLOOKUP(B869,DATA!$B$4:$B$2103,DATA!$M$4:$M$2103,"",0,1),""))</f>
        <v>A</v>
      </c>
      <c r="V869" s="52" t="str">
        <f t="array" ref="V869">IF(B869="","",IFERROR(XLOOKUP(B869,DATA!$B$4:$B$2103,DATA!$X$4:$X$2103,"",0,1),""))</f>
        <v>SU01A0304</v>
      </c>
      <c r="W869" s="52" t="str">
        <f t="array" ref="W869">IF(B869="","",IFERROR(XLOOKUP(B869,DATA!$B$4:$B$2103,DATA!$H$4:$H$2103,"",0,1),""))</f>
        <v>PLATAFORMA</v>
      </c>
      <c r="X869" s="52" t="str">
        <f t="shared" si="10"/>
        <v>1-MAXIMA</v>
      </c>
      <c r="Y869" s="87">
        <f t="shared" si="11"/>
        <v>8.00869</v>
      </c>
      <c r="Z869" s="52">
        <f t="shared" si="12"/>
        <v>7730303</v>
      </c>
    </row>
    <row r="870" ht="15.75" customHeight="1">
      <c r="B870" s="47">
        <f>IF(DATA!B870="","",DATA!B870)</f>
        <v>7730304</v>
      </c>
      <c r="C870" s="47">
        <f t="array" ref="C870">IF(B870="","",IFERROR(XLOOKUP(B870,DATA!$B$4:$B$2103,DATA!$D$4:$D$2103,"",0,1),""))</f>
        <v>3199066</v>
      </c>
      <c r="D870" s="47" t="str">
        <f t="array" ref="D870">IF(B870="","",IFERROR(XLOOKUP(B870,DATA!$B$4:$B$2103,DATA!$C$4:$C$2103,"",0,1),""))</f>
        <v>ANILLO EXTERNO DE CUBO RUEDA DE REMOLQUE</v>
      </c>
      <c r="E870" s="47">
        <f t="array" ref="E870">IF(B870="","",IFERROR(XLOOKUP(B870,DATA!$B$4:$B$2103,DATA!$W$4:$W$2103,"",0,1),""))</f>
        <v>900315569</v>
      </c>
      <c r="F870" s="47" t="str">
        <f t="array" ref="F870">IF(B870="","",IFERROR(XLOOKUP(E870,PROVEEDORES!$A$2:$A$200,PROVEEDORES!$B$2:$B$200,"NO ENCONTRADO",0,1),""))</f>
        <v>VOLVO GROUP COLOMBIA S A S</v>
      </c>
      <c r="G870" s="47" t="str">
        <f t="array" ref="G870">IF(B870="","",IFERROR(XLOOKUP(B870,DATA!$B$4:$B$2103,DATA!$L$4:$L$2103,"",0,1),""))</f>
        <v>UND</v>
      </c>
      <c r="H870" s="47">
        <f t="array" ref="H870">IF(B870="","",IFERROR(XLOOKUP(B870,DATA!$B$4:$B$2103,DATA!$E$4:$E$2103,0,0,1),0))</f>
        <v>8</v>
      </c>
      <c r="I870" s="48">
        <f t="array" ref="I870">IF(B870="","",IFERROR(XLOOKUP(B870,DATA!$B$4:$B$2103,DATA!$F$4:$F$2103,0,0,1),0))</f>
        <v>37376.8</v>
      </c>
      <c r="J870" s="48">
        <f t="shared" si="1"/>
        <v>299014.4</v>
      </c>
      <c r="K870" s="47">
        <f t="array" ref="K870">IF(B870="","",IFERROR(XLOOKUP(B870,DATA!$B$4:$B$2103,DATA!$N$4:$N$2103,0,0,1),0))</f>
        <v>0</v>
      </c>
      <c r="L870" s="85">
        <f t="shared" si="2"/>
        <v>0</v>
      </c>
      <c r="M870" s="47">
        <f t="array" ref="M870">IF(B870="","",IFERROR(XLOOKUP(B870,DATA!$B$4:$B$2103,DATA!$P$4:$P$2103,0,0,1),0))</f>
        <v>0</v>
      </c>
      <c r="N870" s="47">
        <f t="shared" si="3"/>
        <v>0</v>
      </c>
      <c r="O870" s="47">
        <f t="shared" si="4"/>
        <v>0</v>
      </c>
      <c r="P870" s="47" t="str">
        <f t="shared" si="5"/>
        <v/>
      </c>
      <c r="Q870" s="47" t="str">
        <f t="shared" si="6"/>
        <v>EXCESO</v>
      </c>
      <c r="R870" s="47" t="str">
        <f t="shared" si="7"/>
        <v>EVALUAR REDUCCION</v>
      </c>
      <c r="S870" s="47">
        <f t="shared" si="8"/>
        <v>0</v>
      </c>
      <c r="T870" s="48">
        <f t="shared" si="9"/>
        <v>0</v>
      </c>
      <c r="U870" s="47" t="str">
        <f t="array" ref="U870">IF(B870="","",IFERROR(XLOOKUP(B870,DATA!$B$4:$B$2103,DATA!$M$4:$M$2103,"",0,1),""))</f>
        <v>A</v>
      </c>
      <c r="V870" s="47" t="str">
        <f t="array" ref="V870">IF(B870="","",IFERROR(XLOOKUP(B870,DATA!$B$4:$B$2103,DATA!$X$4:$X$2103,"",0,1),""))</f>
        <v>SU01A0303</v>
      </c>
      <c r="W870" s="47" t="str">
        <f t="array" ref="W870">IF(B870="","",IFERROR(XLOOKUP(B870,DATA!$B$4:$B$2103,DATA!$H$4:$H$2103,"",0,1),""))</f>
        <v>PLATAFORMA</v>
      </c>
      <c r="X870" s="47" t="str">
        <f t="shared" si="10"/>
        <v>2-ALTA</v>
      </c>
      <c r="Y870" s="65" t="str">
        <f t="shared" si="11"/>
        <v/>
      </c>
      <c r="Z870" s="47" t="str">
        <f t="shared" si="12"/>
        <v/>
      </c>
    </row>
    <row r="871" ht="15.75" customHeight="1">
      <c r="B871" s="52">
        <f>IF(DATA!B871="","",DATA!B871)</f>
        <v>7730305</v>
      </c>
      <c r="C871" s="52">
        <f t="array" ref="C871">IF(B871="","",IFERROR(XLOOKUP(B871,DATA!$B$4:$B$2103,DATA!$D$4:$D$2103,"",0,1),""))</f>
        <v>8157714</v>
      </c>
      <c r="D871" s="52" t="str">
        <f t="array" ref="D871">IF(B871="","",IFERROR(XLOOKUP(B871,DATA!$B$4:$B$2103,DATA!$C$4:$C$2103,"",0,1),""))</f>
        <v>ARANDELA DE SEGURIDAD DE CUBO RUEDA DE REMOLQUE</v>
      </c>
      <c r="E871" s="52">
        <f t="array" ref="E871">IF(B871="","",IFERROR(XLOOKUP(B871,DATA!$B$4:$B$2103,DATA!$W$4:$W$2103,"",0,1),""))</f>
        <v>900315569</v>
      </c>
      <c r="F871" s="52" t="str">
        <f t="array" ref="F871">IF(B871="","",IFERROR(XLOOKUP(E871,PROVEEDORES!$A$2:$A$200,PROVEEDORES!$B$2:$B$200,"NO ENCONTRADO",0,1),""))</f>
        <v>VOLVO GROUP COLOMBIA S A S</v>
      </c>
      <c r="G871" s="52" t="str">
        <f t="array" ref="G871">IF(B871="","",IFERROR(XLOOKUP(B871,DATA!$B$4:$B$2103,DATA!$L$4:$L$2103,"",0,1),""))</f>
        <v>UND</v>
      </c>
      <c r="H871" s="52">
        <f t="array" ref="H871">IF(B871="","",IFERROR(XLOOKUP(B871,DATA!$B$4:$B$2103,DATA!$E$4:$E$2103,0,0,1),0))</f>
        <v>8</v>
      </c>
      <c r="I871" s="53">
        <f t="array" ref="I871">IF(B871="","",IFERROR(XLOOKUP(B871,DATA!$B$4:$B$2103,DATA!$F$4:$F$2103,0,0,1),0))</f>
        <v>37783.07</v>
      </c>
      <c r="J871" s="53">
        <f t="shared" si="1"/>
        <v>302264.56</v>
      </c>
      <c r="K871" s="52">
        <f t="array" ref="K871">IF(B871="","",IFERROR(XLOOKUP(B871,DATA!$B$4:$B$2103,DATA!$N$4:$N$2103,0,0,1),0))</f>
        <v>0</v>
      </c>
      <c r="L871" s="86">
        <f t="shared" si="2"/>
        <v>0</v>
      </c>
      <c r="M871" s="52">
        <f t="array" ref="M871">IF(B871="","",IFERROR(XLOOKUP(B871,DATA!$B$4:$B$2103,DATA!$P$4:$P$2103,0,0,1),0))</f>
        <v>0</v>
      </c>
      <c r="N871" s="52">
        <f t="shared" si="3"/>
        <v>0</v>
      </c>
      <c r="O871" s="52">
        <f t="shared" si="4"/>
        <v>0</v>
      </c>
      <c r="P871" s="52" t="str">
        <f t="shared" si="5"/>
        <v/>
      </c>
      <c r="Q871" s="52" t="str">
        <f t="shared" si="6"/>
        <v>EXCESO</v>
      </c>
      <c r="R871" s="52" t="str">
        <f t="shared" si="7"/>
        <v>EVALUAR REDUCCION</v>
      </c>
      <c r="S871" s="52">
        <f t="shared" si="8"/>
        <v>0</v>
      </c>
      <c r="T871" s="53">
        <f t="shared" si="9"/>
        <v>0</v>
      </c>
      <c r="U871" s="52" t="str">
        <f t="array" ref="U871">IF(B871="","",IFERROR(XLOOKUP(B871,DATA!$B$4:$B$2103,DATA!$M$4:$M$2103,"",0,1),""))</f>
        <v>A</v>
      </c>
      <c r="V871" s="52" t="str">
        <f t="array" ref="V871">IF(B871="","",IFERROR(XLOOKUP(B871,DATA!$B$4:$B$2103,DATA!$X$4:$X$2103,"",0,1),""))</f>
        <v>SU01A0304</v>
      </c>
      <c r="W871" s="52" t="str">
        <f t="array" ref="W871">IF(B871="","",IFERROR(XLOOKUP(B871,DATA!$B$4:$B$2103,DATA!$H$4:$H$2103,"",0,1),""))</f>
        <v>PLATAFORMA</v>
      </c>
      <c r="X871" s="52" t="str">
        <f t="shared" si="10"/>
        <v>2-ALTA</v>
      </c>
      <c r="Y871" s="87" t="str">
        <f t="shared" si="11"/>
        <v/>
      </c>
      <c r="Z871" s="52" t="str">
        <f t="shared" si="12"/>
        <v/>
      </c>
    </row>
    <row r="872" ht="15.75" customHeight="1">
      <c r="B872" s="47">
        <f>IF(DATA!B872="","",DATA!B872)</f>
        <v>7730306</v>
      </c>
      <c r="C872" s="47">
        <f t="array" ref="C872">IF(B872="","",IFERROR(XLOOKUP(B872,DATA!$B$4:$B$2103,DATA!$D$4:$D$2103,"",0,1),""))</f>
        <v>21036050</v>
      </c>
      <c r="D872" s="47" t="str">
        <f t="array" ref="D872">IF(B872="","",IFERROR(XLOOKUP(B872,DATA!$B$4:$B$2103,DATA!$C$4:$C$2103,"",0,1),""))</f>
        <v>RODAMIENTO CUBO RUEDA DE REMOLQUE</v>
      </c>
      <c r="E872" s="47">
        <f t="array" ref="E872">IF(B872="","",IFERROR(XLOOKUP(B872,DATA!$B$4:$B$2103,DATA!$W$4:$W$2103,"",0,1),""))</f>
        <v>900315569</v>
      </c>
      <c r="F872" s="47" t="str">
        <f t="array" ref="F872">IF(B872="","",IFERROR(XLOOKUP(E872,PROVEEDORES!$A$2:$A$200,PROVEEDORES!$B$2:$B$200,"NO ENCONTRADO",0,1),""))</f>
        <v>VOLVO GROUP COLOMBIA S A S</v>
      </c>
      <c r="G872" s="47" t="str">
        <f t="array" ref="G872">IF(B872="","",IFERROR(XLOOKUP(B872,DATA!$B$4:$B$2103,DATA!$L$4:$L$2103,"",0,1),""))</f>
        <v>UND</v>
      </c>
      <c r="H872" s="47">
        <f t="array" ref="H872">IF(B872="","",IFERROR(XLOOKUP(B872,DATA!$B$4:$B$2103,DATA!$E$4:$E$2103,0,0,1),0))</f>
        <v>60</v>
      </c>
      <c r="I872" s="48">
        <f t="array" ref="I872">IF(B872="","",IFERROR(XLOOKUP(B872,DATA!$B$4:$B$2103,DATA!$F$4:$F$2103,0,0,1),0))</f>
        <v>1849900</v>
      </c>
      <c r="J872" s="48">
        <f t="shared" si="1"/>
        <v>110994000</v>
      </c>
      <c r="K872" s="47">
        <f t="array" ref="K872">IF(B872="","",IFERROR(XLOOKUP(B872,DATA!$B$4:$B$2103,DATA!$N$4:$N$2103,0,0,1),0))</f>
        <v>241</v>
      </c>
      <c r="L872" s="85">
        <f t="shared" si="2"/>
        <v>0.6602739726</v>
      </c>
      <c r="M872" s="47">
        <f t="array" ref="M872">IF(B872="","",IFERROR(XLOOKUP(B872,DATA!$B$4:$B$2103,DATA!$P$4:$P$2103,0,0,1),0))</f>
        <v>0</v>
      </c>
      <c r="N872" s="47">
        <f t="shared" si="3"/>
        <v>2</v>
      </c>
      <c r="O872" s="47">
        <f t="shared" si="4"/>
        <v>7</v>
      </c>
      <c r="P872" s="47">
        <f t="shared" si="5"/>
        <v>91</v>
      </c>
      <c r="Q872" s="47" t="str">
        <f t="shared" si="6"/>
        <v>OPTIMO</v>
      </c>
      <c r="R872" s="47" t="str">
        <f t="shared" si="7"/>
        <v>NIVEL OPTIMO</v>
      </c>
      <c r="S872" s="47">
        <f t="shared" si="8"/>
        <v>0</v>
      </c>
      <c r="T872" s="48">
        <f t="shared" si="9"/>
        <v>0</v>
      </c>
      <c r="U872" s="47" t="str">
        <f t="array" ref="U872">IF(B872="","",IFERROR(XLOOKUP(B872,DATA!$B$4:$B$2103,DATA!$M$4:$M$2103,"",0,1),""))</f>
        <v>A</v>
      </c>
      <c r="V872" s="47" t="str">
        <f t="array" ref="V872">IF(B872="","",IFERROR(XLOOKUP(B872,DATA!$B$4:$B$2103,DATA!$X$4:$X$2103,"",0,1),""))</f>
        <v>SU01F0201</v>
      </c>
      <c r="W872" s="47" t="str">
        <f t="array" ref="W872">IF(B872="","",IFERROR(XLOOKUP(B872,DATA!$B$4:$B$2103,DATA!$H$4:$H$2103,"",0,1),""))</f>
        <v>PLATAFORMA</v>
      </c>
      <c r="X872" s="47" t="str">
        <f t="shared" si="10"/>
        <v>2-ALTA</v>
      </c>
      <c r="Y872" s="65" t="str">
        <f t="shared" si="11"/>
        <v/>
      </c>
      <c r="Z872" s="47" t="str">
        <f t="shared" si="12"/>
        <v/>
      </c>
    </row>
    <row r="873" ht="15.75" customHeight="1">
      <c r="B873" s="52">
        <f>IF(DATA!B873="","",DATA!B873)</f>
        <v>7730308</v>
      </c>
      <c r="C873" s="52">
        <f t="array" ref="C873">IF(B873="","",IFERROR(XLOOKUP(B873,DATA!$B$4:$B$2103,DATA!$D$4:$D$2103,"",0,1),""))</f>
        <v>22087339</v>
      </c>
      <c r="D873" s="52" t="str">
        <f t="array" ref="D873">IF(B873="","",IFERROR(XLOOKUP(B873,DATA!$B$4:$B$2103,DATA!$C$4:$C$2103,"",0,1),""))</f>
        <v>ARANDELA DE SEGURIDAD DE CUBO RUEDA</v>
      </c>
      <c r="E873" s="52">
        <f t="array" ref="E873">IF(B873="","",IFERROR(XLOOKUP(B873,DATA!$B$4:$B$2103,DATA!$W$4:$W$2103,"",0,1),""))</f>
        <v>900315569</v>
      </c>
      <c r="F873" s="52" t="str">
        <f t="array" ref="F873">IF(B873="","",IFERROR(XLOOKUP(E873,PROVEEDORES!$A$2:$A$200,PROVEEDORES!$B$2:$B$200,"NO ENCONTRADO",0,1),""))</f>
        <v>VOLVO GROUP COLOMBIA S A S</v>
      </c>
      <c r="G873" s="52" t="str">
        <f t="array" ref="G873">IF(B873="","",IFERROR(XLOOKUP(B873,DATA!$B$4:$B$2103,DATA!$L$4:$L$2103,"",0,1),""))</f>
        <v>UND</v>
      </c>
      <c r="H873" s="52">
        <f t="array" ref="H873">IF(B873="","",IFERROR(XLOOKUP(B873,DATA!$B$4:$B$2103,DATA!$E$4:$E$2103,0,0,1),0))</f>
        <v>4</v>
      </c>
      <c r="I873" s="53">
        <f t="array" ref="I873">IF(B873="","",IFERROR(XLOOKUP(B873,DATA!$B$4:$B$2103,DATA!$F$4:$F$2103,0,0,1),0))</f>
        <v>64486.07</v>
      </c>
      <c r="J873" s="53">
        <f t="shared" si="1"/>
        <v>257944.28</v>
      </c>
      <c r="K873" s="52">
        <f t="array" ref="K873">IF(B873="","",IFERROR(XLOOKUP(B873,DATA!$B$4:$B$2103,DATA!$N$4:$N$2103,0,0,1),0))</f>
        <v>4</v>
      </c>
      <c r="L873" s="86">
        <f t="shared" si="2"/>
        <v>0.01095890411</v>
      </c>
      <c r="M873" s="52">
        <f t="array" ref="M873">IF(B873="","",IFERROR(XLOOKUP(B873,DATA!$B$4:$B$2103,DATA!$P$4:$P$2103,0,0,1),0))</f>
        <v>0</v>
      </c>
      <c r="N873" s="52">
        <f t="shared" si="3"/>
        <v>0</v>
      </c>
      <c r="O873" s="52">
        <f t="shared" si="4"/>
        <v>0</v>
      </c>
      <c r="P873" s="52">
        <f t="shared" si="5"/>
        <v>365</v>
      </c>
      <c r="Q873" s="52" t="str">
        <f t="shared" si="6"/>
        <v>EXCESO</v>
      </c>
      <c r="R873" s="52" t="str">
        <f t="shared" si="7"/>
        <v>EVALUAR REDUCCION</v>
      </c>
      <c r="S873" s="52">
        <f t="shared" si="8"/>
        <v>0</v>
      </c>
      <c r="T873" s="53">
        <f t="shared" si="9"/>
        <v>0</v>
      </c>
      <c r="U873" s="52" t="str">
        <f t="array" ref="U873">IF(B873="","",IFERROR(XLOOKUP(B873,DATA!$B$4:$B$2103,DATA!$M$4:$M$2103,"",0,1),""))</f>
        <v>A</v>
      </c>
      <c r="V873" s="52" t="str">
        <f t="array" ref="V873">IF(B873="","",IFERROR(XLOOKUP(B873,DATA!$B$4:$B$2103,DATA!$X$4:$X$2103,"",0,1),""))</f>
        <v>SU01A0303</v>
      </c>
      <c r="W873" s="52" t="str">
        <f t="array" ref="W873">IF(B873="","",IFERROR(XLOOKUP(B873,DATA!$B$4:$B$2103,DATA!$H$4:$H$2103,"",0,1),""))</f>
        <v>PLATAFORMA</v>
      </c>
      <c r="X873" s="52" t="str">
        <f t="shared" si="10"/>
        <v>2-ALTA</v>
      </c>
      <c r="Y873" s="87" t="str">
        <f t="shared" si="11"/>
        <v/>
      </c>
      <c r="Z873" s="52" t="str">
        <f t="shared" si="12"/>
        <v/>
      </c>
    </row>
    <row r="874" ht="15.75" customHeight="1">
      <c r="B874" s="47">
        <f>IF(DATA!B874="","",DATA!B874)</f>
        <v>7730309</v>
      </c>
      <c r="C874" s="47">
        <f t="array" ref="C874">IF(B874="","",IFERROR(XLOOKUP(B874,DATA!$B$4:$B$2103,DATA!$D$4:$D$2103,"",0,1),""))</f>
        <v>21250410</v>
      </c>
      <c r="D874" s="47" t="str">
        <f t="array" ref="D874">IF(B874="","",IFERROR(XLOOKUP(B874,DATA!$B$4:$B$2103,DATA!$C$4:$C$2103,"",0,1),""))</f>
        <v>TORNILLO DE HEXAGONO EMBUTIDO</v>
      </c>
      <c r="E874" s="47">
        <f t="array" ref="E874">IF(B874="","",IFERROR(XLOOKUP(B874,DATA!$B$4:$B$2103,DATA!$W$4:$W$2103,"",0,1),""))</f>
        <v>900971262</v>
      </c>
      <c r="F874" s="47" t="str">
        <f t="array" ref="F874">IF(B874="","",IFERROR(XLOOKUP(E874,PROVEEDORES!$A$2:$A$200,PROVEEDORES!$B$2:$B$200,"NO ENCONTRADO",0,1),""))</f>
        <v>SOLINDUTEC SAS</v>
      </c>
      <c r="G874" s="47" t="str">
        <f t="array" ref="G874">IF(B874="","",IFERROR(XLOOKUP(B874,DATA!$B$4:$B$2103,DATA!$L$4:$L$2103,"",0,1),""))</f>
        <v>UND</v>
      </c>
      <c r="H874" s="47">
        <f t="array" ref="H874">IF(B874="","",IFERROR(XLOOKUP(B874,DATA!$B$4:$B$2103,DATA!$E$4:$E$2103,0,0,1),0))</f>
        <v>0</v>
      </c>
      <c r="I874" s="48">
        <f t="array" ref="I874">IF(B874="","",IFERROR(XLOOKUP(B874,DATA!$B$4:$B$2103,DATA!$F$4:$F$2103,0,0,1),0))</f>
        <v>5950</v>
      </c>
      <c r="J874" s="48">
        <f t="shared" si="1"/>
        <v>0</v>
      </c>
      <c r="K874" s="47">
        <f t="array" ref="K874">IF(B874="","",IFERROR(XLOOKUP(B874,DATA!$B$4:$B$2103,DATA!$N$4:$N$2103,0,0,1),0))</f>
        <v>19</v>
      </c>
      <c r="L874" s="85">
        <f t="shared" si="2"/>
        <v>0.05205479452</v>
      </c>
      <c r="M874" s="47">
        <f t="array" ref="M874">IF(B874="","",IFERROR(XLOOKUP(B874,DATA!$B$4:$B$2103,DATA!$P$4:$P$2103,0,0,1),0))</f>
        <v>0</v>
      </c>
      <c r="N874" s="47">
        <f t="shared" si="3"/>
        <v>0</v>
      </c>
      <c r="O874" s="47">
        <f t="shared" si="4"/>
        <v>0</v>
      </c>
      <c r="P874" s="47">
        <f t="shared" si="5"/>
        <v>0</v>
      </c>
      <c r="Q874" s="47" t="str">
        <f t="shared" si="6"/>
        <v>CRITICO</v>
      </c>
      <c r="R874" s="47" t="str">
        <f t="shared" si="7"/>
        <v>PEDIR INMEDIATAMENTE</v>
      </c>
      <c r="S874" s="47">
        <f t="shared" si="8"/>
        <v>0</v>
      </c>
      <c r="T874" s="48">
        <f t="shared" si="9"/>
        <v>0</v>
      </c>
      <c r="U874" s="47" t="str">
        <f t="array" ref="U874">IF(B874="","",IFERROR(XLOOKUP(B874,DATA!$B$4:$B$2103,DATA!$M$4:$M$2103,"",0,1),""))</f>
        <v>B</v>
      </c>
      <c r="V874" s="47" t="str">
        <f t="array" ref="V874">IF(B874="","",IFERROR(XLOOKUP(B874,DATA!$B$4:$B$2103,DATA!$X$4:$X$2103,"",0,1),""))</f>
        <v>SU01E0203</v>
      </c>
      <c r="W874" s="47" t="str">
        <f t="array" ref="W874">IF(B874="","",IFERROR(XLOOKUP(B874,DATA!$B$4:$B$2103,DATA!$H$4:$H$2103,"",0,1),""))</f>
        <v>PLATAFORMA</v>
      </c>
      <c r="X874" s="47" t="str">
        <f t="shared" si="10"/>
        <v>3-MEDIA</v>
      </c>
      <c r="Y874" s="65">
        <f t="shared" si="11"/>
        <v>19.00874</v>
      </c>
      <c r="Z874" s="47">
        <f t="shared" si="12"/>
        <v>7730309</v>
      </c>
    </row>
    <row r="875" ht="15.75" customHeight="1">
      <c r="B875" s="52">
        <f>IF(DATA!B875="","",DATA!B875)</f>
        <v>80110000</v>
      </c>
      <c r="C875" s="52">
        <f t="array" ref="C875">IF(B875="","",IFERROR(XLOOKUP(B875,DATA!$B$4:$B$2103,DATA!$D$4:$D$2103,"",0,1),""))</f>
        <v>26295137</v>
      </c>
      <c r="D875" s="52" t="str">
        <f t="array" ref="D875">IF(B875="","",IFERROR(XLOOKUP(B875,DATA!$B$4:$B$2103,DATA!$C$4:$C$2103,"",0,1),""))</f>
        <v>ABRAZADERA BRAZO MOVIL</v>
      </c>
      <c r="E875" s="52">
        <f t="array" ref="E875">IF(B875="","",IFERROR(XLOOKUP(B875,DATA!$B$4:$B$2103,DATA!$W$4:$W$2103,"",0,1),""))</f>
        <v>900603232</v>
      </c>
      <c r="F875" s="52" t="str">
        <f t="array" ref="F875">IF(B875="","",IFERROR(XLOOKUP(E875,PROVEEDORES!$A$2:$A$200,PROVEEDORES!$B$2:$B$200,"NO ENCONTRADO",0,1),""))</f>
        <v>COMERCIALIZADORA DE AUTOPARTES E INDUSTRIAL UNIVERSAL SAS</v>
      </c>
      <c r="G875" s="52" t="str">
        <f t="array" ref="G875">IF(B875="","",IFERROR(XLOOKUP(B875,DATA!$B$4:$B$2103,DATA!$L$4:$L$2103,"",0,1),""))</f>
        <v>UND</v>
      </c>
      <c r="H875" s="52">
        <f t="array" ref="H875">IF(B875="","",IFERROR(XLOOKUP(B875,DATA!$B$4:$B$2103,DATA!$E$4:$E$2103,0,0,1),0))</f>
        <v>6</v>
      </c>
      <c r="I875" s="53">
        <f t="array" ref="I875">IF(B875="","",IFERROR(XLOOKUP(B875,DATA!$B$4:$B$2103,DATA!$F$4:$F$2103,0,0,1),0))</f>
        <v>9354.59</v>
      </c>
      <c r="J875" s="53">
        <f t="shared" si="1"/>
        <v>56127.54</v>
      </c>
      <c r="K875" s="52">
        <f t="array" ref="K875">IF(B875="","",IFERROR(XLOOKUP(B875,DATA!$B$4:$B$2103,DATA!$N$4:$N$2103,0,0,1),0))</f>
        <v>159</v>
      </c>
      <c r="L875" s="86">
        <f t="shared" si="2"/>
        <v>0.4356164384</v>
      </c>
      <c r="M875" s="52">
        <f t="array" ref="M875">IF(B875="","",IFERROR(XLOOKUP(B875,DATA!$B$4:$B$2103,DATA!$P$4:$P$2103,0,0,1),0))</f>
        <v>0</v>
      </c>
      <c r="N875" s="52">
        <f t="shared" si="3"/>
        <v>2</v>
      </c>
      <c r="O875" s="52">
        <f t="shared" si="4"/>
        <v>5</v>
      </c>
      <c r="P875" s="52">
        <f t="shared" si="5"/>
        <v>14</v>
      </c>
      <c r="Q875" s="52" t="str">
        <f t="shared" si="6"/>
        <v>PRECAUCION</v>
      </c>
      <c r="R875" s="52" t="str">
        <f t="shared" si="7"/>
        <v>MONITOREAR 48H</v>
      </c>
      <c r="S875" s="52">
        <f t="shared" si="8"/>
        <v>0</v>
      </c>
      <c r="T875" s="53">
        <f t="shared" si="9"/>
        <v>0</v>
      </c>
      <c r="U875" s="52" t="str">
        <f t="array" ref="U875">IF(B875="","",IFERROR(XLOOKUP(B875,DATA!$B$4:$B$2103,DATA!$M$4:$M$2103,"",0,1),""))</f>
        <v>A</v>
      </c>
      <c r="V875" s="52" t="str">
        <f t="array" ref="V875">IF(B875="","",IFERROR(XLOOKUP(B875,DATA!$B$4:$B$2103,DATA!$X$4:$X$2103,"",0,1),""))</f>
        <v>SU01D0208</v>
      </c>
      <c r="W875" s="52" t="str">
        <f t="array" ref="W875">IF(B875="","",IFERROR(XLOOKUP(B875,DATA!$B$4:$B$2103,DATA!$H$4:$H$2103,"",0,1),""))</f>
        <v>CARROCERIA</v>
      </c>
      <c r="X875" s="52" t="str">
        <f t="shared" si="10"/>
        <v>2-ALTA</v>
      </c>
      <c r="Y875" s="87" t="str">
        <f t="shared" si="11"/>
        <v/>
      </c>
      <c r="Z875" s="52" t="str">
        <f t="shared" si="12"/>
        <v/>
      </c>
    </row>
    <row r="876" ht="15.75" customHeight="1">
      <c r="B876" s="47">
        <f>IF(DATA!B876="","",DATA!B876)</f>
        <v>80110001</v>
      </c>
      <c r="C876" s="47">
        <f t="array" ref="C876">IF(B876="","",IFERROR(XLOOKUP(B876,DATA!$B$4:$B$2103,DATA!$D$4:$D$2103,"",0,1),""))</f>
        <v>10326775</v>
      </c>
      <c r="D876" s="47" t="str">
        <f t="array" ref="D876">IF(B876="","",IFERROR(XLOOKUP(B876,DATA!$B$4:$B$2103,DATA!$C$4:$C$2103,"",0,1),""))</f>
        <v>ACABADO FIJACION DE PASAMANOS VERTICALES</v>
      </c>
      <c r="E876" s="47">
        <f t="array" ref="E876">IF(B876="","",IFERROR(XLOOKUP(B876,DATA!$B$4:$B$2103,DATA!$W$4:$W$2103,"",0,1),""))</f>
        <v>900664298</v>
      </c>
      <c r="F876" s="47" t="str">
        <f t="array" ref="F876">IF(B876="","",IFERROR(XLOOKUP(E876,PROVEEDORES!$A$2:$A$200,PROVEEDORES!$B$2:$B$200,"NO ENCONTRADO",0,1),""))</f>
        <v>SOLUCIONES INTEGRALES PARA CARROCERIAS SOCIEDAD POR ACCIONES SIMPLIFICADA</v>
      </c>
      <c r="G876" s="47" t="str">
        <f t="array" ref="G876">IF(B876="","",IFERROR(XLOOKUP(B876,DATA!$B$4:$B$2103,DATA!$L$4:$L$2103,"",0,1),""))</f>
        <v>UND</v>
      </c>
      <c r="H876" s="47">
        <f t="array" ref="H876">IF(B876="","",IFERROR(XLOOKUP(B876,DATA!$B$4:$B$2103,DATA!$E$4:$E$2103,0,0,1),0))</f>
        <v>56</v>
      </c>
      <c r="I876" s="48">
        <f t="array" ref="I876">IF(B876="","",IFERROR(XLOOKUP(B876,DATA!$B$4:$B$2103,DATA!$F$4:$F$2103,0,0,1),0))</f>
        <v>15769.21</v>
      </c>
      <c r="J876" s="48">
        <f t="shared" si="1"/>
        <v>883075.76</v>
      </c>
      <c r="K876" s="47">
        <f t="array" ref="K876">IF(B876="","",IFERROR(XLOOKUP(B876,DATA!$B$4:$B$2103,DATA!$N$4:$N$2103,0,0,1),0))</f>
        <v>182</v>
      </c>
      <c r="L876" s="85">
        <f t="shared" si="2"/>
        <v>0.498630137</v>
      </c>
      <c r="M876" s="47">
        <f t="array" ref="M876">IF(B876="","",IFERROR(XLOOKUP(B876,DATA!$B$4:$B$2103,DATA!$P$4:$P$2103,0,0,1),0))</f>
        <v>0</v>
      </c>
      <c r="N876" s="47">
        <f t="shared" si="3"/>
        <v>2</v>
      </c>
      <c r="O876" s="47">
        <f t="shared" si="4"/>
        <v>5</v>
      </c>
      <c r="P876" s="47">
        <f t="shared" si="5"/>
        <v>112</v>
      </c>
      <c r="Q876" s="47" t="str">
        <f t="shared" si="6"/>
        <v>OPTIMO</v>
      </c>
      <c r="R876" s="47" t="str">
        <f t="shared" si="7"/>
        <v>NIVEL OPTIMO</v>
      </c>
      <c r="S876" s="47">
        <f t="shared" si="8"/>
        <v>0</v>
      </c>
      <c r="T876" s="48">
        <f t="shared" si="9"/>
        <v>0</v>
      </c>
      <c r="U876" s="47" t="str">
        <f t="array" ref="U876">IF(B876="","",IFERROR(XLOOKUP(B876,DATA!$B$4:$B$2103,DATA!$M$4:$M$2103,"",0,1),""))</f>
        <v>A</v>
      </c>
      <c r="V876" s="47" t="str">
        <f t="array" ref="V876">IF(B876="","",IFERROR(XLOOKUP(B876,DATA!$B$4:$B$2103,DATA!$X$4:$X$2103,"",0,1),""))</f>
        <v>SU01D0207</v>
      </c>
      <c r="W876" s="47" t="str">
        <f t="array" ref="W876">IF(B876="","",IFERROR(XLOOKUP(B876,DATA!$B$4:$B$2103,DATA!$H$4:$H$2103,"",0,1),""))</f>
        <v>CARROCERIA</v>
      </c>
      <c r="X876" s="47" t="str">
        <f t="shared" si="10"/>
        <v>2-ALTA</v>
      </c>
      <c r="Y876" s="65" t="str">
        <f t="shared" si="11"/>
        <v/>
      </c>
      <c r="Z876" s="47" t="str">
        <f t="shared" si="12"/>
        <v/>
      </c>
    </row>
    <row r="877" ht="15.75" customHeight="1">
      <c r="B877" s="52">
        <f>IF(DATA!B877="","",DATA!B877)</f>
        <v>80110002</v>
      </c>
      <c r="C877" s="52">
        <f t="array" ref="C877">IF(B877="","",IFERROR(XLOOKUP(B877,DATA!$B$4:$B$2103,DATA!$D$4:$D$2103,"",0,1),""))</f>
        <v>10732216</v>
      </c>
      <c r="D877" s="52" t="str">
        <f t="array" ref="D877">IF(B877="","",IFERROR(XLOOKUP(B877,DATA!$B$4:$B$2103,DATA!$C$4:$C$2103,"",0,1),""))</f>
        <v>ACRILICO PROTECTOR EXTINTOR</v>
      </c>
      <c r="E877" s="52">
        <f t="array" ref="E877">IF(B877="","",IFERROR(XLOOKUP(B877,DATA!$B$4:$B$2103,DATA!$W$4:$W$2103,"",0,1),""))</f>
        <v>830092963</v>
      </c>
      <c r="F877" s="52" t="str">
        <f t="array" ref="F877">IF(B877="","",IFERROR(XLOOKUP(E877,PROVEEDORES!$A$2:$A$200,PROVEEDORES!$B$2:$B$200,"NO ENCONTRADO",0,1),""))</f>
        <v>SUPERPOLO S.A.S</v>
      </c>
      <c r="G877" s="52" t="str">
        <f t="array" ref="G877">IF(B877="","",IFERROR(XLOOKUP(B877,DATA!$B$4:$B$2103,DATA!$L$4:$L$2103,"",0,1),""))</f>
        <v>UND</v>
      </c>
      <c r="H877" s="52">
        <f t="array" ref="H877">IF(B877="","",IFERROR(XLOOKUP(B877,DATA!$B$4:$B$2103,DATA!$E$4:$E$2103,0,0,1),0))</f>
        <v>12</v>
      </c>
      <c r="I877" s="53">
        <f t="array" ref="I877">IF(B877="","",IFERROR(XLOOKUP(B877,DATA!$B$4:$B$2103,DATA!$F$4:$F$2103,0,0,1),0))</f>
        <v>17969.46</v>
      </c>
      <c r="J877" s="53">
        <f t="shared" si="1"/>
        <v>215633.52</v>
      </c>
      <c r="K877" s="52">
        <f t="array" ref="K877">IF(B877="","",IFERROR(XLOOKUP(B877,DATA!$B$4:$B$2103,DATA!$N$4:$N$2103,0,0,1),0))</f>
        <v>2138</v>
      </c>
      <c r="L877" s="86">
        <f t="shared" si="2"/>
        <v>5.857534247</v>
      </c>
      <c r="M877" s="52">
        <f t="array" ref="M877">IF(B877="","",IFERROR(XLOOKUP(B877,DATA!$B$4:$B$2103,DATA!$P$4:$P$2103,0,0,1),0))</f>
        <v>0</v>
      </c>
      <c r="N877" s="52">
        <f t="shared" si="3"/>
        <v>21</v>
      </c>
      <c r="O877" s="52">
        <f t="shared" si="4"/>
        <v>62</v>
      </c>
      <c r="P877" s="52">
        <f t="shared" si="5"/>
        <v>2</v>
      </c>
      <c r="Q877" s="52" t="str">
        <f t="shared" si="6"/>
        <v>REORDEN INMEDIATO</v>
      </c>
      <c r="R877" s="52" t="str">
        <f t="shared" si="7"/>
        <v>GENERAR OC EN 24H</v>
      </c>
      <c r="S877" s="52">
        <f t="shared" si="8"/>
        <v>50</v>
      </c>
      <c r="T877" s="53">
        <f t="shared" si="9"/>
        <v>898473</v>
      </c>
      <c r="U877" s="52" t="str">
        <f t="array" ref="U877">IF(B877="","",IFERROR(XLOOKUP(B877,DATA!$B$4:$B$2103,DATA!$M$4:$M$2103,"",0,1),""))</f>
        <v>A</v>
      </c>
      <c r="V877" s="52" t="str">
        <f t="array" ref="V877">IF(B877="","",IFERROR(XLOOKUP(B877,DATA!$B$4:$B$2103,DATA!$X$4:$X$2103,"",0,1),""))</f>
        <v>SU01D0206</v>
      </c>
      <c r="W877" s="52" t="str">
        <f t="array" ref="W877">IF(B877="","",IFERROR(XLOOKUP(B877,DATA!$B$4:$B$2103,DATA!$H$4:$H$2103,"",0,1),""))</f>
        <v>CARROCERIA</v>
      </c>
      <c r="X877" s="52" t="str">
        <f t="shared" si="10"/>
        <v>2-ALTA</v>
      </c>
      <c r="Y877" s="87" t="str">
        <f t="shared" si="11"/>
        <v/>
      </c>
      <c r="Z877" s="52" t="str">
        <f t="shared" si="12"/>
        <v/>
      </c>
    </row>
    <row r="878" ht="15.75" customHeight="1">
      <c r="B878" s="47">
        <f>IF(DATA!B878="","",DATA!B878)</f>
        <v>80110003</v>
      </c>
      <c r="C878" s="47">
        <f t="array" ref="C878">IF(B878="","",IFERROR(XLOOKUP(B878,DATA!$B$4:$B$2103,DATA!$D$4:$D$2103,"",0,1),""))</f>
        <v>10748745</v>
      </c>
      <c r="D878" s="47" t="str">
        <f t="array" ref="D878">IF(B878="","",IFERROR(XLOOKUP(B878,DATA!$B$4:$B$2103,DATA!$C$4:$C$2103,"",0,1),""))</f>
        <v>ACRILICO LUMINARIA</v>
      </c>
      <c r="E878" s="47">
        <f t="array" ref="E878">IF(B878="","",IFERROR(XLOOKUP(B878,DATA!$B$4:$B$2103,DATA!$W$4:$W$2103,"",0,1),""))</f>
        <v>830092963</v>
      </c>
      <c r="F878" s="47" t="str">
        <f t="array" ref="F878">IF(B878="","",IFERROR(XLOOKUP(E878,PROVEEDORES!$A$2:$A$200,PROVEEDORES!$B$2:$B$200,"NO ENCONTRADO",0,1),""))</f>
        <v>SUPERPOLO S.A.S</v>
      </c>
      <c r="G878" s="47" t="str">
        <f t="array" ref="G878">IF(B878="","",IFERROR(XLOOKUP(B878,DATA!$B$4:$B$2103,DATA!$L$4:$L$2103,"",0,1),""))</f>
        <v>UND</v>
      </c>
      <c r="H878" s="47">
        <f t="array" ref="H878">IF(B878="","",IFERROR(XLOOKUP(B878,DATA!$B$4:$B$2103,DATA!$E$4:$E$2103,0,0,1),0))</f>
        <v>0</v>
      </c>
      <c r="I878" s="48">
        <f t="array" ref="I878">IF(B878="","",IFERROR(XLOOKUP(B878,DATA!$B$4:$B$2103,DATA!$F$4:$F$2103,0,0,1),0))</f>
        <v>0</v>
      </c>
      <c r="J878" s="48">
        <f t="shared" si="1"/>
        <v>0</v>
      </c>
      <c r="K878" s="47">
        <f t="array" ref="K878">IF(B878="","",IFERROR(XLOOKUP(B878,DATA!$B$4:$B$2103,DATA!$N$4:$N$2103,0,0,1),0))</f>
        <v>0</v>
      </c>
      <c r="L878" s="85">
        <f t="shared" si="2"/>
        <v>0</v>
      </c>
      <c r="M878" s="47">
        <f t="array" ref="M878">IF(B878="","",IFERROR(XLOOKUP(B878,DATA!$B$4:$B$2103,DATA!$P$4:$P$2103,0,0,1),0))</f>
        <v>0</v>
      </c>
      <c r="N878" s="47">
        <f t="shared" si="3"/>
        <v>0</v>
      </c>
      <c r="O878" s="47">
        <f t="shared" si="4"/>
        <v>0</v>
      </c>
      <c r="P878" s="47" t="str">
        <f t="shared" si="5"/>
        <v/>
      </c>
      <c r="Q878" s="47" t="str">
        <f t="shared" si="6"/>
        <v>CRITICO</v>
      </c>
      <c r="R878" s="47" t="str">
        <f t="shared" si="7"/>
        <v>PEDIR INMEDIATAMENTE</v>
      </c>
      <c r="S878" s="47">
        <f t="shared" si="8"/>
        <v>0</v>
      </c>
      <c r="T878" s="48">
        <f t="shared" si="9"/>
        <v>0</v>
      </c>
      <c r="U878" s="47" t="str">
        <f t="array" ref="U878">IF(B878="","",IFERROR(XLOOKUP(B878,DATA!$B$4:$B$2103,DATA!$M$4:$M$2103,"",0,1),""))</f>
        <v>A</v>
      </c>
      <c r="V878" s="47" t="str">
        <f t="array" ref="V878">IF(B878="","",IFERROR(XLOOKUP(B878,DATA!$B$4:$B$2103,DATA!$X$4:$X$2103,"",0,1),""))</f>
        <v>A1</v>
      </c>
      <c r="W878" s="47" t="str">
        <f t="array" ref="W878">IF(B878="","",IFERROR(XLOOKUP(B878,DATA!$B$4:$B$2103,DATA!$H$4:$H$2103,"",0,1),""))</f>
        <v>CARROCERIA</v>
      </c>
      <c r="X878" s="47" t="str">
        <f t="shared" si="10"/>
        <v>1-MAXIMA</v>
      </c>
      <c r="Y878" s="65" t="str">
        <f t="shared" si="11"/>
        <v/>
      </c>
      <c r="Z878" s="47">
        <f t="shared" si="12"/>
        <v>80110003</v>
      </c>
    </row>
    <row r="879" ht="15.75" customHeight="1">
      <c r="B879" s="52">
        <f>IF(DATA!B879="","",DATA!B879)</f>
        <v>80110004</v>
      </c>
      <c r="C879" s="52">
        <f t="array" ref="C879">IF(B879="","",IFERROR(XLOOKUP(B879,DATA!$B$4:$B$2103,DATA!$D$4:$D$2103,"",0,1),""))</f>
        <v>11413185</v>
      </c>
      <c r="D879" s="52" t="str">
        <f t="array" ref="D879">IF(B879="","",IFERROR(XLOOKUP(B879,DATA!$B$4:$B$2103,DATA!$C$4:$C$2103,"",0,1),""))</f>
        <v>ACRILICO PROTECCION TABLERO</v>
      </c>
      <c r="E879" s="52">
        <f t="array" ref="E879">IF(B879="","",IFERROR(XLOOKUP(B879,DATA!$B$4:$B$2103,DATA!$W$4:$W$2103,"",0,1),""))</f>
        <v>900603232</v>
      </c>
      <c r="F879" s="52" t="str">
        <f t="array" ref="F879">IF(B879="","",IFERROR(XLOOKUP(E879,PROVEEDORES!$A$2:$A$200,PROVEEDORES!$B$2:$B$200,"NO ENCONTRADO",0,1),""))</f>
        <v>COMERCIALIZADORA DE AUTOPARTES E INDUSTRIAL UNIVERSAL SAS</v>
      </c>
      <c r="G879" s="52" t="str">
        <f t="array" ref="G879">IF(B879="","",IFERROR(XLOOKUP(B879,DATA!$B$4:$B$2103,DATA!$L$4:$L$2103,"",0,1),""))</f>
        <v>UND</v>
      </c>
      <c r="H879" s="52">
        <f t="array" ref="H879">IF(B879="","",IFERROR(XLOOKUP(B879,DATA!$B$4:$B$2103,DATA!$E$4:$E$2103,0,0,1),0))</f>
        <v>25</v>
      </c>
      <c r="I879" s="53">
        <f t="array" ref="I879">IF(B879="","",IFERROR(XLOOKUP(B879,DATA!$B$4:$B$2103,DATA!$F$4:$F$2103,0,0,1),0))</f>
        <v>50575.13</v>
      </c>
      <c r="J879" s="53">
        <f t="shared" si="1"/>
        <v>1264378.25</v>
      </c>
      <c r="K879" s="52">
        <f t="array" ref="K879">IF(B879="","",IFERROR(XLOOKUP(B879,DATA!$B$4:$B$2103,DATA!$N$4:$N$2103,0,0,1),0))</f>
        <v>747</v>
      </c>
      <c r="L879" s="86">
        <f t="shared" si="2"/>
        <v>2.046575342</v>
      </c>
      <c r="M879" s="52">
        <f t="array" ref="M879">IF(B879="","",IFERROR(XLOOKUP(B879,DATA!$B$4:$B$2103,DATA!$P$4:$P$2103,0,0,1),0))</f>
        <v>0</v>
      </c>
      <c r="N879" s="52">
        <f t="shared" si="3"/>
        <v>7</v>
      </c>
      <c r="O879" s="52">
        <f t="shared" si="4"/>
        <v>21</v>
      </c>
      <c r="P879" s="52">
        <f t="shared" si="5"/>
        <v>12</v>
      </c>
      <c r="Q879" s="52" t="str">
        <f t="shared" si="6"/>
        <v>PRECAUCION</v>
      </c>
      <c r="R879" s="52" t="str">
        <f t="shared" si="7"/>
        <v>MONITOREAR 48H</v>
      </c>
      <c r="S879" s="52">
        <f t="shared" si="8"/>
        <v>0</v>
      </c>
      <c r="T879" s="53">
        <f t="shared" si="9"/>
        <v>0</v>
      </c>
      <c r="U879" s="52" t="str">
        <f t="array" ref="U879">IF(B879="","",IFERROR(XLOOKUP(B879,DATA!$B$4:$B$2103,DATA!$M$4:$M$2103,"",0,1),""))</f>
        <v>A</v>
      </c>
      <c r="V879" s="52" t="str">
        <f t="array" ref="V879">IF(B879="","",IFERROR(XLOOKUP(B879,DATA!$B$4:$B$2103,DATA!$X$4:$X$2103,"",0,1),""))</f>
        <v>SU01D0104</v>
      </c>
      <c r="W879" s="52" t="str">
        <f t="array" ref="W879">IF(B879="","",IFERROR(XLOOKUP(B879,DATA!$B$4:$B$2103,DATA!$H$4:$H$2103,"",0,1),""))</f>
        <v>CARROCERIA</v>
      </c>
      <c r="X879" s="52" t="str">
        <f t="shared" si="10"/>
        <v>2-ALTA</v>
      </c>
      <c r="Y879" s="87" t="str">
        <f t="shared" si="11"/>
        <v/>
      </c>
      <c r="Z879" s="52" t="str">
        <f t="shared" si="12"/>
        <v/>
      </c>
    </row>
    <row r="880" ht="15.75" customHeight="1">
      <c r="B880" s="47">
        <f>IF(DATA!B880="","",DATA!B880)</f>
        <v>80110005</v>
      </c>
      <c r="C880" s="47" t="str">
        <f t="array" ref="C880">IF(B880="","",IFERROR(XLOOKUP(B880,DATA!$B$4:$B$2103,DATA!$D$4:$D$2103,"",0,1),""))</f>
        <v>ANB1791</v>
      </c>
      <c r="D880" s="47" t="str">
        <f t="array" ref="D880">IF(B880="","",IFERROR(XLOOKUP(B880,DATA!$B$4:$B$2103,DATA!$C$4:$C$2103,"",0,1),""))</f>
        <v>ADHESIVO ISR 7008AP NEGRO</v>
      </c>
      <c r="E880" s="47">
        <f t="array" ref="E880">IF(B880="","",IFERROR(XLOOKUP(B880,DATA!$B$4:$B$2103,DATA!$W$4:$W$2103,"",0,1),""))</f>
        <v>900449648</v>
      </c>
      <c r="F880" s="47" t="str">
        <f t="array" ref="F880">IF(B880="","",IFERROR(XLOOKUP(E880,PROVEEDORES!$A$2:$A$200,PROVEEDORES!$B$2:$B$200,"NO ENCONTRADO",0,1),""))</f>
        <v>SUMILOGISTICA S.A.S.</v>
      </c>
      <c r="G880" s="47" t="str">
        <f t="array" ref="G880">IF(B880="","",IFERROR(XLOOKUP(B880,DATA!$B$4:$B$2103,DATA!$L$4:$L$2103,"",0,1),""))</f>
        <v>UND</v>
      </c>
      <c r="H880" s="47">
        <f t="array" ref="H880">IF(B880="","",IFERROR(XLOOKUP(B880,DATA!$B$4:$B$2103,DATA!$E$4:$E$2103,0,0,1),0))</f>
        <v>0</v>
      </c>
      <c r="I880" s="48">
        <f t="array" ref="I880">IF(B880="","",IFERROR(XLOOKUP(B880,DATA!$B$4:$B$2103,DATA!$F$4:$F$2103,0,0,1),0))</f>
        <v>43617.16</v>
      </c>
      <c r="J880" s="48">
        <f t="shared" si="1"/>
        <v>0</v>
      </c>
      <c r="K880" s="47">
        <f t="array" ref="K880">IF(B880="","",IFERROR(XLOOKUP(B880,DATA!$B$4:$B$2103,DATA!$N$4:$N$2103,0,0,1),0))</f>
        <v>80</v>
      </c>
      <c r="L880" s="85">
        <f t="shared" si="2"/>
        <v>0.2191780822</v>
      </c>
      <c r="M880" s="47">
        <f t="array" ref="M880">IF(B880="","",IFERROR(XLOOKUP(B880,DATA!$B$4:$B$2103,DATA!$P$4:$P$2103,0,0,1),0))</f>
        <v>0</v>
      </c>
      <c r="N880" s="47">
        <f t="shared" si="3"/>
        <v>1</v>
      </c>
      <c r="O880" s="47">
        <f t="shared" si="4"/>
        <v>3</v>
      </c>
      <c r="P880" s="47">
        <f t="shared" si="5"/>
        <v>0</v>
      </c>
      <c r="Q880" s="47" t="str">
        <f t="shared" si="6"/>
        <v>CRITICO</v>
      </c>
      <c r="R880" s="47" t="str">
        <f t="shared" si="7"/>
        <v>PEDIR INMEDIATAMENTE</v>
      </c>
      <c r="S880" s="47">
        <f t="shared" si="8"/>
        <v>3</v>
      </c>
      <c r="T880" s="48">
        <f t="shared" si="9"/>
        <v>130851.48</v>
      </c>
      <c r="U880" s="47" t="str">
        <f t="array" ref="U880">IF(B880="","",IFERROR(XLOOKUP(B880,DATA!$B$4:$B$2103,DATA!$M$4:$M$2103,"",0,1),""))</f>
        <v>A</v>
      </c>
      <c r="V880" s="47" t="str">
        <f t="array" ref="V880">IF(B880="","",IFERROR(XLOOKUP(B880,DATA!$B$4:$B$2103,DATA!$X$4:$X$2103,"",0,1),""))</f>
        <v>SU01D0101</v>
      </c>
      <c r="W880" s="47" t="str">
        <f t="array" ref="W880">IF(B880="","",IFERROR(XLOOKUP(B880,DATA!$B$4:$B$2103,DATA!$H$4:$H$2103,"",0,1),""))</f>
        <v>CARROCERIA</v>
      </c>
      <c r="X880" s="47" t="str">
        <f t="shared" si="10"/>
        <v>1-MAXIMA</v>
      </c>
      <c r="Y880" s="65">
        <f t="shared" si="11"/>
        <v>80.0088</v>
      </c>
      <c r="Z880" s="47">
        <f t="shared" si="12"/>
        <v>80110005</v>
      </c>
    </row>
    <row r="881" ht="15.75" customHeight="1">
      <c r="B881" s="52">
        <f>IF(DATA!B881="","",DATA!B881)</f>
        <v>80110006</v>
      </c>
      <c r="C881" s="52">
        <f t="array" ref="C881">IF(B881="","",IFERROR(XLOOKUP(B881,DATA!$B$4:$B$2103,DATA!$D$4:$D$2103,"",0,1),""))</f>
        <v>11421965</v>
      </c>
      <c r="D881" s="52" t="str">
        <f t="array" ref="D881">IF(B881="","",IFERROR(XLOOKUP(B881,DATA!$B$4:$B$2103,DATA!$C$4:$C$2103,"",0,1),""))</f>
        <v>ADHESIVO VALVULA DE PUERTAS</v>
      </c>
      <c r="E881" s="52">
        <f t="array" ref="E881">IF(B881="","",IFERROR(XLOOKUP(B881,DATA!$B$4:$B$2103,DATA!$W$4:$W$2103,"",0,1),""))</f>
        <v>830092963</v>
      </c>
      <c r="F881" s="52" t="str">
        <f t="array" ref="F881">IF(B881="","",IFERROR(XLOOKUP(E881,PROVEEDORES!$A$2:$A$200,PROVEEDORES!$B$2:$B$200,"NO ENCONTRADO",0,1),""))</f>
        <v>SUPERPOLO S.A.S</v>
      </c>
      <c r="G881" s="52" t="str">
        <f t="array" ref="G881">IF(B881="","",IFERROR(XLOOKUP(B881,DATA!$B$4:$B$2103,DATA!$L$4:$L$2103,"",0,1),""))</f>
        <v>UND</v>
      </c>
      <c r="H881" s="52">
        <f t="array" ref="H881">IF(B881="","",IFERROR(XLOOKUP(B881,DATA!$B$4:$B$2103,DATA!$E$4:$E$2103,0,0,1),0))</f>
        <v>0</v>
      </c>
      <c r="I881" s="53">
        <f t="array" ref="I881">IF(B881="","",IFERROR(XLOOKUP(B881,DATA!$B$4:$B$2103,DATA!$F$4:$F$2103,0,0,1),0))</f>
        <v>0</v>
      </c>
      <c r="J881" s="53">
        <f t="shared" si="1"/>
        <v>0</v>
      </c>
      <c r="K881" s="52">
        <f t="array" ref="K881">IF(B881="","",IFERROR(XLOOKUP(B881,DATA!$B$4:$B$2103,DATA!$N$4:$N$2103,0,0,1),0))</f>
        <v>0</v>
      </c>
      <c r="L881" s="86">
        <f t="shared" si="2"/>
        <v>0</v>
      </c>
      <c r="M881" s="52">
        <f t="array" ref="M881">IF(B881="","",IFERROR(XLOOKUP(B881,DATA!$B$4:$B$2103,DATA!$P$4:$P$2103,0,0,1),0))</f>
        <v>0</v>
      </c>
      <c r="N881" s="52">
        <f t="shared" si="3"/>
        <v>0</v>
      </c>
      <c r="O881" s="52">
        <f t="shared" si="4"/>
        <v>0</v>
      </c>
      <c r="P881" s="52" t="str">
        <f t="shared" si="5"/>
        <v/>
      </c>
      <c r="Q881" s="52" t="str">
        <f t="shared" si="6"/>
        <v>CRITICO</v>
      </c>
      <c r="R881" s="52" t="str">
        <f t="shared" si="7"/>
        <v>PEDIR INMEDIATAMENTE</v>
      </c>
      <c r="S881" s="52">
        <f t="shared" si="8"/>
        <v>0</v>
      </c>
      <c r="T881" s="53">
        <f t="shared" si="9"/>
        <v>0</v>
      </c>
      <c r="U881" s="52" t="str">
        <f t="array" ref="U881">IF(B881="","",IFERROR(XLOOKUP(B881,DATA!$B$4:$B$2103,DATA!$M$4:$M$2103,"",0,1),""))</f>
        <v>A</v>
      </c>
      <c r="V881" s="52" t="str">
        <f t="array" ref="V881">IF(B881="","",IFERROR(XLOOKUP(B881,DATA!$B$4:$B$2103,DATA!$X$4:$X$2103,"",0,1),""))</f>
        <v>A1</v>
      </c>
      <c r="W881" s="52" t="str">
        <f t="array" ref="W881">IF(B881="","",IFERROR(XLOOKUP(B881,DATA!$B$4:$B$2103,DATA!$H$4:$H$2103,"",0,1),""))</f>
        <v>CARROCERIA</v>
      </c>
      <c r="X881" s="52" t="str">
        <f t="shared" si="10"/>
        <v>1-MAXIMA</v>
      </c>
      <c r="Y881" s="87" t="str">
        <f t="shared" si="11"/>
        <v/>
      </c>
      <c r="Z881" s="52">
        <f t="shared" si="12"/>
        <v>80110006</v>
      </c>
    </row>
    <row r="882" ht="15.75" customHeight="1">
      <c r="B882" s="47">
        <f>IF(DATA!B882="","",DATA!B882)</f>
        <v>80110007</v>
      </c>
      <c r="C882" s="47">
        <f t="array" ref="C882">IF(B882="","",IFERROR(XLOOKUP(B882,DATA!$B$4:$B$2103,DATA!$D$4:$D$2103,"",0,1),""))</f>
        <v>958</v>
      </c>
      <c r="D882" s="47" t="str">
        <f t="array" ref="D882">IF(B882="","",IFERROR(XLOOKUP(B882,DATA!$B$4:$B$2103,DATA!$C$4:$C$2103,"",0,1),""))</f>
        <v>AMARRE PLASTICO DE 25 CM</v>
      </c>
      <c r="E882" s="47">
        <f t="array" ref="E882">IF(B882="","",IFERROR(XLOOKUP(B882,DATA!$B$4:$B$2103,DATA!$W$4:$W$2103,"",0,1),""))</f>
        <v>900449648</v>
      </c>
      <c r="F882" s="47" t="str">
        <f t="array" ref="F882">IF(B882="","",IFERROR(XLOOKUP(E882,PROVEEDORES!$A$2:$A$200,PROVEEDORES!$B$2:$B$200,"NO ENCONTRADO",0,1),""))</f>
        <v>SUMILOGISTICA S.A.S.</v>
      </c>
      <c r="G882" s="47" t="str">
        <f t="array" ref="G882">IF(B882="","",IFERROR(XLOOKUP(B882,DATA!$B$4:$B$2103,DATA!$L$4:$L$2103,"",0,1),""))</f>
        <v>UND</v>
      </c>
      <c r="H882" s="47">
        <f t="array" ref="H882">IF(B882="","",IFERROR(XLOOKUP(B882,DATA!$B$4:$B$2103,DATA!$E$4:$E$2103,0,0,1),0))</f>
        <v>1359</v>
      </c>
      <c r="I882" s="48">
        <f t="array" ref="I882">IF(B882="","",IFERROR(XLOOKUP(B882,DATA!$B$4:$B$2103,DATA!$F$4:$F$2103,0,0,1),0))</f>
        <v>96.51557</v>
      </c>
      <c r="J882" s="48">
        <f t="shared" si="1"/>
        <v>131164.6596</v>
      </c>
      <c r="K882" s="47">
        <f t="array" ref="K882">IF(B882="","",IFERROR(XLOOKUP(B882,DATA!$B$4:$B$2103,DATA!$N$4:$N$2103,0,0,1),0))</f>
        <v>26660</v>
      </c>
      <c r="L882" s="85">
        <f t="shared" si="2"/>
        <v>73.04109589</v>
      </c>
      <c r="M882" s="47">
        <f t="array" ref="M882">IF(B882="","",IFERROR(XLOOKUP(B882,DATA!$B$4:$B$2103,DATA!$P$4:$P$2103,0,0,1),0))</f>
        <v>0</v>
      </c>
      <c r="N882" s="47">
        <f t="shared" si="3"/>
        <v>256</v>
      </c>
      <c r="O882" s="47">
        <f t="shared" si="4"/>
        <v>767</v>
      </c>
      <c r="P882" s="47">
        <f t="shared" si="5"/>
        <v>19</v>
      </c>
      <c r="Q882" s="47" t="str">
        <f t="shared" si="6"/>
        <v>PRECAUCION</v>
      </c>
      <c r="R882" s="47" t="str">
        <f t="shared" si="7"/>
        <v>MONITOREAR 48H</v>
      </c>
      <c r="S882" s="47">
        <f t="shared" si="8"/>
        <v>0</v>
      </c>
      <c r="T882" s="48">
        <f t="shared" si="9"/>
        <v>0</v>
      </c>
      <c r="U882" s="47" t="str">
        <f t="array" ref="U882">IF(B882="","",IFERROR(XLOOKUP(B882,DATA!$B$4:$B$2103,DATA!$M$4:$M$2103,"",0,1),""))</f>
        <v>A</v>
      </c>
      <c r="V882" s="47" t="str">
        <f t="array" ref="V882">IF(B882="","",IFERROR(XLOOKUP(B882,DATA!$B$4:$B$2103,DATA!$X$4:$X$2103,"",0,1),""))</f>
        <v>SU01D0203</v>
      </c>
      <c r="W882" s="47" t="str">
        <f t="array" ref="W882">IF(B882="","",IFERROR(XLOOKUP(B882,DATA!$B$4:$B$2103,DATA!$H$4:$H$2103,"",0,1),""))</f>
        <v>CARROCERIA</v>
      </c>
      <c r="X882" s="47" t="str">
        <f t="shared" si="10"/>
        <v>2-ALTA</v>
      </c>
      <c r="Y882" s="65" t="str">
        <f t="shared" si="11"/>
        <v/>
      </c>
      <c r="Z882" s="47" t="str">
        <f t="shared" si="12"/>
        <v/>
      </c>
    </row>
    <row r="883" ht="15.75" customHeight="1">
      <c r="B883" s="52">
        <f>IF(DATA!B883="","",DATA!B883)</f>
        <v>80110008</v>
      </c>
      <c r="C883" s="52">
        <f t="array" ref="C883">IF(B883="","",IFERROR(XLOOKUP(B883,DATA!$B$4:$B$2103,DATA!$D$4:$D$2103,"",0,1),""))</f>
        <v>1912</v>
      </c>
      <c r="D883" s="52" t="str">
        <f t="array" ref="D883">IF(B883="","",IFERROR(XLOOKUP(B883,DATA!$B$4:$B$2103,DATA!$C$4:$C$2103,"",0,1),""))</f>
        <v>AMARRE PLASTICO DE 30 CM</v>
      </c>
      <c r="E883" s="52">
        <f t="array" ref="E883">IF(B883="","",IFERROR(XLOOKUP(B883,DATA!$B$4:$B$2103,DATA!$W$4:$W$2103,"",0,1),""))</f>
        <v>900449648</v>
      </c>
      <c r="F883" s="52" t="str">
        <f t="array" ref="F883">IF(B883="","",IFERROR(XLOOKUP(E883,PROVEEDORES!$A$2:$A$200,PROVEEDORES!$B$2:$B$200,"NO ENCONTRADO",0,1),""))</f>
        <v>SUMILOGISTICA S.A.S.</v>
      </c>
      <c r="G883" s="52" t="str">
        <f t="array" ref="G883">IF(B883="","",IFERROR(XLOOKUP(B883,DATA!$B$4:$B$2103,DATA!$L$4:$L$2103,"",0,1),""))</f>
        <v>UND</v>
      </c>
      <c r="H883" s="52">
        <f t="array" ref="H883">IF(B883="","",IFERROR(XLOOKUP(B883,DATA!$B$4:$B$2103,DATA!$E$4:$E$2103,0,0,1),0))</f>
        <v>1425</v>
      </c>
      <c r="I883" s="53">
        <f t="array" ref="I883">IF(B883="","",IFERROR(XLOOKUP(B883,DATA!$B$4:$B$2103,DATA!$F$4:$F$2103,0,0,1),0))</f>
        <v>110.67</v>
      </c>
      <c r="J883" s="53">
        <f t="shared" si="1"/>
        <v>157704.75</v>
      </c>
      <c r="K883" s="52">
        <f t="array" ref="K883">IF(B883="","",IFERROR(XLOOKUP(B883,DATA!$B$4:$B$2103,DATA!$N$4:$N$2103,0,0,1),0))</f>
        <v>141524</v>
      </c>
      <c r="L883" s="86">
        <f t="shared" si="2"/>
        <v>387.7369863</v>
      </c>
      <c r="M883" s="52">
        <f t="array" ref="M883">IF(B883="","",IFERROR(XLOOKUP(B883,DATA!$B$4:$B$2103,DATA!$P$4:$P$2103,0,0,1),0))</f>
        <v>0</v>
      </c>
      <c r="N883" s="52">
        <f t="shared" si="3"/>
        <v>1357</v>
      </c>
      <c r="O883" s="52">
        <f t="shared" si="4"/>
        <v>4071</v>
      </c>
      <c r="P883" s="52">
        <f t="shared" si="5"/>
        <v>4</v>
      </c>
      <c r="Q883" s="52" t="str">
        <f t="shared" si="6"/>
        <v>REORDEN INMEDIATO</v>
      </c>
      <c r="R883" s="52" t="str">
        <f t="shared" si="7"/>
        <v>GENERAR OC EN 24H</v>
      </c>
      <c r="S883" s="52">
        <f t="shared" si="8"/>
        <v>2646</v>
      </c>
      <c r="T883" s="53">
        <f t="shared" si="9"/>
        <v>292832.82</v>
      </c>
      <c r="U883" s="52" t="str">
        <f t="array" ref="U883">IF(B883="","",IFERROR(XLOOKUP(B883,DATA!$B$4:$B$2103,DATA!$M$4:$M$2103,"",0,1),""))</f>
        <v>A</v>
      </c>
      <c r="V883" s="52" t="str">
        <f t="array" ref="V883">IF(B883="","",IFERROR(XLOOKUP(B883,DATA!$B$4:$B$2103,DATA!$X$4:$X$2103,"",0,1),""))</f>
        <v>SU01D0203</v>
      </c>
      <c r="W883" s="52" t="str">
        <f t="array" ref="W883">IF(B883="","",IFERROR(XLOOKUP(B883,DATA!$B$4:$B$2103,DATA!$H$4:$H$2103,"",0,1),""))</f>
        <v>CARROCERIA</v>
      </c>
      <c r="X883" s="52" t="str">
        <f t="shared" si="10"/>
        <v>2-ALTA</v>
      </c>
      <c r="Y883" s="87" t="str">
        <f t="shared" si="11"/>
        <v/>
      </c>
      <c r="Z883" s="52" t="str">
        <f t="shared" si="12"/>
        <v/>
      </c>
    </row>
    <row r="884" ht="15.75" customHeight="1">
      <c r="B884" s="47">
        <f>IF(DATA!B884="","",DATA!B884)</f>
        <v>80110009</v>
      </c>
      <c r="C884" s="47">
        <f t="array" ref="C884">IF(B884="","",IFERROR(XLOOKUP(B884,DATA!$B$4:$B$2103,DATA!$D$4:$D$2103,"",0,1),""))</f>
        <v>1908</v>
      </c>
      <c r="D884" s="47" t="str">
        <f t="array" ref="D884">IF(B884="","",IFERROR(XLOOKUP(B884,DATA!$B$4:$B$2103,DATA!$C$4:$C$2103,"",0,1),""))</f>
        <v>AMARRE PLASTICO DE 55 CM</v>
      </c>
      <c r="E884" s="47">
        <f t="array" ref="E884">IF(B884="","",IFERROR(XLOOKUP(B884,DATA!$B$4:$B$2103,DATA!$W$4:$W$2103,"",0,1),""))</f>
        <v>900449648</v>
      </c>
      <c r="F884" s="47" t="str">
        <f t="array" ref="F884">IF(B884="","",IFERROR(XLOOKUP(E884,PROVEEDORES!$A$2:$A$200,PROVEEDORES!$B$2:$B$200,"NO ENCONTRADO",0,1),""))</f>
        <v>SUMILOGISTICA S.A.S.</v>
      </c>
      <c r="G884" s="47" t="str">
        <f t="array" ref="G884">IF(B884="","",IFERROR(XLOOKUP(B884,DATA!$B$4:$B$2103,DATA!$L$4:$L$2103,"",0,1),""))</f>
        <v>UND</v>
      </c>
      <c r="H884" s="47">
        <f t="array" ref="H884">IF(B884="","",IFERROR(XLOOKUP(B884,DATA!$B$4:$B$2103,DATA!$E$4:$E$2103,0,0,1),0))</f>
        <v>1315</v>
      </c>
      <c r="I884" s="48">
        <f t="array" ref="I884">IF(B884="","",IFERROR(XLOOKUP(B884,DATA!$B$4:$B$2103,DATA!$F$4:$F$2103,0,0,1),0))</f>
        <v>412.93</v>
      </c>
      <c r="J884" s="48">
        <f t="shared" si="1"/>
        <v>543002.95</v>
      </c>
      <c r="K884" s="47">
        <f t="array" ref="K884">IF(B884="","",IFERROR(XLOOKUP(B884,DATA!$B$4:$B$2103,DATA!$N$4:$N$2103,0,0,1),0))</f>
        <v>114846</v>
      </c>
      <c r="L884" s="85">
        <f t="shared" si="2"/>
        <v>314.6465753</v>
      </c>
      <c r="M884" s="47">
        <f t="array" ref="M884">IF(B884="","",IFERROR(XLOOKUP(B884,DATA!$B$4:$B$2103,DATA!$P$4:$P$2103,0,0,1),0))</f>
        <v>0</v>
      </c>
      <c r="N884" s="47">
        <f t="shared" si="3"/>
        <v>1101</v>
      </c>
      <c r="O884" s="47">
        <f t="shared" si="4"/>
        <v>3304</v>
      </c>
      <c r="P884" s="47">
        <f t="shared" si="5"/>
        <v>4</v>
      </c>
      <c r="Q884" s="47" t="str">
        <f t="shared" si="6"/>
        <v>REORDEN INMEDIATO</v>
      </c>
      <c r="R884" s="47" t="str">
        <f t="shared" si="7"/>
        <v>GENERAR OC EN 24H</v>
      </c>
      <c r="S884" s="47">
        <f t="shared" si="8"/>
        <v>1989</v>
      </c>
      <c r="T884" s="48">
        <f t="shared" si="9"/>
        <v>821317.77</v>
      </c>
      <c r="U884" s="47" t="str">
        <f t="array" ref="U884">IF(B884="","",IFERROR(XLOOKUP(B884,DATA!$B$4:$B$2103,DATA!$M$4:$M$2103,"",0,1),""))</f>
        <v>A</v>
      </c>
      <c r="V884" s="47" t="str">
        <f t="array" ref="V884">IF(B884="","",IFERROR(XLOOKUP(B884,DATA!$B$4:$B$2103,DATA!$X$4:$X$2103,"",0,1),""))</f>
        <v>SU01D0203</v>
      </c>
      <c r="W884" s="47" t="str">
        <f t="array" ref="W884">IF(B884="","",IFERROR(XLOOKUP(B884,DATA!$B$4:$B$2103,DATA!$H$4:$H$2103,"",0,1),""))</f>
        <v>CARROCERIA</v>
      </c>
      <c r="X884" s="47" t="str">
        <f t="shared" si="10"/>
        <v>2-ALTA</v>
      </c>
      <c r="Y884" s="65" t="str">
        <f t="shared" si="11"/>
        <v/>
      </c>
      <c r="Z884" s="47" t="str">
        <f t="shared" si="12"/>
        <v/>
      </c>
    </row>
    <row r="885" ht="15.75" customHeight="1">
      <c r="B885" s="52">
        <f>IF(DATA!B885="","",DATA!B885)</f>
        <v>80110010</v>
      </c>
      <c r="C885" s="52">
        <f t="array" ref="C885">IF(B885="","",IFERROR(XLOOKUP(B885,DATA!$B$4:$B$2103,DATA!$D$4:$D$2103,"",0,1),""))</f>
        <v>734</v>
      </c>
      <c r="D885" s="52" t="str">
        <f t="array" ref="D885">IF(B885="","",IFERROR(XLOOKUP(B885,DATA!$B$4:$B$2103,DATA!$C$4:$C$2103,"",0,1),""))</f>
        <v>ARANDELA PLANA 3/16" ZINCADA</v>
      </c>
      <c r="E885" s="52">
        <f t="array" ref="E885">IF(B885="","",IFERROR(XLOOKUP(B885,DATA!$B$4:$B$2103,DATA!$W$4:$W$2103,"",0,1),""))</f>
        <v>900449648</v>
      </c>
      <c r="F885" s="52" t="str">
        <f t="array" ref="F885">IF(B885="","",IFERROR(XLOOKUP(E885,PROVEEDORES!$A$2:$A$200,PROVEEDORES!$B$2:$B$200,"NO ENCONTRADO",0,1),""))</f>
        <v>SUMILOGISTICA S.A.S.</v>
      </c>
      <c r="G885" s="52" t="str">
        <f t="array" ref="G885">IF(B885="","",IFERROR(XLOOKUP(B885,DATA!$B$4:$B$2103,DATA!$L$4:$L$2103,"",0,1),""))</f>
        <v>UND</v>
      </c>
      <c r="H885" s="52">
        <f t="array" ref="H885">IF(B885="","",IFERROR(XLOOKUP(B885,DATA!$B$4:$B$2103,DATA!$E$4:$E$2103,0,0,1),0))</f>
        <v>310</v>
      </c>
      <c r="I885" s="53">
        <f t="array" ref="I885">IF(B885="","",IFERROR(XLOOKUP(B885,DATA!$B$4:$B$2103,DATA!$F$4:$F$2103,0,0,1),0))</f>
        <v>27.4406</v>
      </c>
      <c r="J885" s="53">
        <f t="shared" si="1"/>
        <v>8506.586</v>
      </c>
      <c r="K885" s="52">
        <f t="array" ref="K885">IF(B885="","",IFERROR(XLOOKUP(B885,DATA!$B$4:$B$2103,DATA!$N$4:$N$2103,0,0,1),0))</f>
        <v>17263</v>
      </c>
      <c r="L885" s="86">
        <f t="shared" si="2"/>
        <v>47.29589041</v>
      </c>
      <c r="M885" s="52">
        <f t="array" ref="M885">IF(B885="","",IFERROR(XLOOKUP(B885,DATA!$B$4:$B$2103,DATA!$P$4:$P$2103,0,0,1),0))</f>
        <v>0</v>
      </c>
      <c r="N885" s="52">
        <f t="shared" si="3"/>
        <v>166</v>
      </c>
      <c r="O885" s="52">
        <f t="shared" si="4"/>
        <v>497</v>
      </c>
      <c r="P885" s="52">
        <f t="shared" si="5"/>
        <v>7</v>
      </c>
      <c r="Q885" s="52" t="str">
        <f t="shared" si="6"/>
        <v>REORDEN INMEDIATO</v>
      </c>
      <c r="R885" s="52" t="str">
        <f t="shared" si="7"/>
        <v>GENERAR OC EN 24H</v>
      </c>
      <c r="S885" s="52">
        <f t="shared" si="8"/>
        <v>187</v>
      </c>
      <c r="T885" s="53">
        <f t="shared" si="9"/>
        <v>5131.3922</v>
      </c>
      <c r="U885" s="52" t="str">
        <f t="array" ref="U885">IF(B885="","",IFERROR(XLOOKUP(B885,DATA!$B$4:$B$2103,DATA!$M$4:$M$2103,"",0,1),""))</f>
        <v>A</v>
      </c>
      <c r="V885" s="52" t="str">
        <f t="array" ref="V885">IF(B885="","",IFERROR(XLOOKUP(B885,DATA!$B$4:$B$2103,DATA!$X$4:$X$2103,"",0,1),""))</f>
        <v>SU01D0202</v>
      </c>
      <c r="W885" s="52" t="str">
        <f t="array" ref="W885">IF(B885="","",IFERROR(XLOOKUP(B885,DATA!$B$4:$B$2103,DATA!$H$4:$H$2103,"",0,1),""))</f>
        <v>CARROCERIA</v>
      </c>
      <c r="X885" s="52" t="str">
        <f t="shared" si="10"/>
        <v>2-ALTA</v>
      </c>
      <c r="Y885" s="87" t="str">
        <f t="shared" si="11"/>
        <v/>
      </c>
      <c r="Z885" s="52" t="str">
        <f t="shared" si="12"/>
        <v/>
      </c>
    </row>
    <row r="886" ht="15.75" customHeight="1">
      <c r="B886" s="47">
        <f>IF(DATA!B886="","",DATA!B886)</f>
        <v>80110011</v>
      </c>
      <c r="C886" s="47">
        <f t="array" ref="C886">IF(B886="","",IFERROR(XLOOKUP(B886,DATA!$B$4:$B$2103,DATA!$D$4:$D$2103,"",0,1),""))</f>
        <v>73852</v>
      </c>
      <c r="D886" s="47" t="str">
        <f t="array" ref="D886">IF(B886="","",IFERROR(XLOOKUP(B886,DATA!$B$4:$B$2103,DATA!$C$4:$C$2103,"",0,1),""))</f>
        <v>ARANDELA PLANA 10MM BICROMAT</v>
      </c>
      <c r="E886" s="47">
        <f t="array" ref="E886">IF(B886="","",IFERROR(XLOOKUP(B886,DATA!$B$4:$B$2103,DATA!$W$4:$W$2103,"",0,1),""))</f>
        <v>900449648</v>
      </c>
      <c r="F886" s="47" t="str">
        <f t="array" ref="F886">IF(B886="","",IFERROR(XLOOKUP(E886,PROVEEDORES!$A$2:$A$200,PROVEEDORES!$B$2:$B$200,"NO ENCONTRADO",0,1),""))</f>
        <v>SUMILOGISTICA S.A.S.</v>
      </c>
      <c r="G886" s="47" t="str">
        <f t="array" ref="G886">IF(B886="","",IFERROR(XLOOKUP(B886,DATA!$B$4:$B$2103,DATA!$L$4:$L$2103,"",0,1),""))</f>
        <v>UND</v>
      </c>
      <c r="H886" s="47">
        <f t="array" ref="H886">IF(B886="","",IFERROR(XLOOKUP(B886,DATA!$B$4:$B$2103,DATA!$E$4:$E$2103,0,0,1),0))</f>
        <v>0</v>
      </c>
      <c r="I886" s="48">
        <f t="array" ref="I886">IF(B886="","",IFERROR(XLOOKUP(B886,DATA!$B$4:$B$2103,DATA!$F$4:$F$2103,0,0,1),0))</f>
        <v>0</v>
      </c>
      <c r="J886" s="48">
        <f t="shared" si="1"/>
        <v>0</v>
      </c>
      <c r="K886" s="47">
        <f t="array" ref="K886">IF(B886="","",IFERROR(XLOOKUP(B886,DATA!$B$4:$B$2103,DATA!$N$4:$N$2103,0,0,1),0))</f>
        <v>1000</v>
      </c>
      <c r="L886" s="85">
        <f t="shared" si="2"/>
        <v>2.739726027</v>
      </c>
      <c r="M886" s="47">
        <f t="array" ref="M886">IF(B886="","",IFERROR(XLOOKUP(B886,DATA!$B$4:$B$2103,DATA!$P$4:$P$2103,0,0,1),0))</f>
        <v>0</v>
      </c>
      <c r="N886" s="47">
        <f t="shared" si="3"/>
        <v>10</v>
      </c>
      <c r="O886" s="47">
        <f t="shared" si="4"/>
        <v>29</v>
      </c>
      <c r="P886" s="47">
        <f t="shared" si="5"/>
        <v>0</v>
      </c>
      <c r="Q886" s="47" t="str">
        <f t="shared" si="6"/>
        <v>CRITICO</v>
      </c>
      <c r="R886" s="47" t="str">
        <f t="shared" si="7"/>
        <v>PEDIR INMEDIATAMENTE</v>
      </c>
      <c r="S886" s="47">
        <f t="shared" si="8"/>
        <v>29</v>
      </c>
      <c r="T886" s="48">
        <f t="shared" si="9"/>
        <v>0</v>
      </c>
      <c r="U886" s="47" t="str">
        <f t="array" ref="U886">IF(B886="","",IFERROR(XLOOKUP(B886,DATA!$B$4:$B$2103,DATA!$M$4:$M$2103,"",0,1),""))</f>
        <v>A</v>
      </c>
      <c r="V886" s="47" t="str">
        <f t="array" ref="V886">IF(B886="","",IFERROR(XLOOKUP(B886,DATA!$B$4:$B$2103,DATA!$X$4:$X$2103,"",0,1),""))</f>
        <v>A1</v>
      </c>
      <c r="W886" s="47" t="str">
        <f t="array" ref="W886">IF(B886="","",IFERROR(XLOOKUP(B886,DATA!$B$4:$B$2103,DATA!$H$4:$H$2103,"",0,1),""))</f>
        <v>CARROCERIA</v>
      </c>
      <c r="X886" s="47" t="str">
        <f t="shared" si="10"/>
        <v>1-MAXIMA</v>
      </c>
      <c r="Y886" s="65">
        <f t="shared" si="11"/>
        <v>1000.00886</v>
      </c>
      <c r="Z886" s="47">
        <f t="shared" si="12"/>
        <v>80110011</v>
      </c>
    </row>
    <row r="887" ht="15.75" customHeight="1">
      <c r="B887" s="52">
        <f>IF(DATA!B887="","",DATA!B887)</f>
        <v>80110012</v>
      </c>
      <c r="C887" s="52">
        <f t="array" ref="C887">IF(B887="","",IFERROR(XLOOKUP(B887,DATA!$B$4:$B$2103,DATA!$D$4:$D$2103,"",0,1),""))</f>
        <v>98130293</v>
      </c>
      <c r="D887" s="52" t="str">
        <f t="array" ref="D887">IF(B887="","",IFERROR(XLOOKUP(B887,DATA!$B$4:$B$2103,DATA!$C$4:$C$2103,"",0,1),""))</f>
        <v>ARO PASA RUEDA</v>
      </c>
      <c r="E887" s="52">
        <f t="array" ref="E887">IF(B887="","",IFERROR(XLOOKUP(B887,DATA!$B$4:$B$2103,DATA!$W$4:$W$2103,"",0,1),""))</f>
        <v>830092963</v>
      </c>
      <c r="F887" s="52" t="str">
        <f t="array" ref="F887">IF(B887="","",IFERROR(XLOOKUP(E887,PROVEEDORES!$A$2:$A$200,PROVEEDORES!$B$2:$B$200,"NO ENCONTRADO",0,1),""))</f>
        <v>SUPERPOLO S.A.S</v>
      </c>
      <c r="G887" s="52" t="str">
        <f t="array" ref="G887">IF(B887="","",IFERROR(XLOOKUP(B887,DATA!$B$4:$B$2103,DATA!$L$4:$L$2103,"",0,1),""))</f>
        <v>M</v>
      </c>
      <c r="H887" s="52">
        <f t="array" ref="H887">IF(B887="","",IFERROR(XLOOKUP(B887,DATA!$B$4:$B$2103,DATA!$E$4:$E$2103,0,0,1),0))</f>
        <v>3</v>
      </c>
      <c r="I887" s="53">
        <f t="array" ref="I887">IF(B887="","",IFERROR(XLOOKUP(B887,DATA!$B$4:$B$2103,DATA!$F$4:$F$2103,0,0,1),0))</f>
        <v>22500.52</v>
      </c>
      <c r="J887" s="53">
        <f t="shared" si="1"/>
        <v>67501.56</v>
      </c>
      <c r="K887" s="52">
        <f t="array" ref="K887">IF(B887="","",IFERROR(XLOOKUP(B887,DATA!$B$4:$B$2103,DATA!$N$4:$N$2103,0,0,1),0))</f>
        <v>93.5</v>
      </c>
      <c r="L887" s="86">
        <f t="shared" si="2"/>
        <v>0.2561643836</v>
      </c>
      <c r="M887" s="52">
        <f t="array" ref="M887">IF(B887="","",IFERROR(XLOOKUP(B887,DATA!$B$4:$B$2103,DATA!$P$4:$P$2103,0,0,1),0))</f>
        <v>0</v>
      </c>
      <c r="N887" s="52">
        <f t="shared" si="3"/>
        <v>1</v>
      </c>
      <c r="O887" s="52">
        <f t="shared" si="4"/>
        <v>3</v>
      </c>
      <c r="P887" s="52">
        <f t="shared" si="5"/>
        <v>12</v>
      </c>
      <c r="Q887" s="52" t="str">
        <f t="shared" si="6"/>
        <v>REORDEN INMEDIATO</v>
      </c>
      <c r="R887" s="52" t="str">
        <f t="shared" si="7"/>
        <v>GENERAR OC EN 24H</v>
      </c>
      <c r="S887" s="52">
        <f t="shared" si="8"/>
        <v>0</v>
      </c>
      <c r="T887" s="53">
        <f t="shared" si="9"/>
        <v>0</v>
      </c>
      <c r="U887" s="52" t="str">
        <f t="array" ref="U887">IF(B887="","",IFERROR(XLOOKUP(B887,DATA!$B$4:$B$2103,DATA!$M$4:$M$2103,"",0,1),""))</f>
        <v>A</v>
      </c>
      <c r="V887" s="52" t="str">
        <f t="array" ref="V887">IF(B887="","",IFERROR(XLOOKUP(B887,DATA!$B$4:$B$2103,DATA!$X$4:$X$2103,"",0,1),""))</f>
        <v>SU01D0209</v>
      </c>
      <c r="W887" s="52" t="str">
        <f t="array" ref="W887">IF(B887="","",IFERROR(XLOOKUP(B887,DATA!$B$4:$B$2103,DATA!$H$4:$H$2103,"",0,1),""))</f>
        <v>CARROCERIA</v>
      </c>
      <c r="X887" s="52" t="str">
        <f t="shared" si="10"/>
        <v>2-ALTA</v>
      </c>
      <c r="Y887" s="87" t="str">
        <f t="shared" si="11"/>
        <v/>
      </c>
      <c r="Z887" s="52" t="str">
        <f t="shared" si="12"/>
        <v/>
      </c>
    </row>
    <row r="888" ht="15.75" customHeight="1">
      <c r="B888" s="47">
        <f>IF(DATA!B888="","",DATA!B888)</f>
        <v>80110013</v>
      </c>
      <c r="C888" s="47">
        <f t="array" ref="C888">IF(B888="","",IFERROR(XLOOKUP(B888,DATA!$B$4:$B$2103,DATA!$D$4:$D$2103,"",0,1),""))</f>
        <v>11378682</v>
      </c>
      <c r="D888" s="47" t="str">
        <f t="array" ref="D888">IF(B888="","",IFERROR(XLOOKUP(B888,DATA!$B$4:$B$2103,DATA!$C$4:$C$2103,"",0,1),""))</f>
        <v>BRAZO RETRACTIL</v>
      </c>
      <c r="E888" s="47">
        <f t="array" ref="E888">IF(B888="","",IFERROR(XLOOKUP(B888,DATA!$B$4:$B$2103,DATA!$W$4:$W$2103,"",0,1),""))</f>
        <v>900603232</v>
      </c>
      <c r="F888" s="47" t="str">
        <f t="array" ref="F888">IF(B888="","",IFERROR(XLOOKUP(E888,PROVEEDORES!$A$2:$A$200,PROVEEDORES!$B$2:$B$200,"NO ENCONTRADO",0,1),""))</f>
        <v>COMERCIALIZADORA DE AUTOPARTES E INDUSTRIAL UNIVERSAL SAS</v>
      </c>
      <c r="G888" s="47" t="str">
        <f t="array" ref="G888">IF(B888="","",IFERROR(XLOOKUP(B888,DATA!$B$4:$B$2103,DATA!$L$4:$L$2103,"",0,1),""))</f>
        <v>UND</v>
      </c>
      <c r="H888" s="47">
        <f t="array" ref="H888">IF(B888="","",IFERROR(XLOOKUP(B888,DATA!$B$4:$B$2103,DATA!$E$4:$E$2103,0,0,1),0))</f>
        <v>1</v>
      </c>
      <c r="I888" s="48">
        <f t="array" ref="I888">IF(B888="","",IFERROR(XLOOKUP(B888,DATA!$B$4:$B$2103,DATA!$F$4:$F$2103,0,0,1),0))</f>
        <v>99110.34</v>
      </c>
      <c r="J888" s="48">
        <f t="shared" si="1"/>
        <v>99110.34</v>
      </c>
      <c r="K888" s="47">
        <f t="array" ref="K888">IF(B888="","",IFERROR(XLOOKUP(B888,DATA!$B$4:$B$2103,DATA!$N$4:$N$2103,0,0,1),0))</f>
        <v>90</v>
      </c>
      <c r="L888" s="85">
        <f t="shared" si="2"/>
        <v>0.2465753425</v>
      </c>
      <c r="M888" s="47">
        <f t="array" ref="M888">IF(B888="","",IFERROR(XLOOKUP(B888,DATA!$B$4:$B$2103,DATA!$P$4:$P$2103,0,0,1),0))</f>
        <v>0</v>
      </c>
      <c r="N888" s="47">
        <f t="shared" si="3"/>
        <v>1</v>
      </c>
      <c r="O888" s="47">
        <f t="shared" si="4"/>
        <v>3</v>
      </c>
      <c r="P888" s="47">
        <f t="shared" si="5"/>
        <v>4</v>
      </c>
      <c r="Q888" s="47" t="str">
        <f t="shared" si="6"/>
        <v>REORDEN INMEDIATO</v>
      </c>
      <c r="R888" s="47" t="str">
        <f t="shared" si="7"/>
        <v>GENERAR OC EN 24H</v>
      </c>
      <c r="S888" s="47">
        <f t="shared" si="8"/>
        <v>2</v>
      </c>
      <c r="T888" s="48">
        <f t="shared" si="9"/>
        <v>198220.68</v>
      </c>
      <c r="U888" s="47" t="str">
        <f t="array" ref="U888">IF(B888="","",IFERROR(XLOOKUP(B888,DATA!$B$4:$B$2103,DATA!$M$4:$M$2103,"",0,1),""))</f>
        <v>A</v>
      </c>
      <c r="V888" s="47" t="str">
        <f t="array" ref="V888">IF(B888="","",IFERROR(XLOOKUP(B888,DATA!$B$4:$B$2103,DATA!$X$4:$X$2103,"",0,1),""))</f>
        <v>SU01A0208</v>
      </c>
      <c r="W888" s="47" t="str">
        <f t="array" ref="W888">IF(B888="","",IFERROR(XLOOKUP(B888,DATA!$B$4:$B$2103,DATA!$H$4:$H$2103,"",0,1),""))</f>
        <v>CARROCERIA</v>
      </c>
      <c r="X888" s="47" t="str">
        <f t="shared" si="10"/>
        <v>2-ALTA</v>
      </c>
      <c r="Y888" s="65" t="str">
        <f t="shared" si="11"/>
        <v/>
      </c>
      <c r="Z888" s="47" t="str">
        <f t="shared" si="12"/>
        <v/>
      </c>
    </row>
    <row r="889" ht="15.75" customHeight="1">
      <c r="B889" s="52">
        <f>IF(DATA!B889="","",DATA!B889)</f>
        <v>80110014</v>
      </c>
      <c r="C889" s="52">
        <f t="array" ref="C889">IF(B889="","",IFERROR(XLOOKUP(B889,DATA!$B$4:$B$2103,DATA!$D$4:$D$2103,"",0,1),""))</f>
        <v>10945387</v>
      </c>
      <c r="D889" s="52" t="str">
        <f t="array" ref="D889">IF(B889="","",IFERROR(XLOOKUP(B889,DATA!$B$4:$B$2103,DATA!$C$4:$C$2103,"",0,1),""))</f>
        <v>BRAZO LIMPIAPARABRISAS</v>
      </c>
      <c r="E889" s="52">
        <f t="array" ref="E889">IF(B889="","",IFERROR(XLOOKUP(B889,DATA!$B$4:$B$2103,DATA!$W$4:$W$2103,"",0,1),""))</f>
        <v>900603232</v>
      </c>
      <c r="F889" s="52" t="str">
        <f t="array" ref="F889">IF(B889="","",IFERROR(XLOOKUP(E889,PROVEEDORES!$A$2:$A$200,PROVEEDORES!$B$2:$B$200,"NO ENCONTRADO",0,1),""))</f>
        <v>COMERCIALIZADORA DE AUTOPARTES E INDUSTRIAL UNIVERSAL SAS</v>
      </c>
      <c r="G889" s="52" t="str">
        <f t="array" ref="G889">IF(B889="","",IFERROR(XLOOKUP(B889,DATA!$B$4:$B$2103,DATA!$L$4:$L$2103,"",0,1),""))</f>
        <v>UND</v>
      </c>
      <c r="H889" s="52">
        <f t="array" ref="H889">IF(B889="","",IFERROR(XLOOKUP(B889,DATA!$B$4:$B$2103,DATA!$E$4:$E$2103,0,0,1),0))</f>
        <v>0</v>
      </c>
      <c r="I889" s="53">
        <f t="array" ref="I889">IF(B889="","",IFERROR(XLOOKUP(B889,DATA!$B$4:$B$2103,DATA!$F$4:$F$2103,0,0,1),0))</f>
        <v>568699.8</v>
      </c>
      <c r="J889" s="53">
        <f t="shared" si="1"/>
        <v>0</v>
      </c>
      <c r="K889" s="52">
        <f t="array" ref="K889">IF(B889="","",IFERROR(XLOOKUP(B889,DATA!$B$4:$B$2103,DATA!$N$4:$N$2103,0,0,1),0))</f>
        <v>97</v>
      </c>
      <c r="L889" s="86">
        <f t="shared" si="2"/>
        <v>0.2657534247</v>
      </c>
      <c r="M889" s="52">
        <f t="array" ref="M889">IF(B889="","",IFERROR(XLOOKUP(B889,DATA!$B$4:$B$2103,DATA!$P$4:$P$2103,0,0,1),0))</f>
        <v>0</v>
      </c>
      <c r="N889" s="52">
        <f t="shared" si="3"/>
        <v>1</v>
      </c>
      <c r="O889" s="52">
        <f t="shared" si="4"/>
        <v>3</v>
      </c>
      <c r="P889" s="52">
        <f t="shared" si="5"/>
        <v>0</v>
      </c>
      <c r="Q889" s="52" t="str">
        <f t="shared" si="6"/>
        <v>CRITICO</v>
      </c>
      <c r="R889" s="52" t="str">
        <f t="shared" si="7"/>
        <v>PEDIR INMEDIATAMENTE</v>
      </c>
      <c r="S889" s="52">
        <f t="shared" si="8"/>
        <v>3</v>
      </c>
      <c r="T889" s="53">
        <f t="shared" si="9"/>
        <v>1706099.4</v>
      </c>
      <c r="U889" s="52" t="str">
        <f t="array" ref="U889">IF(B889="","",IFERROR(XLOOKUP(B889,DATA!$B$4:$B$2103,DATA!$M$4:$M$2103,"",0,1),""))</f>
        <v>A</v>
      </c>
      <c r="V889" s="52" t="str">
        <f t="array" ref="V889">IF(B889="","",IFERROR(XLOOKUP(B889,DATA!$B$4:$B$2103,DATA!$X$4:$X$2103,"",0,1),""))</f>
        <v>SU01A0209</v>
      </c>
      <c r="W889" s="52" t="str">
        <f t="array" ref="W889">IF(B889="","",IFERROR(XLOOKUP(B889,DATA!$B$4:$B$2103,DATA!$H$4:$H$2103,"",0,1),""))</f>
        <v>CARROCERIA</v>
      </c>
      <c r="X889" s="52" t="str">
        <f t="shared" si="10"/>
        <v>1-MAXIMA</v>
      </c>
      <c r="Y889" s="87">
        <f t="shared" si="11"/>
        <v>97.00889</v>
      </c>
      <c r="Z889" s="52">
        <f t="shared" si="12"/>
        <v>80110014</v>
      </c>
    </row>
    <row r="890" ht="15.75" customHeight="1">
      <c r="B890" s="47" t="str">
        <f>IF(DATA!B890="","",DATA!B890)</f>
        <v>80110014-R</v>
      </c>
      <c r="C890" s="47">
        <f t="array" ref="C890">IF(B890="","",IFERROR(XLOOKUP(B890,DATA!$B$4:$B$2103,DATA!$D$4:$D$2103,"",0,1),""))</f>
        <v>10945387</v>
      </c>
      <c r="D890" s="47" t="str">
        <f t="array" ref="D890">IF(B890="","",IFERROR(XLOOKUP(B890,DATA!$B$4:$B$2103,DATA!$C$4:$C$2103,"",0,1),""))</f>
        <v>BRAZO LIMPIAPARABRISAS</v>
      </c>
      <c r="E890" s="47">
        <f t="array" ref="E890">IF(B890="","",IFERROR(XLOOKUP(B890,DATA!$B$4:$B$2103,DATA!$W$4:$W$2103,"",0,1),""))</f>
        <v>901327111</v>
      </c>
      <c r="F890" s="47" t="str">
        <f t="array" ref="F890">IF(B890="","",IFERROR(XLOOKUP(E890,PROVEEDORES!$A$2:$A$200,PROVEEDORES!$B$2:$B$200,"NO ENCONTRADO",0,1),""))</f>
        <v>TORNOHIMEC SAS</v>
      </c>
      <c r="G890" s="47" t="str">
        <f t="array" ref="G890">IF(B890="","",IFERROR(XLOOKUP(B890,DATA!$B$4:$B$2103,DATA!$L$4:$L$2103,"",0,1),""))</f>
        <v>UND</v>
      </c>
      <c r="H890" s="47">
        <f t="array" ref="H890">IF(B890="","",IFERROR(XLOOKUP(B890,DATA!$B$4:$B$2103,DATA!$E$4:$E$2103,0,0,1),0))</f>
        <v>0</v>
      </c>
      <c r="I890" s="48">
        <f t="array" ref="I890">IF(B890="","",IFERROR(XLOOKUP(B890,DATA!$B$4:$B$2103,DATA!$F$4:$F$2103,0,0,1),0))</f>
        <v>119000</v>
      </c>
      <c r="J890" s="48">
        <f t="shared" si="1"/>
        <v>0</v>
      </c>
      <c r="K890" s="47">
        <f t="array" ref="K890">IF(B890="","",IFERROR(XLOOKUP(B890,DATA!$B$4:$B$2103,DATA!$N$4:$N$2103,0,0,1),0))</f>
        <v>22</v>
      </c>
      <c r="L890" s="85">
        <f t="shared" si="2"/>
        <v>0.0602739726</v>
      </c>
      <c r="M890" s="47">
        <f t="array" ref="M890">IF(B890="","",IFERROR(XLOOKUP(B890,DATA!$B$4:$B$2103,DATA!$P$4:$P$2103,0,0,1),0))</f>
        <v>0</v>
      </c>
      <c r="N890" s="47">
        <f t="shared" si="3"/>
        <v>0</v>
      </c>
      <c r="O890" s="47">
        <f t="shared" si="4"/>
        <v>0</v>
      </c>
      <c r="P890" s="47">
        <f t="shared" si="5"/>
        <v>0</v>
      </c>
      <c r="Q890" s="47" t="str">
        <f t="shared" si="6"/>
        <v>CRITICO</v>
      </c>
      <c r="R890" s="47" t="str">
        <f t="shared" si="7"/>
        <v>PEDIR INMEDIATAMENTE</v>
      </c>
      <c r="S890" s="47">
        <f t="shared" si="8"/>
        <v>0</v>
      </c>
      <c r="T890" s="48">
        <f t="shared" si="9"/>
        <v>0</v>
      </c>
      <c r="U890" s="47" t="str">
        <f t="array" ref="U890">IF(B890="","",IFERROR(XLOOKUP(B890,DATA!$B$4:$B$2103,DATA!$M$4:$M$2103,"",0,1),""))</f>
        <v>A</v>
      </c>
      <c r="V890" s="47" t="str">
        <f t="array" ref="V890">IF(B890="","",IFERROR(XLOOKUP(B890,DATA!$B$4:$B$2103,DATA!$X$4:$X$2103,"",0,1),""))</f>
        <v>SU01A0209</v>
      </c>
      <c r="W890" s="47" t="str">
        <f t="array" ref="W890">IF(B890="","",IFERROR(XLOOKUP(B890,DATA!$B$4:$B$2103,DATA!$H$4:$H$2103,"",0,1),""))</f>
        <v>CARROCERIA</v>
      </c>
      <c r="X890" s="47" t="str">
        <f t="shared" si="10"/>
        <v>1-MAXIMA</v>
      </c>
      <c r="Y890" s="65">
        <f t="shared" si="11"/>
        <v>22.0089</v>
      </c>
      <c r="Z890" s="47" t="str">
        <f t="shared" si="12"/>
        <v>80110014-R</v>
      </c>
    </row>
    <row r="891" ht="15.75" customHeight="1">
      <c r="B891" s="52">
        <f>IF(DATA!B891="","",DATA!B891)</f>
        <v>80110015</v>
      </c>
      <c r="C891" s="52">
        <f t="array" ref="C891">IF(B891="","",IFERROR(XLOOKUP(B891,DATA!$B$4:$B$2103,DATA!$D$4:$D$2103,"",0,1),""))</f>
        <v>1386</v>
      </c>
      <c r="D891" s="52" t="str">
        <f t="array" ref="D891">IF(B891="","",IFERROR(XLOOKUP(B891,DATA!$B$4:$B$2103,DATA!$C$4:$C$2103,"",0,1),""))</f>
        <v>BROCA DE 1/4" H.S.S</v>
      </c>
      <c r="E891" s="52">
        <f t="array" ref="E891">IF(B891="","",IFERROR(XLOOKUP(B891,DATA!$B$4:$B$2103,DATA!$W$4:$W$2103,"",0,1),""))</f>
        <v>900664298</v>
      </c>
      <c r="F891" s="52" t="str">
        <f t="array" ref="F891">IF(B891="","",IFERROR(XLOOKUP(E891,PROVEEDORES!$A$2:$A$200,PROVEEDORES!$B$2:$B$200,"NO ENCONTRADO",0,1),""))</f>
        <v>SOLUCIONES INTEGRALES PARA CARROCERIAS SOCIEDAD POR ACCIONES SIMPLIFICADA</v>
      </c>
      <c r="G891" s="52" t="str">
        <f t="array" ref="G891">IF(B891="","",IFERROR(XLOOKUP(B891,DATA!$B$4:$B$2103,DATA!$L$4:$L$2103,"",0,1),""))</f>
        <v>UND</v>
      </c>
      <c r="H891" s="52">
        <f t="array" ref="H891">IF(B891="","",IFERROR(XLOOKUP(B891,DATA!$B$4:$B$2103,DATA!$E$4:$E$2103,0,0,1),0))</f>
        <v>87</v>
      </c>
      <c r="I891" s="53">
        <f t="array" ref="I891">IF(B891="","",IFERROR(XLOOKUP(B891,DATA!$B$4:$B$2103,DATA!$F$4:$F$2103,0,0,1),0))</f>
        <v>5872.65</v>
      </c>
      <c r="J891" s="53">
        <f t="shared" si="1"/>
        <v>510920.55</v>
      </c>
      <c r="K891" s="52">
        <f t="array" ref="K891">IF(B891="","",IFERROR(XLOOKUP(B891,DATA!$B$4:$B$2103,DATA!$N$4:$N$2103,0,0,1),0))</f>
        <v>780</v>
      </c>
      <c r="L891" s="86">
        <f t="shared" si="2"/>
        <v>2.136986301</v>
      </c>
      <c r="M891" s="52">
        <f t="array" ref="M891">IF(B891="","",IFERROR(XLOOKUP(B891,DATA!$B$4:$B$2103,DATA!$P$4:$P$2103,0,0,1),0))</f>
        <v>0</v>
      </c>
      <c r="N891" s="52">
        <f t="shared" si="3"/>
        <v>7</v>
      </c>
      <c r="O891" s="52">
        <f t="shared" si="4"/>
        <v>22</v>
      </c>
      <c r="P891" s="52">
        <f t="shared" si="5"/>
        <v>41</v>
      </c>
      <c r="Q891" s="52" t="str">
        <f t="shared" si="6"/>
        <v>OPTIMO</v>
      </c>
      <c r="R891" s="52" t="str">
        <f t="shared" si="7"/>
        <v>NIVEL OPTIMO</v>
      </c>
      <c r="S891" s="52">
        <f t="shared" si="8"/>
        <v>0</v>
      </c>
      <c r="T891" s="53">
        <f t="shared" si="9"/>
        <v>0</v>
      </c>
      <c r="U891" s="52" t="str">
        <f t="array" ref="U891">IF(B891="","",IFERROR(XLOOKUP(B891,DATA!$B$4:$B$2103,DATA!$M$4:$M$2103,"",0,1),""))</f>
        <v>A</v>
      </c>
      <c r="V891" s="52" t="str">
        <f t="array" ref="V891">IF(B891="","",IFERROR(XLOOKUP(B891,DATA!$B$4:$B$2103,DATA!$X$4:$X$2103,"",0,1),""))</f>
        <v>SU01E0202</v>
      </c>
      <c r="W891" s="52" t="str">
        <f t="array" ref="W891">IF(B891="","",IFERROR(XLOOKUP(B891,DATA!$B$4:$B$2103,DATA!$H$4:$H$2103,"",0,1),""))</f>
        <v>CARROCERIA</v>
      </c>
      <c r="X891" s="52" t="str">
        <f t="shared" si="10"/>
        <v>2-ALTA</v>
      </c>
      <c r="Y891" s="87" t="str">
        <f t="shared" si="11"/>
        <v/>
      </c>
      <c r="Z891" s="52" t="str">
        <f t="shared" si="12"/>
        <v/>
      </c>
    </row>
    <row r="892" ht="15.75" customHeight="1">
      <c r="B892" s="47">
        <f>IF(DATA!B892="","",DATA!B892)</f>
        <v>80110016</v>
      </c>
      <c r="C892" s="47">
        <f t="array" ref="C892">IF(B892="","",IFERROR(XLOOKUP(B892,DATA!$B$4:$B$2103,DATA!$D$4:$D$2103,"",0,1),""))</f>
        <v>510</v>
      </c>
      <c r="D892" s="47" t="str">
        <f t="array" ref="D892">IF(B892="","",IFERROR(XLOOKUP(B892,DATA!$B$4:$B$2103,DATA!$C$4:$C$2103,"",0,1),""))</f>
        <v>BROCA DE 1/8" H.S.S</v>
      </c>
      <c r="E892" s="47">
        <f t="array" ref="E892">IF(B892="","",IFERROR(XLOOKUP(B892,DATA!$B$4:$B$2103,DATA!$W$4:$W$2103,"",0,1),""))</f>
        <v>900449648</v>
      </c>
      <c r="F892" s="47" t="str">
        <f t="array" ref="F892">IF(B892="","",IFERROR(XLOOKUP(E892,PROVEEDORES!$A$2:$A$200,PROVEEDORES!$B$2:$B$200,"NO ENCONTRADO",0,1),""))</f>
        <v>SUMILOGISTICA S.A.S.</v>
      </c>
      <c r="G892" s="47" t="str">
        <f t="array" ref="G892">IF(B892="","",IFERROR(XLOOKUP(B892,DATA!$B$4:$B$2103,DATA!$L$4:$L$2103,"",0,1),""))</f>
        <v>UND</v>
      </c>
      <c r="H892" s="47">
        <f t="array" ref="H892">IF(B892="","",IFERROR(XLOOKUP(B892,DATA!$B$4:$B$2103,DATA!$E$4:$E$2103,0,0,1),0))</f>
        <v>40</v>
      </c>
      <c r="I892" s="48">
        <f t="array" ref="I892">IF(B892="","",IFERROR(XLOOKUP(B892,DATA!$B$4:$B$2103,DATA!$F$4:$F$2103,0,0,1),0))</f>
        <v>2499</v>
      </c>
      <c r="J892" s="48">
        <f t="shared" si="1"/>
        <v>99960</v>
      </c>
      <c r="K892" s="47">
        <f t="array" ref="K892">IF(B892="","",IFERROR(XLOOKUP(B892,DATA!$B$4:$B$2103,DATA!$N$4:$N$2103,0,0,1),0))</f>
        <v>2232</v>
      </c>
      <c r="L892" s="85">
        <f t="shared" si="2"/>
        <v>6.115068493</v>
      </c>
      <c r="M892" s="47">
        <f t="array" ref="M892">IF(B892="","",IFERROR(XLOOKUP(B892,DATA!$B$4:$B$2103,DATA!$P$4:$P$2103,0,0,1),0))</f>
        <v>0</v>
      </c>
      <c r="N892" s="47">
        <f t="shared" si="3"/>
        <v>21</v>
      </c>
      <c r="O892" s="47">
        <f t="shared" si="4"/>
        <v>64</v>
      </c>
      <c r="P892" s="47">
        <f t="shared" si="5"/>
        <v>7</v>
      </c>
      <c r="Q892" s="47" t="str">
        <f t="shared" si="6"/>
        <v>REORDEN INMEDIATO</v>
      </c>
      <c r="R892" s="47" t="str">
        <f t="shared" si="7"/>
        <v>GENERAR OC EN 24H</v>
      </c>
      <c r="S892" s="47">
        <f t="shared" si="8"/>
        <v>24</v>
      </c>
      <c r="T892" s="48">
        <f t="shared" si="9"/>
        <v>59976</v>
      </c>
      <c r="U892" s="47" t="str">
        <f t="array" ref="U892">IF(B892="","",IFERROR(XLOOKUP(B892,DATA!$B$4:$B$2103,DATA!$M$4:$M$2103,"",0,1),""))</f>
        <v>A</v>
      </c>
      <c r="V892" s="47" t="str">
        <f t="array" ref="V892">IF(B892="","",IFERROR(XLOOKUP(B892,DATA!$B$4:$B$2103,DATA!$X$4:$X$2103,"",0,1),""))</f>
        <v>SU01E0202</v>
      </c>
      <c r="W892" s="47" t="str">
        <f t="array" ref="W892">IF(B892="","",IFERROR(XLOOKUP(B892,DATA!$B$4:$B$2103,DATA!$H$4:$H$2103,"",0,1),""))</f>
        <v>CARROCERIA</v>
      </c>
      <c r="X892" s="47" t="str">
        <f t="shared" si="10"/>
        <v>2-ALTA</v>
      </c>
      <c r="Y892" s="65" t="str">
        <f t="shared" si="11"/>
        <v/>
      </c>
      <c r="Z892" s="47" t="str">
        <f t="shared" si="12"/>
        <v/>
      </c>
    </row>
    <row r="893" ht="15.75" customHeight="1">
      <c r="B893" s="52">
        <f>IF(DATA!B893="","",DATA!B893)</f>
        <v>80110017</v>
      </c>
      <c r="C893" s="52">
        <f t="array" ref="C893">IF(B893="","",IFERROR(XLOOKUP(B893,DATA!$B$4:$B$2103,DATA!$D$4:$D$2103,"",0,1),""))</f>
        <v>446</v>
      </c>
      <c r="D893" s="52" t="str">
        <f t="array" ref="D893">IF(B893="","",IFERROR(XLOOKUP(B893,DATA!$B$4:$B$2103,DATA!$C$4:$C$2103,"",0,1),""))</f>
        <v>BROCA DE 13/64" H.S.S</v>
      </c>
      <c r="E893" s="52">
        <f t="array" ref="E893">IF(B893="","",IFERROR(XLOOKUP(B893,DATA!$B$4:$B$2103,DATA!$W$4:$W$2103,"",0,1),""))</f>
        <v>900664298</v>
      </c>
      <c r="F893" s="52" t="str">
        <f t="array" ref="F893">IF(B893="","",IFERROR(XLOOKUP(E893,PROVEEDORES!$A$2:$A$200,PROVEEDORES!$B$2:$B$200,"NO ENCONTRADO",0,1),""))</f>
        <v>SOLUCIONES INTEGRALES PARA CARROCERIAS SOCIEDAD POR ACCIONES SIMPLIFICADA</v>
      </c>
      <c r="G893" s="52" t="str">
        <f t="array" ref="G893">IF(B893="","",IFERROR(XLOOKUP(B893,DATA!$B$4:$B$2103,DATA!$L$4:$L$2103,"",0,1),""))</f>
        <v>UND</v>
      </c>
      <c r="H893" s="52">
        <f t="array" ref="H893">IF(B893="","",IFERROR(XLOOKUP(B893,DATA!$B$4:$B$2103,DATA!$E$4:$E$2103,0,0,1),0))</f>
        <v>79</v>
      </c>
      <c r="I893" s="53">
        <f t="array" ref="I893">IF(B893="","",IFERROR(XLOOKUP(B893,DATA!$B$4:$B$2103,DATA!$F$4:$F$2103,0,0,1),0))</f>
        <v>3998.4</v>
      </c>
      <c r="J893" s="53">
        <f t="shared" si="1"/>
        <v>315873.6</v>
      </c>
      <c r="K893" s="52">
        <f t="array" ref="K893">IF(B893="","",IFERROR(XLOOKUP(B893,DATA!$B$4:$B$2103,DATA!$N$4:$N$2103,0,0,1),0))</f>
        <v>561</v>
      </c>
      <c r="L893" s="86">
        <f t="shared" si="2"/>
        <v>1.536986301</v>
      </c>
      <c r="M893" s="52">
        <f t="array" ref="M893">IF(B893="","",IFERROR(XLOOKUP(B893,DATA!$B$4:$B$2103,DATA!$P$4:$P$2103,0,0,1),0))</f>
        <v>0</v>
      </c>
      <c r="N893" s="52">
        <f t="shared" si="3"/>
        <v>5</v>
      </c>
      <c r="O893" s="52">
        <f t="shared" si="4"/>
        <v>16</v>
      </c>
      <c r="P893" s="52">
        <f t="shared" si="5"/>
        <v>51</v>
      </c>
      <c r="Q893" s="52" t="str">
        <f t="shared" si="6"/>
        <v>OPTIMO</v>
      </c>
      <c r="R893" s="52" t="str">
        <f t="shared" si="7"/>
        <v>NIVEL OPTIMO</v>
      </c>
      <c r="S893" s="52">
        <f t="shared" si="8"/>
        <v>0</v>
      </c>
      <c r="T893" s="53">
        <f t="shared" si="9"/>
        <v>0</v>
      </c>
      <c r="U893" s="52" t="str">
        <f t="array" ref="U893">IF(B893="","",IFERROR(XLOOKUP(B893,DATA!$B$4:$B$2103,DATA!$M$4:$M$2103,"",0,1),""))</f>
        <v>A</v>
      </c>
      <c r="V893" s="52" t="str">
        <f t="array" ref="V893">IF(B893="","",IFERROR(XLOOKUP(B893,DATA!$B$4:$B$2103,DATA!$X$4:$X$2103,"",0,1),""))</f>
        <v>SU01E0202</v>
      </c>
      <c r="W893" s="52" t="str">
        <f t="array" ref="W893">IF(B893="","",IFERROR(XLOOKUP(B893,DATA!$B$4:$B$2103,DATA!$H$4:$H$2103,"",0,1),""))</f>
        <v>CARROCERIA</v>
      </c>
      <c r="X893" s="52" t="str">
        <f t="shared" si="10"/>
        <v>2-ALTA</v>
      </c>
      <c r="Y893" s="87" t="str">
        <f t="shared" si="11"/>
        <v/>
      </c>
      <c r="Z893" s="52" t="str">
        <f t="shared" si="12"/>
        <v/>
      </c>
    </row>
    <row r="894" ht="15.75" customHeight="1">
      <c r="B894" s="47">
        <f>IF(DATA!B894="","",DATA!B894)</f>
        <v>80110018</v>
      </c>
      <c r="C894" s="47">
        <f t="array" ref="C894">IF(B894="","",IFERROR(XLOOKUP(B894,DATA!$B$4:$B$2103,DATA!$D$4:$D$2103,"",0,1),""))</f>
        <v>509</v>
      </c>
      <c r="D894" s="47" t="str">
        <f t="array" ref="D894">IF(B894="","",IFERROR(XLOOKUP(B894,DATA!$B$4:$B$2103,DATA!$C$4:$C$2103,"",0,1),""))</f>
        <v>BROCA DE 3/16" H.S.S</v>
      </c>
      <c r="E894" s="47">
        <f t="array" ref="E894">IF(B894="","",IFERROR(XLOOKUP(B894,DATA!$B$4:$B$2103,DATA!$W$4:$W$2103,"",0,1),""))</f>
        <v>900664298</v>
      </c>
      <c r="F894" s="47" t="str">
        <f t="array" ref="F894">IF(B894="","",IFERROR(XLOOKUP(E894,PROVEEDORES!$A$2:$A$200,PROVEEDORES!$B$2:$B$200,"NO ENCONTRADO",0,1),""))</f>
        <v>SOLUCIONES INTEGRALES PARA CARROCERIAS SOCIEDAD POR ACCIONES SIMPLIFICADA</v>
      </c>
      <c r="G894" s="47" t="str">
        <f t="array" ref="G894">IF(B894="","",IFERROR(XLOOKUP(B894,DATA!$B$4:$B$2103,DATA!$L$4:$L$2103,"",0,1),""))</f>
        <v>UND</v>
      </c>
      <c r="H894" s="47">
        <f t="array" ref="H894">IF(B894="","",IFERROR(XLOOKUP(B894,DATA!$B$4:$B$2103,DATA!$E$4:$E$2103,0,0,1),0))</f>
        <v>221</v>
      </c>
      <c r="I894" s="48">
        <f t="array" ref="I894">IF(B894="","",IFERROR(XLOOKUP(B894,DATA!$B$4:$B$2103,DATA!$F$4:$F$2103,0,0,1),0))</f>
        <v>3183.922</v>
      </c>
      <c r="J894" s="48">
        <f t="shared" si="1"/>
        <v>703646.762</v>
      </c>
      <c r="K894" s="47">
        <f t="array" ref="K894">IF(B894="","",IFERROR(XLOOKUP(B894,DATA!$B$4:$B$2103,DATA!$N$4:$N$2103,0,0,1),0))</f>
        <v>5980</v>
      </c>
      <c r="L894" s="85">
        <f t="shared" si="2"/>
        <v>16.38356164</v>
      </c>
      <c r="M894" s="47">
        <f t="array" ref="M894">IF(B894="","",IFERROR(XLOOKUP(B894,DATA!$B$4:$B$2103,DATA!$P$4:$P$2103,0,0,1),0))</f>
        <v>0</v>
      </c>
      <c r="N894" s="47">
        <f t="shared" si="3"/>
        <v>57</v>
      </c>
      <c r="O894" s="47">
        <f t="shared" si="4"/>
        <v>172</v>
      </c>
      <c r="P894" s="47">
        <f t="shared" si="5"/>
        <v>13</v>
      </c>
      <c r="Q894" s="47" t="str">
        <f t="shared" si="6"/>
        <v>PRECAUCION</v>
      </c>
      <c r="R894" s="47" t="str">
        <f t="shared" si="7"/>
        <v>MONITOREAR 48H</v>
      </c>
      <c r="S894" s="47">
        <f t="shared" si="8"/>
        <v>0</v>
      </c>
      <c r="T894" s="48">
        <f t="shared" si="9"/>
        <v>0</v>
      </c>
      <c r="U894" s="47" t="str">
        <f t="array" ref="U894">IF(B894="","",IFERROR(XLOOKUP(B894,DATA!$B$4:$B$2103,DATA!$M$4:$M$2103,"",0,1),""))</f>
        <v>A</v>
      </c>
      <c r="V894" s="47" t="str">
        <f t="array" ref="V894">IF(B894="","",IFERROR(XLOOKUP(B894,DATA!$B$4:$B$2103,DATA!$X$4:$X$2103,"",0,1),""))</f>
        <v>SU01E0202</v>
      </c>
      <c r="W894" s="47" t="str">
        <f t="array" ref="W894">IF(B894="","",IFERROR(XLOOKUP(B894,DATA!$B$4:$B$2103,DATA!$H$4:$H$2103,"",0,1),""))</f>
        <v>CARROCERIA</v>
      </c>
      <c r="X894" s="47" t="str">
        <f t="shared" si="10"/>
        <v>2-ALTA</v>
      </c>
      <c r="Y894" s="65" t="str">
        <f t="shared" si="11"/>
        <v/>
      </c>
      <c r="Z894" s="47" t="str">
        <f t="shared" si="12"/>
        <v/>
      </c>
    </row>
    <row r="895" ht="15.75" customHeight="1">
      <c r="B895" s="52">
        <f>IF(DATA!B895="","",DATA!B895)</f>
        <v>80110019</v>
      </c>
      <c r="C895" s="52">
        <f t="array" ref="C895">IF(B895="","",IFERROR(XLOOKUP(B895,DATA!$B$4:$B$2103,DATA!$D$4:$D$2103,"",0,1),""))</f>
        <v>353</v>
      </c>
      <c r="D895" s="52" t="str">
        <f t="array" ref="D895">IF(B895="","",IFERROR(XLOOKUP(B895,DATA!$B$4:$B$2103,DATA!$C$4:$C$2103,"",0,1),""))</f>
        <v>BROCA DE 5/16" H.S.S</v>
      </c>
      <c r="E895" s="52">
        <f t="array" ref="E895">IF(B895="","",IFERROR(XLOOKUP(B895,DATA!$B$4:$B$2103,DATA!$W$4:$W$2103,"",0,1),""))</f>
        <v>900449648</v>
      </c>
      <c r="F895" s="52" t="str">
        <f t="array" ref="F895">IF(B895="","",IFERROR(XLOOKUP(E895,PROVEEDORES!$A$2:$A$200,PROVEEDORES!$B$2:$B$200,"NO ENCONTRADO",0,1),""))</f>
        <v>SUMILOGISTICA S.A.S.</v>
      </c>
      <c r="G895" s="52" t="str">
        <f t="array" ref="G895">IF(B895="","",IFERROR(XLOOKUP(B895,DATA!$B$4:$B$2103,DATA!$L$4:$L$2103,"",0,1),""))</f>
        <v>UND</v>
      </c>
      <c r="H895" s="52">
        <f t="array" ref="H895">IF(B895="","",IFERROR(XLOOKUP(B895,DATA!$B$4:$B$2103,DATA!$E$4:$E$2103,0,0,1),0))</f>
        <v>27</v>
      </c>
      <c r="I895" s="53">
        <f t="array" ref="I895">IF(B895="","",IFERROR(XLOOKUP(B895,DATA!$B$4:$B$2103,DATA!$F$4:$F$2103,0,0,1),0))</f>
        <v>9870.993</v>
      </c>
      <c r="J895" s="53">
        <f t="shared" si="1"/>
        <v>266516.811</v>
      </c>
      <c r="K895" s="52">
        <f t="array" ref="K895">IF(B895="","",IFERROR(XLOOKUP(B895,DATA!$B$4:$B$2103,DATA!$N$4:$N$2103,0,0,1),0))</f>
        <v>454</v>
      </c>
      <c r="L895" s="86">
        <f t="shared" si="2"/>
        <v>1.243835616</v>
      </c>
      <c r="M895" s="52">
        <f t="array" ref="M895">IF(B895="","",IFERROR(XLOOKUP(B895,DATA!$B$4:$B$2103,DATA!$P$4:$P$2103,0,0,1),0))</f>
        <v>0</v>
      </c>
      <c r="N895" s="52">
        <f t="shared" si="3"/>
        <v>4</v>
      </c>
      <c r="O895" s="52">
        <f t="shared" si="4"/>
        <v>13</v>
      </c>
      <c r="P895" s="52">
        <f t="shared" si="5"/>
        <v>22</v>
      </c>
      <c r="Q895" s="52" t="str">
        <f t="shared" si="6"/>
        <v>OPTIMO</v>
      </c>
      <c r="R895" s="52" t="str">
        <f t="shared" si="7"/>
        <v>NIVEL OPTIMO</v>
      </c>
      <c r="S895" s="52">
        <f t="shared" si="8"/>
        <v>0</v>
      </c>
      <c r="T895" s="53">
        <f t="shared" si="9"/>
        <v>0</v>
      </c>
      <c r="U895" s="52" t="str">
        <f t="array" ref="U895">IF(B895="","",IFERROR(XLOOKUP(B895,DATA!$B$4:$B$2103,DATA!$M$4:$M$2103,"",0,1),""))</f>
        <v>A</v>
      </c>
      <c r="V895" s="52" t="str">
        <f t="array" ref="V895">IF(B895="","",IFERROR(XLOOKUP(B895,DATA!$B$4:$B$2103,DATA!$X$4:$X$2103,"",0,1),""))</f>
        <v>SU01E0202</v>
      </c>
      <c r="W895" s="52" t="str">
        <f t="array" ref="W895">IF(B895="","",IFERROR(XLOOKUP(B895,DATA!$B$4:$B$2103,DATA!$H$4:$H$2103,"",0,1),""))</f>
        <v>CARROCERIA</v>
      </c>
      <c r="X895" s="52" t="str">
        <f t="shared" si="10"/>
        <v>2-ALTA</v>
      </c>
      <c r="Y895" s="87" t="str">
        <f t="shared" si="11"/>
        <v/>
      </c>
      <c r="Z895" s="52" t="str">
        <f t="shared" si="12"/>
        <v/>
      </c>
    </row>
    <row r="896" ht="15.75" customHeight="1">
      <c r="B896" s="47">
        <f>IF(DATA!B896="","",DATA!B896)</f>
        <v>80110020</v>
      </c>
      <c r="C896" s="47">
        <f t="array" ref="C896">IF(B896="","",IFERROR(XLOOKUP(B896,DATA!$B$4:$B$2103,DATA!$D$4:$D$2103,"",0,1),""))</f>
        <v>321</v>
      </c>
      <c r="D896" s="47" t="str">
        <f t="array" ref="D896">IF(B896="","",IFERROR(XLOOKUP(B896,DATA!$B$4:$B$2103,DATA!$C$4:$C$2103,"",0,1),""))</f>
        <v>BROCA DE 9/64" H.S.S</v>
      </c>
      <c r="E896" s="47">
        <f t="array" ref="E896">IF(B896="","",IFERROR(XLOOKUP(B896,DATA!$B$4:$B$2103,DATA!$W$4:$W$2103,"",0,1),""))</f>
        <v>900449648</v>
      </c>
      <c r="F896" s="47" t="str">
        <f t="array" ref="F896">IF(B896="","",IFERROR(XLOOKUP(E896,PROVEEDORES!$A$2:$A$200,PROVEEDORES!$B$2:$B$200,"NO ENCONTRADO",0,1),""))</f>
        <v>SUMILOGISTICA S.A.S.</v>
      </c>
      <c r="G896" s="47" t="str">
        <f t="array" ref="G896">IF(B896="","",IFERROR(XLOOKUP(B896,DATA!$B$4:$B$2103,DATA!$L$4:$L$2103,"",0,1),""))</f>
        <v>UND</v>
      </c>
      <c r="H896" s="47">
        <f t="array" ref="H896">IF(B896="","",IFERROR(XLOOKUP(B896,DATA!$B$4:$B$2103,DATA!$E$4:$E$2103,0,0,1),0))</f>
        <v>54</v>
      </c>
      <c r="I896" s="48">
        <f t="array" ref="I896">IF(B896="","",IFERROR(XLOOKUP(B896,DATA!$B$4:$B$2103,DATA!$F$4:$F$2103,0,0,1),0))</f>
        <v>3436.72</v>
      </c>
      <c r="J896" s="48">
        <f t="shared" si="1"/>
        <v>185582.88</v>
      </c>
      <c r="K896" s="47">
        <f t="array" ref="K896">IF(B896="","",IFERROR(XLOOKUP(B896,DATA!$B$4:$B$2103,DATA!$N$4:$N$2103,0,0,1),0))</f>
        <v>7972</v>
      </c>
      <c r="L896" s="85">
        <f t="shared" si="2"/>
        <v>21.84109589</v>
      </c>
      <c r="M896" s="47">
        <f t="array" ref="M896">IF(B896="","",IFERROR(XLOOKUP(B896,DATA!$B$4:$B$2103,DATA!$P$4:$P$2103,0,0,1),0))</f>
        <v>0</v>
      </c>
      <c r="N896" s="47">
        <f t="shared" si="3"/>
        <v>76</v>
      </c>
      <c r="O896" s="47">
        <f t="shared" si="4"/>
        <v>229</v>
      </c>
      <c r="P896" s="47">
        <f t="shared" si="5"/>
        <v>2</v>
      </c>
      <c r="Q896" s="47" t="str">
        <f t="shared" si="6"/>
        <v>REORDEN INMEDIATO</v>
      </c>
      <c r="R896" s="47" t="str">
        <f t="shared" si="7"/>
        <v>GENERAR OC EN 24H</v>
      </c>
      <c r="S896" s="47">
        <f t="shared" si="8"/>
        <v>175</v>
      </c>
      <c r="T896" s="48">
        <f t="shared" si="9"/>
        <v>601426</v>
      </c>
      <c r="U896" s="47" t="str">
        <f t="array" ref="U896">IF(B896="","",IFERROR(XLOOKUP(B896,DATA!$B$4:$B$2103,DATA!$M$4:$M$2103,"",0,1),""))</f>
        <v>A</v>
      </c>
      <c r="V896" s="47" t="str">
        <f t="array" ref="V896">IF(B896="","",IFERROR(XLOOKUP(B896,DATA!$B$4:$B$2103,DATA!$X$4:$X$2103,"",0,1),""))</f>
        <v>SU01E0202</v>
      </c>
      <c r="W896" s="47" t="str">
        <f t="array" ref="W896">IF(B896="","",IFERROR(XLOOKUP(B896,DATA!$B$4:$B$2103,DATA!$H$4:$H$2103,"",0,1),""))</f>
        <v>CARROCERIA</v>
      </c>
      <c r="X896" s="47" t="str">
        <f t="shared" si="10"/>
        <v>2-ALTA</v>
      </c>
      <c r="Y896" s="65" t="str">
        <f t="shared" si="11"/>
        <v/>
      </c>
      <c r="Z896" s="47" t="str">
        <f t="shared" si="12"/>
        <v/>
      </c>
    </row>
    <row r="897" ht="15.75" customHeight="1">
      <c r="B897" s="52">
        <f>IF(DATA!B897="","",DATA!B897)</f>
        <v>80110021</v>
      </c>
      <c r="C897" s="52">
        <f t="array" ref="C897">IF(B897="","",IFERROR(XLOOKUP(B897,DATA!$B$4:$B$2103,DATA!$D$4:$D$2103,"",0,1),""))</f>
        <v>10747791</v>
      </c>
      <c r="D897" s="52" t="str">
        <f t="array" ref="D897">IF(B897="","",IFERROR(XLOOKUP(B897,DATA!$B$4:$B$2103,DATA!$C$4:$C$2103,"",0,1),""))</f>
        <v>CALCOMANIA SALIDA DE EMERGENCIA</v>
      </c>
      <c r="E897" s="52">
        <f t="array" ref="E897">IF(B897="","",IFERROR(XLOOKUP(B897,DATA!$B$4:$B$2103,DATA!$W$4:$W$2103,"",0,1),""))</f>
        <v>830129239</v>
      </c>
      <c r="F897" s="52" t="str">
        <f t="array" ref="F897">IF(B897="","",IFERROR(XLOOKUP(E897,PROVEEDORES!$A$2:$A$200,PROVEEDORES!$B$2:$B$200,"NO ENCONTRADO",0,1),""))</f>
        <v>INDUSTRIAS GRAFICAS Y TERMOPLASTICAS SAS</v>
      </c>
      <c r="G897" s="52" t="str">
        <f t="array" ref="G897">IF(B897="","",IFERROR(XLOOKUP(B897,DATA!$B$4:$B$2103,DATA!$L$4:$L$2103,"",0,1),""))</f>
        <v>UND</v>
      </c>
      <c r="H897" s="52">
        <f t="array" ref="H897">IF(B897="","",IFERROR(XLOOKUP(B897,DATA!$B$4:$B$2103,DATA!$E$4:$E$2103,0,0,1),0))</f>
        <v>23</v>
      </c>
      <c r="I897" s="53">
        <f t="array" ref="I897">IF(B897="","",IFERROR(XLOOKUP(B897,DATA!$B$4:$B$2103,DATA!$F$4:$F$2103,0,0,1),0))</f>
        <v>2142</v>
      </c>
      <c r="J897" s="53">
        <f t="shared" si="1"/>
        <v>49266</v>
      </c>
      <c r="K897" s="52">
        <f t="array" ref="K897">IF(B897="","",IFERROR(XLOOKUP(B897,DATA!$B$4:$B$2103,DATA!$N$4:$N$2103,0,0,1),0))</f>
        <v>349</v>
      </c>
      <c r="L897" s="86">
        <f t="shared" si="2"/>
        <v>0.9561643836</v>
      </c>
      <c r="M897" s="52">
        <f t="array" ref="M897">IF(B897="","",IFERROR(XLOOKUP(B897,DATA!$B$4:$B$2103,DATA!$P$4:$P$2103,0,0,1),0))</f>
        <v>0</v>
      </c>
      <c r="N897" s="52">
        <f t="shared" si="3"/>
        <v>3</v>
      </c>
      <c r="O897" s="52">
        <f t="shared" si="4"/>
        <v>10</v>
      </c>
      <c r="P897" s="52">
        <f t="shared" si="5"/>
        <v>24</v>
      </c>
      <c r="Q897" s="52" t="str">
        <f t="shared" si="6"/>
        <v>OPTIMO</v>
      </c>
      <c r="R897" s="52" t="str">
        <f t="shared" si="7"/>
        <v>NIVEL OPTIMO</v>
      </c>
      <c r="S897" s="52">
        <f t="shared" si="8"/>
        <v>0</v>
      </c>
      <c r="T897" s="53">
        <f t="shared" si="9"/>
        <v>0</v>
      </c>
      <c r="U897" s="52" t="str">
        <f t="array" ref="U897">IF(B897="","",IFERROR(XLOOKUP(B897,DATA!$B$4:$B$2103,DATA!$M$4:$M$2103,"",0,1),""))</f>
        <v>A</v>
      </c>
      <c r="V897" s="52" t="str">
        <f t="array" ref="V897">IF(B897="","",IFERROR(XLOOKUP(B897,DATA!$B$4:$B$2103,DATA!$X$4:$X$2103,"",0,1),""))</f>
        <v>SU01D0302</v>
      </c>
      <c r="W897" s="52" t="str">
        <f t="array" ref="W897">IF(B897="","",IFERROR(XLOOKUP(B897,DATA!$B$4:$B$2103,DATA!$H$4:$H$2103,"",0,1),""))</f>
        <v>CARROCERIA</v>
      </c>
      <c r="X897" s="52" t="str">
        <f t="shared" si="10"/>
        <v>2-ALTA</v>
      </c>
      <c r="Y897" s="87" t="str">
        <f t="shared" si="11"/>
        <v/>
      </c>
      <c r="Z897" s="52" t="str">
        <f t="shared" si="12"/>
        <v/>
      </c>
    </row>
    <row r="898" ht="15.75" customHeight="1">
      <c r="B898" s="47">
        <f>IF(DATA!B898="","",DATA!B898)</f>
        <v>80110022</v>
      </c>
      <c r="C898" s="47">
        <f t="array" ref="C898">IF(B898="","",IFERROR(XLOOKUP(B898,DATA!$B$4:$B$2103,DATA!$D$4:$D$2103,"",0,1),""))</f>
        <v>10741328</v>
      </c>
      <c r="D898" s="47" t="str">
        <f t="array" ref="D898">IF(B898="","",IFERROR(XLOOKUP(B898,DATA!$B$4:$B$2103,DATA!$C$4:$C$2103,"",0,1),""))</f>
        <v>CALCOMANIA VALVULA SALIDA DE EMERGENCIA PERSIANA</v>
      </c>
      <c r="E898" s="47">
        <f t="array" ref="E898">IF(B898="","",IFERROR(XLOOKUP(B898,DATA!$B$4:$B$2103,DATA!$W$4:$W$2103,"",0,1),""))</f>
        <v>830129239</v>
      </c>
      <c r="F898" s="47" t="str">
        <f t="array" ref="F898">IF(B898="","",IFERROR(XLOOKUP(E898,PROVEEDORES!$A$2:$A$200,PROVEEDORES!$B$2:$B$200,"NO ENCONTRADO",0,1),""))</f>
        <v>INDUSTRIAS GRAFICAS Y TERMOPLASTICAS SAS</v>
      </c>
      <c r="G898" s="47" t="str">
        <f t="array" ref="G898">IF(B898="","",IFERROR(XLOOKUP(B898,DATA!$B$4:$B$2103,DATA!$L$4:$L$2103,"",0,1),""))</f>
        <v>UND</v>
      </c>
      <c r="H898" s="47">
        <f t="array" ref="H898">IF(B898="","",IFERROR(XLOOKUP(B898,DATA!$B$4:$B$2103,DATA!$E$4:$E$2103,0,0,1),0))</f>
        <v>26</v>
      </c>
      <c r="I898" s="48">
        <f t="array" ref="I898">IF(B898="","",IFERROR(XLOOKUP(B898,DATA!$B$4:$B$2103,DATA!$F$4:$F$2103,0,0,1),0))</f>
        <v>3570</v>
      </c>
      <c r="J898" s="48">
        <f t="shared" si="1"/>
        <v>92820</v>
      </c>
      <c r="K898" s="47">
        <f t="array" ref="K898">IF(B898="","",IFERROR(XLOOKUP(B898,DATA!$B$4:$B$2103,DATA!$N$4:$N$2103,0,0,1),0))</f>
        <v>67</v>
      </c>
      <c r="L898" s="85">
        <f t="shared" si="2"/>
        <v>0.1835616438</v>
      </c>
      <c r="M898" s="47">
        <f t="array" ref="M898">IF(B898="","",IFERROR(XLOOKUP(B898,DATA!$B$4:$B$2103,DATA!$P$4:$P$2103,0,0,1),0))</f>
        <v>0</v>
      </c>
      <c r="N898" s="47">
        <f t="shared" si="3"/>
        <v>1</v>
      </c>
      <c r="O898" s="47">
        <f t="shared" si="4"/>
        <v>2</v>
      </c>
      <c r="P898" s="47">
        <f t="shared" si="5"/>
        <v>142</v>
      </c>
      <c r="Q898" s="47" t="str">
        <f t="shared" si="6"/>
        <v>OPTIMO</v>
      </c>
      <c r="R898" s="47" t="str">
        <f t="shared" si="7"/>
        <v>NIVEL OPTIMO</v>
      </c>
      <c r="S898" s="47">
        <f t="shared" si="8"/>
        <v>0</v>
      </c>
      <c r="T898" s="48">
        <f t="shared" si="9"/>
        <v>0</v>
      </c>
      <c r="U898" s="47" t="str">
        <f t="array" ref="U898">IF(B898="","",IFERROR(XLOOKUP(B898,DATA!$B$4:$B$2103,DATA!$M$4:$M$2103,"",0,1),""))</f>
        <v>A</v>
      </c>
      <c r="V898" s="47" t="str">
        <f t="array" ref="V898">IF(B898="","",IFERROR(XLOOKUP(B898,DATA!$B$4:$B$2103,DATA!$X$4:$X$2103,"",0,1),""))</f>
        <v>SU01D0302</v>
      </c>
      <c r="W898" s="47" t="str">
        <f t="array" ref="W898">IF(B898="","",IFERROR(XLOOKUP(B898,DATA!$B$4:$B$2103,DATA!$H$4:$H$2103,"",0,1),""))</f>
        <v>CARROCERIA</v>
      </c>
      <c r="X898" s="47" t="str">
        <f t="shared" si="10"/>
        <v>2-ALTA</v>
      </c>
      <c r="Y898" s="65" t="str">
        <f t="shared" si="11"/>
        <v/>
      </c>
      <c r="Z898" s="47" t="str">
        <f t="shared" si="12"/>
        <v/>
      </c>
    </row>
    <row r="899" ht="15.75" customHeight="1">
      <c r="B899" s="52">
        <f>IF(DATA!B899="","",DATA!B899)</f>
        <v>80110023</v>
      </c>
      <c r="C899" s="52">
        <f t="array" ref="C899">IF(B899="","",IFERROR(XLOOKUP(B899,DATA!$B$4:$B$2103,DATA!$D$4:$D$2103,"",0,1),""))</f>
        <v>10745210</v>
      </c>
      <c r="D899" s="52" t="str">
        <f t="array" ref="D899">IF(B899="","",IFERROR(XLOOKUP(B899,DATA!$B$4:$B$2103,DATA!$C$4:$C$2103,"",0,1),""))</f>
        <v>CALCOMANIA SALIDA DE EMERGENCIA VENTANA</v>
      </c>
      <c r="E899" s="52">
        <f t="array" ref="E899">IF(B899="","",IFERROR(XLOOKUP(B899,DATA!$B$4:$B$2103,DATA!$W$4:$W$2103,"",0,1),""))</f>
        <v>830129239</v>
      </c>
      <c r="F899" s="52" t="str">
        <f t="array" ref="F899">IF(B899="","",IFERROR(XLOOKUP(E899,PROVEEDORES!$A$2:$A$200,PROVEEDORES!$B$2:$B$200,"NO ENCONTRADO",0,1),""))</f>
        <v>INDUSTRIAS GRAFICAS Y TERMOPLASTICAS SAS</v>
      </c>
      <c r="G899" s="52" t="str">
        <f t="array" ref="G899">IF(B899="","",IFERROR(XLOOKUP(B899,DATA!$B$4:$B$2103,DATA!$L$4:$L$2103,"",0,1),""))</f>
        <v>UND</v>
      </c>
      <c r="H899" s="52">
        <f t="array" ref="H899">IF(B899="","",IFERROR(XLOOKUP(B899,DATA!$B$4:$B$2103,DATA!$E$4:$E$2103,0,0,1),0))</f>
        <v>222</v>
      </c>
      <c r="I899" s="53">
        <f t="array" ref="I899">IF(B899="","",IFERROR(XLOOKUP(B899,DATA!$B$4:$B$2103,DATA!$F$4:$F$2103,0,0,1),0))</f>
        <v>2737</v>
      </c>
      <c r="J899" s="53">
        <f t="shared" si="1"/>
        <v>607614</v>
      </c>
      <c r="K899" s="52">
        <f t="array" ref="K899">IF(B899="","",IFERROR(XLOOKUP(B899,DATA!$B$4:$B$2103,DATA!$N$4:$N$2103,0,0,1),0))</f>
        <v>6140</v>
      </c>
      <c r="L899" s="86">
        <f t="shared" si="2"/>
        <v>16.82191781</v>
      </c>
      <c r="M899" s="52">
        <f t="array" ref="M899">IF(B899="","",IFERROR(XLOOKUP(B899,DATA!$B$4:$B$2103,DATA!$P$4:$P$2103,0,0,1),0))</f>
        <v>0</v>
      </c>
      <c r="N899" s="52">
        <f t="shared" si="3"/>
        <v>59</v>
      </c>
      <c r="O899" s="52">
        <f t="shared" si="4"/>
        <v>177</v>
      </c>
      <c r="P899" s="52">
        <f t="shared" si="5"/>
        <v>13</v>
      </c>
      <c r="Q899" s="52" t="str">
        <f t="shared" si="6"/>
        <v>PRECAUCION</v>
      </c>
      <c r="R899" s="52" t="str">
        <f t="shared" si="7"/>
        <v>MONITOREAR 48H</v>
      </c>
      <c r="S899" s="52">
        <f t="shared" si="8"/>
        <v>0</v>
      </c>
      <c r="T899" s="53">
        <f t="shared" si="9"/>
        <v>0</v>
      </c>
      <c r="U899" s="52" t="str">
        <f t="array" ref="U899">IF(B899="","",IFERROR(XLOOKUP(B899,DATA!$B$4:$B$2103,DATA!$M$4:$M$2103,"",0,1),""))</f>
        <v>A</v>
      </c>
      <c r="V899" s="52" t="str">
        <f t="array" ref="V899">IF(B899="","",IFERROR(XLOOKUP(B899,DATA!$B$4:$B$2103,DATA!$X$4:$X$2103,"",0,1),""))</f>
        <v>SU01D0302</v>
      </c>
      <c r="W899" s="52" t="str">
        <f t="array" ref="W899">IF(B899="","",IFERROR(XLOOKUP(B899,DATA!$B$4:$B$2103,DATA!$H$4:$H$2103,"",0,1),""))</f>
        <v>CARROCERIA</v>
      </c>
      <c r="X899" s="52" t="str">
        <f t="shared" si="10"/>
        <v>2-ALTA</v>
      </c>
      <c r="Y899" s="87" t="str">
        <f t="shared" si="11"/>
        <v/>
      </c>
      <c r="Z899" s="52" t="str">
        <f t="shared" si="12"/>
        <v/>
      </c>
    </row>
    <row r="900" ht="15.75" customHeight="1">
      <c r="B900" s="47">
        <f>IF(DATA!B900="","",DATA!B900)</f>
        <v>80110024</v>
      </c>
      <c r="C900" s="47">
        <f t="array" ref="C900">IF(B900="","",IFERROR(XLOOKUP(B900,DATA!$B$4:$B$2103,DATA!$D$4:$D$2103,"",0,1),""))</f>
        <v>10153802</v>
      </c>
      <c r="D900" s="47" t="str">
        <f t="array" ref="D900">IF(B900="","",IFERROR(XLOOKUP(B900,DATA!$B$4:$B$2103,DATA!$C$4:$C$2103,"",0,1),""))</f>
        <v>CHAPAS DE HABITACULOS</v>
      </c>
      <c r="E900" s="47">
        <f t="array" ref="E900">IF(B900="","",IFERROR(XLOOKUP(B900,DATA!$B$4:$B$2103,DATA!$W$4:$W$2103,"",0,1),""))</f>
        <v>900603232</v>
      </c>
      <c r="F900" s="47" t="str">
        <f t="array" ref="F900">IF(B900="","",IFERROR(XLOOKUP(E900,PROVEEDORES!$A$2:$A$200,PROVEEDORES!$B$2:$B$200,"NO ENCONTRADO",0,1),""))</f>
        <v>COMERCIALIZADORA DE AUTOPARTES E INDUSTRIAL UNIVERSAL SAS</v>
      </c>
      <c r="G900" s="47" t="str">
        <f t="array" ref="G900">IF(B900="","",IFERROR(XLOOKUP(B900,DATA!$B$4:$B$2103,DATA!$L$4:$L$2103,"",0,1),""))</f>
        <v>UND</v>
      </c>
      <c r="H900" s="47">
        <f t="array" ref="H900">IF(B900="","",IFERROR(XLOOKUP(B900,DATA!$B$4:$B$2103,DATA!$E$4:$E$2103,0,0,1),0))</f>
        <v>4</v>
      </c>
      <c r="I900" s="48">
        <f t="array" ref="I900">IF(B900="","",IFERROR(XLOOKUP(B900,DATA!$B$4:$B$2103,DATA!$F$4:$F$2103,0,0,1),0))</f>
        <v>61879.32</v>
      </c>
      <c r="J900" s="48">
        <f t="shared" si="1"/>
        <v>247517.28</v>
      </c>
      <c r="K900" s="47">
        <f t="array" ref="K900">IF(B900="","",IFERROR(XLOOKUP(B900,DATA!$B$4:$B$2103,DATA!$N$4:$N$2103,0,0,1),0))</f>
        <v>117</v>
      </c>
      <c r="L900" s="85">
        <f t="shared" si="2"/>
        <v>0.3205479452</v>
      </c>
      <c r="M900" s="47">
        <f t="array" ref="M900">IF(B900="","",IFERROR(XLOOKUP(B900,DATA!$B$4:$B$2103,DATA!$P$4:$P$2103,0,0,1),0))</f>
        <v>0</v>
      </c>
      <c r="N900" s="47">
        <f t="shared" si="3"/>
        <v>1</v>
      </c>
      <c r="O900" s="47">
        <f t="shared" si="4"/>
        <v>3</v>
      </c>
      <c r="P900" s="47">
        <f t="shared" si="5"/>
        <v>12</v>
      </c>
      <c r="Q900" s="47" t="str">
        <f t="shared" si="6"/>
        <v>PRECAUCION</v>
      </c>
      <c r="R900" s="47" t="str">
        <f t="shared" si="7"/>
        <v>MONITOREAR 48H</v>
      </c>
      <c r="S900" s="47">
        <f t="shared" si="8"/>
        <v>0</v>
      </c>
      <c r="T900" s="48">
        <f t="shared" si="9"/>
        <v>0</v>
      </c>
      <c r="U900" s="47" t="str">
        <f t="array" ref="U900">IF(B900="","",IFERROR(XLOOKUP(B900,DATA!$B$4:$B$2103,DATA!$M$4:$M$2103,"",0,1),""))</f>
        <v>A</v>
      </c>
      <c r="V900" s="47" t="str">
        <f t="array" ref="V900">IF(B900="","",IFERROR(XLOOKUP(B900,DATA!$B$4:$B$2103,DATA!$X$4:$X$2103,"",0,1),""))</f>
        <v>SU01D0208</v>
      </c>
      <c r="W900" s="47" t="str">
        <f t="array" ref="W900">IF(B900="","",IFERROR(XLOOKUP(B900,DATA!$B$4:$B$2103,DATA!$H$4:$H$2103,"",0,1),""))</f>
        <v>CARROCERIA</v>
      </c>
      <c r="X900" s="47" t="str">
        <f t="shared" si="10"/>
        <v>2-ALTA</v>
      </c>
      <c r="Y900" s="65" t="str">
        <f t="shared" si="11"/>
        <v/>
      </c>
      <c r="Z900" s="47" t="str">
        <f t="shared" si="12"/>
        <v/>
      </c>
    </row>
    <row r="901" ht="15.75" customHeight="1">
      <c r="B901" s="52">
        <f>IF(DATA!B901="","",DATA!B901)</f>
        <v>80110025</v>
      </c>
      <c r="C901" s="52">
        <f t="array" ref="C901">IF(B901="","",IFERROR(XLOOKUP(B901,DATA!$B$4:$B$2103,DATA!$D$4:$D$2103,"",0,1),""))</f>
        <v>325</v>
      </c>
      <c r="D901" s="52" t="str">
        <f t="array" ref="D901">IF(B901="","",IFERROR(XLOOKUP(B901,DATA!$B$4:$B$2103,DATA!$C$4:$C$2103,"",0,1),""))</f>
        <v>CINTA AISLANTE NEGRA</v>
      </c>
      <c r="E901" s="52">
        <f t="array" ref="E901">IF(B901="","",IFERROR(XLOOKUP(B901,DATA!$B$4:$B$2103,DATA!$W$4:$W$2103,"",0,1),""))</f>
        <v>900449648</v>
      </c>
      <c r="F901" s="52" t="str">
        <f t="array" ref="F901">IF(B901="","",IFERROR(XLOOKUP(E901,PROVEEDORES!$A$2:$A$200,PROVEEDORES!$B$2:$B$200,"NO ENCONTRADO",0,1),""))</f>
        <v>SUMILOGISTICA S.A.S.</v>
      </c>
      <c r="G901" s="52" t="str">
        <f t="array" ref="G901">IF(B901="","",IFERROR(XLOOKUP(B901,DATA!$B$4:$B$2103,DATA!$L$4:$L$2103,"",0,1),""))</f>
        <v>RLL</v>
      </c>
      <c r="H901" s="52">
        <f t="array" ref="H901">IF(B901="","",IFERROR(XLOOKUP(B901,DATA!$B$4:$B$2103,DATA!$E$4:$E$2103,0,0,1),0))</f>
        <v>9</v>
      </c>
      <c r="I901" s="53">
        <f t="array" ref="I901">IF(B901="","",IFERROR(XLOOKUP(B901,DATA!$B$4:$B$2103,DATA!$F$4:$F$2103,0,0,1),0))</f>
        <v>6297.48</v>
      </c>
      <c r="J901" s="53">
        <f t="shared" si="1"/>
        <v>56677.32</v>
      </c>
      <c r="K901" s="52">
        <f t="array" ref="K901">IF(B901="","",IFERROR(XLOOKUP(B901,DATA!$B$4:$B$2103,DATA!$N$4:$N$2103,0,0,1),0))</f>
        <v>1965</v>
      </c>
      <c r="L901" s="86">
        <f t="shared" si="2"/>
        <v>5.383561644</v>
      </c>
      <c r="M901" s="52">
        <f t="array" ref="M901">IF(B901="","",IFERROR(XLOOKUP(B901,DATA!$B$4:$B$2103,DATA!$P$4:$P$2103,0,0,1),0))</f>
        <v>0</v>
      </c>
      <c r="N901" s="52">
        <f t="shared" si="3"/>
        <v>19</v>
      </c>
      <c r="O901" s="52">
        <f t="shared" si="4"/>
        <v>57</v>
      </c>
      <c r="P901" s="52">
        <f t="shared" si="5"/>
        <v>2</v>
      </c>
      <c r="Q901" s="52" t="str">
        <f t="shared" si="6"/>
        <v>REORDEN INMEDIATO</v>
      </c>
      <c r="R901" s="52" t="str">
        <f t="shared" si="7"/>
        <v>GENERAR OC EN 24H</v>
      </c>
      <c r="S901" s="52">
        <f t="shared" si="8"/>
        <v>48</v>
      </c>
      <c r="T901" s="53">
        <f t="shared" si="9"/>
        <v>302279.04</v>
      </c>
      <c r="U901" s="52" t="str">
        <f t="array" ref="U901">IF(B901="","",IFERROR(XLOOKUP(B901,DATA!$B$4:$B$2103,DATA!$M$4:$M$2103,"",0,1),""))</f>
        <v>A</v>
      </c>
      <c r="V901" s="52" t="str">
        <f t="array" ref="V901">IF(B901="","",IFERROR(XLOOKUP(B901,DATA!$B$4:$B$2103,DATA!$X$4:$X$2103,"",0,1),""))</f>
        <v>SU01D0103</v>
      </c>
      <c r="W901" s="52" t="str">
        <f t="array" ref="W901">IF(B901="","",IFERROR(XLOOKUP(B901,DATA!$B$4:$B$2103,DATA!$H$4:$H$2103,"",0,1),""))</f>
        <v>ELECTRICIDAD</v>
      </c>
      <c r="X901" s="52" t="str">
        <f t="shared" si="10"/>
        <v>2-ALTA</v>
      </c>
      <c r="Y901" s="87" t="str">
        <f t="shared" si="11"/>
        <v/>
      </c>
      <c r="Z901" s="52" t="str">
        <f t="shared" si="12"/>
        <v/>
      </c>
    </row>
    <row r="902" ht="15.75" customHeight="1">
      <c r="B902" s="47">
        <f>IF(DATA!B902="","",DATA!B902)</f>
        <v>80110026</v>
      </c>
      <c r="C902" s="47">
        <f t="array" ref="C902">IF(B902="","",IFERROR(XLOOKUP(B902,DATA!$B$4:$B$2103,DATA!$D$4:$D$2103,"",0,1),""))</f>
        <v>10796675</v>
      </c>
      <c r="D902" s="47" t="str">
        <f t="array" ref="D902">IF(B902="","",IFERROR(XLOOKUP(B902,DATA!$B$4:$B$2103,DATA!$C$4:$C$2103,"",0,1),""))</f>
        <v>CINTA ESPUMA TECHO</v>
      </c>
      <c r="E902" s="47">
        <f t="array" ref="E902">IF(B902="","",IFERROR(XLOOKUP(B902,DATA!$B$4:$B$2103,DATA!$W$4:$W$2103,"",0,1),""))</f>
        <v>900449648</v>
      </c>
      <c r="F902" s="47" t="str">
        <f t="array" ref="F902">IF(B902="","",IFERROR(XLOOKUP(E902,PROVEEDORES!$A$2:$A$200,PROVEEDORES!$B$2:$B$200,"NO ENCONTRADO",0,1),""))</f>
        <v>SUMILOGISTICA S.A.S.</v>
      </c>
      <c r="G902" s="47" t="str">
        <f t="array" ref="G902">IF(B902="","",IFERROR(XLOOKUP(B902,DATA!$B$4:$B$2103,DATA!$L$4:$L$2103,"",0,1),""))</f>
        <v>M</v>
      </c>
      <c r="H902" s="47">
        <f t="array" ref="H902">IF(B902="","",IFERROR(XLOOKUP(B902,DATA!$B$4:$B$2103,DATA!$E$4:$E$2103,0,0,1),0))</f>
        <v>0</v>
      </c>
      <c r="I902" s="48">
        <f t="array" ref="I902">IF(B902="","",IFERROR(XLOOKUP(B902,DATA!$B$4:$B$2103,DATA!$F$4:$F$2103,0,0,1),0))</f>
        <v>0</v>
      </c>
      <c r="J902" s="48">
        <f t="shared" si="1"/>
        <v>0</v>
      </c>
      <c r="K902" s="47">
        <f t="array" ref="K902">IF(B902="","",IFERROR(XLOOKUP(B902,DATA!$B$4:$B$2103,DATA!$N$4:$N$2103,0,0,1),0))</f>
        <v>0</v>
      </c>
      <c r="L902" s="85">
        <f t="shared" si="2"/>
        <v>0</v>
      </c>
      <c r="M902" s="47">
        <f t="array" ref="M902">IF(B902="","",IFERROR(XLOOKUP(B902,DATA!$B$4:$B$2103,DATA!$P$4:$P$2103,0,0,1),0))</f>
        <v>0</v>
      </c>
      <c r="N902" s="47">
        <f t="shared" si="3"/>
        <v>0</v>
      </c>
      <c r="O902" s="47">
        <f t="shared" si="4"/>
        <v>0</v>
      </c>
      <c r="P902" s="47" t="str">
        <f t="shared" si="5"/>
        <v/>
      </c>
      <c r="Q902" s="47" t="str">
        <f t="shared" si="6"/>
        <v>CRITICO</v>
      </c>
      <c r="R902" s="47" t="str">
        <f t="shared" si="7"/>
        <v>PEDIR INMEDIATAMENTE</v>
      </c>
      <c r="S902" s="47">
        <f t="shared" si="8"/>
        <v>0</v>
      </c>
      <c r="T902" s="48">
        <f t="shared" si="9"/>
        <v>0</v>
      </c>
      <c r="U902" s="47" t="str">
        <f t="array" ref="U902">IF(B902="","",IFERROR(XLOOKUP(B902,DATA!$B$4:$B$2103,DATA!$M$4:$M$2103,"",0,1),""))</f>
        <v>A</v>
      </c>
      <c r="V902" s="47" t="str">
        <f t="array" ref="V902">IF(B902="","",IFERROR(XLOOKUP(B902,DATA!$B$4:$B$2103,DATA!$X$4:$X$2103,"",0,1),""))</f>
        <v>A1</v>
      </c>
      <c r="W902" s="47" t="str">
        <f t="array" ref="W902">IF(B902="","",IFERROR(XLOOKUP(B902,DATA!$B$4:$B$2103,DATA!$H$4:$H$2103,"",0,1),""))</f>
        <v>CARROCERIA</v>
      </c>
      <c r="X902" s="47" t="str">
        <f t="shared" si="10"/>
        <v>1-MAXIMA</v>
      </c>
      <c r="Y902" s="65" t="str">
        <f t="shared" si="11"/>
        <v/>
      </c>
      <c r="Z902" s="47">
        <f t="shared" si="12"/>
        <v>80110026</v>
      </c>
    </row>
    <row r="903" ht="15.75" customHeight="1">
      <c r="B903" s="52">
        <f>IF(DATA!B903="","",DATA!B903)</f>
        <v>80110027</v>
      </c>
      <c r="C903" s="52">
        <f t="array" ref="C903">IF(B903="","",IFERROR(XLOOKUP(B903,DATA!$B$4:$B$2103,DATA!$D$4:$D$2103,"",0,1),""))</f>
        <v>10796678</v>
      </c>
      <c r="D903" s="52" t="str">
        <f t="array" ref="D903">IF(B903="","",IFERROR(XLOOKUP(B903,DATA!$B$4:$B$2103,DATA!$C$4:$C$2103,"",0,1),""))</f>
        <v>CINTA ESPUMA LATERAL</v>
      </c>
      <c r="E903" s="52">
        <f t="array" ref="E903">IF(B903="","",IFERROR(XLOOKUP(B903,DATA!$B$4:$B$2103,DATA!$W$4:$W$2103,"",0,1),""))</f>
        <v>830092963</v>
      </c>
      <c r="F903" s="52" t="str">
        <f t="array" ref="F903">IF(B903="","",IFERROR(XLOOKUP(E903,PROVEEDORES!$A$2:$A$200,PROVEEDORES!$B$2:$B$200,"NO ENCONTRADO",0,1),""))</f>
        <v>SUPERPOLO S.A.S</v>
      </c>
      <c r="G903" s="52" t="str">
        <f t="array" ref="G903">IF(B903="","",IFERROR(XLOOKUP(B903,DATA!$B$4:$B$2103,DATA!$L$4:$L$2103,"",0,1),""))</f>
        <v>M</v>
      </c>
      <c r="H903" s="52">
        <f t="array" ref="H903">IF(B903="","",IFERROR(XLOOKUP(B903,DATA!$B$4:$B$2103,DATA!$E$4:$E$2103,0,0,1),0))</f>
        <v>0</v>
      </c>
      <c r="I903" s="53">
        <f t="array" ref="I903">IF(B903="","",IFERROR(XLOOKUP(B903,DATA!$B$4:$B$2103,DATA!$F$4:$F$2103,0,0,1),0))</f>
        <v>0</v>
      </c>
      <c r="J903" s="53">
        <f t="shared" si="1"/>
        <v>0</v>
      </c>
      <c r="K903" s="52">
        <f t="array" ref="K903">IF(B903="","",IFERROR(XLOOKUP(B903,DATA!$B$4:$B$2103,DATA!$N$4:$N$2103,0,0,1),0))</f>
        <v>0</v>
      </c>
      <c r="L903" s="86">
        <f t="shared" si="2"/>
        <v>0</v>
      </c>
      <c r="M903" s="52">
        <f t="array" ref="M903">IF(B903="","",IFERROR(XLOOKUP(B903,DATA!$B$4:$B$2103,DATA!$P$4:$P$2103,0,0,1),0))</f>
        <v>0</v>
      </c>
      <c r="N903" s="52">
        <f t="shared" si="3"/>
        <v>0</v>
      </c>
      <c r="O903" s="52">
        <f t="shared" si="4"/>
        <v>0</v>
      </c>
      <c r="P903" s="52" t="str">
        <f t="shared" si="5"/>
        <v/>
      </c>
      <c r="Q903" s="52" t="str">
        <f t="shared" si="6"/>
        <v>CRITICO</v>
      </c>
      <c r="R903" s="52" t="str">
        <f t="shared" si="7"/>
        <v>PEDIR INMEDIATAMENTE</v>
      </c>
      <c r="S903" s="52">
        <f t="shared" si="8"/>
        <v>0</v>
      </c>
      <c r="T903" s="53">
        <f t="shared" si="9"/>
        <v>0</v>
      </c>
      <c r="U903" s="52" t="str">
        <f t="array" ref="U903">IF(B903="","",IFERROR(XLOOKUP(B903,DATA!$B$4:$B$2103,DATA!$M$4:$M$2103,"",0,1),""))</f>
        <v>A</v>
      </c>
      <c r="V903" s="52" t="str">
        <f t="array" ref="V903">IF(B903="","",IFERROR(XLOOKUP(B903,DATA!$B$4:$B$2103,DATA!$X$4:$X$2103,"",0,1),""))</f>
        <v>A1</v>
      </c>
      <c r="W903" s="52" t="str">
        <f t="array" ref="W903">IF(B903="","",IFERROR(XLOOKUP(B903,DATA!$B$4:$B$2103,DATA!$H$4:$H$2103,"",0,1),""))</f>
        <v>CARROCERIA</v>
      </c>
      <c r="X903" s="52" t="str">
        <f t="shared" si="10"/>
        <v>1-MAXIMA</v>
      </c>
      <c r="Y903" s="87" t="str">
        <f t="shared" si="11"/>
        <v/>
      </c>
      <c r="Z903" s="52">
        <f t="shared" si="12"/>
        <v>80110027</v>
      </c>
    </row>
    <row r="904" ht="15.75" customHeight="1">
      <c r="B904" s="47">
        <f>IF(DATA!B904="","",DATA!B904)</f>
        <v>80110028</v>
      </c>
      <c r="C904" s="47">
        <f t="array" ref="C904">IF(B904="","",IFERROR(XLOOKUP(B904,DATA!$B$4:$B$2103,DATA!$D$4:$D$2103,"",0,1),""))</f>
        <v>2462</v>
      </c>
      <c r="D904" s="47" t="str">
        <f t="array" ref="D904">IF(B904="","",IFERROR(XLOOKUP(B904,DATA!$B$4:$B$2103,DATA!$C$4:$C$2103,"",0,1),""))</f>
        <v>CINTA INSONORIZANTE DE 25 MM</v>
      </c>
      <c r="E904" s="47">
        <f t="array" ref="E904">IF(B904="","",IFERROR(XLOOKUP(B904,DATA!$B$4:$B$2103,DATA!$W$4:$W$2103,"",0,1),""))</f>
        <v>900449648</v>
      </c>
      <c r="F904" s="47" t="str">
        <f t="array" ref="F904">IF(B904="","",IFERROR(XLOOKUP(E904,PROVEEDORES!$A$2:$A$200,PROVEEDORES!$B$2:$B$200,"NO ENCONTRADO",0,1),""))</f>
        <v>SUMILOGISTICA S.A.S.</v>
      </c>
      <c r="G904" s="47" t="str">
        <f t="array" ref="G904">IF(B904="","",IFERROR(XLOOKUP(B904,DATA!$B$4:$B$2103,DATA!$L$4:$L$2103,"",0,1),""))</f>
        <v>M</v>
      </c>
      <c r="H904" s="47">
        <f t="array" ref="H904">IF(B904="","",IFERROR(XLOOKUP(B904,DATA!$B$4:$B$2103,DATA!$E$4:$E$2103,0,0,1),0))</f>
        <v>189</v>
      </c>
      <c r="I904" s="48">
        <f t="array" ref="I904">IF(B904="","",IFERROR(XLOOKUP(B904,DATA!$B$4:$B$2103,DATA!$F$4:$F$2103,0,0,1),0))</f>
        <v>5583.48</v>
      </c>
      <c r="J904" s="48">
        <f t="shared" si="1"/>
        <v>1055277.72</v>
      </c>
      <c r="K904" s="47">
        <f t="array" ref="K904">IF(B904="","",IFERROR(XLOOKUP(B904,DATA!$B$4:$B$2103,DATA!$N$4:$N$2103,0,0,1),0))</f>
        <v>3672</v>
      </c>
      <c r="L904" s="85">
        <f t="shared" si="2"/>
        <v>10.06027397</v>
      </c>
      <c r="M904" s="47">
        <f t="array" ref="M904">IF(B904="","",IFERROR(XLOOKUP(B904,DATA!$B$4:$B$2103,DATA!$P$4:$P$2103,0,0,1),0))</f>
        <v>0</v>
      </c>
      <c r="N904" s="47">
        <f t="shared" si="3"/>
        <v>35</v>
      </c>
      <c r="O904" s="47">
        <f t="shared" si="4"/>
        <v>105</v>
      </c>
      <c r="P904" s="47">
        <f t="shared" si="5"/>
        <v>19</v>
      </c>
      <c r="Q904" s="47" t="str">
        <f t="shared" si="6"/>
        <v>PRECAUCION</v>
      </c>
      <c r="R904" s="47" t="str">
        <f t="shared" si="7"/>
        <v>MONITOREAR 48H</v>
      </c>
      <c r="S904" s="47">
        <f t="shared" si="8"/>
        <v>0</v>
      </c>
      <c r="T904" s="48">
        <f t="shared" si="9"/>
        <v>0</v>
      </c>
      <c r="U904" s="47" t="str">
        <f t="array" ref="U904">IF(B904="","",IFERROR(XLOOKUP(B904,DATA!$B$4:$B$2103,DATA!$M$4:$M$2103,"",0,1),""))</f>
        <v>A</v>
      </c>
      <c r="V904" s="47" t="str">
        <f t="array" ref="V904">IF(B904="","",IFERROR(XLOOKUP(B904,DATA!$B$4:$B$2103,DATA!$X$4:$X$2103,"",0,1),""))</f>
        <v>SU01F0104</v>
      </c>
      <c r="W904" s="47" t="str">
        <f t="array" ref="W904">IF(B904="","",IFERROR(XLOOKUP(B904,DATA!$B$4:$B$2103,DATA!$H$4:$H$2103,"",0,1),""))</f>
        <v>CARROCERIA</v>
      </c>
      <c r="X904" s="47" t="str">
        <f t="shared" si="10"/>
        <v>2-ALTA</v>
      </c>
      <c r="Y904" s="65" t="str">
        <f t="shared" si="11"/>
        <v/>
      </c>
      <c r="Z904" s="47" t="str">
        <f t="shared" si="12"/>
        <v/>
      </c>
    </row>
    <row r="905" ht="15.75" customHeight="1">
      <c r="B905" s="52">
        <f>IF(DATA!B905="","",DATA!B905)</f>
        <v>80110029</v>
      </c>
      <c r="C905" s="52">
        <f t="array" ref="C905">IF(B905="","",IFERROR(XLOOKUP(B905,DATA!$B$4:$B$2103,DATA!$D$4:$D$2103,"",0,1),""))</f>
        <v>2461</v>
      </c>
      <c r="D905" s="52" t="str">
        <f t="array" ref="D905">IF(B905="","",IFERROR(XLOOKUP(B905,DATA!$B$4:$B$2103,DATA!$C$4:$C$2103,"",0,1),""))</f>
        <v>CINTA VHB 19MM*2MM*20MT TRANSPARENTE</v>
      </c>
      <c r="E905" s="52">
        <f t="array" ref="E905">IF(B905="","",IFERROR(XLOOKUP(B905,DATA!$B$4:$B$2103,DATA!$W$4:$W$2103,"",0,1),""))</f>
        <v>900057383</v>
      </c>
      <c r="F905" s="52" t="str">
        <f t="array" ref="F905">IF(B905="","",IFERROR(XLOOKUP(E905,PROVEEDORES!$A$2:$A$200,PROVEEDORES!$B$2:$B$200,"NO ENCONTRADO",0,1),""))</f>
        <v>WURTH COLOMBIA S.A.S.</v>
      </c>
      <c r="G905" s="52" t="str">
        <f t="array" ref="G905">IF(B905="","",IFERROR(XLOOKUP(B905,DATA!$B$4:$B$2103,DATA!$L$4:$L$2103,"",0,1),""))</f>
        <v>M</v>
      </c>
      <c r="H905" s="52">
        <f t="array" ref="H905">IF(B905="","",IFERROR(XLOOKUP(B905,DATA!$B$4:$B$2103,DATA!$E$4:$E$2103,0,0,1),0))</f>
        <v>128</v>
      </c>
      <c r="I905" s="53">
        <f t="array" ref="I905">IF(B905="","",IFERROR(XLOOKUP(B905,DATA!$B$4:$B$2103,DATA!$F$4:$F$2103,0,0,1),0))</f>
        <v>2138.24</v>
      </c>
      <c r="J905" s="53">
        <f t="shared" si="1"/>
        <v>273694.72</v>
      </c>
      <c r="K905" s="52">
        <f t="array" ref="K905">IF(B905="","",IFERROR(XLOOKUP(B905,DATA!$B$4:$B$2103,DATA!$N$4:$N$2103,0,0,1),0))</f>
        <v>3722</v>
      </c>
      <c r="L905" s="86">
        <f t="shared" si="2"/>
        <v>10.19726027</v>
      </c>
      <c r="M905" s="52">
        <f t="array" ref="M905">IF(B905="","",IFERROR(XLOOKUP(B905,DATA!$B$4:$B$2103,DATA!$P$4:$P$2103,0,0,1),0))</f>
        <v>0</v>
      </c>
      <c r="N905" s="52">
        <f t="shared" si="3"/>
        <v>36</v>
      </c>
      <c r="O905" s="52">
        <f t="shared" si="4"/>
        <v>107</v>
      </c>
      <c r="P905" s="52">
        <f t="shared" si="5"/>
        <v>13</v>
      </c>
      <c r="Q905" s="52" t="str">
        <f t="shared" si="6"/>
        <v>PRECAUCION</v>
      </c>
      <c r="R905" s="52" t="str">
        <f t="shared" si="7"/>
        <v>MONITOREAR 48H</v>
      </c>
      <c r="S905" s="52">
        <f t="shared" si="8"/>
        <v>0</v>
      </c>
      <c r="T905" s="53">
        <f t="shared" si="9"/>
        <v>0</v>
      </c>
      <c r="U905" s="52" t="str">
        <f t="array" ref="U905">IF(B905="","",IFERROR(XLOOKUP(B905,DATA!$B$4:$B$2103,DATA!$M$4:$M$2103,"",0,1),""))</f>
        <v>A</v>
      </c>
      <c r="V905" s="52" t="str">
        <f t="array" ref="V905">IF(B905="","",IFERROR(XLOOKUP(B905,DATA!$B$4:$B$2103,DATA!$X$4:$X$2103,"",0,1),""))</f>
        <v>SU01F0104</v>
      </c>
      <c r="W905" s="52" t="str">
        <f t="array" ref="W905">IF(B905="","",IFERROR(XLOOKUP(B905,DATA!$B$4:$B$2103,DATA!$H$4:$H$2103,"",0,1),""))</f>
        <v>CARROCERIA</v>
      </c>
      <c r="X905" s="52" t="str">
        <f t="shared" si="10"/>
        <v>2-ALTA</v>
      </c>
      <c r="Y905" s="87" t="str">
        <f t="shared" si="11"/>
        <v/>
      </c>
      <c r="Z905" s="52" t="str">
        <f t="shared" si="12"/>
        <v/>
      </c>
    </row>
    <row r="906" ht="15.75" customHeight="1">
      <c r="B906" s="47">
        <f>IF(DATA!B906="","",DATA!B906)</f>
        <v>80110030</v>
      </c>
      <c r="C906" s="47">
        <f t="array" ref="C906">IF(B906="","",IFERROR(XLOOKUP(B906,DATA!$B$4:$B$2103,DATA!$D$4:$D$2103,"",0,1),""))</f>
        <v>10700937</v>
      </c>
      <c r="D906" s="47" t="str">
        <f t="array" ref="D906">IF(B906="","",IFERROR(XLOOKUP(B906,DATA!$B$4:$B$2103,DATA!$C$4:$C$2103,"",0,1),""))</f>
        <v>CINTURON DE SEGURIDAD RETRACTABLE 2 PUNTOS COMPLETO</v>
      </c>
      <c r="E906" s="47">
        <f t="array" ref="E906">IF(B906="","",IFERROR(XLOOKUP(B906,DATA!$B$4:$B$2103,DATA!$W$4:$W$2103,"",0,1),""))</f>
        <v>830092963</v>
      </c>
      <c r="F906" s="47" t="str">
        <f t="array" ref="F906">IF(B906="","",IFERROR(XLOOKUP(E906,PROVEEDORES!$A$2:$A$200,PROVEEDORES!$B$2:$B$200,"NO ENCONTRADO",0,1),""))</f>
        <v>SUPERPOLO S.A.S</v>
      </c>
      <c r="G906" s="47" t="str">
        <f t="array" ref="G906">IF(B906="","",IFERROR(XLOOKUP(B906,DATA!$B$4:$B$2103,DATA!$L$4:$L$2103,"",0,1),""))</f>
        <v>UND</v>
      </c>
      <c r="H906" s="47">
        <f t="array" ref="H906">IF(B906="","",IFERROR(XLOOKUP(B906,DATA!$B$4:$B$2103,DATA!$E$4:$E$2103,0,0,1),0))</f>
        <v>0</v>
      </c>
      <c r="I906" s="48">
        <f t="array" ref="I906">IF(B906="","",IFERROR(XLOOKUP(B906,DATA!$B$4:$B$2103,DATA!$F$4:$F$2103,0,0,1),0))</f>
        <v>30899.54</v>
      </c>
      <c r="J906" s="48">
        <f t="shared" si="1"/>
        <v>0</v>
      </c>
      <c r="K906" s="47">
        <f t="array" ref="K906">IF(B906="","",IFERROR(XLOOKUP(B906,DATA!$B$4:$B$2103,DATA!$N$4:$N$2103,0,0,1),0))</f>
        <v>1126</v>
      </c>
      <c r="L906" s="85">
        <f t="shared" si="2"/>
        <v>3.084931507</v>
      </c>
      <c r="M906" s="47">
        <f t="array" ref="M906">IF(B906="","",IFERROR(XLOOKUP(B906,DATA!$B$4:$B$2103,DATA!$P$4:$P$2103,0,0,1),0))</f>
        <v>0</v>
      </c>
      <c r="N906" s="47">
        <f t="shared" si="3"/>
        <v>11</v>
      </c>
      <c r="O906" s="47">
        <f t="shared" si="4"/>
        <v>33</v>
      </c>
      <c r="P906" s="47">
        <f t="shared" si="5"/>
        <v>0</v>
      </c>
      <c r="Q906" s="47" t="str">
        <f t="shared" si="6"/>
        <v>CRITICO</v>
      </c>
      <c r="R906" s="47" t="str">
        <f t="shared" si="7"/>
        <v>PEDIR INMEDIATAMENTE</v>
      </c>
      <c r="S906" s="47">
        <f t="shared" si="8"/>
        <v>33</v>
      </c>
      <c r="T906" s="48">
        <f t="shared" si="9"/>
        <v>1019684.82</v>
      </c>
      <c r="U906" s="47" t="str">
        <f t="array" ref="U906">IF(B906="","",IFERROR(XLOOKUP(B906,DATA!$B$4:$B$2103,DATA!$M$4:$M$2103,"",0,1),""))</f>
        <v>A</v>
      </c>
      <c r="V906" s="47" t="str">
        <f t="array" ref="V906">IF(B906="","",IFERROR(XLOOKUP(B906,DATA!$B$4:$B$2103,DATA!$X$4:$X$2103,"",0,1),""))</f>
        <v>SU01D0205</v>
      </c>
      <c r="W906" s="47" t="str">
        <f t="array" ref="W906">IF(B906="","",IFERROR(XLOOKUP(B906,DATA!$B$4:$B$2103,DATA!$H$4:$H$2103,"",0,1),""))</f>
        <v>CARROCERIA</v>
      </c>
      <c r="X906" s="47" t="str">
        <f t="shared" si="10"/>
        <v>1-MAXIMA</v>
      </c>
      <c r="Y906" s="65">
        <f t="shared" si="11"/>
        <v>1126.00906</v>
      </c>
      <c r="Z906" s="47">
        <f t="shared" si="12"/>
        <v>80110030</v>
      </c>
    </row>
    <row r="907" ht="15.75" customHeight="1">
      <c r="B907" s="52">
        <f>IF(DATA!B907="","",DATA!B907)</f>
        <v>80110031</v>
      </c>
      <c r="C907" s="52">
        <f t="array" ref="C907">IF(B907="","",IFERROR(XLOOKUP(B907,DATA!$B$4:$B$2103,DATA!$D$4:$D$2103,"",0,1),""))</f>
        <v>10642457</v>
      </c>
      <c r="D907" s="52" t="str">
        <f t="array" ref="D907">IF(B907="","",IFERROR(XLOOKUP(B907,DATA!$B$4:$B$2103,DATA!$C$4:$C$2103,"",0,1),""))</f>
        <v>CINTURON DE SEGURIDAD RETRACTABLE LATERAL IZQUIERDO 3 PUNTOS COMPLETO</v>
      </c>
      <c r="E907" s="52">
        <f t="array" ref="E907">IF(B907="","",IFERROR(XLOOKUP(B907,DATA!$B$4:$B$2103,DATA!$W$4:$W$2103,"",0,1),""))</f>
        <v>830092963</v>
      </c>
      <c r="F907" s="52" t="str">
        <f t="array" ref="F907">IF(B907="","",IFERROR(XLOOKUP(E907,PROVEEDORES!$A$2:$A$200,PROVEEDORES!$B$2:$B$200,"NO ENCONTRADO",0,1),""))</f>
        <v>SUPERPOLO S.A.S</v>
      </c>
      <c r="G907" s="52" t="str">
        <f t="array" ref="G907">IF(B907="","",IFERROR(XLOOKUP(B907,DATA!$B$4:$B$2103,DATA!$L$4:$L$2103,"",0,1),""))</f>
        <v>UND</v>
      </c>
      <c r="H907" s="52">
        <f t="array" ref="H907">IF(B907="","",IFERROR(XLOOKUP(B907,DATA!$B$4:$B$2103,DATA!$E$4:$E$2103,0,0,1),0))</f>
        <v>0</v>
      </c>
      <c r="I907" s="53">
        <f t="array" ref="I907">IF(B907="","",IFERROR(XLOOKUP(B907,DATA!$B$4:$B$2103,DATA!$F$4:$F$2103,0,0,1),0))</f>
        <v>127000.4</v>
      </c>
      <c r="J907" s="53">
        <f t="shared" si="1"/>
        <v>0</v>
      </c>
      <c r="K907" s="52">
        <f t="array" ref="K907">IF(B907="","",IFERROR(XLOOKUP(B907,DATA!$B$4:$B$2103,DATA!$N$4:$N$2103,0,0,1),0))</f>
        <v>172</v>
      </c>
      <c r="L907" s="86">
        <f t="shared" si="2"/>
        <v>0.4712328767</v>
      </c>
      <c r="M907" s="52">
        <f t="array" ref="M907">IF(B907="","",IFERROR(XLOOKUP(B907,DATA!$B$4:$B$2103,DATA!$P$4:$P$2103,0,0,1),0))</f>
        <v>0</v>
      </c>
      <c r="N907" s="52">
        <f t="shared" si="3"/>
        <v>2</v>
      </c>
      <c r="O907" s="52">
        <f t="shared" si="4"/>
        <v>5</v>
      </c>
      <c r="P907" s="52">
        <f t="shared" si="5"/>
        <v>0</v>
      </c>
      <c r="Q907" s="52" t="str">
        <f t="shared" si="6"/>
        <v>CRITICO</v>
      </c>
      <c r="R907" s="52" t="str">
        <f t="shared" si="7"/>
        <v>PEDIR INMEDIATAMENTE</v>
      </c>
      <c r="S907" s="52">
        <f t="shared" si="8"/>
        <v>5</v>
      </c>
      <c r="T907" s="53">
        <f t="shared" si="9"/>
        <v>635002</v>
      </c>
      <c r="U907" s="52" t="str">
        <f t="array" ref="U907">IF(B907="","",IFERROR(XLOOKUP(B907,DATA!$B$4:$B$2103,DATA!$M$4:$M$2103,"",0,1),""))</f>
        <v>A</v>
      </c>
      <c r="V907" s="52" t="str">
        <f t="array" ref="V907">IF(B907="","",IFERROR(XLOOKUP(B907,DATA!$B$4:$B$2103,DATA!$X$4:$X$2103,"",0,1),""))</f>
        <v>SU01D0301</v>
      </c>
      <c r="W907" s="52" t="str">
        <f t="array" ref="W907">IF(B907="","",IFERROR(XLOOKUP(B907,DATA!$B$4:$B$2103,DATA!$H$4:$H$2103,"",0,1),""))</f>
        <v>CARROCERIA</v>
      </c>
      <c r="X907" s="52" t="str">
        <f t="shared" si="10"/>
        <v>1-MAXIMA</v>
      </c>
      <c r="Y907" s="87">
        <f t="shared" si="11"/>
        <v>172.00907</v>
      </c>
      <c r="Z907" s="52">
        <f t="shared" si="12"/>
        <v>80110031</v>
      </c>
    </row>
    <row r="908" ht="15.75" customHeight="1">
      <c r="B908" s="47">
        <f>IF(DATA!B908="","",DATA!B908)</f>
        <v>80110032</v>
      </c>
      <c r="C908" s="47">
        <f t="array" ref="C908">IF(B908="","",IFERROR(XLOOKUP(B908,DATA!$B$4:$B$2103,DATA!$D$4:$D$2103,"",0,1),""))</f>
        <v>10729823</v>
      </c>
      <c r="D908" s="47" t="str">
        <f t="array" ref="D908">IF(B908="","",IFERROR(XLOOKUP(B908,DATA!$B$4:$B$2103,DATA!$C$4:$C$2103,"",0,1),""))</f>
        <v>CLARABOYA</v>
      </c>
      <c r="E908" s="47">
        <f t="array" ref="E908">IF(B908="","",IFERROR(XLOOKUP(B908,DATA!$B$4:$B$2103,DATA!$W$4:$W$2103,"",0,1),""))</f>
        <v>900603232</v>
      </c>
      <c r="F908" s="47" t="str">
        <f t="array" ref="F908">IF(B908="","",IFERROR(XLOOKUP(E908,PROVEEDORES!$A$2:$A$200,PROVEEDORES!$B$2:$B$200,"NO ENCONTRADO",0,1),""))</f>
        <v>COMERCIALIZADORA DE AUTOPARTES E INDUSTRIAL UNIVERSAL SAS</v>
      </c>
      <c r="G908" s="47" t="str">
        <f t="array" ref="G908">IF(B908="","",IFERROR(XLOOKUP(B908,DATA!$B$4:$B$2103,DATA!$L$4:$L$2103,"",0,1),""))</f>
        <v>UND</v>
      </c>
      <c r="H908" s="47">
        <f t="array" ref="H908">IF(B908="","",IFERROR(XLOOKUP(B908,DATA!$B$4:$B$2103,DATA!$E$4:$E$2103,0,0,1),0))</f>
        <v>1</v>
      </c>
      <c r="I908" s="48">
        <f t="array" ref="I908">IF(B908="","",IFERROR(XLOOKUP(B908,DATA!$B$4:$B$2103,DATA!$F$4:$F$2103,0,0,1),0))</f>
        <v>665871.6</v>
      </c>
      <c r="J908" s="48">
        <f t="shared" si="1"/>
        <v>665871.6</v>
      </c>
      <c r="K908" s="47">
        <f t="array" ref="K908">IF(B908="","",IFERROR(XLOOKUP(B908,DATA!$B$4:$B$2103,DATA!$N$4:$N$2103,0,0,1),0))</f>
        <v>14</v>
      </c>
      <c r="L908" s="85">
        <f t="shared" si="2"/>
        <v>0.03835616438</v>
      </c>
      <c r="M908" s="47">
        <f t="array" ref="M908">IF(B908="","",IFERROR(XLOOKUP(B908,DATA!$B$4:$B$2103,DATA!$P$4:$P$2103,0,0,1),0))</f>
        <v>0</v>
      </c>
      <c r="N908" s="47">
        <f t="shared" si="3"/>
        <v>0</v>
      </c>
      <c r="O908" s="47">
        <f t="shared" si="4"/>
        <v>0</v>
      </c>
      <c r="P908" s="47">
        <f t="shared" si="5"/>
        <v>26</v>
      </c>
      <c r="Q908" s="47" t="str">
        <f t="shared" si="6"/>
        <v>OPTIMO</v>
      </c>
      <c r="R908" s="47" t="str">
        <f t="shared" si="7"/>
        <v>NIVEL OPTIMO</v>
      </c>
      <c r="S908" s="47">
        <f t="shared" si="8"/>
        <v>0</v>
      </c>
      <c r="T908" s="48">
        <f t="shared" si="9"/>
        <v>0</v>
      </c>
      <c r="U908" s="47" t="str">
        <f t="array" ref="U908">IF(B908="","",IFERROR(XLOOKUP(B908,DATA!$B$4:$B$2103,DATA!$M$4:$M$2103,"",0,1),""))</f>
        <v>A</v>
      </c>
      <c r="V908" s="47" t="str">
        <f t="array" ref="V908">IF(B908="","",IFERROR(XLOOKUP(B908,DATA!$B$4:$B$2103,DATA!$X$4:$X$2103,"",0,1),""))</f>
        <v>AREA 2</v>
      </c>
      <c r="W908" s="47" t="str">
        <f t="array" ref="W908">IF(B908="","",IFERROR(XLOOKUP(B908,DATA!$B$4:$B$2103,DATA!$H$4:$H$2103,"",0,1),""))</f>
        <v>CARROCERIA</v>
      </c>
      <c r="X908" s="47" t="str">
        <f t="shared" si="10"/>
        <v>2-ALTA</v>
      </c>
      <c r="Y908" s="65" t="str">
        <f t="shared" si="11"/>
        <v/>
      </c>
      <c r="Z908" s="47" t="str">
        <f t="shared" si="12"/>
        <v/>
      </c>
    </row>
    <row r="909" ht="15.75" customHeight="1">
      <c r="B909" s="52">
        <f>IF(DATA!B909="","",DATA!B909)</f>
        <v>80110033</v>
      </c>
      <c r="C909" s="52">
        <f t="array" ref="C909">IF(B909="","",IFERROR(XLOOKUP(B909,DATA!$B$4:$B$2103,DATA!$D$4:$D$2103,"",0,1),""))</f>
        <v>11288085</v>
      </c>
      <c r="D909" s="52" t="str">
        <f t="array" ref="D909">IF(B909="","",IFERROR(XLOOKUP(B909,DATA!$B$4:$B$2103,DATA!$C$4:$C$2103,"",0,1),""))</f>
        <v>CONJUNTO LIMPIA PARA BRISA LATERAL DERECHO</v>
      </c>
      <c r="E909" s="52">
        <f t="array" ref="E909">IF(B909="","",IFERROR(XLOOKUP(B909,DATA!$B$4:$B$2103,DATA!$W$4:$W$2103,"",0,1),""))</f>
        <v>830092963</v>
      </c>
      <c r="F909" s="52" t="str">
        <f t="array" ref="F909">IF(B909="","",IFERROR(XLOOKUP(E909,PROVEEDORES!$A$2:$A$200,PROVEEDORES!$B$2:$B$200,"NO ENCONTRADO",0,1),""))</f>
        <v>SUPERPOLO S.A.S</v>
      </c>
      <c r="G909" s="52" t="str">
        <f t="array" ref="G909">IF(B909="","",IFERROR(XLOOKUP(B909,DATA!$B$4:$B$2103,DATA!$L$4:$L$2103,"",0,1),""))</f>
        <v>UND</v>
      </c>
      <c r="H909" s="52">
        <f t="array" ref="H909">IF(B909="","",IFERROR(XLOOKUP(B909,DATA!$B$4:$B$2103,DATA!$E$4:$E$2103,0,0,1),0))</f>
        <v>0</v>
      </c>
      <c r="I909" s="53">
        <f t="array" ref="I909">IF(B909="","",IFERROR(XLOOKUP(B909,DATA!$B$4:$B$2103,DATA!$F$4:$F$2103,0,0,1),0))</f>
        <v>0</v>
      </c>
      <c r="J909" s="53">
        <f t="shared" si="1"/>
        <v>0</v>
      </c>
      <c r="K909" s="52">
        <f t="array" ref="K909">IF(B909="","",IFERROR(XLOOKUP(B909,DATA!$B$4:$B$2103,DATA!$N$4:$N$2103,0,0,1),0))</f>
        <v>0</v>
      </c>
      <c r="L909" s="86">
        <f t="shared" si="2"/>
        <v>0</v>
      </c>
      <c r="M909" s="52">
        <f t="array" ref="M909">IF(B909="","",IFERROR(XLOOKUP(B909,DATA!$B$4:$B$2103,DATA!$P$4:$P$2103,0,0,1),0))</f>
        <v>0</v>
      </c>
      <c r="N909" s="52">
        <f t="shared" si="3"/>
        <v>0</v>
      </c>
      <c r="O909" s="52">
        <f t="shared" si="4"/>
        <v>0</v>
      </c>
      <c r="P909" s="52" t="str">
        <f t="shared" si="5"/>
        <v/>
      </c>
      <c r="Q909" s="52" t="str">
        <f t="shared" si="6"/>
        <v>CRITICO</v>
      </c>
      <c r="R909" s="52" t="str">
        <f t="shared" si="7"/>
        <v>PEDIR INMEDIATAMENTE</v>
      </c>
      <c r="S909" s="52">
        <f t="shared" si="8"/>
        <v>0</v>
      </c>
      <c r="T909" s="53">
        <f t="shared" si="9"/>
        <v>0</v>
      </c>
      <c r="U909" s="52" t="str">
        <f t="array" ref="U909">IF(B909="","",IFERROR(XLOOKUP(B909,DATA!$B$4:$B$2103,DATA!$M$4:$M$2103,"",0,1),""))</f>
        <v>A</v>
      </c>
      <c r="V909" s="52" t="str">
        <f t="array" ref="V909">IF(B909="","",IFERROR(XLOOKUP(B909,DATA!$B$4:$B$2103,DATA!$X$4:$X$2103,"",0,1),""))</f>
        <v>A1</v>
      </c>
      <c r="W909" s="52" t="str">
        <f t="array" ref="W909">IF(B909="","",IFERROR(XLOOKUP(B909,DATA!$B$4:$B$2103,DATA!$H$4:$H$2103,"",0,1),""))</f>
        <v>CARROCERIA</v>
      </c>
      <c r="X909" s="52" t="str">
        <f t="shared" si="10"/>
        <v>1-MAXIMA</v>
      </c>
      <c r="Y909" s="87" t="str">
        <f t="shared" si="11"/>
        <v/>
      </c>
      <c r="Z909" s="52">
        <f t="shared" si="12"/>
        <v>80110033</v>
      </c>
    </row>
    <row r="910" ht="15.75" customHeight="1">
      <c r="B910" s="47">
        <f>IF(DATA!B910="","",DATA!B910)</f>
        <v>80110034</v>
      </c>
      <c r="C910" s="47">
        <f t="array" ref="C910">IF(B910="","",IFERROR(XLOOKUP(B910,DATA!$B$4:$B$2103,DATA!$D$4:$D$2103,"",0,1),""))</f>
        <v>11288084</v>
      </c>
      <c r="D910" s="47" t="str">
        <f t="array" ref="D910">IF(B910="","",IFERROR(XLOOKUP(B910,DATA!$B$4:$B$2103,DATA!$C$4:$C$2103,"",0,1),""))</f>
        <v>CONJUNTO LIMPIA PARA BRISA LATERAL IZQUIERDO</v>
      </c>
      <c r="E910" s="47">
        <f t="array" ref="E910">IF(B910="","",IFERROR(XLOOKUP(B910,DATA!$B$4:$B$2103,DATA!$W$4:$W$2103,"",0,1),""))</f>
        <v>830092963</v>
      </c>
      <c r="F910" s="47" t="str">
        <f t="array" ref="F910">IF(B910="","",IFERROR(XLOOKUP(E910,PROVEEDORES!$A$2:$A$200,PROVEEDORES!$B$2:$B$200,"NO ENCONTRADO",0,1),""))</f>
        <v>SUPERPOLO S.A.S</v>
      </c>
      <c r="G910" s="47" t="str">
        <f t="array" ref="G910">IF(B910="","",IFERROR(XLOOKUP(B910,DATA!$B$4:$B$2103,DATA!$L$4:$L$2103,"",0,1),""))</f>
        <v>UND</v>
      </c>
      <c r="H910" s="47">
        <f t="array" ref="H910">IF(B910="","",IFERROR(XLOOKUP(B910,DATA!$B$4:$B$2103,DATA!$E$4:$E$2103,0,0,1),0))</f>
        <v>0</v>
      </c>
      <c r="I910" s="48">
        <f t="array" ref="I910">IF(B910="","",IFERROR(XLOOKUP(B910,DATA!$B$4:$B$2103,DATA!$F$4:$F$2103,0,0,1),0))</f>
        <v>0</v>
      </c>
      <c r="J910" s="48">
        <f t="shared" si="1"/>
        <v>0</v>
      </c>
      <c r="K910" s="47">
        <f t="array" ref="K910">IF(B910="","",IFERROR(XLOOKUP(B910,DATA!$B$4:$B$2103,DATA!$N$4:$N$2103,0,0,1),0))</f>
        <v>0</v>
      </c>
      <c r="L910" s="85">
        <f t="shared" si="2"/>
        <v>0</v>
      </c>
      <c r="M910" s="47">
        <f t="array" ref="M910">IF(B910="","",IFERROR(XLOOKUP(B910,DATA!$B$4:$B$2103,DATA!$P$4:$P$2103,0,0,1),0))</f>
        <v>0</v>
      </c>
      <c r="N910" s="47">
        <f t="shared" si="3"/>
        <v>0</v>
      </c>
      <c r="O910" s="47">
        <f t="shared" si="4"/>
        <v>0</v>
      </c>
      <c r="P910" s="47" t="str">
        <f t="shared" si="5"/>
        <v/>
      </c>
      <c r="Q910" s="47" t="str">
        <f t="shared" si="6"/>
        <v>CRITICO</v>
      </c>
      <c r="R910" s="47" t="str">
        <f t="shared" si="7"/>
        <v>PEDIR INMEDIATAMENTE</v>
      </c>
      <c r="S910" s="47">
        <f t="shared" si="8"/>
        <v>0</v>
      </c>
      <c r="T910" s="48">
        <f t="shared" si="9"/>
        <v>0</v>
      </c>
      <c r="U910" s="47" t="str">
        <f t="array" ref="U910">IF(B910="","",IFERROR(XLOOKUP(B910,DATA!$B$4:$B$2103,DATA!$M$4:$M$2103,"",0,1),""))</f>
        <v>A</v>
      </c>
      <c r="V910" s="47" t="str">
        <f t="array" ref="V910">IF(B910="","",IFERROR(XLOOKUP(B910,DATA!$B$4:$B$2103,DATA!$X$4:$X$2103,"",0,1),""))</f>
        <v>A1</v>
      </c>
      <c r="W910" s="47" t="str">
        <f t="array" ref="W910">IF(B910="","",IFERROR(XLOOKUP(B910,DATA!$B$4:$B$2103,DATA!$H$4:$H$2103,"",0,1),""))</f>
        <v>CARROCERIA</v>
      </c>
      <c r="X910" s="47" t="str">
        <f t="shared" si="10"/>
        <v>1-MAXIMA</v>
      </c>
      <c r="Y910" s="65" t="str">
        <f t="shared" si="11"/>
        <v/>
      </c>
      <c r="Z910" s="47">
        <f t="shared" si="12"/>
        <v>80110034</v>
      </c>
    </row>
    <row r="911" ht="15.75" customHeight="1">
      <c r="B911" s="52">
        <f>IF(DATA!B911="","",DATA!B911)</f>
        <v>80110035</v>
      </c>
      <c r="C911" s="52">
        <f t="array" ref="C911">IF(B911="","",IFERROR(XLOOKUP(B911,DATA!$B$4:$B$2103,DATA!$D$4:$D$2103,"",0,1),""))</f>
        <v>10748293</v>
      </c>
      <c r="D911" s="52" t="str">
        <f t="array" ref="D911">IF(B911="","",IFERROR(XLOOKUP(B911,DATA!$B$4:$B$2103,DATA!$C$4:$C$2103,"",0,1),""))</f>
        <v>CONJUNTO INSUFLADOR EXTRACTOR</v>
      </c>
      <c r="E911" s="52">
        <f t="array" ref="E911">IF(B911="","",IFERROR(XLOOKUP(B911,DATA!$B$4:$B$2103,DATA!$W$4:$W$2103,"",0,1),""))</f>
        <v>830092963</v>
      </c>
      <c r="F911" s="52" t="str">
        <f t="array" ref="F911">IF(B911="","",IFERROR(XLOOKUP(E911,PROVEEDORES!$A$2:$A$200,PROVEEDORES!$B$2:$B$200,"NO ENCONTRADO",0,1),""))</f>
        <v>SUPERPOLO S.A.S</v>
      </c>
      <c r="G911" s="52" t="str">
        <f t="array" ref="G911">IF(B911="","",IFERROR(XLOOKUP(B911,DATA!$B$4:$B$2103,DATA!$L$4:$L$2103,"",0,1),""))</f>
        <v>UND</v>
      </c>
      <c r="H911" s="52">
        <f t="array" ref="H911">IF(B911="","",IFERROR(XLOOKUP(B911,DATA!$B$4:$B$2103,DATA!$E$4:$E$2103,0,0,1),0))</f>
        <v>3</v>
      </c>
      <c r="I911" s="53">
        <f t="array" ref="I911">IF(B911="","",IFERROR(XLOOKUP(B911,DATA!$B$4:$B$2103,DATA!$F$4:$F$2103,0,0,1),0))</f>
        <v>456800.5</v>
      </c>
      <c r="J911" s="53">
        <f t="shared" si="1"/>
        <v>1370401.5</v>
      </c>
      <c r="K911" s="52">
        <f t="array" ref="K911">IF(B911="","",IFERROR(XLOOKUP(B911,DATA!$B$4:$B$2103,DATA!$N$4:$N$2103,0,0,1),0))</f>
        <v>39</v>
      </c>
      <c r="L911" s="86">
        <f t="shared" si="2"/>
        <v>0.1068493151</v>
      </c>
      <c r="M911" s="52">
        <f t="array" ref="M911">IF(B911="","",IFERROR(XLOOKUP(B911,DATA!$B$4:$B$2103,DATA!$P$4:$P$2103,0,0,1),0))</f>
        <v>0</v>
      </c>
      <c r="N911" s="52">
        <f t="shared" si="3"/>
        <v>0</v>
      </c>
      <c r="O911" s="52">
        <f t="shared" si="4"/>
        <v>1</v>
      </c>
      <c r="P911" s="52">
        <f t="shared" si="5"/>
        <v>28</v>
      </c>
      <c r="Q911" s="52" t="str">
        <f t="shared" si="6"/>
        <v>OPTIMO</v>
      </c>
      <c r="R911" s="52" t="str">
        <f t="shared" si="7"/>
        <v>NIVEL OPTIMO</v>
      </c>
      <c r="S911" s="52">
        <f t="shared" si="8"/>
        <v>0</v>
      </c>
      <c r="T911" s="53">
        <f t="shared" si="9"/>
        <v>0</v>
      </c>
      <c r="U911" s="52" t="str">
        <f t="array" ref="U911">IF(B911="","",IFERROR(XLOOKUP(B911,DATA!$B$4:$B$2103,DATA!$M$4:$M$2103,"",0,1),""))</f>
        <v>A</v>
      </c>
      <c r="V911" s="52" t="str">
        <f t="array" ref="V911">IF(B911="","",IFERROR(XLOOKUP(B911,DATA!$B$4:$B$2103,DATA!$X$4:$X$2103,"",0,1),""))</f>
        <v>SU01D0109</v>
      </c>
      <c r="W911" s="52" t="str">
        <f t="array" ref="W911">IF(B911="","",IFERROR(XLOOKUP(B911,DATA!$B$4:$B$2103,DATA!$H$4:$H$2103,"",0,1),""))</f>
        <v>CARROCERIA</v>
      </c>
      <c r="X911" s="52" t="str">
        <f t="shared" si="10"/>
        <v>2-ALTA</v>
      </c>
      <c r="Y911" s="87" t="str">
        <f t="shared" si="11"/>
        <v/>
      </c>
      <c r="Z911" s="52" t="str">
        <f t="shared" si="12"/>
        <v/>
      </c>
    </row>
    <row r="912" ht="15.75" customHeight="1">
      <c r="B912" s="47">
        <f>IF(DATA!B912="","",DATA!B912)</f>
        <v>80110036</v>
      </c>
      <c r="C912" s="47">
        <f t="array" ref="C912">IF(B912="","",IFERROR(XLOOKUP(B912,DATA!$B$4:$B$2103,DATA!$D$4:$D$2103,"",0,1),""))</f>
        <v>10744175</v>
      </c>
      <c r="D912" s="47" t="str">
        <f t="array" ref="D912">IF(B912="","",IFERROR(XLOOKUP(B912,DATA!$B$4:$B$2103,DATA!$C$4:$C$2103,"",0,1),""))</f>
        <v>CONJUNTO RENOVADOR AIRE</v>
      </c>
      <c r="E912" s="47">
        <f t="array" ref="E912">IF(B912="","",IFERROR(XLOOKUP(B912,DATA!$B$4:$B$2103,DATA!$W$4:$W$2103,"",0,1),""))</f>
        <v>830092963</v>
      </c>
      <c r="F912" s="47" t="str">
        <f t="array" ref="F912">IF(B912="","",IFERROR(XLOOKUP(E912,PROVEEDORES!$A$2:$A$200,PROVEEDORES!$B$2:$B$200,"NO ENCONTRADO",0,1),""))</f>
        <v>SUPERPOLO S.A.S</v>
      </c>
      <c r="G912" s="47" t="str">
        <f t="array" ref="G912">IF(B912="","",IFERROR(XLOOKUP(B912,DATA!$B$4:$B$2103,DATA!$L$4:$L$2103,"",0,1),""))</f>
        <v>UND</v>
      </c>
      <c r="H912" s="47">
        <f t="array" ref="H912">IF(B912="","",IFERROR(XLOOKUP(B912,DATA!$B$4:$B$2103,DATA!$E$4:$E$2103,0,0,1),0))</f>
        <v>0</v>
      </c>
      <c r="I912" s="48">
        <f t="array" ref="I912">IF(B912="","",IFERROR(XLOOKUP(B912,DATA!$B$4:$B$2103,DATA!$F$4:$F$2103,0,0,1),0))</f>
        <v>200084</v>
      </c>
      <c r="J912" s="48">
        <f t="shared" si="1"/>
        <v>0</v>
      </c>
      <c r="K912" s="47">
        <f t="array" ref="K912">IF(B912="","",IFERROR(XLOOKUP(B912,DATA!$B$4:$B$2103,DATA!$N$4:$N$2103,0,0,1),0))</f>
        <v>25</v>
      </c>
      <c r="L912" s="85">
        <f t="shared" si="2"/>
        <v>0.06849315068</v>
      </c>
      <c r="M912" s="47">
        <f t="array" ref="M912">IF(B912="","",IFERROR(XLOOKUP(B912,DATA!$B$4:$B$2103,DATA!$P$4:$P$2103,0,0,1),0))</f>
        <v>0</v>
      </c>
      <c r="N912" s="47">
        <f t="shared" si="3"/>
        <v>0</v>
      </c>
      <c r="O912" s="47">
        <f t="shared" si="4"/>
        <v>0</v>
      </c>
      <c r="P912" s="47">
        <f t="shared" si="5"/>
        <v>0</v>
      </c>
      <c r="Q912" s="47" t="str">
        <f t="shared" si="6"/>
        <v>CRITICO</v>
      </c>
      <c r="R912" s="47" t="str">
        <f t="shared" si="7"/>
        <v>PEDIR INMEDIATAMENTE</v>
      </c>
      <c r="S912" s="47">
        <f t="shared" si="8"/>
        <v>0</v>
      </c>
      <c r="T912" s="48">
        <f t="shared" si="9"/>
        <v>0</v>
      </c>
      <c r="U912" s="47" t="str">
        <f t="array" ref="U912">IF(B912="","",IFERROR(XLOOKUP(B912,DATA!$B$4:$B$2103,DATA!$M$4:$M$2103,"",0,1),""))</f>
        <v>A</v>
      </c>
      <c r="V912" s="47" t="str">
        <f t="array" ref="V912">IF(B912="","",IFERROR(XLOOKUP(B912,DATA!$B$4:$B$2103,DATA!$X$4:$X$2103,"",0,1),""))</f>
        <v>SU01A0206</v>
      </c>
      <c r="W912" s="47" t="str">
        <f t="array" ref="W912">IF(B912="","",IFERROR(XLOOKUP(B912,DATA!$B$4:$B$2103,DATA!$H$4:$H$2103,"",0,1),""))</f>
        <v>CARROCERIA</v>
      </c>
      <c r="X912" s="47" t="str">
        <f t="shared" si="10"/>
        <v>1-MAXIMA</v>
      </c>
      <c r="Y912" s="65">
        <f t="shared" si="11"/>
        <v>25.00912</v>
      </c>
      <c r="Z912" s="47">
        <f t="shared" si="12"/>
        <v>80110036</v>
      </c>
    </row>
    <row r="913" ht="15.75" customHeight="1">
      <c r="B913" s="52">
        <f>IF(DATA!B913="","",DATA!B913)</f>
        <v>80110037</v>
      </c>
      <c r="C913" s="52">
        <f t="array" ref="C913">IF(B913="","",IFERROR(XLOOKUP(B913,DATA!$B$4:$B$2103,DATA!$D$4:$D$2103,"",0,1),""))</f>
        <v>17191511</v>
      </c>
      <c r="D913" s="52" t="str">
        <f t="array" ref="D913">IF(B913="","",IFERROR(XLOOKUP(B913,DATA!$B$4:$B$2103,DATA!$C$4:$C$2103,"",0,1),""))</f>
        <v>DIFUSOR AIRE TABLERO</v>
      </c>
      <c r="E913" s="52">
        <f t="array" ref="E913">IF(B913="","",IFERROR(XLOOKUP(B913,DATA!$B$4:$B$2103,DATA!$W$4:$W$2103,"",0,1),""))</f>
        <v>830092963</v>
      </c>
      <c r="F913" s="52" t="str">
        <f t="array" ref="F913">IF(B913="","",IFERROR(XLOOKUP(E913,PROVEEDORES!$A$2:$A$200,PROVEEDORES!$B$2:$B$200,"NO ENCONTRADO",0,1),""))</f>
        <v>SUPERPOLO S.A.S</v>
      </c>
      <c r="G913" s="52" t="str">
        <f t="array" ref="G913">IF(B913="","",IFERROR(XLOOKUP(B913,DATA!$B$4:$B$2103,DATA!$L$4:$L$2103,"",0,1),""))</f>
        <v>UND</v>
      </c>
      <c r="H913" s="52">
        <f t="array" ref="H913">IF(B913="","",IFERROR(XLOOKUP(B913,DATA!$B$4:$B$2103,DATA!$E$4:$E$2103,0,0,1),0))</f>
        <v>10</v>
      </c>
      <c r="I913" s="53">
        <f t="array" ref="I913">IF(B913="","",IFERROR(XLOOKUP(B913,DATA!$B$4:$B$2103,DATA!$F$4:$F$2103,0,0,1),0))</f>
        <v>17967.94</v>
      </c>
      <c r="J913" s="53">
        <f t="shared" si="1"/>
        <v>179679.4</v>
      </c>
      <c r="K913" s="52">
        <f t="array" ref="K913">IF(B913="","",IFERROR(XLOOKUP(B913,DATA!$B$4:$B$2103,DATA!$N$4:$N$2103,0,0,1),0))</f>
        <v>647</v>
      </c>
      <c r="L913" s="86">
        <f t="shared" si="2"/>
        <v>1.77260274</v>
      </c>
      <c r="M913" s="52">
        <f t="array" ref="M913">IF(B913="","",IFERROR(XLOOKUP(B913,DATA!$B$4:$B$2103,DATA!$P$4:$P$2103,0,0,1),0))</f>
        <v>0</v>
      </c>
      <c r="N913" s="52">
        <f t="shared" si="3"/>
        <v>6</v>
      </c>
      <c r="O913" s="52">
        <f t="shared" si="4"/>
        <v>18</v>
      </c>
      <c r="P913" s="52">
        <f t="shared" si="5"/>
        <v>6</v>
      </c>
      <c r="Q913" s="52" t="str">
        <f t="shared" si="6"/>
        <v>REORDEN INMEDIATO</v>
      </c>
      <c r="R913" s="52" t="str">
        <f t="shared" si="7"/>
        <v>GENERAR OC EN 24H</v>
      </c>
      <c r="S913" s="52">
        <f t="shared" si="8"/>
        <v>8</v>
      </c>
      <c r="T913" s="53">
        <f t="shared" si="9"/>
        <v>143743.52</v>
      </c>
      <c r="U913" s="52" t="str">
        <f t="array" ref="U913">IF(B913="","",IFERROR(XLOOKUP(B913,DATA!$B$4:$B$2103,DATA!$M$4:$M$2103,"",0,1),""))</f>
        <v>A</v>
      </c>
      <c r="V913" s="52" t="str">
        <f t="array" ref="V913">IF(B913="","",IFERROR(XLOOKUP(B913,DATA!$B$4:$B$2103,DATA!$X$4:$X$2103,"",0,1),""))</f>
        <v>SU01D0208</v>
      </c>
      <c r="W913" s="52" t="str">
        <f t="array" ref="W913">IF(B913="","",IFERROR(XLOOKUP(B913,DATA!$B$4:$B$2103,DATA!$H$4:$H$2103,"",0,1),""))</f>
        <v>CARROCERIA</v>
      </c>
      <c r="X913" s="52" t="str">
        <f t="shared" si="10"/>
        <v>2-ALTA</v>
      </c>
      <c r="Y913" s="87" t="str">
        <f t="shared" si="11"/>
        <v/>
      </c>
      <c r="Z913" s="52" t="str">
        <f t="shared" si="12"/>
        <v/>
      </c>
    </row>
    <row r="914" ht="15.75" customHeight="1">
      <c r="B914" s="47">
        <f>IF(DATA!B914="","",DATA!B914)</f>
        <v>80110038</v>
      </c>
      <c r="C914" s="47">
        <f t="array" ref="C914">IF(B914="","",IFERROR(XLOOKUP(B914,DATA!$B$4:$B$2103,DATA!$D$4:$D$2103,"",0,1),""))</f>
        <v>10125073</v>
      </c>
      <c r="D914" s="47" t="str">
        <f t="array" ref="D914">IF(B914="","",IFERROR(XLOOKUP(B914,DATA!$B$4:$B$2103,DATA!$C$4:$C$2103,"",0,1),""))</f>
        <v>DIFUSOR DE AIRE EN TABLERO</v>
      </c>
      <c r="E914" s="47">
        <f t="array" ref="E914">IF(B914="","",IFERROR(XLOOKUP(B914,DATA!$B$4:$B$2103,DATA!$W$4:$W$2103,"",0,1),""))</f>
        <v>900603232</v>
      </c>
      <c r="F914" s="47" t="str">
        <f t="array" ref="F914">IF(B914="","",IFERROR(XLOOKUP(E914,PROVEEDORES!$A$2:$A$200,PROVEEDORES!$B$2:$B$200,"NO ENCONTRADO",0,1),""))</f>
        <v>COMERCIALIZADORA DE AUTOPARTES E INDUSTRIAL UNIVERSAL SAS</v>
      </c>
      <c r="G914" s="47" t="str">
        <f t="array" ref="G914">IF(B914="","",IFERROR(XLOOKUP(B914,DATA!$B$4:$B$2103,DATA!$L$4:$L$2103,"",0,1),""))</f>
        <v>UND</v>
      </c>
      <c r="H914" s="47">
        <f t="array" ref="H914">IF(B914="","",IFERROR(XLOOKUP(B914,DATA!$B$4:$B$2103,DATA!$E$4:$E$2103,0,0,1),0))</f>
        <v>45</v>
      </c>
      <c r="I914" s="48">
        <f t="array" ref="I914">IF(B914="","",IFERROR(XLOOKUP(B914,DATA!$B$4:$B$2103,DATA!$F$4:$F$2103,0,0,1),0))</f>
        <v>26715.5</v>
      </c>
      <c r="J914" s="48">
        <f t="shared" si="1"/>
        <v>1202197.5</v>
      </c>
      <c r="K914" s="47">
        <f t="array" ref="K914">IF(B914="","",IFERROR(XLOOKUP(B914,DATA!$B$4:$B$2103,DATA!$N$4:$N$2103,0,0,1),0))</f>
        <v>1179</v>
      </c>
      <c r="L914" s="85">
        <f t="shared" si="2"/>
        <v>3.230136986</v>
      </c>
      <c r="M914" s="47">
        <f t="array" ref="M914">IF(B914="","",IFERROR(XLOOKUP(B914,DATA!$B$4:$B$2103,DATA!$P$4:$P$2103,0,0,1),0))</f>
        <v>0</v>
      </c>
      <c r="N914" s="47">
        <f t="shared" si="3"/>
        <v>11</v>
      </c>
      <c r="O914" s="47">
        <f t="shared" si="4"/>
        <v>34</v>
      </c>
      <c r="P914" s="47">
        <f t="shared" si="5"/>
        <v>14</v>
      </c>
      <c r="Q914" s="47" t="str">
        <f t="shared" si="6"/>
        <v>PRECAUCION</v>
      </c>
      <c r="R914" s="47" t="str">
        <f t="shared" si="7"/>
        <v>MONITOREAR 48H</v>
      </c>
      <c r="S914" s="47">
        <f t="shared" si="8"/>
        <v>0</v>
      </c>
      <c r="T914" s="48">
        <f t="shared" si="9"/>
        <v>0</v>
      </c>
      <c r="U914" s="47" t="str">
        <f t="array" ref="U914">IF(B914="","",IFERROR(XLOOKUP(B914,DATA!$B$4:$B$2103,DATA!$M$4:$M$2103,"",0,1),""))</f>
        <v>A</v>
      </c>
      <c r="V914" s="47" t="str">
        <f t="array" ref="V914">IF(B914="","",IFERROR(XLOOKUP(B914,DATA!$B$4:$B$2103,DATA!$X$4:$X$2103,"",0,1),""))</f>
        <v>SU01D0208</v>
      </c>
      <c r="W914" s="47" t="str">
        <f t="array" ref="W914">IF(B914="","",IFERROR(XLOOKUP(B914,DATA!$B$4:$B$2103,DATA!$H$4:$H$2103,"",0,1),""))</f>
        <v>CARROCERIA</v>
      </c>
      <c r="X914" s="47" t="str">
        <f t="shared" si="10"/>
        <v>2-ALTA</v>
      </c>
      <c r="Y914" s="65" t="str">
        <f t="shared" si="11"/>
        <v/>
      </c>
      <c r="Z914" s="47" t="str">
        <f t="shared" si="12"/>
        <v/>
      </c>
    </row>
    <row r="915" ht="15.75" customHeight="1">
      <c r="B915" s="52">
        <f>IF(DATA!B915="","",DATA!B915)</f>
        <v>80110039</v>
      </c>
      <c r="C915" s="52">
        <f t="array" ref="C915">IF(B915="","",IFERROR(XLOOKUP(B915,DATA!$B$4:$B$2103,DATA!$D$4:$D$2103,"",0,1),""))</f>
        <v>674</v>
      </c>
      <c r="D915" s="52" t="str">
        <f t="array" ref="D915">IF(B915="","",IFERROR(XLOOKUP(B915,DATA!$B$4:$B$2103,DATA!$C$4:$C$2103,"",0,1),""))</f>
        <v>DISCO DE CORTE DW8062 4.5"</v>
      </c>
      <c r="E915" s="52">
        <f t="array" ref="E915">IF(B915="","",IFERROR(XLOOKUP(B915,DATA!$B$4:$B$2103,DATA!$W$4:$W$2103,"",0,1),""))</f>
        <v>900449648</v>
      </c>
      <c r="F915" s="52" t="str">
        <f t="array" ref="F915">IF(B915="","",IFERROR(XLOOKUP(E915,PROVEEDORES!$A$2:$A$200,PROVEEDORES!$B$2:$B$200,"NO ENCONTRADO",0,1),""))</f>
        <v>SUMILOGISTICA S.A.S.</v>
      </c>
      <c r="G915" s="52" t="str">
        <f t="array" ref="G915">IF(B915="","",IFERROR(XLOOKUP(B915,DATA!$B$4:$B$2103,DATA!$L$4:$L$2103,"",0,1),""))</f>
        <v>UND</v>
      </c>
      <c r="H915" s="52">
        <f t="array" ref="H915">IF(B915="","",IFERROR(XLOOKUP(B915,DATA!$B$4:$B$2103,DATA!$E$4:$E$2103,0,0,1),0))</f>
        <v>75</v>
      </c>
      <c r="I915" s="53">
        <f t="array" ref="I915">IF(B915="","",IFERROR(XLOOKUP(B915,DATA!$B$4:$B$2103,DATA!$F$4:$F$2103,0,0,1),0))</f>
        <v>4436.32</v>
      </c>
      <c r="J915" s="53">
        <f t="shared" si="1"/>
        <v>332724</v>
      </c>
      <c r="K915" s="52">
        <f t="array" ref="K915">IF(B915="","",IFERROR(XLOOKUP(B915,DATA!$B$4:$B$2103,DATA!$N$4:$N$2103,0,0,1),0))</f>
        <v>1790</v>
      </c>
      <c r="L915" s="86">
        <f t="shared" si="2"/>
        <v>4.904109589</v>
      </c>
      <c r="M915" s="52">
        <f t="array" ref="M915">IF(B915="","",IFERROR(XLOOKUP(B915,DATA!$B$4:$B$2103,DATA!$P$4:$P$2103,0,0,1),0))</f>
        <v>0</v>
      </c>
      <c r="N915" s="52">
        <f t="shared" si="3"/>
        <v>17</v>
      </c>
      <c r="O915" s="52">
        <f t="shared" si="4"/>
        <v>51</v>
      </c>
      <c r="P915" s="52">
        <f t="shared" si="5"/>
        <v>15</v>
      </c>
      <c r="Q915" s="52" t="str">
        <f t="shared" si="6"/>
        <v>PRECAUCION</v>
      </c>
      <c r="R915" s="52" t="str">
        <f t="shared" si="7"/>
        <v>MONITOREAR 48H</v>
      </c>
      <c r="S915" s="52">
        <f t="shared" si="8"/>
        <v>0</v>
      </c>
      <c r="T915" s="53">
        <f t="shared" si="9"/>
        <v>0</v>
      </c>
      <c r="U915" s="52" t="str">
        <f t="array" ref="U915">IF(B915="","",IFERROR(XLOOKUP(B915,DATA!$B$4:$B$2103,DATA!$M$4:$M$2103,"",0,1),""))</f>
        <v>A</v>
      </c>
      <c r="V915" s="52" t="str">
        <f t="array" ref="V915">IF(B915="","",IFERROR(XLOOKUP(B915,DATA!$B$4:$B$2103,DATA!$X$4:$X$2103,"",0,1),""))</f>
        <v>SU01E0203</v>
      </c>
      <c r="W915" s="52" t="str">
        <f t="array" ref="W915">IF(B915="","",IFERROR(XLOOKUP(B915,DATA!$B$4:$B$2103,DATA!$H$4:$H$2103,"",0,1),""))</f>
        <v>CARROCERIA</v>
      </c>
      <c r="X915" s="52" t="str">
        <f t="shared" si="10"/>
        <v>2-ALTA</v>
      </c>
      <c r="Y915" s="87" t="str">
        <f t="shared" si="11"/>
        <v/>
      </c>
      <c r="Z915" s="52" t="str">
        <f t="shared" si="12"/>
        <v/>
      </c>
    </row>
    <row r="916" ht="15.75" customHeight="1">
      <c r="B916" s="47">
        <f>IF(DATA!B916="","",DATA!B916)</f>
        <v>80110040</v>
      </c>
      <c r="C916" s="47">
        <f t="array" ref="C916">IF(B916="","",IFERROR(XLOOKUP(B916,DATA!$B$4:$B$2103,DATA!$D$4:$D$2103,"",0,1),""))</f>
        <v>380</v>
      </c>
      <c r="D916" s="47" t="str">
        <f t="array" ref="D916">IF(B916="","",IFERROR(XLOOKUP(B916,DATA!$B$4:$B$2103,DATA!$C$4:$C$2103,"",0,1),""))</f>
        <v>DISCO DE PULIR</v>
      </c>
      <c r="E916" s="47">
        <f t="array" ref="E916">IF(B916="","",IFERROR(XLOOKUP(B916,DATA!$B$4:$B$2103,DATA!$W$4:$W$2103,"",0,1),""))</f>
        <v>900449648</v>
      </c>
      <c r="F916" s="47" t="str">
        <f t="array" ref="F916">IF(B916="","",IFERROR(XLOOKUP(E916,PROVEEDORES!$A$2:$A$200,PROVEEDORES!$B$2:$B$200,"NO ENCONTRADO",0,1),""))</f>
        <v>SUMILOGISTICA S.A.S.</v>
      </c>
      <c r="G916" s="47" t="str">
        <f t="array" ref="G916">IF(B916="","",IFERROR(XLOOKUP(B916,DATA!$B$4:$B$2103,DATA!$L$4:$L$2103,"",0,1),""))</f>
        <v>UND</v>
      </c>
      <c r="H916" s="47">
        <f t="array" ref="H916">IF(B916="","",IFERROR(XLOOKUP(B916,DATA!$B$4:$B$2103,DATA!$E$4:$E$2103,0,0,1),0))</f>
        <v>12</v>
      </c>
      <c r="I916" s="48">
        <f t="array" ref="I916">IF(B916="","",IFERROR(XLOOKUP(B916,DATA!$B$4:$B$2103,DATA!$F$4:$F$2103,0,0,1),0))</f>
        <v>4854.01</v>
      </c>
      <c r="J916" s="48">
        <f t="shared" si="1"/>
        <v>58248.12</v>
      </c>
      <c r="K916" s="47">
        <f t="array" ref="K916">IF(B916="","",IFERROR(XLOOKUP(B916,DATA!$B$4:$B$2103,DATA!$N$4:$N$2103,0,0,1),0))</f>
        <v>417</v>
      </c>
      <c r="L916" s="85">
        <f t="shared" si="2"/>
        <v>1.142465753</v>
      </c>
      <c r="M916" s="47">
        <f t="array" ref="M916">IF(B916="","",IFERROR(XLOOKUP(B916,DATA!$B$4:$B$2103,DATA!$P$4:$P$2103,0,0,1),0))</f>
        <v>0</v>
      </c>
      <c r="N916" s="47">
        <f t="shared" si="3"/>
        <v>4</v>
      </c>
      <c r="O916" s="47">
        <f t="shared" si="4"/>
        <v>12</v>
      </c>
      <c r="P916" s="47">
        <f t="shared" si="5"/>
        <v>11</v>
      </c>
      <c r="Q916" s="47" t="str">
        <f t="shared" si="6"/>
        <v>REORDEN INMEDIATO</v>
      </c>
      <c r="R916" s="47" t="str">
        <f t="shared" si="7"/>
        <v>GENERAR OC EN 24H</v>
      </c>
      <c r="S916" s="47">
        <f t="shared" si="8"/>
        <v>0</v>
      </c>
      <c r="T916" s="48">
        <f t="shared" si="9"/>
        <v>0</v>
      </c>
      <c r="U916" s="47" t="str">
        <f t="array" ref="U916">IF(B916="","",IFERROR(XLOOKUP(B916,DATA!$B$4:$B$2103,DATA!$M$4:$M$2103,"",0,1),""))</f>
        <v>A</v>
      </c>
      <c r="V916" s="47" t="str">
        <f t="array" ref="V916">IF(B916="","",IFERROR(XLOOKUP(B916,DATA!$B$4:$B$2103,DATA!$X$4:$X$2103,"",0,1),""))</f>
        <v>SU01D0203</v>
      </c>
      <c r="W916" s="47" t="str">
        <f t="array" ref="W916">IF(B916="","",IFERROR(XLOOKUP(B916,DATA!$B$4:$B$2103,DATA!$H$4:$H$2103,"",0,1),""))</f>
        <v>CARROCERIA</v>
      </c>
      <c r="X916" s="47" t="str">
        <f t="shared" si="10"/>
        <v>2-ALTA</v>
      </c>
      <c r="Y916" s="65" t="str">
        <f t="shared" si="11"/>
        <v/>
      </c>
      <c r="Z916" s="47" t="str">
        <f t="shared" si="12"/>
        <v/>
      </c>
    </row>
    <row r="917" ht="15.75" customHeight="1">
      <c r="B917" s="52">
        <f>IF(DATA!B917="","",DATA!B917)</f>
        <v>80110041</v>
      </c>
      <c r="C917" s="52">
        <f t="array" ref="C917">IF(B917="","",IFERROR(XLOOKUP(B917,DATA!$B$4:$B$2103,DATA!$D$4:$D$2103,"",0,1),""))</f>
        <v>10707381</v>
      </c>
      <c r="D917" s="52" t="str">
        <f t="array" ref="D917">IF(B917="","",IFERROR(XLOOKUP(B917,DATA!$B$4:$B$2103,DATA!$C$4:$C$2103,"",0,1),""))</f>
        <v>ESPEJO INTERNO 397*113 MM</v>
      </c>
      <c r="E917" s="52">
        <f t="array" ref="E917">IF(B917="","",IFERROR(XLOOKUP(B917,DATA!$B$4:$B$2103,DATA!$W$4:$W$2103,"",0,1),""))</f>
        <v>900603232</v>
      </c>
      <c r="F917" s="52" t="str">
        <f t="array" ref="F917">IF(B917="","",IFERROR(XLOOKUP(E917,PROVEEDORES!$A$2:$A$200,PROVEEDORES!$B$2:$B$200,"NO ENCONTRADO",0,1),""))</f>
        <v>COMERCIALIZADORA DE AUTOPARTES E INDUSTRIAL UNIVERSAL SAS</v>
      </c>
      <c r="G917" s="52" t="str">
        <f t="array" ref="G917">IF(B917="","",IFERROR(XLOOKUP(B917,DATA!$B$4:$B$2103,DATA!$L$4:$L$2103,"",0,1),""))</f>
        <v>UND</v>
      </c>
      <c r="H917" s="52">
        <f t="array" ref="H917">IF(B917="","",IFERROR(XLOOKUP(B917,DATA!$B$4:$B$2103,DATA!$E$4:$E$2103,0,0,1),0))</f>
        <v>2</v>
      </c>
      <c r="I917" s="53">
        <f t="array" ref="I917">IF(B917="","",IFERROR(XLOOKUP(B917,DATA!$B$4:$B$2103,DATA!$F$4:$F$2103,0,0,1),0))</f>
        <v>49800.31</v>
      </c>
      <c r="J917" s="53">
        <f t="shared" si="1"/>
        <v>99600.62</v>
      </c>
      <c r="K917" s="52">
        <f t="array" ref="K917">IF(B917="","",IFERROR(XLOOKUP(B917,DATA!$B$4:$B$2103,DATA!$N$4:$N$2103,0,0,1),0))</f>
        <v>51</v>
      </c>
      <c r="L917" s="86">
        <f t="shared" si="2"/>
        <v>0.1397260274</v>
      </c>
      <c r="M917" s="52">
        <f t="array" ref="M917">IF(B917="","",IFERROR(XLOOKUP(B917,DATA!$B$4:$B$2103,DATA!$P$4:$P$2103,0,0,1),0))</f>
        <v>0</v>
      </c>
      <c r="N917" s="52">
        <f t="shared" si="3"/>
        <v>0</v>
      </c>
      <c r="O917" s="52">
        <f t="shared" si="4"/>
        <v>1</v>
      </c>
      <c r="P917" s="52">
        <f t="shared" si="5"/>
        <v>14</v>
      </c>
      <c r="Q917" s="52" t="str">
        <f t="shared" si="6"/>
        <v>PRECAUCION</v>
      </c>
      <c r="R917" s="52" t="str">
        <f t="shared" si="7"/>
        <v>MONITOREAR 48H</v>
      </c>
      <c r="S917" s="52">
        <f t="shared" si="8"/>
        <v>0</v>
      </c>
      <c r="T917" s="53">
        <f t="shared" si="9"/>
        <v>0</v>
      </c>
      <c r="U917" s="52" t="str">
        <f t="array" ref="U917">IF(B917="","",IFERROR(XLOOKUP(B917,DATA!$B$4:$B$2103,DATA!$M$4:$M$2103,"",0,1),""))</f>
        <v>A</v>
      </c>
      <c r="V917" s="52" t="str">
        <f t="array" ref="V917">IF(B917="","",IFERROR(XLOOKUP(B917,DATA!$B$4:$B$2103,DATA!$X$4:$X$2103,"",0,1),""))</f>
        <v>SU01D0107</v>
      </c>
      <c r="W917" s="52" t="str">
        <f t="array" ref="W917">IF(B917="","",IFERROR(XLOOKUP(B917,DATA!$B$4:$B$2103,DATA!$H$4:$H$2103,"",0,1),""))</f>
        <v>CARROCERIA</v>
      </c>
      <c r="X917" s="52" t="str">
        <f t="shared" si="10"/>
        <v>2-ALTA</v>
      </c>
      <c r="Y917" s="87" t="str">
        <f t="shared" si="11"/>
        <v/>
      </c>
      <c r="Z917" s="52" t="str">
        <f t="shared" si="12"/>
        <v/>
      </c>
    </row>
    <row r="918" ht="15.75" customHeight="1">
      <c r="B918" s="47">
        <f>IF(DATA!B918="","",DATA!B918)</f>
        <v>80110042</v>
      </c>
      <c r="C918" s="47">
        <f t="array" ref="C918">IF(B918="","",IFERROR(XLOOKUP(B918,DATA!$B$4:$B$2103,DATA!$D$4:$D$2103,"",0,1),""))</f>
        <v>11289820</v>
      </c>
      <c r="D918" s="47" t="str">
        <f t="array" ref="D918">IF(B918="","",IFERROR(XLOOKUP(B918,DATA!$B$4:$B$2103,DATA!$C$4:$C$2103,"",0,1),""))</f>
        <v>ESPEJO RETROVISOR EXTERNO DERECHO</v>
      </c>
      <c r="E918" s="47">
        <f t="array" ref="E918">IF(B918="","",IFERROR(XLOOKUP(B918,DATA!$B$4:$B$2103,DATA!$W$4:$W$2103,"",0,1),""))</f>
        <v>900603232</v>
      </c>
      <c r="F918" s="47" t="str">
        <f t="array" ref="F918">IF(B918="","",IFERROR(XLOOKUP(E918,PROVEEDORES!$A$2:$A$200,PROVEEDORES!$B$2:$B$200,"NO ENCONTRADO",0,1),""))</f>
        <v>COMERCIALIZADORA DE AUTOPARTES E INDUSTRIAL UNIVERSAL SAS</v>
      </c>
      <c r="G918" s="47" t="str">
        <f t="array" ref="G918">IF(B918="","",IFERROR(XLOOKUP(B918,DATA!$B$4:$B$2103,DATA!$L$4:$L$2103,"",0,1),""))</f>
        <v>UND</v>
      </c>
      <c r="H918" s="47">
        <f t="array" ref="H918">IF(B918="","",IFERROR(XLOOKUP(B918,DATA!$B$4:$B$2103,DATA!$E$4:$E$2103,0,0,1),0))</f>
        <v>8</v>
      </c>
      <c r="I918" s="48">
        <f t="array" ref="I918">IF(B918="","",IFERROR(XLOOKUP(B918,DATA!$B$4:$B$2103,DATA!$F$4:$F$2103,0,0,1),0))</f>
        <v>56359.59</v>
      </c>
      <c r="J918" s="48">
        <f t="shared" si="1"/>
        <v>450876.72</v>
      </c>
      <c r="K918" s="47">
        <f t="array" ref="K918">IF(B918="","",IFERROR(XLOOKUP(B918,DATA!$B$4:$B$2103,DATA!$N$4:$N$2103,0,0,1),0))</f>
        <v>1001</v>
      </c>
      <c r="L918" s="85">
        <f t="shared" si="2"/>
        <v>2.742465753</v>
      </c>
      <c r="M918" s="47">
        <f t="array" ref="M918">IF(B918="","",IFERROR(XLOOKUP(B918,DATA!$B$4:$B$2103,DATA!$P$4:$P$2103,0,0,1),0))</f>
        <v>0</v>
      </c>
      <c r="N918" s="47">
        <f t="shared" si="3"/>
        <v>10</v>
      </c>
      <c r="O918" s="47">
        <f t="shared" si="4"/>
        <v>29</v>
      </c>
      <c r="P918" s="47">
        <f t="shared" si="5"/>
        <v>3</v>
      </c>
      <c r="Q918" s="47" t="str">
        <f t="shared" si="6"/>
        <v>REORDEN INMEDIATO</v>
      </c>
      <c r="R918" s="47" t="str">
        <f t="shared" si="7"/>
        <v>GENERAR OC EN 24H</v>
      </c>
      <c r="S918" s="47">
        <f t="shared" si="8"/>
        <v>21</v>
      </c>
      <c r="T918" s="48">
        <f t="shared" si="9"/>
        <v>1183551.39</v>
      </c>
      <c r="U918" s="47" t="str">
        <f t="array" ref="U918">IF(B918="","",IFERROR(XLOOKUP(B918,DATA!$B$4:$B$2103,DATA!$M$4:$M$2103,"",0,1),""))</f>
        <v>A</v>
      </c>
      <c r="V918" s="47" t="str">
        <f t="array" ref="V918">IF(B918="","",IFERROR(XLOOKUP(B918,DATA!$B$4:$B$2103,DATA!$X$4:$X$2103,"",0,1),""))</f>
        <v>SU01A0208</v>
      </c>
      <c r="W918" s="47" t="str">
        <f t="array" ref="W918">IF(B918="","",IFERROR(XLOOKUP(B918,DATA!$B$4:$B$2103,DATA!$H$4:$H$2103,"",0,1),""))</f>
        <v>CARROCERIA</v>
      </c>
      <c r="X918" s="47" t="str">
        <f t="shared" si="10"/>
        <v>2-ALTA</v>
      </c>
      <c r="Y918" s="65" t="str">
        <f t="shared" si="11"/>
        <v/>
      </c>
      <c r="Z918" s="47" t="str">
        <f t="shared" si="12"/>
        <v/>
      </c>
    </row>
    <row r="919" ht="15.75" customHeight="1">
      <c r="B919" s="52" t="str">
        <f>IF(DATA!B919="","",DATA!B919)</f>
        <v>80110042-R</v>
      </c>
      <c r="C919" s="52">
        <f t="array" ref="C919">IF(B919="","",IFERROR(XLOOKUP(B919,DATA!$B$4:$B$2103,DATA!$D$4:$D$2103,"",0,1),""))</f>
        <v>11289820</v>
      </c>
      <c r="D919" s="52" t="str">
        <f t="array" ref="D919">IF(B919="","",IFERROR(XLOOKUP(B919,DATA!$B$4:$B$2103,DATA!$C$4:$C$2103,"",0,1),""))</f>
        <v>ESPEJO RETROVISOR EXTERNO DERECHO</v>
      </c>
      <c r="E919" s="52">
        <f t="array" ref="E919">IF(B919="","",IFERROR(XLOOKUP(B919,DATA!$B$4:$B$2103,DATA!$W$4:$W$2103,"",0,1),""))</f>
        <v>900472952</v>
      </c>
      <c r="F919" s="52" t="str">
        <f t="array" ref="F919">IF(B919="","",IFERROR(XLOOKUP(E919,PROVEEDORES!$A$2:$A$200,PROVEEDORES!$B$2:$B$200,"NO ENCONTRADO",0,1),""))</f>
        <v>DISTRIBUTION GLASS SAS</v>
      </c>
      <c r="G919" s="52" t="str">
        <f t="array" ref="G919">IF(B919="","",IFERROR(XLOOKUP(B919,DATA!$B$4:$B$2103,DATA!$L$4:$L$2103,"",0,1),""))</f>
        <v>UND</v>
      </c>
      <c r="H919" s="52">
        <f t="array" ref="H919">IF(B919="","",IFERROR(XLOOKUP(B919,DATA!$B$4:$B$2103,DATA!$E$4:$E$2103,0,0,1),0))</f>
        <v>0</v>
      </c>
      <c r="I919" s="53">
        <f t="array" ref="I919">IF(B919="","",IFERROR(XLOOKUP(B919,DATA!$B$4:$B$2103,DATA!$F$4:$F$2103,0,0,1),0))</f>
        <v>41161.63</v>
      </c>
      <c r="J919" s="53">
        <f t="shared" si="1"/>
        <v>0</v>
      </c>
      <c r="K919" s="52">
        <f t="array" ref="K919">IF(B919="","",IFERROR(XLOOKUP(B919,DATA!$B$4:$B$2103,DATA!$N$4:$N$2103,0,0,1),0))</f>
        <v>122</v>
      </c>
      <c r="L919" s="86">
        <f t="shared" si="2"/>
        <v>0.3342465753</v>
      </c>
      <c r="M919" s="52">
        <f t="array" ref="M919">IF(B919="","",IFERROR(XLOOKUP(B919,DATA!$B$4:$B$2103,DATA!$P$4:$P$2103,0,0,1),0))</f>
        <v>0</v>
      </c>
      <c r="N919" s="52">
        <f t="shared" si="3"/>
        <v>1</v>
      </c>
      <c r="O919" s="52">
        <f t="shared" si="4"/>
        <v>3</v>
      </c>
      <c r="P919" s="52">
        <f t="shared" si="5"/>
        <v>0</v>
      </c>
      <c r="Q919" s="52" t="str">
        <f t="shared" si="6"/>
        <v>CRITICO</v>
      </c>
      <c r="R919" s="52" t="str">
        <f t="shared" si="7"/>
        <v>PEDIR INMEDIATAMENTE</v>
      </c>
      <c r="S919" s="52">
        <f t="shared" si="8"/>
        <v>3</v>
      </c>
      <c r="T919" s="53">
        <f t="shared" si="9"/>
        <v>123484.89</v>
      </c>
      <c r="U919" s="52" t="str">
        <f t="array" ref="U919">IF(B919="","",IFERROR(XLOOKUP(B919,DATA!$B$4:$B$2103,DATA!$M$4:$M$2103,"",0,1),""))</f>
        <v>A</v>
      </c>
      <c r="V919" s="52" t="str">
        <f t="array" ref="V919">IF(B919="","",IFERROR(XLOOKUP(B919,DATA!$B$4:$B$2103,DATA!$X$4:$X$2103,"",0,1),""))</f>
        <v>SU01C0202</v>
      </c>
      <c r="W919" s="52" t="str">
        <f t="array" ref="W919">IF(B919="","",IFERROR(XLOOKUP(B919,DATA!$B$4:$B$2103,DATA!$H$4:$H$2103,"",0,1),""))</f>
        <v>CARROCERIA</v>
      </c>
      <c r="X919" s="52" t="str">
        <f t="shared" si="10"/>
        <v>1-MAXIMA</v>
      </c>
      <c r="Y919" s="87">
        <f t="shared" si="11"/>
        <v>122.00919</v>
      </c>
      <c r="Z919" s="52" t="str">
        <f t="shared" si="12"/>
        <v>80110042-R</v>
      </c>
    </row>
    <row r="920" ht="15.75" customHeight="1">
      <c r="B920" s="47">
        <f>IF(DATA!B920="","",DATA!B920)</f>
        <v>80110043</v>
      </c>
      <c r="C920" s="47">
        <f t="array" ref="C920">IF(B920="","",IFERROR(XLOOKUP(B920,DATA!$B$4:$B$2103,DATA!$D$4:$D$2103,"",0,1),""))</f>
        <v>11289738</v>
      </c>
      <c r="D920" s="47" t="str">
        <f t="array" ref="D920">IF(B920="","",IFERROR(XLOOKUP(B920,DATA!$B$4:$B$2103,DATA!$C$4:$C$2103,"",0,1),""))</f>
        <v>ESPEJO RETROVISOR EXTERNO IZQUIERDO</v>
      </c>
      <c r="E920" s="47">
        <f t="array" ref="E920">IF(B920="","",IFERROR(XLOOKUP(B920,DATA!$B$4:$B$2103,DATA!$W$4:$W$2103,"",0,1),""))</f>
        <v>900603232</v>
      </c>
      <c r="F920" s="47" t="str">
        <f t="array" ref="F920">IF(B920="","",IFERROR(XLOOKUP(E920,PROVEEDORES!$A$2:$A$200,PROVEEDORES!$B$2:$B$200,"NO ENCONTRADO",0,1),""))</f>
        <v>COMERCIALIZADORA DE AUTOPARTES E INDUSTRIAL UNIVERSAL SAS</v>
      </c>
      <c r="G920" s="47" t="str">
        <f t="array" ref="G920">IF(B920="","",IFERROR(XLOOKUP(B920,DATA!$B$4:$B$2103,DATA!$L$4:$L$2103,"",0,1),""))</f>
        <v>UND</v>
      </c>
      <c r="H920" s="47">
        <f t="array" ref="H920">IF(B920="","",IFERROR(XLOOKUP(B920,DATA!$B$4:$B$2103,DATA!$E$4:$E$2103,0,0,1),0))</f>
        <v>20</v>
      </c>
      <c r="I920" s="48">
        <f t="array" ref="I920">IF(B920="","",IFERROR(XLOOKUP(B920,DATA!$B$4:$B$2103,DATA!$F$4:$F$2103,0,0,1),0))</f>
        <v>56982.66</v>
      </c>
      <c r="J920" s="48">
        <f t="shared" si="1"/>
        <v>1139653.2</v>
      </c>
      <c r="K920" s="47">
        <f t="array" ref="K920">IF(B920="","",IFERROR(XLOOKUP(B920,DATA!$B$4:$B$2103,DATA!$N$4:$N$2103,0,0,1),0))</f>
        <v>766</v>
      </c>
      <c r="L920" s="85">
        <f t="shared" si="2"/>
        <v>2.098630137</v>
      </c>
      <c r="M920" s="47">
        <f t="array" ref="M920">IF(B920="","",IFERROR(XLOOKUP(B920,DATA!$B$4:$B$2103,DATA!$P$4:$P$2103,0,0,1),0))</f>
        <v>0</v>
      </c>
      <c r="N920" s="47">
        <f t="shared" si="3"/>
        <v>7</v>
      </c>
      <c r="O920" s="47">
        <f t="shared" si="4"/>
        <v>22</v>
      </c>
      <c r="P920" s="47">
        <f t="shared" si="5"/>
        <v>10</v>
      </c>
      <c r="Q920" s="47" t="str">
        <f t="shared" si="6"/>
        <v>REORDEN INMEDIATO</v>
      </c>
      <c r="R920" s="47" t="str">
        <f t="shared" si="7"/>
        <v>GENERAR OC EN 24H</v>
      </c>
      <c r="S920" s="47">
        <f t="shared" si="8"/>
        <v>2</v>
      </c>
      <c r="T920" s="48">
        <f t="shared" si="9"/>
        <v>113965.32</v>
      </c>
      <c r="U920" s="47" t="str">
        <f t="array" ref="U920">IF(B920="","",IFERROR(XLOOKUP(B920,DATA!$B$4:$B$2103,DATA!$M$4:$M$2103,"",0,1),""))</f>
        <v>A</v>
      </c>
      <c r="V920" s="47" t="str">
        <f t="array" ref="V920">IF(B920="","",IFERROR(XLOOKUP(B920,DATA!$B$4:$B$2103,DATA!$X$4:$X$2103,"",0,1),""))</f>
        <v>SU01A0207</v>
      </c>
      <c r="W920" s="47" t="str">
        <f t="array" ref="W920">IF(B920="","",IFERROR(XLOOKUP(B920,DATA!$B$4:$B$2103,DATA!$H$4:$H$2103,"",0,1),""))</f>
        <v>CARROCERIA</v>
      </c>
      <c r="X920" s="47" t="str">
        <f t="shared" si="10"/>
        <v>2-ALTA</v>
      </c>
      <c r="Y920" s="65" t="str">
        <f t="shared" si="11"/>
        <v/>
      </c>
      <c r="Z920" s="47" t="str">
        <f t="shared" si="12"/>
        <v/>
      </c>
    </row>
    <row r="921" ht="15.75" customHeight="1">
      <c r="B921" s="52" t="str">
        <f>IF(DATA!B921="","",DATA!B921)</f>
        <v>80110043-R</v>
      </c>
      <c r="C921" s="52">
        <f t="array" ref="C921">IF(B921="","",IFERROR(XLOOKUP(B921,DATA!$B$4:$B$2103,DATA!$D$4:$D$2103,"",0,1),""))</f>
        <v>11289738</v>
      </c>
      <c r="D921" s="52" t="str">
        <f t="array" ref="D921">IF(B921="","",IFERROR(XLOOKUP(B921,DATA!$B$4:$B$2103,DATA!$C$4:$C$2103,"",0,1),""))</f>
        <v>ESPEJO RETROVISOR EXTERNO IZQUIERDO</v>
      </c>
      <c r="E921" s="52">
        <f t="array" ref="E921">IF(B921="","",IFERROR(XLOOKUP(B921,DATA!$B$4:$B$2103,DATA!$W$4:$W$2103,"",0,1),""))</f>
        <v>900472952</v>
      </c>
      <c r="F921" s="52" t="str">
        <f t="array" ref="F921">IF(B921="","",IFERROR(XLOOKUP(E921,PROVEEDORES!$A$2:$A$200,PROVEEDORES!$B$2:$B$200,"NO ENCONTRADO",0,1),""))</f>
        <v>DISTRIBUTION GLASS SAS</v>
      </c>
      <c r="G921" s="52" t="str">
        <f t="array" ref="G921">IF(B921="","",IFERROR(XLOOKUP(B921,DATA!$B$4:$B$2103,DATA!$L$4:$L$2103,"",0,1),""))</f>
        <v>UND</v>
      </c>
      <c r="H921" s="52">
        <f t="array" ref="H921">IF(B921="","",IFERROR(XLOOKUP(B921,DATA!$B$4:$B$2103,DATA!$E$4:$E$2103,0,0,1),0))</f>
        <v>0</v>
      </c>
      <c r="I921" s="53">
        <f t="array" ref="I921">IF(B921="","",IFERROR(XLOOKUP(B921,DATA!$B$4:$B$2103,DATA!$F$4:$F$2103,0,0,1),0))</f>
        <v>20999.93</v>
      </c>
      <c r="J921" s="53">
        <f t="shared" si="1"/>
        <v>0</v>
      </c>
      <c r="K921" s="52">
        <f t="array" ref="K921">IF(B921="","",IFERROR(XLOOKUP(B921,DATA!$B$4:$B$2103,DATA!$N$4:$N$2103,0,0,1),0))</f>
        <v>59</v>
      </c>
      <c r="L921" s="86">
        <f t="shared" si="2"/>
        <v>0.1616438356</v>
      </c>
      <c r="M921" s="52">
        <f t="array" ref="M921">IF(B921="","",IFERROR(XLOOKUP(B921,DATA!$B$4:$B$2103,DATA!$P$4:$P$2103,0,0,1),0))</f>
        <v>0</v>
      </c>
      <c r="N921" s="52">
        <f t="shared" si="3"/>
        <v>1</v>
      </c>
      <c r="O921" s="52">
        <f t="shared" si="4"/>
        <v>2</v>
      </c>
      <c r="P921" s="52">
        <f t="shared" si="5"/>
        <v>0</v>
      </c>
      <c r="Q921" s="52" t="str">
        <f t="shared" si="6"/>
        <v>CRITICO</v>
      </c>
      <c r="R921" s="52" t="str">
        <f t="shared" si="7"/>
        <v>PEDIR INMEDIATAMENTE</v>
      </c>
      <c r="S921" s="52">
        <f t="shared" si="8"/>
        <v>2</v>
      </c>
      <c r="T921" s="53">
        <f t="shared" si="9"/>
        <v>41999.86</v>
      </c>
      <c r="U921" s="52" t="str">
        <f t="array" ref="U921">IF(B921="","",IFERROR(XLOOKUP(B921,DATA!$B$4:$B$2103,DATA!$M$4:$M$2103,"",0,1),""))</f>
        <v>A</v>
      </c>
      <c r="V921" s="52" t="str">
        <f t="array" ref="V921">IF(B921="","",IFERROR(XLOOKUP(B921,DATA!$B$4:$B$2103,DATA!$X$4:$X$2103,"",0,1),""))</f>
        <v>SU01C0102</v>
      </c>
      <c r="W921" s="52" t="str">
        <f t="array" ref="W921">IF(B921="","",IFERROR(XLOOKUP(B921,DATA!$B$4:$B$2103,DATA!$H$4:$H$2103,"",0,1),""))</f>
        <v>CARROCERIA</v>
      </c>
      <c r="X921" s="52" t="str">
        <f t="shared" si="10"/>
        <v>1-MAXIMA</v>
      </c>
      <c r="Y921" s="87">
        <f t="shared" si="11"/>
        <v>59.00921</v>
      </c>
      <c r="Z921" s="52" t="str">
        <f t="shared" si="12"/>
        <v>80110043-R</v>
      </c>
    </row>
    <row r="922" ht="15.75" customHeight="1">
      <c r="B922" s="47">
        <f>IF(DATA!B922="","",DATA!B922)</f>
        <v>80110044</v>
      </c>
      <c r="C922" s="47">
        <f t="array" ref="C922">IF(B922="","",IFERROR(XLOOKUP(B922,DATA!$B$4:$B$2103,DATA!$D$4:$D$2103,"",0,1),""))</f>
        <v>11290919</v>
      </c>
      <c r="D922" s="47" t="str">
        <f t="array" ref="D922">IF(B922="","",IFERROR(XLOOKUP(B922,DATA!$B$4:$B$2103,DATA!$C$4:$C$2103,"",0,1),""))</f>
        <v>ESPEJO RETROVISOR REDONDO EXTERNO 160MM</v>
      </c>
      <c r="E922" s="47">
        <f t="array" ref="E922">IF(B922="","",IFERROR(XLOOKUP(B922,DATA!$B$4:$B$2103,DATA!$W$4:$W$2103,"",0,1),""))</f>
        <v>900603232</v>
      </c>
      <c r="F922" s="47" t="str">
        <f t="array" ref="F922">IF(B922="","",IFERROR(XLOOKUP(E922,PROVEEDORES!$A$2:$A$200,PROVEEDORES!$B$2:$B$200,"NO ENCONTRADO",0,1),""))</f>
        <v>COMERCIALIZADORA DE AUTOPARTES E INDUSTRIAL UNIVERSAL SAS</v>
      </c>
      <c r="G922" s="47" t="str">
        <f t="array" ref="G922">IF(B922="","",IFERROR(XLOOKUP(B922,DATA!$B$4:$B$2103,DATA!$L$4:$L$2103,"",0,1),""))</f>
        <v>UND</v>
      </c>
      <c r="H922" s="47">
        <f t="array" ref="H922">IF(B922="","",IFERROR(XLOOKUP(B922,DATA!$B$4:$B$2103,DATA!$E$4:$E$2103,0,0,1),0))</f>
        <v>2</v>
      </c>
      <c r="I922" s="48">
        <f t="array" ref="I922">IF(B922="","",IFERROR(XLOOKUP(B922,DATA!$B$4:$B$2103,DATA!$F$4:$F$2103,0,0,1),0))</f>
        <v>59874.85</v>
      </c>
      <c r="J922" s="48">
        <f t="shared" si="1"/>
        <v>119749.7</v>
      </c>
      <c r="K922" s="47">
        <f t="array" ref="K922">IF(B922="","",IFERROR(XLOOKUP(B922,DATA!$B$4:$B$2103,DATA!$N$4:$N$2103,0,0,1),0))</f>
        <v>160</v>
      </c>
      <c r="L922" s="85">
        <f t="shared" si="2"/>
        <v>0.4383561644</v>
      </c>
      <c r="M922" s="47">
        <f t="array" ref="M922">IF(B922="","",IFERROR(XLOOKUP(B922,DATA!$B$4:$B$2103,DATA!$P$4:$P$2103,0,0,1),0))</f>
        <v>0</v>
      </c>
      <c r="N922" s="47">
        <f t="shared" si="3"/>
        <v>2</v>
      </c>
      <c r="O922" s="47">
        <f t="shared" si="4"/>
        <v>5</v>
      </c>
      <c r="P922" s="47">
        <f t="shared" si="5"/>
        <v>5</v>
      </c>
      <c r="Q922" s="47" t="str">
        <f t="shared" si="6"/>
        <v>REORDEN INMEDIATO</v>
      </c>
      <c r="R922" s="47" t="str">
        <f t="shared" si="7"/>
        <v>GENERAR OC EN 24H</v>
      </c>
      <c r="S922" s="47">
        <f t="shared" si="8"/>
        <v>3</v>
      </c>
      <c r="T922" s="48">
        <f t="shared" si="9"/>
        <v>179624.55</v>
      </c>
      <c r="U922" s="47" t="str">
        <f t="array" ref="U922">IF(B922="","",IFERROR(XLOOKUP(B922,DATA!$B$4:$B$2103,DATA!$M$4:$M$2103,"",0,1),""))</f>
        <v>A</v>
      </c>
      <c r="V922" s="47" t="str">
        <f t="array" ref="V922">IF(B922="","",IFERROR(XLOOKUP(B922,DATA!$B$4:$B$2103,DATA!$X$4:$X$2103,"",0,1),""))</f>
        <v>SU01D0108</v>
      </c>
      <c r="W922" s="47" t="str">
        <f t="array" ref="W922">IF(B922="","",IFERROR(XLOOKUP(B922,DATA!$B$4:$B$2103,DATA!$H$4:$H$2103,"",0,1),""))</f>
        <v>CARROCERIA</v>
      </c>
      <c r="X922" s="47" t="str">
        <f t="shared" si="10"/>
        <v>2-ALTA</v>
      </c>
      <c r="Y922" s="65" t="str">
        <f t="shared" si="11"/>
        <v/>
      </c>
      <c r="Z922" s="47" t="str">
        <f t="shared" si="12"/>
        <v/>
      </c>
    </row>
    <row r="923" ht="15.75" customHeight="1">
      <c r="B923" s="52">
        <f>IF(DATA!B923="","",DATA!B923)</f>
        <v>80110045</v>
      </c>
      <c r="C923" s="52">
        <f t="array" ref="C923">IF(B923="","",IFERROR(XLOOKUP(B923,DATA!$B$4:$B$2103,DATA!$D$4:$D$2103,"",0,1),""))</f>
        <v>10748681</v>
      </c>
      <c r="D923" s="52" t="str">
        <f t="array" ref="D923">IF(B923="","",IFERROR(XLOOKUP(B923,DATA!$B$4:$B$2103,DATA!$C$4:$C$2103,"",0,1),""))</f>
        <v>ESPEJO RETROVISOR INTERNO Ø215 MM</v>
      </c>
      <c r="E923" s="52">
        <f t="array" ref="E923">IF(B923="","",IFERROR(XLOOKUP(B923,DATA!$B$4:$B$2103,DATA!$W$4:$W$2103,"",0,1),""))</f>
        <v>830092963</v>
      </c>
      <c r="F923" s="52" t="str">
        <f t="array" ref="F923">IF(B923="","",IFERROR(XLOOKUP(E923,PROVEEDORES!$A$2:$A$200,PROVEEDORES!$B$2:$B$200,"NO ENCONTRADO",0,1),""))</f>
        <v>SUPERPOLO S.A.S</v>
      </c>
      <c r="G923" s="52" t="str">
        <f t="array" ref="G923">IF(B923="","",IFERROR(XLOOKUP(B923,DATA!$B$4:$B$2103,DATA!$L$4:$L$2103,"",0,1),""))</f>
        <v>UND</v>
      </c>
      <c r="H923" s="52">
        <f t="array" ref="H923">IF(B923="","",IFERROR(XLOOKUP(B923,DATA!$B$4:$B$2103,DATA!$E$4:$E$2103,0,0,1),0))</f>
        <v>4</v>
      </c>
      <c r="I923" s="53">
        <f t="array" ref="I923">IF(B923="","",IFERROR(XLOOKUP(B923,DATA!$B$4:$B$2103,DATA!$F$4:$F$2103,0,0,1),0))</f>
        <v>32869.72</v>
      </c>
      <c r="J923" s="53">
        <f t="shared" si="1"/>
        <v>131478.88</v>
      </c>
      <c r="K923" s="52">
        <f t="array" ref="K923">IF(B923="","",IFERROR(XLOOKUP(B923,DATA!$B$4:$B$2103,DATA!$N$4:$N$2103,0,0,1),0))</f>
        <v>11</v>
      </c>
      <c r="L923" s="86">
        <f t="shared" si="2"/>
        <v>0.0301369863</v>
      </c>
      <c r="M923" s="52">
        <f t="array" ref="M923">IF(B923="","",IFERROR(XLOOKUP(B923,DATA!$B$4:$B$2103,DATA!$P$4:$P$2103,0,0,1),0))</f>
        <v>0</v>
      </c>
      <c r="N923" s="52">
        <f t="shared" si="3"/>
        <v>0</v>
      </c>
      <c r="O923" s="52">
        <f t="shared" si="4"/>
        <v>0</v>
      </c>
      <c r="P923" s="52">
        <f t="shared" si="5"/>
        <v>133</v>
      </c>
      <c r="Q923" s="52" t="str">
        <f t="shared" si="6"/>
        <v>OPTIMO</v>
      </c>
      <c r="R923" s="52" t="str">
        <f t="shared" si="7"/>
        <v>NIVEL OPTIMO</v>
      </c>
      <c r="S923" s="52">
        <f t="shared" si="8"/>
        <v>0</v>
      </c>
      <c r="T923" s="53">
        <f t="shared" si="9"/>
        <v>0</v>
      </c>
      <c r="U923" s="52" t="str">
        <f t="array" ref="U923">IF(B923="","",IFERROR(XLOOKUP(B923,DATA!$B$4:$B$2103,DATA!$M$4:$M$2103,"",0,1),""))</f>
        <v>A</v>
      </c>
      <c r="V923" s="52" t="str">
        <f t="array" ref="V923">IF(B923="","",IFERROR(XLOOKUP(B923,DATA!$B$4:$B$2103,DATA!$X$4:$X$2103,"",0,1),""))</f>
        <v>SU01B0109</v>
      </c>
      <c r="W923" s="52" t="str">
        <f t="array" ref="W923">IF(B923="","",IFERROR(XLOOKUP(B923,DATA!$B$4:$B$2103,DATA!$H$4:$H$2103,"",0,1),""))</f>
        <v>CARROCERIA</v>
      </c>
      <c r="X923" s="52" t="str">
        <f t="shared" si="10"/>
        <v>2-ALTA</v>
      </c>
      <c r="Y923" s="87" t="str">
        <f t="shared" si="11"/>
        <v/>
      </c>
      <c r="Z923" s="52" t="str">
        <f t="shared" si="12"/>
        <v/>
      </c>
    </row>
    <row r="924" ht="15.75" customHeight="1">
      <c r="B924" s="47">
        <f>IF(DATA!B924="","",DATA!B924)</f>
        <v>80110046</v>
      </c>
      <c r="C924" s="47">
        <f t="array" ref="C924">IF(B924="","",IFERROR(XLOOKUP(B924,DATA!$B$4:$B$2103,DATA!$D$4:$D$2103,"",0,1),""))</f>
        <v>11294635</v>
      </c>
      <c r="D924" s="47" t="str">
        <f t="array" ref="D924">IF(B924="","",IFERROR(XLOOKUP(B924,DATA!$B$4:$B$2103,DATA!$C$4:$C$2103,"",0,1),""))</f>
        <v>ESPEJO RETROVISOR REDONDO AUXILIAR DERECHO</v>
      </c>
      <c r="E924" s="47">
        <f t="array" ref="E924">IF(B924="","",IFERROR(XLOOKUP(B924,DATA!$B$4:$B$2103,DATA!$W$4:$W$2103,"",0,1),""))</f>
        <v>900603232</v>
      </c>
      <c r="F924" s="47" t="str">
        <f t="array" ref="F924">IF(B924="","",IFERROR(XLOOKUP(E924,PROVEEDORES!$A$2:$A$200,PROVEEDORES!$B$2:$B$200,"NO ENCONTRADO",0,1),""))</f>
        <v>COMERCIALIZADORA DE AUTOPARTES E INDUSTRIAL UNIVERSAL SAS</v>
      </c>
      <c r="G924" s="47" t="str">
        <f t="array" ref="G924">IF(B924="","",IFERROR(XLOOKUP(B924,DATA!$B$4:$B$2103,DATA!$L$4:$L$2103,"",0,1),""))</f>
        <v>UND</v>
      </c>
      <c r="H924" s="47">
        <f t="array" ref="H924">IF(B924="","",IFERROR(XLOOKUP(B924,DATA!$B$4:$B$2103,DATA!$E$4:$E$2103,0,0,1),0))</f>
        <v>3</v>
      </c>
      <c r="I924" s="48">
        <f t="array" ref="I924">IF(B924="","",IFERROR(XLOOKUP(B924,DATA!$B$4:$B$2103,DATA!$F$4:$F$2103,0,0,1),0))</f>
        <v>74999.75</v>
      </c>
      <c r="J924" s="48">
        <f t="shared" si="1"/>
        <v>224999.25</v>
      </c>
      <c r="K924" s="47">
        <f t="array" ref="K924">IF(B924="","",IFERROR(XLOOKUP(B924,DATA!$B$4:$B$2103,DATA!$N$4:$N$2103,0,0,1),0))</f>
        <v>233</v>
      </c>
      <c r="L924" s="85">
        <f t="shared" si="2"/>
        <v>0.6383561644</v>
      </c>
      <c r="M924" s="47">
        <f t="array" ref="M924">IF(B924="","",IFERROR(XLOOKUP(B924,DATA!$B$4:$B$2103,DATA!$P$4:$P$2103,0,0,1),0))</f>
        <v>0</v>
      </c>
      <c r="N924" s="47">
        <f t="shared" si="3"/>
        <v>2</v>
      </c>
      <c r="O924" s="47">
        <f t="shared" si="4"/>
        <v>6</v>
      </c>
      <c r="P924" s="47">
        <f t="shared" si="5"/>
        <v>5</v>
      </c>
      <c r="Q924" s="47" t="str">
        <f t="shared" si="6"/>
        <v>REORDEN INMEDIATO</v>
      </c>
      <c r="R924" s="47" t="str">
        <f t="shared" si="7"/>
        <v>GENERAR OC EN 24H</v>
      </c>
      <c r="S924" s="47">
        <f t="shared" si="8"/>
        <v>3</v>
      </c>
      <c r="T924" s="48">
        <f t="shared" si="9"/>
        <v>224999.25</v>
      </c>
      <c r="U924" s="47" t="str">
        <f t="array" ref="U924">IF(B924="","",IFERROR(XLOOKUP(B924,DATA!$B$4:$B$2103,DATA!$M$4:$M$2103,"",0,1),""))</f>
        <v>A</v>
      </c>
      <c r="V924" s="47" t="str">
        <f t="array" ref="V924">IF(B924="","",IFERROR(XLOOKUP(B924,DATA!$B$4:$B$2103,DATA!$X$4:$X$2103,"",0,1),""))</f>
        <v>SU01D0107</v>
      </c>
      <c r="W924" s="47" t="str">
        <f t="array" ref="W924">IF(B924="","",IFERROR(XLOOKUP(B924,DATA!$B$4:$B$2103,DATA!$H$4:$H$2103,"",0,1),""))</f>
        <v>CARROCERIA</v>
      </c>
      <c r="X924" s="47" t="str">
        <f t="shared" si="10"/>
        <v>2-ALTA</v>
      </c>
      <c r="Y924" s="65" t="str">
        <f t="shared" si="11"/>
        <v/>
      </c>
      <c r="Z924" s="47" t="str">
        <f t="shared" si="12"/>
        <v/>
      </c>
    </row>
    <row r="925" ht="15.75" customHeight="1">
      <c r="B925" s="52">
        <f>IF(DATA!B925="","",DATA!B925)</f>
        <v>80110047</v>
      </c>
      <c r="C925" s="52">
        <f t="array" ref="C925">IF(B925="","",IFERROR(XLOOKUP(B925,DATA!$B$4:$B$2103,DATA!$D$4:$D$2103,"",0,1),""))</f>
        <v>10653481</v>
      </c>
      <c r="D925" s="52" t="str">
        <f t="array" ref="D925">IF(B925="","",IFERROR(XLOOKUP(B925,DATA!$B$4:$B$2103,DATA!$C$4:$C$2103,"",0,1),""))</f>
        <v>EXTINTOR DE INCENDIO</v>
      </c>
      <c r="E925" s="52">
        <f t="array" ref="E925">IF(B925="","",IFERROR(XLOOKUP(B925,DATA!$B$4:$B$2103,DATA!$W$4:$W$2103,"",0,1),""))</f>
        <v>830092963</v>
      </c>
      <c r="F925" s="52" t="str">
        <f t="array" ref="F925">IF(B925="","",IFERROR(XLOOKUP(E925,PROVEEDORES!$A$2:$A$200,PROVEEDORES!$B$2:$B$200,"NO ENCONTRADO",0,1),""))</f>
        <v>SUPERPOLO S.A.S</v>
      </c>
      <c r="G925" s="52" t="str">
        <f t="array" ref="G925">IF(B925="","",IFERROR(XLOOKUP(B925,DATA!$B$4:$B$2103,DATA!$L$4:$L$2103,"",0,1),""))</f>
        <v>UND</v>
      </c>
      <c r="H925" s="52">
        <f t="array" ref="H925">IF(B925="","",IFERROR(XLOOKUP(B925,DATA!$B$4:$B$2103,DATA!$E$4:$E$2103,0,0,1),0))</f>
        <v>0</v>
      </c>
      <c r="I925" s="53">
        <f t="array" ref="I925">IF(B925="","",IFERROR(XLOOKUP(B925,DATA!$B$4:$B$2103,DATA!$F$4:$F$2103,0,0,1),0))</f>
        <v>67830</v>
      </c>
      <c r="J925" s="53">
        <f t="shared" si="1"/>
        <v>0</v>
      </c>
      <c r="K925" s="52">
        <f t="array" ref="K925">IF(B925="","",IFERROR(XLOOKUP(B925,DATA!$B$4:$B$2103,DATA!$N$4:$N$2103,0,0,1),0))</f>
        <v>1037</v>
      </c>
      <c r="L925" s="86">
        <f t="shared" si="2"/>
        <v>2.84109589</v>
      </c>
      <c r="M925" s="52">
        <f t="array" ref="M925">IF(B925="","",IFERROR(XLOOKUP(B925,DATA!$B$4:$B$2103,DATA!$P$4:$P$2103,0,0,1),0))</f>
        <v>0</v>
      </c>
      <c r="N925" s="52">
        <f t="shared" si="3"/>
        <v>10</v>
      </c>
      <c r="O925" s="52">
        <f t="shared" si="4"/>
        <v>30</v>
      </c>
      <c r="P925" s="52">
        <f t="shared" si="5"/>
        <v>0</v>
      </c>
      <c r="Q925" s="52" t="str">
        <f t="shared" si="6"/>
        <v>CRITICO</v>
      </c>
      <c r="R925" s="52" t="str">
        <f t="shared" si="7"/>
        <v>PEDIR INMEDIATAMENTE</v>
      </c>
      <c r="S925" s="52">
        <f t="shared" si="8"/>
        <v>30</v>
      </c>
      <c r="T925" s="53">
        <f t="shared" si="9"/>
        <v>2034900</v>
      </c>
      <c r="U925" s="52" t="str">
        <f t="array" ref="U925">IF(B925="","",IFERROR(XLOOKUP(B925,DATA!$B$4:$B$2103,DATA!$M$4:$M$2103,"",0,1),""))</f>
        <v>A</v>
      </c>
      <c r="V925" s="52" t="str">
        <f t="array" ref="V925">IF(B925="","",IFERROR(XLOOKUP(B925,DATA!$B$4:$B$2103,DATA!$X$4:$X$2103,"",0,1),""))</f>
        <v>SU01B0107</v>
      </c>
      <c r="W925" s="52" t="str">
        <f t="array" ref="W925">IF(B925="","",IFERROR(XLOOKUP(B925,DATA!$B$4:$B$2103,DATA!$H$4:$H$2103,"",0,1),""))</f>
        <v>CARROCERIA</v>
      </c>
      <c r="X925" s="52" t="str">
        <f t="shared" si="10"/>
        <v>1-MAXIMA</v>
      </c>
      <c r="Y925" s="87">
        <f t="shared" si="11"/>
        <v>1037.00925</v>
      </c>
      <c r="Z925" s="52">
        <f t="shared" si="12"/>
        <v>80110047</v>
      </c>
    </row>
    <row r="926" ht="15.75" customHeight="1">
      <c r="B926" s="47">
        <f>IF(DATA!B926="","",DATA!B926)</f>
        <v>80110048</v>
      </c>
      <c r="C926" s="47">
        <f t="array" ref="C926">IF(B926="","",IFERROR(XLOOKUP(B926,DATA!$B$4:$B$2103,DATA!$D$4:$D$2103,"",0,1),""))</f>
        <v>2401</v>
      </c>
      <c r="D926" s="47" t="str">
        <f t="array" ref="D926">IF(B926="","",IFERROR(XLOOKUP(B926,DATA!$B$4:$B$2103,DATA!$C$4:$C$2103,"",0,1),""))</f>
        <v>DURATREE GRIS PANTONE 422U 3*2440 MM</v>
      </c>
      <c r="E926" s="47">
        <f t="array" ref="E926">IF(B926="","",IFERROR(XLOOKUP(B926,DATA!$B$4:$B$2103,DATA!$W$4:$W$2103,"",0,1),""))</f>
        <v>900449648</v>
      </c>
      <c r="F926" s="47" t="str">
        <f t="array" ref="F926">IF(B926="","",IFERROR(XLOOKUP(E926,PROVEEDORES!$A$2:$A$200,PROVEEDORES!$B$2:$B$200,"NO ENCONTRADO",0,1),""))</f>
        <v>SUMILOGISTICA S.A.S.</v>
      </c>
      <c r="G926" s="47" t="str">
        <f t="array" ref="G926">IF(B926="","",IFERROR(XLOOKUP(B926,DATA!$B$4:$B$2103,DATA!$L$4:$L$2103,"",0,1),""))</f>
        <v>UND</v>
      </c>
      <c r="H926" s="47">
        <f t="array" ref="H926">IF(B926="","",IFERROR(XLOOKUP(B926,DATA!$B$4:$B$2103,DATA!$E$4:$E$2103,0,0,1),0))</f>
        <v>0</v>
      </c>
      <c r="I926" s="48">
        <f t="array" ref="I926">IF(B926="","",IFERROR(XLOOKUP(B926,DATA!$B$4:$B$2103,DATA!$F$4:$F$2103,0,0,1),0))</f>
        <v>0</v>
      </c>
      <c r="J926" s="48">
        <f t="shared" si="1"/>
        <v>0</v>
      </c>
      <c r="K926" s="47">
        <f t="array" ref="K926">IF(B926="","",IFERROR(XLOOKUP(B926,DATA!$B$4:$B$2103,DATA!$N$4:$N$2103,0,0,1),0))</f>
        <v>25</v>
      </c>
      <c r="L926" s="85">
        <f t="shared" si="2"/>
        <v>0.06849315068</v>
      </c>
      <c r="M926" s="47">
        <f t="array" ref="M926">IF(B926="","",IFERROR(XLOOKUP(B926,DATA!$B$4:$B$2103,DATA!$P$4:$P$2103,0,0,1),0))</f>
        <v>0</v>
      </c>
      <c r="N926" s="47">
        <f t="shared" si="3"/>
        <v>0</v>
      </c>
      <c r="O926" s="47">
        <f t="shared" si="4"/>
        <v>0</v>
      </c>
      <c r="P926" s="47">
        <f t="shared" si="5"/>
        <v>0</v>
      </c>
      <c r="Q926" s="47" t="str">
        <f t="shared" si="6"/>
        <v>CRITICO</v>
      </c>
      <c r="R926" s="47" t="str">
        <f t="shared" si="7"/>
        <v>PEDIR INMEDIATAMENTE</v>
      </c>
      <c r="S926" s="47">
        <f t="shared" si="8"/>
        <v>0</v>
      </c>
      <c r="T926" s="48">
        <f t="shared" si="9"/>
        <v>0</v>
      </c>
      <c r="U926" s="47" t="str">
        <f t="array" ref="U926">IF(B926="","",IFERROR(XLOOKUP(B926,DATA!$B$4:$B$2103,DATA!$M$4:$M$2103,"",0,1),""))</f>
        <v>A</v>
      </c>
      <c r="V926" s="47" t="str">
        <f t="array" ref="V926">IF(B926="","",IFERROR(XLOOKUP(B926,DATA!$B$4:$B$2103,DATA!$X$4:$X$2103,"",0,1),""))</f>
        <v>A1</v>
      </c>
      <c r="W926" s="47" t="str">
        <f t="array" ref="W926">IF(B926="","",IFERROR(XLOOKUP(B926,DATA!$B$4:$B$2103,DATA!$H$4:$H$2103,"",0,1),""))</f>
        <v>CARROCERIA</v>
      </c>
      <c r="X926" s="47" t="str">
        <f t="shared" si="10"/>
        <v>1-MAXIMA</v>
      </c>
      <c r="Y926" s="65">
        <f t="shared" si="11"/>
        <v>25.00926</v>
      </c>
      <c r="Z926" s="47">
        <f t="shared" si="12"/>
        <v>80110048</v>
      </c>
    </row>
    <row r="927" ht="15.75" customHeight="1">
      <c r="B927" s="52">
        <f>IF(DATA!B927="","",DATA!B927)</f>
        <v>80110049</v>
      </c>
      <c r="C927" s="52">
        <f t="array" ref="C927">IF(B927="","",IFERROR(XLOOKUP(B927,DATA!$B$4:$B$2103,DATA!$D$4:$D$2103,"",0,1),""))</f>
        <v>10743255</v>
      </c>
      <c r="D927" s="52" t="str">
        <f t="array" ref="D927">IF(B927="","",IFERROR(XLOOKUP(B927,DATA!$B$4:$B$2103,DATA!$C$4:$C$2103,"",0,1),""))</f>
        <v>LOGO BRT-S</v>
      </c>
      <c r="E927" s="52">
        <f t="array" ref="E927">IF(B927="","",IFERROR(XLOOKUP(B927,DATA!$B$4:$B$2103,DATA!$W$4:$W$2103,"",0,1),""))</f>
        <v>830092963</v>
      </c>
      <c r="F927" s="52" t="str">
        <f t="array" ref="F927">IF(B927="","",IFERROR(XLOOKUP(E927,PROVEEDORES!$A$2:$A$200,PROVEEDORES!$B$2:$B$200,"NO ENCONTRADO",0,1),""))</f>
        <v>SUPERPOLO S.A.S</v>
      </c>
      <c r="G927" s="52" t="str">
        <f t="array" ref="G927">IF(B927="","",IFERROR(XLOOKUP(B927,DATA!$B$4:$B$2103,DATA!$L$4:$L$2103,"",0,1),""))</f>
        <v>UND</v>
      </c>
      <c r="H927" s="52">
        <f t="array" ref="H927">IF(B927="","",IFERROR(XLOOKUP(B927,DATA!$B$4:$B$2103,DATA!$E$4:$E$2103,0,0,1),0))</f>
        <v>3</v>
      </c>
      <c r="I927" s="53">
        <f t="array" ref="I927">IF(B927="","",IFERROR(XLOOKUP(B927,DATA!$B$4:$B$2103,DATA!$F$4:$F$2103,0,0,1),0))</f>
        <v>52017</v>
      </c>
      <c r="J927" s="53">
        <f t="shared" si="1"/>
        <v>156051</v>
      </c>
      <c r="K927" s="52">
        <f t="array" ref="K927">IF(B927="","",IFERROR(XLOOKUP(B927,DATA!$B$4:$B$2103,DATA!$N$4:$N$2103,0,0,1),0))</f>
        <v>9</v>
      </c>
      <c r="L927" s="86">
        <f t="shared" si="2"/>
        <v>0.02465753425</v>
      </c>
      <c r="M927" s="52">
        <f t="array" ref="M927">IF(B927="","",IFERROR(XLOOKUP(B927,DATA!$B$4:$B$2103,DATA!$P$4:$P$2103,0,0,1),0))</f>
        <v>0</v>
      </c>
      <c r="N927" s="52">
        <f t="shared" si="3"/>
        <v>0</v>
      </c>
      <c r="O927" s="52">
        <f t="shared" si="4"/>
        <v>0</v>
      </c>
      <c r="P927" s="52">
        <f t="shared" si="5"/>
        <v>122</v>
      </c>
      <c r="Q927" s="52" t="str">
        <f t="shared" si="6"/>
        <v>OPTIMO</v>
      </c>
      <c r="R927" s="52" t="str">
        <f t="shared" si="7"/>
        <v>NIVEL OPTIMO</v>
      </c>
      <c r="S927" s="52">
        <f t="shared" si="8"/>
        <v>0</v>
      </c>
      <c r="T927" s="53">
        <f t="shared" si="9"/>
        <v>0</v>
      </c>
      <c r="U927" s="52" t="str">
        <f t="array" ref="U927">IF(B927="","",IFERROR(XLOOKUP(B927,DATA!$B$4:$B$2103,DATA!$M$4:$M$2103,"",0,1),""))</f>
        <v>A</v>
      </c>
      <c r="V927" s="52" t="str">
        <f t="array" ref="V927">IF(B927="","",IFERROR(XLOOKUP(B927,DATA!$B$4:$B$2103,DATA!$X$4:$X$2103,"",0,1),""))</f>
        <v>SU01C0107</v>
      </c>
      <c r="W927" s="52" t="str">
        <f t="array" ref="W927">IF(B927="","",IFERROR(XLOOKUP(B927,DATA!$B$4:$B$2103,DATA!$H$4:$H$2103,"",0,1),""))</f>
        <v>CARROCERIA</v>
      </c>
      <c r="X927" s="52" t="str">
        <f t="shared" si="10"/>
        <v>2-ALTA</v>
      </c>
      <c r="Y927" s="87" t="str">
        <f t="shared" si="11"/>
        <v/>
      </c>
      <c r="Z927" s="52" t="str">
        <f t="shared" si="12"/>
        <v/>
      </c>
    </row>
    <row r="928" ht="15.75" customHeight="1">
      <c r="B928" s="47">
        <f>IF(DATA!B928="","",DATA!B928)</f>
        <v>80110050</v>
      </c>
      <c r="C928" s="47">
        <f t="array" ref="C928">IF(B928="","",IFERROR(XLOOKUP(B928,DATA!$B$4:$B$2103,DATA!$D$4:$D$2103,"",0,1),""))</f>
        <v>512</v>
      </c>
      <c r="D928" s="47" t="str">
        <f t="array" ref="D928">IF(B928="","",IFERROR(XLOOKUP(B928,DATA!$B$4:$B$2103,DATA!$C$4:$C$2103,"",0,1),""))</f>
        <v>LUBRICANTE CRC</v>
      </c>
      <c r="E928" s="47">
        <f t="array" ref="E928">IF(B928="","",IFERROR(XLOOKUP(B928,DATA!$B$4:$B$2103,DATA!$W$4:$W$2103,"",0,1),""))</f>
        <v>900057383</v>
      </c>
      <c r="F928" s="47" t="str">
        <f t="array" ref="F928">IF(B928="","",IFERROR(XLOOKUP(E928,PROVEEDORES!$A$2:$A$200,PROVEEDORES!$B$2:$B$200,"NO ENCONTRADO",0,1),""))</f>
        <v>WURTH COLOMBIA S.A.S.</v>
      </c>
      <c r="G928" s="47" t="str">
        <f t="array" ref="G928">IF(B928="","",IFERROR(XLOOKUP(B928,DATA!$B$4:$B$2103,DATA!$L$4:$L$2103,"",0,1),""))</f>
        <v>UND</v>
      </c>
      <c r="H928" s="47">
        <f t="array" ref="H928">IF(B928="","",IFERROR(XLOOKUP(B928,DATA!$B$4:$B$2103,DATA!$E$4:$E$2103,0,0,1),0))</f>
        <v>69</v>
      </c>
      <c r="I928" s="48">
        <f t="array" ref="I928">IF(B928="","",IFERROR(XLOOKUP(B928,DATA!$B$4:$B$2103,DATA!$F$4:$F$2103,0,0,1),0))</f>
        <v>19731.65</v>
      </c>
      <c r="J928" s="48">
        <f t="shared" si="1"/>
        <v>1361483.85</v>
      </c>
      <c r="K928" s="47">
        <f t="array" ref="K928">IF(B928="","",IFERROR(XLOOKUP(B928,DATA!$B$4:$B$2103,DATA!$N$4:$N$2103,0,0,1),0))</f>
        <v>4353</v>
      </c>
      <c r="L928" s="85">
        <f t="shared" si="2"/>
        <v>11.9260274</v>
      </c>
      <c r="M928" s="47">
        <f t="array" ref="M928">IF(B928="","",IFERROR(XLOOKUP(B928,DATA!$B$4:$B$2103,DATA!$P$4:$P$2103,0,0,1),0))</f>
        <v>0</v>
      </c>
      <c r="N928" s="47">
        <f t="shared" si="3"/>
        <v>42</v>
      </c>
      <c r="O928" s="47">
        <f t="shared" si="4"/>
        <v>125</v>
      </c>
      <c r="P928" s="47">
        <f t="shared" si="5"/>
        <v>6</v>
      </c>
      <c r="Q928" s="47" t="str">
        <f t="shared" si="6"/>
        <v>REORDEN INMEDIATO</v>
      </c>
      <c r="R928" s="47" t="str">
        <f t="shared" si="7"/>
        <v>GENERAR OC EN 24H</v>
      </c>
      <c r="S928" s="47">
        <f t="shared" si="8"/>
        <v>56</v>
      </c>
      <c r="T928" s="48">
        <f t="shared" si="9"/>
        <v>1104972.4</v>
      </c>
      <c r="U928" s="47" t="str">
        <f t="array" ref="U928">IF(B928="","",IFERROR(XLOOKUP(B928,DATA!$B$4:$B$2103,DATA!$M$4:$M$2103,"",0,1),""))</f>
        <v>A</v>
      </c>
      <c r="V928" s="47" t="str">
        <f t="array" ref="V928">IF(B928="","",IFERROR(XLOOKUP(B928,DATA!$B$4:$B$2103,DATA!$X$4:$X$2103,"",0,1),""))</f>
        <v>SU01F0403</v>
      </c>
      <c r="W928" s="47" t="str">
        <f t="array" ref="W928">IF(B928="","",IFERROR(XLOOKUP(B928,DATA!$B$4:$B$2103,DATA!$H$4:$H$2103,"",0,1),""))</f>
        <v>CARROCERIA</v>
      </c>
      <c r="X928" s="47" t="str">
        <f t="shared" si="10"/>
        <v>2-ALTA</v>
      </c>
      <c r="Y928" s="65" t="str">
        <f t="shared" si="11"/>
        <v/>
      </c>
      <c r="Z928" s="47" t="str">
        <f t="shared" si="12"/>
        <v/>
      </c>
    </row>
    <row r="929" ht="15.75" customHeight="1">
      <c r="B929" s="52">
        <f>IF(DATA!B929="","",DATA!B929)</f>
        <v>80110051</v>
      </c>
      <c r="C929" s="52">
        <f t="array" ref="C929">IF(B929="","",IFERROR(XLOOKUP(B929,DATA!$B$4:$B$2103,DATA!$D$4:$D$2103,"",0,1),""))</f>
        <v>10747983</v>
      </c>
      <c r="D929" s="52" t="str">
        <f t="array" ref="D929">IF(B929="","",IFERROR(XLOOKUP(B929,DATA!$B$4:$B$2103,DATA!$C$4:$C$2103,"",0,1),""))</f>
        <v>MARTILLO PARA EMERGENCIA</v>
      </c>
      <c r="E929" s="52">
        <f t="array" ref="E929">IF(B929="","",IFERROR(XLOOKUP(B929,DATA!$B$4:$B$2103,DATA!$W$4:$W$2103,"",0,1),""))</f>
        <v>900603232</v>
      </c>
      <c r="F929" s="52" t="str">
        <f t="array" ref="F929">IF(B929="","",IFERROR(XLOOKUP(E929,PROVEEDORES!$A$2:$A$200,PROVEEDORES!$B$2:$B$200,"NO ENCONTRADO",0,1),""))</f>
        <v>COMERCIALIZADORA DE AUTOPARTES E INDUSTRIAL UNIVERSAL SAS</v>
      </c>
      <c r="G929" s="52" t="str">
        <f t="array" ref="G929">IF(B929="","",IFERROR(XLOOKUP(B929,DATA!$B$4:$B$2103,DATA!$L$4:$L$2103,"",0,1),""))</f>
        <v>UND</v>
      </c>
      <c r="H929" s="52">
        <f t="array" ref="H929">IF(B929="","",IFERROR(XLOOKUP(B929,DATA!$B$4:$B$2103,DATA!$E$4:$E$2103,0,0,1),0))</f>
        <v>0</v>
      </c>
      <c r="I929" s="53">
        <f t="array" ref="I929">IF(B929="","",IFERROR(XLOOKUP(B929,DATA!$B$4:$B$2103,DATA!$F$4:$F$2103,0,0,1),0))</f>
        <v>7600.53</v>
      </c>
      <c r="J929" s="53">
        <f t="shared" si="1"/>
        <v>0</v>
      </c>
      <c r="K929" s="52">
        <f t="array" ref="K929">IF(B929="","",IFERROR(XLOOKUP(B929,DATA!$B$4:$B$2103,DATA!$N$4:$N$2103,0,0,1),0))</f>
        <v>380</v>
      </c>
      <c r="L929" s="86">
        <f t="shared" si="2"/>
        <v>1.04109589</v>
      </c>
      <c r="M929" s="52">
        <f t="array" ref="M929">IF(B929="","",IFERROR(XLOOKUP(B929,DATA!$B$4:$B$2103,DATA!$P$4:$P$2103,0,0,1),0))</f>
        <v>0</v>
      </c>
      <c r="N929" s="52">
        <f t="shared" si="3"/>
        <v>4</v>
      </c>
      <c r="O929" s="52">
        <f t="shared" si="4"/>
        <v>11</v>
      </c>
      <c r="P929" s="52">
        <f t="shared" si="5"/>
        <v>0</v>
      </c>
      <c r="Q929" s="52" t="str">
        <f t="shared" si="6"/>
        <v>CRITICO</v>
      </c>
      <c r="R929" s="52" t="str">
        <f t="shared" si="7"/>
        <v>PEDIR INMEDIATAMENTE</v>
      </c>
      <c r="S929" s="52">
        <f t="shared" si="8"/>
        <v>11</v>
      </c>
      <c r="T929" s="53">
        <f t="shared" si="9"/>
        <v>83605.83</v>
      </c>
      <c r="U929" s="52" t="str">
        <f t="array" ref="U929">IF(B929="","",IFERROR(XLOOKUP(B929,DATA!$B$4:$B$2103,DATA!$M$4:$M$2103,"",0,1),""))</f>
        <v>A</v>
      </c>
      <c r="V929" s="52" t="str">
        <f t="array" ref="V929">IF(B929="","",IFERROR(XLOOKUP(B929,DATA!$B$4:$B$2103,DATA!$X$4:$X$2103,"",0,1),""))</f>
        <v>SU01D0208</v>
      </c>
      <c r="W929" s="52" t="str">
        <f t="array" ref="W929">IF(B929="","",IFERROR(XLOOKUP(B929,DATA!$B$4:$B$2103,DATA!$H$4:$H$2103,"",0,1),""))</f>
        <v>CARROCERIA</v>
      </c>
      <c r="X929" s="52" t="str">
        <f t="shared" si="10"/>
        <v>1-MAXIMA</v>
      </c>
      <c r="Y929" s="87">
        <f t="shared" si="11"/>
        <v>380.00929</v>
      </c>
      <c r="Z929" s="52">
        <f t="shared" si="12"/>
        <v>80110051</v>
      </c>
    </row>
    <row r="930" ht="15.75" customHeight="1">
      <c r="B930" s="47">
        <f>IF(DATA!B930="","",DATA!B930)</f>
        <v>80110052</v>
      </c>
      <c r="C930" s="47">
        <f t="array" ref="C930">IF(B930="","",IFERROR(XLOOKUP(B930,DATA!$B$4:$B$2103,DATA!$D$4:$D$2103,"",0,1),""))</f>
        <v>2460</v>
      </c>
      <c r="D930" s="47" t="str">
        <f t="array" ref="D930">IF(B930="","",IFERROR(XLOOKUP(B930,DATA!$B$4:$B$2103,DATA!$C$4:$C$2103,"",0,1),""))</f>
        <v>HOJA BISTURI</v>
      </c>
      <c r="E930" s="47">
        <f t="array" ref="E930">IF(B930="","",IFERROR(XLOOKUP(B930,DATA!$B$4:$B$2103,DATA!$W$4:$W$2103,"",0,1),""))</f>
        <v>830135709</v>
      </c>
      <c r="F930" s="47" t="str">
        <f t="array" ref="F930">IF(B930="","",IFERROR(XLOOKUP(E930,PROVEEDORES!$A$2:$A$200,PROVEEDORES!$B$2:$B$200,"NO ENCONTRADO",0,1),""))</f>
        <v>FERRETERIA RHINO S.A.S.</v>
      </c>
      <c r="G930" s="47" t="str">
        <f t="array" ref="G930">IF(B930="","",IFERROR(XLOOKUP(B930,DATA!$B$4:$B$2103,DATA!$L$4:$L$2103,"",0,1),""))</f>
        <v>UND</v>
      </c>
      <c r="H930" s="47">
        <f t="array" ref="H930">IF(B930="","",IFERROR(XLOOKUP(B930,DATA!$B$4:$B$2103,DATA!$E$4:$E$2103,0,0,1),0))</f>
        <v>614</v>
      </c>
      <c r="I930" s="48">
        <f t="array" ref="I930">IF(B930="","",IFERROR(XLOOKUP(B930,DATA!$B$4:$B$2103,DATA!$F$4:$F$2103,0,0,1),0))</f>
        <v>1255.45</v>
      </c>
      <c r="J930" s="48">
        <f t="shared" si="1"/>
        <v>770846.3</v>
      </c>
      <c r="K930" s="47">
        <f t="array" ref="K930">IF(B930="","",IFERROR(XLOOKUP(B930,DATA!$B$4:$B$2103,DATA!$N$4:$N$2103,0,0,1),0))</f>
        <v>12051</v>
      </c>
      <c r="L930" s="85">
        <f t="shared" si="2"/>
        <v>33.01643836</v>
      </c>
      <c r="M930" s="47">
        <f t="array" ref="M930">IF(B930="","",IFERROR(XLOOKUP(B930,DATA!$B$4:$B$2103,DATA!$P$4:$P$2103,0,0,1),0))</f>
        <v>0</v>
      </c>
      <c r="N930" s="47">
        <f t="shared" si="3"/>
        <v>116</v>
      </c>
      <c r="O930" s="47">
        <f t="shared" si="4"/>
        <v>347</v>
      </c>
      <c r="P930" s="47">
        <f t="shared" si="5"/>
        <v>19</v>
      </c>
      <c r="Q930" s="47" t="str">
        <f t="shared" si="6"/>
        <v>PRECAUCION</v>
      </c>
      <c r="R930" s="47" t="str">
        <f t="shared" si="7"/>
        <v>MONITOREAR 48H</v>
      </c>
      <c r="S930" s="47">
        <f t="shared" si="8"/>
        <v>0</v>
      </c>
      <c r="T930" s="48">
        <f t="shared" si="9"/>
        <v>0</v>
      </c>
      <c r="U930" s="47" t="str">
        <f t="array" ref="U930">IF(B930="","",IFERROR(XLOOKUP(B930,DATA!$B$4:$B$2103,DATA!$M$4:$M$2103,"",0,1),""))</f>
        <v>A</v>
      </c>
      <c r="V930" s="47" t="str">
        <f t="array" ref="V930">IF(B930="","",IFERROR(XLOOKUP(B930,DATA!$B$4:$B$2103,DATA!$X$4:$X$2103,"",0,1),""))</f>
        <v>SU01D0102</v>
      </c>
      <c r="W930" s="47" t="str">
        <f t="array" ref="W930">IF(B930="","",IFERROR(XLOOKUP(B930,DATA!$B$4:$B$2103,DATA!$H$4:$H$2103,"",0,1),""))</f>
        <v>CARROCERIA</v>
      </c>
      <c r="X930" s="47" t="str">
        <f t="shared" si="10"/>
        <v>2-ALTA</v>
      </c>
      <c r="Y930" s="65" t="str">
        <f t="shared" si="11"/>
        <v/>
      </c>
      <c r="Z930" s="47" t="str">
        <f t="shared" si="12"/>
        <v/>
      </c>
    </row>
    <row r="931" ht="15.75" customHeight="1">
      <c r="B931" s="52">
        <f>IF(DATA!B931="","",DATA!B931)</f>
        <v>80110053</v>
      </c>
      <c r="C931" s="52">
        <f t="array" ref="C931">IF(B931="","",IFERROR(XLOOKUP(B931,DATA!$B$4:$B$2103,DATA!$D$4:$D$2103,"",0,1),""))</f>
        <v>26182523</v>
      </c>
      <c r="D931" s="52" t="str">
        <f t="array" ref="D931">IF(B931="","",IFERROR(XLOOKUP(B931,DATA!$B$4:$B$2103,DATA!$C$4:$C$2103,"",0,1),""))</f>
        <v>PARED SEPARADOR ,PUERTA,PASAMANO,COLUMNA</v>
      </c>
      <c r="E931" s="52">
        <f t="array" ref="E931">IF(B931="","",IFERROR(XLOOKUP(B931,DATA!$B$4:$B$2103,DATA!$W$4:$W$2103,"",0,1),""))</f>
        <v>830092963</v>
      </c>
      <c r="F931" s="52" t="str">
        <f t="array" ref="F931">IF(B931="","",IFERROR(XLOOKUP(E931,PROVEEDORES!$A$2:$A$200,PROVEEDORES!$B$2:$B$200,"NO ENCONTRADO",0,1),""))</f>
        <v>SUPERPOLO S.A.S</v>
      </c>
      <c r="G931" s="52" t="str">
        <f t="array" ref="G931">IF(B931="","",IFERROR(XLOOKUP(B931,DATA!$B$4:$B$2103,DATA!$L$4:$L$2103,"",0,1),""))</f>
        <v>UND</v>
      </c>
      <c r="H931" s="52">
        <f t="array" ref="H931">IF(B931="","",IFERROR(XLOOKUP(B931,DATA!$B$4:$B$2103,DATA!$E$4:$E$2103,0,0,1),0))</f>
        <v>0</v>
      </c>
      <c r="I931" s="53">
        <f t="array" ref="I931">IF(B931="","",IFERROR(XLOOKUP(B931,DATA!$B$4:$B$2103,DATA!$F$4:$F$2103,0,0,1),0))</f>
        <v>0</v>
      </c>
      <c r="J931" s="53">
        <f t="shared" si="1"/>
        <v>0</v>
      </c>
      <c r="K931" s="52">
        <f t="array" ref="K931">IF(B931="","",IFERROR(XLOOKUP(B931,DATA!$B$4:$B$2103,DATA!$N$4:$N$2103,0,0,1),0))</f>
        <v>0</v>
      </c>
      <c r="L931" s="86">
        <f t="shared" si="2"/>
        <v>0</v>
      </c>
      <c r="M931" s="52">
        <f t="array" ref="M931">IF(B931="","",IFERROR(XLOOKUP(B931,DATA!$B$4:$B$2103,DATA!$P$4:$P$2103,0,0,1),0))</f>
        <v>0</v>
      </c>
      <c r="N931" s="52">
        <f t="shared" si="3"/>
        <v>0</v>
      </c>
      <c r="O931" s="52">
        <f t="shared" si="4"/>
        <v>0</v>
      </c>
      <c r="P931" s="52" t="str">
        <f t="shared" si="5"/>
        <v/>
      </c>
      <c r="Q931" s="52" t="str">
        <f t="shared" si="6"/>
        <v>CRITICO</v>
      </c>
      <c r="R931" s="52" t="str">
        <f t="shared" si="7"/>
        <v>PEDIR INMEDIATAMENTE</v>
      </c>
      <c r="S931" s="52">
        <f t="shared" si="8"/>
        <v>0</v>
      </c>
      <c r="T931" s="53">
        <f t="shared" si="9"/>
        <v>0</v>
      </c>
      <c r="U931" s="52" t="str">
        <f t="array" ref="U931">IF(B931="","",IFERROR(XLOOKUP(B931,DATA!$B$4:$B$2103,DATA!$M$4:$M$2103,"",0,1),""))</f>
        <v>A</v>
      </c>
      <c r="V931" s="52" t="str">
        <f t="array" ref="V931">IF(B931="","",IFERROR(XLOOKUP(B931,DATA!$B$4:$B$2103,DATA!$X$4:$X$2103,"",0,1),""))</f>
        <v>A1</v>
      </c>
      <c r="W931" s="52" t="str">
        <f t="array" ref="W931">IF(B931="","",IFERROR(XLOOKUP(B931,DATA!$B$4:$B$2103,DATA!$H$4:$H$2103,"",0,1),""))</f>
        <v>CARROCERIA</v>
      </c>
      <c r="X931" s="52" t="str">
        <f t="shared" si="10"/>
        <v>1-MAXIMA</v>
      </c>
      <c r="Y931" s="87" t="str">
        <f t="shared" si="11"/>
        <v/>
      </c>
      <c r="Z931" s="52">
        <f t="shared" si="12"/>
        <v>80110053</v>
      </c>
    </row>
    <row r="932" ht="15.75" customHeight="1">
      <c r="B932" s="47">
        <f>IF(DATA!B932="","",DATA!B932)</f>
        <v>80110054</v>
      </c>
      <c r="C932" s="47">
        <f t="array" ref="C932">IF(B932="","",IFERROR(XLOOKUP(B932,DATA!$B$4:$B$2103,DATA!$D$4:$D$2103,"",0,1),""))</f>
        <v>11384690</v>
      </c>
      <c r="D932" s="47" t="str">
        <f t="array" ref="D932">IF(B932="","",IFERROR(XLOOKUP(B932,DATA!$B$4:$B$2103,DATA!$C$4:$C$2103,"",0,1),""))</f>
        <v>PASAMANO MURCIELAGO TECHO</v>
      </c>
      <c r="E932" s="47">
        <f t="array" ref="E932">IF(B932="","",IFERROR(XLOOKUP(B932,DATA!$B$4:$B$2103,DATA!$W$4:$W$2103,"",0,1),""))</f>
        <v>830092963</v>
      </c>
      <c r="F932" s="47" t="str">
        <f t="array" ref="F932">IF(B932="","",IFERROR(XLOOKUP(E932,PROVEEDORES!$A$2:$A$200,PROVEEDORES!$B$2:$B$200,"NO ENCONTRADO",0,1),""))</f>
        <v>SUPERPOLO S.A.S</v>
      </c>
      <c r="G932" s="47" t="str">
        <f t="array" ref="G932">IF(B932="","",IFERROR(XLOOKUP(B932,DATA!$B$4:$B$2103,DATA!$L$4:$L$2103,"",0,1),""))</f>
        <v>UND</v>
      </c>
      <c r="H932" s="47">
        <f t="array" ref="H932">IF(B932="","",IFERROR(XLOOKUP(B932,DATA!$B$4:$B$2103,DATA!$E$4:$E$2103,0,0,1),0))</f>
        <v>0</v>
      </c>
      <c r="I932" s="48">
        <f t="array" ref="I932">IF(B932="","",IFERROR(XLOOKUP(B932,DATA!$B$4:$B$2103,DATA!$F$4:$F$2103,0,0,1),0))</f>
        <v>0</v>
      </c>
      <c r="J932" s="48">
        <f t="shared" si="1"/>
        <v>0</v>
      </c>
      <c r="K932" s="47">
        <f t="array" ref="K932">IF(B932="","",IFERROR(XLOOKUP(B932,DATA!$B$4:$B$2103,DATA!$N$4:$N$2103,0,0,1),0))</f>
        <v>0</v>
      </c>
      <c r="L932" s="85">
        <f t="shared" si="2"/>
        <v>0</v>
      </c>
      <c r="M932" s="47">
        <f t="array" ref="M932">IF(B932="","",IFERROR(XLOOKUP(B932,DATA!$B$4:$B$2103,DATA!$P$4:$P$2103,0,0,1),0))</f>
        <v>0</v>
      </c>
      <c r="N932" s="47">
        <f t="shared" si="3"/>
        <v>0</v>
      </c>
      <c r="O932" s="47">
        <f t="shared" si="4"/>
        <v>0</v>
      </c>
      <c r="P932" s="47" t="str">
        <f t="shared" si="5"/>
        <v/>
      </c>
      <c r="Q932" s="47" t="str">
        <f t="shared" si="6"/>
        <v>CRITICO</v>
      </c>
      <c r="R932" s="47" t="str">
        <f t="shared" si="7"/>
        <v>PEDIR INMEDIATAMENTE</v>
      </c>
      <c r="S932" s="47">
        <f t="shared" si="8"/>
        <v>0</v>
      </c>
      <c r="T932" s="48">
        <f t="shared" si="9"/>
        <v>0</v>
      </c>
      <c r="U932" s="47" t="str">
        <f t="array" ref="U932">IF(B932="","",IFERROR(XLOOKUP(B932,DATA!$B$4:$B$2103,DATA!$M$4:$M$2103,"",0,1),""))</f>
        <v>A</v>
      </c>
      <c r="V932" s="47" t="str">
        <f t="array" ref="V932">IF(B932="","",IFERROR(XLOOKUP(B932,DATA!$B$4:$B$2103,DATA!$X$4:$X$2103,"",0,1),""))</f>
        <v>A1</v>
      </c>
      <c r="W932" s="47" t="str">
        <f t="array" ref="W932">IF(B932="","",IFERROR(XLOOKUP(B932,DATA!$B$4:$B$2103,DATA!$H$4:$H$2103,"",0,1),""))</f>
        <v>CARROCERIA</v>
      </c>
      <c r="X932" s="47" t="str">
        <f t="shared" si="10"/>
        <v>1-MAXIMA</v>
      </c>
      <c r="Y932" s="65" t="str">
        <f t="shared" si="11"/>
        <v/>
      </c>
      <c r="Z932" s="47">
        <f t="shared" si="12"/>
        <v>80110054</v>
      </c>
    </row>
    <row r="933" ht="15.75" customHeight="1">
      <c r="B933" s="52">
        <f>IF(DATA!B933="","",DATA!B933)</f>
        <v>80110055</v>
      </c>
      <c r="C933" s="52">
        <f t="array" ref="C933">IF(B933="","",IFERROR(XLOOKUP(B933,DATA!$B$4:$B$2103,DATA!$D$4:$D$2103,"",0,1),""))</f>
        <v>158</v>
      </c>
      <c r="D933" s="52" t="str">
        <f t="array" ref="D933">IF(B933="","",IFERROR(XLOOKUP(B933,DATA!$B$4:$B$2103,DATA!$C$4:$C$2103,"",0,1),""))</f>
        <v>PEGANTE LOCCTITE 495</v>
      </c>
      <c r="E933" s="52">
        <f t="array" ref="E933">IF(B933="","",IFERROR(XLOOKUP(B933,DATA!$B$4:$B$2103,DATA!$W$4:$W$2103,"",0,1),""))</f>
        <v>900449648</v>
      </c>
      <c r="F933" s="52" t="str">
        <f t="array" ref="F933">IF(B933="","",IFERROR(XLOOKUP(E933,PROVEEDORES!$A$2:$A$200,PROVEEDORES!$B$2:$B$200,"NO ENCONTRADO",0,1),""))</f>
        <v>SUMILOGISTICA S.A.S.</v>
      </c>
      <c r="G933" s="52" t="str">
        <f t="array" ref="G933">IF(B933="","",IFERROR(XLOOKUP(B933,DATA!$B$4:$B$2103,DATA!$L$4:$L$2103,"",0,1),""))</f>
        <v>UND</v>
      </c>
      <c r="H933" s="52">
        <f t="array" ref="H933">IF(B933="","",IFERROR(XLOOKUP(B933,DATA!$B$4:$B$2103,DATA!$E$4:$E$2103,0,0,1),0))</f>
        <v>37</v>
      </c>
      <c r="I933" s="53">
        <f t="array" ref="I933">IF(B933="","",IFERROR(XLOOKUP(B933,DATA!$B$4:$B$2103,DATA!$F$4:$F$2103,0,0,1),0))</f>
        <v>20291.88</v>
      </c>
      <c r="J933" s="53">
        <f t="shared" si="1"/>
        <v>750799.56</v>
      </c>
      <c r="K933" s="52">
        <f t="array" ref="K933">IF(B933="","",IFERROR(XLOOKUP(B933,DATA!$B$4:$B$2103,DATA!$N$4:$N$2103,0,0,1),0))</f>
        <v>953</v>
      </c>
      <c r="L933" s="86">
        <f t="shared" si="2"/>
        <v>2.610958904</v>
      </c>
      <c r="M933" s="52">
        <f t="array" ref="M933">IF(B933="","",IFERROR(XLOOKUP(B933,DATA!$B$4:$B$2103,DATA!$P$4:$P$2103,0,0,1),0))</f>
        <v>0</v>
      </c>
      <c r="N933" s="52">
        <f t="shared" si="3"/>
        <v>9</v>
      </c>
      <c r="O933" s="52">
        <f t="shared" si="4"/>
        <v>27</v>
      </c>
      <c r="P933" s="52">
        <f t="shared" si="5"/>
        <v>14</v>
      </c>
      <c r="Q933" s="52" t="str">
        <f t="shared" si="6"/>
        <v>PRECAUCION</v>
      </c>
      <c r="R933" s="52" t="str">
        <f t="shared" si="7"/>
        <v>MONITOREAR 48H</v>
      </c>
      <c r="S933" s="52">
        <f t="shared" si="8"/>
        <v>0</v>
      </c>
      <c r="T933" s="53">
        <f t="shared" si="9"/>
        <v>0</v>
      </c>
      <c r="U933" s="52" t="str">
        <f t="array" ref="U933">IF(B933="","",IFERROR(XLOOKUP(B933,DATA!$B$4:$B$2103,DATA!$M$4:$M$2103,"",0,1),""))</f>
        <v>A</v>
      </c>
      <c r="V933" s="52" t="str">
        <f t="array" ref="V933">IF(B933="","",IFERROR(XLOOKUP(B933,DATA!$B$4:$B$2103,DATA!$X$4:$X$2103,"",0,1),""))</f>
        <v>SU01E0203</v>
      </c>
      <c r="W933" s="52" t="str">
        <f t="array" ref="W933">IF(B933="","",IFERROR(XLOOKUP(B933,DATA!$B$4:$B$2103,DATA!$H$4:$H$2103,"",0,1),""))</f>
        <v>CARROCERIA</v>
      </c>
      <c r="X933" s="52" t="str">
        <f t="shared" si="10"/>
        <v>2-ALTA</v>
      </c>
      <c r="Y933" s="87" t="str">
        <f t="shared" si="11"/>
        <v/>
      </c>
      <c r="Z933" s="52" t="str">
        <f t="shared" si="12"/>
        <v/>
      </c>
    </row>
    <row r="934" ht="15.75" customHeight="1">
      <c r="B934" s="47">
        <f>IF(DATA!B934="","",DATA!B934)</f>
        <v>80110056</v>
      </c>
      <c r="C934" s="47">
        <f t="array" ref="C934">IF(B934="","",IFERROR(XLOOKUP(B934,DATA!$B$4:$B$2103,DATA!$D$4:$D$2103,"",0,1),""))</f>
        <v>98020143</v>
      </c>
      <c r="D934" s="47" t="str">
        <f t="array" ref="D934">IF(B934="","",IFERROR(XLOOKUP(B934,DATA!$B$4:$B$2103,DATA!$C$4:$C$2103,"",0,1),""))</f>
        <v>PERFIL ACABADO TECHO CENTRAL</v>
      </c>
      <c r="E934" s="47">
        <f t="array" ref="E934">IF(B934="","",IFERROR(XLOOKUP(B934,DATA!$B$4:$B$2103,DATA!$W$4:$W$2103,"",0,1),""))</f>
        <v>830092963</v>
      </c>
      <c r="F934" s="47" t="str">
        <f t="array" ref="F934">IF(B934="","",IFERROR(XLOOKUP(E934,PROVEEDORES!$A$2:$A$200,PROVEEDORES!$B$2:$B$200,"NO ENCONTRADO",0,1),""))</f>
        <v>SUPERPOLO S.A.S</v>
      </c>
      <c r="G934" s="47" t="str">
        <f t="array" ref="G934">IF(B934="","",IFERROR(XLOOKUP(B934,DATA!$B$4:$B$2103,DATA!$L$4:$L$2103,"",0,1),""))</f>
        <v>UND</v>
      </c>
      <c r="H934" s="47">
        <f t="array" ref="H934">IF(B934="","",IFERROR(XLOOKUP(B934,DATA!$B$4:$B$2103,DATA!$E$4:$E$2103,0,0,1),0))</f>
        <v>0</v>
      </c>
      <c r="I934" s="48">
        <f t="array" ref="I934">IF(B934="","",IFERROR(XLOOKUP(B934,DATA!$B$4:$B$2103,DATA!$F$4:$F$2103,0,0,1),0))</f>
        <v>0</v>
      </c>
      <c r="J934" s="48">
        <f t="shared" si="1"/>
        <v>0</v>
      </c>
      <c r="K934" s="47">
        <f t="array" ref="K934">IF(B934="","",IFERROR(XLOOKUP(B934,DATA!$B$4:$B$2103,DATA!$N$4:$N$2103,0,0,1),0))</f>
        <v>0</v>
      </c>
      <c r="L934" s="85">
        <f t="shared" si="2"/>
        <v>0</v>
      </c>
      <c r="M934" s="47">
        <f t="array" ref="M934">IF(B934="","",IFERROR(XLOOKUP(B934,DATA!$B$4:$B$2103,DATA!$P$4:$P$2103,0,0,1),0))</f>
        <v>0</v>
      </c>
      <c r="N934" s="47">
        <f t="shared" si="3"/>
        <v>0</v>
      </c>
      <c r="O934" s="47">
        <f t="shared" si="4"/>
        <v>0</v>
      </c>
      <c r="P934" s="47" t="str">
        <f t="shared" si="5"/>
        <v/>
      </c>
      <c r="Q934" s="47" t="str">
        <f t="shared" si="6"/>
        <v>CRITICO</v>
      </c>
      <c r="R934" s="47" t="str">
        <f t="shared" si="7"/>
        <v>PEDIR INMEDIATAMENTE</v>
      </c>
      <c r="S934" s="47">
        <f t="shared" si="8"/>
        <v>0</v>
      </c>
      <c r="T934" s="48">
        <f t="shared" si="9"/>
        <v>0</v>
      </c>
      <c r="U934" s="47" t="str">
        <f t="array" ref="U934">IF(B934="","",IFERROR(XLOOKUP(B934,DATA!$B$4:$B$2103,DATA!$M$4:$M$2103,"",0,1),""))</f>
        <v>A</v>
      </c>
      <c r="V934" s="47" t="str">
        <f t="array" ref="V934">IF(B934="","",IFERROR(XLOOKUP(B934,DATA!$B$4:$B$2103,DATA!$X$4:$X$2103,"",0,1),""))</f>
        <v>A1</v>
      </c>
      <c r="W934" s="47" t="str">
        <f t="array" ref="W934">IF(B934="","",IFERROR(XLOOKUP(B934,DATA!$B$4:$B$2103,DATA!$H$4:$H$2103,"",0,1),""))</f>
        <v>CARROCERIA</v>
      </c>
      <c r="X934" s="47" t="str">
        <f t="shared" si="10"/>
        <v>1-MAXIMA</v>
      </c>
      <c r="Y934" s="65" t="str">
        <f t="shared" si="11"/>
        <v/>
      </c>
      <c r="Z934" s="47">
        <f t="shared" si="12"/>
        <v>80110056</v>
      </c>
    </row>
    <row r="935" ht="15.75" customHeight="1">
      <c r="B935" s="52">
        <f>IF(DATA!B935="","",DATA!B935)</f>
        <v>80110057</v>
      </c>
      <c r="C935" s="52">
        <f t="array" ref="C935">IF(B935="","",IFERROR(XLOOKUP(B935,DATA!$B$4:$B$2103,DATA!$D$4:$D$2103,"",0,1),""))</f>
        <v>398080427</v>
      </c>
      <c r="D935" s="52" t="str">
        <f t="array" ref="D935">IF(B935="","",IFERROR(XLOOKUP(B935,DATA!$B$4:$B$2103,DATA!$C$4:$C$2103,"",0,1),""))</f>
        <v>PERFIL BOCEL VENTANA</v>
      </c>
      <c r="E935" s="52">
        <f t="array" ref="E935">IF(B935="","",IFERROR(XLOOKUP(B935,DATA!$B$4:$B$2103,DATA!$W$4:$W$2103,"",0,1),""))</f>
        <v>830092963</v>
      </c>
      <c r="F935" s="52" t="str">
        <f t="array" ref="F935">IF(B935="","",IFERROR(XLOOKUP(E935,PROVEEDORES!$A$2:$A$200,PROVEEDORES!$B$2:$B$200,"NO ENCONTRADO",0,1),""))</f>
        <v>SUPERPOLO S.A.S</v>
      </c>
      <c r="G935" s="52" t="str">
        <f t="array" ref="G935">IF(B935="","",IFERROR(XLOOKUP(B935,DATA!$B$4:$B$2103,DATA!$L$4:$L$2103,"",0,1),""))</f>
        <v>M</v>
      </c>
      <c r="H935" s="52">
        <f t="array" ref="H935">IF(B935="","",IFERROR(XLOOKUP(B935,DATA!$B$4:$B$2103,DATA!$E$4:$E$2103,0,0,1),0))</f>
        <v>18</v>
      </c>
      <c r="I935" s="53">
        <f t="array" ref="I935">IF(B935="","",IFERROR(XLOOKUP(B935,DATA!$B$4:$B$2103,DATA!$F$4:$F$2103,0,0,1),0))</f>
        <v>12039.07</v>
      </c>
      <c r="J935" s="53">
        <f t="shared" si="1"/>
        <v>216703.26</v>
      </c>
      <c r="K935" s="52">
        <f t="array" ref="K935">IF(B935="","",IFERROR(XLOOKUP(B935,DATA!$B$4:$B$2103,DATA!$N$4:$N$2103,0,0,1),0))</f>
        <v>96</v>
      </c>
      <c r="L935" s="86">
        <f t="shared" si="2"/>
        <v>0.2630136986</v>
      </c>
      <c r="M935" s="52">
        <f t="array" ref="M935">IF(B935="","",IFERROR(XLOOKUP(B935,DATA!$B$4:$B$2103,DATA!$P$4:$P$2103,0,0,1),0))</f>
        <v>0</v>
      </c>
      <c r="N935" s="52">
        <f t="shared" si="3"/>
        <v>1</v>
      </c>
      <c r="O935" s="52">
        <f t="shared" si="4"/>
        <v>3</v>
      </c>
      <c r="P935" s="52">
        <f t="shared" si="5"/>
        <v>68</v>
      </c>
      <c r="Q935" s="52" t="str">
        <f t="shared" si="6"/>
        <v>OPTIMO</v>
      </c>
      <c r="R935" s="52" t="str">
        <f t="shared" si="7"/>
        <v>NIVEL OPTIMO</v>
      </c>
      <c r="S935" s="52">
        <f t="shared" si="8"/>
        <v>0</v>
      </c>
      <c r="T935" s="53">
        <f t="shared" si="9"/>
        <v>0</v>
      </c>
      <c r="U935" s="52" t="str">
        <f t="array" ref="U935">IF(B935="","",IFERROR(XLOOKUP(B935,DATA!$B$4:$B$2103,DATA!$M$4:$M$2103,"",0,1),""))</f>
        <v>A</v>
      </c>
      <c r="V935" s="52" t="str">
        <f t="array" ref="V935">IF(B935="","",IFERROR(XLOOKUP(B935,DATA!$B$4:$B$2103,DATA!$X$4:$X$2103,"",0,1),""))</f>
        <v>SU01G0304</v>
      </c>
      <c r="W935" s="52" t="str">
        <f t="array" ref="W935">IF(B935="","",IFERROR(XLOOKUP(B935,DATA!$B$4:$B$2103,DATA!$H$4:$H$2103,"",0,1),""))</f>
        <v>CARROCERIA</v>
      </c>
      <c r="X935" s="52" t="str">
        <f t="shared" si="10"/>
        <v>2-ALTA</v>
      </c>
      <c r="Y935" s="87" t="str">
        <f t="shared" si="11"/>
        <v/>
      </c>
      <c r="Z935" s="52" t="str">
        <f t="shared" si="12"/>
        <v/>
      </c>
    </row>
    <row r="936" ht="15.75" customHeight="1">
      <c r="B936" s="47">
        <f>IF(DATA!B936="","",DATA!B936)</f>
        <v>80110058</v>
      </c>
      <c r="C936" s="47">
        <f t="array" ref="C936">IF(B936="","",IFERROR(XLOOKUP(B936,DATA!$B$4:$B$2103,DATA!$D$4:$D$2103,"",0,1),""))</f>
        <v>11376478</v>
      </c>
      <c r="D936" s="47" t="str">
        <f t="array" ref="D936">IF(B936="","",IFERROR(XLOOKUP(B936,DATA!$B$4:$B$2103,DATA!$C$4:$C$2103,"",0,1),""))</f>
        <v>PERFIL DE ALUMINIO</v>
      </c>
      <c r="E936" s="47">
        <f t="array" ref="E936">IF(B936="","",IFERROR(XLOOKUP(B936,DATA!$B$4:$B$2103,DATA!$W$4:$W$2103,"",0,1),""))</f>
        <v>830092963</v>
      </c>
      <c r="F936" s="47" t="str">
        <f t="array" ref="F936">IF(B936="","",IFERROR(XLOOKUP(E936,PROVEEDORES!$A$2:$A$200,PROVEEDORES!$B$2:$B$200,"NO ENCONTRADO",0,1),""))</f>
        <v>SUPERPOLO S.A.S</v>
      </c>
      <c r="G936" s="47" t="str">
        <f t="array" ref="G936">IF(B936="","",IFERROR(XLOOKUP(B936,DATA!$B$4:$B$2103,DATA!$L$4:$L$2103,"",0,1),""))</f>
        <v>M</v>
      </c>
      <c r="H936" s="47">
        <f t="array" ref="H936">IF(B936="","",IFERROR(XLOOKUP(B936,DATA!$B$4:$B$2103,DATA!$E$4:$E$2103,0,0,1),0))</f>
        <v>0</v>
      </c>
      <c r="I936" s="48">
        <f t="array" ref="I936">IF(B936="","",IFERROR(XLOOKUP(B936,DATA!$B$4:$B$2103,DATA!$F$4:$F$2103,0,0,1),0))</f>
        <v>0</v>
      </c>
      <c r="J936" s="48">
        <f t="shared" si="1"/>
        <v>0</v>
      </c>
      <c r="K936" s="47">
        <f t="array" ref="K936">IF(B936="","",IFERROR(XLOOKUP(B936,DATA!$B$4:$B$2103,DATA!$N$4:$N$2103,0,0,1),0))</f>
        <v>0</v>
      </c>
      <c r="L936" s="85">
        <f t="shared" si="2"/>
        <v>0</v>
      </c>
      <c r="M936" s="47">
        <f t="array" ref="M936">IF(B936="","",IFERROR(XLOOKUP(B936,DATA!$B$4:$B$2103,DATA!$P$4:$P$2103,0,0,1),0))</f>
        <v>0</v>
      </c>
      <c r="N936" s="47">
        <f t="shared" si="3"/>
        <v>0</v>
      </c>
      <c r="O936" s="47">
        <f t="shared" si="4"/>
        <v>0</v>
      </c>
      <c r="P936" s="47" t="str">
        <f t="shared" si="5"/>
        <v/>
      </c>
      <c r="Q936" s="47" t="str">
        <f t="shared" si="6"/>
        <v>CRITICO</v>
      </c>
      <c r="R936" s="47" t="str">
        <f t="shared" si="7"/>
        <v>PEDIR INMEDIATAMENTE</v>
      </c>
      <c r="S936" s="47">
        <f t="shared" si="8"/>
        <v>0</v>
      </c>
      <c r="T936" s="48">
        <f t="shared" si="9"/>
        <v>0</v>
      </c>
      <c r="U936" s="47" t="str">
        <f t="array" ref="U936">IF(B936="","",IFERROR(XLOOKUP(B936,DATA!$B$4:$B$2103,DATA!$M$4:$M$2103,"",0,1),""))</f>
        <v>A</v>
      </c>
      <c r="V936" s="47" t="str">
        <f t="array" ref="V936">IF(B936="","",IFERROR(XLOOKUP(B936,DATA!$B$4:$B$2103,DATA!$X$4:$X$2103,"",0,1),""))</f>
        <v>A1</v>
      </c>
      <c r="W936" s="47" t="str">
        <f t="array" ref="W936">IF(B936="","",IFERROR(XLOOKUP(B936,DATA!$B$4:$B$2103,DATA!$H$4:$H$2103,"",0,1),""))</f>
        <v>CARROCERIA</v>
      </c>
      <c r="X936" s="47" t="str">
        <f t="shared" si="10"/>
        <v>1-MAXIMA</v>
      </c>
      <c r="Y936" s="65" t="str">
        <f t="shared" si="11"/>
        <v/>
      </c>
      <c r="Z936" s="47">
        <f t="shared" si="12"/>
        <v>80110058</v>
      </c>
    </row>
    <row r="937" ht="15.75" customHeight="1">
      <c r="B937" s="52">
        <f>IF(DATA!B937="","",DATA!B937)</f>
        <v>80110059</v>
      </c>
      <c r="C937" s="52">
        <f t="array" ref="C937">IF(B937="","",IFERROR(XLOOKUP(B937,DATA!$B$4:$B$2103,DATA!$D$4:$D$2103,"",0,1),""))</f>
        <v>10722525</v>
      </c>
      <c r="D937" s="52" t="str">
        <f t="array" ref="D937">IF(B937="","",IFERROR(XLOOKUP(B937,DATA!$B$4:$B$2103,DATA!$C$4:$C$2103,"",0,1),""))</f>
        <v>PERFIL DE ALUMINIO 1,5*29,6*31,75*6000 MM</v>
      </c>
      <c r="E937" s="52">
        <f t="array" ref="E937">IF(B937="","",IFERROR(XLOOKUP(B937,DATA!$B$4:$B$2103,DATA!$W$4:$W$2103,"",0,1),""))</f>
        <v>830092963</v>
      </c>
      <c r="F937" s="52" t="str">
        <f t="array" ref="F937">IF(B937="","",IFERROR(XLOOKUP(E937,PROVEEDORES!$A$2:$A$200,PROVEEDORES!$B$2:$B$200,"NO ENCONTRADO",0,1),""))</f>
        <v>SUPERPOLO S.A.S</v>
      </c>
      <c r="G937" s="52" t="str">
        <f t="array" ref="G937">IF(B937="","",IFERROR(XLOOKUP(B937,DATA!$B$4:$B$2103,DATA!$L$4:$L$2103,"",0,1),""))</f>
        <v>M</v>
      </c>
      <c r="H937" s="52">
        <f t="array" ref="H937">IF(B937="","",IFERROR(XLOOKUP(B937,DATA!$B$4:$B$2103,DATA!$E$4:$E$2103,0,0,1),0))</f>
        <v>6</v>
      </c>
      <c r="I937" s="53">
        <f t="array" ref="I937">IF(B937="","",IFERROR(XLOOKUP(B937,DATA!$B$4:$B$2103,DATA!$F$4:$F$2103,0,0,1),0))</f>
        <v>21873.93</v>
      </c>
      <c r="J937" s="53">
        <f t="shared" si="1"/>
        <v>131243.58</v>
      </c>
      <c r="K937" s="52">
        <f t="array" ref="K937">IF(B937="","",IFERROR(XLOOKUP(B937,DATA!$B$4:$B$2103,DATA!$N$4:$N$2103,0,0,1),0))</f>
        <v>47</v>
      </c>
      <c r="L937" s="86">
        <f t="shared" si="2"/>
        <v>0.1287671233</v>
      </c>
      <c r="M937" s="52">
        <f t="array" ref="M937">IF(B937="","",IFERROR(XLOOKUP(B937,DATA!$B$4:$B$2103,DATA!$P$4:$P$2103,0,0,1),0))</f>
        <v>0</v>
      </c>
      <c r="N937" s="52">
        <f t="shared" si="3"/>
        <v>0</v>
      </c>
      <c r="O937" s="52">
        <f t="shared" si="4"/>
        <v>1</v>
      </c>
      <c r="P937" s="52">
        <f t="shared" si="5"/>
        <v>47</v>
      </c>
      <c r="Q937" s="52" t="str">
        <f t="shared" si="6"/>
        <v>OPTIMO</v>
      </c>
      <c r="R937" s="52" t="str">
        <f t="shared" si="7"/>
        <v>NIVEL OPTIMO</v>
      </c>
      <c r="S937" s="52">
        <f t="shared" si="8"/>
        <v>0</v>
      </c>
      <c r="T937" s="53">
        <f t="shared" si="9"/>
        <v>0</v>
      </c>
      <c r="U937" s="52" t="str">
        <f t="array" ref="U937">IF(B937="","",IFERROR(XLOOKUP(B937,DATA!$B$4:$B$2103,DATA!$M$4:$M$2103,"",0,1),""))</f>
        <v>A</v>
      </c>
      <c r="V937" s="52" t="str">
        <f t="array" ref="V937">IF(B937="","",IFERROR(XLOOKUP(B937,DATA!$B$4:$B$2103,DATA!$X$4:$X$2103,"",0,1),""))</f>
        <v>SU01B0105</v>
      </c>
      <c r="W937" s="52" t="str">
        <f t="array" ref="W937">IF(B937="","",IFERROR(XLOOKUP(B937,DATA!$B$4:$B$2103,DATA!$H$4:$H$2103,"",0,1),""))</f>
        <v>CARROCERIA</v>
      </c>
      <c r="X937" s="52" t="str">
        <f t="shared" si="10"/>
        <v>2-ALTA</v>
      </c>
      <c r="Y937" s="87" t="str">
        <f t="shared" si="11"/>
        <v/>
      </c>
      <c r="Z937" s="52" t="str">
        <f t="shared" si="12"/>
        <v/>
      </c>
    </row>
    <row r="938" ht="15.75" customHeight="1">
      <c r="B938" s="47">
        <f>IF(DATA!B938="","",DATA!B938)</f>
        <v>80110060</v>
      </c>
      <c r="C938" s="47">
        <f t="array" ref="C938">IF(B938="","",IFERROR(XLOOKUP(B938,DATA!$B$4:$B$2103,DATA!$D$4:$D$2103,"",0,1),""))</f>
        <v>10662580</v>
      </c>
      <c r="D938" s="47" t="str">
        <f t="array" ref="D938">IF(B938="","",IFERROR(XLOOKUP(B938,DATA!$B$4:$B$2103,DATA!$C$4:$C$2103,"",0,1),""))</f>
        <v>PERFIL RANURADO DE ALUMINIO 1/8"*1" PARA ROTULA DE SANFONA</v>
      </c>
      <c r="E938" s="47">
        <f t="array" ref="E938">IF(B938="","",IFERROR(XLOOKUP(B938,DATA!$B$4:$B$2103,DATA!$W$4:$W$2103,"",0,1),""))</f>
        <v>900603232</v>
      </c>
      <c r="F938" s="47" t="str">
        <f t="array" ref="F938">IF(B938="","",IFERROR(XLOOKUP(E938,PROVEEDORES!$A$2:$A$200,PROVEEDORES!$B$2:$B$200,"NO ENCONTRADO",0,1),""))</f>
        <v>COMERCIALIZADORA DE AUTOPARTES E INDUSTRIAL UNIVERSAL SAS</v>
      </c>
      <c r="G938" s="47" t="str">
        <f t="array" ref="G938">IF(B938="","",IFERROR(XLOOKUP(B938,DATA!$B$4:$B$2103,DATA!$L$4:$L$2103,"",0,1),""))</f>
        <v>M</v>
      </c>
      <c r="H938" s="47">
        <f t="array" ref="H938">IF(B938="","",IFERROR(XLOOKUP(B938,DATA!$B$4:$B$2103,DATA!$E$4:$E$2103,0,0,1),0))</f>
        <v>29</v>
      </c>
      <c r="I938" s="48">
        <f t="array" ref="I938">IF(B938="","",IFERROR(XLOOKUP(B938,DATA!$B$4:$B$2103,DATA!$F$4:$F$2103,0,0,1),0))</f>
        <v>4700.5</v>
      </c>
      <c r="J938" s="48">
        <f t="shared" si="1"/>
        <v>136314.5</v>
      </c>
      <c r="K938" s="47">
        <f t="array" ref="K938">IF(B938="","",IFERROR(XLOOKUP(B938,DATA!$B$4:$B$2103,DATA!$N$4:$N$2103,0,0,1),0))</f>
        <v>602</v>
      </c>
      <c r="L938" s="85">
        <f t="shared" si="2"/>
        <v>1.649315068</v>
      </c>
      <c r="M938" s="47">
        <f t="array" ref="M938">IF(B938="","",IFERROR(XLOOKUP(B938,DATA!$B$4:$B$2103,DATA!$P$4:$P$2103,0,0,1),0))</f>
        <v>0</v>
      </c>
      <c r="N938" s="47">
        <f t="shared" si="3"/>
        <v>6</v>
      </c>
      <c r="O938" s="47">
        <f t="shared" si="4"/>
        <v>18</v>
      </c>
      <c r="P938" s="47">
        <f t="shared" si="5"/>
        <v>18</v>
      </c>
      <c r="Q938" s="47" t="str">
        <f t="shared" si="6"/>
        <v>PRECAUCION</v>
      </c>
      <c r="R938" s="47" t="str">
        <f t="shared" si="7"/>
        <v>MONITOREAR 48H</v>
      </c>
      <c r="S938" s="47">
        <f t="shared" si="8"/>
        <v>0</v>
      </c>
      <c r="T938" s="48">
        <f t="shared" si="9"/>
        <v>0</v>
      </c>
      <c r="U938" s="47" t="str">
        <f t="array" ref="U938">IF(B938="","",IFERROR(XLOOKUP(B938,DATA!$B$4:$B$2103,DATA!$M$4:$M$2103,"",0,1),""))</f>
        <v>C</v>
      </c>
      <c r="V938" s="47" t="str">
        <f t="array" ref="V938">IF(B938="","",IFERROR(XLOOKUP(B938,DATA!$B$4:$B$2103,DATA!$X$4:$X$2103,"",0,1),""))</f>
        <v>SU01B0105</v>
      </c>
      <c r="W938" s="47" t="str">
        <f t="array" ref="W938">IF(B938="","",IFERROR(XLOOKUP(B938,DATA!$B$4:$B$2103,DATA!$H$4:$H$2103,"",0,1),""))</f>
        <v>CARROCERIA</v>
      </c>
      <c r="X938" s="47" t="str">
        <f t="shared" si="10"/>
        <v>4-BAJA</v>
      </c>
      <c r="Y938" s="65" t="str">
        <f t="shared" si="11"/>
        <v/>
      </c>
      <c r="Z938" s="47" t="str">
        <f t="shared" si="12"/>
        <v/>
      </c>
    </row>
    <row r="939" ht="15.75" customHeight="1">
      <c r="B939" s="52">
        <f>IF(DATA!B939="","",DATA!B939)</f>
        <v>80110061</v>
      </c>
      <c r="C939" s="52">
        <f t="array" ref="C939">IF(B939="","",IFERROR(XLOOKUP(B939,DATA!$B$4:$B$2103,DATA!$D$4:$D$2103,"",0,1),""))</f>
        <v>10689544</v>
      </c>
      <c r="D939" s="52" t="str">
        <f t="array" ref="D939">IF(B939="","",IFERROR(XLOOKUP(B939,DATA!$B$4:$B$2103,DATA!$C$4:$C$2103,"",0,1),""))</f>
        <v>PERFIL DE ALUMINIO BASE VENTANA MILENIO 6500 MM</v>
      </c>
      <c r="E939" s="52">
        <f t="array" ref="E939">IF(B939="","",IFERROR(XLOOKUP(B939,DATA!$B$4:$B$2103,DATA!$W$4:$W$2103,"",0,1),""))</f>
        <v>830092963</v>
      </c>
      <c r="F939" s="52" t="str">
        <f t="array" ref="F939">IF(B939="","",IFERROR(XLOOKUP(E939,PROVEEDORES!$A$2:$A$200,PROVEEDORES!$B$2:$B$200,"NO ENCONTRADO",0,1),""))</f>
        <v>SUPERPOLO S.A.S</v>
      </c>
      <c r="G939" s="52" t="str">
        <f t="array" ref="G939">IF(B939="","",IFERROR(XLOOKUP(B939,DATA!$B$4:$B$2103,DATA!$L$4:$L$2103,"",0,1),""))</f>
        <v>M</v>
      </c>
      <c r="H939" s="52">
        <f t="array" ref="H939">IF(B939="","",IFERROR(XLOOKUP(B939,DATA!$B$4:$B$2103,DATA!$E$4:$E$2103,0,0,1),0))</f>
        <v>0</v>
      </c>
      <c r="I939" s="53">
        <f t="array" ref="I939">IF(B939="","",IFERROR(XLOOKUP(B939,DATA!$B$4:$B$2103,DATA!$F$4:$F$2103,0,0,1),0))</f>
        <v>0</v>
      </c>
      <c r="J939" s="53">
        <f t="shared" si="1"/>
        <v>0</v>
      </c>
      <c r="K939" s="52">
        <f t="array" ref="K939">IF(B939="","",IFERROR(XLOOKUP(B939,DATA!$B$4:$B$2103,DATA!$N$4:$N$2103,0,0,1),0))</f>
        <v>0</v>
      </c>
      <c r="L939" s="86">
        <f t="shared" si="2"/>
        <v>0</v>
      </c>
      <c r="M939" s="52">
        <f t="array" ref="M939">IF(B939="","",IFERROR(XLOOKUP(B939,DATA!$B$4:$B$2103,DATA!$P$4:$P$2103,0,0,1),0))</f>
        <v>0</v>
      </c>
      <c r="N939" s="52">
        <f t="shared" si="3"/>
        <v>0</v>
      </c>
      <c r="O939" s="52">
        <f t="shared" si="4"/>
        <v>0</v>
      </c>
      <c r="P939" s="52" t="str">
        <f t="shared" si="5"/>
        <v/>
      </c>
      <c r="Q939" s="52" t="str">
        <f t="shared" si="6"/>
        <v>CRITICO</v>
      </c>
      <c r="R939" s="52" t="str">
        <f t="shared" si="7"/>
        <v>PEDIR INMEDIATAMENTE</v>
      </c>
      <c r="S939" s="52">
        <f t="shared" si="8"/>
        <v>0</v>
      </c>
      <c r="T939" s="53">
        <f t="shared" si="9"/>
        <v>0</v>
      </c>
      <c r="U939" s="52" t="str">
        <f t="array" ref="U939">IF(B939="","",IFERROR(XLOOKUP(B939,DATA!$B$4:$B$2103,DATA!$M$4:$M$2103,"",0,1),""))</f>
        <v>A</v>
      </c>
      <c r="V939" s="52" t="str">
        <f t="array" ref="V939">IF(B939="","",IFERROR(XLOOKUP(B939,DATA!$B$4:$B$2103,DATA!$X$4:$X$2103,"",0,1),""))</f>
        <v>A1</v>
      </c>
      <c r="W939" s="52" t="str">
        <f t="array" ref="W939">IF(B939="","",IFERROR(XLOOKUP(B939,DATA!$B$4:$B$2103,DATA!$H$4:$H$2103,"",0,1),""))</f>
        <v>CARROCERIA</v>
      </c>
      <c r="X939" s="52" t="str">
        <f t="shared" si="10"/>
        <v>1-MAXIMA</v>
      </c>
      <c r="Y939" s="87" t="str">
        <f t="shared" si="11"/>
        <v/>
      </c>
      <c r="Z939" s="52">
        <f t="shared" si="12"/>
        <v>80110061</v>
      </c>
    </row>
    <row r="940" ht="15.75" customHeight="1">
      <c r="B940" s="47">
        <f>IF(DATA!B940="","",DATA!B940)</f>
        <v>80110062</v>
      </c>
      <c r="C940" s="47">
        <f t="array" ref="C940">IF(B940="","",IFERROR(XLOOKUP(B940,DATA!$B$4:$B$2103,DATA!$D$4:$D$2103,"",0,1),""))</f>
        <v>10747972</v>
      </c>
      <c r="D940" s="47" t="str">
        <f t="array" ref="D940">IF(B940="","",IFERROR(XLOOKUP(B940,DATA!$B$4:$B$2103,DATA!$C$4:$C$2103,"",0,1),""))</f>
        <v>PERFIL DE ALUMINIO BOCEL PESTAÑA</v>
      </c>
      <c r="E940" s="47">
        <f t="array" ref="E940">IF(B940="","",IFERROR(XLOOKUP(B940,DATA!$B$4:$B$2103,DATA!$W$4:$W$2103,"",0,1),""))</f>
        <v>900603232</v>
      </c>
      <c r="F940" s="47" t="str">
        <f t="array" ref="F940">IF(B940="","",IFERROR(XLOOKUP(E940,PROVEEDORES!$A$2:$A$200,PROVEEDORES!$B$2:$B$200,"NO ENCONTRADO",0,1),""))</f>
        <v>COMERCIALIZADORA DE AUTOPARTES E INDUSTRIAL UNIVERSAL SAS</v>
      </c>
      <c r="G940" s="47" t="str">
        <f t="array" ref="G940">IF(B940="","",IFERROR(XLOOKUP(B940,DATA!$B$4:$B$2103,DATA!$L$4:$L$2103,"",0,1),""))</f>
        <v>M</v>
      </c>
      <c r="H940" s="47">
        <f t="array" ref="H940">IF(B940="","",IFERROR(XLOOKUP(B940,DATA!$B$4:$B$2103,DATA!$E$4:$E$2103,0,0,1),0))</f>
        <v>6</v>
      </c>
      <c r="I940" s="48">
        <f t="array" ref="I940">IF(B940="","",IFERROR(XLOOKUP(B940,DATA!$B$4:$B$2103,DATA!$F$4:$F$2103,0,0,1),0))</f>
        <v>6902</v>
      </c>
      <c r="J940" s="48">
        <f t="shared" si="1"/>
        <v>41412</v>
      </c>
      <c r="K940" s="47">
        <f t="array" ref="K940">IF(B940="","",IFERROR(XLOOKUP(B940,DATA!$B$4:$B$2103,DATA!$N$4:$N$2103,0,0,1),0))</f>
        <v>183</v>
      </c>
      <c r="L940" s="85">
        <f t="shared" si="2"/>
        <v>0.501369863</v>
      </c>
      <c r="M940" s="47">
        <f t="array" ref="M940">IF(B940="","",IFERROR(XLOOKUP(B940,DATA!$B$4:$B$2103,DATA!$P$4:$P$2103,0,0,1),0))</f>
        <v>0</v>
      </c>
      <c r="N940" s="47">
        <f t="shared" si="3"/>
        <v>2</v>
      </c>
      <c r="O940" s="47">
        <f t="shared" si="4"/>
        <v>6</v>
      </c>
      <c r="P940" s="47">
        <f t="shared" si="5"/>
        <v>12</v>
      </c>
      <c r="Q940" s="47" t="str">
        <f t="shared" si="6"/>
        <v>REORDEN INMEDIATO</v>
      </c>
      <c r="R940" s="47" t="str">
        <f t="shared" si="7"/>
        <v>GENERAR OC EN 24H</v>
      </c>
      <c r="S940" s="47">
        <f t="shared" si="8"/>
        <v>0</v>
      </c>
      <c r="T940" s="48">
        <f t="shared" si="9"/>
        <v>0</v>
      </c>
      <c r="U940" s="47" t="str">
        <f t="array" ref="U940">IF(B940="","",IFERROR(XLOOKUP(B940,DATA!$B$4:$B$2103,DATA!$M$4:$M$2103,"",0,1),""))</f>
        <v>A</v>
      </c>
      <c r="V940" s="47" t="str">
        <f t="array" ref="V940">IF(B940="","",IFERROR(XLOOKUP(B940,DATA!$B$4:$B$2103,DATA!$X$4:$X$2103,"",0,1),""))</f>
        <v>SU01B0105</v>
      </c>
      <c r="W940" s="47" t="str">
        <f t="array" ref="W940">IF(B940="","",IFERROR(XLOOKUP(B940,DATA!$B$4:$B$2103,DATA!$H$4:$H$2103,"",0,1),""))</f>
        <v>CARROCERIA</v>
      </c>
      <c r="X940" s="47" t="str">
        <f t="shared" si="10"/>
        <v>2-ALTA</v>
      </c>
      <c r="Y940" s="65" t="str">
        <f t="shared" si="11"/>
        <v/>
      </c>
      <c r="Z940" s="47" t="str">
        <f t="shared" si="12"/>
        <v/>
      </c>
    </row>
    <row r="941" ht="15.75" customHeight="1">
      <c r="B941" s="52">
        <f>IF(DATA!B941="","",DATA!B941)</f>
        <v>80110063</v>
      </c>
      <c r="C941" s="52">
        <f t="array" ref="C941">IF(B941="","",IFERROR(XLOOKUP(B941,DATA!$B$4:$B$2103,DATA!$D$4:$D$2103,"",0,1),""))</f>
        <v>10748770</v>
      </c>
      <c r="D941" s="52" t="str">
        <f t="array" ref="D941">IF(B941="","",IFERROR(XLOOKUP(B941,DATA!$B$4:$B$2103,DATA!$C$4:$C$2103,"",0,1),""))</f>
        <v>PERFIL DE ALUMINIO BOTA AGUA</v>
      </c>
      <c r="E941" s="52">
        <f t="array" ref="E941">IF(B941="","",IFERROR(XLOOKUP(B941,DATA!$B$4:$B$2103,DATA!$W$4:$W$2103,"",0,1),""))</f>
        <v>830092963</v>
      </c>
      <c r="F941" s="52" t="str">
        <f t="array" ref="F941">IF(B941="","",IFERROR(XLOOKUP(E941,PROVEEDORES!$A$2:$A$200,PROVEEDORES!$B$2:$B$200,"NO ENCONTRADO",0,1),""))</f>
        <v>SUPERPOLO S.A.S</v>
      </c>
      <c r="G941" s="52" t="str">
        <f t="array" ref="G941">IF(B941="","",IFERROR(XLOOKUP(B941,DATA!$B$4:$B$2103,DATA!$L$4:$L$2103,"",0,1),""))</f>
        <v>UND</v>
      </c>
      <c r="H941" s="52">
        <f t="array" ref="H941">IF(B941="","",IFERROR(XLOOKUP(B941,DATA!$B$4:$B$2103,DATA!$E$4:$E$2103,0,0,1),0))</f>
        <v>0</v>
      </c>
      <c r="I941" s="53">
        <f t="array" ref="I941">IF(B941="","",IFERROR(XLOOKUP(B941,DATA!$B$4:$B$2103,DATA!$F$4:$F$2103,0,0,1),0))</f>
        <v>0</v>
      </c>
      <c r="J941" s="53">
        <f t="shared" si="1"/>
        <v>0</v>
      </c>
      <c r="K941" s="52">
        <f t="array" ref="K941">IF(B941="","",IFERROR(XLOOKUP(B941,DATA!$B$4:$B$2103,DATA!$N$4:$N$2103,0,0,1),0))</f>
        <v>0</v>
      </c>
      <c r="L941" s="86">
        <f t="shared" si="2"/>
        <v>0</v>
      </c>
      <c r="M941" s="52">
        <f t="array" ref="M941">IF(B941="","",IFERROR(XLOOKUP(B941,DATA!$B$4:$B$2103,DATA!$P$4:$P$2103,0,0,1),0))</f>
        <v>0</v>
      </c>
      <c r="N941" s="52">
        <f t="shared" si="3"/>
        <v>0</v>
      </c>
      <c r="O941" s="52">
        <f t="shared" si="4"/>
        <v>0</v>
      </c>
      <c r="P941" s="52" t="str">
        <f t="shared" si="5"/>
        <v/>
      </c>
      <c r="Q941" s="52" t="str">
        <f t="shared" si="6"/>
        <v>CRITICO</v>
      </c>
      <c r="R941" s="52" t="str">
        <f t="shared" si="7"/>
        <v>PEDIR INMEDIATAMENTE</v>
      </c>
      <c r="S941" s="52">
        <f t="shared" si="8"/>
        <v>0</v>
      </c>
      <c r="T941" s="53">
        <f t="shared" si="9"/>
        <v>0</v>
      </c>
      <c r="U941" s="52" t="str">
        <f t="array" ref="U941">IF(B941="","",IFERROR(XLOOKUP(B941,DATA!$B$4:$B$2103,DATA!$M$4:$M$2103,"",0,1),""))</f>
        <v>A</v>
      </c>
      <c r="V941" s="52" t="str">
        <f t="array" ref="V941">IF(B941="","",IFERROR(XLOOKUP(B941,DATA!$B$4:$B$2103,DATA!$X$4:$X$2103,"",0,1),""))</f>
        <v>A1</v>
      </c>
      <c r="W941" s="52" t="str">
        <f t="array" ref="W941">IF(B941="","",IFERROR(XLOOKUP(B941,DATA!$B$4:$B$2103,DATA!$H$4:$H$2103,"",0,1),""))</f>
        <v>CARROCERIA</v>
      </c>
      <c r="X941" s="52" t="str">
        <f t="shared" si="10"/>
        <v>1-MAXIMA</v>
      </c>
      <c r="Y941" s="87" t="str">
        <f t="shared" si="11"/>
        <v/>
      </c>
      <c r="Z941" s="52">
        <f t="shared" si="12"/>
        <v>80110063</v>
      </c>
    </row>
    <row r="942" ht="15.75" customHeight="1">
      <c r="B942" s="47">
        <f>IF(DATA!B942="","",DATA!B942)</f>
        <v>80110064</v>
      </c>
      <c r="C942" s="47">
        <f t="array" ref="C942">IF(B942="","",IFERROR(XLOOKUP(B942,DATA!$B$4:$B$2103,DATA!$D$4:$D$2103,"",0,1),""))</f>
        <v>10681197</v>
      </c>
      <c r="D942" s="47" t="str">
        <f t="array" ref="D942">IF(B942="","",IFERROR(XLOOKUP(B942,DATA!$B$4:$B$2103,DATA!$C$4:$C$2103,"",0,1),""))</f>
        <v>PERFIL DE ALUMINIO CONTORNO VENTANA</v>
      </c>
      <c r="E942" s="47">
        <f t="array" ref="E942">IF(B942="","",IFERROR(XLOOKUP(B942,DATA!$B$4:$B$2103,DATA!$W$4:$W$2103,"",0,1),""))</f>
        <v>830092963</v>
      </c>
      <c r="F942" s="47" t="str">
        <f t="array" ref="F942">IF(B942="","",IFERROR(XLOOKUP(E942,PROVEEDORES!$A$2:$A$200,PROVEEDORES!$B$2:$B$200,"NO ENCONTRADO",0,1),""))</f>
        <v>SUPERPOLO S.A.S</v>
      </c>
      <c r="G942" s="47" t="str">
        <f t="array" ref="G942">IF(B942="","",IFERROR(XLOOKUP(B942,DATA!$B$4:$B$2103,DATA!$L$4:$L$2103,"",0,1),""))</f>
        <v>M</v>
      </c>
      <c r="H942" s="47">
        <f t="array" ref="H942">IF(B942="","",IFERROR(XLOOKUP(B942,DATA!$B$4:$B$2103,DATA!$E$4:$E$2103,0,0,1),0))</f>
        <v>0</v>
      </c>
      <c r="I942" s="48">
        <f t="array" ref="I942">IF(B942="","",IFERROR(XLOOKUP(B942,DATA!$B$4:$B$2103,DATA!$F$4:$F$2103,0,0,1),0))</f>
        <v>0</v>
      </c>
      <c r="J942" s="48">
        <f t="shared" si="1"/>
        <v>0</v>
      </c>
      <c r="K942" s="47">
        <f t="array" ref="K942">IF(B942="","",IFERROR(XLOOKUP(B942,DATA!$B$4:$B$2103,DATA!$N$4:$N$2103,0,0,1),0))</f>
        <v>0</v>
      </c>
      <c r="L942" s="85">
        <f t="shared" si="2"/>
        <v>0</v>
      </c>
      <c r="M942" s="47">
        <f t="array" ref="M942">IF(B942="","",IFERROR(XLOOKUP(B942,DATA!$B$4:$B$2103,DATA!$P$4:$P$2103,0,0,1),0))</f>
        <v>0</v>
      </c>
      <c r="N942" s="47">
        <f t="shared" si="3"/>
        <v>0</v>
      </c>
      <c r="O942" s="47">
        <f t="shared" si="4"/>
        <v>0</v>
      </c>
      <c r="P942" s="47" t="str">
        <f t="shared" si="5"/>
        <v/>
      </c>
      <c r="Q942" s="47" t="str">
        <f t="shared" si="6"/>
        <v>CRITICO</v>
      </c>
      <c r="R942" s="47" t="str">
        <f t="shared" si="7"/>
        <v>PEDIR INMEDIATAMENTE</v>
      </c>
      <c r="S942" s="47">
        <f t="shared" si="8"/>
        <v>0</v>
      </c>
      <c r="T942" s="48">
        <f t="shared" si="9"/>
        <v>0</v>
      </c>
      <c r="U942" s="47" t="str">
        <f t="array" ref="U942">IF(B942="","",IFERROR(XLOOKUP(B942,DATA!$B$4:$B$2103,DATA!$M$4:$M$2103,"",0,1),""))</f>
        <v>A</v>
      </c>
      <c r="V942" s="47" t="str">
        <f t="array" ref="V942">IF(B942="","",IFERROR(XLOOKUP(B942,DATA!$B$4:$B$2103,DATA!$X$4:$X$2103,"",0,1),""))</f>
        <v>A1</v>
      </c>
      <c r="W942" s="47" t="str">
        <f t="array" ref="W942">IF(B942="","",IFERROR(XLOOKUP(B942,DATA!$B$4:$B$2103,DATA!$H$4:$H$2103,"",0,1),""))</f>
        <v>CARROCERIA</v>
      </c>
      <c r="X942" s="47" t="str">
        <f t="shared" si="10"/>
        <v>1-MAXIMA</v>
      </c>
      <c r="Y942" s="65" t="str">
        <f t="shared" si="11"/>
        <v/>
      </c>
      <c r="Z942" s="47">
        <f t="shared" si="12"/>
        <v>80110064</v>
      </c>
    </row>
    <row r="943" ht="15.75" customHeight="1">
      <c r="B943" s="52">
        <f>IF(DATA!B943="","",DATA!B943)</f>
        <v>80110065</v>
      </c>
      <c r="C943" s="52">
        <f t="array" ref="C943">IF(B943="","",IFERROR(XLOOKUP(B943,DATA!$B$4:$B$2103,DATA!$D$4:$D$2103,"",0,1),""))</f>
        <v>10751914</v>
      </c>
      <c r="D943" s="52" t="str">
        <f t="array" ref="D943">IF(B943="","",IFERROR(XLOOKUP(B943,DATA!$B$4:$B$2103,DATA!$C$4:$C$2103,"",0,1),""))</f>
        <v>PERFIL DE ALUMINIO DE MARCO PUERTA 6000 MM</v>
      </c>
      <c r="E943" s="52">
        <f t="array" ref="E943">IF(B943="","",IFERROR(XLOOKUP(B943,DATA!$B$4:$B$2103,DATA!$W$4:$W$2103,"",0,1),""))</f>
        <v>830092963</v>
      </c>
      <c r="F943" s="52" t="str">
        <f t="array" ref="F943">IF(B943="","",IFERROR(XLOOKUP(E943,PROVEEDORES!$A$2:$A$200,PROVEEDORES!$B$2:$B$200,"NO ENCONTRADO",0,1),""))</f>
        <v>SUPERPOLO S.A.S</v>
      </c>
      <c r="G943" s="52" t="str">
        <f t="array" ref="G943">IF(B943="","",IFERROR(XLOOKUP(B943,DATA!$B$4:$B$2103,DATA!$L$4:$L$2103,"",0,1),""))</f>
        <v>M</v>
      </c>
      <c r="H943" s="52">
        <f t="array" ref="H943">IF(B943="","",IFERROR(XLOOKUP(B943,DATA!$B$4:$B$2103,DATA!$E$4:$E$2103,0,0,1),0))</f>
        <v>11</v>
      </c>
      <c r="I943" s="53">
        <f t="array" ref="I943">IF(B943="","",IFERROR(XLOOKUP(B943,DATA!$B$4:$B$2103,DATA!$F$4:$F$2103,0,0,1),0))</f>
        <v>12247.72</v>
      </c>
      <c r="J943" s="53">
        <f t="shared" si="1"/>
        <v>134724.92</v>
      </c>
      <c r="K943" s="52">
        <f t="array" ref="K943">IF(B943="","",IFERROR(XLOOKUP(B943,DATA!$B$4:$B$2103,DATA!$N$4:$N$2103,0,0,1),0))</f>
        <v>19</v>
      </c>
      <c r="L943" s="86">
        <f t="shared" si="2"/>
        <v>0.05205479452</v>
      </c>
      <c r="M943" s="52">
        <f t="array" ref="M943">IF(B943="","",IFERROR(XLOOKUP(B943,DATA!$B$4:$B$2103,DATA!$P$4:$P$2103,0,0,1),0))</f>
        <v>0</v>
      </c>
      <c r="N943" s="52">
        <f t="shared" si="3"/>
        <v>0</v>
      </c>
      <c r="O943" s="52">
        <f t="shared" si="4"/>
        <v>0</v>
      </c>
      <c r="P943" s="52">
        <f t="shared" si="5"/>
        <v>211</v>
      </c>
      <c r="Q943" s="52" t="str">
        <f t="shared" si="6"/>
        <v>EXCESO</v>
      </c>
      <c r="R943" s="52" t="str">
        <f t="shared" si="7"/>
        <v>EVALUAR REDUCCION</v>
      </c>
      <c r="S943" s="52">
        <f t="shared" si="8"/>
        <v>0</v>
      </c>
      <c r="T943" s="53">
        <f t="shared" si="9"/>
        <v>0</v>
      </c>
      <c r="U943" s="52" t="str">
        <f t="array" ref="U943">IF(B943="","",IFERROR(XLOOKUP(B943,DATA!$B$4:$B$2103,DATA!$M$4:$M$2103,"",0,1),""))</f>
        <v>A</v>
      </c>
      <c r="V943" s="52" t="str">
        <f t="array" ref="V943">IF(B943="","",IFERROR(XLOOKUP(B943,DATA!$B$4:$B$2103,DATA!$X$4:$X$2103,"",0,1),""))</f>
        <v>SU01B0105</v>
      </c>
      <c r="W943" s="52" t="str">
        <f t="array" ref="W943">IF(B943="","",IFERROR(XLOOKUP(B943,DATA!$B$4:$B$2103,DATA!$H$4:$H$2103,"",0,1),""))</f>
        <v>CARROCERIA</v>
      </c>
      <c r="X943" s="52" t="str">
        <f t="shared" si="10"/>
        <v>2-ALTA</v>
      </c>
      <c r="Y943" s="87" t="str">
        <f t="shared" si="11"/>
        <v/>
      </c>
      <c r="Z943" s="52" t="str">
        <f t="shared" si="12"/>
        <v/>
      </c>
    </row>
    <row r="944" ht="15.75" customHeight="1">
      <c r="B944" s="47">
        <f>IF(DATA!B944="","",DATA!B944)</f>
        <v>80110066</v>
      </c>
      <c r="C944" s="47">
        <f t="array" ref="C944">IF(B944="","",IFERROR(XLOOKUP(B944,DATA!$B$4:$B$2103,DATA!$D$4:$D$2103,"",0,1),""))</f>
        <v>10748771</v>
      </c>
      <c r="D944" s="47" t="str">
        <f t="array" ref="D944">IF(B944="","",IFERROR(XLOOKUP(B944,DATA!$B$4:$B$2103,DATA!$C$4:$C$2103,"",0,1),""))</f>
        <v>PERFIL DE ALUMINIO EN U CAUCHO</v>
      </c>
      <c r="E944" s="47">
        <f t="array" ref="E944">IF(B944="","",IFERROR(XLOOKUP(B944,DATA!$B$4:$B$2103,DATA!$W$4:$W$2103,"",0,1),""))</f>
        <v>830092963</v>
      </c>
      <c r="F944" s="47" t="str">
        <f t="array" ref="F944">IF(B944="","",IFERROR(XLOOKUP(E944,PROVEEDORES!$A$2:$A$200,PROVEEDORES!$B$2:$B$200,"NO ENCONTRADO",0,1),""))</f>
        <v>SUPERPOLO S.A.S</v>
      </c>
      <c r="G944" s="47" t="str">
        <f t="array" ref="G944">IF(B944="","",IFERROR(XLOOKUP(B944,DATA!$B$4:$B$2103,DATA!$L$4:$L$2103,"",0,1),""))</f>
        <v>M</v>
      </c>
      <c r="H944" s="47">
        <f t="array" ref="H944">IF(B944="","",IFERROR(XLOOKUP(B944,DATA!$B$4:$B$2103,DATA!$E$4:$E$2103,0,0,1),0))</f>
        <v>20</v>
      </c>
      <c r="I944" s="48">
        <f t="array" ref="I944">IF(B944="","",IFERROR(XLOOKUP(B944,DATA!$B$4:$B$2103,DATA!$F$4:$F$2103,0,0,1),0))</f>
        <v>8992</v>
      </c>
      <c r="J944" s="48">
        <f t="shared" si="1"/>
        <v>179840</v>
      </c>
      <c r="K944" s="47">
        <f t="array" ref="K944">IF(B944="","",IFERROR(XLOOKUP(B944,DATA!$B$4:$B$2103,DATA!$N$4:$N$2103,0,0,1),0))</f>
        <v>4</v>
      </c>
      <c r="L944" s="85">
        <f t="shared" si="2"/>
        <v>0.01095890411</v>
      </c>
      <c r="M944" s="47">
        <f t="array" ref="M944">IF(B944="","",IFERROR(XLOOKUP(B944,DATA!$B$4:$B$2103,DATA!$P$4:$P$2103,0,0,1),0))</f>
        <v>0</v>
      </c>
      <c r="N944" s="47">
        <f t="shared" si="3"/>
        <v>0</v>
      </c>
      <c r="O944" s="47">
        <f t="shared" si="4"/>
        <v>0</v>
      </c>
      <c r="P944" s="47">
        <f t="shared" si="5"/>
        <v>1825</v>
      </c>
      <c r="Q944" s="47" t="str">
        <f t="shared" si="6"/>
        <v>EXCESO</v>
      </c>
      <c r="R944" s="47" t="str">
        <f t="shared" si="7"/>
        <v>EVALUAR REDUCCION</v>
      </c>
      <c r="S944" s="47">
        <f t="shared" si="8"/>
        <v>0</v>
      </c>
      <c r="T944" s="48">
        <f t="shared" si="9"/>
        <v>0</v>
      </c>
      <c r="U944" s="47" t="str">
        <f t="array" ref="U944">IF(B944="","",IFERROR(XLOOKUP(B944,DATA!$B$4:$B$2103,DATA!$M$4:$M$2103,"",0,1),""))</f>
        <v>A</v>
      </c>
      <c r="V944" s="47" t="str">
        <f t="array" ref="V944">IF(B944="","",IFERROR(XLOOKUP(B944,DATA!$B$4:$B$2103,DATA!$X$4:$X$2103,"",0,1),""))</f>
        <v>SU01G0304</v>
      </c>
      <c r="W944" s="47" t="str">
        <f t="array" ref="W944">IF(B944="","",IFERROR(XLOOKUP(B944,DATA!$B$4:$B$2103,DATA!$H$4:$H$2103,"",0,1),""))</f>
        <v>CARROCERIA</v>
      </c>
      <c r="X944" s="47" t="str">
        <f t="shared" si="10"/>
        <v>2-ALTA</v>
      </c>
      <c r="Y944" s="65" t="str">
        <f t="shared" si="11"/>
        <v/>
      </c>
      <c r="Z944" s="47" t="str">
        <f t="shared" si="12"/>
        <v/>
      </c>
    </row>
    <row r="945" ht="15.75" customHeight="1">
      <c r="B945" s="52">
        <f>IF(DATA!B945="","",DATA!B945)</f>
        <v>80110067</v>
      </c>
      <c r="C945" s="52">
        <f t="array" ref="C945">IF(B945="","",IFERROR(XLOOKUP(B945,DATA!$B$4:$B$2103,DATA!$D$4:$D$2103,"",0,1),""))</f>
        <v>10747613</v>
      </c>
      <c r="D945" s="52" t="str">
        <f t="array" ref="D945">IF(B945="","",IFERROR(XLOOKUP(B945,DATA!$B$4:$B$2103,DATA!$C$4:$C$2103,"",0,1),""))</f>
        <v>PERFIL DE ALUMINIO INSERTO PORTA</v>
      </c>
      <c r="E945" s="52">
        <f t="array" ref="E945">IF(B945="","",IFERROR(XLOOKUP(B945,DATA!$B$4:$B$2103,DATA!$W$4:$W$2103,"",0,1),""))</f>
        <v>830092963</v>
      </c>
      <c r="F945" s="52" t="str">
        <f t="array" ref="F945">IF(B945="","",IFERROR(XLOOKUP(E945,PROVEEDORES!$A$2:$A$200,PROVEEDORES!$B$2:$B$200,"NO ENCONTRADO",0,1),""))</f>
        <v>SUPERPOLO S.A.S</v>
      </c>
      <c r="G945" s="52" t="str">
        <f t="array" ref="G945">IF(B945="","",IFERROR(XLOOKUP(B945,DATA!$B$4:$B$2103,DATA!$L$4:$L$2103,"",0,1),""))</f>
        <v>M</v>
      </c>
      <c r="H945" s="52">
        <f t="array" ref="H945">IF(B945="","",IFERROR(XLOOKUP(B945,DATA!$B$4:$B$2103,DATA!$E$4:$E$2103,0,0,1),0))</f>
        <v>0</v>
      </c>
      <c r="I945" s="53">
        <f t="array" ref="I945">IF(B945="","",IFERROR(XLOOKUP(B945,DATA!$B$4:$B$2103,DATA!$F$4:$F$2103,0,0,1),0))</f>
        <v>0</v>
      </c>
      <c r="J945" s="53">
        <f t="shared" si="1"/>
        <v>0</v>
      </c>
      <c r="K945" s="52">
        <f t="array" ref="K945">IF(B945="","",IFERROR(XLOOKUP(B945,DATA!$B$4:$B$2103,DATA!$N$4:$N$2103,0,0,1),0))</f>
        <v>0</v>
      </c>
      <c r="L945" s="86">
        <f t="shared" si="2"/>
        <v>0</v>
      </c>
      <c r="M945" s="52">
        <f t="array" ref="M945">IF(B945="","",IFERROR(XLOOKUP(B945,DATA!$B$4:$B$2103,DATA!$P$4:$P$2103,0,0,1),0))</f>
        <v>0</v>
      </c>
      <c r="N945" s="52">
        <f t="shared" si="3"/>
        <v>0</v>
      </c>
      <c r="O945" s="52">
        <f t="shared" si="4"/>
        <v>0</v>
      </c>
      <c r="P945" s="52" t="str">
        <f t="shared" si="5"/>
        <v/>
      </c>
      <c r="Q945" s="52" t="str">
        <f t="shared" si="6"/>
        <v>CRITICO</v>
      </c>
      <c r="R945" s="52" t="str">
        <f t="shared" si="7"/>
        <v>PEDIR INMEDIATAMENTE</v>
      </c>
      <c r="S945" s="52">
        <f t="shared" si="8"/>
        <v>0</v>
      </c>
      <c r="T945" s="53">
        <f t="shared" si="9"/>
        <v>0</v>
      </c>
      <c r="U945" s="52" t="str">
        <f t="array" ref="U945">IF(B945="","",IFERROR(XLOOKUP(B945,DATA!$B$4:$B$2103,DATA!$M$4:$M$2103,"",0,1),""))</f>
        <v>A</v>
      </c>
      <c r="V945" s="52" t="str">
        <f t="array" ref="V945">IF(B945="","",IFERROR(XLOOKUP(B945,DATA!$B$4:$B$2103,DATA!$X$4:$X$2103,"",0,1),""))</f>
        <v>A1</v>
      </c>
      <c r="W945" s="52" t="str">
        <f t="array" ref="W945">IF(B945="","",IFERROR(XLOOKUP(B945,DATA!$B$4:$B$2103,DATA!$H$4:$H$2103,"",0,1),""))</f>
        <v>CARROCERIA</v>
      </c>
      <c r="X945" s="52" t="str">
        <f t="shared" si="10"/>
        <v>1-MAXIMA</v>
      </c>
      <c r="Y945" s="87" t="str">
        <f t="shared" si="11"/>
        <v/>
      </c>
      <c r="Z945" s="52">
        <f t="shared" si="12"/>
        <v>80110067</v>
      </c>
    </row>
    <row r="946" ht="15.75" customHeight="1">
      <c r="B946" s="47">
        <f>IF(DATA!B946="","",DATA!B946)</f>
        <v>80110068</v>
      </c>
      <c r="C946" s="47">
        <f t="array" ref="C946">IF(B946="","",IFERROR(XLOOKUP(B946,DATA!$B$4:$B$2103,DATA!$D$4:$D$2103,"",0,1),""))</f>
        <v>10748776</v>
      </c>
      <c r="D946" s="47" t="str">
        <f t="array" ref="D946">IF(B946="","",IFERROR(XLOOKUP(B946,DATA!$B$4:$B$2103,DATA!$C$4:$C$2103,"",0,1),""))</f>
        <v>PERFIL DE ALUMINIO PARA ACRILICO ILUMINACION</v>
      </c>
      <c r="E946" s="47">
        <f t="array" ref="E946">IF(B946="","",IFERROR(XLOOKUP(B946,DATA!$B$4:$B$2103,DATA!$W$4:$W$2103,"",0,1),""))</f>
        <v>830092963</v>
      </c>
      <c r="F946" s="47" t="str">
        <f t="array" ref="F946">IF(B946="","",IFERROR(XLOOKUP(E946,PROVEEDORES!$A$2:$A$200,PROVEEDORES!$B$2:$B$200,"NO ENCONTRADO",0,1),""))</f>
        <v>SUPERPOLO S.A.S</v>
      </c>
      <c r="G946" s="47" t="str">
        <f t="array" ref="G946">IF(B946="","",IFERROR(XLOOKUP(B946,DATA!$B$4:$B$2103,DATA!$L$4:$L$2103,"",0,1),""))</f>
        <v>M</v>
      </c>
      <c r="H946" s="47">
        <f t="array" ref="H946">IF(B946="","",IFERROR(XLOOKUP(B946,DATA!$B$4:$B$2103,DATA!$E$4:$E$2103,0,0,1),0))</f>
        <v>12</v>
      </c>
      <c r="I946" s="48">
        <f t="array" ref="I946">IF(B946="","",IFERROR(XLOOKUP(B946,DATA!$B$4:$B$2103,DATA!$F$4:$F$2103,0,0,1),0))</f>
        <v>5387</v>
      </c>
      <c r="J946" s="48">
        <f t="shared" si="1"/>
        <v>64644</v>
      </c>
      <c r="K946" s="47">
        <f t="array" ref="K946">IF(B946="","",IFERROR(XLOOKUP(B946,DATA!$B$4:$B$2103,DATA!$N$4:$N$2103,0,0,1),0))</f>
        <v>1</v>
      </c>
      <c r="L946" s="85">
        <f t="shared" si="2"/>
        <v>0.002739726027</v>
      </c>
      <c r="M946" s="47">
        <f t="array" ref="M946">IF(B946="","",IFERROR(XLOOKUP(B946,DATA!$B$4:$B$2103,DATA!$P$4:$P$2103,0,0,1),0))</f>
        <v>0</v>
      </c>
      <c r="N946" s="47">
        <f t="shared" si="3"/>
        <v>0</v>
      </c>
      <c r="O946" s="47">
        <f t="shared" si="4"/>
        <v>0</v>
      </c>
      <c r="P946" s="47">
        <f t="shared" si="5"/>
        <v>4380</v>
      </c>
      <c r="Q946" s="47" t="str">
        <f t="shared" si="6"/>
        <v>EXCESO</v>
      </c>
      <c r="R946" s="47" t="str">
        <f t="shared" si="7"/>
        <v>EVALUAR REDUCCION</v>
      </c>
      <c r="S946" s="47">
        <f t="shared" si="8"/>
        <v>0</v>
      </c>
      <c r="T946" s="48">
        <f t="shared" si="9"/>
        <v>0</v>
      </c>
      <c r="U946" s="47" t="str">
        <f t="array" ref="U946">IF(B946="","",IFERROR(XLOOKUP(B946,DATA!$B$4:$B$2103,DATA!$M$4:$M$2103,"",0,1),""))</f>
        <v>A</v>
      </c>
      <c r="V946" s="47" t="str">
        <f t="array" ref="V946">IF(B946="","",IFERROR(XLOOKUP(B946,DATA!$B$4:$B$2103,DATA!$X$4:$X$2103,"",0,1),""))</f>
        <v>SU01G0304</v>
      </c>
      <c r="W946" s="47" t="str">
        <f t="array" ref="W946">IF(B946="","",IFERROR(XLOOKUP(B946,DATA!$B$4:$B$2103,DATA!$H$4:$H$2103,"",0,1),""))</f>
        <v>CARROCERIA</v>
      </c>
      <c r="X946" s="47" t="str">
        <f t="shared" si="10"/>
        <v>2-ALTA</v>
      </c>
      <c r="Y946" s="65" t="str">
        <f t="shared" si="11"/>
        <v/>
      </c>
      <c r="Z946" s="47" t="str">
        <f t="shared" si="12"/>
        <v/>
      </c>
    </row>
    <row r="947" ht="15.75" customHeight="1">
      <c r="B947" s="52">
        <f>IF(DATA!B947="","",DATA!B947)</f>
        <v>80110069</v>
      </c>
      <c r="C947" s="52">
        <f t="array" ref="C947">IF(B947="","",IFERROR(XLOOKUP(B947,DATA!$B$4:$B$2103,DATA!$D$4:$D$2103,"",0,1),""))</f>
        <v>10748775</v>
      </c>
      <c r="D947" s="52" t="str">
        <f t="array" ref="D947">IF(B947="","",IFERROR(XLOOKUP(B947,DATA!$B$4:$B$2103,DATA!$C$4:$C$2103,"",0,1),""))</f>
        <v>PERFIL DE ALUMINIO ANCLAJE DE PASAMANOS</v>
      </c>
      <c r="E947" s="52">
        <f t="array" ref="E947">IF(B947="","",IFERROR(XLOOKUP(B947,DATA!$B$4:$B$2103,DATA!$W$4:$W$2103,"",0,1),""))</f>
        <v>830092963</v>
      </c>
      <c r="F947" s="52" t="str">
        <f t="array" ref="F947">IF(B947="","",IFERROR(XLOOKUP(E947,PROVEEDORES!$A$2:$A$200,PROVEEDORES!$B$2:$B$200,"NO ENCONTRADO",0,1),""))</f>
        <v>SUPERPOLO S.A.S</v>
      </c>
      <c r="G947" s="52" t="str">
        <f t="array" ref="G947">IF(B947="","",IFERROR(XLOOKUP(B947,DATA!$B$4:$B$2103,DATA!$L$4:$L$2103,"",0,1),""))</f>
        <v>M</v>
      </c>
      <c r="H947" s="52">
        <f t="array" ref="H947">IF(B947="","",IFERROR(XLOOKUP(B947,DATA!$B$4:$B$2103,DATA!$E$4:$E$2103,0,0,1),0))</f>
        <v>32</v>
      </c>
      <c r="I947" s="53">
        <f t="array" ref="I947">IF(B947="","",IFERROR(XLOOKUP(B947,DATA!$B$4:$B$2103,DATA!$F$4:$F$2103,0,0,1),0))</f>
        <v>2198.26</v>
      </c>
      <c r="J947" s="53">
        <f t="shared" si="1"/>
        <v>70344.32</v>
      </c>
      <c r="K947" s="52">
        <f t="array" ref="K947">IF(B947="","",IFERROR(XLOOKUP(B947,DATA!$B$4:$B$2103,DATA!$N$4:$N$2103,0,0,1),0))</f>
        <v>21</v>
      </c>
      <c r="L947" s="86">
        <f t="shared" si="2"/>
        <v>0.05753424658</v>
      </c>
      <c r="M947" s="52">
        <f t="array" ref="M947">IF(B947="","",IFERROR(XLOOKUP(B947,DATA!$B$4:$B$2103,DATA!$P$4:$P$2103,0,0,1),0))</f>
        <v>0</v>
      </c>
      <c r="N947" s="52">
        <f t="shared" si="3"/>
        <v>0</v>
      </c>
      <c r="O947" s="52">
        <f t="shared" si="4"/>
        <v>0</v>
      </c>
      <c r="P947" s="52">
        <f t="shared" si="5"/>
        <v>556</v>
      </c>
      <c r="Q947" s="52" t="str">
        <f t="shared" si="6"/>
        <v>EXCESO</v>
      </c>
      <c r="R947" s="52" t="str">
        <f t="shared" si="7"/>
        <v>EVALUAR REDUCCION</v>
      </c>
      <c r="S947" s="52">
        <f t="shared" si="8"/>
        <v>0</v>
      </c>
      <c r="T947" s="53">
        <f t="shared" si="9"/>
        <v>0</v>
      </c>
      <c r="U947" s="52" t="str">
        <f t="array" ref="U947">IF(B947="","",IFERROR(XLOOKUP(B947,DATA!$B$4:$B$2103,DATA!$M$4:$M$2103,"",0,1),""))</f>
        <v>A</v>
      </c>
      <c r="V947" s="52" t="str">
        <f t="array" ref="V947">IF(B947="","",IFERROR(XLOOKUP(B947,DATA!$B$4:$B$2103,DATA!$X$4:$X$2103,"",0,1),""))</f>
        <v>SU01G0304</v>
      </c>
      <c r="W947" s="52" t="str">
        <f t="array" ref="W947">IF(B947="","",IFERROR(XLOOKUP(B947,DATA!$B$4:$B$2103,DATA!$H$4:$H$2103,"",0,1),""))</f>
        <v>CARROCERIA</v>
      </c>
      <c r="X947" s="52" t="str">
        <f t="shared" si="10"/>
        <v>2-ALTA</v>
      </c>
      <c r="Y947" s="87" t="str">
        <f t="shared" si="11"/>
        <v/>
      </c>
      <c r="Z947" s="52" t="str">
        <f t="shared" si="12"/>
        <v/>
      </c>
    </row>
    <row r="948" ht="15.75" customHeight="1">
      <c r="B948" s="47">
        <f>IF(DATA!B948="","",DATA!B948)</f>
        <v>80110070</v>
      </c>
      <c r="C948" s="47">
        <f t="array" ref="C948">IF(B948="","",IFERROR(XLOOKUP(B948,DATA!$B$4:$B$2103,DATA!$D$4:$D$2103,"",0,1),""))</f>
        <v>10743128</v>
      </c>
      <c r="D948" s="47" t="str">
        <f t="array" ref="D948">IF(B948="","",IFERROR(XLOOKUP(B948,DATA!$B$4:$B$2103,DATA!$C$4:$C$2103,"",0,1),""))</f>
        <v>PERFIL DE ALUMINIO SUPERIOR MOVIL DE VENTANA</v>
      </c>
      <c r="E948" s="47">
        <f t="array" ref="E948">IF(B948="","",IFERROR(XLOOKUP(B948,DATA!$B$4:$B$2103,DATA!$W$4:$W$2103,"",0,1),""))</f>
        <v>830092963</v>
      </c>
      <c r="F948" s="47" t="str">
        <f t="array" ref="F948">IF(B948="","",IFERROR(XLOOKUP(E948,PROVEEDORES!$A$2:$A$200,PROVEEDORES!$B$2:$B$200,"NO ENCONTRADO",0,1),""))</f>
        <v>SUPERPOLO S.A.S</v>
      </c>
      <c r="G948" s="47" t="str">
        <f t="array" ref="G948">IF(B948="","",IFERROR(XLOOKUP(B948,DATA!$B$4:$B$2103,DATA!$L$4:$L$2103,"",0,1),""))</f>
        <v>M</v>
      </c>
      <c r="H948" s="47">
        <f t="array" ref="H948">IF(B948="","",IFERROR(XLOOKUP(B948,DATA!$B$4:$B$2103,DATA!$E$4:$E$2103,0,0,1),0))</f>
        <v>0</v>
      </c>
      <c r="I948" s="48">
        <f t="array" ref="I948">IF(B948="","",IFERROR(XLOOKUP(B948,DATA!$B$4:$B$2103,DATA!$F$4:$F$2103,0,0,1),0))</f>
        <v>0</v>
      </c>
      <c r="J948" s="48">
        <f t="shared" si="1"/>
        <v>0</v>
      </c>
      <c r="K948" s="47">
        <f t="array" ref="K948">IF(B948="","",IFERROR(XLOOKUP(B948,DATA!$B$4:$B$2103,DATA!$N$4:$N$2103,0,0,1),0))</f>
        <v>0</v>
      </c>
      <c r="L948" s="85">
        <f t="shared" si="2"/>
        <v>0</v>
      </c>
      <c r="M948" s="47">
        <f t="array" ref="M948">IF(B948="","",IFERROR(XLOOKUP(B948,DATA!$B$4:$B$2103,DATA!$P$4:$P$2103,0,0,1),0))</f>
        <v>0</v>
      </c>
      <c r="N948" s="47">
        <f t="shared" si="3"/>
        <v>0</v>
      </c>
      <c r="O948" s="47">
        <f t="shared" si="4"/>
        <v>0</v>
      </c>
      <c r="P948" s="47" t="str">
        <f t="shared" si="5"/>
        <v/>
      </c>
      <c r="Q948" s="47" t="str">
        <f t="shared" si="6"/>
        <v>CRITICO</v>
      </c>
      <c r="R948" s="47" t="str">
        <f t="shared" si="7"/>
        <v>PEDIR INMEDIATAMENTE</v>
      </c>
      <c r="S948" s="47">
        <f t="shared" si="8"/>
        <v>0</v>
      </c>
      <c r="T948" s="48">
        <f t="shared" si="9"/>
        <v>0</v>
      </c>
      <c r="U948" s="47" t="str">
        <f t="array" ref="U948">IF(B948="","",IFERROR(XLOOKUP(B948,DATA!$B$4:$B$2103,DATA!$M$4:$M$2103,"",0,1),""))</f>
        <v>A</v>
      </c>
      <c r="V948" s="47" t="str">
        <f t="array" ref="V948">IF(B948="","",IFERROR(XLOOKUP(B948,DATA!$B$4:$B$2103,DATA!$X$4:$X$2103,"",0,1),""))</f>
        <v>A1</v>
      </c>
      <c r="W948" s="47" t="str">
        <f t="array" ref="W948">IF(B948="","",IFERROR(XLOOKUP(B948,DATA!$B$4:$B$2103,DATA!$H$4:$H$2103,"",0,1),""))</f>
        <v>CARROCERIA</v>
      </c>
      <c r="X948" s="47" t="str">
        <f t="shared" si="10"/>
        <v>1-MAXIMA</v>
      </c>
      <c r="Y948" s="65" t="str">
        <f t="shared" si="11"/>
        <v/>
      </c>
      <c r="Z948" s="47">
        <f t="shared" si="12"/>
        <v>80110070</v>
      </c>
    </row>
    <row r="949" ht="15.75" customHeight="1">
      <c r="B949" s="52">
        <f>IF(DATA!B949="","",DATA!B949)</f>
        <v>80110071</v>
      </c>
      <c r="C949" s="52">
        <f t="array" ref="C949">IF(B949="","",IFERROR(XLOOKUP(B949,DATA!$B$4:$B$2103,DATA!$D$4:$D$2103,"",0,1),""))</f>
        <v>98020119</v>
      </c>
      <c r="D949" s="52" t="str">
        <f t="array" ref="D949">IF(B949="","",IFERROR(XLOOKUP(B949,DATA!$B$4:$B$2103,DATA!$C$4:$C$2103,"",0,1),""))</f>
        <v>PERFIL DE ALUMINIO TAPA DE INSPECCION PEQUEÑA</v>
      </c>
      <c r="E949" s="52">
        <f t="array" ref="E949">IF(B949="","",IFERROR(XLOOKUP(B949,DATA!$B$4:$B$2103,DATA!$W$4:$W$2103,"",0,1),""))</f>
        <v>830092963</v>
      </c>
      <c r="F949" s="52" t="str">
        <f t="array" ref="F949">IF(B949="","",IFERROR(XLOOKUP(E949,PROVEEDORES!$A$2:$A$200,PROVEEDORES!$B$2:$B$200,"NO ENCONTRADO",0,1),""))</f>
        <v>SUPERPOLO S.A.S</v>
      </c>
      <c r="G949" s="52" t="str">
        <f t="array" ref="G949">IF(B949="","",IFERROR(XLOOKUP(B949,DATA!$B$4:$B$2103,DATA!$L$4:$L$2103,"",0,1),""))</f>
        <v>M</v>
      </c>
      <c r="H949" s="52">
        <f t="array" ref="H949">IF(B949="","",IFERROR(XLOOKUP(B949,DATA!$B$4:$B$2103,DATA!$E$4:$E$2103,0,0,1),0))</f>
        <v>0</v>
      </c>
      <c r="I949" s="53">
        <f t="array" ref="I949">IF(B949="","",IFERROR(XLOOKUP(B949,DATA!$B$4:$B$2103,DATA!$F$4:$F$2103,0,0,1),0))</f>
        <v>0</v>
      </c>
      <c r="J949" s="53">
        <f t="shared" si="1"/>
        <v>0</v>
      </c>
      <c r="K949" s="52">
        <f t="array" ref="K949">IF(B949="","",IFERROR(XLOOKUP(B949,DATA!$B$4:$B$2103,DATA!$N$4:$N$2103,0,0,1),0))</f>
        <v>0</v>
      </c>
      <c r="L949" s="86">
        <f t="shared" si="2"/>
        <v>0</v>
      </c>
      <c r="M949" s="52">
        <f t="array" ref="M949">IF(B949="","",IFERROR(XLOOKUP(B949,DATA!$B$4:$B$2103,DATA!$P$4:$P$2103,0,0,1),0))</f>
        <v>0</v>
      </c>
      <c r="N949" s="52">
        <f t="shared" si="3"/>
        <v>0</v>
      </c>
      <c r="O949" s="52">
        <f t="shared" si="4"/>
        <v>0</v>
      </c>
      <c r="P949" s="52" t="str">
        <f t="shared" si="5"/>
        <v/>
      </c>
      <c r="Q949" s="52" t="str">
        <f t="shared" si="6"/>
        <v>CRITICO</v>
      </c>
      <c r="R949" s="52" t="str">
        <f t="shared" si="7"/>
        <v>PEDIR INMEDIATAMENTE</v>
      </c>
      <c r="S949" s="52">
        <f t="shared" si="8"/>
        <v>0</v>
      </c>
      <c r="T949" s="53">
        <f t="shared" si="9"/>
        <v>0</v>
      </c>
      <c r="U949" s="52" t="str">
        <f t="array" ref="U949">IF(B949="","",IFERROR(XLOOKUP(B949,DATA!$B$4:$B$2103,DATA!$M$4:$M$2103,"",0,1),""))</f>
        <v>A</v>
      </c>
      <c r="V949" s="52" t="str">
        <f t="array" ref="V949">IF(B949="","",IFERROR(XLOOKUP(B949,DATA!$B$4:$B$2103,DATA!$X$4:$X$2103,"",0,1),""))</f>
        <v>A1</v>
      </c>
      <c r="W949" s="52" t="str">
        <f t="array" ref="W949">IF(B949="","",IFERROR(XLOOKUP(B949,DATA!$B$4:$B$2103,DATA!$H$4:$H$2103,"",0,1),""))</f>
        <v>CARROCERIA</v>
      </c>
      <c r="X949" s="52" t="str">
        <f t="shared" si="10"/>
        <v>1-MAXIMA</v>
      </c>
      <c r="Y949" s="87" t="str">
        <f t="shared" si="11"/>
        <v/>
      </c>
      <c r="Z949" s="52">
        <f t="shared" si="12"/>
        <v>80110071</v>
      </c>
    </row>
    <row r="950" ht="15.75" customHeight="1">
      <c r="B950" s="47">
        <f>IF(DATA!B950="","",DATA!B950)</f>
        <v>80110072</v>
      </c>
      <c r="C950" s="47">
        <f t="array" ref="C950">IF(B950="","",IFERROR(XLOOKUP(B950,DATA!$B$4:$B$2103,DATA!$D$4:$D$2103,"",0,1),""))</f>
        <v>98020349</v>
      </c>
      <c r="D950" s="47" t="str">
        <f t="array" ref="D950">IF(B950="","",IFERROR(XLOOKUP(B950,DATA!$B$4:$B$2103,DATA!$C$4:$C$2103,"",0,1),""))</f>
        <v>PERFIL DE ALUMINIO VENTANA</v>
      </c>
      <c r="E950" s="47">
        <f t="array" ref="E950">IF(B950="","",IFERROR(XLOOKUP(B950,DATA!$B$4:$B$2103,DATA!$W$4:$W$2103,"",0,1),""))</f>
        <v>830092963</v>
      </c>
      <c r="F950" s="47" t="str">
        <f t="array" ref="F950">IF(B950="","",IFERROR(XLOOKUP(E950,PROVEEDORES!$A$2:$A$200,PROVEEDORES!$B$2:$B$200,"NO ENCONTRADO",0,1),""))</f>
        <v>SUPERPOLO S.A.S</v>
      </c>
      <c r="G950" s="47" t="str">
        <f t="array" ref="G950">IF(B950="","",IFERROR(XLOOKUP(B950,DATA!$B$4:$B$2103,DATA!$L$4:$L$2103,"",0,1),""))</f>
        <v>M</v>
      </c>
      <c r="H950" s="47">
        <f t="array" ref="H950">IF(B950="","",IFERROR(XLOOKUP(B950,DATA!$B$4:$B$2103,DATA!$E$4:$E$2103,0,0,1),0))</f>
        <v>0</v>
      </c>
      <c r="I950" s="48">
        <f t="array" ref="I950">IF(B950="","",IFERROR(XLOOKUP(B950,DATA!$B$4:$B$2103,DATA!$F$4:$F$2103,0,0,1),0))</f>
        <v>0</v>
      </c>
      <c r="J950" s="48">
        <f t="shared" si="1"/>
        <v>0</v>
      </c>
      <c r="K950" s="47">
        <f t="array" ref="K950">IF(B950="","",IFERROR(XLOOKUP(B950,DATA!$B$4:$B$2103,DATA!$N$4:$N$2103,0,0,1),0))</f>
        <v>0</v>
      </c>
      <c r="L950" s="85">
        <f t="shared" si="2"/>
        <v>0</v>
      </c>
      <c r="M950" s="47">
        <f t="array" ref="M950">IF(B950="","",IFERROR(XLOOKUP(B950,DATA!$B$4:$B$2103,DATA!$P$4:$P$2103,0,0,1),0))</f>
        <v>0</v>
      </c>
      <c r="N950" s="47">
        <f t="shared" si="3"/>
        <v>0</v>
      </c>
      <c r="O950" s="47">
        <f t="shared" si="4"/>
        <v>0</v>
      </c>
      <c r="P950" s="47" t="str">
        <f t="shared" si="5"/>
        <v/>
      </c>
      <c r="Q950" s="47" t="str">
        <f t="shared" si="6"/>
        <v>CRITICO</v>
      </c>
      <c r="R950" s="47" t="str">
        <f t="shared" si="7"/>
        <v>PEDIR INMEDIATAMENTE</v>
      </c>
      <c r="S950" s="47">
        <f t="shared" si="8"/>
        <v>0</v>
      </c>
      <c r="T950" s="48">
        <f t="shared" si="9"/>
        <v>0</v>
      </c>
      <c r="U950" s="47" t="str">
        <f t="array" ref="U950">IF(B950="","",IFERROR(XLOOKUP(B950,DATA!$B$4:$B$2103,DATA!$M$4:$M$2103,"",0,1),""))</f>
        <v>A</v>
      </c>
      <c r="V950" s="47" t="str">
        <f t="array" ref="V950">IF(B950="","",IFERROR(XLOOKUP(B950,DATA!$B$4:$B$2103,DATA!$X$4:$X$2103,"",0,1),""))</f>
        <v>A1</v>
      </c>
      <c r="W950" s="47" t="str">
        <f t="array" ref="W950">IF(B950="","",IFERROR(XLOOKUP(B950,DATA!$B$4:$B$2103,DATA!$H$4:$H$2103,"",0,1),""))</f>
        <v>CARROCERIA</v>
      </c>
      <c r="X950" s="47" t="str">
        <f t="shared" si="10"/>
        <v>1-MAXIMA</v>
      </c>
      <c r="Y950" s="65" t="str">
        <f t="shared" si="11"/>
        <v/>
      </c>
      <c r="Z950" s="47">
        <f t="shared" si="12"/>
        <v>80110072</v>
      </c>
    </row>
    <row r="951" ht="15.75" customHeight="1">
      <c r="B951" s="52">
        <f>IF(DATA!B951="","",DATA!B951)</f>
        <v>80110073</v>
      </c>
      <c r="C951" s="52">
        <f t="array" ref="C951">IF(B951="","",IFERROR(XLOOKUP(B951,DATA!$B$4:$B$2103,DATA!$D$4:$D$2103,"",0,1),""))</f>
        <v>98020400</v>
      </c>
      <c r="D951" s="52" t="str">
        <f t="array" ref="D951">IF(B951="","",IFERROR(XLOOKUP(B951,DATA!$B$4:$B$2103,DATA!$C$4:$C$2103,"",0,1),""))</f>
        <v>PERFIL DE ALUMINIO VIDRIO VENTANA</v>
      </c>
      <c r="E951" s="52">
        <f t="array" ref="E951">IF(B951="","",IFERROR(XLOOKUP(B951,DATA!$B$4:$B$2103,DATA!$W$4:$W$2103,"",0,1),""))</f>
        <v>830092963</v>
      </c>
      <c r="F951" s="52" t="str">
        <f t="array" ref="F951">IF(B951="","",IFERROR(XLOOKUP(E951,PROVEEDORES!$A$2:$A$200,PROVEEDORES!$B$2:$B$200,"NO ENCONTRADO",0,1),""))</f>
        <v>SUPERPOLO S.A.S</v>
      </c>
      <c r="G951" s="52" t="str">
        <f t="array" ref="G951">IF(B951="","",IFERROR(XLOOKUP(B951,DATA!$B$4:$B$2103,DATA!$L$4:$L$2103,"",0,1),""))</f>
        <v>M</v>
      </c>
      <c r="H951" s="52">
        <f t="array" ref="H951">IF(B951="","",IFERROR(XLOOKUP(B951,DATA!$B$4:$B$2103,DATA!$E$4:$E$2103,0,0,1),0))</f>
        <v>0</v>
      </c>
      <c r="I951" s="53">
        <f t="array" ref="I951">IF(B951="","",IFERROR(XLOOKUP(B951,DATA!$B$4:$B$2103,DATA!$F$4:$F$2103,0,0,1),0))</f>
        <v>0</v>
      </c>
      <c r="J951" s="53">
        <f t="shared" si="1"/>
        <v>0</v>
      </c>
      <c r="K951" s="52">
        <f t="array" ref="K951">IF(B951="","",IFERROR(XLOOKUP(B951,DATA!$B$4:$B$2103,DATA!$N$4:$N$2103,0,0,1),0))</f>
        <v>0</v>
      </c>
      <c r="L951" s="86">
        <f t="shared" si="2"/>
        <v>0</v>
      </c>
      <c r="M951" s="52">
        <f t="array" ref="M951">IF(B951="","",IFERROR(XLOOKUP(B951,DATA!$B$4:$B$2103,DATA!$P$4:$P$2103,0,0,1),0))</f>
        <v>0</v>
      </c>
      <c r="N951" s="52">
        <f t="shared" si="3"/>
        <v>0</v>
      </c>
      <c r="O951" s="52">
        <f t="shared" si="4"/>
        <v>0</v>
      </c>
      <c r="P951" s="52" t="str">
        <f t="shared" si="5"/>
        <v/>
      </c>
      <c r="Q951" s="52" t="str">
        <f t="shared" si="6"/>
        <v>CRITICO</v>
      </c>
      <c r="R951" s="52" t="str">
        <f t="shared" si="7"/>
        <v>PEDIR INMEDIATAMENTE</v>
      </c>
      <c r="S951" s="52">
        <f t="shared" si="8"/>
        <v>0</v>
      </c>
      <c r="T951" s="53">
        <f t="shared" si="9"/>
        <v>0</v>
      </c>
      <c r="U951" s="52" t="str">
        <f t="array" ref="U951">IF(B951="","",IFERROR(XLOOKUP(B951,DATA!$B$4:$B$2103,DATA!$M$4:$M$2103,"",0,1),""))</f>
        <v>A</v>
      </c>
      <c r="V951" s="52" t="str">
        <f t="array" ref="V951">IF(B951="","",IFERROR(XLOOKUP(B951,DATA!$B$4:$B$2103,DATA!$X$4:$X$2103,"",0,1),""))</f>
        <v>A1</v>
      </c>
      <c r="W951" s="52" t="str">
        <f t="array" ref="W951">IF(B951="","",IFERROR(XLOOKUP(B951,DATA!$B$4:$B$2103,DATA!$H$4:$H$2103,"",0,1),""))</f>
        <v>CARROCERIA</v>
      </c>
      <c r="X951" s="52" t="str">
        <f t="shared" si="10"/>
        <v>1-MAXIMA</v>
      </c>
      <c r="Y951" s="87" t="str">
        <f t="shared" si="11"/>
        <v/>
      </c>
      <c r="Z951" s="52">
        <f t="shared" si="12"/>
        <v>80110073</v>
      </c>
    </row>
    <row r="952" ht="15.75" customHeight="1">
      <c r="B952" s="47">
        <f>IF(DATA!B952="","",DATA!B952)</f>
        <v>80110074</v>
      </c>
      <c r="C952" s="47">
        <f t="array" ref="C952">IF(B952="","",IFERROR(XLOOKUP(B952,DATA!$B$4:$B$2103,DATA!$D$4:$D$2103,"",0,1),""))</f>
        <v>98130313</v>
      </c>
      <c r="D952" s="47" t="str">
        <f t="array" ref="D952">IF(B952="","",IFERROR(XLOOKUP(B952,DATA!$B$4:$B$2103,DATA!$C$4:$C$2103,"",0,1),""))</f>
        <v>BOCEL LAMEVIDRIO</v>
      </c>
      <c r="E952" s="47">
        <f t="array" ref="E952">IF(B952="","",IFERROR(XLOOKUP(B952,DATA!$B$4:$B$2103,DATA!$W$4:$W$2103,"",0,1),""))</f>
        <v>830092963</v>
      </c>
      <c r="F952" s="47" t="str">
        <f t="array" ref="F952">IF(B952="","",IFERROR(XLOOKUP(E952,PROVEEDORES!$A$2:$A$200,PROVEEDORES!$B$2:$B$200,"NO ENCONTRADO",0,1),""))</f>
        <v>SUPERPOLO S.A.S</v>
      </c>
      <c r="G952" s="47" t="str">
        <f t="array" ref="G952">IF(B952="","",IFERROR(XLOOKUP(B952,DATA!$B$4:$B$2103,DATA!$L$4:$L$2103,"",0,1),""))</f>
        <v>M</v>
      </c>
      <c r="H952" s="47">
        <f t="array" ref="H952">IF(B952="","",IFERROR(XLOOKUP(B952,DATA!$B$4:$B$2103,DATA!$E$4:$E$2103,0,0,1),0))</f>
        <v>4</v>
      </c>
      <c r="I952" s="48">
        <f t="array" ref="I952">IF(B952="","",IFERROR(XLOOKUP(B952,DATA!$B$4:$B$2103,DATA!$F$4:$F$2103,0,0,1),0))</f>
        <v>4500.58</v>
      </c>
      <c r="J952" s="48">
        <f t="shared" si="1"/>
        <v>18002.32</v>
      </c>
      <c r="K952" s="47">
        <f t="array" ref="K952">IF(B952="","",IFERROR(XLOOKUP(B952,DATA!$B$4:$B$2103,DATA!$N$4:$N$2103,0,0,1),0))</f>
        <v>180</v>
      </c>
      <c r="L952" s="85">
        <f t="shared" si="2"/>
        <v>0.4931506849</v>
      </c>
      <c r="M952" s="47">
        <f t="array" ref="M952">IF(B952="","",IFERROR(XLOOKUP(B952,DATA!$B$4:$B$2103,DATA!$P$4:$P$2103,0,0,1),0))</f>
        <v>0</v>
      </c>
      <c r="N952" s="47">
        <f t="shared" si="3"/>
        <v>2</v>
      </c>
      <c r="O952" s="47">
        <f t="shared" si="4"/>
        <v>5</v>
      </c>
      <c r="P952" s="47">
        <f t="shared" si="5"/>
        <v>8</v>
      </c>
      <c r="Q952" s="47" t="str">
        <f t="shared" si="6"/>
        <v>REORDEN INMEDIATO</v>
      </c>
      <c r="R952" s="47" t="str">
        <f t="shared" si="7"/>
        <v>GENERAR OC EN 24H</v>
      </c>
      <c r="S952" s="47">
        <f t="shared" si="8"/>
        <v>1</v>
      </c>
      <c r="T952" s="48">
        <f t="shared" si="9"/>
        <v>4500.58</v>
      </c>
      <c r="U952" s="47" t="str">
        <f t="array" ref="U952">IF(B952="","",IFERROR(XLOOKUP(B952,DATA!$B$4:$B$2103,DATA!$M$4:$M$2103,"",0,1),""))</f>
        <v>A</v>
      </c>
      <c r="V952" s="47" t="str">
        <f t="array" ref="V952">IF(B952="","",IFERROR(XLOOKUP(B952,DATA!$B$4:$B$2103,DATA!$X$4:$X$2103,"",0,1),""))</f>
        <v>SU01D0209</v>
      </c>
      <c r="W952" s="47" t="str">
        <f t="array" ref="W952">IF(B952="","",IFERROR(XLOOKUP(B952,DATA!$B$4:$B$2103,DATA!$H$4:$H$2103,"",0,1),""))</f>
        <v>CARROCERIA</v>
      </c>
      <c r="X952" s="47" t="str">
        <f t="shared" si="10"/>
        <v>2-ALTA</v>
      </c>
      <c r="Y952" s="65" t="str">
        <f t="shared" si="11"/>
        <v/>
      </c>
      <c r="Z952" s="47" t="str">
        <f t="shared" si="12"/>
        <v/>
      </c>
    </row>
    <row r="953" ht="15.75" customHeight="1">
      <c r="B953" s="52">
        <f>IF(DATA!B953="","",DATA!B953)</f>
        <v>80110075</v>
      </c>
      <c r="C953" s="52">
        <f t="array" ref="C953">IF(B953="","",IFERROR(XLOOKUP(B953,DATA!$B$4:$B$2103,DATA!$D$4:$D$2103,"",0,1),""))</f>
        <v>10649281</v>
      </c>
      <c r="D953" s="52" t="str">
        <f t="array" ref="D953">IF(B953="","",IFERROR(XLOOKUP(B953,DATA!$B$4:$B$2103,DATA!$C$4:$C$2103,"",0,1),""))</f>
        <v>PERFIL PVC EN H</v>
      </c>
      <c r="E953" s="52">
        <f t="array" ref="E953">IF(B953="","",IFERROR(XLOOKUP(B953,DATA!$B$4:$B$2103,DATA!$W$4:$W$2103,"",0,1),""))</f>
        <v>900603232</v>
      </c>
      <c r="F953" s="52" t="str">
        <f t="array" ref="F953">IF(B953="","",IFERROR(XLOOKUP(E953,PROVEEDORES!$A$2:$A$200,PROVEEDORES!$B$2:$B$200,"NO ENCONTRADO",0,1),""))</f>
        <v>COMERCIALIZADORA DE AUTOPARTES E INDUSTRIAL UNIVERSAL SAS</v>
      </c>
      <c r="G953" s="52" t="str">
        <f t="array" ref="G953">IF(B953="","",IFERROR(XLOOKUP(B953,DATA!$B$4:$B$2103,DATA!$L$4:$L$2103,"",0,1),""))</f>
        <v>M</v>
      </c>
      <c r="H953" s="52">
        <f t="array" ref="H953">IF(B953="","",IFERROR(XLOOKUP(B953,DATA!$B$4:$B$2103,DATA!$E$4:$E$2103,0,0,1),0))</f>
        <v>2</v>
      </c>
      <c r="I953" s="53">
        <f t="array" ref="I953">IF(B953="","",IFERROR(XLOOKUP(B953,DATA!$B$4:$B$2103,DATA!$F$4:$F$2103,0,0,1),0))</f>
        <v>3599.75</v>
      </c>
      <c r="J953" s="53">
        <f t="shared" si="1"/>
        <v>7199.5</v>
      </c>
      <c r="K953" s="52">
        <f t="array" ref="K953">IF(B953="","",IFERROR(XLOOKUP(B953,DATA!$B$4:$B$2103,DATA!$N$4:$N$2103,0,0,1),0))</f>
        <v>501</v>
      </c>
      <c r="L953" s="86">
        <f t="shared" si="2"/>
        <v>1.37260274</v>
      </c>
      <c r="M953" s="52">
        <f t="array" ref="M953">IF(B953="","",IFERROR(XLOOKUP(B953,DATA!$B$4:$B$2103,DATA!$P$4:$P$2103,0,0,1),0))</f>
        <v>0</v>
      </c>
      <c r="N953" s="52">
        <f t="shared" si="3"/>
        <v>5</v>
      </c>
      <c r="O953" s="52">
        <f t="shared" si="4"/>
        <v>15</v>
      </c>
      <c r="P953" s="52">
        <f t="shared" si="5"/>
        <v>1</v>
      </c>
      <c r="Q953" s="52" t="str">
        <f t="shared" si="6"/>
        <v>REORDEN INMEDIATO</v>
      </c>
      <c r="R953" s="52" t="str">
        <f t="shared" si="7"/>
        <v>GENERAR OC EN 24H</v>
      </c>
      <c r="S953" s="52">
        <f t="shared" si="8"/>
        <v>13</v>
      </c>
      <c r="T953" s="53">
        <f t="shared" si="9"/>
        <v>46796.75</v>
      </c>
      <c r="U953" s="52" t="str">
        <f t="array" ref="U953">IF(B953="","",IFERROR(XLOOKUP(B953,DATA!$B$4:$B$2103,DATA!$M$4:$M$2103,"",0,1),""))</f>
        <v>A</v>
      </c>
      <c r="V953" s="52" t="str">
        <f t="array" ref="V953">IF(B953="","",IFERROR(XLOOKUP(B953,DATA!$B$4:$B$2103,DATA!$X$4:$X$2103,"",0,1),""))</f>
        <v>SU01B0104</v>
      </c>
      <c r="W953" s="52" t="str">
        <f t="array" ref="W953">IF(B953="","",IFERROR(XLOOKUP(B953,DATA!$B$4:$B$2103,DATA!$H$4:$H$2103,"",0,1),""))</f>
        <v>CARROCERIA</v>
      </c>
      <c r="X953" s="52" t="str">
        <f t="shared" si="10"/>
        <v>2-ALTA</v>
      </c>
      <c r="Y953" s="87" t="str">
        <f t="shared" si="11"/>
        <v/>
      </c>
      <c r="Z953" s="52" t="str">
        <f t="shared" si="12"/>
        <v/>
      </c>
    </row>
    <row r="954" ht="15.75" customHeight="1">
      <c r="B954" s="47">
        <f>IF(DATA!B954="","",DATA!B954)</f>
        <v>80110076</v>
      </c>
      <c r="C954" s="47">
        <f t="array" ref="C954">IF(B954="","",IFERROR(XLOOKUP(B954,DATA!$B$4:$B$2103,DATA!$D$4:$D$2103,"",0,1),""))</f>
        <v>98130157</v>
      </c>
      <c r="D954" s="47" t="str">
        <f t="array" ref="D954">IF(B954="","",IFERROR(XLOOKUP(B954,DATA!$B$4:$B$2103,DATA!$C$4:$C$2103,"",0,1),""))</f>
        <v>PERFILES DE CAUCHO MACIZO</v>
      </c>
      <c r="E954" s="47">
        <f t="array" ref="E954">IF(B954="","",IFERROR(XLOOKUP(B954,DATA!$B$4:$B$2103,DATA!$W$4:$W$2103,"",0,1),""))</f>
        <v>900603232</v>
      </c>
      <c r="F954" s="47" t="str">
        <f t="array" ref="F954">IF(B954="","",IFERROR(XLOOKUP(E954,PROVEEDORES!$A$2:$A$200,PROVEEDORES!$B$2:$B$200,"NO ENCONTRADO",0,1),""))</f>
        <v>COMERCIALIZADORA DE AUTOPARTES E INDUSTRIAL UNIVERSAL SAS</v>
      </c>
      <c r="G954" s="47" t="str">
        <f t="array" ref="G954">IF(B954="","",IFERROR(XLOOKUP(B954,DATA!$B$4:$B$2103,DATA!$L$4:$L$2103,"",0,1),""))</f>
        <v>M</v>
      </c>
      <c r="H954" s="47">
        <f t="array" ref="H954">IF(B954="","",IFERROR(XLOOKUP(B954,DATA!$B$4:$B$2103,DATA!$E$4:$E$2103,0,0,1),0))</f>
        <v>5</v>
      </c>
      <c r="I954" s="48">
        <f t="array" ref="I954">IF(B954="","",IFERROR(XLOOKUP(B954,DATA!$B$4:$B$2103,DATA!$F$4:$F$2103,0,0,1),0))</f>
        <v>6902</v>
      </c>
      <c r="J954" s="48">
        <f t="shared" si="1"/>
        <v>34510</v>
      </c>
      <c r="K954" s="47">
        <f t="array" ref="K954">IF(B954="","",IFERROR(XLOOKUP(B954,DATA!$B$4:$B$2103,DATA!$N$4:$N$2103,0,0,1),0))</f>
        <v>318.25</v>
      </c>
      <c r="L954" s="85">
        <f t="shared" si="2"/>
        <v>0.8719178082</v>
      </c>
      <c r="M954" s="47">
        <f t="array" ref="M954">IF(B954="","",IFERROR(XLOOKUP(B954,DATA!$B$4:$B$2103,DATA!$P$4:$P$2103,0,0,1),0))</f>
        <v>0</v>
      </c>
      <c r="N954" s="47">
        <f t="shared" si="3"/>
        <v>3</v>
      </c>
      <c r="O954" s="47">
        <f t="shared" si="4"/>
        <v>9</v>
      </c>
      <c r="P954" s="47">
        <f t="shared" si="5"/>
        <v>6</v>
      </c>
      <c r="Q954" s="47" t="str">
        <f t="shared" si="6"/>
        <v>REORDEN INMEDIATO</v>
      </c>
      <c r="R954" s="47" t="str">
        <f t="shared" si="7"/>
        <v>GENERAR OC EN 24H</v>
      </c>
      <c r="S954" s="47">
        <f t="shared" si="8"/>
        <v>4</v>
      </c>
      <c r="T954" s="48">
        <f t="shared" si="9"/>
        <v>27608</v>
      </c>
      <c r="U954" s="47" t="str">
        <f t="array" ref="U954">IF(B954="","",IFERROR(XLOOKUP(B954,DATA!$B$4:$B$2103,DATA!$M$4:$M$2103,"",0,1),""))</f>
        <v>A</v>
      </c>
      <c r="V954" s="47" t="str">
        <f t="array" ref="V954">IF(B954="","",IFERROR(XLOOKUP(B954,DATA!$B$4:$B$2103,DATA!$X$4:$X$2103,"",0,1),""))</f>
        <v>SU01E0204</v>
      </c>
      <c r="W954" s="47" t="str">
        <f t="array" ref="W954">IF(B954="","",IFERROR(XLOOKUP(B954,DATA!$B$4:$B$2103,DATA!$H$4:$H$2103,"",0,1),""))</f>
        <v>CARROCERIA</v>
      </c>
      <c r="X954" s="47" t="str">
        <f t="shared" si="10"/>
        <v>2-ALTA</v>
      </c>
      <c r="Y954" s="65" t="str">
        <f t="shared" si="11"/>
        <v/>
      </c>
      <c r="Z954" s="47" t="str">
        <f t="shared" si="12"/>
        <v/>
      </c>
    </row>
    <row r="955" ht="15.75" customHeight="1">
      <c r="B955" s="52">
        <f>IF(DATA!B955="","",DATA!B955)</f>
        <v>80110077</v>
      </c>
      <c r="C955" s="52">
        <f t="array" ref="C955">IF(B955="","",IFERROR(XLOOKUP(B955,DATA!$B$4:$B$2103,DATA!$D$4:$D$2103,"",0,1),""))</f>
        <v>98130666</v>
      </c>
      <c r="D955" s="52" t="str">
        <f t="array" ref="D955">IF(B955="","",IFERROR(XLOOKUP(B955,DATA!$B$4:$B$2103,DATA!$C$4:$C$2103,"",0,1),""))</f>
        <v>PERFILES DE CAUCHO MACIZO BOTA AGUA</v>
      </c>
      <c r="E955" s="52">
        <f t="array" ref="E955">IF(B955="","",IFERROR(XLOOKUP(B955,DATA!$B$4:$B$2103,DATA!$W$4:$W$2103,"",0,1),""))</f>
        <v>900449648</v>
      </c>
      <c r="F955" s="52" t="str">
        <f t="array" ref="F955">IF(B955="","",IFERROR(XLOOKUP(E955,PROVEEDORES!$A$2:$A$200,PROVEEDORES!$B$2:$B$200,"NO ENCONTRADO",0,1),""))</f>
        <v>SUMILOGISTICA S.A.S.</v>
      </c>
      <c r="G955" s="52" t="str">
        <f t="array" ref="G955">IF(B955="","",IFERROR(XLOOKUP(B955,DATA!$B$4:$B$2103,DATA!$L$4:$L$2103,"",0,1),""))</f>
        <v>M</v>
      </c>
      <c r="H955" s="52">
        <f t="array" ref="H955">IF(B955="","",IFERROR(XLOOKUP(B955,DATA!$B$4:$B$2103,DATA!$E$4:$E$2103,0,0,1),0))</f>
        <v>0</v>
      </c>
      <c r="I955" s="53">
        <f t="array" ref="I955">IF(B955="","",IFERROR(XLOOKUP(B955,DATA!$B$4:$B$2103,DATA!$F$4:$F$2103,0,0,1),0))</f>
        <v>0</v>
      </c>
      <c r="J955" s="53">
        <f t="shared" si="1"/>
        <v>0</v>
      </c>
      <c r="K955" s="52">
        <f t="array" ref="K955">IF(B955="","",IFERROR(XLOOKUP(B955,DATA!$B$4:$B$2103,DATA!$N$4:$N$2103,0,0,1),0))</f>
        <v>0</v>
      </c>
      <c r="L955" s="86">
        <f t="shared" si="2"/>
        <v>0</v>
      </c>
      <c r="M955" s="52">
        <f t="array" ref="M955">IF(B955="","",IFERROR(XLOOKUP(B955,DATA!$B$4:$B$2103,DATA!$P$4:$P$2103,0,0,1),0))</f>
        <v>0</v>
      </c>
      <c r="N955" s="52">
        <f t="shared" si="3"/>
        <v>0</v>
      </c>
      <c r="O955" s="52">
        <f t="shared" si="4"/>
        <v>0</v>
      </c>
      <c r="P955" s="52" t="str">
        <f t="shared" si="5"/>
        <v/>
      </c>
      <c r="Q955" s="52" t="str">
        <f t="shared" si="6"/>
        <v>CRITICO</v>
      </c>
      <c r="R955" s="52" t="str">
        <f t="shared" si="7"/>
        <v>PEDIR INMEDIATAMENTE</v>
      </c>
      <c r="S955" s="52">
        <f t="shared" si="8"/>
        <v>0</v>
      </c>
      <c r="T955" s="53">
        <f t="shared" si="9"/>
        <v>0</v>
      </c>
      <c r="U955" s="52" t="str">
        <f t="array" ref="U955">IF(B955="","",IFERROR(XLOOKUP(B955,DATA!$B$4:$B$2103,DATA!$M$4:$M$2103,"",0,1),""))</f>
        <v>B</v>
      </c>
      <c r="V955" s="52" t="str">
        <f t="array" ref="V955">IF(B955="","",IFERROR(XLOOKUP(B955,DATA!$B$4:$B$2103,DATA!$X$4:$X$2103,"",0,1),""))</f>
        <v>A1</v>
      </c>
      <c r="W955" s="52" t="str">
        <f t="array" ref="W955">IF(B955="","",IFERROR(XLOOKUP(B955,DATA!$B$4:$B$2103,DATA!$H$4:$H$2103,"",0,1),""))</f>
        <v>CARROCERIA</v>
      </c>
      <c r="X955" s="52" t="str">
        <f t="shared" si="10"/>
        <v>3-MEDIA</v>
      </c>
      <c r="Y955" s="87" t="str">
        <f t="shared" si="11"/>
        <v/>
      </c>
      <c r="Z955" s="52">
        <f t="shared" si="12"/>
        <v>80110077</v>
      </c>
    </row>
    <row r="956" ht="15.75" customHeight="1">
      <c r="B956" s="47">
        <f>IF(DATA!B956="","",DATA!B956)</f>
        <v>80110078</v>
      </c>
      <c r="C956" s="47">
        <f t="array" ref="C956">IF(B956="","",IFERROR(XLOOKUP(B956,DATA!$B$4:$B$2103,DATA!$D$4:$D$2103,"",0,1),""))</f>
        <v>11053382</v>
      </c>
      <c r="D956" s="47" t="str">
        <f t="array" ref="D956">IF(B956="","",IFERROR(XLOOKUP(B956,DATA!$B$4:$B$2103,DATA!$C$4:$C$2103,"",0,1),""))</f>
        <v>PLUMILLA LIMPIAPARABRISAS</v>
      </c>
      <c r="E956" s="47">
        <f t="array" ref="E956">IF(B956="","",IFERROR(XLOOKUP(B956,DATA!$B$4:$B$2103,DATA!$W$4:$W$2103,"",0,1),""))</f>
        <v>900603232</v>
      </c>
      <c r="F956" s="47" t="str">
        <f t="array" ref="F956">IF(B956="","",IFERROR(XLOOKUP(E956,PROVEEDORES!$A$2:$A$200,PROVEEDORES!$B$2:$B$200,"NO ENCONTRADO",0,1),""))</f>
        <v>COMERCIALIZADORA DE AUTOPARTES E INDUSTRIAL UNIVERSAL SAS</v>
      </c>
      <c r="G956" s="47" t="str">
        <f t="array" ref="G956">IF(B956="","",IFERROR(XLOOKUP(B956,DATA!$B$4:$B$2103,DATA!$L$4:$L$2103,"",0,1),""))</f>
        <v>UND</v>
      </c>
      <c r="H956" s="47">
        <f t="array" ref="H956">IF(B956="","",IFERROR(XLOOKUP(B956,DATA!$B$4:$B$2103,DATA!$E$4:$E$2103,0,0,1),0))</f>
        <v>12</v>
      </c>
      <c r="I956" s="48">
        <f t="array" ref="I956">IF(B956="","",IFERROR(XLOOKUP(B956,DATA!$B$4:$B$2103,DATA!$F$4:$F$2103,0,0,1),0))</f>
        <v>38080</v>
      </c>
      <c r="J956" s="48">
        <f t="shared" si="1"/>
        <v>456960</v>
      </c>
      <c r="K956" s="47">
        <f t="array" ref="K956">IF(B956="","",IFERROR(XLOOKUP(B956,DATA!$B$4:$B$2103,DATA!$N$4:$N$2103,0,0,1),0))</f>
        <v>1215</v>
      </c>
      <c r="L956" s="85">
        <f t="shared" si="2"/>
        <v>3.328767123</v>
      </c>
      <c r="M956" s="47">
        <f t="array" ref="M956">IF(B956="","",IFERROR(XLOOKUP(B956,DATA!$B$4:$B$2103,DATA!$P$4:$P$2103,0,0,1),0))</f>
        <v>0</v>
      </c>
      <c r="N956" s="47">
        <f t="shared" si="3"/>
        <v>12</v>
      </c>
      <c r="O956" s="47">
        <f t="shared" si="4"/>
        <v>35</v>
      </c>
      <c r="P956" s="47">
        <f t="shared" si="5"/>
        <v>4</v>
      </c>
      <c r="Q956" s="47" t="str">
        <f t="shared" si="6"/>
        <v>REORDEN INMEDIATO</v>
      </c>
      <c r="R956" s="47" t="str">
        <f t="shared" si="7"/>
        <v>GENERAR OC EN 24H</v>
      </c>
      <c r="S956" s="47">
        <f t="shared" si="8"/>
        <v>23</v>
      </c>
      <c r="T956" s="48">
        <f t="shared" si="9"/>
        <v>875840</v>
      </c>
      <c r="U956" s="47" t="str">
        <f t="array" ref="U956">IF(B956="","",IFERROR(XLOOKUP(B956,DATA!$B$4:$B$2103,DATA!$M$4:$M$2103,"",0,1),""))</f>
        <v>A</v>
      </c>
      <c r="V956" s="47" t="str">
        <f t="array" ref="V956">IF(B956="","",IFERROR(XLOOKUP(B956,DATA!$B$4:$B$2103,DATA!$X$4:$X$2103,"",0,1),""))</f>
        <v>SU01A0209</v>
      </c>
      <c r="W956" s="47" t="str">
        <f t="array" ref="W956">IF(B956="","",IFERROR(XLOOKUP(B956,DATA!$B$4:$B$2103,DATA!$H$4:$H$2103,"",0,1),""))</f>
        <v>CARROCERIA</v>
      </c>
      <c r="X956" s="47" t="str">
        <f t="shared" si="10"/>
        <v>2-ALTA</v>
      </c>
      <c r="Y956" s="65" t="str">
        <f t="shared" si="11"/>
        <v/>
      </c>
      <c r="Z956" s="47" t="str">
        <f t="shared" si="12"/>
        <v/>
      </c>
    </row>
    <row r="957" ht="15.75" customHeight="1">
      <c r="B957" s="52">
        <f>IF(DATA!B957="","",DATA!B957)</f>
        <v>80110079</v>
      </c>
      <c r="C957" s="52">
        <f t="array" ref="C957">IF(B957="","",IFERROR(XLOOKUP(B957,DATA!$B$4:$B$2103,DATA!$D$4:$D$2103,"",0,1),""))</f>
        <v>178</v>
      </c>
      <c r="D957" s="52" t="str">
        <f t="array" ref="D957">IF(B957="","",IFERROR(XLOOKUP(B957,DATA!$B$4:$B$2103,DATA!$C$4:$C$2103,"",0,1),""))</f>
        <v>PUNTAS P2</v>
      </c>
      <c r="E957" s="52">
        <f t="array" ref="E957">IF(B957="","",IFERROR(XLOOKUP(B957,DATA!$B$4:$B$2103,DATA!$W$4:$W$2103,"",0,1),""))</f>
        <v>900664298</v>
      </c>
      <c r="F957" s="52" t="str">
        <f t="array" ref="F957">IF(B957="","",IFERROR(XLOOKUP(E957,PROVEEDORES!$A$2:$A$200,PROVEEDORES!$B$2:$B$200,"NO ENCONTRADO",0,1),""))</f>
        <v>SOLUCIONES INTEGRALES PARA CARROCERIAS SOCIEDAD POR ACCIONES SIMPLIFICADA</v>
      </c>
      <c r="G957" s="52" t="str">
        <f t="array" ref="G957">IF(B957="","",IFERROR(XLOOKUP(B957,DATA!$B$4:$B$2103,DATA!$L$4:$L$2103,"",0,1),""))</f>
        <v>UND</v>
      </c>
      <c r="H957" s="52">
        <f t="array" ref="H957">IF(B957="","",IFERROR(XLOOKUP(B957,DATA!$B$4:$B$2103,DATA!$E$4:$E$2103,0,0,1),0))</f>
        <v>146</v>
      </c>
      <c r="I957" s="53">
        <f t="array" ref="I957">IF(B957="","",IFERROR(XLOOKUP(B957,DATA!$B$4:$B$2103,DATA!$F$4:$F$2103,0,0,1),0))</f>
        <v>2099.701</v>
      </c>
      <c r="J957" s="53">
        <f t="shared" si="1"/>
        <v>306556.346</v>
      </c>
      <c r="K957" s="52">
        <f t="array" ref="K957">IF(B957="","",IFERROR(XLOOKUP(B957,DATA!$B$4:$B$2103,DATA!$N$4:$N$2103,0,0,1),0))</f>
        <v>5929</v>
      </c>
      <c r="L957" s="86">
        <f t="shared" si="2"/>
        <v>16.24383562</v>
      </c>
      <c r="M957" s="52">
        <f t="array" ref="M957">IF(B957="","",IFERROR(XLOOKUP(B957,DATA!$B$4:$B$2103,DATA!$P$4:$P$2103,0,0,1),0))</f>
        <v>0</v>
      </c>
      <c r="N957" s="52">
        <f t="shared" si="3"/>
        <v>57</v>
      </c>
      <c r="O957" s="52">
        <f t="shared" si="4"/>
        <v>171</v>
      </c>
      <c r="P957" s="52">
        <f t="shared" si="5"/>
        <v>9</v>
      </c>
      <c r="Q957" s="52" t="str">
        <f t="shared" si="6"/>
        <v>REORDEN INMEDIATO</v>
      </c>
      <c r="R957" s="52" t="str">
        <f t="shared" si="7"/>
        <v>GENERAR OC EN 24H</v>
      </c>
      <c r="S957" s="52">
        <f t="shared" si="8"/>
        <v>25</v>
      </c>
      <c r="T957" s="53">
        <f t="shared" si="9"/>
        <v>52492.525</v>
      </c>
      <c r="U957" s="52" t="str">
        <f t="array" ref="U957">IF(B957="","",IFERROR(XLOOKUP(B957,DATA!$B$4:$B$2103,DATA!$M$4:$M$2103,"",0,1),""))</f>
        <v>A</v>
      </c>
      <c r="V957" s="52" t="str">
        <f t="array" ref="V957">IF(B957="","",IFERROR(XLOOKUP(B957,DATA!$B$4:$B$2103,DATA!$X$4:$X$2103,"",0,1),""))</f>
        <v>SU01E0202</v>
      </c>
      <c r="W957" s="52" t="str">
        <f t="array" ref="W957">IF(B957="","",IFERROR(XLOOKUP(B957,DATA!$B$4:$B$2103,DATA!$H$4:$H$2103,"",0,1),""))</f>
        <v>CARROCERIA</v>
      </c>
      <c r="X957" s="52" t="str">
        <f t="shared" si="10"/>
        <v>2-ALTA</v>
      </c>
      <c r="Y957" s="87" t="str">
        <f t="shared" si="11"/>
        <v/>
      </c>
      <c r="Z957" s="52" t="str">
        <f t="shared" si="12"/>
        <v/>
      </c>
    </row>
    <row r="958" ht="15.75" customHeight="1">
      <c r="B958" s="47">
        <f>IF(DATA!B958="","",DATA!B958)</f>
        <v>80110080</v>
      </c>
      <c r="C958" s="47">
        <f t="array" ref="C958">IF(B958="","",IFERROR(XLOOKUP(B958,DATA!$B$4:$B$2103,DATA!$D$4:$D$2103,"",0,1),""))</f>
        <v>875</v>
      </c>
      <c r="D958" s="47" t="str">
        <f t="array" ref="D958">IF(B958="","",IFERROR(XLOOKUP(B958,DATA!$B$4:$B$2103,DATA!$C$4:$C$2103,"",0,1),""))</f>
        <v>PUNTAS P3</v>
      </c>
      <c r="E958" s="47">
        <f t="array" ref="E958">IF(B958="","",IFERROR(XLOOKUP(B958,DATA!$B$4:$B$2103,DATA!$W$4:$W$2103,"",0,1),""))</f>
        <v>900664298</v>
      </c>
      <c r="F958" s="47" t="str">
        <f t="array" ref="F958">IF(B958="","",IFERROR(XLOOKUP(E958,PROVEEDORES!$A$2:$A$200,PROVEEDORES!$B$2:$B$200,"NO ENCONTRADO",0,1),""))</f>
        <v>SOLUCIONES INTEGRALES PARA CARROCERIAS SOCIEDAD POR ACCIONES SIMPLIFICADA</v>
      </c>
      <c r="G958" s="47" t="str">
        <f t="array" ref="G958">IF(B958="","",IFERROR(XLOOKUP(B958,DATA!$B$4:$B$2103,DATA!$L$4:$L$2103,"",0,1),""))</f>
        <v>UND</v>
      </c>
      <c r="H958" s="47">
        <f t="array" ref="H958">IF(B958="","",IFERROR(XLOOKUP(B958,DATA!$B$4:$B$2103,DATA!$E$4:$E$2103,0,0,1),0))</f>
        <v>116</v>
      </c>
      <c r="I958" s="48">
        <f t="array" ref="I958">IF(B958="","",IFERROR(XLOOKUP(B958,DATA!$B$4:$B$2103,DATA!$F$4:$F$2103,0,0,1),0))</f>
        <v>5172.93</v>
      </c>
      <c r="J958" s="48">
        <f t="shared" si="1"/>
        <v>600059.88</v>
      </c>
      <c r="K958" s="47">
        <f t="array" ref="K958">IF(B958="","",IFERROR(XLOOKUP(B958,DATA!$B$4:$B$2103,DATA!$N$4:$N$2103,0,0,1),0))</f>
        <v>862</v>
      </c>
      <c r="L958" s="85">
        <f t="shared" si="2"/>
        <v>2.361643836</v>
      </c>
      <c r="M958" s="47">
        <f t="array" ref="M958">IF(B958="","",IFERROR(XLOOKUP(B958,DATA!$B$4:$B$2103,DATA!$P$4:$P$2103,0,0,1),0))</f>
        <v>0</v>
      </c>
      <c r="N958" s="47">
        <f t="shared" si="3"/>
        <v>8</v>
      </c>
      <c r="O958" s="47">
        <f t="shared" si="4"/>
        <v>25</v>
      </c>
      <c r="P958" s="47">
        <f t="shared" si="5"/>
        <v>49</v>
      </c>
      <c r="Q958" s="47" t="str">
        <f t="shared" si="6"/>
        <v>OPTIMO</v>
      </c>
      <c r="R958" s="47" t="str">
        <f t="shared" si="7"/>
        <v>NIVEL OPTIMO</v>
      </c>
      <c r="S958" s="47">
        <f t="shared" si="8"/>
        <v>0</v>
      </c>
      <c r="T958" s="48">
        <f t="shared" si="9"/>
        <v>0</v>
      </c>
      <c r="U958" s="47" t="str">
        <f t="array" ref="U958">IF(B958="","",IFERROR(XLOOKUP(B958,DATA!$B$4:$B$2103,DATA!$M$4:$M$2103,"",0,1),""))</f>
        <v>A</v>
      </c>
      <c r="V958" s="47" t="str">
        <f t="array" ref="V958">IF(B958="","",IFERROR(XLOOKUP(B958,DATA!$B$4:$B$2103,DATA!$X$4:$X$2103,"",0,1),""))</f>
        <v>SU01E0202</v>
      </c>
      <c r="W958" s="47" t="str">
        <f t="array" ref="W958">IF(B958="","",IFERROR(XLOOKUP(B958,DATA!$B$4:$B$2103,DATA!$H$4:$H$2103,"",0,1),""))</f>
        <v>CARROCERIA</v>
      </c>
      <c r="X958" s="47" t="str">
        <f t="shared" si="10"/>
        <v>2-ALTA</v>
      </c>
      <c r="Y958" s="65" t="str">
        <f t="shared" si="11"/>
        <v/>
      </c>
      <c r="Z958" s="47" t="str">
        <f t="shared" si="12"/>
        <v/>
      </c>
    </row>
    <row r="959" ht="15.75" customHeight="1">
      <c r="B959" s="52">
        <f>IF(DATA!B959="","",DATA!B959)</f>
        <v>80110081</v>
      </c>
      <c r="C959" s="52">
        <f t="array" ref="C959">IF(B959="","",IFERROR(XLOOKUP(B959,DATA!$B$4:$B$2103,DATA!$D$4:$D$2103,"",0,1),""))</f>
        <v>11375390</v>
      </c>
      <c r="D959" s="52" t="str">
        <f t="array" ref="D959">IF(B959="","",IFERROR(XLOOKUP(B959,DATA!$B$4:$B$2103,DATA!$C$4:$C$2103,"",0,1),""))</f>
        <v>PUNTERA PERFIL</v>
      </c>
      <c r="E959" s="52">
        <f t="array" ref="E959">IF(B959="","",IFERROR(XLOOKUP(B959,DATA!$B$4:$B$2103,DATA!$W$4:$W$2103,"",0,1),""))</f>
        <v>830092963</v>
      </c>
      <c r="F959" s="52" t="str">
        <f t="array" ref="F959">IF(B959="","",IFERROR(XLOOKUP(E959,PROVEEDORES!$A$2:$A$200,PROVEEDORES!$B$2:$B$200,"NO ENCONTRADO",0,1),""))</f>
        <v>SUPERPOLO S.A.S</v>
      </c>
      <c r="G959" s="52" t="str">
        <f t="array" ref="G959">IF(B959="","",IFERROR(XLOOKUP(B959,DATA!$B$4:$B$2103,DATA!$L$4:$L$2103,"",0,1),""))</f>
        <v>UND</v>
      </c>
      <c r="H959" s="52">
        <f t="array" ref="H959">IF(B959="","",IFERROR(XLOOKUP(B959,DATA!$B$4:$B$2103,DATA!$E$4:$E$2103,0,0,1),0))</f>
        <v>4</v>
      </c>
      <c r="I959" s="53">
        <f t="array" ref="I959">IF(B959="","",IFERROR(XLOOKUP(B959,DATA!$B$4:$B$2103,DATA!$F$4:$F$2103,0,0,1),0))</f>
        <v>16099.51</v>
      </c>
      <c r="J959" s="53">
        <f t="shared" si="1"/>
        <v>64398.04</v>
      </c>
      <c r="K959" s="52">
        <f t="array" ref="K959">IF(B959="","",IFERROR(XLOOKUP(B959,DATA!$B$4:$B$2103,DATA!$N$4:$N$2103,0,0,1),0))</f>
        <v>211</v>
      </c>
      <c r="L959" s="86">
        <f t="shared" si="2"/>
        <v>0.5780821918</v>
      </c>
      <c r="M959" s="52">
        <f t="array" ref="M959">IF(B959="","",IFERROR(XLOOKUP(B959,DATA!$B$4:$B$2103,DATA!$P$4:$P$2103,0,0,1),0))</f>
        <v>0</v>
      </c>
      <c r="N959" s="52">
        <f t="shared" si="3"/>
        <v>2</v>
      </c>
      <c r="O959" s="52">
        <f t="shared" si="4"/>
        <v>6</v>
      </c>
      <c r="P959" s="52">
        <f t="shared" si="5"/>
        <v>7</v>
      </c>
      <c r="Q959" s="52" t="str">
        <f t="shared" si="6"/>
        <v>REORDEN INMEDIATO</v>
      </c>
      <c r="R959" s="52" t="str">
        <f t="shared" si="7"/>
        <v>GENERAR OC EN 24H</v>
      </c>
      <c r="S959" s="52">
        <f t="shared" si="8"/>
        <v>2</v>
      </c>
      <c r="T959" s="53">
        <f t="shared" si="9"/>
        <v>32199.02</v>
      </c>
      <c r="U959" s="52" t="str">
        <f t="array" ref="U959">IF(B959="","",IFERROR(XLOOKUP(B959,DATA!$B$4:$B$2103,DATA!$M$4:$M$2103,"",0,1),""))</f>
        <v>A</v>
      </c>
      <c r="V959" s="52" t="str">
        <f t="array" ref="V959">IF(B959="","",IFERROR(XLOOKUP(B959,DATA!$B$4:$B$2103,DATA!$X$4:$X$2103,"",0,1),""))</f>
        <v>SU01D0206</v>
      </c>
      <c r="W959" s="52" t="str">
        <f t="array" ref="W959">IF(B959="","",IFERROR(XLOOKUP(B959,DATA!$B$4:$B$2103,DATA!$H$4:$H$2103,"",0,1),""))</f>
        <v>CARROCERIA</v>
      </c>
      <c r="X959" s="52" t="str">
        <f t="shared" si="10"/>
        <v>2-ALTA</v>
      </c>
      <c r="Y959" s="87" t="str">
        <f t="shared" si="11"/>
        <v/>
      </c>
      <c r="Z959" s="52" t="str">
        <f t="shared" si="12"/>
        <v/>
      </c>
    </row>
    <row r="960" ht="15.75" customHeight="1">
      <c r="B960" s="47">
        <f>IF(DATA!B960="","",DATA!B960)</f>
        <v>80110082</v>
      </c>
      <c r="C960" s="47">
        <f t="array" ref="C960">IF(B960="","",IFERROR(XLOOKUP(B960,DATA!$B$4:$B$2103,DATA!$D$4:$D$2103,"",0,1),""))</f>
        <v>26200679</v>
      </c>
      <c r="D960" s="47" t="str">
        <f t="array" ref="D960">IF(B960="","",IFERROR(XLOOKUP(B960,DATA!$B$4:$B$2103,DATA!$C$4:$C$2103,"",0,1),""))</f>
        <v>REFLECTOR POSTERIOR REDONDO COLOR RUBI</v>
      </c>
      <c r="E960" s="47">
        <f t="array" ref="E960">IF(B960="","",IFERROR(XLOOKUP(B960,DATA!$B$4:$B$2103,DATA!$W$4:$W$2103,"",0,1),""))</f>
        <v>830092963</v>
      </c>
      <c r="F960" s="47" t="str">
        <f t="array" ref="F960">IF(B960="","",IFERROR(XLOOKUP(E960,PROVEEDORES!$A$2:$A$200,PROVEEDORES!$B$2:$B$200,"NO ENCONTRADO",0,1),""))</f>
        <v>SUPERPOLO S.A.S</v>
      </c>
      <c r="G960" s="47" t="str">
        <f t="array" ref="G960">IF(B960="","",IFERROR(XLOOKUP(B960,DATA!$B$4:$B$2103,DATA!$L$4:$L$2103,"",0,1),""))</f>
        <v>UND</v>
      </c>
      <c r="H960" s="47">
        <f t="array" ref="H960">IF(B960="","",IFERROR(XLOOKUP(B960,DATA!$B$4:$B$2103,DATA!$E$4:$E$2103,0,0,1),0))</f>
        <v>0</v>
      </c>
      <c r="I960" s="48">
        <f t="array" ref="I960">IF(B960="","",IFERROR(XLOOKUP(B960,DATA!$B$4:$B$2103,DATA!$F$4:$F$2103,0,0,1),0))</f>
        <v>8452.57</v>
      </c>
      <c r="J960" s="48">
        <f t="shared" si="1"/>
        <v>0</v>
      </c>
      <c r="K960" s="47">
        <f t="array" ref="K960">IF(B960="","",IFERROR(XLOOKUP(B960,DATA!$B$4:$B$2103,DATA!$N$4:$N$2103,0,0,1),0))</f>
        <v>20</v>
      </c>
      <c r="L960" s="85">
        <f t="shared" si="2"/>
        <v>0.05479452055</v>
      </c>
      <c r="M960" s="47">
        <f t="array" ref="M960">IF(B960="","",IFERROR(XLOOKUP(B960,DATA!$B$4:$B$2103,DATA!$P$4:$P$2103,0,0,1),0))</f>
        <v>0</v>
      </c>
      <c r="N960" s="47">
        <f t="shared" si="3"/>
        <v>0</v>
      </c>
      <c r="O960" s="47">
        <f t="shared" si="4"/>
        <v>0</v>
      </c>
      <c r="P960" s="47">
        <f t="shared" si="5"/>
        <v>0</v>
      </c>
      <c r="Q960" s="47" t="str">
        <f t="shared" si="6"/>
        <v>CRITICO</v>
      </c>
      <c r="R960" s="47" t="str">
        <f t="shared" si="7"/>
        <v>PEDIR INMEDIATAMENTE</v>
      </c>
      <c r="S960" s="47">
        <f t="shared" si="8"/>
        <v>0</v>
      </c>
      <c r="T960" s="48">
        <f t="shared" si="9"/>
        <v>0</v>
      </c>
      <c r="U960" s="47" t="str">
        <f t="array" ref="U960">IF(B960="","",IFERROR(XLOOKUP(B960,DATA!$B$4:$B$2103,DATA!$M$4:$M$2103,"",0,1),""))</f>
        <v>A</v>
      </c>
      <c r="V960" s="47" t="str">
        <f t="array" ref="V960">IF(B960="","",IFERROR(XLOOKUP(B960,DATA!$B$4:$B$2103,DATA!$X$4:$X$2103,"",0,1),""))</f>
        <v>SU01B0109</v>
      </c>
      <c r="W960" s="47" t="str">
        <f t="array" ref="W960">IF(B960="","",IFERROR(XLOOKUP(B960,DATA!$B$4:$B$2103,DATA!$H$4:$H$2103,"",0,1),""))</f>
        <v>CARROCERIA</v>
      </c>
      <c r="X960" s="47" t="str">
        <f t="shared" si="10"/>
        <v>1-MAXIMA</v>
      </c>
      <c r="Y960" s="65">
        <f t="shared" si="11"/>
        <v>20.0096</v>
      </c>
      <c r="Z960" s="47">
        <f t="shared" si="12"/>
        <v>80110082</v>
      </c>
    </row>
    <row r="961" ht="15.75" customHeight="1">
      <c r="B961" s="52">
        <f>IF(DATA!B961="","",DATA!B961)</f>
        <v>80110083</v>
      </c>
      <c r="C961" s="52">
        <f t="array" ref="C961">IF(B961="","",IFERROR(XLOOKUP(B961,DATA!$B$4:$B$2103,DATA!$D$4:$D$2103,"",0,1),""))</f>
        <v>10645532</v>
      </c>
      <c r="D961" s="52" t="str">
        <f t="array" ref="D961">IF(B961="","",IFERROR(XLOOKUP(B961,DATA!$B$4:$B$2103,DATA!$C$4:$C$2103,"",0,1),""))</f>
        <v>REJILLA ALTAVOZ</v>
      </c>
      <c r="E961" s="52">
        <f t="array" ref="E961">IF(B961="","",IFERROR(XLOOKUP(B961,DATA!$B$4:$B$2103,DATA!$W$4:$W$2103,"",0,1),""))</f>
        <v>900603232</v>
      </c>
      <c r="F961" s="52" t="str">
        <f t="array" ref="F961">IF(B961="","",IFERROR(XLOOKUP(E961,PROVEEDORES!$A$2:$A$200,PROVEEDORES!$B$2:$B$200,"NO ENCONTRADO",0,1),""))</f>
        <v>COMERCIALIZADORA DE AUTOPARTES E INDUSTRIAL UNIVERSAL SAS</v>
      </c>
      <c r="G961" s="52" t="str">
        <f t="array" ref="G961">IF(B961="","",IFERROR(XLOOKUP(B961,DATA!$B$4:$B$2103,DATA!$L$4:$L$2103,"",0,1),""))</f>
        <v>UND</v>
      </c>
      <c r="H961" s="52">
        <f t="array" ref="H961">IF(B961="","",IFERROR(XLOOKUP(B961,DATA!$B$4:$B$2103,DATA!$E$4:$E$2103,0,0,1),0))</f>
        <v>17</v>
      </c>
      <c r="I961" s="53">
        <f t="array" ref="I961">IF(B961="","",IFERROR(XLOOKUP(B961,DATA!$B$4:$B$2103,DATA!$F$4:$F$2103,0,0,1),0))</f>
        <v>9199.89</v>
      </c>
      <c r="J961" s="53">
        <f t="shared" si="1"/>
        <v>156398.13</v>
      </c>
      <c r="K961" s="52">
        <f t="array" ref="K961">IF(B961="","",IFERROR(XLOOKUP(B961,DATA!$B$4:$B$2103,DATA!$N$4:$N$2103,0,0,1),0))</f>
        <v>258</v>
      </c>
      <c r="L961" s="86">
        <f t="shared" si="2"/>
        <v>0.7068493151</v>
      </c>
      <c r="M961" s="52">
        <f t="array" ref="M961">IF(B961="","",IFERROR(XLOOKUP(B961,DATA!$B$4:$B$2103,DATA!$P$4:$P$2103,0,0,1),0))</f>
        <v>0</v>
      </c>
      <c r="N961" s="52">
        <f t="shared" si="3"/>
        <v>2</v>
      </c>
      <c r="O961" s="52">
        <f t="shared" si="4"/>
        <v>7</v>
      </c>
      <c r="P961" s="52">
        <f t="shared" si="5"/>
        <v>24</v>
      </c>
      <c r="Q961" s="52" t="str">
        <f t="shared" si="6"/>
        <v>OPTIMO</v>
      </c>
      <c r="R961" s="52" t="str">
        <f t="shared" si="7"/>
        <v>NIVEL OPTIMO</v>
      </c>
      <c r="S961" s="52">
        <f t="shared" si="8"/>
        <v>0</v>
      </c>
      <c r="T961" s="53">
        <f t="shared" si="9"/>
        <v>0</v>
      </c>
      <c r="U961" s="52" t="str">
        <f t="array" ref="U961">IF(B961="","",IFERROR(XLOOKUP(B961,DATA!$B$4:$B$2103,DATA!$M$4:$M$2103,"",0,1),""))</f>
        <v>A</v>
      </c>
      <c r="V961" s="52" t="str">
        <f t="array" ref="V961">IF(B961="","",IFERROR(XLOOKUP(B961,DATA!$B$4:$B$2103,DATA!$X$4:$X$2103,"",0,1),""))</f>
        <v>SU01C0107</v>
      </c>
      <c r="W961" s="52" t="str">
        <f t="array" ref="W961">IF(B961="","",IFERROR(XLOOKUP(B961,DATA!$B$4:$B$2103,DATA!$H$4:$H$2103,"",0,1),""))</f>
        <v>CARROCERIA</v>
      </c>
      <c r="X961" s="52" t="str">
        <f t="shared" si="10"/>
        <v>2-ALTA</v>
      </c>
      <c r="Y961" s="87" t="str">
        <f t="shared" si="11"/>
        <v/>
      </c>
      <c r="Z961" s="52" t="str">
        <f t="shared" si="12"/>
        <v/>
      </c>
    </row>
    <row r="962" ht="15.75" customHeight="1">
      <c r="B962" s="47">
        <f>IF(DATA!B962="","",DATA!B962)</f>
        <v>80110084</v>
      </c>
      <c r="C962" s="47">
        <f t="array" ref="C962">IF(B962="","",IFERROR(XLOOKUP(B962,DATA!$B$4:$B$2103,DATA!$D$4:$D$2103,"",0,1),""))</f>
        <v>10934717</v>
      </c>
      <c r="D962" s="47" t="str">
        <f t="array" ref="D962">IF(B962="","",IFERROR(XLOOKUP(B962,DATA!$B$4:$B$2103,DATA!$C$4:$C$2103,"",0,1),""))</f>
        <v>REJILLA TOMA DE AIRE</v>
      </c>
      <c r="E962" s="47">
        <f t="array" ref="E962">IF(B962="","",IFERROR(XLOOKUP(B962,DATA!$B$4:$B$2103,DATA!$W$4:$W$2103,"",0,1),""))</f>
        <v>830092963</v>
      </c>
      <c r="F962" s="47" t="str">
        <f t="array" ref="F962">IF(B962="","",IFERROR(XLOOKUP(E962,PROVEEDORES!$A$2:$A$200,PROVEEDORES!$B$2:$B$200,"NO ENCONTRADO",0,1),""))</f>
        <v>SUPERPOLO S.A.S</v>
      </c>
      <c r="G962" s="47" t="str">
        <f t="array" ref="G962">IF(B962="","",IFERROR(XLOOKUP(B962,DATA!$B$4:$B$2103,DATA!$L$4:$L$2103,"",0,1),""))</f>
        <v>UND</v>
      </c>
      <c r="H962" s="47">
        <f t="array" ref="H962">IF(B962="","",IFERROR(XLOOKUP(B962,DATA!$B$4:$B$2103,DATA!$E$4:$E$2103,0,0,1),0))</f>
        <v>4</v>
      </c>
      <c r="I962" s="48">
        <f t="array" ref="I962">IF(B962="","",IFERROR(XLOOKUP(B962,DATA!$B$4:$B$2103,DATA!$F$4:$F$2103,0,0,1),0))</f>
        <v>85603.06</v>
      </c>
      <c r="J962" s="48">
        <f t="shared" si="1"/>
        <v>342412.24</v>
      </c>
      <c r="K962" s="47">
        <f t="array" ref="K962">IF(B962="","",IFERROR(XLOOKUP(B962,DATA!$B$4:$B$2103,DATA!$N$4:$N$2103,0,0,1),0))</f>
        <v>0</v>
      </c>
      <c r="L962" s="85">
        <f t="shared" si="2"/>
        <v>0</v>
      </c>
      <c r="M962" s="47">
        <f t="array" ref="M962">IF(B962="","",IFERROR(XLOOKUP(B962,DATA!$B$4:$B$2103,DATA!$P$4:$P$2103,0,0,1),0))</f>
        <v>0</v>
      </c>
      <c r="N962" s="47">
        <f t="shared" si="3"/>
        <v>0</v>
      </c>
      <c r="O962" s="47">
        <f t="shared" si="4"/>
        <v>0</v>
      </c>
      <c r="P962" s="47" t="str">
        <f t="shared" si="5"/>
        <v/>
      </c>
      <c r="Q962" s="47" t="str">
        <f t="shared" si="6"/>
        <v>EXCESO</v>
      </c>
      <c r="R962" s="47" t="str">
        <f t="shared" si="7"/>
        <v>EVALUAR REDUCCION</v>
      </c>
      <c r="S962" s="47">
        <f t="shared" si="8"/>
        <v>0</v>
      </c>
      <c r="T962" s="48">
        <f t="shared" si="9"/>
        <v>0</v>
      </c>
      <c r="U962" s="47" t="str">
        <f t="array" ref="U962">IF(B962="","",IFERROR(XLOOKUP(B962,DATA!$B$4:$B$2103,DATA!$M$4:$M$2103,"",0,1),""))</f>
        <v>A</v>
      </c>
      <c r="V962" s="47" t="str">
        <f t="array" ref="V962">IF(B962="","",IFERROR(XLOOKUP(B962,DATA!$B$4:$B$2103,DATA!$X$4:$X$2103,"",0,1),""))</f>
        <v>SU01C0106</v>
      </c>
      <c r="W962" s="47" t="str">
        <f t="array" ref="W962">IF(B962="","",IFERROR(XLOOKUP(B962,DATA!$B$4:$B$2103,DATA!$H$4:$H$2103,"",0,1),""))</f>
        <v>CARROCERIA</v>
      </c>
      <c r="X962" s="47" t="str">
        <f t="shared" si="10"/>
        <v>2-ALTA</v>
      </c>
      <c r="Y962" s="65" t="str">
        <f t="shared" si="11"/>
        <v/>
      </c>
      <c r="Z962" s="47" t="str">
        <f t="shared" si="12"/>
        <v/>
      </c>
    </row>
    <row r="963" ht="15.75" customHeight="1">
      <c r="B963" s="52">
        <f>IF(DATA!B963="","",DATA!B963)</f>
        <v>80110085</v>
      </c>
      <c r="C963" s="52" t="str">
        <f t="array" ref="C963">IF(B963="","",IFERROR(XLOOKUP(B963,DATA!$B$4:$B$2103,DATA!$D$4:$D$2103,"",0,1),""))</f>
        <v/>
      </c>
      <c r="D963" s="52" t="str">
        <f t="array" ref="D963">IF(B963="","",IFERROR(XLOOKUP(B963,DATA!$B$4:$B$2103,DATA!$C$4:$C$2103,"",0,1),""))</f>
        <v>REJILLA DE EXTRACTORES</v>
      </c>
      <c r="E963" s="52">
        <f t="array" ref="E963">IF(B963="","",IFERROR(XLOOKUP(B963,DATA!$B$4:$B$2103,DATA!$W$4:$W$2103,"",0,1),""))</f>
        <v>900603232</v>
      </c>
      <c r="F963" s="52" t="str">
        <f t="array" ref="F963">IF(B963="","",IFERROR(XLOOKUP(E963,PROVEEDORES!$A$2:$A$200,PROVEEDORES!$B$2:$B$200,"NO ENCONTRADO",0,1),""))</f>
        <v>COMERCIALIZADORA DE AUTOPARTES E INDUSTRIAL UNIVERSAL SAS</v>
      </c>
      <c r="G963" s="52" t="str">
        <f t="array" ref="G963">IF(B963="","",IFERROR(XLOOKUP(B963,DATA!$B$4:$B$2103,DATA!$L$4:$L$2103,"",0,1),""))</f>
        <v>UND</v>
      </c>
      <c r="H963" s="52">
        <f t="array" ref="H963">IF(B963="","",IFERROR(XLOOKUP(B963,DATA!$B$4:$B$2103,DATA!$E$4:$E$2103,0,0,1),0))</f>
        <v>1</v>
      </c>
      <c r="I963" s="53">
        <f t="array" ref="I963">IF(B963="","",IFERROR(XLOOKUP(B963,DATA!$B$4:$B$2103,DATA!$F$4:$F$2103,0,0,1),0))</f>
        <v>11126.5</v>
      </c>
      <c r="J963" s="53">
        <f t="shared" si="1"/>
        <v>11126.5</v>
      </c>
      <c r="K963" s="52">
        <f t="array" ref="K963">IF(B963="","",IFERROR(XLOOKUP(B963,DATA!$B$4:$B$2103,DATA!$N$4:$N$2103,0,0,1),0))</f>
        <v>5</v>
      </c>
      <c r="L963" s="86">
        <f t="shared" si="2"/>
        <v>0.01369863014</v>
      </c>
      <c r="M963" s="52">
        <f t="array" ref="M963">IF(B963="","",IFERROR(XLOOKUP(B963,DATA!$B$4:$B$2103,DATA!$P$4:$P$2103,0,0,1),0))</f>
        <v>0</v>
      </c>
      <c r="N963" s="52">
        <f t="shared" si="3"/>
        <v>0</v>
      </c>
      <c r="O963" s="52">
        <f t="shared" si="4"/>
        <v>0</v>
      </c>
      <c r="P963" s="52">
        <f t="shared" si="5"/>
        <v>73</v>
      </c>
      <c r="Q963" s="52" t="str">
        <f t="shared" si="6"/>
        <v>OPTIMO</v>
      </c>
      <c r="R963" s="52" t="str">
        <f t="shared" si="7"/>
        <v>NIVEL OPTIMO</v>
      </c>
      <c r="S963" s="52">
        <f t="shared" si="8"/>
        <v>0</v>
      </c>
      <c r="T963" s="53">
        <f t="shared" si="9"/>
        <v>0</v>
      </c>
      <c r="U963" s="52" t="str">
        <f t="array" ref="U963">IF(B963="","",IFERROR(XLOOKUP(B963,DATA!$B$4:$B$2103,DATA!$M$4:$M$2103,"",0,1),""))</f>
        <v>A</v>
      </c>
      <c r="V963" s="52" t="str">
        <f t="array" ref="V963">IF(B963="","",IFERROR(XLOOKUP(B963,DATA!$B$4:$B$2103,DATA!$X$4:$X$2103,"",0,1),""))</f>
        <v>SU01C0107</v>
      </c>
      <c r="W963" s="52" t="str">
        <f t="array" ref="W963">IF(B963="","",IFERROR(XLOOKUP(B963,DATA!$B$4:$B$2103,DATA!$H$4:$H$2103,"",0,1),""))</f>
        <v>CARROCERIA</v>
      </c>
      <c r="X963" s="52" t="str">
        <f t="shared" si="10"/>
        <v>2-ALTA</v>
      </c>
      <c r="Y963" s="87" t="str">
        <f t="shared" si="11"/>
        <v/>
      </c>
      <c r="Z963" s="52" t="str">
        <f t="shared" si="12"/>
        <v/>
      </c>
    </row>
    <row r="964" ht="15.75" customHeight="1">
      <c r="B964" s="47">
        <f>IF(DATA!B964="","",DATA!B964)</f>
        <v>80110086</v>
      </c>
      <c r="C964" s="47">
        <f t="array" ref="C964">IF(B964="","",IFERROR(XLOOKUP(B964,DATA!$B$4:$B$2103,DATA!$D$4:$D$2103,"",0,1),""))</f>
        <v>2413</v>
      </c>
      <c r="D964" s="47" t="str">
        <f t="array" ref="D964">IF(B964="","",IFERROR(XLOOKUP(B964,DATA!$B$4:$B$2103,DATA!$C$4:$C$2103,"",0,1),""))</f>
        <v>REMACHE POP 1/8"*1"</v>
      </c>
      <c r="E964" s="47">
        <f t="array" ref="E964">IF(B964="","",IFERROR(XLOOKUP(B964,DATA!$B$4:$B$2103,DATA!$W$4:$W$2103,"",0,1),""))</f>
        <v>900449648</v>
      </c>
      <c r="F964" s="47" t="str">
        <f t="array" ref="F964">IF(B964="","",IFERROR(XLOOKUP(E964,PROVEEDORES!$A$2:$A$200,PROVEEDORES!$B$2:$B$200,"NO ENCONTRADO",0,1),""))</f>
        <v>SUMILOGISTICA S.A.S.</v>
      </c>
      <c r="G964" s="47" t="str">
        <f t="array" ref="G964">IF(B964="","",IFERROR(XLOOKUP(B964,DATA!$B$4:$B$2103,DATA!$L$4:$L$2103,"",0,1),""))</f>
        <v>UND</v>
      </c>
      <c r="H964" s="47">
        <f t="array" ref="H964">IF(B964="","",IFERROR(XLOOKUP(B964,DATA!$B$4:$B$2103,DATA!$E$4:$E$2103,0,0,1),0))</f>
        <v>0</v>
      </c>
      <c r="I964" s="48">
        <f t="array" ref="I964">IF(B964="","",IFERROR(XLOOKUP(B964,DATA!$B$4:$B$2103,DATA!$F$4:$F$2103,0,0,1),0))</f>
        <v>0</v>
      </c>
      <c r="J964" s="48">
        <f t="shared" si="1"/>
        <v>0</v>
      </c>
      <c r="K964" s="47">
        <f t="array" ref="K964">IF(B964="","",IFERROR(XLOOKUP(B964,DATA!$B$4:$B$2103,DATA!$N$4:$N$2103,0,0,1),0))</f>
        <v>300</v>
      </c>
      <c r="L964" s="85">
        <f t="shared" si="2"/>
        <v>0.8219178082</v>
      </c>
      <c r="M964" s="47">
        <f t="array" ref="M964">IF(B964="","",IFERROR(XLOOKUP(B964,DATA!$B$4:$B$2103,DATA!$P$4:$P$2103,0,0,1),0))</f>
        <v>0</v>
      </c>
      <c r="N964" s="47">
        <f t="shared" si="3"/>
        <v>3</v>
      </c>
      <c r="O964" s="47">
        <f t="shared" si="4"/>
        <v>9</v>
      </c>
      <c r="P964" s="47">
        <f t="shared" si="5"/>
        <v>0</v>
      </c>
      <c r="Q964" s="47" t="str">
        <f t="shared" si="6"/>
        <v>CRITICO</v>
      </c>
      <c r="R964" s="47" t="str">
        <f t="shared" si="7"/>
        <v>PEDIR INMEDIATAMENTE</v>
      </c>
      <c r="S964" s="47">
        <f t="shared" si="8"/>
        <v>9</v>
      </c>
      <c r="T964" s="48">
        <f t="shared" si="9"/>
        <v>0</v>
      </c>
      <c r="U964" s="47" t="str">
        <f t="array" ref="U964">IF(B964="","",IFERROR(XLOOKUP(B964,DATA!$B$4:$B$2103,DATA!$M$4:$M$2103,"",0,1),""))</f>
        <v>A</v>
      </c>
      <c r="V964" s="47" t="str">
        <f t="array" ref="V964">IF(B964="","",IFERROR(XLOOKUP(B964,DATA!$B$4:$B$2103,DATA!$X$4:$X$2103,"",0,1),""))</f>
        <v>A1</v>
      </c>
      <c r="W964" s="47" t="str">
        <f t="array" ref="W964">IF(B964="","",IFERROR(XLOOKUP(B964,DATA!$B$4:$B$2103,DATA!$H$4:$H$2103,"",0,1),""))</f>
        <v>CARROCERIA</v>
      </c>
      <c r="X964" s="47" t="str">
        <f t="shared" si="10"/>
        <v>1-MAXIMA</v>
      </c>
      <c r="Y964" s="65">
        <f t="shared" si="11"/>
        <v>300.00964</v>
      </c>
      <c r="Z964" s="47">
        <f t="shared" si="12"/>
        <v>80110086</v>
      </c>
    </row>
    <row r="965" ht="15.75" customHeight="1">
      <c r="B965" s="52">
        <f>IF(DATA!B965="","",DATA!B965)</f>
        <v>80110087</v>
      </c>
      <c r="C965" s="52">
        <f t="array" ref="C965">IF(B965="","",IFERROR(XLOOKUP(B965,DATA!$B$4:$B$2103,DATA!$D$4:$D$2103,"",0,1),""))</f>
        <v>2412</v>
      </c>
      <c r="D965" s="52" t="str">
        <f t="array" ref="D965">IF(B965="","",IFERROR(XLOOKUP(B965,DATA!$B$4:$B$2103,DATA!$C$4:$C$2103,"",0,1),""))</f>
        <v>REMACHE POP 3/16"*1"</v>
      </c>
      <c r="E965" s="52">
        <f t="array" ref="E965">IF(B965="","",IFERROR(XLOOKUP(B965,DATA!$B$4:$B$2103,DATA!$W$4:$W$2103,"",0,1),""))</f>
        <v>900449648</v>
      </c>
      <c r="F965" s="52" t="str">
        <f t="array" ref="F965">IF(B965="","",IFERROR(XLOOKUP(E965,PROVEEDORES!$A$2:$A$200,PROVEEDORES!$B$2:$B$200,"NO ENCONTRADO",0,1),""))</f>
        <v>SUMILOGISTICA S.A.S.</v>
      </c>
      <c r="G965" s="52" t="str">
        <f t="array" ref="G965">IF(B965="","",IFERROR(XLOOKUP(B965,DATA!$B$4:$B$2103,DATA!$L$4:$L$2103,"",0,1),""))</f>
        <v>UND</v>
      </c>
      <c r="H965" s="52">
        <f t="array" ref="H965">IF(B965="","",IFERROR(XLOOKUP(B965,DATA!$B$4:$B$2103,DATA!$E$4:$E$2103,0,0,1),0))</f>
        <v>0</v>
      </c>
      <c r="I965" s="53">
        <f t="array" ref="I965">IF(B965="","",IFERROR(XLOOKUP(B965,DATA!$B$4:$B$2103,DATA!$F$4:$F$2103,0,0,1),0))</f>
        <v>0</v>
      </c>
      <c r="J965" s="53">
        <f t="shared" si="1"/>
        <v>0</v>
      </c>
      <c r="K965" s="52">
        <f t="array" ref="K965">IF(B965="","",IFERROR(XLOOKUP(B965,DATA!$B$4:$B$2103,DATA!$N$4:$N$2103,0,0,1),0))</f>
        <v>300</v>
      </c>
      <c r="L965" s="86">
        <f t="shared" si="2"/>
        <v>0.8219178082</v>
      </c>
      <c r="M965" s="52">
        <f t="array" ref="M965">IF(B965="","",IFERROR(XLOOKUP(B965,DATA!$B$4:$B$2103,DATA!$P$4:$P$2103,0,0,1),0))</f>
        <v>0</v>
      </c>
      <c r="N965" s="52">
        <f t="shared" si="3"/>
        <v>3</v>
      </c>
      <c r="O965" s="52">
        <f t="shared" si="4"/>
        <v>9</v>
      </c>
      <c r="P965" s="52">
        <f t="shared" si="5"/>
        <v>0</v>
      </c>
      <c r="Q965" s="52" t="str">
        <f t="shared" si="6"/>
        <v>CRITICO</v>
      </c>
      <c r="R965" s="52" t="str">
        <f t="shared" si="7"/>
        <v>PEDIR INMEDIATAMENTE</v>
      </c>
      <c r="S965" s="52">
        <f t="shared" si="8"/>
        <v>9</v>
      </c>
      <c r="T965" s="53">
        <f t="shared" si="9"/>
        <v>0</v>
      </c>
      <c r="U965" s="52" t="str">
        <f t="array" ref="U965">IF(B965="","",IFERROR(XLOOKUP(B965,DATA!$B$4:$B$2103,DATA!$M$4:$M$2103,"",0,1),""))</f>
        <v>A</v>
      </c>
      <c r="V965" s="52" t="str">
        <f t="array" ref="V965">IF(B965="","",IFERROR(XLOOKUP(B965,DATA!$B$4:$B$2103,DATA!$X$4:$X$2103,"",0,1),""))</f>
        <v>A1</v>
      </c>
      <c r="W965" s="52" t="str">
        <f t="array" ref="W965">IF(B965="","",IFERROR(XLOOKUP(B965,DATA!$B$4:$B$2103,DATA!$H$4:$H$2103,"",0,1),""))</f>
        <v>CARROCERIA</v>
      </c>
      <c r="X965" s="52" t="str">
        <f t="shared" si="10"/>
        <v>1-MAXIMA</v>
      </c>
      <c r="Y965" s="87">
        <f t="shared" si="11"/>
        <v>300.00965</v>
      </c>
      <c r="Z965" s="52">
        <f t="shared" si="12"/>
        <v>80110087</v>
      </c>
    </row>
    <row r="966" ht="15.75" customHeight="1">
      <c r="B966" s="47">
        <f>IF(DATA!B966="","",DATA!B966)</f>
        <v>80110088</v>
      </c>
      <c r="C966" s="47">
        <f t="array" ref="C966">IF(B966="","",IFERROR(XLOOKUP(B966,DATA!$B$4:$B$2103,DATA!$D$4:$D$2103,"",0,1),""))</f>
        <v>2459</v>
      </c>
      <c r="D966" s="47" t="str">
        <f t="array" ref="D966">IF(B966="","",IFERROR(XLOOKUP(B966,DATA!$B$4:$B$2103,DATA!$C$4:$C$2103,"",0,1),""))</f>
        <v>REMACHES 3/16"*15/16"</v>
      </c>
      <c r="E966" s="47">
        <f t="array" ref="E966">IF(B966="","",IFERROR(XLOOKUP(B966,DATA!$B$4:$B$2103,DATA!$W$4:$W$2103,"",0,1),""))</f>
        <v>900603232</v>
      </c>
      <c r="F966" s="47" t="str">
        <f t="array" ref="F966">IF(B966="","",IFERROR(XLOOKUP(E966,PROVEEDORES!$A$2:$A$200,PROVEEDORES!$B$2:$B$200,"NO ENCONTRADO",0,1),""))</f>
        <v>COMERCIALIZADORA DE AUTOPARTES E INDUSTRIAL UNIVERSAL SAS</v>
      </c>
      <c r="G966" s="47" t="str">
        <f t="array" ref="G966">IF(B966="","",IFERROR(XLOOKUP(B966,DATA!$B$4:$B$2103,DATA!$L$4:$L$2103,"",0,1),""))</f>
        <v>UND</v>
      </c>
      <c r="H966" s="47">
        <f t="array" ref="H966">IF(B966="","",IFERROR(XLOOKUP(B966,DATA!$B$4:$B$2103,DATA!$E$4:$E$2103,0,0,1),0))</f>
        <v>6477</v>
      </c>
      <c r="I966" s="48">
        <f t="array" ref="I966">IF(B966="","",IFERROR(XLOOKUP(B966,DATA!$B$4:$B$2103,DATA!$F$4:$F$2103,0,0,1),0))</f>
        <v>154.7494</v>
      </c>
      <c r="J966" s="48">
        <f t="shared" si="1"/>
        <v>1002311.864</v>
      </c>
      <c r="K966" s="47">
        <f t="array" ref="K966">IF(B966="","",IFERROR(XLOOKUP(B966,DATA!$B$4:$B$2103,DATA!$N$4:$N$2103,0,0,1),0))</f>
        <v>401240</v>
      </c>
      <c r="L966" s="85">
        <f t="shared" si="2"/>
        <v>1099.287671</v>
      </c>
      <c r="M966" s="47">
        <f t="array" ref="M966">IF(B966="","",IFERROR(XLOOKUP(B966,DATA!$B$4:$B$2103,DATA!$P$4:$P$2103,0,0,1),0))</f>
        <v>0</v>
      </c>
      <c r="N966" s="47">
        <f t="shared" si="3"/>
        <v>3848</v>
      </c>
      <c r="O966" s="47">
        <f t="shared" si="4"/>
        <v>11543</v>
      </c>
      <c r="P966" s="47">
        <f t="shared" si="5"/>
        <v>6</v>
      </c>
      <c r="Q966" s="47" t="str">
        <f t="shared" si="6"/>
        <v>REORDEN INMEDIATO</v>
      </c>
      <c r="R966" s="47" t="str">
        <f t="shared" si="7"/>
        <v>GENERAR OC EN 24H</v>
      </c>
      <c r="S966" s="47">
        <f t="shared" si="8"/>
        <v>5066</v>
      </c>
      <c r="T966" s="48">
        <f t="shared" si="9"/>
        <v>783960.4604</v>
      </c>
      <c r="U966" s="47" t="str">
        <f t="array" ref="U966">IF(B966="","",IFERROR(XLOOKUP(B966,DATA!$B$4:$B$2103,DATA!$M$4:$M$2103,"",0,1),""))</f>
        <v>A</v>
      </c>
      <c r="V966" s="47" t="str">
        <f t="array" ref="V966">IF(B966="","",IFERROR(XLOOKUP(B966,DATA!$B$4:$B$2103,DATA!$X$4:$X$2103,"",0,1),""))</f>
        <v>SU01D0203</v>
      </c>
      <c r="W966" s="47" t="str">
        <f t="array" ref="W966">IF(B966="","",IFERROR(XLOOKUP(B966,DATA!$B$4:$B$2103,DATA!$H$4:$H$2103,"",0,1),""))</f>
        <v>CARROCERIA</v>
      </c>
      <c r="X966" s="47" t="str">
        <f t="shared" si="10"/>
        <v>2-ALTA</v>
      </c>
      <c r="Y966" s="65" t="str">
        <f t="shared" si="11"/>
        <v/>
      </c>
      <c r="Z966" s="47" t="str">
        <f t="shared" si="12"/>
        <v/>
      </c>
    </row>
    <row r="967" ht="15.75" customHeight="1">
      <c r="B967" s="52">
        <f>IF(DATA!B967="","",DATA!B967)</f>
        <v>80110089</v>
      </c>
      <c r="C967" s="52">
        <f t="array" ref="C967">IF(B967="","",IFERROR(XLOOKUP(B967,DATA!$B$4:$B$2103,DATA!$D$4:$D$2103,"",0,1),""))</f>
        <v>11273487</v>
      </c>
      <c r="D967" s="52" t="str">
        <f t="array" ref="D967">IF(B967="","",IFERROR(XLOOKUP(B967,DATA!$B$4:$B$2103,DATA!$C$4:$C$2103,"",0,1),""))</f>
        <v>SILLA OPERADOR</v>
      </c>
      <c r="E967" s="52">
        <f t="array" ref="E967">IF(B967="","",IFERROR(XLOOKUP(B967,DATA!$B$4:$B$2103,DATA!$W$4:$W$2103,"",0,1),""))</f>
        <v>830092963</v>
      </c>
      <c r="F967" s="52" t="str">
        <f t="array" ref="F967">IF(B967="","",IFERROR(XLOOKUP(E967,PROVEEDORES!$A$2:$A$200,PROVEEDORES!$B$2:$B$200,"NO ENCONTRADO",0,1),""))</f>
        <v>SUPERPOLO S.A.S</v>
      </c>
      <c r="G967" s="52" t="str">
        <f t="array" ref="G967">IF(B967="","",IFERROR(XLOOKUP(B967,DATA!$B$4:$B$2103,DATA!$L$4:$L$2103,"",0,1),""))</f>
        <v>UND</v>
      </c>
      <c r="H967" s="52">
        <f t="array" ref="H967">IF(B967="","",IFERROR(XLOOKUP(B967,DATA!$B$4:$B$2103,DATA!$E$4:$E$2103,0,0,1),0))</f>
        <v>0</v>
      </c>
      <c r="I967" s="53">
        <f t="array" ref="I967">IF(B967="","",IFERROR(XLOOKUP(B967,DATA!$B$4:$B$2103,DATA!$F$4:$F$2103,0,0,1),0))</f>
        <v>1536832</v>
      </c>
      <c r="J967" s="53">
        <f t="shared" si="1"/>
        <v>0</v>
      </c>
      <c r="K967" s="52">
        <f t="array" ref="K967">IF(B967="","",IFERROR(XLOOKUP(B967,DATA!$B$4:$B$2103,DATA!$N$4:$N$2103,0,0,1),0))</f>
        <v>4</v>
      </c>
      <c r="L967" s="86">
        <f t="shared" si="2"/>
        <v>0.01095890411</v>
      </c>
      <c r="M967" s="52">
        <f t="array" ref="M967">IF(B967="","",IFERROR(XLOOKUP(B967,DATA!$B$4:$B$2103,DATA!$P$4:$P$2103,0,0,1),0))</f>
        <v>0</v>
      </c>
      <c r="N967" s="52">
        <f t="shared" si="3"/>
        <v>0</v>
      </c>
      <c r="O967" s="52">
        <f t="shared" si="4"/>
        <v>0</v>
      </c>
      <c r="P967" s="52">
        <f t="shared" si="5"/>
        <v>0</v>
      </c>
      <c r="Q967" s="52" t="str">
        <f t="shared" si="6"/>
        <v>CRITICO</v>
      </c>
      <c r="R967" s="52" t="str">
        <f t="shared" si="7"/>
        <v>PEDIR INMEDIATAMENTE</v>
      </c>
      <c r="S967" s="52">
        <f t="shared" si="8"/>
        <v>0</v>
      </c>
      <c r="T967" s="53">
        <f t="shared" si="9"/>
        <v>0</v>
      </c>
      <c r="U967" s="52" t="str">
        <f t="array" ref="U967">IF(B967="","",IFERROR(XLOOKUP(B967,DATA!$B$4:$B$2103,DATA!$M$4:$M$2103,"",0,1),""))</f>
        <v>A</v>
      </c>
      <c r="V967" s="52" t="str">
        <f t="array" ref="V967">IF(B967="","",IFERROR(XLOOKUP(B967,DATA!$B$4:$B$2103,DATA!$X$4:$X$2103,"",0,1),""))</f>
        <v>SUCOA0101</v>
      </c>
      <c r="W967" s="52" t="str">
        <f t="array" ref="W967">IF(B967="","",IFERROR(XLOOKUP(B967,DATA!$B$4:$B$2103,DATA!$H$4:$H$2103,"",0,1),""))</f>
        <v>CARROCERIA</v>
      </c>
      <c r="X967" s="52" t="str">
        <f t="shared" si="10"/>
        <v>1-MAXIMA</v>
      </c>
      <c r="Y967" s="87">
        <f t="shared" si="11"/>
        <v>4.00967</v>
      </c>
      <c r="Z967" s="52">
        <f t="shared" si="12"/>
        <v>80110089</v>
      </c>
    </row>
    <row r="968" ht="15.75" customHeight="1">
      <c r="B968" s="47" t="str">
        <f>IF(DATA!B968="","",DATA!B968)</f>
        <v>80110089-R</v>
      </c>
      <c r="C968" s="47">
        <f t="array" ref="C968">IF(B968="","",IFERROR(XLOOKUP(B968,DATA!$B$4:$B$2103,DATA!$D$4:$D$2103,"",0,1),""))</f>
        <v>11273487</v>
      </c>
      <c r="D968" s="47" t="str">
        <f t="array" ref="D968">IF(B968="","",IFERROR(XLOOKUP(B968,DATA!$B$4:$B$2103,DATA!$C$4:$C$2103,"",0,1),""))</f>
        <v>SILLA OPERADOR</v>
      </c>
      <c r="E968" s="47">
        <f t="array" ref="E968">IF(B968="","",IFERROR(XLOOKUP(B968,DATA!$B$4:$B$2103,DATA!$W$4:$W$2103,"",0,1),""))</f>
        <v>901319175</v>
      </c>
      <c r="F968" s="47" t="str">
        <f t="array" ref="F968">IF(B968="","",IFERROR(XLOOKUP(E968,PROVEEDORES!$A$2:$A$200,PROVEEDORES!$B$2:$B$200,"NO ENCONTRADO",0,1),""))</f>
        <v>SMIDT SUMINISTRO MANTENIMIENTO INDUSTRIAL DE TRANSPORTE SAS</v>
      </c>
      <c r="G968" s="47" t="str">
        <f t="array" ref="G968">IF(B968="","",IFERROR(XLOOKUP(B968,DATA!$B$4:$B$2103,DATA!$L$4:$L$2103,"",0,1),""))</f>
        <v>UND</v>
      </c>
      <c r="H968" s="47">
        <f t="array" ref="H968">IF(B968="","",IFERROR(XLOOKUP(B968,DATA!$B$4:$B$2103,DATA!$E$4:$E$2103,0,0,1),0))</f>
        <v>2</v>
      </c>
      <c r="I968" s="48">
        <f t="array" ref="I968">IF(B968="","",IFERROR(XLOOKUP(B968,DATA!$B$4:$B$2103,DATA!$F$4:$F$2103,0,0,1),0))</f>
        <v>404600</v>
      </c>
      <c r="J968" s="48">
        <f t="shared" si="1"/>
        <v>809200</v>
      </c>
      <c r="K968" s="47">
        <f t="array" ref="K968">IF(B968="","",IFERROR(XLOOKUP(B968,DATA!$B$4:$B$2103,DATA!$N$4:$N$2103,0,0,1),0))</f>
        <v>863</v>
      </c>
      <c r="L968" s="85">
        <f t="shared" si="2"/>
        <v>2.364383562</v>
      </c>
      <c r="M968" s="47">
        <f t="array" ref="M968">IF(B968="","",IFERROR(XLOOKUP(B968,DATA!$B$4:$B$2103,DATA!$P$4:$P$2103,0,0,1),0))</f>
        <v>0</v>
      </c>
      <c r="N968" s="47">
        <f t="shared" si="3"/>
        <v>8</v>
      </c>
      <c r="O968" s="47">
        <f t="shared" si="4"/>
        <v>25</v>
      </c>
      <c r="P968" s="47">
        <f t="shared" si="5"/>
        <v>1</v>
      </c>
      <c r="Q968" s="47" t="str">
        <f t="shared" si="6"/>
        <v>REORDEN INMEDIATO</v>
      </c>
      <c r="R968" s="47" t="str">
        <f t="shared" si="7"/>
        <v>GENERAR OC EN 24H</v>
      </c>
      <c r="S968" s="47">
        <f t="shared" si="8"/>
        <v>23</v>
      </c>
      <c r="T968" s="48">
        <f t="shared" si="9"/>
        <v>9305800</v>
      </c>
      <c r="U968" s="47" t="str">
        <f t="array" ref="U968">IF(B968="","",IFERROR(XLOOKUP(B968,DATA!$B$4:$B$2103,DATA!$M$4:$M$2103,"",0,1),""))</f>
        <v>A</v>
      </c>
      <c r="V968" s="47" t="str">
        <f t="array" ref="V968">IF(B968="","",IFERROR(XLOOKUP(B968,DATA!$B$4:$B$2103,DATA!$X$4:$X$2103,"",0,1),""))</f>
        <v>SUCOA0101</v>
      </c>
      <c r="W968" s="47" t="str">
        <f t="array" ref="W968">IF(B968="","",IFERROR(XLOOKUP(B968,DATA!$B$4:$B$2103,DATA!$H$4:$H$2103,"",0,1),""))</f>
        <v>CARROCERIA</v>
      </c>
      <c r="X968" s="47" t="str">
        <f t="shared" si="10"/>
        <v>2-ALTA</v>
      </c>
      <c r="Y968" s="65" t="str">
        <f t="shared" si="11"/>
        <v/>
      </c>
      <c r="Z968" s="47" t="str">
        <f t="shared" si="12"/>
        <v/>
      </c>
    </row>
    <row r="969" ht="15.75" customHeight="1">
      <c r="B969" s="52">
        <f>IF(DATA!B969="","",DATA!B969)</f>
        <v>80110090</v>
      </c>
      <c r="C969" s="52">
        <f t="array" ref="C969">IF(B969="","",IFERROR(XLOOKUP(B969,DATA!$B$4:$B$2103,DATA!$D$4:$D$2103,"",0,1),""))</f>
        <v>11375689</v>
      </c>
      <c r="D969" s="52" t="str">
        <f t="array" ref="D969">IF(B969="","",IFERROR(XLOOKUP(B969,DATA!$B$4:$B$2103,DATA!$C$4:$C$2103,"",0,1),""))</f>
        <v>SILLA PROMIURBAN PLUS AZUL BRT</v>
      </c>
      <c r="E969" s="52">
        <f t="array" ref="E969">IF(B969="","",IFERROR(XLOOKUP(B969,DATA!$B$4:$B$2103,DATA!$W$4:$W$2103,"",0,1),""))</f>
        <v>900603232</v>
      </c>
      <c r="F969" s="52" t="str">
        <f t="array" ref="F969">IF(B969="","",IFERROR(XLOOKUP(E969,PROVEEDORES!$A$2:$A$200,PROVEEDORES!$B$2:$B$200,"NO ENCONTRADO",0,1),""))</f>
        <v>COMERCIALIZADORA DE AUTOPARTES E INDUSTRIAL UNIVERSAL SAS</v>
      </c>
      <c r="G969" s="52" t="str">
        <f t="array" ref="G969">IF(B969="","",IFERROR(XLOOKUP(B969,DATA!$B$4:$B$2103,DATA!$L$4:$L$2103,"",0,1),""))</f>
        <v>UND</v>
      </c>
      <c r="H969" s="52">
        <f t="array" ref="H969">IF(B969="","",IFERROR(XLOOKUP(B969,DATA!$B$4:$B$2103,DATA!$E$4:$E$2103,0,0,1),0))</f>
        <v>3</v>
      </c>
      <c r="I969" s="53">
        <f t="array" ref="I969">IF(B969="","",IFERROR(XLOOKUP(B969,DATA!$B$4:$B$2103,DATA!$F$4:$F$2103,0,0,1),0))</f>
        <v>131914.9</v>
      </c>
      <c r="J969" s="53">
        <f t="shared" si="1"/>
        <v>395744.7</v>
      </c>
      <c r="K969" s="52">
        <f t="array" ref="K969">IF(B969="","",IFERROR(XLOOKUP(B969,DATA!$B$4:$B$2103,DATA!$N$4:$N$2103,0,0,1),0))</f>
        <v>167</v>
      </c>
      <c r="L969" s="86">
        <f t="shared" si="2"/>
        <v>0.4575342466</v>
      </c>
      <c r="M969" s="52">
        <f t="array" ref="M969">IF(B969="","",IFERROR(XLOOKUP(B969,DATA!$B$4:$B$2103,DATA!$P$4:$P$2103,0,0,1),0))</f>
        <v>0</v>
      </c>
      <c r="N969" s="52">
        <f t="shared" si="3"/>
        <v>2</v>
      </c>
      <c r="O969" s="52">
        <f t="shared" si="4"/>
        <v>5</v>
      </c>
      <c r="P969" s="52">
        <f t="shared" si="5"/>
        <v>7</v>
      </c>
      <c r="Q969" s="52" t="str">
        <f t="shared" si="6"/>
        <v>REORDEN INMEDIATO</v>
      </c>
      <c r="R969" s="52" t="str">
        <f t="shared" si="7"/>
        <v>GENERAR OC EN 24H</v>
      </c>
      <c r="S969" s="52">
        <f t="shared" si="8"/>
        <v>2</v>
      </c>
      <c r="T969" s="53">
        <f t="shared" si="9"/>
        <v>263829.8</v>
      </c>
      <c r="U969" s="52" t="str">
        <f t="array" ref="U969">IF(B969="","",IFERROR(XLOOKUP(B969,DATA!$B$4:$B$2103,DATA!$M$4:$M$2103,"",0,1),""))</f>
        <v>A</v>
      </c>
      <c r="V969" s="52" t="str">
        <f t="array" ref="V969">IF(B969="","",IFERROR(XLOOKUP(B969,DATA!$B$4:$B$2103,DATA!$X$4:$X$2103,"",0,1),""))</f>
        <v>SUCOA0102</v>
      </c>
      <c r="W969" s="52" t="str">
        <f t="array" ref="W969">IF(B969="","",IFERROR(XLOOKUP(B969,DATA!$B$4:$B$2103,DATA!$H$4:$H$2103,"",0,1),""))</f>
        <v>CARROCERIA</v>
      </c>
      <c r="X969" s="52" t="str">
        <f t="shared" si="10"/>
        <v>2-ALTA</v>
      </c>
      <c r="Y969" s="87" t="str">
        <f t="shared" si="11"/>
        <v/>
      </c>
      <c r="Z969" s="52" t="str">
        <f t="shared" si="12"/>
        <v/>
      </c>
    </row>
    <row r="970" ht="15.75" customHeight="1">
      <c r="B970" s="47">
        <f>IF(DATA!B970="","",DATA!B970)</f>
        <v>80110091</v>
      </c>
      <c r="C970" s="47">
        <f t="array" ref="C970">IF(B970="","",IFERROR(XLOOKUP(B970,DATA!$B$4:$B$2103,DATA!$D$4:$D$2103,"",0,1),""))</f>
        <v>11375685</v>
      </c>
      <c r="D970" s="47" t="str">
        <f t="array" ref="D970">IF(B970="","",IFERROR(XLOOKUP(B970,DATA!$B$4:$B$2103,DATA!$C$4:$C$2103,"",0,1),""))</f>
        <v>SILLA PROMIURBAN PLUS ROJA</v>
      </c>
      <c r="E970" s="47">
        <f t="array" ref="E970">IF(B970="","",IFERROR(XLOOKUP(B970,DATA!$B$4:$B$2103,DATA!$W$4:$W$2103,"",0,1),""))</f>
        <v>830092963</v>
      </c>
      <c r="F970" s="47" t="str">
        <f t="array" ref="F970">IF(B970="","",IFERROR(XLOOKUP(E970,PROVEEDORES!$A$2:$A$200,PROVEEDORES!$B$2:$B$200,"NO ENCONTRADO",0,1),""))</f>
        <v>SUPERPOLO S.A.S</v>
      </c>
      <c r="G970" s="47" t="str">
        <f t="array" ref="G970">IF(B970="","",IFERROR(XLOOKUP(B970,DATA!$B$4:$B$2103,DATA!$L$4:$L$2103,"",0,1),""))</f>
        <v>UND</v>
      </c>
      <c r="H970" s="47">
        <f t="array" ref="H970">IF(B970="","",IFERROR(XLOOKUP(B970,DATA!$B$4:$B$2103,DATA!$E$4:$E$2103,0,0,1),0))</f>
        <v>4</v>
      </c>
      <c r="I970" s="48">
        <f t="array" ref="I970">IF(B970="","",IFERROR(XLOOKUP(B970,DATA!$B$4:$B$2103,DATA!$F$4:$F$2103,0,0,1),0))</f>
        <v>180113.9</v>
      </c>
      <c r="J970" s="48">
        <f t="shared" si="1"/>
        <v>720455.6</v>
      </c>
      <c r="K970" s="47">
        <f t="array" ref="K970">IF(B970="","",IFERROR(XLOOKUP(B970,DATA!$B$4:$B$2103,DATA!$N$4:$N$2103,0,0,1),0))</f>
        <v>48</v>
      </c>
      <c r="L970" s="85">
        <f t="shared" si="2"/>
        <v>0.1315068493</v>
      </c>
      <c r="M970" s="47">
        <f t="array" ref="M970">IF(B970="","",IFERROR(XLOOKUP(B970,DATA!$B$4:$B$2103,DATA!$P$4:$P$2103,0,0,1),0))</f>
        <v>0</v>
      </c>
      <c r="N970" s="47">
        <f t="shared" si="3"/>
        <v>0</v>
      </c>
      <c r="O970" s="47">
        <f t="shared" si="4"/>
        <v>1</v>
      </c>
      <c r="P970" s="47">
        <f t="shared" si="5"/>
        <v>30</v>
      </c>
      <c r="Q970" s="47" t="str">
        <f t="shared" si="6"/>
        <v>OPTIMO</v>
      </c>
      <c r="R970" s="47" t="str">
        <f t="shared" si="7"/>
        <v>NIVEL OPTIMO</v>
      </c>
      <c r="S970" s="47">
        <f t="shared" si="8"/>
        <v>0</v>
      </c>
      <c r="T970" s="48">
        <f t="shared" si="9"/>
        <v>0</v>
      </c>
      <c r="U970" s="47" t="str">
        <f t="array" ref="U970">IF(B970="","",IFERROR(XLOOKUP(B970,DATA!$B$4:$B$2103,DATA!$M$4:$M$2103,"",0,1),""))</f>
        <v>A</v>
      </c>
      <c r="V970" s="47" t="str">
        <f t="array" ref="V970">IF(B970="","",IFERROR(XLOOKUP(B970,DATA!$B$4:$B$2103,DATA!$X$4:$X$2103,"",0,1),""))</f>
        <v>SUCOA0101</v>
      </c>
      <c r="W970" s="47" t="str">
        <f t="array" ref="W970">IF(B970="","",IFERROR(XLOOKUP(B970,DATA!$B$4:$B$2103,DATA!$H$4:$H$2103,"",0,1),""))</f>
        <v>CARROCERIA</v>
      </c>
      <c r="X970" s="47" t="str">
        <f t="shared" si="10"/>
        <v>2-ALTA</v>
      </c>
      <c r="Y970" s="65" t="str">
        <f t="shared" si="11"/>
        <v/>
      </c>
      <c r="Z970" s="47" t="str">
        <f t="shared" si="12"/>
        <v/>
      </c>
    </row>
    <row r="971" ht="15.75" customHeight="1">
      <c r="B971" s="52">
        <f>IF(DATA!B971="","",DATA!B971)</f>
        <v>80110092</v>
      </c>
      <c r="C971" s="52">
        <f t="array" ref="C971">IF(B971="","",IFERROR(XLOOKUP(B971,DATA!$B$4:$B$2103,DATA!$D$4:$D$2103,"",0,1),""))</f>
        <v>10705367</v>
      </c>
      <c r="D971" s="52" t="str">
        <f t="array" ref="D971">IF(B971="","",IFERROR(XLOOKUP(B971,DATA!$B$4:$B$2103,DATA!$C$4:$C$2103,"",0,1),""))</f>
        <v>SOPORTE DE EXTINTOR</v>
      </c>
      <c r="E971" s="52">
        <f t="array" ref="E971">IF(B971="","",IFERROR(XLOOKUP(B971,DATA!$B$4:$B$2103,DATA!$W$4:$W$2103,"",0,1),""))</f>
        <v>830092963</v>
      </c>
      <c r="F971" s="52" t="str">
        <f t="array" ref="F971">IF(B971="","",IFERROR(XLOOKUP(E971,PROVEEDORES!$A$2:$A$200,PROVEEDORES!$B$2:$B$200,"NO ENCONTRADO",0,1),""))</f>
        <v>SUPERPOLO S.A.S</v>
      </c>
      <c r="G971" s="52" t="str">
        <f t="array" ref="G971">IF(B971="","",IFERROR(XLOOKUP(B971,DATA!$B$4:$B$2103,DATA!$L$4:$L$2103,"",0,1),""))</f>
        <v>UND</v>
      </c>
      <c r="H971" s="52">
        <f t="array" ref="H971">IF(B971="","",IFERROR(XLOOKUP(B971,DATA!$B$4:$B$2103,DATA!$E$4:$E$2103,0,0,1),0))</f>
        <v>1</v>
      </c>
      <c r="I971" s="53">
        <f t="array" ref="I971">IF(B971="","",IFERROR(XLOOKUP(B971,DATA!$B$4:$B$2103,DATA!$F$4:$F$2103,0,0,1),0))</f>
        <v>40500.46</v>
      </c>
      <c r="J971" s="53">
        <f t="shared" si="1"/>
        <v>40500.46</v>
      </c>
      <c r="K971" s="52">
        <f t="array" ref="K971">IF(B971="","",IFERROR(XLOOKUP(B971,DATA!$B$4:$B$2103,DATA!$N$4:$N$2103,0,0,1),0))</f>
        <v>57</v>
      </c>
      <c r="L971" s="86">
        <f t="shared" si="2"/>
        <v>0.1561643836</v>
      </c>
      <c r="M971" s="52">
        <f t="array" ref="M971">IF(B971="","",IFERROR(XLOOKUP(B971,DATA!$B$4:$B$2103,DATA!$P$4:$P$2103,0,0,1),0))</f>
        <v>0</v>
      </c>
      <c r="N971" s="52">
        <f t="shared" si="3"/>
        <v>1</v>
      </c>
      <c r="O971" s="52">
        <f t="shared" si="4"/>
        <v>2</v>
      </c>
      <c r="P971" s="52">
        <f t="shared" si="5"/>
        <v>6</v>
      </c>
      <c r="Q971" s="52" t="str">
        <f t="shared" si="6"/>
        <v>REORDEN INMEDIATO</v>
      </c>
      <c r="R971" s="52" t="str">
        <f t="shared" si="7"/>
        <v>GENERAR OC EN 24H</v>
      </c>
      <c r="S971" s="52">
        <f t="shared" si="8"/>
        <v>1</v>
      </c>
      <c r="T971" s="53">
        <f t="shared" si="9"/>
        <v>40500.46</v>
      </c>
      <c r="U971" s="52" t="str">
        <f t="array" ref="U971">IF(B971="","",IFERROR(XLOOKUP(B971,DATA!$B$4:$B$2103,DATA!$M$4:$M$2103,"",0,1),""))</f>
        <v>A</v>
      </c>
      <c r="V971" s="52" t="str">
        <f t="array" ref="V971">IF(B971="","",IFERROR(XLOOKUP(B971,DATA!$B$4:$B$2103,DATA!$X$4:$X$2103,"",0,1),""))</f>
        <v>SU01B0110</v>
      </c>
      <c r="W971" s="52" t="str">
        <f t="array" ref="W971">IF(B971="","",IFERROR(XLOOKUP(B971,DATA!$B$4:$B$2103,DATA!$H$4:$H$2103,"",0,1),""))</f>
        <v>CARROCERIA</v>
      </c>
      <c r="X971" s="52" t="str">
        <f t="shared" si="10"/>
        <v>2-ALTA</v>
      </c>
      <c r="Y971" s="87" t="str">
        <f t="shared" si="11"/>
        <v/>
      </c>
      <c r="Z971" s="52" t="str">
        <f t="shared" si="12"/>
        <v/>
      </c>
    </row>
    <row r="972" ht="15.75" customHeight="1">
      <c r="B972" s="47">
        <f>IF(DATA!B972="","",DATA!B972)</f>
        <v>80110093</v>
      </c>
      <c r="C972" s="47">
        <f t="array" ref="C972">IF(B972="","",IFERROR(XLOOKUP(B972,DATA!$B$4:$B$2103,DATA!$D$4:$D$2103,"",0,1),""))</f>
        <v>11290915</v>
      </c>
      <c r="D972" s="47" t="str">
        <f t="array" ref="D972">IF(B972="","",IFERROR(XLOOKUP(B972,DATA!$B$4:$B$2103,DATA!$C$4:$C$2103,"",0,1),""))</f>
        <v>SOPORTE ESPEJO LADO DERECHO</v>
      </c>
      <c r="E972" s="47">
        <f t="array" ref="E972">IF(B972="","",IFERROR(XLOOKUP(B972,DATA!$B$4:$B$2103,DATA!$W$4:$W$2103,"",0,1),""))</f>
        <v>900603232</v>
      </c>
      <c r="F972" s="47" t="str">
        <f t="array" ref="F972">IF(B972="","",IFERROR(XLOOKUP(E972,PROVEEDORES!$A$2:$A$200,PROVEEDORES!$B$2:$B$200,"NO ENCONTRADO",0,1),""))</f>
        <v>COMERCIALIZADORA DE AUTOPARTES E INDUSTRIAL UNIVERSAL SAS</v>
      </c>
      <c r="G972" s="47" t="str">
        <f t="array" ref="G972">IF(B972="","",IFERROR(XLOOKUP(B972,DATA!$B$4:$B$2103,DATA!$L$4:$L$2103,"",0,1),""))</f>
        <v>UND</v>
      </c>
      <c r="H972" s="47">
        <f t="array" ref="H972">IF(B972="","",IFERROR(XLOOKUP(B972,DATA!$B$4:$B$2103,DATA!$E$4:$E$2103,0,0,1),0))</f>
        <v>1</v>
      </c>
      <c r="I972" s="48">
        <f t="array" ref="I972">IF(B972="","",IFERROR(XLOOKUP(B972,DATA!$B$4:$B$2103,DATA!$F$4:$F$2103,0,0,1),0))</f>
        <v>389130</v>
      </c>
      <c r="J972" s="48">
        <f t="shared" si="1"/>
        <v>389130</v>
      </c>
      <c r="K972" s="47">
        <f t="array" ref="K972">IF(B972="","",IFERROR(XLOOKUP(B972,DATA!$B$4:$B$2103,DATA!$N$4:$N$2103,0,0,1),0))</f>
        <v>45</v>
      </c>
      <c r="L972" s="85">
        <f t="shared" si="2"/>
        <v>0.1232876712</v>
      </c>
      <c r="M972" s="47">
        <f t="array" ref="M972">IF(B972="","",IFERROR(XLOOKUP(B972,DATA!$B$4:$B$2103,DATA!$P$4:$P$2103,0,0,1),0))</f>
        <v>0</v>
      </c>
      <c r="N972" s="47">
        <f t="shared" si="3"/>
        <v>0</v>
      </c>
      <c r="O972" s="47">
        <f t="shared" si="4"/>
        <v>1</v>
      </c>
      <c r="P972" s="47">
        <f t="shared" si="5"/>
        <v>8</v>
      </c>
      <c r="Q972" s="47" t="str">
        <f t="shared" si="6"/>
        <v>REORDEN INMEDIATO</v>
      </c>
      <c r="R972" s="47" t="str">
        <f t="shared" si="7"/>
        <v>GENERAR OC EN 24H</v>
      </c>
      <c r="S972" s="47">
        <f t="shared" si="8"/>
        <v>0</v>
      </c>
      <c r="T972" s="48">
        <f t="shared" si="9"/>
        <v>0</v>
      </c>
      <c r="U972" s="47" t="str">
        <f t="array" ref="U972">IF(B972="","",IFERROR(XLOOKUP(B972,DATA!$B$4:$B$2103,DATA!$M$4:$M$2103,"",0,1),""))</f>
        <v>A</v>
      </c>
      <c r="V972" s="47" t="str">
        <f t="array" ref="V972">IF(B972="","",IFERROR(XLOOKUP(B972,DATA!$B$4:$B$2103,DATA!$X$4:$X$2103,"",0,1),""))</f>
        <v>SU01A0208</v>
      </c>
      <c r="W972" s="47" t="str">
        <f t="array" ref="W972">IF(B972="","",IFERROR(XLOOKUP(B972,DATA!$B$4:$B$2103,DATA!$H$4:$H$2103,"",0,1),""))</f>
        <v>CARROCERIA</v>
      </c>
      <c r="X972" s="47" t="str">
        <f t="shared" si="10"/>
        <v>2-ALTA</v>
      </c>
      <c r="Y972" s="65" t="str">
        <f t="shared" si="11"/>
        <v/>
      </c>
      <c r="Z972" s="47" t="str">
        <f t="shared" si="12"/>
        <v/>
      </c>
    </row>
    <row r="973" ht="15.75" customHeight="1">
      <c r="B973" s="52" t="str">
        <f>IF(DATA!B973="","",DATA!B973)</f>
        <v>80110093-R</v>
      </c>
      <c r="C973" s="52">
        <f t="array" ref="C973">IF(B973="","",IFERROR(XLOOKUP(B973,DATA!$B$4:$B$2103,DATA!$D$4:$D$2103,"",0,1),""))</f>
        <v>11290915</v>
      </c>
      <c r="D973" s="52" t="str">
        <f t="array" ref="D973">IF(B973="","",IFERROR(XLOOKUP(B973,DATA!$B$4:$B$2103,DATA!$C$4:$C$2103,"",0,1),""))</f>
        <v>SOPORTE ESPEJO LADO DERECHO</v>
      </c>
      <c r="E973" s="52">
        <f t="array" ref="E973">IF(B973="","",IFERROR(XLOOKUP(B973,DATA!$B$4:$B$2103,DATA!$W$4:$W$2103,"",0,1),""))</f>
        <v>900749145</v>
      </c>
      <c r="F973" s="52" t="str">
        <f t="array" ref="F973">IF(B973="","",IFERROR(XLOOKUP(E973,PROVEEDORES!$A$2:$A$200,PROVEEDORES!$B$2:$B$200,"NO ENCONTRADO",0,1),""))</f>
        <v>MULTIPLES MECANIZADOS DE COLOMBIA S A S</v>
      </c>
      <c r="G973" s="52" t="str">
        <f t="array" ref="G973">IF(B973="","",IFERROR(XLOOKUP(B973,DATA!$B$4:$B$2103,DATA!$L$4:$L$2103,"",0,1),""))</f>
        <v>UND</v>
      </c>
      <c r="H973" s="52">
        <f t="array" ref="H973">IF(B973="","",IFERROR(XLOOKUP(B973,DATA!$B$4:$B$2103,DATA!$E$4:$E$2103,0,0,1),0))</f>
        <v>0</v>
      </c>
      <c r="I973" s="53">
        <f t="array" ref="I973">IF(B973="","",IFERROR(XLOOKUP(B973,DATA!$B$4:$B$2103,DATA!$F$4:$F$2103,0,0,1),0))</f>
        <v>105286.4</v>
      </c>
      <c r="J973" s="53">
        <f t="shared" si="1"/>
        <v>0</v>
      </c>
      <c r="K973" s="52">
        <f t="array" ref="K973">IF(B973="","",IFERROR(XLOOKUP(B973,DATA!$B$4:$B$2103,DATA!$N$4:$N$2103,0,0,1),0))</f>
        <v>228</v>
      </c>
      <c r="L973" s="86">
        <f t="shared" si="2"/>
        <v>0.6246575342</v>
      </c>
      <c r="M973" s="52">
        <f t="array" ref="M973">IF(B973="","",IFERROR(XLOOKUP(B973,DATA!$B$4:$B$2103,DATA!$P$4:$P$2103,0,0,1),0))</f>
        <v>0</v>
      </c>
      <c r="N973" s="52">
        <f t="shared" si="3"/>
        <v>2</v>
      </c>
      <c r="O973" s="52">
        <f t="shared" si="4"/>
        <v>6</v>
      </c>
      <c r="P973" s="52">
        <f t="shared" si="5"/>
        <v>0</v>
      </c>
      <c r="Q973" s="52" t="str">
        <f t="shared" si="6"/>
        <v>CRITICO</v>
      </c>
      <c r="R973" s="52" t="str">
        <f t="shared" si="7"/>
        <v>PEDIR INMEDIATAMENTE</v>
      </c>
      <c r="S973" s="52">
        <f t="shared" si="8"/>
        <v>6</v>
      </c>
      <c r="T973" s="53">
        <f t="shared" si="9"/>
        <v>631718.4</v>
      </c>
      <c r="U973" s="52" t="str">
        <f t="array" ref="U973">IF(B973="","",IFERROR(XLOOKUP(B973,DATA!$B$4:$B$2103,DATA!$M$4:$M$2103,"",0,1),""))</f>
        <v>B</v>
      </c>
      <c r="V973" s="52" t="str">
        <f t="array" ref="V973">IF(B973="","",IFERROR(XLOOKUP(B973,DATA!$B$4:$B$2103,DATA!$X$4:$X$2103,"",0,1),""))</f>
        <v>SU01C0201</v>
      </c>
      <c r="W973" s="52" t="str">
        <f t="array" ref="W973">IF(B973="","",IFERROR(XLOOKUP(B973,DATA!$B$4:$B$2103,DATA!$H$4:$H$2103,"",0,1),""))</f>
        <v>CARROCERIA</v>
      </c>
      <c r="X973" s="52" t="str">
        <f t="shared" si="10"/>
        <v>3-MEDIA</v>
      </c>
      <c r="Y973" s="87">
        <f t="shared" si="11"/>
        <v>228.00973</v>
      </c>
      <c r="Z973" s="52" t="str">
        <f t="shared" si="12"/>
        <v>80110093-R</v>
      </c>
    </row>
    <row r="974" ht="15.75" customHeight="1">
      <c r="B974" s="47">
        <f>IF(DATA!B974="","",DATA!B974)</f>
        <v>80110094</v>
      </c>
      <c r="C974" s="47">
        <f t="array" ref="C974">IF(B974="","",IFERROR(XLOOKUP(B974,DATA!$B$4:$B$2103,DATA!$D$4:$D$2103,"",0,1),""))</f>
        <v>11373795</v>
      </c>
      <c r="D974" s="47" t="str">
        <f t="array" ref="D974">IF(B974="","",IFERROR(XLOOKUP(B974,DATA!$B$4:$B$2103,DATA!$C$4:$C$2103,"",0,1),""))</f>
        <v>SOPORTE FIJACION PASAMANO (VOLCANES)</v>
      </c>
      <c r="E974" s="47">
        <f t="array" ref="E974">IF(B974="","",IFERROR(XLOOKUP(B974,DATA!$B$4:$B$2103,DATA!$W$4:$W$2103,"",0,1),""))</f>
        <v>900603232</v>
      </c>
      <c r="F974" s="47" t="str">
        <f t="array" ref="F974">IF(B974="","",IFERROR(XLOOKUP(E974,PROVEEDORES!$A$2:$A$200,PROVEEDORES!$B$2:$B$200,"NO ENCONTRADO",0,1),""))</f>
        <v>COMERCIALIZADORA DE AUTOPARTES E INDUSTRIAL UNIVERSAL SAS</v>
      </c>
      <c r="G974" s="47" t="str">
        <f t="array" ref="G974">IF(B974="","",IFERROR(XLOOKUP(B974,DATA!$B$4:$B$2103,DATA!$L$4:$L$2103,"",0,1),""))</f>
        <v>UND</v>
      </c>
      <c r="H974" s="47">
        <f t="array" ref="H974">IF(B974="","",IFERROR(XLOOKUP(B974,DATA!$B$4:$B$2103,DATA!$E$4:$E$2103,0,0,1),0))</f>
        <v>5</v>
      </c>
      <c r="I974" s="48">
        <f t="array" ref="I974">IF(B974="","",IFERROR(XLOOKUP(B974,DATA!$B$4:$B$2103,DATA!$F$4:$F$2103,0,0,1),0))</f>
        <v>39663.39</v>
      </c>
      <c r="J974" s="48">
        <f t="shared" si="1"/>
        <v>198316.95</v>
      </c>
      <c r="K974" s="47">
        <f t="array" ref="K974">IF(B974="","",IFERROR(XLOOKUP(B974,DATA!$B$4:$B$2103,DATA!$N$4:$N$2103,0,0,1),0))</f>
        <v>805</v>
      </c>
      <c r="L974" s="85">
        <f t="shared" si="2"/>
        <v>2.205479452</v>
      </c>
      <c r="M974" s="47">
        <f t="array" ref="M974">IF(B974="","",IFERROR(XLOOKUP(B974,DATA!$B$4:$B$2103,DATA!$P$4:$P$2103,0,0,1),0))</f>
        <v>0</v>
      </c>
      <c r="N974" s="47">
        <f t="shared" si="3"/>
        <v>8</v>
      </c>
      <c r="O974" s="47">
        <f t="shared" si="4"/>
        <v>23</v>
      </c>
      <c r="P974" s="47">
        <f t="shared" si="5"/>
        <v>2</v>
      </c>
      <c r="Q974" s="47" t="str">
        <f t="shared" si="6"/>
        <v>REORDEN INMEDIATO</v>
      </c>
      <c r="R974" s="47" t="str">
        <f t="shared" si="7"/>
        <v>GENERAR OC EN 24H</v>
      </c>
      <c r="S974" s="47">
        <f t="shared" si="8"/>
        <v>18</v>
      </c>
      <c r="T974" s="48">
        <f t="shared" si="9"/>
        <v>713941.02</v>
      </c>
      <c r="U974" s="47" t="str">
        <f t="array" ref="U974">IF(B974="","",IFERROR(XLOOKUP(B974,DATA!$B$4:$B$2103,DATA!$M$4:$M$2103,"",0,1),""))</f>
        <v>A</v>
      </c>
      <c r="V974" s="47" t="str">
        <f t="array" ref="V974">IF(B974="","",IFERROR(XLOOKUP(B974,DATA!$B$4:$B$2103,DATA!$X$4:$X$2103,"",0,1),""))</f>
        <v>SU01D0207</v>
      </c>
      <c r="W974" s="47" t="str">
        <f t="array" ref="W974">IF(B974="","",IFERROR(XLOOKUP(B974,DATA!$B$4:$B$2103,DATA!$H$4:$H$2103,"",0,1),""))</f>
        <v>CARROCERIA</v>
      </c>
      <c r="X974" s="47" t="str">
        <f t="shared" si="10"/>
        <v>2-ALTA</v>
      </c>
      <c r="Y974" s="65" t="str">
        <f t="shared" si="11"/>
        <v/>
      </c>
      <c r="Z974" s="47" t="str">
        <f t="shared" si="12"/>
        <v/>
      </c>
    </row>
    <row r="975" ht="15.75" customHeight="1">
      <c r="B975" s="52">
        <f>IF(DATA!B975="","",DATA!B975)</f>
        <v>80110095</v>
      </c>
      <c r="C975" s="52">
        <f t="array" ref="C975">IF(B975="","",IFERROR(XLOOKUP(B975,DATA!$B$4:$B$2103,DATA!$D$4:$D$2103,"",0,1),""))</f>
        <v>11289822</v>
      </c>
      <c r="D975" s="52" t="str">
        <f t="array" ref="D975">IF(B975="","",IFERROR(XLOOKUP(B975,DATA!$B$4:$B$2103,DATA!$C$4:$C$2103,"",0,1),""))</f>
        <v>SOPORTE ESPEJO LADO IZQUIERDO</v>
      </c>
      <c r="E975" s="52">
        <f t="array" ref="E975">IF(B975="","",IFERROR(XLOOKUP(B975,DATA!$B$4:$B$2103,DATA!$W$4:$W$2103,"",0,1),""))</f>
        <v>830092963</v>
      </c>
      <c r="F975" s="52" t="str">
        <f t="array" ref="F975">IF(B975="","",IFERROR(XLOOKUP(E975,PROVEEDORES!$A$2:$A$200,PROVEEDORES!$B$2:$B$200,"NO ENCONTRADO",0,1),""))</f>
        <v>SUPERPOLO S.A.S</v>
      </c>
      <c r="G975" s="52" t="str">
        <f t="array" ref="G975">IF(B975="","",IFERROR(XLOOKUP(B975,DATA!$B$4:$B$2103,DATA!$L$4:$L$2103,"",0,1),""))</f>
        <v>UND</v>
      </c>
      <c r="H975" s="52">
        <f t="array" ref="H975">IF(B975="","",IFERROR(XLOOKUP(B975,DATA!$B$4:$B$2103,DATA!$E$4:$E$2103,0,0,1),0))</f>
        <v>20</v>
      </c>
      <c r="I975" s="53">
        <f t="array" ref="I975">IF(B975="","",IFERROR(XLOOKUP(B975,DATA!$B$4:$B$2103,DATA!$F$4:$F$2103,0,0,1),0))</f>
        <v>102316.5</v>
      </c>
      <c r="J975" s="53">
        <f t="shared" si="1"/>
        <v>2046330</v>
      </c>
      <c r="K975" s="52">
        <f t="array" ref="K975">IF(B975="","",IFERROR(XLOOKUP(B975,DATA!$B$4:$B$2103,DATA!$N$4:$N$2103,0,0,1),0))</f>
        <v>11</v>
      </c>
      <c r="L975" s="86">
        <f t="shared" si="2"/>
        <v>0.0301369863</v>
      </c>
      <c r="M975" s="52">
        <f t="array" ref="M975">IF(B975="","",IFERROR(XLOOKUP(B975,DATA!$B$4:$B$2103,DATA!$P$4:$P$2103,0,0,1),0))</f>
        <v>0</v>
      </c>
      <c r="N975" s="52">
        <f t="shared" si="3"/>
        <v>0</v>
      </c>
      <c r="O975" s="52">
        <f t="shared" si="4"/>
        <v>0</v>
      </c>
      <c r="P975" s="52">
        <f t="shared" si="5"/>
        <v>664</v>
      </c>
      <c r="Q975" s="52" t="str">
        <f t="shared" si="6"/>
        <v>EXCESO</v>
      </c>
      <c r="R975" s="52" t="str">
        <f t="shared" si="7"/>
        <v>EVALUAR REDUCCION</v>
      </c>
      <c r="S975" s="52">
        <f t="shared" si="8"/>
        <v>0</v>
      </c>
      <c r="T975" s="53">
        <f t="shared" si="9"/>
        <v>0</v>
      </c>
      <c r="U975" s="52" t="str">
        <f t="array" ref="U975">IF(B975="","",IFERROR(XLOOKUP(B975,DATA!$B$4:$B$2103,DATA!$M$4:$M$2103,"",0,1),""))</f>
        <v>A</v>
      </c>
      <c r="V975" s="52" t="str">
        <f t="array" ref="V975">IF(B975="","",IFERROR(XLOOKUP(B975,DATA!$B$4:$B$2103,DATA!$X$4:$X$2103,"",0,1),""))</f>
        <v>SU01A0206</v>
      </c>
      <c r="W975" s="52" t="str">
        <f t="array" ref="W975">IF(B975="","",IFERROR(XLOOKUP(B975,DATA!$B$4:$B$2103,DATA!$H$4:$H$2103,"",0,1),""))</f>
        <v>CARROCERIA</v>
      </c>
      <c r="X975" s="52" t="str">
        <f t="shared" si="10"/>
        <v>2-ALTA</v>
      </c>
      <c r="Y975" s="87" t="str">
        <f t="shared" si="11"/>
        <v/>
      </c>
      <c r="Z975" s="52" t="str">
        <f t="shared" si="12"/>
        <v/>
      </c>
    </row>
    <row r="976" ht="15.75" customHeight="1">
      <c r="B976" s="47">
        <f>IF(DATA!B976="","",DATA!B976)</f>
        <v>80110096</v>
      </c>
      <c r="C976" s="47">
        <f t="array" ref="C976">IF(B976="","",IFERROR(XLOOKUP(B976,DATA!$B$4:$B$2103,DATA!$D$4:$D$2103,"",0,1),""))</f>
        <v>11373793</v>
      </c>
      <c r="D976" s="47" t="str">
        <f t="array" ref="D976">IF(B976="","",IFERROR(XLOOKUP(B976,DATA!$B$4:$B$2103,DATA!$C$4:$C$2103,"",0,1),""))</f>
        <v>SOPORTE FIJACION PASAMANO VERTICAL</v>
      </c>
      <c r="E976" s="47">
        <f t="array" ref="E976">IF(B976="","",IFERROR(XLOOKUP(B976,DATA!$B$4:$B$2103,DATA!$W$4:$W$2103,"",0,1),""))</f>
        <v>830092963</v>
      </c>
      <c r="F976" s="47" t="str">
        <f t="array" ref="F976">IF(B976="","",IFERROR(XLOOKUP(E976,PROVEEDORES!$A$2:$A$200,PROVEEDORES!$B$2:$B$200,"NO ENCONTRADO",0,1),""))</f>
        <v>SUPERPOLO S.A.S</v>
      </c>
      <c r="G976" s="47" t="str">
        <f t="array" ref="G976">IF(B976="","",IFERROR(XLOOKUP(B976,DATA!$B$4:$B$2103,DATA!$L$4:$L$2103,"",0,1),""))</f>
        <v>UND</v>
      </c>
      <c r="H976" s="47">
        <f t="array" ref="H976">IF(B976="","",IFERROR(XLOOKUP(B976,DATA!$B$4:$B$2103,DATA!$E$4:$E$2103,0,0,1),0))</f>
        <v>0</v>
      </c>
      <c r="I976" s="48">
        <f t="array" ref="I976">IF(B976="","",IFERROR(XLOOKUP(B976,DATA!$B$4:$B$2103,DATA!$F$4:$F$2103,0,0,1),0))</f>
        <v>0</v>
      </c>
      <c r="J976" s="48">
        <f t="shared" si="1"/>
        <v>0</v>
      </c>
      <c r="K976" s="47">
        <f t="array" ref="K976">IF(B976="","",IFERROR(XLOOKUP(B976,DATA!$B$4:$B$2103,DATA!$N$4:$N$2103,0,0,1),0))</f>
        <v>132</v>
      </c>
      <c r="L976" s="85">
        <f t="shared" si="2"/>
        <v>0.3616438356</v>
      </c>
      <c r="M976" s="47">
        <f t="array" ref="M976">IF(B976="","",IFERROR(XLOOKUP(B976,DATA!$B$4:$B$2103,DATA!$P$4:$P$2103,0,0,1),0))</f>
        <v>0</v>
      </c>
      <c r="N976" s="47">
        <f t="shared" si="3"/>
        <v>1</v>
      </c>
      <c r="O976" s="47">
        <f t="shared" si="4"/>
        <v>4</v>
      </c>
      <c r="P976" s="47">
        <f t="shared" si="5"/>
        <v>0</v>
      </c>
      <c r="Q976" s="47" t="str">
        <f t="shared" si="6"/>
        <v>CRITICO</v>
      </c>
      <c r="R976" s="47" t="str">
        <f t="shared" si="7"/>
        <v>PEDIR INMEDIATAMENTE</v>
      </c>
      <c r="S976" s="47">
        <f t="shared" si="8"/>
        <v>4</v>
      </c>
      <c r="T976" s="48">
        <f t="shared" si="9"/>
        <v>0</v>
      </c>
      <c r="U976" s="47" t="str">
        <f t="array" ref="U976">IF(B976="","",IFERROR(XLOOKUP(B976,DATA!$B$4:$B$2103,DATA!$M$4:$M$2103,"",0,1),""))</f>
        <v>A</v>
      </c>
      <c r="V976" s="47" t="str">
        <f t="array" ref="V976">IF(B976="","",IFERROR(XLOOKUP(B976,DATA!$B$4:$B$2103,DATA!$X$4:$X$2103,"",0,1),""))</f>
        <v>A1</v>
      </c>
      <c r="W976" s="47" t="str">
        <f t="array" ref="W976">IF(B976="","",IFERROR(XLOOKUP(B976,DATA!$B$4:$B$2103,DATA!$H$4:$H$2103,"",0,1),""))</f>
        <v>CARROCERIA</v>
      </c>
      <c r="X976" s="47" t="str">
        <f t="shared" si="10"/>
        <v>1-MAXIMA</v>
      </c>
      <c r="Y976" s="65">
        <f t="shared" si="11"/>
        <v>132.00976</v>
      </c>
      <c r="Z976" s="47">
        <f t="shared" si="12"/>
        <v>80110096</v>
      </c>
    </row>
    <row r="977" ht="15.75" customHeight="1">
      <c r="B977" s="52">
        <f>IF(DATA!B977="","",DATA!B977)</f>
        <v>80110097</v>
      </c>
      <c r="C977" s="52">
        <f t="array" ref="C977">IF(B977="","",IFERROR(XLOOKUP(B977,DATA!$B$4:$B$2103,DATA!$D$4:$D$2103,"",0,1),""))</f>
        <v>11373792</v>
      </c>
      <c r="D977" s="52" t="str">
        <f t="array" ref="D977">IF(B977="","",IFERROR(XLOOKUP(B977,DATA!$B$4:$B$2103,DATA!$C$4:$C$2103,"",0,1),""))</f>
        <v>SOPORTE PASAMANOS</v>
      </c>
      <c r="E977" s="52">
        <f t="array" ref="E977">IF(B977="","",IFERROR(XLOOKUP(B977,DATA!$B$4:$B$2103,DATA!$W$4:$W$2103,"",0,1),""))</f>
        <v>900664298</v>
      </c>
      <c r="F977" s="52" t="str">
        <f t="array" ref="F977">IF(B977="","",IFERROR(XLOOKUP(E977,PROVEEDORES!$A$2:$A$200,PROVEEDORES!$B$2:$B$200,"NO ENCONTRADO",0,1),""))</f>
        <v>SOLUCIONES INTEGRALES PARA CARROCERIAS SOCIEDAD POR ACCIONES SIMPLIFICADA</v>
      </c>
      <c r="G977" s="52" t="str">
        <f t="array" ref="G977">IF(B977="","",IFERROR(XLOOKUP(B977,DATA!$B$4:$B$2103,DATA!$L$4:$L$2103,"",0,1),""))</f>
        <v>UND</v>
      </c>
      <c r="H977" s="52">
        <f t="array" ref="H977">IF(B977="","",IFERROR(XLOOKUP(B977,DATA!$B$4:$B$2103,DATA!$E$4:$E$2103,0,0,1),0))</f>
        <v>100</v>
      </c>
      <c r="I977" s="53">
        <f t="array" ref="I977">IF(B977="","",IFERROR(XLOOKUP(B977,DATA!$B$4:$B$2103,DATA!$F$4:$F$2103,0,0,1),0))</f>
        <v>6440.62</v>
      </c>
      <c r="J977" s="53">
        <f t="shared" si="1"/>
        <v>644062</v>
      </c>
      <c r="K977" s="52">
        <f t="array" ref="K977">IF(B977="","",IFERROR(XLOOKUP(B977,DATA!$B$4:$B$2103,DATA!$N$4:$N$2103,0,0,1),0))</f>
        <v>620</v>
      </c>
      <c r="L977" s="86">
        <f t="shared" si="2"/>
        <v>1.698630137</v>
      </c>
      <c r="M977" s="52">
        <f t="array" ref="M977">IF(B977="","",IFERROR(XLOOKUP(B977,DATA!$B$4:$B$2103,DATA!$P$4:$P$2103,0,0,1),0))</f>
        <v>0</v>
      </c>
      <c r="N977" s="52">
        <f t="shared" si="3"/>
        <v>6</v>
      </c>
      <c r="O977" s="52">
        <f t="shared" si="4"/>
        <v>18</v>
      </c>
      <c r="P977" s="52">
        <f t="shared" si="5"/>
        <v>59</v>
      </c>
      <c r="Q977" s="52" t="str">
        <f t="shared" si="6"/>
        <v>OPTIMO</v>
      </c>
      <c r="R977" s="52" t="str">
        <f t="shared" si="7"/>
        <v>NIVEL OPTIMO</v>
      </c>
      <c r="S977" s="52">
        <f t="shared" si="8"/>
        <v>0</v>
      </c>
      <c r="T977" s="53">
        <f t="shared" si="9"/>
        <v>0</v>
      </c>
      <c r="U977" s="52" t="str">
        <f t="array" ref="U977">IF(B977="","",IFERROR(XLOOKUP(B977,DATA!$B$4:$B$2103,DATA!$M$4:$M$2103,"",0,1),""))</f>
        <v>A</v>
      </c>
      <c r="V977" s="52" t="str">
        <f t="array" ref="V977">IF(B977="","",IFERROR(XLOOKUP(B977,DATA!$B$4:$B$2103,DATA!$X$4:$X$2103,"",0,1),""))</f>
        <v>SU01D0207</v>
      </c>
      <c r="W977" s="52" t="str">
        <f t="array" ref="W977">IF(B977="","",IFERROR(XLOOKUP(B977,DATA!$B$4:$B$2103,DATA!$H$4:$H$2103,"",0,1),""))</f>
        <v>CARROCERIA</v>
      </c>
      <c r="X977" s="52" t="str">
        <f t="shared" si="10"/>
        <v>2-ALTA</v>
      </c>
      <c r="Y977" s="87" t="str">
        <f t="shared" si="11"/>
        <v/>
      </c>
      <c r="Z977" s="52" t="str">
        <f t="shared" si="12"/>
        <v/>
      </c>
    </row>
    <row r="978" ht="15.75" customHeight="1">
      <c r="B978" s="47">
        <f>IF(DATA!B978="","",DATA!B978)</f>
        <v>80110098</v>
      </c>
      <c r="C978" s="47">
        <f t="array" ref="C978">IF(B978="","",IFERROR(XLOOKUP(B978,DATA!$B$4:$B$2103,DATA!$D$4:$D$2103,"",0,1),""))</f>
        <v>10932944</v>
      </c>
      <c r="D978" s="47" t="str">
        <f t="array" ref="D978">IF(B978="","",IFERROR(XLOOKUP(B978,DATA!$B$4:$B$2103,DATA!$C$4:$C$2103,"",0,1),""))</f>
        <v>TANQUE LIMPIABRISAS</v>
      </c>
      <c r="E978" s="47">
        <f t="array" ref="E978">IF(B978="","",IFERROR(XLOOKUP(B978,DATA!$B$4:$B$2103,DATA!$W$4:$W$2103,"",0,1),""))</f>
        <v>830092963</v>
      </c>
      <c r="F978" s="47" t="str">
        <f t="array" ref="F978">IF(B978="","",IFERROR(XLOOKUP(E978,PROVEEDORES!$A$2:$A$200,PROVEEDORES!$B$2:$B$200,"NO ENCONTRADO",0,1),""))</f>
        <v>SUPERPOLO S.A.S</v>
      </c>
      <c r="G978" s="47" t="str">
        <f t="array" ref="G978">IF(B978="","",IFERROR(XLOOKUP(B978,DATA!$B$4:$B$2103,DATA!$L$4:$L$2103,"",0,1),""))</f>
        <v>UND</v>
      </c>
      <c r="H978" s="47">
        <f t="array" ref="H978">IF(B978="","",IFERROR(XLOOKUP(B978,DATA!$B$4:$B$2103,DATA!$E$4:$E$2103,0,0,1),0))</f>
        <v>2</v>
      </c>
      <c r="I978" s="48">
        <f t="array" ref="I978">IF(B978="","",IFERROR(XLOOKUP(B978,DATA!$B$4:$B$2103,DATA!$F$4:$F$2103,0,0,1),0))</f>
        <v>137399.5</v>
      </c>
      <c r="J978" s="48">
        <f t="shared" si="1"/>
        <v>274799</v>
      </c>
      <c r="K978" s="47">
        <f t="array" ref="K978">IF(B978="","",IFERROR(XLOOKUP(B978,DATA!$B$4:$B$2103,DATA!$N$4:$N$2103,0,0,1),0))</f>
        <v>20</v>
      </c>
      <c r="L978" s="85">
        <f t="shared" si="2"/>
        <v>0.05479452055</v>
      </c>
      <c r="M978" s="47">
        <f t="array" ref="M978">IF(B978="","",IFERROR(XLOOKUP(B978,DATA!$B$4:$B$2103,DATA!$P$4:$P$2103,0,0,1),0))</f>
        <v>0</v>
      </c>
      <c r="N978" s="47">
        <f t="shared" si="3"/>
        <v>0</v>
      </c>
      <c r="O978" s="47">
        <f t="shared" si="4"/>
        <v>0</v>
      </c>
      <c r="P978" s="47">
        <f t="shared" si="5"/>
        <v>37</v>
      </c>
      <c r="Q978" s="47" t="str">
        <f t="shared" si="6"/>
        <v>OPTIMO</v>
      </c>
      <c r="R978" s="47" t="str">
        <f t="shared" si="7"/>
        <v>NIVEL OPTIMO</v>
      </c>
      <c r="S978" s="47">
        <f t="shared" si="8"/>
        <v>0</v>
      </c>
      <c r="T978" s="48">
        <f t="shared" si="9"/>
        <v>0</v>
      </c>
      <c r="U978" s="47" t="str">
        <f t="array" ref="U978">IF(B978="","",IFERROR(XLOOKUP(B978,DATA!$B$4:$B$2103,DATA!$M$4:$M$2103,"",0,1),""))</f>
        <v>A</v>
      </c>
      <c r="V978" s="47" t="str">
        <f t="array" ref="V978">IF(B978="","",IFERROR(XLOOKUP(B978,DATA!$B$4:$B$2103,DATA!$X$4:$X$2103,"",0,1),""))</f>
        <v>SU01C0106</v>
      </c>
      <c r="W978" s="47" t="str">
        <f t="array" ref="W978">IF(B978="","",IFERROR(XLOOKUP(B978,DATA!$B$4:$B$2103,DATA!$H$4:$H$2103,"",0,1),""))</f>
        <v>CARROCERIA</v>
      </c>
      <c r="X978" s="47" t="str">
        <f t="shared" si="10"/>
        <v>2-ALTA</v>
      </c>
      <c r="Y978" s="65" t="str">
        <f t="shared" si="11"/>
        <v/>
      </c>
      <c r="Z978" s="47" t="str">
        <f t="shared" si="12"/>
        <v/>
      </c>
    </row>
    <row r="979" ht="15.75" customHeight="1">
      <c r="B979" s="52">
        <f>IF(DATA!B979="","",DATA!B979)</f>
        <v>80110099</v>
      </c>
      <c r="C979" s="52">
        <f t="array" ref="C979">IF(B979="","",IFERROR(XLOOKUP(B979,DATA!$B$4:$B$2103,DATA!$D$4:$D$2103,"",0,1),""))</f>
        <v>10747922</v>
      </c>
      <c r="D979" s="52" t="str">
        <f t="array" ref="D979">IF(B979="","",IFERROR(XLOOKUP(B979,DATA!$B$4:$B$2103,DATA!$C$4:$C$2103,"",0,1),""))</f>
        <v>TAPA BOCEL VENTANA</v>
      </c>
      <c r="E979" s="52">
        <f t="array" ref="E979">IF(B979="","",IFERROR(XLOOKUP(B979,DATA!$B$4:$B$2103,DATA!$W$4:$W$2103,"",0,1),""))</f>
        <v>830092963</v>
      </c>
      <c r="F979" s="52" t="str">
        <f t="array" ref="F979">IF(B979="","",IFERROR(XLOOKUP(E979,PROVEEDORES!$A$2:$A$200,PROVEEDORES!$B$2:$B$200,"NO ENCONTRADO",0,1),""))</f>
        <v>SUPERPOLO S.A.S</v>
      </c>
      <c r="G979" s="52" t="str">
        <f t="array" ref="G979">IF(B979="","",IFERROR(XLOOKUP(B979,DATA!$B$4:$B$2103,DATA!$L$4:$L$2103,"",0,1),""))</f>
        <v>M</v>
      </c>
      <c r="H979" s="52">
        <f t="array" ref="H979">IF(B979="","",IFERROR(XLOOKUP(B979,DATA!$B$4:$B$2103,DATA!$E$4:$E$2103,0,0,1),0))</f>
        <v>7</v>
      </c>
      <c r="I979" s="53">
        <f t="array" ref="I979">IF(B979="","",IFERROR(XLOOKUP(B979,DATA!$B$4:$B$2103,DATA!$F$4:$F$2103,0,0,1),0))</f>
        <v>3399.547</v>
      </c>
      <c r="J979" s="53">
        <f t="shared" si="1"/>
        <v>23796.829</v>
      </c>
      <c r="K979" s="52">
        <f t="array" ref="K979">IF(B979="","",IFERROR(XLOOKUP(B979,DATA!$B$4:$B$2103,DATA!$N$4:$N$2103,0,0,1),0))</f>
        <v>119</v>
      </c>
      <c r="L979" s="86">
        <f t="shared" si="2"/>
        <v>0.3260273973</v>
      </c>
      <c r="M979" s="52">
        <f t="array" ref="M979">IF(B979="","",IFERROR(XLOOKUP(B979,DATA!$B$4:$B$2103,DATA!$P$4:$P$2103,0,0,1),0))</f>
        <v>0</v>
      </c>
      <c r="N979" s="52">
        <f t="shared" si="3"/>
        <v>1</v>
      </c>
      <c r="O979" s="52">
        <f t="shared" si="4"/>
        <v>3</v>
      </c>
      <c r="P979" s="52">
        <f t="shared" si="5"/>
        <v>21</v>
      </c>
      <c r="Q979" s="52" t="str">
        <f t="shared" si="6"/>
        <v>OPTIMO</v>
      </c>
      <c r="R979" s="52" t="str">
        <f t="shared" si="7"/>
        <v>NIVEL OPTIMO</v>
      </c>
      <c r="S979" s="52">
        <f t="shared" si="8"/>
        <v>0</v>
      </c>
      <c r="T979" s="53">
        <f t="shared" si="9"/>
        <v>0</v>
      </c>
      <c r="U979" s="52" t="str">
        <f t="array" ref="U979">IF(B979="","",IFERROR(XLOOKUP(B979,DATA!$B$4:$B$2103,DATA!$M$4:$M$2103,"",0,1),""))</f>
        <v>A</v>
      </c>
      <c r="V979" s="52" t="str">
        <f t="array" ref="V979">IF(B979="","",IFERROR(XLOOKUP(B979,DATA!$B$4:$B$2103,DATA!$X$4:$X$2103,"",0,1),""))</f>
        <v>SU01B0105</v>
      </c>
      <c r="W979" s="52" t="str">
        <f t="array" ref="W979">IF(B979="","",IFERROR(XLOOKUP(B979,DATA!$B$4:$B$2103,DATA!$H$4:$H$2103,"",0,1),""))</f>
        <v>CARROCERIA</v>
      </c>
      <c r="X979" s="52" t="str">
        <f t="shared" si="10"/>
        <v>2-ALTA</v>
      </c>
      <c r="Y979" s="87" t="str">
        <f t="shared" si="11"/>
        <v/>
      </c>
      <c r="Z979" s="52" t="str">
        <f t="shared" si="12"/>
        <v/>
      </c>
    </row>
    <row r="980" ht="15.75" customHeight="1">
      <c r="B980" s="47">
        <f>IF(DATA!B980="","",DATA!B980)</f>
        <v>80110100</v>
      </c>
      <c r="C980" s="47">
        <f t="array" ref="C980">IF(B980="","",IFERROR(XLOOKUP(B980,DATA!$B$4:$B$2103,DATA!$D$4:$D$2103,"",0,1),""))</f>
        <v>10730049</v>
      </c>
      <c r="D980" s="47" t="str">
        <f t="array" ref="D980">IF(B980="","",IFERROR(XLOOKUP(B980,DATA!$B$4:$B$2103,DATA!$C$4:$C$2103,"",0,1),""))</f>
        <v>TAPA MARTILLO EMERGENCIA</v>
      </c>
      <c r="E980" s="47">
        <f t="array" ref="E980">IF(B980="","",IFERROR(XLOOKUP(B980,DATA!$B$4:$B$2103,DATA!$W$4:$W$2103,"",0,1),""))</f>
        <v>900603232</v>
      </c>
      <c r="F980" s="47" t="str">
        <f t="array" ref="F980">IF(B980="","",IFERROR(XLOOKUP(E980,PROVEEDORES!$A$2:$A$200,PROVEEDORES!$B$2:$B$200,"NO ENCONTRADO",0,1),""))</f>
        <v>COMERCIALIZADORA DE AUTOPARTES E INDUSTRIAL UNIVERSAL SAS</v>
      </c>
      <c r="G980" s="47" t="str">
        <f t="array" ref="G980">IF(B980="","",IFERROR(XLOOKUP(B980,DATA!$B$4:$B$2103,DATA!$L$4:$L$2103,"",0,1),""))</f>
        <v>UND</v>
      </c>
      <c r="H980" s="47">
        <f t="array" ref="H980">IF(B980="","",IFERROR(XLOOKUP(B980,DATA!$B$4:$B$2103,DATA!$E$4:$E$2103,0,0,1),0))</f>
        <v>76</v>
      </c>
      <c r="I980" s="48">
        <f t="array" ref="I980">IF(B980="","",IFERROR(XLOOKUP(B980,DATA!$B$4:$B$2103,DATA!$F$4:$F$2103,0,0,1),0))</f>
        <v>3439.1</v>
      </c>
      <c r="J980" s="48">
        <f t="shared" si="1"/>
        <v>261371.6</v>
      </c>
      <c r="K980" s="47">
        <f t="array" ref="K980">IF(B980="","",IFERROR(XLOOKUP(B980,DATA!$B$4:$B$2103,DATA!$N$4:$N$2103,0,0,1),0))</f>
        <v>1869</v>
      </c>
      <c r="L980" s="85">
        <f t="shared" si="2"/>
        <v>5.120547945</v>
      </c>
      <c r="M980" s="47">
        <f t="array" ref="M980">IF(B980="","",IFERROR(XLOOKUP(B980,DATA!$B$4:$B$2103,DATA!$P$4:$P$2103,0,0,1),0))</f>
        <v>0</v>
      </c>
      <c r="N980" s="47">
        <f t="shared" si="3"/>
        <v>18</v>
      </c>
      <c r="O980" s="47">
        <f t="shared" si="4"/>
        <v>54</v>
      </c>
      <c r="P980" s="47">
        <f t="shared" si="5"/>
        <v>15</v>
      </c>
      <c r="Q980" s="47" t="str">
        <f t="shared" si="6"/>
        <v>PRECAUCION</v>
      </c>
      <c r="R980" s="47" t="str">
        <f t="shared" si="7"/>
        <v>MONITOREAR 48H</v>
      </c>
      <c r="S980" s="47">
        <f t="shared" si="8"/>
        <v>0</v>
      </c>
      <c r="T980" s="48">
        <f t="shared" si="9"/>
        <v>0</v>
      </c>
      <c r="U980" s="47" t="str">
        <f t="array" ref="U980">IF(B980="","",IFERROR(XLOOKUP(B980,DATA!$B$4:$B$2103,DATA!$M$4:$M$2103,"",0,1),""))</f>
        <v>A</v>
      </c>
      <c r="V980" s="47" t="str">
        <f t="array" ref="V980">IF(B980="","",IFERROR(XLOOKUP(B980,DATA!$B$4:$B$2103,DATA!$X$4:$X$2103,"",0,1),""))</f>
        <v>SU01D0206</v>
      </c>
      <c r="W980" s="47" t="str">
        <f t="array" ref="W980">IF(B980="","",IFERROR(XLOOKUP(B980,DATA!$B$4:$B$2103,DATA!$H$4:$H$2103,"",0,1),""))</f>
        <v>CARROCERIA</v>
      </c>
      <c r="X980" s="47" t="str">
        <f t="shared" si="10"/>
        <v>2-ALTA</v>
      </c>
      <c r="Y980" s="65" t="str">
        <f t="shared" si="11"/>
        <v/>
      </c>
      <c r="Z980" s="47" t="str">
        <f t="shared" si="12"/>
        <v/>
      </c>
    </row>
    <row r="981" ht="15.75" customHeight="1">
      <c r="B981" s="52">
        <f>IF(DATA!B981="","",DATA!B981)</f>
        <v>80110101</v>
      </c>
      <c r="C981" s="52">
        <f t="array" ref="C981">IF(B981="","",IFERROR(XLOOKUP(B981,DATA!$B$4:$B$2103,DATA!$D$4:$D$2103,"",0,1),""))</f>
        <v>13330053</v>
      </c>
      <c r="D981" s="52" t="str">
        <f t="array" ref="D981">IF(B981="","",IFERROR(XLOOKUP(B981,DATA!$B$4:$B$2103,DATA!$C$4:$C$2103,"",0,1),""))</f>
        <v>TAPON GRIS</v>
      </c>
      <c r="E981" s="52">
        <f t="array" ref="E981">IF(B981="","",IFERROR(XLOOKUP(B981,DATA!$B$4:$B$2103,DATA!$W$4:$W$2103,"",0,1),""))</f>
        <v>830092963</v>
      </c>
      <c r="F981" s="52" t="str">
        <f t="array" ref="F981">IF(B981="","",IFERROR(XLOOKUP(E981,PROVEEDORES!$A$2:$A$200,PROVEEDORES!$B$2:$B$200,"NO ENCONTRADO",0,1),""))</f>
        <v>SUPERPOLO S.A.S</v>
      </c>
      <c r="G981" s="52" t="str">
        <f t="array" ref="G981">IF(B981="","",IFERROR(XLOOKUP(B981,DATA!$B$4:$B$2103,DATA!$L$4:$L$2103,"",0,1),""))</f>
        <v>UND</v>
      </c>
      <c r="H981" s="52">
        <f t="array" ref="H981">IF(B981="","",IFERROR(XLOOKUP(B981,DATA!$B$4:$B$2103,DATA!$E$4:$E$2103,0,0,1),0))</f>
        <v>10</v>
      </c>
      <c r="I981" s="53">
        <f t="array" ref="I981">IF(B981="","",IFERROR(XLOOKUP(B981,DATA!$B$4:$B$2103,DATA!$F$4:$F$2103,0,0,1),0))</f>
        <v>599.76</v>
      </c>
      <c r="J981" s="53">
        <f t="shared" si="1"/>
        <v>5997.6</v>
      </c>
      <c r="K981" s="52">
        <f t="array" ref="K981">IF(B981="","",IFERROR(XLOOKUP(B981,DATA!$B$4:$B$2103,DATA!$N$4:$N$2103,0,0,1),0))</f>
        <v>10</v>
      </c>
      <c r="L981" s="86">
        <f t="shared" si="2"/>
        <v>0.02739726027</v>
      </c>
      <c r="M981" s="52">
        <f t="array" ref="M981">IF(B981="","",IFERROR(XLOOKUP(B981,DATA!$B$4:$B$2103,DATA!$P$4:$P$2103,0,0,1),0))</f>
        <v>0</v>
      </c>
      <c r="N981" s="52">
        <f t="shared" si="3"/>
        <v>0</v>
      </c>
      <c r="O981" s="52">
        <f t="shared" si="4"/>
        <v>0</v>
      </c>
      <c r="P981" s="52">
        <f t="shared" si="5"/>
        <v>365</v>
      </c>
      <c r="Q981" s="52" t="str">
        <f t="shared" si="6"/>
        <v>EXCESO</v>
      </c>
      <c r="R981" s="52" t="str">
        <f t="shared" si="7"/>
        <v>EVALUAR REDUCCION</v>
      </c>
      <c r="S981" s="52">
        <f t="shared" si="8"/>
        <v>0</v>
      </c>
      <c r="T981" s="53">
        <f t="shared" si="9"/>
        <v>0</v>
      </c>
      <c r="U981" s="52" t="str">
        <f t="array" ref="U981">IF(B981="","",IFERROR(XLOOKUP(B981,DATA!$B$4:$B$2103,DATA!$M$4:$M$2103,"",0,1),""))</f>
        <v>A</v>
      </c>
      <c r="V981" s="52" t="str">
        <f t="array" ref="V981">IF(B981="","",IFERROR(XLOOKUP(B981,DATA!$B$4:$B$2103,DATA!$X$4:$X$2103,"",0,1),""))</f>
        <v>SU01B0108</v>
      </c>
      <c r="W981" s="52" t="str">
        <f t="array" ref="W981">IF(B981="","",IFERROR(XLOOKUP(B981,DATA!$B$4:$B$2103,DATA!$H$4:$H$2103,"",0,1),""))</f>
        <v>CARROCERIA</v>
      </c>
      <c r="X981" s="52" t="str">
        <f t="shared" si="10"/>
        <v>2-ALTA</v>
      </c>
      <c r="Y981" s="87" t="str">
        <f t="shared" si="11"/>
        <v/>
      </c>
      <c r="Z981" s="52" t="str">
        <f t="shared" si="12"/>
        <v/>
      </c>
    </row>
    <row r="982" ht="15.75" customHeight="1">
      <c r="B982" s="47">
        <f>IF(DATA!B982="","",DATA!B982)</f>
        <v>80110102</v>
      </c>
      <c r="C982" s="47">
        <f t="array" ref="C982">IF(B982="","",IFERROR(XLOOKUP(B982,DATA!$B$4:$B$2103,DATA!$D$4:$D$2103,"",0,1),""))</f>
        <v>10748559</v>
      </c>
      <c r="D982" s="47" t="str">
        <f t="array" ref="D982">IF(B982="","",IFERROR(XLOOKUP(B982,DATA!$B$4:$B$2103,DATA!$C$4:$C$2103,"",0,1),""))</f>
        <v>TIMBRE AZUL</v>
      </c>
      <c r="E982" s="47">
        <f t="array" ref="E982">IF(B982="","",IFERROR(XLOOKUP(B982,DATA!$B$4:$B$2103,DATA!$W$4:$W$2103,"",0,1),""))</f>
        <v>900603232</v>
      </c>
      <c r="F982" s="47" t="str">
        <f t="array" ref="F982">IF(B982="","",IFERROR(XLOOKUP(E982,PROVEEDORES!$A$2:$A$200,PROVEEDORES!$B$2:$B$200,"NO ENCONTRADO",0,1),""))</f>
        <v>COMERCIALIZADORA DE AUTOPARTES E INDUSTRIAL UNIVERSAL SAS</v>
      </c>
      <c r="G982" s="47" t="str">
        <f t="array" ref="G982">IF(B982="","",IFERROR(XLOOKUP(B982,DATA!$B$4:$B$2103,DATA!$L$4:$L$2103,"",0,1),""))</f>
        <v>UND</v>
      </c>
      <c r="H982" s="47">
        <f t="array" ref="H982">IF(B982="","",IFERROR(XLOOKUP(B982,DATA!$B$4:$B$2103,DATA!$E$4:$E$2103,0,0,1),0))</f>
        <v>29</v>
      </c>
      <c r="I982" s="48">
        <f t="array" ref="I982">IF(B982="","",IFERROR(XLOOKUP(B982,DATA!$B$4:$B$2103,DATA!$F$4:$F$2103,0,0,1),0))</f>
        <v>7009.1</v>
      </c>
      <c r="J982" s="48">
        <f t="shared" si="1"/>
        <v>203263.9</v>
      </c>
      <c r="K982" s="47">
        <f t="array" ref="K982">IF(B982="","",IFERROR(XLOOKUP(B982,DATA!$B$4:$B$2103,DATA!$N$4:$N$2103,0,0,1),0))</f>
        <v>700</v>
      </c>
      <c r="L982" s="85">
        <f t="shared" si="2"/>
        <v>1.917808219</v>
      </c>
      <c r="M982" s="47">
        <f t="array" ref="M982">IF(B982="","",IFERROR(XLOOKUP(B982,DATA!$B$4:$B$2103,DATA!$P$4:$P$2103,0,0,1),0))</f>
        <v>0</v>
      </c>
      <c r="N982" s="47">
        <f t="shared" si="3"/>
        <v>7</v>
      </c>
      <c r="O982" s="47">
        <f t="shared" si="4"/>
        <v>20</v>
      </c>
      <c r="P982" s="47">
        <f t="shared" si="5"/>
        <v>15</v>
      </c>
      <c r="Q982" s="47" t="str">
        <f t="shared" si="6"/>
        <v>PRECAUCION</v>
      </c>
      <c r="R982" s="47" t="str">
        <f t="shared" si="7"/>
        <v>MONITOREAR 48H</v>
      </c>
      <c r="S982" s="47">
        <f t="shared" si="8"/>
        <v>0</v>
      </c>
      <c r="T982" s="48">
        <f t="shared" si="9"/>
        <v>0</v>
      </c>
      <c r="U982" s="47" t="str">
        <f t="array" ref="U982">IF(B982="","",IFERROR(XLOOKUP(B982,DATA!$B$4:$B$2103,DATA!$M$4:$M$2103,"",0,1),""))</f>
        <v>A</v>
      </c>
      <c r="V982" s="47" t="str">
        <f t="array" ref="V982">IF(B982="","",IFERROR(XLOOKUP(B982,DATA!$B$4:$B$2103,DATA!$X$4:$X$2103,"",0,1),""))</f>
        <v>SU01E0103</v>
      </c>
      <c r="W982" s="47" t="str">
        <f t="array" ref="W982">IF(B982="","",IFERROR(XLOOKUP(B982,DATA!$B$4:$B$2103,DATA!$H$4:$H$2103,"",0,1),""))</f>
        <v>ELECTRICIDAD</v>
      </c>
      <c r="X982" s="47" t="str">
        <f t="shared" si="10"/>
        <v>2-ALTA</v>
      </c>
      <c r="Y982" s="65" t="str">
        <f t="shared" si="11"/>
        <v/>
      </c>
      <c r="Z982" s="47" t="str">
        <f t="shared" si="12"/>
        <v/>
      </c>
    </row>
    <row r="983" ht="15.75" customHeight="1">
      <c r="B983" s="52">
        <f>IF(DATA!B983="","",DATA!B983)</f>
        <v>80110103</v>
      </c>
      <c r="C983" s="52">
        <f t="array" ref="C983">IF(B983="","",IFERROR(XLOOKUP(B983,DATA!$B$4:$B$2103,DATA!$D$4:$D$2103,"",0,1),""))</f>
        <v>10207717</v>
      </c>
      <c r="D983" s="52" t="str">
        <f t="array" ref="D983">IF(B983="","",IFERROR(XLOOKUP(B983,DATA!$B$4:$B$2103,DATA!$C$4:$C$2103,"",0,1),""))</f>
        <v>TOPE DE PUERTA</v>
      </c>
      <c r="E983" s="52">
        <f t="array" ref="E983">IF(B983="","",IFERROR(XLOOKUP(B983,DATA!$B$4:$B$2103,DATA!$W$4:$W$2103,"",0,1),""))</f>
        <v>830092963</v>
      </c>
      <c r="F983" s="52" t="str">
        <f t="array" ref="F983">IF(B983="","",IFERROR(XLOOKUP(E983,PROVEEDORES!$A$2:$A$200,PROVEEDORES!$B$2:$B$200,"NO ENCONTRADO",0,1),""))</f>
        <v>SUPERPOLO S.A.S</v>
      </c>
      <c r="G983" s="52" t="str">
        <f t="array" ref="G983">IF(B983="","",IFERROR(XLOOKUP(B983,DATA!$B$4:$B$2103,DATA!$L$4:$L$2103,"",0,1),""))</f>
        <v>UND</v>
      </c>
      <c r="H983" s="52">
        <f t="array" ref="H983">IF(B983="","",IFERROR(XLOOKUP(B983,DATA!$B$4:$B$2103,DATA!$E$4:$E$2103,0,0,1),0))</f>
        <v>0</v>
      </c>
      <c r="I983" s="53">
        <f t="array" ref="I983">IF(B983="","",IFERROR(XLOOKUP(B983,DATA!$B$4:$B$2103,DATA!$F$4:$F$2103,0,0,1),0))</f>
        <v>0</v>
      </c>
      <c r="J983" s="53">
        <f t="shared" si="1"/>
        <v>0</v>
      </c>
      <c r="K983" s="52">
        <f t="array" ref="K983">IF(B983="","",IFERROR(XLOOKUP(B983,DATA!$B$4:$B$2103,DATA!$N$4:$N$2103,0,0,1),0))</f>
        <v>0</v>
      </c>
      <c r="L983" s="86">
        <f t="shared" si="2"/>
        <v>0</v>
      </c>
      <c r="M983" s="52">
        <f t="array" ref="M983">IF(B983="","",IFERROR(XLOOKUP(B983,DATA!$B$4:$B$2103,DATA!$P$4:$P$2103,0,0,1),0))</f>
        <v>0</v>
      </c>
      <c r="N983" s="52">
        <f t="shared" si="3"/>
        <v>0</v>
      </c>
      <c r="O983" s="52">
        <f t="shared" si="4"/>
        <v>0</v>
      </c>
      <c r="P983" s="52" t="str">
        <f t="shared" si="5"/>
        <v/>
      </c>
      <c r="Q983" s="52" t="str">
        <f t="shared" si="6"/>
        <v>CRITICO</v>
      </c>
      <c r="R983" s="52" t="str">
        <f t="shared" si="7"/>
        <v>PEDIR INMEDIATAMENTE</v>
      </c>
      <c r="S983" s="52">
        <f t="shared" si="8"/>
        <v>0</v>
      </c>
      <c r="T983" s="53">
        <f t="shared" si="9"/>
        <v>0</v>
      </c>
      <c r="U983" s="52" t="str">
        <f t="array" ref="U983">IF(B983="","",IFERROR(XLOOKUP(B983,DATA!$B$4:$B$2103,DATA!$M$4:$M$2103,"",0,1),""))</f>
        <v>A</v>
      </c>
      <c r="V983" s="52" t="str">
        <f t="array" ref="V983">IF(B983="","",IFERROR(XLOOKUP(B983,DATA!$B$4:$B$2103,DATA!$X$4:$X$2103,"",0,1),""))</f>
        <v>A1</v>
      </c>
      <c r="W983" s="52" t="str">
        <f t="array" ref="W983">IF(B983="","",IFERROR(XLOOKUP(B983,DATA!$B$4:$B$2103,DATA!$H$4:$H$2103,"",0,1),""))</f>
        <v>CARROCERIA</v>
      </c>
      <c r="X983" s="52" t="str">
        <f t="shared" si="10"/>
        <v>1-MAXIMA</v>
      </c>
      <c r="Y983" s="87" t="str">
        <f t="shared" si="11"/>
        <v/>
      </c>
      <c r="Z983" s="52">
        <f t="shared" si="12"/>
        <v>80110103</v>
      </c>
    </row>
    <row r="984" ht="15.75" customHeight="1">
      <c r="B984" s="47">
        <f>IF(DATA!B984="","",DATA!B984)</f>
        <v>80110104</v>
      </c>
      <c r="C984" s="47">
        <f t="array" ref="C984">IF(B984="","",IFERROR(XLOOKUP(B984,DATA!$B$4:$B$2103,DATA!$D$4:$D$2103,"",0,1),""))</f>
        <v>721</v>
      </c>
      <c r="D984" s="47" t="str">
        <f t="array" ref="D984">IF(B984="","",IFERROR(XLOOKUP(B984,DATA!$B$4:$B$2103,DATA!$C$4:$C$2103,"",0,1),""))</f>
        <v>TORNILLO CABEZA GARBANZO M8*3/4"</v>
      </c>
      <c r="E984" s="47">
        <f t="array" ref="E984">IF(B984="","",IFERROR(XLOOKUP(B984,DATA!$B$4:$B$2103,DATA!$W$4:$W$2103,"",0,1),""))</f>
        <v>900449648</v>
      </c>
      <c r="F984" s="47" t="str">
        <f t="array" ref="F984">IF(B984="","",IFERROR(XLOOKUP(E984,PROVEEDORES!$A$2:$A$200,PROVEEDORES!$B$2:$B$200,"NO ENCONTRADO",0,1),""))</f>
        <v>SUMILOGISTICA S.A.S.</v>
      </c>
      <c r="G984" s="47" t="str">
        <f t="array" ref="G984">IF(B984="","",IFERROR(XLOOKUP(B984,DATA!$B$4:$B$2103,DATA!$L$4:$L$2103,"",0,1),""))</f>
        <v>UND</v>
      </c>
      <c r="H984" s="47">
        <f t="array" ref="H984">IF(B984="","",IFERROR(XLOOKUP(B984,DATA!$B$4:$B$2103,DATA!$E$4:$E$2103,0,0,1),0))</f>
        <v>533</v>
      </c>
      <c r="I984" s="48">
        <f t="array" ref="I984">IF(B984="","",IFERROR(XLOOKUP(B984,DATA!$B$4:$B$2103,DATA!$F$4:$F$2103,0,0,1),0))</f>
        <v>54.74</v>
      </c>
      <c r="J984" s="48">
        <f t="shared" si="1"/>
        <v>29176.42</v>
      </c>
      <c r="K984" s="47">
        <f t="array" ref="K984">IF(B984="","",IFERROR(XLOOKUP(B984,DATA!$B$4:$B$2103,DATA!$N$4:$N$2103,0,0,1),0))</f>
        <v>22558</v>
      </c>
      <c r="L984" s="85">
        <f t="shared" si="2"/>
        <v>61.80273973</v>
      </c>
      <c r="M984" s="47">
        <f t="array" ref="M984">IF(B984="","",IFERROR(XLOOKUP(B984,DATA!$B$4:$B$2103,DATA!$P$4:$P$2103,0,0,1),0))</f>
        <v>0</v>
      </c>
      <c r="N984" s="47">
        <f t="shared" si="3"/>
        <v>216</v>
      </c>
      <c r="O984" s="47">
        <f t="shared" si="4"/>
        <v>649</v>
      </c>
      <c r="P984" s="47">
        <f t="shared" si="5"/>
        <v>9</v>
      </c>
      <c r="Q984" s="47" t="str">
        <f t="shared" si="6"/>
        <v>REORDEN INMEDIATO</v>
      </c>
      <c r="R984" s="47" t="str">
        <f t="shared" si="7"/>
        <v>GENERAR OC EN 24H</v>
      </c>
      <c r="S984" s="47">
        <f t="shared" si="8"/>
        <v>116</v>
      </c>
      <c r="T984" s="48">
        <f t="shared" si="9"/>
        <v>6349.84</v>
      </c>
      <c r="U984" s="47" t="str">
        <f t="array" ref="U984">IF(B984="","",IFERROR(XLOOKUP(B984,DATA!$B$4:$B$2103,DATA!$M$4:$M$2103,"",0,1),""))</f>
        <v>A</v>
      </c>
      <c r="V984" s="47" t="str">
        <f t="array" ref="V984">IF(B984="","",IFERROR(XLOOKUP(B984,DATA!$B$4:$B$2103,DATA!$X$4:$X$2103,"",0,1),""))</f>
        <v>SU01E0202</v>
      </c>
      <c r="W984" s="47" t="str">
        <f t="array" ref="W984">IF(B984="","",IFERROR(XLOOKUP(B984,DATA!$B$4:$B$2103,DATA!$H$4:$H$2103,"",0,1),""))</f>
        <v>CARROCERIA</v>
      </c>
      <c r="X984" s="47" t="str">
        <f t="shared" si="10"/>
        <v>2-ALTA</v>
      </c>
      <c r="Y984" s="65" t="str">
        <f t="shared" si="11"/>
        <v/>
      </c>
      <c r="Z984" s="47" t="str">
        <f t="shared" si="12"/>
        <v/>
      </c>
    </row>
    <row r="985" ht="15.75" customHeight="1">
      <c r="B985" s="52">
        <f>IF(DATA!B985="","",DATA!B985)</f>
        <v>80110105</v>
      </c>
      <c r="C985" s="52">
        <f t="array" ref="C985">IF(B985="","",IFERROR(XLOOKUP(B985,DATA!$B$4:$B$2103,DATA!$D$4:$D$2103,"",0,1),""))</f>
        <v>2409</v>
      </c>
      <c r="D985" s="52" t="str">
        <f t="array" ref="D985">IF(B985="","",IFERROR(XLOOKUP(B985,DATA!$B$4:$B$2103,DATA!$C$4:$C$2103,"",0,1),""))</f>
        <v>TORNILLO HEXAGONAL M10*30 MM BICROMAT</v>
      </c>
      <c r="E985" s="52">
        <f t="array" ref="E985">IF(B985="","",IFERROR(XLOOKUP(B985,DATA!$B$4:$B$2103,DATA!$W$4:$W$2103,"",0,1),""))</f>
        <v>900449648</v>
      </c>
      <c r="F985" s="52" t="str">
        <f t="array" ref="F985">IF(B985="","",IFERROR(XLOOKUP(E985,PROVEEDORES!$A$2:$A$200,PROVEEDORES!$B$2:$B$200,"NO ENCONTRADO",0,1),""))</f>
        <v>SUMILOGISTICA S.A.S.</v>
      </c>
      <c r="G985" s="52" t="str">
        <f t="array" ref="G985">IF(B985="","",IFERROR(XLOOKUP(B985,DATA!$B$4:$B$2103,DATA!$L$4:$L$2103,"",0,1),""))</f>
        <v>UND</v>
      </c>
      <c r="H985" s="52">
        <f t="array" ref="H985">IF(B985="","",IFERROR(XLOOKUP(B985,DATA!$B$4:$B$2103,DATA!$E$4:$E$2103,0,0,1),0))</f>
        <v>0</v>
      </c>
      <c r="I985" s="53">
        <f t="array" ref="I985">IF(B985="","",IFERROR(XLOOKUP(B985,DATA!$B$4:$B$2103,DATA!$F$4:$F$2103,0,0,1),0))</f>
        <v>0</v>
      </c>
      <c r="J985" s="53">
        <f t="shared" si="1"/>
        <v>0</v>
      </c>
      <c r="K985" s="52">
        <f t="array" ref="K985">IF(B985="","",IFERROR(XLOOKUP(B985,DATA!$B$4:$B$2103,DATA!$N$4:$N$2103,0,0,1),0))</f>
        <v>300</v>
      </c>
      <c r="L985" s="86">
        <f t="shared" si="2"/>
        <v>0.8219178082</v>
      </c>
      <c r="M985" s="52">
        <f t="array" ref="M985">IF(B985="","",IFERROR(XLOOKUP(B985,DATA!$B$4:$B$2103,DATA!$P$4:$P$2103,0,0,1),0))</f>
        <v>0</v>
      </c>
      <c r="N985" s="52">
        <f t="shared" si="3"/>
        <v>3</v>
      </c>
      <c r="O985" s="52">
        <f t="shared" si="4"/>
        <v>9</v>
      </c>
      <c r="P985" s="52">
        <f t="shared" si="5"/>
        <v>0</v>
      </c>
      <c r="Q985" s="52" t="str">
        <f t="shared" si="6"/>
        <v>CRITICO</v>
      </c>
      <c r="R985" s="52" t="str">
        <f t="shared" si="7"/>
        <v>PEDIR INMEDIATAMENTE</v>
      </c>
      <c r="S985" s="52">
        <f t="shared" si="8"/>
        <v>9</v>
      </c>
      <c r="T985" s="53">
        <f t="shared" si="9"/>
        <v>0</v>
      </c>
      <c r="U985" s="52" t="str">
        <f t="array" ref="U985">IF(B985="","",IFERROR(XLOOKUP(B985,DATA!$B$4:$B$2103,DATA!$M$4:$M$2103,"",0,1),""))</f>
        <v>A</v>
      </c>
      <c r="V985" s="52" t="str">
        <f t="array" ref="V985">IF(B985="","",IFERROR(XLOOKUP(B985,DATA!$B$4:$B$2103,DATA!$X$4:$X$2103,"",0,1),""))</f>
        <v>A1</v>
      </c>
      <c r="W985" s="52" t="str">
        <f t="array" ref="W985">IF(B985="","",IFERROR(XLOOKUP(B985,DATA!$B$4:$B$2103,DATA!$H$4:$H$2103,"",0,1),""))</f>
        <v>CARROCERIA</v>
      </c>
      <c r="X985" s="52" t="str">
        <f t="shared" si="10"/>
        <v>1-MAXIMA</v>
      </c>
      <c r="Y985" s="87">
        <f t="shared" si="11"/>
        <v>300.00985</v>
      </c>
      <c r="Z985" s="52">
        <f t="shared" si="12"/>
        <v>80110105</v>
      </c>
    </row>
    <row r="986" ht="15.75" customHeight="1">
      <c r="B986" s="47">
        <f>IF(DATA!B986="","",DATA!B986)</f>
        <v>80110106</v>
      </c>
      <c r="C986" s="47">
        <f t="array" ref="C986">IF(B986="","",IFERROR(XLOOKUP(B986,DATA!$B$4:$B$2103,DATA!$D$4:$D$2103,"",0,1),""))</f>
        <v>2419</v>
      </c>
      <c r="D986" s="47" t="str">
        <f t="array" ref="D986">IF(B986="","",IFERROR(XLOOKUP(B986,DATA!$B$4:$B$2103,DATA!$C$4:$C$2103,"",0,1),""))</f>
        <v>TORNILLO AVELLANADO M10*1" NEGRO</v>
      </c>
      <c r="E986" s="47">
        <f t="array" ref="E986">IF(B986="","",IFERROR(XLOOKUP(B986,DATA!$B$4:$B$2103,DATA!$W$4:$W$2103,"",0,1),""))</f>
        <v>900449648</v>
      </c>
      <c r="F986" s="47" t="str">
        <f t="array" ref="F986">IF(B986="","",IFERROR(XLOOKUP(E986,PROVEEDORES!$A$2:$A$200,PROVEEDORES!$B$2:$B$200,"NO ENCONTRADO",0,1),""))</f>
        <v>SUMILOGISTICA S.A.S.</v>
      </c>
      <c r="G986" s="47" t="str">
        <f t="array" ref="G986">IF(B986="","",IFERROR(XLOOKUP(B986,DATA!$B$4:$B$2103,DATA!$L$4:$L$2103,"",0,1),""))</f>
        <v>UND</v>
      </c>
      <c r="H986" s="47">
        <f t="array" ref="H986">IF(B986="","",IFERROR(XLOOKUP(B986,DATA!$B$4:$B$2103,DATA!$E$4:$E$2103,0,0,1),0))</f>
        <v>0</v>
      </c>
      <c r="I986" s="48">
        <f t="array" ref="I986">IF(B986="","",IFERROR(XLOOKUP(B986,DATA!$B$4:$B$2103,DATA!$F$4:$F$2103,0,0,1),0))</f>
        <v>0</v>
      </c>
      <c r="J986" s="48">
        <f t="shared" si="1"/>
        <v>0</v>
      </c>
      <c r="K986" s="47">
        <f t="array" ref="K986">IF(B986="","",IFERROR(XLOOKUP(B986,DATA!$B$4:$B$2103,DATA!$N$4:$N$2103,0,0,1),0))</f>
        <v>500</v>
      </c>
      <c r="L986" s="85">
        <f t="shared" si="2"/>
        <v>1.369863014</v>
      </c>
      <c r="M986" s="47">
        <f t="array" ref="M986">IF(B986="","",IFERROR(XLOOKUP(B986,DATA!$B$4:$B$2103,DATA!$P$4:$P$2103,0,0,1),0))</f>
        <v>0</v>
      </c>
      <c r="N986" s="47">
        <f t="shared" si="3"/>
        <v>5</v>
      </c>
      <c r="O986" s="47">
        <f t="shared" si="4"/>
        <v>15</v>
      </c>
      <c r="P986" s="47">
        <f t="shared" si="5"/>
        <v>0</v>
      </c>
      <c r="Q986" s="47" t="str">
        <f t="shared" si="6"/>
        <v>CRITICO</v>
      </c>
      <c r="R986" s="47" t="str">
        <f t="shared" si="7"/>
        <v>PEDIR INMEDIATAMENTE</v>
      </c>
      <c r="S986" s="47">
        <f t="shared" si="8"/>
        <v>15</v>
      </c>
      <c r="T986" s="48">
        <f t="shared" si="9"/>
        <v>0</v>
      </c>
      <c r="U986" s="47" t="str">
        <f t="array" ref="U986">IF(B986="","",IFERROR(XLOOKUP(B986,DATA!$B$4:$B$2103,DATA!$M$4:$M$2103,"",0,1),""))</f>
        <v>A</v>
      </c>
      <c r="V986" s="47" t="str">
        <f t="array" ref="V986">IF(B986="","",IFERROR(XLOOKUP(B986,DATA!$B$4:$B$2103,DATA!$X$4:$X$2103,"",0,1),""))</f>
        <v>A1</v>
      </c>
      <c r="W986" s="47" t="str">
        <f t="array" ref="W986">IF(B986="","",IFERROR(XLOOKUP(B986,DATA!$B$4:$B$2103,DATA!$H$4:$H$2103,"",0,1),""))</f>
        <v>CARROCERIA</v>
      </c>
      <c r="X986" s="47" t="str">
        <f t="shared" si="10"/>
        <v>1-MAXIMA</v>
      </c>
      <c r="Y986" s="65">
        <f t="shared" si="11"/>
        <v>500.00986</v>
      </c>
      <c r="Z986" s="47">
        <f t="shared" si="12"/>
        <v>80110106</v>
      </c>
    </row>
    <row r="987" ht="15.75" customHeight="1">
      <c r="B987" s="52">
        <f>IF(DATA!B987="","",DATA!B987)</f>
        <v>80110107</v>
      </c>
      <c r="C987" s="52">
        <f t="array" ref="C987">IF(B987="","",IFERROR(XLOOKUP(B987,DATA!$B$4:$B$2103,DATA!$D$4:$D$2103,"",0,1),""))</f>
        <v>2414</v>
      </c>
      <c r="D987" s="52" t="str">
        <f t="array" ref="D987">IF(B987="","",IFERROR(XLOOKUP(B987,DATA!$B$4:$B$2103,DATA!$C$4:$C$2103,"",0,1),""))</f>
        <v>TORNILLO LÁMINA PH M8*3/4" NEGRO</v>
      </c>
      <c r="E987" s="52">
        <f t="array" ref="E987">IF(B987="","",IFERROR(XLOOKUP(B987,DATA!$B$4:$B$2103,DATA!$W$4:$W$2103,"",0,1),""))</f>
        <v>900449648</v>
      </c>
      <c r="F987" s="52" t="str">
        <f t="array" ref="F987">IF(B987="","",IFERROR(XLOOKUP(E987,PROVEEDORES!$A$2:$A$200,PROVEEDORES!$B$2:$B$200,"NO ENCONTRADO",0,1),""))</f>
        <v>SUMILOGISTICA S.A.S.</v>
      </c>
      <c r="G987" s="52" t="str">
        <f t="array" ref="G987">IF(B987="","",IFERROR(XLOOKUP(B987,DATA!$B$4:$B$2103,DATA!$L$4:$L$2103,"",0,1),""))</f>
        <v>UND</v>
      </c>
      <c r="H987" s="52">
        <f t="array" ref="H987">IF(B987="","",IFERROR(XLOOKUP(B987,DATA!$B$4:$B$2103,DATA!$E$4:$E$2103,0,0,1),0))</f>
        <v>0</v>
      </c>
      <c r="I987" s="53">
        <f t="array" ref="I987">IF(B987="","",IFERROR(XLOOKUP(B987,DATA!$B$4:$B$2103,DATA!$F$4:$F$2103,0,0,1),0))</f>
        <v>0</v>
      </c>
      <c r="J987" s="53">
        <f t="shared" si="1"/>
        <v>0</v>
      </c>
      <c r="K987" s="52">
        <f t="array" ref="K987">IF(B987="","",IFERROR(XLOOKUP(B987,DATA!$B$4:$B$2103,DATA!$N$4:$N$2103,0,0,1),0))</f>
        <v>200</v>
      </c>
      <c r="L987" s="86">
        <f t="shared" si="2"/>
        <v>0.5479452055</v>
      </c>
      <c r="M987" s="52">
        <f t="array" ref="M987">IF(B987="","",IFERROR(XLOOKUP(B987,DATA!$B$4:$B$2103,DATA!$P$4:$P$2103,0,0,1),0))</f>
        <v>0</v>
      </c>
      <c r="N987" s="52">
        <f t="shared" si="3"/>
        <v>2</v>
      </c>
      <c r="O987" s="52">
        <f t="shared" si="4"/>
        <v>6</v>
      </c>
      <c r="P987" s="52">
        <f t="shared" si="5"/>
        <v>0</v>
      </c>
      <c r="Q987" s="52" t="str">
        <f t="shared" si="6"/>
        <v>CRITICO</v>
      </c>
      <c r="R987" s="52" t="str">
        <f t="shared" si="7"/>
        <v>PEDIR INMEDIATAMENTE</v>
      </c>
      <c r="S987" s="52">
        <f t="shared" si="8"/>
        <v>6</v>
      </c>
      <c r="T987" s="53">
        <f t="shared" si="9"/>
        <v>0</v>
      </c>
      <c r="U987" s="52" t="str">
        <f t="array" ref="U987">IF(B987="","",IFERROR(XLOOKUP(B987,DATA!$B$4:$B$2103,DATA!$M$4:$M$2103,"",0,1),""))</f>
        <v>A</v>
      </c>
      <c r="V987" s="52" t="str">
        <f t="array" ref="V987">IF(B987="","",IFERROR(XLOOKUP(B987,DATA!$B$4:$B$2103,DATA!$X$4:$X$2103,"",0,1),""))</f>
        <v>A1</v>
      </c>
      <c r="W987" s="52" t="str">
        <f t="array" ref="W987">IF(B987="","",IFERROR(XLOOKUP(B987,DATA!$B$4:$B$2103,DATA!$H$4:$H$2103,"",0,1),""))</f>
        <v>CARROCERIA</v>
      </c>
      <c r="X987" s="52" t="str">
        <f t="shared" si="10"/>
        <v>1-MAXIMA</v>
      </c>
      <c r="Y987" s="87">
        <f t="shared" si="11"/>
        <v>200.00987</v>
      </c>
      <c r="Z987" s="52">
        <f t="shared" si="12"/>
        <v>80110107</v>
      </c>
    </row>
    <row r="988" ht="15.75" customHeight="1">
      <c r="B988" s="47">
        <f>IF(DATA!B988="","",DATA!B988)</f>
        <v>80110108</v>
      </c>
      <c r="C988" s="47">
        <f t="array" ref="C988">IF(B988="","",IFERROR(XLOOKUP(B988,DATA!$B$4:$B$2103,DATA!$D$4:$D$2103,"",0,1),""))</f>
        <v>2411</v>
      </c>
      <c r="D988" s="47" t="str">
        <f t="array" ref="D988">IF(B988="","",IFERROR(XLOOKUP(B988,DATA!$B$4:$B$2103,DATA!$C$4:$C$2103,"",0,1),""))</f>
        <v>TORNILLO EXTRAPLANO PHI PTA BROCA 8 X 1”</v>
      </c>
      <c r="E988" s="47">
        <f t="array" ref="E988">IF(B988="","",IFERROR(XLOOKUP(B988,DATA!$B$4:$B$2103,DATA!$W$4:$W$2103,"",0,1),""))</f>
        <v>900449648</v>
      </c>
      <c r="F988" s="47" t="str">
        <f t="array" ref="F988">IF(B988="","",IFERROR(XLOOKUP(E988,PROVEEDORES!$A$2:$A$200,PROVEEDORES!$B$2:$B$200,"NO ENCONTRADO",0,1),""))</f>
        <v>SUMILOGISTICA S.A.S.</v>
      </c>
      <c r="G988" s="47" t="str">
        <f t="array" ref="G988">IF(B988="","",IFERROR(XLOOKUP(B988,DATA!$B$4:$B$2103,DATA!$L$4:$L$2103,"",0,1),""))</f>
        <v>UND</v>
      </c>
      <c r="H988" s="47">
        <f t="array" ref="H988">IF(B988="","",IFERROR(XLOOKUP(B988,DATA!$B$4:$B$2103,DATA!$E$4:$E$2103,0,0,1),0))</f>
        <v>353</v>
      </c>
      <c r="I988" s="48">
        <f t="array" ref="I988">IF(B988="","",IFERROR(XLOOKUP(B988,DATA!$B$4:$B$2103,DATA!$F$4:$F$2103,0,0,1),0))</f>
        <v>73.78</v>
      </c>
      <c r="J988" s="48">
        <f t="shared" si="1"/>
        <v>26044.34</v>
      </c>
      <c r="K988" s="47">
        <f t="array" ref="K988">IF(B988="","",IFERROR(XLOOKUP(B988,DATA!$B$4:$B$2103,DATA!$N$4:$N$2103,0,0,1),0))</f>
        <v>6123</v>
      </c>
      <c r="L988" s="85">
        <f t="shared" si="2"/>
        <v>16.77534247</v>
      </c>
      <c r="M988" s="47">
        <f t="array" ref="M988">IF(B988="","",IFERROR(XLOOKUP(B988,DATA!$B$4:$B$2103,DATA!$P$4:$P$2103,0,0,1),0))</f>
        <v>0</v>
      </c>
      <c r="N988" s="47">
        <f t="shared" si="3"/>
        <v>59</v>
      </c>
      <c r="O988" s="47">
        <f t="shared" si="4"/>
        <v>176</v>
      </c>
      <c r="P988" s="47">
        <f t="shared" si="5"/>
        <v>21</v>
      </c>
      <c r="Q988" s="47" t="str">
        <f t="shared" si="6"/>
        <v>OPTIMO</v>
      </c>
      <c r="R988" s="47" t="str">
        <f t="shared" si="7"/>
        <v>NIVEL OPTIMO</v>
      </c>
      <c r="S988" s="47">
        <f t="shared" si="8"/>
        <v>0</v>
      </c>
      <c r="T988" s="48">
        <f t="shared" si="9"/>
        <v>0</v>
      </c>
      <c r="U988" s="47" t="str">
        <f t="array" ref="U988">IF(B988="","",IFERROR(XLOOKUP(B988,DATA!$B$4:$B$2103,DATA!$M$4:$M$2103,"",0,1),""))</f>
        <v>A</v>
      </c>
      <c r="V988" s="47" t="str">
        <f t="array" ref="V988">IF(B988="","",IFERROR(XLOOKUP(B988,DATA!$B$4:$B$2103,DATA!$X$4:$X$2103,"",0,1),""))</f>
        <v>SU01D0202</v>
      </c>
      <c r="W988" s="47" t="str">
        <f t="array" ref="W988">IF(B988="","",IFERROR(XLOOKUP(B988,DATA!$B$4:$B$2103,DATA!$H$4:$H$2103,"",0,1),""))</f>
        <v>CARROCERIA</v>
      </c>
      <c r="X988" s="47" t="str">
        <f t="shared" si="10"/>
        <v>2-ALTA</v>
      </c>
      <c r="Y988" s="65" t="str">
        <f t="shared" si="11"/>
        <v/>
      </c>
      <c r="Z988" s="47" t="str">
        <f t="shared" si="12"/>
        <v/>
      </c>
    </row>
    <row r="989" ht="15.75" customHeight="1">
      <c r="B989" s="52">
        <f>IF(DATA!B989="","",DATA!B989)</f>
        <v>80110109</v>
      </c>
      <c r="C989" s="52">
        <f t="array" ref="C989">IF(B989="","",IFERROR(XLOOKUP(B989,DATA!$B$4:$B$2103,DATA!$D$4:$D$2103,"",0,1),""))</f>
        <v>10864348</v>
      </c>
      <c r="D989" s="52" t="str">
        <f t="array" ref="D989">IF(B989="","",IFERROR(XLOOKUP(B989,DATA!$B$4:$B$2103,DATA!$C$4:$C$2103,"",0,1),""))</f>
        <v>TUBO PASAMANOS 6 MTS</v>
      </c>
      <c r="E989" s="52">
        <f t="array" ref="E989">IF(B989="","",IFERROR(XLOOKUP(B989,DATA!$B$4:$B$2103,DATA!$W$4:$W$2103,"",0,1),""))</f>
        <v>900603232</v>
      </c>
      <c r="F989" s="52" t="str">
        <f t="array" ref="F989">IF(B989="","",IFERROR(XLOOKUP(E989,PROVEEDORES!$A$2:$A$200,PROVEEDORES!$B$2:$B$200,"NO ENCONTRADO",0,1),""))</f>
        <v>COMERCIALIZADORA DE AUTOPARTES E INDUSTRIAL UNIVERSAL SAS</v>
      </c>
      <c r="G989" s="52" t="str">
        <f t="array" ref="G989">IF(B989="","",IFERROR(XLOOKUP(B989,DATA!$B$4:$B$2103,DATA!$L$4:$L$2103,"",0,1),""))</f>
        <v>UND</v>
      </c>
      <c r="H989" s="52">
        <f t="array" ref="H989">IF(B989="","",IFERROR(XLOOKUP(B989,DATA!$B$4:$B$2103,DATA!$E$4:$E$2103,0,0,1),0))</f>
        <v>57</v>
      </c>
      <c r="I989" s="53">
        <f t="array" ref="I989">IF(B989="","",IFERROR(XLOOKUP(B989,DATA!$B$4:$B$2103,DATA!$F$4:$F$2103,0,0,1),0))</f>
        <v>135006.1</v>
      </c>
      <c r="J989" s="53">
        <f t="shared" si="1"/>
        <v>7695347.7</v>
      </c>
      <c r="K989" s="52">
        <f t="array" ref="K989">IF(B989="","",IFERROR(XLOOKUP(B989,DATA!$B$4:$B$2103,DATA!$N$4:$N$2103,0,0,1),0))</f>
        <v>315</v>
      </c>
      <c r="L989" s="86">
        <f t="shared" si="2"/>
        <v>0.8630136986</v>
      </c>
      <c r="M989" s="52">
        <f t="array" ref="M989">IF(B989="","",IFERROR(XLOOKUP(B989,DATA!$B$4:$B$2103,DATA!$P$4:$P$2103,0,0,1),0))</f>
        <v>0</v>
      </c>
      <c r="N989" s="52">
        <f t="shared" si="3"/>
        <v>3</v>
      </c>
      <c r="O989" s="52">
        <f t="shared" si="4"/>
        <v>9</v>
      </c>
      <c r="P989" s="52">
        <f t="shared" si="5"/>
        <v>66</v>
      </c>
      <c r="Q989" s="52" t="str">
        <f t="shared" si="6"/>
        <v>OPTIMO</v>
      </c>
      <c r="R989" s="52" t="str">
        <f t="shared" si="7"/>
        <v>NIVEL OPTIMO</v>
      </c>
      <c r="S989" s="52">
        <f t="shared" si="8"/>
        <v>0</v>
      </c>
      <c r="T989" s="53">
        <f t="shared" si="9"/>
        <v>0</v>
      </c>
      <c r="U989" s="52" t="str">
        <f t="array" ref="U989">IF(B989="","",IFERROR(XLOOKUP(B989,DATA!$B$4:$B$2103,DATA!$M$4:$M$2103,"",0,1),""))</f>
        <v>A</v>
      </c>
      <c r="V989" s="52" t="str">
        <f t="array" ref="V989">IF(B989="","",IFERROR(XLOOKUP(B989,DATA!$B$4:$B$2103,DATA!$X$4:$X$2103,"",0,1),""))</f>
        <v>SU01B0105</v>
      </c>
      <c r="W989" s="52" t="str">
        <f t="array" ref="W989">IF(B989="","",IFERROR(XLOOKUP(B989,DATA!$B$4:$B$2103,DATA!$H$4:$H$2103,"",0,1),""))</f>
        <v>CARROCERIA</v>
      </c>
      <c r="X989" s="52" t="str">
        <f t="shared" si="10"/>
        <v>2-ALTA</v>
      </c>
      <c r="Y989" s="87" t="str">
        <f t="shared" si="11"/>
        <v/>
      </c>
      <c r="Z989" s="52" t="str">
        <f t="shared" si="12"/>
        <v/>
      </c>
    </row>
    <row r="990" ht="15.75" customHeight="1">
      <c r="B990" s="47">
        <f>IF(DATA!B990="","",DATA!B990)</f>
        <v>80110110</v>
      </c>
      <c r="C990" s="47">
        <f t="array" ref="C990">IF(B990="","",IFERROR(XLOOKUP(B990,DATA!$B$4:$B$2103,DATA!$D$4:$D$2103,"",0,1),""))</f>
        <v>11373769</v>
      </c>
      <c r="D990" s="47" t="str">
        <f t="array" ref="D990">IF(B990="","",IFERROR(XLOOKUP(B990,DATA!$B$4:$B$2103,DATA!$C$4:$C$2103,"",0,1),""))</f>
        <v>UNION PLASTICA T PARA PASAMANOS LARGA</v>
      </c>
      <c r="E990" s="47">
        <f t="array" ref="E990">IF(B990="","",IFERROR(XLOOKUP(B990,DATA!$B$4:$B$2103,DATA!$W$4:$W$2103,"",0,1),""))</f>
        <v>900664298</v>
      </c>
      <c r="F990" s="47" t="str">
        <f t="array" ref="F990">IF(B990="","",IFERROR(XLOOKUP(E990,PROVEEDORES!$A$2:$A$200,PROVEEDORES!$B$2:$B$200,"NO ENCONTRADO",0,1),""))</f>
        <v>SOLUCIONES INTEGRALES PARA CARROCERIAS SOCIEDAD POR ACCIONES SIMPLIFICADA</v>
      </c>
      <c r="G990" s="47" t="str">
        <f t="array" ref="G990">IF(B990="","",IFERROR(XLOOKUP(B990,DATA!$B$4:$B$2103,DATA!$L$4:$L$2103,"",0,1),""))</f>
        <v>UND</v>
      </c>
      <c r="H990" s="47">
        <f t="array" ref="H990">IF(B990="","",IFERROR(XLOOKUP(B990,DATA!$B$4:$B$2103,DATA!$E$4:$E$2103,0,0,1),0))</f>
        <v>380</v>
      </c>
      <c r="I990" s="48">
        <f t="array" ref="I990">IF(B990="","",IFERROR(XLOOKUP(B990,DATA!$B$4:$B$2103,DATA!$F$4:$F$2103,0,0,1),0))</f>
        <v>3808.472</v>
      </c>
      <c r="J990" s="48">
        <f t="shared" si="1"/>
        <v>1447219.36</v>
      </c>
      <c r="K990" s="47">
        <f t="array" ref="K990">IF(B990="","",IFERROR(XLOOKUP(B990,DATA!$B$4:$B$2103,DATA!$N$4:$N$2103,0,0,1),0))</f>
        <v>4460</v>
      </c>
      <c r="L990" s="85">
        <f t="shared" si="2"/>
        <v>12.21917808</v>
      </c>
      <c r="M990" s="47">
        <f t="array" ref="M990">IF(B990="","",IFERROR(XLOOKUP(B990,DATA!$B$4:$B$2103,DATA!$P$4:$P$2103,0,0,1),0))</f>
        <v>0</v>
      </c>
      <c r="N990" s="47">
        <f t="shared" si="3"/>
        <v>43</v>
      </c>
      <c r="O990" s="47">
        <f t="shared" si="4"/>
        <v>129</v>
      </c>
      <c r="P990" s="47">
        <f t="shared" si="5"/>
        <v>31</v>
      </c>
      <c r="Q990" s="47" t="str">
        <f t="shared" si="6"/>
        <v>OPTIMO</v>
      </c>
      <c r="R990" s="47" t="str">
        <f t="shared" si="7"/>
        <v>NIVEL OPTIMO</v>
      </c>
      <c r="S990" s="47">
        <f t="shared" si="8"/>
        <v>0</v>
      </c>
      <c r="T990" s="48">
        <f t="shared" si="9"/>
        <v>0</v>
      </c>
      <c r="U990" s="47" t="str">
        <f t="array" ref="U990">IF(B990="","",IFERROR(XLOOKUP(B990,DATA!$B$4:$B$2103,DATA!$M$4:$M$2103,"",0,1),""))</f>
        <v>A</v>
      </c>
      <c r="V990" s="47" t="str">
        <f t="array" ref="V990">IF(B990="","",IFERROR(XLOOKUP(B990,DATA!$B$4:$B$2103,DATA!$X$4:$X$2103,"",0,1),""))</f>
        <v>SU01D0207</v>
      </c>
      <c r="W990" s="47" t="str">
        <f t="array" ref="W990">IF(B990="","",IFERROR(XLOOKUP(B990,DATA!$B$4:$B$2103,DATA!$H$4:$H$2103,"",0,1),""))</f>
        <v>CARROCERIA</v>
      </c>
      <c r="X990" s="47" t="str">
        <f t="shared" si="10"/>
        <v>2-ALTA</v>
      </c>
      <c r="Y990" s="65" t="str">
        <f t="shared" si="11"/>
        <v/>
      </c>
      <c r="Z990" s="47" t="str">
        <f t="shared" si="12"/>
        <v/>
      </c>
    </row>
    <row r="991" ht="15.75" customHeight="1">
      <c r="B991" s="52">
        <f>IF(DATA!B991="","",DATA!B991)</f>
        <v>80110111</v>
      </c>
      <c r="C991" s="52">
        <f t="array" ref="C991">IF(B991="","",IFERROR(XLOOKUP(B991,DATA!$B$4:$B$2103,DATA!$D$4:$D$2103,"",0,1),""))</f>
        <v>11373791</v>
      </c>
      <c r="D991" s="52" t="str">
        <f t="array" ref="D991">IF(B991="","",IFERROR(XLOOKUP(B991,DATA!$B$4:$B$2103,DATA!$C$4:$C$2103,"",0,1),""))</f>
        <v>UNION PLASTICA T PARA PASAMANOS CORTA</v>
      </c>
      <c r="E991" s="52">
        <f t="array" ref="E991">IF(B991="","",IFERROR(XLOOKUP(B991,DATA!$B$4:$B$2103,DATA!$W$4:$W$2103,"",0,1),""))</f>
        <v>900603232</v>
      </c>
      <c r="F991" s="52" t="str">
        <f t="array" ref="F991">IF(B991="","",IFERROR(XLOOKUP(E991,PROVEEDORES!$A$2:$A$200,PROVEEDORES!$B$2:$B$200,"NO ENCONTRADO",0,1),""))</f>
        <v>COMERCIALIZADORA DE AUTOPARTES E INDUSTRIAL UNIVERSAL SAS</v>
      </c>
      <c r="G991" s="52" t="str">
        <f t="array" ref="G991">IF(B991="","",IFERROR(XLOOKUP(B991,DATA!$B$4:$B$2103,DATA!$L$4:$L$2103,"",0,1),""))</f>
        <v>UND</v>
      </c>
      <c r="H991" s="52">
        <f t="array" ref="H991">IF(B991="","",IFERROR(XLOOKUP(B991,DATA!$B$4:$B$2103,DATA!$E$4:$E$2103,0,0,1),0))</f>
        <v>3</v>
      </c>
      <c r="I991" s="53">
        <f t="array" ref="I991">IF(B991="","",IFERROR(XLOOKUP(B991,DATA!$B$4:$B$2103,DATA!$F$4:$F$2103,0,0,1),0))</f>
        <v>4343.5</v>
      </c>
      <c r="J991" s="53">
        <f t="shared" si="1"/>
        <v>13030.5</v>
      </c>
      <c r="K991" s="52">
        <f t="array" ref="K991">IF(B991="","",IFERROR(XLOOKUP(B991,DATA!$B$4:$B$2103,DATA!$N$4:$N$2103,0,0,1),0))</f>
        <v>1212</v>
      </c>
      <c r="L991" s="86">
        <f t="shared" si="2"/>
        <v>3.320547945</v>
      </c>
      <c r="M991" s="52">
        <f t="array" ref="M991">IF(B991="","",IFERROR(XLOOKUP(B991,DATA!$B$4:$B$2103,DATA!$P$4:$P$2103,0,0,1),0))</f>
        <v>0</v>
      </c>
      <c r="N991" s="52">
        <f t="shared" si="3"/>
        <v>12</v>
      </c>
      <c r="O991" s="52">
        <f t="shared" si="4"/>
        <v>35</v>
      </c>
      <c r="P991" s="52">
        <f t="shared" si="5"/>
        <v>1</v>
      </c>
      <c r="Q991" s="52" t="str">
        <f t="shared" si="6"/>
        <v>REORDEN INMEDIATO</v>
      </c>
      <c r="R991" s="52" t="str">
        <f t="shared" si="7"/>
        <v>GENERAR OC EN 24H</v>
      </c>
      <c r="S991" s="52">
        <f t="shared" si="8"/>
        <v>32</v>
      </c>
      <c r="T991" s="53">
        <f t="shared" si="9"/>
        <v>138992</v>
      </c>
      <c r="U991" s="52" t="str">
        <f t="array" ref="U991">IF(B991="","",IFERROR(XLOOKUP(B991,DATA!$B$4:$B$2103,DATA!$M$4:$M$2103,"",0,1),""))</f>
        <v>A</v>
      </c>
      <c r="V991" s="52" t="str">
        <f t="array" ref="V991">IF(B991="","",IFERROR(XLOOKUP(B991,DATA!$B$4:$B$2103,DATA!$X$4:$X$2103,"",0,1),""))</f>
        <v>SU01D0207</v>
      </c>
      <c r="W991" s="52" t="str">
        <f t="array" ref="W991">IF(B991="","",IFERROR(XLOOKUP(B991,DATA!$B$4:$B$2103,DATA!$H$4:$H$2103,"",0,1),""))</f>
        <v>CARROCERIA</v>
      </c>
      <c r="X991" s="52" t="str">
        <f t="shared" si="10"/>
        <v>2-ALTA</v>
      </c>
      <c r="Y991" s="87" t="str">
        <f t="shared" si="11"/>
        <v/>
      </c>
      <c r="Z991" s="52" t="str">
        <f t="shared" si="12"/>
        <v/>
      </c>
    </row>
    <row r="992" ht="15.75" customHeight="1">
      <c r="B992" s="47">
        <f>IF(DATA!B992="","",DATA!B992)</f>
        <v>80110112</v>
      </c>
      <c r="C992" s="47">
        <f t="array" ref="C992">IF(B992="","",IFERROR(XLOOKUP(B992,DATA!$B$4:$B$2103,DATA!$D$4:$D$2103,"",0,1),""))</f>
        <v>2418</v>
      </c>
      <c r="D992" s="47" t="str">
        <f t="array" ref="D992">IF(B992="","",IFERROR(XLOOKUP(B992,DATA!$B$4:$B$2103,DATA!$C$4:$C$2103,"",0,1),""))</f>
        <v>WASA NEGRA 10MM</v>
      </c>
      <c r="E992" s="47">
        <f t="array" ref="E992">IF(B992="","",IFERROR(XLOOKUP(B992,DATA!$B$4:$B$2103,DATA!$W$4:$W$2103,"",0,1),""))</f>
        <v>900449648</v>
      </c>
      <c r="F992" s="47" t="str">
        <f t="array" ref="F992">IF(B992="","",IFERROR(XLOOKUP(E992,PROVEEDORES!$A$2:$A$200,PROVEEDORES!$B$2:$B$200,"NO ENCONTRADO",0,1),""))</f>
        <v>SUMILOGISTICA S.A.S.</v>
      </c>
      <c r="G992" s="47" t="str">
        <f t="array" ref="G992">IF(B992="","",IFERROR(XLOOKUP(B992,DATA!$B$4:$B$2103,DATA!$L$4:$L$2103,"",0,1),""))</f>
        <v>UND</v>
      </c>
      <c r="H992" s="47">
        <f t="array" ref="H992">IF(B992="","",IFERROR(XLOOKUP(B992,DATA!$B$4:$B$2103,DATA!$E$4:$E$2103,0,0,1),0))</f>
        <v>0</v>
      </c>
      <c r="I992" s="48">
        <f t="array" ref="I992">IF(B992="","",IFERROR(XLOOKUP(B992,DATA!$B$4:$B$2103,DATA!$F$4:$F$2103,0,0,1),0))</f>
        <v>0</v>
      </c>
      <c r="J992" s="48">
        <f t="shared" si="1"/>
        <v>0</v>
      </c>
      <c r="K992" s="47">
        <f t="array" ref="K992">IF(B992="","",IFERROR(XLOOKUP(B992,DATA!$B$4:$B$2103,DATA!$N$4:$N$2103,0,0,1),0))</f>
        <v>1000</v>
      </c>
      <c r="L992" s="85">
        <f t="shared" si="2"/>
        <v>2.739726027</v>
      </c>
      <c r="M992" s="47">
        <f t="array" ref="M992">IF(B992="","",IFERROR(XLOOKUP(B992,DATA!$B$4:$B$2103,DATA!$P$4:$P$2103,0,0,1),0))</f>
        <v>0</v>
      </c>
      <c r="N992" s="47">
        <f t="shared" si="3"/>
        <v>10</v>
      </c>
      <c r="O992" s="47">
        <f t="shared" si="4"/>
        <v>29</v>
      </c>
      <c r="P992" s="47">
        <f t="shared" si="5"/>
        <v>0</v>
      </c>
      <c r="Q992" s="47" t="str">
        <f t="shared" si="6"/>
        <v>CRITICO</v>
      </c>
      <c r="R992" s="47" t="str">
        <f t="shared" si="7"/>
        <v>PEDIR INMEDIATAMENTE</v>
      </c>
      <c r="S992" s="47">
        <f t="shared" si="8"/>
        <v>29</v>
      </c>
      <c r="T992" s="48">
        <f t="shared" si="9"/>
        <v>0</v>
      </c>
      <c r="U992" s="47" t="str">
        <f t="array" ref="U992">IF(B992="","",IFERROR(XLOOKUP(B992,DATA!$B$4:$B$2103,DATA!$M$4:$M$2103,"",0,1),""))</f>
        <v>A</v>
      </c>
      <c r="V992" s="47" t="str">
        <f t="array" ref="V992">IF(B992="","",IFERROR(XLOOKUP(B992,DATA!$B$4:$B$2103,DATA!$X$4:$X$2103,"",0,1),""))</f>
        <v>A1</v>
      </c>
      <c r="W992" s="47" t="str">
        <f t="array" ref="W992">IF(B992="","",IFERROR(XLOOKUP(B992,DATA!$B$4:$B$2103,DATA!$H$4:$H$2103,"",0,1),""))</f>
        <v>CARROCERIA</v>
      </c>
      <c r="X992" s="47" t="str">
        <f t="shared" si="10"/>
        <v>1-MAXIMA</v>
      </c>
      <c r="Y992" s="65">
        <f t="shared" si="11"/>
        <v>1000.00992</v>
      </c>
      <c r="Z992" s="47">
        <f t="shared" si="12"/>
        <v>80110112</v>
      </c>
    </row>
    <row r="993" ht="15.75" customHeight="1">
      <c r="B993" s="52">
        <f>IF(DATA!B993="","",DATA!B993)</f>
        <v>80110113</v>
      </c>
      <c r="C993" s="52">
        <f t="array" ref="C993">IF(B993="","",IFERROR(XLOOKUP(B993,DATA!$B$4:$B$2103,DATA!$D$4:$D$2103,"",0,1),""))</f>
        <v>2403</v>
      </c>
      <c r="D993" s="52" t="str">
        <f t="array" ref="D993">IF(B993="","",IFERROR(XLOOKUP(B993,DATA!$B$4:$B$2103,DATA!$C$4:$C$2103,"",0,1),""))</f>
        <v>AMARRE PLASTICO DE 80 CM</v>
      </c>
      <c r="E993" s="52">
        <f t="array" ref="E993">IF(B993="","",IFERROR(XLOOKUP(B993,DATA!$B$4:$B$2103,DATA!$W$4:$W$2103,"",0,1),""))</f>
        <v>900449648</v>
      </c>
      <c r="F993" s="52" t="str">
        <f t="array" ref="F993">IF(B993="","",IFERROR(XLOOKUP(E993,PROVEEDORES!$A$2:$A$200,PROVEEDORES!$B$2:$B$200,"NO ENCONTRADO",0,1),""))</f>
        <v>SUMILOGISTICA S.A.S.</v>
      </c>
      <c r="G993" s="52" t="str">
        <f t="array" ref="G993">IF(B993="","",IFERROR(XLOOKUP(B993,DATA!$B$4:$B$2103,DATA!$L$4:$L$2103,"",0,1),""))</f>
        <v>UND</v>
      </c>
      <c r="H993" s="52">
        <f t="array" ref="H993">IF(B993="","",IFERROR(XLOOKUP(B993,DATA!$B$4:$B$2103,DATA!$E$4:$E$2103,0,0,1),0))</f>
        <v>893</v>
      </c>
      <c r="I993" s="53">
        <f t="array" ref="I993">IF(B993="","",IFERROR(XLOOKUP(B993,DATA!$B$4:$B$2103,DATA!$F$4:$F$2103,0,0,1),0))</f>
        <v>1212.61</v>
      </c>
      <c r="J993" s="53">
        <f t="shared" si="1"/>
        <v>1082860.73</v>
      </c>
      <c r="K993" s="52">
        <f t="array" ref="K993">IF(B993="","",IFERROR(XLOOKUP(B993,DATA!$B$4:$B$2103,DATA!$N$4:$N$2103,0,0,1),0))</f>
        <v>37609</v>
      </c>
      <c r="L993" s="86">
        <f t="shared" si="2"/>
        <v>103.0383562</v>
      </c>
      <c r="M993" s="52">
        <f t="array" ref="M993">IF(B993="","",IFERROR(XLOOKUP(B993,DATA!$B$4:$B$2103,DATA!$P$4:$P$2103,0,0,1),0))</f>
        <v>0</v>
      </c>
      <c r="N993" s="52">
        <f t="shared" si="3"/>
        <v>361</v>
      </c>
      <c r="O993" s="52">
        <f t="shared" si="4"/>
        <v>1082</v>
      </c>
      <c r="P993" s="52">
        <f t="shared" si="5"/>
        <v>9</v>
      </c>
      <c r="Q993" s="52" t="str">
        <f t="shared" si="6"/>
        <v>REORDEN INMEDIATO</v>
      </c>
      <c r="R993" s="52" t="str">
        <f t="shared" si="7"/>
        <v>GENERAR OC EN 24H</v>
      </c>
      <c r="S993" s="52">
        <f t="shared" si="8"/>
        <v>189</v>
      </c>
      <c r="T993" s="53">
        <f t="shared" si="9"/>
        <v>229183.29</v>
      </c>
      <c r="U993" s="52" t="str">
        <f t="array" ref="U993">IF(B993="","",IFERROR(XLOOKUP(B993,DATA!$B$4:$B$2103,DATA!$M$4:$M$2103,"",0,1),""))</f>
        <v>A</v>
      </c>
      <c r="V993" s="52" t="str">
        <f t="array" ref="V993">IF(B993="","",IFERROR(XLOOKUP(B993,DATA!$B$4:$B$2103,DATA!$X$4:$X$2103,"",0,1),""))</f>
        <v>SU01D0301</v>
      </c>
      <c r="W993" s="52" t="str">
        <f t="array" ref="W993">IF(B993="","",IFERROR(XLOOKUP(B993,DATA!$B$4:$B$2103,DATA!$H$4:$H$2103,"",0,1),""))</f>
        <v>CARROCERIA</v>
      </c>
      <c r="X993" s="52" t="str">
        <f t="shared" si="10"/>
        <v>2-ALTA</v>
      </c>
      <c r="Y993" s="87" t="str">
        <f t="shared" si="11"/>
        <v/>
      </c>
      <c r="Z993" s="52" t="str">
        <f t="shared" si="12"/>
        <v/>
      </c>
    </row>
    <row r="994" ht="15.75" customHeight="1">
      <c r="B994" s="47">
        <f>IF(DATA!B994="","",DATA!B994)</f>
        <v>80110114</v>
      </c>
      <c r="C994" s="47">
        <f t="array" ref="C994">IF(B994="","",IFERROR(XLOOKUP(B994,DATA!$B$4:$B$2103,DATA!$D$4:$D$2103,"",0,1),""))</f>
        <v>354</v>
      </c>
      <c r="D994" s="47" t="str">
        <f t="array" ref="D994">IF(B994="","",IFERROR(XLOOKUP(B994,DATA!$B$4:$B$2103,DATA!$C$4:$C$2103,"",0,1),""))</f>
        <v>BROCHA 2"</v>
      </c>
      <c r="E994" s="47">
        <f t="array" ref="E994">IF(B994="","",IFERROR(XLOOKUP(B994,DATA!$B$4:$B$2103,DATA!$W$4:$W$2103,"",0,1),""))</f>
        <v>900449648</v>
      </c>
      <c r="F994" s="47" t="str">
        <f t="array" ref="F994">IF(B994="","",IFERROR(XLOOKUP(E994,PROVEEDORES!$A$2:$A$200,PROVEEDORES!$B$2:$B$200,"NO ENCONTRADO",0,1),""))</f>
        <v>SUMILOGISTICA S.A.S.</v>
      </c>
      <c r="G994" s="47" t="str">
        <f t="array" ref="G994">IF(B994="","",IFERROR(XLOOKUP(B994,DATA!$B$4:$B$2103,DATA!$L$4:$L$2103,"",0,1),""))</f>
        <v>UND</v>
      </c>
      <c r="H994" s="47">
        <f t="array" ref="H994">IF(B994="","",IFERROR(XLOOKUP(B994,DATA!$B$4:$B$2103,DATA!$E$4:$E$2103,0,0,1),0))</f>
        <v>7</v>
      </c>
      <c r="I994" s="48">
        <f t="array" ref="I994">IF(B994="","",IFERROR(XLOOKUP(B994,DATA!$B$4:$B$2103,DATA!$F$4:$F$2103,0,0,1),0))</f>
        <v>4707.64</v>
      </c>
      <c r="J994" s="48">
        <f t="shared" si="1"/>
        <v>32953.48</v>
      </c>
      <c r="K994" s="47">
        <f t="array" ref="K994">IF(B994="","",IFERROR(XLOOKUP(B994,DATA!$B$4:$B$2103,DATA!$N$4:$N$2103,0,0,1),0))</f>
        <v>2243</v>
      </c>
      <c r="L994" s="85">
        <f t="shared" si="2"/>
        <v>6.145205479</v>
      </c>
      <c r="M994" s="47">
        <f t="array" ref="M994">IF(B994="","",IFERROR(XLOOKUP(B994,DATA!$B$4:$B$2103,DATA!$P$4:$P$2103,0,0,1),0))</f>
        <v>0</v>
      </c>
      <c r="N994" s="47">
        <f t="shared" si="3"/>
        <v>22</v>
      </c>
      <c r="O994" s="47">
        <f t="shared" si="4"/>
        <v>65</v>
      </c>
      <c r="P994" s="47">
        <f t="shared" si="5"/>
        <v>1</v>
      </c>
      <c r="Q994" s="47" t="str">
        <f t="shared" si="6"/>
        <v>REORDEN INMEDIATO</v>
      </c>
      <c r="R994" s="47" t="str">
        <f t="shared" si="7"/>
        <v>GENERAR OC EN 24H</v>
      </c>
      <c r="S994" s="47">
        <f t="shared" si="8"/>
        <v>58</v>
      </c>
      <c r="T994" s="48">
        <f t="shared" si="9"/>
        <v>273043.12</v>
      </c>
      <c r="U994" s="47" t="str">
        <f t="array" ref="U994">IF(B994="","",IFERROR(XLOOKUP(B994,DATA!$B$4:$B$2103,DATA!$M$4:$M$2103,"",0,1),""))</f>
        <v>A</v>
      </c>
      <c r="V994" s="47" t="str">
        <f t="array" ref="V994">IF(B994="","",IFERROR(XLOOKUP(B994,DATA!$B$4:$B$2103,DATA!$X$4:$X$2103,"",0,1),""))</f>
        <v>SU01D0203</v>
      </c>
      <c r="W994" s="47" t="str">
        <f t="array" ref="W994">IF(B994="","",IFERROR(XLOOKUP(B994,DATA!$B$4:$B$2103,DATA!$H$4:$H$2103,"",0,1),""))</f>
        <v>CARROCERIA</v>
      </c>
      <c r="X994" s="47" t="str">
        <f t="shared" si="10"/>
        <v>2-ALTA</v>
      </c>
      <c r="Y994" s="65" t="str">
        <f t="shared" si="11"/>
        <v/>
      </c>
      <c r="Z994" s="47" t="str">
        <f t="shared" si="12"/>
        <v/>
      </c>
    </row>
    <row r="995" ht="15.75" customHeight="1">
      <c r="B995" s="52">
        <f>IF(DATA!B995="","",DATA!B995)</f>
        <v>80110115</v>
      </c>
      <c r="C995" s="52">
        <f t="array" ref="C995">IF(B995="","",IFERROR(XLOOKUP(B995,DATA!$B$4:$B$2103,DATA!$D$4:$D$2103,"",0,1),""))</f>
        <v>725</v>
      </c>
      <c r="D995" s="52" t="str">
        <f t="array" ref="D995">IF(B995="","",IFERROR(XLOOKUP(B995,DATA!$B$4:$B$2103,DATA!$C$4:$C$2103,"",0,1),""))</f>
        <v>TORNILLO CABEZA DE GARBANZO M12*1"</v>
      </c>
      <c r="E995" s="52">
        <f t="array" ref="E995">IF(B995="","",IFERROR(XLOOKUP(B995,DATA!$B$4:$B$2103,DATA!$W$4:$W$2103,"",0,1),""))</f>
        <v>900449648</v>
      </c>
      <c r="F995" s="52" t="str">
        <f t="array" ref="F995">IF(B995="","",IFERROR(XLOOKUP(E995,PROVEEDORES!$A$2:$A$200,PROVEEDORES!$B$2:$B$200,"NO ENCONTRADO",0,1),""))</f>
        <v>SUMILOGISTICA S.A.S.</v>
      </c>
      <c r="G995" s="52" t="str">
        <f t="array" ref="G995">IF(B995="","",IFERROR(XLOOKUP(B995,DATA!$B$4:$B$2103,DATA!$L$4:$L$2103,"",0,1),""))</f>
        <v>UND</v>
      </c>
      <c r="H995" s="52">
        <f t="array" ref="H995">IF(B995="","",IFERROR(XLOOKUP(B995,DATA!$B$4:$B$2103,DATA!$E$4:$E$2103,0,0,1),0))</f>
        <v>91</v>
      </c>
      <c r="I995" s="53">
        <f t="array" ref="I995">IF(B995="","",IFERROR(XLOOKUP(B995,DATA!$B$4:$B$2103,DATA!$F$4:$F$2103,0,0,1),0))</f>
        <v>88.10112</v>
      </c>
      <c r="J995" s="53">
        <f t="shared" si="1"/>
        <v>8017.20192</v>
      </c>
      <c r="K995" s="52">
        <f t="array" ref="K995">IF(B995="","",IFERROR(XLOOKUP(B995,DATA!$B$4:$B$2103,DATA!$N$4:$N$2103,0,0,1),0))</f>
        <v>12793</v>
      </c>
      <c r="L995" s="86">
        <f t="shared" si="2"/>
        <v>35.04931507</v>
      </c>
      <c r="M995" s="52">
        <f t="array" ref="M995">IF(B995="","",IFERROR(XLOOKUP(B995,DATA!$B$4:$B$2103,DATA!$P$4:$P$2103,0,0,1),0))</f>
        <v>0</v>
      </c>
      <c r="N995" s="52">
        <f t="shared" si="3"/>
        <v>123</v>
      </c>
      <c r="O995" s="52">
        <f t="shared" si="4"/>
        <v>368</v>
      </c>
      <c r="P995" s="52">
        <f t="shared" si="5"/>
        <v>3</v>
      </c>
      <c r="Q995" s="52" t="str">
        <f t="shared" si="6"/>
        <v>REORDEN INMEDIATO</v>
      </c>
      <c r="R995" s="52" t="str">
        <f t="shared" si="7"/>
        <v>GENERAR OC EN 24H</v>
      </c>
      <c r="S995" s="52">
        <f t="shared" si="8"/>
        <v>277</v>
      </c>
      <c r="T995" s="53">
        <f t="shared" si="9"/>
        <v>24404.01024</v>
      </c>
      <c r="U995" s="52" t="str">
        <f t="array" ref="U995">IF(B995="","",IFERROR(XLOOKUP(B995,DATA!$B$4:$B$2103,DATA!$M$4:$M$2103,"",0,1),""))</f>
        <v>A</v>
      </c>
      <c r="V995" s="52" t="str">
        <f t="array" ref="V995">IF(B995="","",IFERROR(XLOOKUP(B995,DATA!$B$4:$B$2103,DATA!$X$4:$X$2103,"",0,1),""))</f>
        <v>SU01E0202</v>
      </c>
      <c r="W995" s="52" t="str">
        <f t="array" ref="W995">IF(B995="","",IFERROR(XLOOKUP(B995,DATA!$B$4:$B$2103,DATA!$H$4:$H$2103,"",0,1),""))</f>
        <v>CARROCERIA</v>
      </c>
      <c r="X995" s="52" t="str">
        <f t="shared" si="10"/>
        <v>2-ALTA</v>
      </c>
      <c r="Y995" s="87" t="str">
        <f t="shared" si="11"/>
        <v/>
      </c>
      <c r="Z995" s="52" t="str">
        <f t="shared" si="12"/>
        <v/>
      </c>
    </row>
    <row r="996" ht="15.75" customHeight="1">
      <c r="B996" s="47">
        <f>IF(DATA!B996="","",DATA!B996)</f>
        <v>80110116</v>
      </c>
      <c r="C996" s="47" t="str">
        <f t="array" ref="C996">IF(B996="","",IFERROR(XLOOKUP(B996,DATA!$B$4:$B$2103,DATA!$D$4:$D$2103,"",0,1),""))</f>
        <v>CTP0493</v>
      </c>
      <c r="D996" s="47" t="str">
        <f t="array" ref="D996">IF(B996="","",IFERROR(XLOOKUP(B996,DATA!$B$4:$B$2103,DATA!$C$4:$C$2103,"",0,1),""))</f>
        <v>HEBILLA ANCLAJE CINTURON CON SENSOR</v>
      </c>
      <c r="E996" s="47">
        <f t="array" ref="E996">IF(B996="","",IFERROR(XLOOKUP(B996,DATA!$B$4:$B$2103,DATA!$W$4:$W$2103,"",0,1),""))</f>
        <v>900603232</v>
      </c>
      <c r="F996" s="47" t="str">
        <f t="array" ref="F996">IF(B996="","",IFERROR(XLOOKUP(E996,PROVEEDORES!$A$2:$A$200,PROVEEDORES!$B$2:$B$200,"NO ENCONTRADO",0,1),""))</f>
        <v>COMERCIALIZADORA DE AUTOPARTES E INDUSTRIAL UNIVERSAL SAS</v>
      </c>
      <c r="G996" s="47" t="str">
        <f t="array" ref="G996">IF(B996="","",IFERROR(XLOOKUP(B996,DATA!$B$4:$B$2103,DATA!$L$4:$L$2103,"",0,1),""))</f>
        <v>UND</v>
      </c>
      <c r="H996" s="47">
        <f t="array" ref="H996">IF(B996="","",IFERROR(XLOOKUP(B996,DATA!$B$4:$B$2103,DATA!$E$4:$E$2103,0,0,1),0))</f>
        <v>34</v>
      </c>
      <c r="I996" s="48">
        <f t="array" ref="I996">IF(B996="","",IFERROR(XLOOKUP(B996,DATA!$B$4:$B$2103,DATA!$F$4:$F$2103,0,0,1),0))</f>
        <v>46291</v>
      </c>
      <c r="J996" s="48">
        <f t="shared" si="1"/>
        <v>1573894</v>
      </c>
      <c r="K996" s="47">
        <f t="array" ref="K996">IF(B996="","",IFERROR(XLOOKUP(B996,DATA!$B$4:$B$2103,DATA!$N$4:$N$2103,0,0,1),0))</f>
        <v>1321</v>
      </c>
      <c r="L996" s="85">
        <f t="shared" si="2"/>
        <v>3.619178082</v>
      </c>
      <c r="M996" s="47">
        <f t="array" ref="M996">IF(B996="","",IFERROR(XLOOKUP(B996,DATA!$B$4:$B$2103,DATA!$P$4:$P$2103,0,0,1),0))</f>
        <v>0</v>
      </c>
      <c r="N996" s="47">
        <f t="shared" si="3"/>
        <v>13</v>
      </c>
      <c r="O996" s="47">
        <f t="shared" si="4"/>
        <v>38</v>
      </c>
      <c r="P996" s="47">
        <f t="shared" si="5"/>
        <v>9</v>
      </c>
      <c r="Q996" s="47" t="str">
        <f t="shared" si="6"/>
        <v>REORDEN INMEDIATO</v>
      </c>
      <c r="R996" s="47" t="str">
        <f t="shared" si="7"/>
        <v>GENERAR OC EN 24H</v>
      </c>
      <c r="S996" s="47">
        <f t="shared" si="8"/>
        <v>4</v>
      </c>
      <c r="T996" s="48">
        <f t="shared" si="9"/>
        <v>185164</v>
      </c>
      <c r="U996" s="47" t="str">
        <f t="array" ref="U996">IF(B996="","",IFERROR(XLOOKUP(B996,DATA!$B$4:$B$2103,DATA!$M$4:$M$2103,"",0,1),""))</f>
        <v>A</v>
      </c>
      <c r="V996" s="47" t="str">
        <f t="array" ref="V996">IF(B996="","",IFERROR(XLOOKUP(B996,DATA!$B$4:$B$2103,DATA!$X$4:$X$2103,"",0,1),""))</f>
        <v>SU01D0101</v>
      </c>
      <c r="W996" s="47" t="str">
        <f t="array" ref="W996">IF(B996="","",IFERROR(XLOOKUP(B996,DATA!$B$4:$B$2103,DATA!$H$4:$H$2103,"",0,1),""))</f>
        <v>CARROCERIA</v>
      </c>
      <c r="X996" s="47" t="str">
        <f t="shared" si="10"/>
        <v>2-ALTA</v>
      </c>
      <c r="Y996" s="65" t="str">
        <f t="shared" si="11"/>
        <v/>
      </c>
      <c r="Z996" s="47" t="str">
        <f t="shared" si="12"/>
        <v/>
      </c>
    </row>
    <row r="997" ht="15.75" customHeight="1">
      <c r="B997" s="52">
        <f>IF(DATA!B997="","",DATA!B997)</f>
        <v>80110117</v>
      </c>
      <c r="C997" s="52">
        <f t="array" ref="C997">IF(B997="","",IFERROR(XLOOKUP(B997,DATA!$B$4:$B$2103,DATA!$D$4:$D$2103,"",0,1),""))</f>
        <v>12100004</v>
      </c>
      <c r="D997" s="52" t="str">
        <f t="array" ref="D997">IF(B997="","",IFERROR(XLOOKUP(B997,DATA!$B$4:$B$2103,DATA!$C$4:$C$2103,"",0,1),""))</f>
        <v>PASAMANOS COLGANTE TECHO</v>
      </c>
      <c r="E997" s="52">
        <f t="array" ref="E997">IF(B997="","",IFERROR(XLOOKUP(B997,DATA!$B$4:$B$2103,DATA!$W$4:$W$2103,"",0,1),""))</f>
        <v>830092963</v>
      </c>
      <c r="F997" s="52" t="str">
        <f t="array" ref="F997">IF(B997="","",IFERROR(XLOOKUP(E997,PROVEEDORES!$A$2:$A$200,PROVEEDORES!$B$2:$B$200,"NO ENCONTRADO",0,1),""))</f>
        <v>SUPERPOLO S.A.S</v>
      </c>
      <c r="G997" s="52" t="str">
        <f t="array" ref="G997">IF(B997="","",IFERROR(XLOOKUP(B997,DATA!$B$4:$B$2103,DATA!$L$4:$L$2103,"",0,1),""))</f>
        <v>UND</v>
      </c>
      <c r="H997" s="52">
        <f t="array" ref="H997">IF(B997="","",IFERROR(XLOOKUP(B997,DATA!$B$4:$B$2103,DATA!$E$4:$E$2103,0,0,1),0))</f>
        <v>4</v>
      </c>
      <c r="I997" s="53">
        <f t="array" ref="I997">IF(B997="","",IFERROR(XLOOKUP(B997,DATA!$B$4:$B$2103,DATA!$F$4:$F$2103,0,0,1),0))</f>
        <v>15708</v>
      </c>
      <c r="J997" s="53">
        <f t="shared" si="1"/>
        <v>62832</v>
      </c>
      <c r="K997" s="52">
        <f t="array" ref="K997">IF(B997="","",IFERROR(XLOOKUP(B997,DATA!$B$4:$B$2103,DATA!$N$4:$N$2103,0,0,1),0))</f>
        <v>53</v>
      </c>
      <c r="L997" s="86">
        <f t="shared" si="2"/>
        <v>0.1452054795</v>
      </c>
      <c r="M997" s="52">
        <f t="array" ref="M997">IF(B997="","",IFERROR(XLOOKUP(B997,DATA!$B$4:$B$2103,DATA!$P$4:$P$2103,0,0,1),0))</f>
        <v>0</v>
      </c>
      <c r="N997" s="52">
        <f t="shared" si="3"/>
        <v>1</v>
      </c>
      <c r="O997" s="52">
        <f t="shared" si="4"/>
        <v>2</v>
      </c>
      <c r="P997" s="52">
        <f t="shared" si="5"/>
        <v>28</v>
      </c>
      <c r="Q997" s="52" t="str">
        <f t="shared" si="6"/>
        <v>PRECAUCION</v>
      </c>
      <c r="R997" s="52" t="str">
        <f t="shared" si="7"/>
        <v>MONITOREAR 48H</v>
      </c>
      <c r="S997" s="52">
        <f t="shared" si="8"/>
        <v>0</v>
      </c>
      <c r="T997" s="53">
        <f t="shared" si="9"/>
        <v>0</v>
      </c>
      <c r="U997" s="52" t="str">
        <f t="array" ref="U997">IF(B997="","",IFERROR(XLOOKUP(B997,DATA!$B$4:$B$2103,DATA!$M$4:$M$2103,"",0,1),""))</f>
        <v>A</v>
      </c>
      <c r="V997" s="52" t="str">
        <f t="array" ref="V997">IF(B997="","",IFERROR(XLOOKUP(B997,DATA!$B$4:$B$2103,DATA!$X$4:$X$2103,"",0,1),""))</f>
        <v>SU01D0207</v>
      </c>
      <c r="W997" s="52" t="str">
        <f t="array" ref="W997">IF(B997="","",IFERROR(XLOOKUP(B997,DATA!$B$4:$B$2103,DATA!$H$4:$H$2103,"",0,1),""))</f>
        <v>CARROCERIA</v>
      </c>
      <c r="X997" s="52" t="str">
        <f t="shared" si="10"/>
        <v>2-ALTA</v>
      </c>
      <c r="Y997" s="87" t="str">
        <f t="shared" si="11"/>
        <v/>
      </c>
      <c r="Z997" s="52" t="str">
        <f t="shared" si="12"/>
        <v/>
      </c>
    </row>
    <row r="998" ht="15.75" customHeight="1">
      <c r="B998" s="47">
        <f>IF(DATA!B998="","",DATA!B998)</f>
        <v>80110118</v>
      </c>
      <c r="C998" s="47">
        <f t="array" ref="C998">IF(B998="","",IFERROR(XLOOKUP(B998,DATA!$B$4:$B$2103,DATA!$D$4:$D$2103,"",0,1),""))</f>
        <v>26246687</v>
      </c>
      <c r="D998" s="47" t="str">
        <f t="array" ref="D998">IF(B998="","",IFERROR(XLOOKUP(B998,DATA!$B$4:$B$2103,DATA!$C$4:$C$2103,"",0,1),""))</f>
        <v>BOOSTER DE PUERTA DE SERVICIO</v>
      </c>
      <c r="E998" s="47">
        <f t="array" ref="E998">IF(B998="","",IFERROR(XLOOKUP(B998,DATA!$B$4:$B$2103,DATA!$W$4:$W$2103,"",0,1),""))</f>
        <v>830092963</v>
      </c>
      <c r="F998" s="47" t="str">
        <f t="array" ref="F998">IF(B998="","",IFERROR(XLOOKUP(E998,PROVEEDORES!$A$2:$A$200,PROVEEDORES!$B$2:$B$200,"NO ENCONTRADO",0,1),""))</f>
        <v>SUPERPOLO S.A.S</v>
      </c>
      <c r="G998" s="47" t="str">
        <f t="array" ref="G998">IF(B998="","",IFERROR(XLOOKUP(B998,DATA!$B$4:$B$2103,DATA!$L$4:$L$2103,"",0,1),""))</f>
        <v>UND</v>
      </c>
      <c r="H998" s="47">
        <f t="array" ref="H998">IF(B998="","",IFERROR(XLOOKUP(B998,DATA!$B$4:$B$2103,DATA!$E$4:$E$2103,0,0,1),0))</f>
        <v>0</v>
      </c>
      <c r="I998" s="48">
        <f t="array" ref="I998">IF(B998="","",IFERROR(XLOOKUP(B998,DATA!$B$4:$B$2103,DATA!$F$4:$F$2103,0,0,1),0))</f>
        <v>382018.6</v>
      </c>
      <c r="J998" s="48">
        <f t="shared" si="1"/>
        <v>0</v>
      </c>
      <c r="K998" s="47">
        <f t="array" ref="K998">IF(B998="","",IFERROR(XLOOKUP(B998,DATA!$B$4:$B$2103,DATA!$N$4:$N$2103,0,0,1),0))</f>
        <v>69</v>
      </c>
      <c r="L998" s="85">
        <f t="shared" si="2"/>
        <v>0.1890410959</v>
      </c>
      <c r="M998" s="47">
        <f t="array" ref="M998">IF(B998="","",IFERROR(XLOOKUP(B998,DATA!$B$4:$B$2103,DATA!$P$4:$P$2103,0,0,1),0))</f>
        <v>0</v>
      </c>
      <c r="N998" s="47">
        <f t="shared" si="3"/>
        <v>1</v>
      </c>
      <c r="O998" s="47">
        <f t="shared" si="4"/>
        <v>2</v>
      </c>
      <c r="P998" s="47">
        <f t="shared" si="5"/>
        <v>0</v>
      </c>
      <c r="Q998" s="47" t="str">
        <f t="shared" si="6"/>
        <v>CRITICO</v>
      </c>
      <c r="R998" s="47" t="str">
        <f t="shared" si="7"/>
        <v>PEDIR INMEDIATAMENTE</v>
      </c>
      <c r="S998" s="47">
        <f t="shared" si="8"/>
        <v>2</v>
      </c>
      <c r="T998" s="48">
        <f t="shared" si="9"/>
        <v>764037.2</v>
      </c>
      <c r="U998" s="47" t="str">
        <f t="array" ref="U998">IF(B998="","",IFERROR(XLOOKUP(B998,DATA!$B$4:$B$2103,DATA!$M$4:$M$2103,"",0,1),""))</f>
        <v>A</v>
      </c>
      <c r="V998" s="47" t="str">
        <f t="array" ref="V998">IF(B998="","",IFERROR(XLOOKUP(B998,DATA!$B$4:$B$2103,DATA!$X$4:$X$2103,"",0,1),""))</f>
        <v>SU01C0109</v>
      </c>
      <c r="W998" s="47" t="str">
        <f t="array" ref="W998">IF(B998="","",IFERROR(XLOOKUP(B998,DATA!$B$4:$B$2103,DATA!$H$4:$H$2103,"",0,1),""))</f>
        <v>CARROCERIA</v>
      </c>
      <c r="X998" s="47" t="str">
        <f t="shared" si="10"/>
        <v>1-MAXIMA</v>
      </c>
      <c r="Y998" s="65">
        <f t="shared" si="11"/>
        <v>69.00998</v>
      </c>
      <c r="Z998" s="47">
        <f t="shared" si="12"/>
        <v>80110118</v>
      </c>
    </row>
    <row r="999" ht="15.75" customHeight="1">
      <c r="B999" s="52">
        <f>IF(DATA!B999="","",DATA!B999)</f>
        <v>80110119</v>
      </c>
      <c r="C999" s="52">
        <f t="array" ref="C999">IF(B999="","",IFERROR(XLOOKUP(B999,DATA!$B$4:$B$2103,DATA!$D$4:$D$2103,"",0,1),""))</f>
        <v>26246688</v>
      </c>
      <c r="D999" s="52" t="str">
        <f t="array" ref="D999">IF(B999="","",IFERROR(XLOOKUP(B999,DATA!$B$4:$B$2103,DATA!$C$4:$C$2103,"",0,1),""))</f>
        <v>BOOSTER DE PUERTA DE SERVICIO</v>
      </c>
      <c r="E999" s="52">
        <f t="array" ref="E999">IF(B999="","",IFERROR(XLOOKUP(B999,DATA!$B$4:$B$2103,DATA!$W$4:$W$2103,"",0,1),""))</f>
        <v>900603232</v>
      </c>
      <c r="F999" s="52" t="str">
        <f t="array" ref="F999">IF(B999="","",IFERROR(XLOOKUP(E999,PROVEEDORES!$A$2:$A$200,PROVEEDORES!$B$2:$B$200,"NO ENCONTRADO",0,1),""))</f>
        <v>COMERCIALIZADORA DE AUTOPARTES E INDUSTRIAL UNIVERSAL SAS</v>
      </c>
      <c r="G999" s="52" t="str">
        <f t="array" ref="G999">IF(B999="","",IFERROR(XLOOKUP(B999,DATA!$B$4:$B$2103,DATA!$L$4:$L$2103,"",0,1),""))</f>
        <v>UND</v>
      </c>
      <c r="H999" s="52">
        <f t="array" ref="H999">IF(B999="","",IFERROR(XLOOKUP(B999,DATA!$B$4:$B$2103,DATA!$E$4:$E$2103,0,0,1),0))</f>
        <v>0</v>
      </c>
      <c r="I999" s="53">
        <f t="array" ref="I999">IF(B999="","",IFERROR(XLOOKUP(B999,DATA!$B$4:$B$2103,DATA!$F$4:$F$2103,0,0,1),0))</f>
        <v>375142.7</v>
      </c>
      <c r="J999" s="53">
        <f t="shared" si="1"/>
        <v>0</v>
      </c>
      <c r="K999" s="52">
        <f t="array" ref="K999">IF(B999="","",IFERROR(XLOOKUP(B999,DATA!$B$4:$B$2103,DATA!$N$4:$N$2103,0,0,1),0))</f>
        <v>71</v>
      </c>
      <c r="L999" s="86">
        <f t="shared" si="2"/>
        <v>0.1945205479</v>
      </c>
      <c r="M999" s="52">
        <f t="array" ref="M999">IF(B999="","",IFERROR(XLOOKUP(B999,DATA!$B$4:$B$2103,DATA!$P$4:$P$2103,0,0,1),0))</f>
        <v>0</v>
      </c>
      <c r="N999" s="52">
        <f t="shared" si="3"/>
        <v>1</v>
      </c>
      <c r="O999" s="52">
        <f t="shared" si="4"/>
        <v>2</v>
      </c>
      <c r="P999" s="52">
        <f t="shared" si="5"/>
        <v>0</v>
      </c>
      <c r="Q999" s="52" t="str">
        <f t="shared" si="6"/>
        <v>CRITICO</v>
      </c>
      <c r="R999" s="52" t="str">
        <f t="shared" si="7"/>
        <v>PEDIR INMEDIATAMENTE</v>
      </c>
      <c r="S999" s="52">
        <f t="shared" si="8"/>
        <v>2</v>
      </c>
      <c r="T999" s="53">
        <f t="shared" si="9"/>
        <v>750285.4</v>
      </c>
      <c r="U999" s="52" t="str">
        <f t="array" ref="U999">IF(B999="","",IFERROR(XLOOKUP(B999,DATA!$B$4:$B$2103,DATA!$M$4:$M$2103,"",0,1),""))</f>
        <v>A</v>
      </c>
      <c r="V999" s="52" t="str">
        <f t="array" ref="V999">IF(B999="","",IFERROR(XLOOKUP(B999,DATA!$B$4:$B$2103,DATA!$X$4:$X$2103,"",0,1),""))</f>
        <v>SU01C0109</v>
      </c>
      <c r="W999" s="52" t="str">
        <f t="array" ref="W999">IF(B999="","",IFERROR(XLOOKUP(B999,DATA!$B$4:$B$2103,DATA!$H$4:$H$2103,"",0,1),""))</f>
        <v>CARROCERIA</v>
      </c>
      <c r="X999" s="52" t="str">
        <f t="shared" si="10"/>
        <v>1-MAXIMA</v>
      </c>
      <c r="Y999" s="87">
        <f t="shared" si="11"/>
        <v>71.00999</v>
      </c>
      <c r="Z999" s="52">
        <f t="shared" si="12"/>
        <v>80110119</v>
      </c>
    </row>
    <row r="1000" ht="15.75" customHeight="1">
      <c r="B1000" s="47">
        <f>IF(DATA!B1000="","",DATA!B1000)</f>
        <v>80110120</v>
      </c>
      <c r="C1000" s="47">
        <f t="array" ref="C1000">IF(B1000="","",IFERROR(XLOOKUP(B1000,DATA!$B$4:$B$2103,DATA!$D$4:$D$2103,"",0,1),""))</f>
        <v>2428</v>
      </c>
      <c r="D1000" s="47" t="str">
        <f t="array" ref="D1000">IF(B1000="","",IFERROR(XLOOKUP(B1000,DATA!$B$4:$B$2103,DATA!$C$4:$C$2103,"",0,1),""))</f>
        <v>TORNILLO AVELLANADO M8*3/4"</v>
      </c>
      <c r="E1000" s="47">
        <f t="array" ref="E1000">IF(B1000="","",IFERROR(XLOOKUP(B1000,DATA!$B$4:$B$2103,DATA!$W$4:$W$2103,"",0,1),""))</f>
        <v>900449648</v>
      </c>
      <c r="F1000" s="47" t="str">
        <f t="array" ref="F1000">IF(B1000="","",IFERROR(XLOOKUP(E1000,PROVEEDORES!$A$2:$A$200,PROVEEDORES!$B$2:$B$200,"NO ENCONTRADO",0,1),""))</f>
        <v>SUMILOGISTICA S.A.S.</v>
      </c>
      <c r="G1000" s="47" t="str">
        <f t="array" ref="G1000">IF(B1000="","",IFERROR(XLOOKUP(B1000,DATA!$B$4:$B$2103,DATA!$L$4:$L$2103,"",0,1),""))</f>
        <v>UND</v>
      </c>
      <c r="H1000" s="47">
        <f t="array" ref="H1000">IF(B1000="","",IFERROR(XLOOKUP(B1000,DATA!$B$4:$B$2103,DATA!$E$4:$E$2103,0,0,1),0))</f>
        <v>967</v>
      </c>
      <c r="I1000" s="48">
        <f t="array" ref="I1000">IF(B1000="","",IFERROR(XLOOKUP(B1000,DATA!$B$4:$B$2103,DATA!$F$4:$F$2103,0,0,1),0))</f>
        <v>113.0458</v>
      </c>
      <c r="J1000" s="48">
        <f t="shared" si="1"/>
        <v>109315.2886</v>
      </c>
      <c r="K1000" s="47">
        <f t="array" ref="K1000">IF(B1000="","",IFERROR(XLOOKUP(B1000,DATA!$B$4:$B$2103,DATA!$N$4:$N$2103,0,0,1),0))</f>
        <v>68824</v>
      </c>
      <c r="L1000" s="85">
        <f t="shared" si="2"/>
        <v>188.5589041</v>
      </c>
      <c r="M1000" s="47">
        <f t="array" ref="M1000">IF(B1000="","",IFERROR(XLOOKUP(B1000,DATA!$B$4:$B$2103,DATA!$P$4:$P$2103,0,0,1),0))</f>
        <v>0</v>
      </c>
      <c r="N1000" s="47">
        <f t="shared" si="3"/>
        <v>660</v>
      </c>
      <c r="O1000" s="47">
        <f t="shared" si="4"/>
        <v>1980</v>
      </c>
      <c r="P1000" s="47">
        <f t="shared" si="5"/>
        <v>5</v>
      </c>
      <c r="Q1000" s="47" t="str">
        <f t="shared" si="6"/>
        <v>REORDEN INMEDIATO</v>
      </c>
      <c r="R1000" s="47" t="str">
        <f t="shared" si="7"/>
        <v>GENERAR OC EN 24H</v>
      </c>
      <c r="S1000" s="47">
        <f t="shared" si="8"/>
        <v>1013</v>
      </c>
      <c r="T1000" s="48">
        <f t="shared" si="9"/>
        <v>114515.3954</v>
      </c>
      <c r="U1000" s="47" t="str">
        <f t="array" ref="U1000">IF(B1000="","",IFERROR(XLOOKUP(B1000,DATA!$B$4:$B$2103,DATA!$M$4:$M$2103,"",0,1),""))</f>
        <v>A</v>
      </c>
      <c r="V1000" s="47" t="str">
        <f t="array" ref="V1000">IF(B1000="","",IFERROR(XLOOKUP(B1000,DATA!$B$4:$B$2103,DATA!$X$4:$X$2103,"",0,1),""))</f>
        <v>SU01D0202</v>
      </c>
      <c r="W1000" s="47" t="str">
        <f t="array" ref="W1000">IF(B1000="","",IFERROR(XLOOKUP(B1000,DATA!$B$4:$B$2103,DATA!$H$4:$H$2103,"",0,1),""))</f>
        <v>CARROCERIA</v>
      </c>
      <c r="X1000" s="47" t="str">
        <f t="shared" si="10"/>
        <v>2-ALTA</v>
      </c>
      <c r="Y1000" s="65" t="str">
        <f t="shared" si="11"/>
        <v/>
      </c>
      <c r="Z1000" s="47" t="str">
        <f t="shared" si="12"/>
        <v/>
      </c>
    </row>
    <row r="1001" ht="15.75" customHeight="1">
      <c r="B1001" s="52">
        <f>IF(DATA!B1001="","",DATA!B1001)</f>
        <v>80110121</v>
      </c>
      <c r="C1001" s="52">
        <f t="array" ref="C1001">IF(B1001="","",IFERROR(XLOOKUP(B1001,DATA!$B$4:$B$2103,DATA!$D$4:$D$2103,"",0,1),""))</f>
        <v>179</v>
      </c>
      <c r="D1001" s="52" t="str">
        <f t="array" ref="D1001">IF(B1001="","",IFERROR(XLOOKUP(B1001,DATA!$B$4:$B$2103,DATA!$C$4:$C$2103,"",0,1),""))</f>
        <v>PUNTA TORX T30</v>
      </c>
      <c r="E1001" s="52">
        <f t="array" ref="E1001">IF(B1001="","",IFERROR(XLOOKUP(B1001,DATA!$B$4:$B$2103,DATA!$W$4:$W$2103,"",0,1),""))</f>
        <v>900664298</v>
      </c>
      <c r="F1001" s="52" t="str">
        <f t="array" ref="F1001">IF(B1001="","",IFERROR(XLOOKUP(E1001,PROVEEDORES!$A$2:$A$200,PROVEEDORES!$B$2:$B$200,"NO ENCONTRADO",0,1),""))</f>
        <v>SOLUCIONES INTEGRALES PARA CARROCERIAS SOCIEDAD POR ACCIONES SIMPLIFICADA</v>
      </c>
      <c r="G1001" s="52" t="str">
        <f t="array" ref="G1001">IF(B1001="","",IFERROR(XLOOKUP(B1001,DATA!$B$4:$B$2103,DATA!$L$4:$L$2103,"",0,1),""))</f>
        <v>UND</v>
      </c>
      <c r="H1001" s="52">
        <f t="array" ref="H1001">IF(B1001="","",IFERROR(XLOOKUP(B1001,DATA!$B$4:$B$2103,DATA!$E$4:$E$2103,0,0,1),0))</f>
        <v>102</v>
      </c>
      <c r="I1001" s="53">
        <f t="array" ref="I1001">IF(B1001="","",IFERROR(XLOOKUP(B1001,DATA!$B$4:$B$2103,DATA!$F$4:$F$2103,0,0,1),0))</f>
        <v>5163.792</v>
      </c>
      <c r="J1001" s="53">
        <f t="shared" si="1"/>
        <v>526706.784</v>
      </c>
      <c r="K1001" s="52">
        <f t="array" ref="K1001">IF(B1001="","",IFERROR(XLOOKUP(B1001,DATA!$B$4:$B$2103,DATA!$N$4:$N$2103,0,0,1),0))</f>
        <v>1214</v>
      </c>
      <c r="L1001" s="86">
        <f t="shared" si="2"/>
        <v>3.326027397</v>
      </c>
      <c r="M1001" s="52">
        <f t="array" ref="M1001">IF(B1001="","",IFERROR(XLOOKUP(B1001,DATA!$B$4:$B$2103,DATA!$P$4:$P$2103,0,0,1),0))</f>
        <v>0</v>
      </c>
      <c r="N1001" s="52">
        <f t="shared" si="3"/>
        <v>12</v>
      </c>
      <c r="O1001" s="52">
        <f t="shared" si="4"/>
        <v>35</v>
      </c>
      <c r="P1001" s="52">
        <f t="shared" si="5"/>
        <v>31</v>
      </c>
      <c r="Q1001" s="52" t="str">
        <f t="shared" si="6"/>
        <v>OPTIMO</v>
      </c>
      <c r="R1001" s="52" t="str">
        <f t="shared" si="7"/>
        <v>NIVEL OPTIMO</v>
      </c>
      <c r="S1001" s="52">
        <f t="shared" si="8"/>
        <v>0</v>
      </c>
      <c r="T1001" s="53">
        <f t="shared" si="9"/>
        <v>0</v>
      </c>
      <c r="U1001" s="52" t="str">
        <f t="array" ref="U1001">IF(B1001="","",IFERROR(XLOOKUP(B1001,DATA!$B$4:$B$2103,DATA!$M$4:$M$2103,"",0,1),""))</f>
        <v>A</v>
      </c>
      <c r="V1001" s="52" t="str">
        <f t="array" ref="V1001">IF(B1001="","",IFERROR(XLOOKUP(B1001,DATA!$B$4:$B$2103,DATA!$X$4:$X$2103,"",0,1),""))</f>
        <v>SU01E0202</v>
      </c>
      <c r="W1001" s="52" t="str">
        <f t="array" ref="W1001">IF(B1001="","",IFERROR(XLOOKUP(B1001,DATA!$B$4:$B$2103,DATA!$H$4:$H$2103,"",0,1),""))</f>
        <v>CARROCERIA</v>
      </c>
      <c r="X1001" s="52" t="str">
        <f t="shared" si="10"/>
        <v>2-ALTA</v>
      </c>
      <c r="Y1001" s="87" t="str">
        <f t="shared" si="11"/>
        <v/>
      </c>
      <c r="Z1001" s="52" t="str">
        <f t="shared" si="12"/>
        <v/>
      </c>
    </row>
    <row r="1002" ht="15.75" customHeight="1">
      <c r="B1002" s="47">
        <f>IF(DATA!B1002="","",DATA!B1002)</f>
        <v>80110122</v>
      </c>
      <c r="C1002" s="47">
        <f t="array" ref="C1002">IF(B1002="","",IFERROR(XLOOKUP(B1002,DATA!$B$4:$B$2103,DATA!$D$4:$D$2103,"",0,1),""))</f>
        <v>10953503</v>
      </c>
      <c r="D1002" s="47" t="str">
        <f t="array" ref="D1002">IF(B1002="","",IFERROR(XLOOKUP(B1002,DATA!$B$4:$B$2103,DATA!$C$4:$C$2103,"",0,1),""))</f>
        <v>CUBIERTA MECANISMO EXPULSION PEQUEÑA</v>
      </c>
      <c r="E1002" s="47">
        <f t="array" ref="E1002">IF(B1002="","",IFERROR(XLOOKUP(B1002,DATA!$B$4:$B$2103,DATA!$W$4:$W$2103,"",0,1),""))</f>
        <v>900603232</v>
      </c>
      <c r="F1002" s="47" t="str">
        <f t="array" ref="F1002">IF(B1002="","",IFERROR(XLOOKUP(E1002,PROVEEDORES!$A$2:$A$200,PROVEEDORES!$B$2:$B$200,"NO ENCONTRADO",0,1),""))</f>
        <v>COMERCIALIZADORA DE AUTOPARTES E INDUSTRIAL UNIVERSAL SAS</v>
      </c>
      <c r="G1002" s="47" t="str">
        <f t="array" ref="G1002">IF(B1002="","",IFERROR(XLOOKUP(B1002,DATA!$B$4:$B$2103,DATA!$L$4:$L$2103,"",0,1),""))</f>
        <v>UND</v>
      </c>
      <c r="H1002" s="47">
        <f t="array" ref="H1002">IF(B1002="","",IFERROR(XLOOKUP(B1002,DATA!$B$4:$B$2103,DATA!$E$4:$E$2103,0,0,1),0))</f>
        <v>1916</v>
      </c>
      <c r="I1002" s="48">
        <f t="array" ref="I1002">IF(B1002="","",IFERROR(XLOOKUP(B1002,DATA!$B$4:$B$2103,DATA!$F$4:$F$2103,0,0,1),0))</f>
        <v>999.6</v>
      </c>
      <c r="J1002" s="48">
        <f t="shared" si="1"/>
        <v>1915233.6</v>
      </c>
      <c r="K1002" s="47">
        <f t="array" ref="K1002">IF(B1002="","",IFERROR(XLOOKUP(B1002,DATA!$B$4:$B$2103,DATA!$N$4:$N$2103,0,0,1),0))</f>
        <v>84671</v>
      </c>
      <c r="L1002" s="85">
        <f t="shared" si="2"/>
        <v>231.9753425</v>
      </c>
      <c r="M1002" s="47">
        <f t="array" ref="M1002">IF(B1002="","",IFERROR(XLOOKUP(B1002,DATA!$B$4:$B$2103,DATA!$P$4:$P$2103,0,0,1),0))</f>
        <v>0</v>
      </c>
      <c r="N1002" s="47">
        <f t="shared" si="3"/>
        <v>812</v>
      </c>
      <c r="O1002" s="47">
        <f t="shared" si="4"/>
        <v>2436</v>
      </c>
      <c r="P1002" s="47">
        <f t="shared" si="5"/>
        <v>8</v>
      </c>
      <c r="Q1002" s="47" t="str">
        <f t="shared" si="6"/>
        <v>REORDEN INMEDIATO</v>
      </c>
      <c r="R1002" s="47" t="str">
        <f t="shared" si="7"/>
        <v>GENERAR OC EN 24H</v>
      </c>
      <c r="S1002" s="47">
        <f t="shared" si="8"/>
        <v>520</v>
      </c>
      <c r="T1002" s="48">
        <f t="shared" si="9"/>
        <v>519792</v>
      </c>
      <c r="U1002" s="47" t="str">
        <f t="array" ref="U1002">IF(B1002="","",IFERROR(XLOOKUP(B1002,DATA!$B$4:$B$2103,DATA!$M$4:$M$2103,"",0,1),""))</f>
        <v>A</v>
      </c>
      <c r="V1002" s="47" t="str">
        <f t="array" ref="V1002">IF(B1002="","",IFERROR(XLOOKUP(B1002,DATA!$B$4:$B$2103,DATA!$X$4:$X$2103,"",0,1),""))</f>
        <v>SU01D0201</v>
      </c>
      <c r="W1002" s="47" t="str">
        <f t="array" ref="W1002">IF(B1002="","",IFERROR(XLOOKUP(B1002,DATA!$B$4:$B$2103,DATA!$H$4:$H$2103,"",0,1),""))</f>
        <v>CARROCERIA</v>
      </c>
      <c r="X1002" s="47" t="str">
        <f t="shared" si="10"/>
        <v>2-ALTA</v>
      </c>
      <c r="Y1002" s="65" t="str">
        <f t="shared" si="11"/>
        <v/>
      </c>
      <c r="Z1002" s="47" t="str">
        <f t="shared" si="12"/>
        <v/>
      </c>
    </row>
    <row r="1003" ht="15.75" customHeight="1">
      <c r="B1003" s="52">
        <f>IF(DATA!B1003="","",DATA!B1003)</f>
        <v>80110123</v>
      </c>
      <c r="C1003" s="52">
        <f t="array" ref="C1003">IF(B1003="","",IFERROR(XLOOKUP(B1003,DATA!$B$4:$B$2103,DATA!$D$4:$D$2103,"",0,1),""))</f>
        <v>10945976</v>
      </c>
      <c r="D1003" s="52" t="str">
        <f t="array" ref="D1003">IF(B1003="","",IFERROR(XLOOKUP(B1003,DATA!$B$4:$B$2103,DATA!$C$4:$C$2103,"",0,1),""))</f>
        <v>ACABAMIENTO CONDUCTO LATERAL DERECHO</v>
      </c>
      <c r="E1003" s="52">
        <f t="array" ref="E1003">IF(B1003="","",IFERROR(XLOOKUP(B1003,DATA!$B$4:$B$2103,DATA!$W$4:$W$2103,"",0,1),""))</f>
        <v>900603232</v>
      </c>
      <c r="F1003" s="52" t="str">
        <f t="array" ref="F1003">IF(B1003="","",IFERROR(XLOOKUP(E1003,PROVEEDORES!$A$2:$A$200,PROVEEDORES!$B$2:$B$200,"NO ENCONTRADO",0,1),""))</f>
        <v>COMERCIALIZADORA DE AUTOPARTES E INDUSTRIAL UNIVERSAL SAS</v>
      </c>
      <c r="G1003" s="52" t="str">
        <f t="array" ref="G1003">IF(B1003="","",IFERROR(XLOOKUP(B1003,DATA!$B$4:$B$2103,DATA!$L$4:$L$2103,"",0,1),""))</f>
        <v>UND</v>
      </c>
      <c r="H1003" s="52">
        <f t="array" ref="H1003">IF(B1003="","",IFERROR(XLOOKUP(B1003,DATA!$B$4:$B$2103,DATA!$E$4:$E$2103,0,0,1),0))</f>
        <v>0</v>
      </c>
      <c r="I1003" s="53">
        <f t="array" ref="I1003">IF(B1003="","",IFERROR(XLOOKUP(B1003,DATA!$B$4:$B$2103,DATA!$F$4:$F$2103,0,0,1),0))</f>
        <v>39951.87</v>
      </c>
      <c r="J1003" s="53">
        <f t="shared" si="1"/>
        <v>0</v>
      </c>
      <c r="K1003" s="52">
        <f t="array" ref="K1003">IF(B1003="","",IFERROR(XLOOKUP(B1003,DATA!$B$4:$B$2103,DATA!$N$4:$N$2103,0,0,1),0))</f>
        <v>72</v>
      </c>
      <c r="L1003" s="86">
        <f t="shared" si="2"/>
        <v>0.197260274</v>
      </c>
      <c r="M1003" s="52">
        <f t="array" ref="M1003">IF(B1003="","",IFERROR(XLOOKUP(B1003,DATA!$B$4:$B$2103,DATA!$P$4:$P$2103,0,0,1),0))</f>
        <v>0</v>
      </c>
      <c r="N1003" s="52">
        <f t="shared" si="3"/>
        <v>1</v>
      </c>
      <c r="O1003" s="52">
        <f t="shared" si="4"/>
        <v>2</v>
      </c>
      <c r="P1003" s="52">
        <f t="shared" si="5"/>
        <v>0</v>
      </c>
      <c r="Q1003" s="52" t="str">
        <f t="shared" si="6"/>
        <v>CRITICO</v>
      </c>
      <c r="R1003" s="52" t="str">
        <f t="shared" si="7"/>
        <v>PEDIR INMEDIATAMENTE</v>
      </c>
      <c r="S1003" s="52">
        <f t="shared" si="8"/>
        <v>2</v>
      </c>
      <c r="T1003" s="53">
        <f t="shared" si="9"/>
        <v>79903.74</v>
      </c>
      <c r="U1003" s="52" t="str">
        <f t="array" ref="U1003">IF(B1003="","",IFERROR(XLOOKUP(B1003,DATA!$B$4:$B$2103,DATA!$M$4:$M$2103,"",0,1),""))</f>
        <v>A</v>
      </c>
      <c r="V1003" s="52" t="str">
        <f t="array" ref="V1003">IF(B1003="","",IFERROR(XLOOKUP(B1003,DATA!$B$4:$B$2103,DATA!$X$4:$X$2103,"",0,1),""))</f>
        <v>SU01D0205</v>
      </c>
      <c r="W1003" s="52" t="str">
        <f t="array" ref="W1003">IF(B1003="","",IFERROR(XLOOKUP(B1003,DATA!$B$4:$B$2103,DATA!$H$4:$H$2103,"",0,1),""))</f>
        <v>CARROCERIA</v>
      </c>
      <c r="X1003" s="52" t="str">
        <f t="shared" si="10"/>
        <v>1-MAXIMA</v>
      </c>
      <c r="Y1003" s="87">
        <f t="shared" si="11"/>
        <v>72.01003</v>
      </c>
      <c r="Z1003" s="52">
        <f t="shared" si="12"/>
        <v>80110123</v>
      </c>
    </row>
    <row r="1004" ht="15.75" customHeight="1">
      <c r="B1004" s="47">
        <f>IF(DATA!B1004="","",DATA!B1004)</f>
        <v>80110124</v>
      </c>
      <c r="C1004" s="47">
        <f t="array" ref="C1004">IF(B1004="","",IFERROR(XLOOKUP(B1004,DATA!$B$4:$B$2103,DATA!$D$4:$D$2103,"",0,1),""))</f>
        <v>10945978</v>
      </c>
      <c r="D1004" s="47" t="str">
        <f t="array" ref="D1004">IF(B1004="","",IFERROR(XLOOKUP(B1004,DATA!$B$4:$B$2103,DATA!$C$4:$C$2103,"",0,1),""))</f>
        <v>ACABAMIENTO CONDUCTO LATERAL IZQUIERDO</v>
      </c>
      <c r="E1004" s="47">
        <f t="array" ref="E1004">IF(B1004="","",IFERROR(XLOOKUP(B1004,DATA!$B$4:$B$2103,DATA!$W$4:$W$2103,"",0,1),""))</f>
        <v>900603232</v>
      </c>
      <c r="F1004" s="47" t="str">
        <f t="array" ref="F1004">IF(B1004="","",IFERROR(XLOOKUP(E1004,PROVEEDORES!$A$2:$A$200,PROVEEDORES!$B$2:$B$200,"NO ENCONTRADO",0,1),""))</f>
        <v>COMERCIALIZADORA DE AUTOPARTES E INDUSTRIAL UNIVERSAL SAS</v>
      </c>
      <c r="G1004" s="47" t="str">
        <f t="array" ref="G1004">IF(B1004="","",IFERROR(XLOOKUP(B1004,DATA!$B$4:$B$2103,DATA!$L$4:$L$2103,"",0,1),""))</f>
        <v>UND</v>
      </c>
      <c r="H1004" s="47">
        <f t="array" ref="H1004">IF(B1004="","",IFERROR(XLOOKUP(B1004,DATA!$B$4:$B$2103,DATA!$E$4:$E$2103,0,0,1),0))</f>
        <v>2</v>
      </c>
      <c r="I1004" s="48">
        <f t="array" ref="I1004">IF(B1004="","",IFERROR(XLOOKUP(B1004,DATA!$B$4:$B$2103,DATA!$F$4:$F$2103,0,0,1),0))</f>
        <v>23621.5</v>
      </c>
      <c r="J1004" s="48">
        <f t="shared" si="1"/>
        <v>47243</v>
      </c>
      <c r="K1004" s="47">
        <f t="array" ref="K1004">IF(B1004="","",IFERROR(XLOOKUP(B1004,DATA!$B$4:$B$2103,DATA!$N$4:$N$2103,0,0,1),0))</f>
        <v>71</v>
      </c>
      <c r="L1004" s="85">
        <f t="shared" si="2"/>
        <v>0.1945205479</v>
      </c>
      <c r="M1004" s="47">
        <f t="array" ref="M1004">IF(B1004="","",IFERROR(XLOOKUP(B1004,DATA!$B$4:$B$2103,DATA!$P$4:$P$2103,0,0,1),0))</f>
        <v>0</v>
      </c>
      <c r="N1004" s="47">
        <f t="shared" si="3"/>
        <v>1</v>
      </c>
      <c r="O1004" s="47">
        <f t="shared" si="4"/>
        <v>2</v>
      </c>
      <c r="P1004" s="47">
        <f t="shared" si="5"/>
        <v>10</v>
      </c>
      <c r="Q1004" s="47" t="str">
        <f t="shared" si="6"/>
        <v>REORDEN INMEDIATO</v>
      </c>
      <c r="R1004" s="47" t="str">
        <f t="shared" si="7"/>
        <v>GENERAR OC EN 24H</v>
      </c>
      <c r="S1004" s="47">
        <f t="shared" si="8"/>
        <v>0</v>
      </c>
      <c r="T1004" s="48">
        <f t="shared" si="9"/>
        <v>0</v>
      </c>
      <c r="U1004" s="47" t="str">
        <f t="array" ref="U1004">IF(B1004="","",IFERROR(XLOOKUP(B1004,DATA!$B$4:$B$2103,DATA!$M$4:$M$2103,"",0,1),""))</f>
        <v>A</v>
      </c>
      <c r="V1004" s="47" t="str">
        <f t="array" ref="V1004">IF(B1004="","",IFERROR(XLOOKUP(B1004,DATA!$B$4:$B$2103,DATA!$X$4:$X$2103,"",0,1),""))</f>
        <v>SU01D0205</v>
      </c>
      <c r="W1004" s="47" t="str">
        <f t="array" ref="W1004">IF(B1004="","",IFERROR(XLOOKUP(B1004,DATA!$B$4:$B$2103,DATA!$H$4:$H$2103,"",0,1),""))</f>
        <v>CARROCERIA</v>
      </c>
      <c r="X1004" s="47" t="str">
        <f t="shared" si="10"/>
        <v>2-ALTA</v>
      </c>
      <c r="Y1004" s="65" t="str">
        <f t="shared" si="11"/>
        <v/>
      </c>
      <c r="Z1004" s="47" t="str">
        <f t="shared" si="12"/>
        <v/>
      </c>
    </row>
    <row r="1005" ht="15.75" customHeight="1">
      <c r="B1005" s="52">
        <f>IF(DATA!B1005="","",DATA!B1005)</f>
        <v>80110125</v>
      </c>
      <c r="C1005" s="52">
        <f t="array" ref="C1005">IF(B1005="","",IFERROR(XLOOKUP(B1005,DATA!$B$4:$B$2103,DATA!$D$4:$D$2103,"",0,1),""))</f>
        <v>17201079</v>
      </c>
      <c r="D1005" s="52" t="str">
        <f t="array" ref="D1005">IF(B1005="","",IFERROR(XLOOKUP(B1005,DATA!$B$4:$B$2103,DATA!$C$4:$C$2103,"",0,1),""))</f>
        <v>CONJUNTO LUMINARIA DE MANTENIMIENTO</v>
      </c>
      <c r="E1005" s="52">
        <f t="array" ref="E1005">IF(B1005="","",IFERROR(XLOOKUP(B1005,DATA!$B$4:$B$2103,DATA!$W$4:$W$2103,"",0,1),""))</f>
        <v>830092963</v>
      </c>
      <c r="F1005" s="52" t="str">
        <f t="array" ref="F1005">IF(B1005="","",IFERROR(XLOOKUP(E1005,PROVEEDORES!$A$2:$A$200,PROVEEDORES!$B$2:$B$200,"NO ENCONTRADO",0,1),""))</f>
        <v>SUPERPOLO S.A.S</v>
      </c>
      <c r="G1005" s="52" t="str">
        <f t="array" ref="G1005">IF(B1005="","",IFERROR(XLOOKUP(B1005,DATA!$B$4:$B$2103,DATA!$L$4:$L$2103,"",0,1),""))</f>
        <v>UND</v>
      </c>
      <c r="H1005" s="52">
        <f t="array" ref="H1005">IF(B1005="","",IFERROR(XLOOKUP(B1005,DATA!$B$4:$B$2103,DATA!$E$4:$E$2103,0,0,1),0))</f>
        <v>50</v>
      </c>
      <c r="I1005" s="53">
        <f t="array" ref="I1005">IF(B1005="","",IFERROR(XLOOKUP(B1005,DATA!$B$4:$B$2103,DATA!$F$4:$F$2103,0,0,1),0))</f>
        <v>9247</v>
      </c>
      <c r="J1005" s="53">
        <f t="shared" si="1"/>
        <v>462350</v>
      </c>
      <c r="K1005" s="52">
        <f t="array" ref="K1005">IF(B1005="","",IFERROR(XLOOKUP(B1005,DATA!$B$4:$B$2103,DATA!$N$4:$N$2103,0,0,1),0))</f>
        <v>0</v>
      </c>
      <c r="L1005" s="86">
        <f t="shared" si="2"/>
        <v>0</v>
      </c>
      <c r="M1005" s="52">
        <f t="array" ref="M1005">IF(B1005="","",IFERROR(XLOOKUP(B1005,DATA!$B$4:$B$2103,DATA!$P$4:$P$2103,0,0,1),0))</f>
        <v>0</v>
      </c>
      <c r="N1005" s="52">
        <f t="shared" si="3"/>
        <v>0</v>
      </c>
      <c r="O1005" s="52">
        <f t="shared" si="4"/>
        <v>0</v>
      </c>
      <c r="P1005" s="52" t="str">
        <f t="shared" si="5"/>
        <v/>
      </c>
      <c r="Q1005" s="52" t="str">
        <f t="shared" si="6"/>
        <v>EXCESO</v>
      </c>
      <c r="R1005" s="52" t="str">
        <f t="shared" si="7"/>
        <v>EVALUAR REDUCCION</v>
      </c>
      <c r="S1005" s="52">
        <f t="shared" si="8"/>
        <v>0</v>
      </c>
      <c r="T1005" s="53">
        <f t="shared" si="9"/>
        <v>0</v>
      </c>
      <c r="U1005" s="52" t="str">
        <f t="array" ref="U1005">IF(B1005="","",IFERROR(XLOOKUP(B1005,DATA!$B$4:$B$2103,DATA!$M$4:$M$2103,"",0,1),""))</f>
        <v>A</v>
      </c>
      <c r="V1005" s="52" t="str">
        <f t="array" ref="V1005">IF(B1005="","",IFERROR(XLOOKUP(B1005,DATA!$B$4:$B$2103,DATA!$X$4:$X$2103,"",0,1),""))</f>
        <v>SU01C0106</v>
      </c>
      <c r="W1005" s="52" t="str">
        <f t="array" ref="W1005">IF(B1005="","",IFERROR(XLOOKUP(B1005,DATA!$B$4:$B$2103,DATA!$H$4:$H$2103,"",0,1),""))</f>
        <v>CARROCERIA</v>
      </c>
      <c r="X1005" s="52" t="str">
        <f t="shared" si="10"/>
        <v>2-ALTA</v>
      </c>
      <c r="Y1005" s="87" t="str">
        <f t="shared" si="11"/>
        <v/>
      </c>
      <c r="Z1005" s="52" t="str">
        <f t="shared" si="12"/>
        <v/>
      </c>
    </row>
    <row r="1006" ht="15.75" customHeight="1">
      <c r="B1006" s="47">
        <f>IF(DATA!B1006="","",DATA!B1006)</f>
        <v>80110126</v>
      </c>
      <c r="C1006" s="47">
        <f t="array" ref="C1006">IF(B1006="","",IFERROR(XLOOKUP(B1006,DATA!$B$4:$B$2103,DATA!$D$4:$D$2103,"",0,1),""))</f>
        <v>112577537</v>
      </c>
      <c r="D1006" s="47" t="str">
        <f t="array" ref="D1006">IF(B1006="","",IFERROR(XLOOKUP(B1006,DATA!$B$4:$B$2103,DATA!$C$4:$C$2103,"",0,1),""))</f>
        <v>CUBIERTA FONDO LUCES DE SALON</v>
      </c>
      <c r="E1006" s="47">
        <f t="array" ref="E1006">IF(B1006="","",IFERROR(XLOOKUP(B1006,DATA!$B$4:$B$2103,DATA!$W$4:$W$2103,"",0,1),""))</f>
        <v>830092963</v>
      </c>
      <c r="F1006" s="47" t="str">
        <f t="array" ref="F1006">IF(B1006="","",IFERROR(XLOOKUP(E1006,PROVEEDORES!$A$2:$A$200,PROVEEDORES!$B$2:$B$200,"NO ENCONTRADO",0,1),""))</f>
        <v>SUPERPOLO S.A.S</v>
      </c>
      <c r="G1006" s="47" t="str">
        <f t="array" ref="G1006">IF(B1006="","",IFERROR(XLOOKUP(B1006,DATA!$B$4:$B$2103,DATA!$L$4:$L$2103,"",0,1),""))</f>
        <v>UND</v>
      </c>
      <c r="H1006" s="47">
        <f t="array" ref="H1006">IF(B1006="","",IFERROR(XLOOKUP(B1006,DATA!$B$4:$B$2103,DATA!$E$4:$E$2103,0,0,1),0))</f>
        <v>0</v>
      </c>
      <c r="I1006" s="48">
        <f t="array" ref="I1006">IF(B1006="","",IFERROR(XLOOKUP(B1006,DATA!$B$4:$B$2103,DATA!$F$4:$F$2103,0,0,1),0))</f>
        <v>0</v>
      </c>
      <c r="J1006" s="48">
        <f t="shared" si="1"/>
        <v>0</v>
      </c>
      <c r="K1006" s="47">
        <f t="array" ref="K1006">IF(B1006="","",IFERROR(XLOOKUP(B1006,DATA!$B$4:$B$2103,DATA!$N$4:$N$2103,0,0,1),0))</f>
        <v>0</v>
      </c>
      <c r="L1006" s="85">
        <f t="shared" si="2"/>
        <v>0</v>
      </c>
      <c r="M1006" s="47">
        <f t="array" ref="M1006">IF(B1006="","",IFERROR(XLOOKUP(B1006,DATA!$B$4:$B$2103,DATA!$P$4:$P$2103,0,0,1),0))</f>
        <v>0</v>
      </c>
      <c r="N1006" s="47">
        <f t="shared" si="3"/>
        <v>0</v>
      </c>
      <c r="O1006" s="47">
        <f t="shared" si="4"/>
        <v>0</v>
      </c>
      <c r="P1006" s="47" t="str">
        <f t="shared" si="5"/>
        <v/>
      </c>
      <c r="Q1006" s="47" t="str">
        <f t="shared" si="6"/>
        <v>CRITICO</v>
      </c>
      <c r="R1006" s="47" t="str">
        <f t="shared" si="7"/>
        <v>PEDIR INMEDIATAMENTE</v>
      </c>
      <c r="S1006" s="47">
        <f t="shared" si="8"/>
        <v>0</v>
      </c>
      <c r="T1006" s="48">
        <f t="shared" si="9"/>
        <v>0</v>
      </c>
      <c r="U1006" s="47" t="str">
        <f t="array" ref="U1006">IF(B1006="","",IFERROR(XLOOKUP(B1006,DATA!$B$4:$B$2103,DATA!$M$4:$M$2103,"",0,1),""))</f>
        <v>A</v>
      </c>
      <c r="V1006" s="47" t="str">
        <f t="array" ref="V1006">IF(B1006="","",IFERROR(XLOOKUP(B1006,DATA!$B$4:$B$2103,DATA!$X$4:$X$2103,"",0,1),""))</f>
        <v>A1</v>
      </c>
      <c r="W1006" s="47" t="str">
        <f t="array" ref="W1006">IF(B1006="","",IFERROR(XLOOKUP(B1006,DATA!$B$4:$B$2103,DATA!$H$4:$H$2103,"",0,1),""))</f>
        <v>CARROCERIA</v>
      </c>
      <c r="X1006" s="47" t="str">
        <f t="shared" si="10"/>
        <v>1-MAXIMA</v>
      </c>
      <c r="Y1006" s="65" t="str">
        <f t="shared" si="11"/>
        <v/>
      </c>
      <c r="Z1006" s="47">
        <f t="shared" si="12"/>
        <v>80110126</v>
      </c>
    </row>
    <row r="1007" ht="15.75" customHeight="1">
      <c r="B1007" s="52">
        <f>IF(DATA!B1007="","",DATA!B1007)</f>
        <v>80110127</v>
      </c>
      <c r="C1007" s="52">
        <f t="array" ref="C1007">IF(B1007="","",IFERROR(XLOOKUP(B1007,DATA!$B$4:$B$2103,DATA!$D$4:$D$2103,"",0,1),""))</f>
        <v>10895849</v>
      </c>
      <c r="D1007" s="52" t="str">
        <f t="array" ref="D1007">IF(B1007="","",IFERROR(XLOOKUP(B1007,DATA!$B$4:$B$2103,DATA!$C$4:$C$2103,"",0,1),""))</f>
        <v>ACRÍLICO EMERGENCIA CLARABOYA TRANSTEC</v>
      </c>
      <c r="E1007" s="52">
        <f t="array" ref="E1007">IF(B1007="","",IFERROR(XLOOKUP(B1007,DATA!$B$4:$B$2103,DATA!$W$4:$W$2103,"",0,1),""))</f>
        <v>900603232</v>
      </c>
      <c r="F1007" s="52" t="str">
        <f t="array" ref="F1007">IF(B1007="","",IFERROR(XLOOKUP(E1007,PROVEEDORES!$A$2:$A$200,PROVEEDORES!$B$2:$B$200,"NO ENCONTRADO",0,1),""))</f>
        <v>COMERCIALIZADORA DE AUTOPARTES E INDUSTRIAL UNIVERSAL SAS</v>
      </c>
      <c r="G1007" s="52" t="str">
        <f t="array" ref="G1007">IF(B1007="","",IFERROR(XLOOKUP(B1007,DATA!$B$4:$B$2103,DATA!$L$4:$L$2103,"",0,1),""))</f>
        <v>UND</v>
      </c>
      <c r="H1007" s="52">
        <f t="array" ref="H1007">IF(B1007="","",IFERROR(XLOOKUP(B1007,DATA!$B$4:$B$2103,DATA!$E$4:$E$2103,0,0,1),0))</f>
        <v>38</v>
      </c>
      <c r="I1007" s="53">
        <f t="array" ref="I1007">IF(B1007="","",IFERROR(XLOOKUP(B1007,DATA!$B$4:$B$2103,DATA!$F$4:$F$2103,0,0,1),0))</f>
        <v>3799.67</v>
      </c>
      <c r="J1007" s="53">
        <f t="shared" si="1"/>
        <v>144387.46</v>
      </c>
      <c r="K1007" s="52">
        <f t="array" ref="K1007">IF(B1007="","",IFERROR(XLOOKUP(B1007,DATA!$B$4:$B$2103,DATA!$N$4:$N$2103,0,0,1),0))</f>
        <v>3117</v>
      </c>
      <c r="L1007" s="86">
        <f t="shared" si="2"/>
        <v>8.539726027</v>
      </c>
      <c r="M1007" s="52">
        <f t="array" ref="M1007">IF(B1007="","",IFERROR(XLOOKUP(B1007,DATA!$B$4:$B$2103,DATA!$P$4:$P$2103,0,0,1),0))</f>
        <v>0</v>
      </c>
      <c r="N1007" s="52">
        <f t="shared" si="3"/>
        <v>30</v>
      </c>
      <c r="O1007" s="52">
        <f t="shared" si="4"/>
        <v>90</v>
      </c>
      <c r="P1007" s="52">
        <f t="shared" si="5"/>
        <v>4</v>
      </c>
      <c r="Q1007" s="52" t="str">
        <f t="shared" si="6"/>
        <v>REORDEN INMEDIATO</v>
      </c>
      <c r="R1007" s="52" t="str">
        <f t="shared" si="7"/>
        <v>GENERAR OC EN 24H</v>
      </c>
      <c r="S1007" s="52">
        <f t="shared" si="8"/>
        <v>52</v>
      </c>
      <c r="T1007" s="53">
        <f t="shared" si="9"/>
        <v>197582.84</v>
      </c>
      <c r="U1007" s="52" t="str">
        <f t="array" ref="U1007">IF(B1007="","",IFERROR(XLOOKUP(B1007,DATA!$B$4:$B$2103,DATA!$M$4:$M$2103,"",0,1),""))</f>
        <v>A</v>
      </c>
      <c r="V1007" s="52" t="str">
        <f t="array" ref="V1007">IF(B1007="","",IFERROR(XLOOKUP(B1007,DATA!$B$4:$B$2103,DATA!$X$4:$X$2103,"",0,1),""))</f>
        <v>SU01D0206</v>
      </c>
      <c r="W1007" s="52" t="str">
        <f t="array" ref="W1007">IF(B1007="","",IFERROR(XLOOKUP(B1007,DATA!$B$4:$B$2103,DATA!$H$4:$H$2103,"",0,1),""))</f>
        <v>CARROCERIA</v>
      </c>
      <c r="X1007" s="52" t="str">
        <f t="shared" si="10"/>
        <v>2-ALTA</v>
      </c>
      <c r="Y1007" s="87" t="str">
        <f t="shared" si="11"/>
        <v/>
      </c>
      <c r="Z1007" s="52" t="str">
        <f t="shared" si="12"/>
        <v/>
      </c>
    </row>
    <row r="1008" ht="15.75" customHeight="1">
      <c r="B1008" s="47">
        <f>IF(DATA!B1008="","",DATA!B1008)</f>
        <v>80110128</v>
      </c>
      <c r="C1008" s="47">
        <f t="array" ref="C1008">IF(B1008="","",IFERROR(XLOOKUP(B1008,DATA!$B$4:$B$2103,DATA!$D$4:$D$2103,"",0,1),""))</f>
        <v>10739650</v>
      </c>
      <c r="D1008" s="47" t="str">
        <f t="array" ref="D1008">IF(B1008="","",IFERROR(XLOOKUP(B1008,DATA!$B$4:$B$2103,DATA!$C$4:$C$2103,"",0,1),""))</f>
        <v>CUBIERTA VALVULA DESPRESURIZADORA TRANSLUCIDA</v>
      </c>
      <c r="E1008" s="47">
        <f t="array" ref="E1008">IF(B1008="","",IFERROR(XLOOKUP(B1008,DATA!$B$4:$B$2103,DATA!$W$4:$W$2103,"",0,1),""))</f>
        <v>900603232</v>
      </c>
      <c r="F1008" s="47" t="str">
        <f t="array" ref="F1008">IF(B1008="","",IFERROR(XLOOKUP(E1008,PROVEEDORES!$A$2:$A$200,PROVEEDORES!$B$2:$B$200,"NO ENCONTRADO",0,1),""))</f>
        <v>COMERCIALIZADORA DE AUTOPARTES E INDUSTRIAL UNIVERSAL SAS</v>
      </c>
      <c r="G1008" s="47" t="str">
        <f t="array" ref="G1008">IF(B1008="","",IFERROR(XLOOKUP(B1008,DATA!$B$4:$B$2103,DATA!$L$4:$L$2103,"",0,1),""))</f>
        <v>UND</v>
      </c>
      <c r="H1008" s="47">
        <f t="array" ref="H1008">IF(B1008="","",IFERROR(XLOOKUP(B1008,DATA!$B$4:$B$2103,DATA!$E$4:$E$2103,0,0,1),0))</f>
        <v>219</v>
      </c>
      <c r="I1008" s="48">
        <f t="array" ref="I1008">IF(B1008="","",IFERROR(XLOOKUP(B1008,DATA!$B$4:$B$2103,DATA!$F$4:$F$2103,0,0,1),0))</f>
        <v>1535.1</v>
      </c>
      <c r="J1008" s="48">
        <f t="shared" si="1"/>
        <v>336186.9</v>
      </c>
      <c r="K1008" s="47">
        <f t="array" ref="K1008">IF(B1008="","",IFERROR(XLOOKUP(B1008,DATA!$B$4:$B$2103,DATA!$N$4:$N$2103,0,0,1),0))</f>
        <v>9225</v>
      </c>
      <c r="L1008" s="85">
        <f t="shared" si="2"/>
        <v>25.2739726</v>
      </c>
      <c r="M1008" s="47">
        <f t="array" ref="M1008">IF(B1008="","",IFERROR(XLOOKUP(B1008,DATA!$B$4:$B$2103,DATA!$P$4:$P$2103,0,0,1),0))</f>
        <v>0</v>
      </c>
      <c r="N1008" s="47">
        <f t="shared" si="3"/>
        <v>88</v>
      </c>
      <c r="O1008" s="47">
        <f t="shared" si="4"/>
        <v>265</v>
      </c>
      <c r="P1008" s="47">
        <f t="shared" si="5"/>
        <v>9</v>
      </c>
      <c r="Q1008" s="47" t="str">
        <f t="shared" si="6"/>
        <v>REORDEN INMEDIATO</v>
      </c>
      <c r="R1008" s="47" t="str">
        <f t="shared" si="7"/>
        <v>GENERAR OC EN 24H</v>
      </c>
      <c r="S1008" s="47">
        <f t="shared" si="8"/>
        <v>46</v>
      </c>
      <c r="T1008" s="48">
        <f t="shared" si="9"/>
        <v>70614.6</v>
      </c>
      <c r="U1008" s="47" t="str">
        <f t="array" ref="U1008">IF(B1008="","",IFERROR(XLOOKUP(B1008,DATA!$B$4:$B$2103,DATA!$M$4:$M$2103,"",0,1),""))</f>
        <v>A</v>
      </c>
      <c r="V1008" s="47" t="str">
        <f t="array" ref="V1008">IF(B1008="","",IFERROR(XLOOKUP(B1008,DATA!$B$4:$B$2103,DATA!$X$4:$X$2103,"",0,1),""))</f>
        <v>SU01D0105</v>
      </c>
      <c r="W1008" s="47" t="str">
        <f t="array" ref="W1008">IF(B1008="","",IFERROR(XLOOKUP(B1008,DATA!$B$4:$B$2103,DATA!$H$4:$H$2103,"",0,1),""))</f>
        <v>CARROCERIA</v>
      </c>
      <c r="X1008" s="47" t="str">
        <f t="shared" si="10"/>
        <v>2-ALTA</v>
      </c>
      <c r="Y1008" s="65" t="str">
        <f t="shared" si="11"/>
        <v/>
      </c>
      <c r="Z1008" s="47" t="str">
        <f t="shared" si="12"/>
        <v/>
      </c>
    </row>
    <row r="1009" ht="15.75" customHeight="1">
      <c r="B1009" s="52">
        <f>IF(DATA!B1009="","",DATA!B1009)</f>
        <v>80110129</v>
      </c>
      <c r="C1009" s="52">
        <f t="array" ref="C1009">IF(B1009="","",IFERROR(XLOOKUP(B1009,DATA!$B$4:$B$2103,DATA!$D$4:$D$2103,"",0,1),""))</f>
        <v>2417</v>
      </c>
      <c r="D1009" s="52" t="str">
        <f t="array" ref="D1009">IF(B1009="","",IFERROR(XLOOKUP(B1009,DATA!$B$4:$B$2103,DATA!$C$4:$C$2103,"",0,1),""))</f>
        <v>JUEGO MACHO A CARBON X3 RO 3/8 SUPER</v>
      </c>
      <c r="E1009" s="52">
        <f t="array" ref="E1009">IF(B1009="","",IFERROR(XLOOKUP(B1009,DATA!$B$4:$B$2103,DATA!$W$4:$W$2103,"",0,1),""))</f>
        <v>900449648</v>
      </c>
      <c r="F1009" s="52" t="str">
        <f t="array" ref="F1009">IF(B1009="","",IFERROR(XLOOKUP(E1009,PROVEEDORES!$A$2:$A$200,PROVEEDORES!$B$2:$B$200,"NO ENCONTRADO",0,1),""))</f>
        <v>SUMILOGISTICA S.A.S.</v>
      </c>
      <c r="G1009" s="52" t="str">
        <f t="array" ref="G1009">IF(B1009="","",IFERROR(XLOOKUP(B1009,DATA!$B$4:$B$2103,DATA!$L$4:$L$2103,"",0,1),""))</f>
        <v>UND</v>
      </c>
      <c r="H1009" s="52">
        <f t="array" ref="H1009">IF(B1009="","",IFERROR(XLOOKUP(B1009,DATA!$B$4:$B$2103,DATA!$E$4:$E$2103,0,0,1),0))</f>
        <v>0</v>
      </c>
      <c r="I1009" s="53">
        <f t="array" ref="I1009">IF(B1009="","",IFERROR(XLOOKUP(B1009,DATA!$B$4:$B$2103,DATA!$F$4:$F$2103,0,0,1),0))</f>
        <v>0</v>
      </c>
      <c r="J1009" s="53">
        <f t="shared" si="1"/>
        <v>0</v>
      </c>
      <c r="K1009" s="52">
        <f t="array" ref="K1009">IF(B1009="","",IFERROR(XLOOKUP(B1009,DATA!$B$4:$B$2103,DATA!$N$4:$N$2103,0,0,1),0))</f>
        <v>1</v>
      </c>
      <c r="L1009" s="86">
        <f t="shared" si="2"/>
        <v>0.002739726027</v>
      </c>
      <c r="M1009" s="52">
        <f t="array" ref="M1009">IF(B1009="","",IFERROR(XLOOKUP(B1009,DATA!$B$4:$B$2103,DATA!$P$4:$P$2103,0,0,1),0))</f>
        <v>0</v>
      </c>
      <c r="N1009" s="52">
        <f t="shared" si="3"/>
        <v>0</v>
      </c>
      <c r="O1009" s="52">
        <f t="shared" si="4"/>
        <v>0</v>
      </c>
      <c r="P1009" s="52">
        <f t="shared" si="5"/>
        <v>0</v>
      </c>
      <c r="Q1009" s="52" t="str">
        <f t="shared" si="6"/>
        <v>CRITICO</v>
      </c>
      <c r="R1009" s="52" t="str">
        <f t="shared" si="7"/>
        <v>PEDIR INMEDIATAMENTE</v>
      </c>
      <c r="S1009" s="52">
        <f t="shared" si="8"/>
        <v>0</v>
      </c>
      <c r="T1009" s="53">
        <f t="shared" si="9"/>
        <v>0</v>
      </c>
      <c r="U1009" s="52" t="str">
        <f t="array" ref="U1009">IF(B1009="","",IFERROR(XLOOKUP(B1009,DATA!$B$4:$B$2103,DATA!$M$4:$M$2103,"",0,1),""))</f>
        <v>A</v>
      </c>
      <c r="V1009" s="52" t="str">
        <f t="array" ref="V1009">IF(B1009="","",IFERROR(XLOOKUP(B1009,DATA!$B$4:$B$2103,DATA!$X$4:$X$2103,"",0,1),""))</f>
        <v>A1</v>
      </c>
      <c r="W1009" s="52" t="str">
        <f t="array" ref="W1009">IF(B1009="","",IFERROR(XLOOKUP(B1009,DATA!$B$4:$B$2103,DATA!$H$4:$H$2103,"",0,1),""))</f>
        <v>CARROCERIA</v>
      </c>
      <c r="X1009" s="52" t="str">
        <f t="shared" si="10"/>
        <v>1-MAXIMA</v>
      </c>
      <c r="Y1009" s="87">
        <f t="shared" si="11"/>
        <v>1.01009</v>
      </c>
      <c r="Z1009" s="52">
        <f t="shared" si="12"/>
        <v>80110129</v>
      </c>
    </row>
    <row r="1010" ht="15.75" customHeight="1">
      <c r="B1010" s="47">
        <f>IF(DATA!B1010="","",DATA!B1010)</f>
        <v>80110130</v>
      </c>
      <c r="C1010" s="47">
        <f t="array" ref="C1010">IF(B1010="","",IFERROR(XLOOKUP(B1010,DATA!$B$4:$B$2103,DATA!$D$4:$D$2103,"",0,1),""))</f>
        <v>2432</v>
      </c>
      <c r="D1010" s="47" t="str">
        <f t="array" ref="D1010">IF(B1010="","",IFERROR(XLOOKUP(B1010,DATA!$B$4:$B$2103,DATA!$C$4:$C$2103,"",0,1),""))</f>
        <v>TORNILLO HEXAGONAL 3/8"*1"</v>
      </c>
      <c r="E1010" s="47">
        <f t="array" ref="E1010">IF(B1010="","",IFERROR(XLOOKUP(B1010,DATA!$B$4:$B$2103,DATA!$W$4:$W$2103,"",0,1),""))</f>
        <v>900449648</v>
      </c>
      <c r="F1010" s="47" t="str">
        <f t="array" ref="F1010">IF(B1010="","",IFERROR(XLOOKUP(E1010,PROVEEDORES!$A$2:$A$200,PROVEEDORES!$B$2:$B$200,"NO ENCONTRADO",0,1),""))</f>
        <v>SUMILOGISTICA S.A.S.</v>
      </c>
      <c r="G1010" s="47" t="str">
        <f t="array" ref="G1010">IF(B1010="","",IFERROR(XLOOKUP(B1010,DATA!$B$4:$B$2103,DATA!$L$4:$L$2103,"",0,1),""))</f>
        <v>UND</v>
      </c>
      <c r="H1010" s="47">
        <f t="array" ref="H1010">IF(B1010="","",IFERROR(XLOOKUP(B1010,DATA!$B$4:$B$2103,DATA!$E$4:$E$2103,0,0,1),0))</f>
        <v>870</v>
      </c>
      <c r="I1010" s="48">
        <f t="array" ref="I1010">IF(B1010="","",IFERROR(XLOOKUP(B1010,DATA!$B$4:$B$2103,DATA!$F$4:$F$2103,0,0,1),0))</f>
        <v>562.87</v>
      </c>
      <c r="J1010" s="48">
        <f t="shared" si="1"/>
        <v>489696.9</v>
      </c>
      <c r="K1010" s="47">
        <f t="array" ref="K1010">IF(B1010="","",IFERROR(XLOOKUP(B1010,DATA!$B$4:$B$2103,DATA!$N$4:$N$2103,0,0,1),0))</f>
        <v>36752</v>
      </c>
      <c r="L1010" s="85">
        <f t="shared" si="2"/>
        <v>100.690411</v>
      </c>
      <c r="M1010" s="47">
        <f t="array" ref="M1010">IF(B1010="","",IFERROR(XLOOKUP(B1010,DATA!$B$4:$B$2103,DATA!$P$4:$P$2103,0,0,1),0))</f>
        <v>0</v>
      </c>
      <c r="N1010" s="47">
        <f t="shared" si="3"/>
        <v>352</v>
      </c>
      <c r="O1010" s="47">
        <f t="shared" si="4"/>
        <v>1057</v>
      </c>
      <c r="P1010" s="47">
        <f t="shared" si="5"/>
        <v>9</v>
      </c>
      <c r="Q1010" s="47" t="str">
        <f t="shared" si="6"/>
        <v>REORDEN INMEDIATO</v>
      </c>
      <c r="R1010" s="47" t="str">
        <f t="shared" si="7"/>
        <v>GENERAR OC EN 24H</v>
      </c>
      <c r="S1010" s="47">
        <f t="shared" si="8"/>
        <v>187</v>
      </c>
      <c r="T1010" s="48">
        <f t="shared" si="9"/>
        <v>105256.69</v>
      </c>
      <c r="U1010" s="47" t="str">
        <f t="array" ref="U1010">IF(B1010="","",IFERROR(XLOOKUP(B1010,DATA!$B$4:$B$2103,DATA!$M$4:$M$2103,"",0,1),""))</f>
        <v>A</v>
      </c>
      <c r="V1010" s="47" t="str">
        <f t="array" ref="V1010">IF(B1010="","",IFERROR(XLOOKUP(B1010,DATA!$B$4:$B$2103,DATA!$X$4:$X$2103,"",0,1),""))</f>
        <v>SU01D0203</v>
      </c>
      <c r="W1010" s="47" t="str">
        <f t="array" ref="W1010">IF(B1010="","",IFERROR(XLOOKUP(B1010,DATA!$B$4:$B$2103,DATA!$H$4:$H$2103,"",0,1),""))</f>
        <v>CARROCERIA</v>
      </c>
      <c r="X1010" s="47" t="str">
        <f t="shared" si="10"/>
        <v>2-ALTA</v>
      </c>
      <c r="Y1010" s="65" t="str">
        <f t="shared" si="11"/>
        <v/>
      </c>
      <c r="Z1010" s="47" t="str">
        <f t="shared" si="12"/>
        <v/>
      </c>
    </row>
    <row r="1011" ht="15.75" customHeight="1">
      <c r="B1011" s="52">
        <f>IF(DATA!B1011="","",DATA!B1011)</f>
        <v>80110131</v>
      </c>
      <c r="C1011" s="52">
        <f t="array" ref="C1011">IF(B1011="","",IFERROR(XLOOKUP(B1011,DATA!$B$4:$B$2103,DATA!$D$4:$D$2103,"",0,1),""))</f>
        <v>2250</v>
      </c>
      <c r="D1011" s="52" t="str">
        <f t="array" ref="D1011">IF(B1011="","",IFERROR(XLOOKUP(B1011,DATA!$B$4:$B$2103,DATA!$C$4:$C$2103,"",0,1),""))</f>
        <v>TORNILLO KALAT M8*3/4" PUNTA AGUJA</v>
      </c>
      <c r="E1011" s="52">
        <f t="array" ref="E1011">IF(B1011="","",IFERROR(XLOOKUP(B1011,DATA!$B$4:$B$2103,DATA!$W$4:$W$2103,"",0,1),""))</f>
        <v>900449648</v>
      </c>
      <c r="F1011" s="52" t="str">
        <f t="array" ref="F1011">IF(B1011="","",IFERROR(XLOOKUP(E1011,PROVEEDORES!$A$2:$A$200,PROVEEDORES!$B$2:$B$200,"NO ENCONTRADO",0,1),""))</f>
        <v>SUMILOGISTICA S.A.S.</v>
      </c>
      <c r="G1011" s="52" t="str">
        <f t="array" ref="G1011">IF(B1011="","",IFERROR(XLOOKUP(B1011,DATA!$B$4:$B$2103,DATA!$L$4:$L$2103,"",0,1),""))</f>
        <v>UND</v>
      </c>
      <c r="H1011" s="52">
        <f t="array" ref="H1011">IF(B1011="","",IFERROR(XLOOKUP(B1011,DATA!$B$4:$B$2103,DATA!$E$4:$E$2103,0,0,1),0))</f>
        <v>0</v>
      </c>
      <c r="I1011" s="53">
        <f t="array" ref="I1011">IF(B1011="","",IFERROR(XLOOKUP(B1011,DATA!$B$4:$B$2103,DATA!$F$4:$F$2103,0,0,1),0))</f>
        <v>0</v>
      </c>
      <c r="J1011" s="53">
        <f t="shared" si="1"/>
        <v>0</v>
      </c>
      <c r="K1011" s="52">
        <f t="array" ref="K1011">IF(B1011="","",IFERROR(XLOOKUP(B1011,DATA!$B$4:$B$2103,DATA!$N$4:$N$2103,0,0,1),0))</f>
        <v>200</v>
      </c>
      <c r="L1011" s="86">
        <f t="shared" si="2"/>
        <v>0.5479452055</v>
      </c>
      <c r="M1011" s="52">
        <f t="array" ref="M1011">IF(B1011="","",IFERROR(XLOOKUP(B1011,DATA!$B$4:$B$2103,DATA!$P$4:$P$2103,0,0,1),0))</f>
        <v>0</v>
      </c>
      <c r="N1011" s="52">
        <f t="shared" si="3"/>
        <v>2</v>
      </c>
      <c r="O1011" s="52">
        <f t="shared" si="4"/>
        <v>6</v>
      </c>
      <c r="P1011" s="52">
        <f t="shared" si="5"/>
        <v>0</v>
      </c>
      <c r="Q1011" s="52" t="str">
        <f t="shared" si="6"/>
        <v>CRITICO</v>
      </c>
      <c r="R1011" s="52" t="str">
        <f t="shared" si="7"/>
        <v>PEDIR INMEDIATAMENTE</v>
      </c>
      <c r="S1011" s="52">
        <f t="shared" si="8"/>
        <v>6</v>
      </c>
      <c r="T1011" s="53">
        <f t="shared" si="9"/>
        <v>0</v>
      </c>
      <c r="U1011" s="52" t="str">
        <f t="array" ref="U1011">IF(B1011="","",IFERROR(XLOOKUP(B1011,DATA!$B$4:$B$2103,DATA!$M$4:$M$2103,"",0,1),""))</f>
        <v>A</v>
      </c>
      <c r="V1011" s="52" t="str">
        <f t="array" ref="V1011">IF(B1011="","",IFERROR(XLOOKUP(B1011,DATA!$B$4:$B$2103,DATA!$X$4:$X$2103,"",0,1),""))</f>
        <v>A1</v>
      </c>
      <c r="W1011" s="52" t="str">
        <f t="array" ref="W1011">IF(B1011="","",IFERROR(XLOOKUP(B1011,DATA!$B$4:$B$2103,DATA!$H$4:$H$2103,"",0,1),""))</f>
        <v>CARROCERIA</v>
      </c>
      <c r="X1011" s="52" t="str">
        <f t="shared" si="10"/>
        <v>1-MAXIMA</v>
      </c>
      <c r="Y1011" s="87">
        <f t="shared" si="11"/>
        <v>200.01011</v>
      </c>
      <c r="Z1011" s="52">
        <f t="shared" si="12"/>
        <v>80110131</v>
      </c>
    </row>
    <row r="1012" ht="15.75" customHeight="1">
      <c r="B1012" s="47">
        <f>IF(DATA!B1012="","",DATA!B1012)</f>
        <v>80110133</v>
      </c>
      <c r="C1012" s="47">
        <f t="array" ref="C1012">IF(B1012="","",IFERROR(XLOOKUP(B1012,DATA!$B$4:$B$2103,DATA!$D$4:$D$2103,"",0,1),""))</f>
        <v>1495</v>
      </c>
      <c r="D1012" s="47" t="str">
        <f t="array" ref="D1012">IF(B1012="","",IFERROR(XLOOKUP(B1012,DATA!$B$4:$B$2103,DATA!$C$4:$C$2103,"",0,1),""))</f>
        <v>TORNILLO AVELLANADO M8*1"</v>
      </c>
      <c r="E1012" s="47">
        <f t="array" ref="E1012">IF(B1012="","",IFERROR(XLOOKUP(B1012,DATA!$B$4:$B$2103,DATA!$W$4:$W$2103,"",0,1),""))</f>
        <v>900449648</v>
      </c>
      <c r="F1012" s="47" t="str">
        <f t="array" ref="F1012">IF(B1012="","",IFERROR(XLOOKUP(E1012,PROVEEDORES!$A$2:$A$200,PROVEEDORES!$B$2:$B$200,"NO ENCONTRADO",0,1),""))</f>
        <v>SUMILOGISTICA S.A.S.</v>
      </c>
      <c r="G1012" s="47" t="str">
        <f t="array" ref="G1012">IF(B1012="","",IFERROR(XLOOKUP(B1012,DATA!$B$4:$B$2103,DATA!$L$4:$L$2103,"",0,1),""))</f>
        <v>UND</v>
      </c>
      <c r="H1012" s="47">
        <f t="array" ref="H1012">IF(B1012="","",IFERROR(XLOOKUP(B1012,DATA!$B$4:$B$2103,DATA!$E$4:$E$2103,0,0,1),0))</f>
        <v>316</v>
      </c>
      <c r="I1012" s="48">
        <f t="array" ref="I1012">IF(B1012="","",IFERROR(XLOOKUP(B1012,DATA!$B$4:$B$2103,DATA!$F$4:$F$2103,0,0,1),0))</f>
        <v>47.6</v>
      </c>
      <c r="J1012" s="48">
        <f t="shared" si="1"/>
        <v>15041.6</v>
      </c>
      <c r="K1012" s="47">
        <f t="array" ref="K1012">IF(B1012="","",IFERROR(XLOOKUP(B1012,DATA!$B$4:$B$2103,DATA!$N$4:$N$2103,0,0,1),0))</f>
        <v>39930</v>
      </c>
      <c r="L1012" s="85">
        <f t="shared" si="2"/>
        <v>109.3972603</v>
      </c>
      <c r="M1012" s="47">
        <f t="array" ref="M1012">IF(B1012="","",IFERROR(XLOOKUP(B1012,DATA!$B$4:$B$2103,DATA!$P$4:$P$2103,0,0,1),0))</f>
        <v>0</v>
      </c>
      <c r="N1012" s="47">
        <f t="shared" si="3"/>
        <v>383</v>
      </c>
      <c r="O1012" s="47">
        <f t="shared" si="4"/>
        <v>1149</v>
      </c>
      <c r="P1012" s="47">
        <f t="shared" si="5"/>
        <v>3</v>
      </c>
      <c r="Q1012" s="47" t="str">
        <f t="shared" si="6"/>
        <v>REORDEN INMEDIATO</v>
      </c>
      <c r="R1012" s="47" t="str">
        <f t="shared" si="7"/>
        <v>GENERAR OC EN 24H</v>
      </c>
      <c r="S1012" s="47">
        <f t="shared" si="8"/>
        <v>833</v>
      </c>
      <c r="T1012" s="48">
        <f t="shared" si="9"/>
        <v>39650.8</v>
      </c>
      <c r="U1012" s="47" t="str">
        <f t="array" ref="U1012">IF(B1012="","",IFERROR(XLOOKUP(B1012,DATA!$B$4:$B$2103,DATA!$M$4:$M$2103,"",0,1),""))</f>
        <v>A</v>
      </c>
      <c r="V1012" s="47" t="str">
        <f t="array" ref="V1012">IF(B1012="","",IFERROR(XLOOKUP(B1012,DATA!$B$4:$B$2103,DATA!$X$4:$X$2103,"",0,1),""))</f>
        <v>SU01D0202</v>
      </c>
      <c r="W1012" s="47" t="str">
        <f t="array" ref="W1012">IF(B1012="","",IFERROR(XLOOKUP(B1012,DATA!$B$4:$B$2103,DATA!$H$4:$H$2103,"",0,1),""))</f>
        <v>CARROCERIA</v>
      </c>
      <c r="X1012" s="47" t="str">
        <f t="shared" si="10"/>
        <v>2-ALTA</v>
      </c>
      <c r="Y1012" s="65" t="str">
        <f t="shared" si="11"/>
        <v/>
      </c>
      <c r="Z1012" s="47" t="str">
        <f t="shared" si="12"/>
        <v/>
      </c>
    </row>
    <row r="1013" ht="15.75" customHeight="1">
      <c r="B1013" s="52">
        <f>IF(DATA!B1013="","",DATA!B1013)</f>
        <v>80110134</v>
      </c>
      <c r="C1013" s="52">
        <f t="array" ref="C1013">IF(B1013="","",IFERROR(XLOOKUP(B1013,DATA!$B$4:$B$2103,DATA!$D$4:$D$2103,"",0,1),""))</f>
        <v>12040036</v>
      </c>
      <c r="D1013" s="52" t="str">
        <f t="array" ref="D1013">IF(B1013="","",IFERROR(XLOOKUP(B1013,DATA!$B$4:$B$2103,DATA!$C$4:$C$2103,"",0,1),""))</f>
        <v>CORTINA PARASOL</v>
      </c>
      <c r="E1013" s="52">
        <f t="array" ref="E1013">IF(B1013="","",IFERROR(XLOOKUP(B1013,DATA!$B$4:$B$2103,DATA!$W$4:$W$2103,"",0,1),""))</f>
        <v>900603232</v>
      </c>
      <c r="F1013" s="52" t="str">
        <f t="array" ref="F1013">IF(B1013="","",IFERROR(XLOOKUP(E1013,PROVEEDORES!$A$2:$A$200,PROVEEDORES!$B$2:$B$200,"NO ENCONTRADO",0,1),""))</f>
        <v>COMERCIALIZADORA DE AUTOPARTES E INDUSTRIAL UNIVERSAL SAS</v>
      </c>
      <c r="G1013" s="52" t="str">
        <f t="array" ref="G1013">IF(B1013="","",IFERROR(XLOOKUP(B1013,DATA!$B$4:$B$2103,DATA!$L$4:$L$2103,"",0,1),""))</f>
        <v>UND</v>
      </c>
      <c r="H1013" s="52">
        <f t="array" ref="H1013">IF(B1013="","",IFERROR(XLOOKUP(B1013,DATA!$B$4:$B$2103,DATA!$E$4:$E$2103,0,0,1),0))</f>
        <v>4</v>
      </c>
      <c r="I1013" s="53">
        <f t="array" ref="I1013">IF(B1013="","",IFERROR(XLOOKUP(B1013,DATA!$B$4:$B$2103,DATA!$F$4:$F$2103,0,0,1),0))</f>
        <v>216000.5</v>
      </c>
      <c r="J1013" s="53">
        <f t="shared" si="1"/>
        <v>864002</v>
      </c>
      <c r="K1013" s="52">
        <f t="array" ref="K1013">IF(B1013="","",IFERROR(XLOOKUP(B1013,DATA!$B$4:$B$2103,DATA!$N$4:$N$2103,0,0,1),0))</f>
        <v>110</v>
      </c>
      <c r="L1013" s="86">
        <f t="shared" si="2"/>
        <v>0.301369863</v>
      </c>
      <c r="M1013" s="52">
        <f t="array" ref="M1013">IF(B1013="","",IFERROR(XLOOKUP(B1013,DATA!$B$4:$B$2103,DATA!$P$4:$P$2103,0,0,1),0))</f>
        <v>0</v>
      </c>
      <c r="N1013" s="52">
        <f t="shared" si="3"/>
        <v>1</v>
      </c>
      <c r="O1013" s="52">
        <f t="shared" si="4"/>
        <v>3</v>
      </c>
      <c r="P1013" s="52">
        <f t="shared" si="5"/>
        <v>13</v>
      </c>
      <c r="Q1013" s="52" t="str">
        <f t="shared" si="6"/>
        <v>PRECAUCION</v>
      </c>
      <c r="R1013" s="52" t="str">
        <f t="shared" si="7"/>
        <v>MONITOREAR 48H</v>
      </c>
      <c r="S1013" s="52">
        <f t="shared" si="8"/>
        <v>0</v>
      </c>
      <c r="T1013" s="53">
        <f t="shared" si="9"/>
        <v>0</v>
      </c>
      <c r="U1013" s="52" t="str">
        <f t="array" ref="U1013">IF(B1013="","",IFERROR(XLOOKUP(B1013,DATA!$B$4:$B$2103,DATA!$M$4:$M$2103,"",0,1),""))</f>
        <v>B</v>
      </c>
      <c r="V1013" s="52" t="str">
        <f t="array" ref="V1013">IF(B1013="","",IFERROR(XLOOKUP(B1013,DATA!$B$4:$B$2103,DATA!$X$4:$X$2103,"",0,1),""))</f>
        <v>SU01D0108</v>
      </c>
      <c r="W1013" s="52" t="str">
        <f t="array" ref="W1013">IF(B1013="","",IFERROR(XLOOKUP(B1013,DATA!$B$4:$B$2103,DATA!$H$4:$H$2103,"",0,1),""))</f>
        <v>CARROCERIA</v>
      </c>
      <c r="X1013" s="52" t="str">
        <f t="shared" si="10"/>
        <v>3-MEDIA</v>
      </c>
      <c r="Y1013" s="87" t="str">
        <f t="shared" si="11"/>
        <v/>
      </c>
      <c r="Z1013" s="52" t="str">
        <f t="shared" si="12"/>
        <v/>
      </c>
    </row>
    <row r="1014" ht="15.75" customHeight="1">
      <c r="B1014" s="47">
        <f>IF(DATA!B1014="","",DATA!B1014)</f>
        <v>80110135</v>
      </c>
      <c r="C1014" s="47">
        <f t="array" ref="C1014">IF(B1014="","",IFERROR(XLOOKUP(B1014,DATA!$B$4:$B$2103,DATA!$D$4:$D$2103,"",0,1),""))</f>
        <v>10971199</v>
      </c>
      <c r="D1014" s="47" t="str">
        <f t="array" ref="D1014">IF(B1014="","",IFERROR(XLOOKUP(B1014,DATA!$B$4:$B$2103,DATA!$C$4:$C$2103,"",0,1),""))</f>
        <v>SELIGRAFIA INTERRUPTOR ANGEL GUARDIAN</v>
      </c>
      <c r="E1014" s="47">
        <f t="array" ref="E1014">IF(B1014="","",IFERROR(XLOOKUP(B1014,DATA!$B$4:$B$2103,DATA!$W$4:$W$2103,"",0,1),""))</f>
        <v>830092963</v>
      </c>
      <c r="F1014" s="47" t="str">
        <f t="array" ref="F1014">IF(B1014="","",IFERROR(XLOOKUP(E1014,PROVEEDORES!$A$2:$A$200,PROVEEDORES!$B$2:$B$200,"NO ENCONTRADO",0,1),""))</f>
        <v>SUPERPOLO S.A.S</v>
      </c>
      <c r="G1014" s="47" t="str">
        <f t="array" ref="G1014">IF(B1014="","",IFERROR(XLOOKUP(B1014,DATA!$B$4:$B$2103,DATA!$L$4:$L$2103,"",0,1),""))</f>
        <v>UND</v>
      </c>
      <c r="H1014" s="47">
        <f t="array" ref="H1014">IF(B1014="","",IFERROR(XLOOKUP(B1014,DATA!$B$4:$B$2103,DATA!$E$4:$E$2103,0,0,1),0))</f>
        <v>45</v>
      </c>
      <c r="I1014" s="48">
        <f t="array" ref="I1014">IF(B1014="","",IFERROR(XLOOKUP(B1014,DATA!$B$4:$B$2103,DATA!$F$4:$F$2103,0,0,1),0))</f>
        <v>6447</v>
      </c>
      <c r="J1014" s="48">
        <f t="shared" si="1"/>
        <v>290115</v>
      </c>
      <c r="K1014" s="47">
        <f t="array" ref="K1014">IF(B1014="","",IFERROR(XLOOKUP(B1014,DATA!$B$4:$B$2103,DATA!$N$4:$N$2103,0,0,1),0))</f>
        <v>27</v>
      </c>
      <c r="L1014" s="85">
        <f t="shared" si="2"/>
        <v>0.07397260274</v>
      </c>
      <c r="M1014" s="47">
        <f t="array" ref="M1014">IF(B1014="","",IFERROR(XLOOKUP(B1014,DATA!$B$4:$B$2103,DATA!$P$4:$P$2103,0,0,1),0))</f>
        <v>0</v>
      </c>
      <c r="N1014" s="47">
        <f t="shared" si="3"/>
        <v>0</v>
      </c>
      <c r="O1014" s="47">
        <f t="shared" si="4"/>
        <v>1</v>
      </c>
      <c r="P1014" s="47">
        <f t="shared" si="5"/>
        <v>608</v>
      </c>
      <c r="Q1014" s="47" t="str">
        <f t="shared" si="6"/>
        <v>EXCESO</v>
      </c>
      <c r="R1014" s="47" t="str">
        <f t="shared" si="7"/>
        <v>EVALUAR REDUCCION</v>
      </c>
      <c r="S1014" s="47">
        <f t="shared" si="8"/>
        <v>0</v>
      </c>
      <c r="T1014" s="48">
        <f t="shared" si="9"/>
        <v>0</v>
      </c>
      <c r="U1014" s="47" t="str">
        <f t="array" ref="U1014">IF(B1014="","",IFERROR(XLOOKUP(B1014,DATA!$B$4:$B$2103,DATA!$M$4:$M$2103,"",0,1),""))</f>
        <v>A</v>
      </c>
      <c r="V1014" s="47" t="str">
        <f t="array" ref="V1014">IF(B1014="","",IFERROR(XLOOKUP(B1014,DATA!$B$4:$B$2103,DATA!$X$4:$X$2103,"",0,1),""))</f>
        <v>SU01B0108</v>
      </c>
      <c r="W1014" s="47" t="str">
        <f t="array" ref="W1014">IF(B1014="","",IFERROR(XLOOKUP(B1014,DATA!$B$4:$B$2103,DATA!$H$4:$H$2103,"",0,1),""))</f>
        <v>CARROCERIA</v>
      </c>
      <c r="X1014" s="47" t="str">
        <f t="shared" si="10"/>
        <v>2-ALTA</v>
      </c>
      <c r="Y1014" s="65" t="str">
        <f t="shared" si="11"/>
        <v/>
      </c>
      <c r="Z1014" s="47" t="str">
        <f t="shared" si="12"/>
        <v/>
      </c>
    </row>
    <row r="1015" ht="15.75" customHeight="1">
      <c r="B1015" s="52">
        <f>IF(DATA!B1015="","",DATA!B1015)</f>
        <v>80110136</v>
      </c>
      <c r="C1015" s="52">
        <f t="array" ref="C1015">IF(B1015="","",IFERROR(XLOOKUP(B1015,DATA!$B$4:$B$2103,DATA!$D$4:$D$2103,"",0,1),""))</f>
        <v>10869661</v>
      </c>
      <c r="D1015" s="52" t="str">
        <f t="array" ref="D1015">IF(B1015="","",IFERROR(XLOOKUP(B1015,DATA!$B$4:$B$2103,DATA!$C$4:$C$2103,"",0,1),""))</f>
        <v>SELIGRAFIA DE TECLA INTERUPTOR PUERTAS DE SERVICIO</v>
      </c>
      <c r="E1015" s="52">
        <f t="array" ref="E1015">IF(B1015="","",IFERROR(XLOOKUP(B1015,DATA!$B$4:$B$2103,DATA!$W$4:$W$2103,"",0,1),""))</f>
        <v>830092963</v>
      </c>
      <c r="F1015" s="52" t="str">
        <f t="array" ref="F1015">IF(B1015="","",IFERROR(XLOOKUP(E1015,PROVEEDORES!$A$2:$A$200,PROVEEDORES!$B$2:$B$200,"NO ENCONTRADO",0,1),""))</f>
        <v>SUPERPOLO S.A.S</v>
      </c>
      <c r="G1015" s="52" t="str">
        <f t="array" ref="G1015">IF(B1015="","",IFERROR(XLOOKUP(B1015,DATA!$B$4:$B$2103,DATA!$L$4:$L$2103,"",0,1),""))</f>
        <v>UND</v>
      </c>
      <c r="H1015" s="52">
        <f t="array" ref="H1015">IF(B1015="","",IFERROR(XLOOKUP(B1015,DATA!$B$4:$B$2103,DATA!$E$4:$E$2103,0,0,1),0))</f>
        <v>8</v>
      </c>
      <c r="I1015" s="53">
        <f t="array" ref="I1015">IF(B1015="","",IFERROR(XLOOKUP(B1015,DATA!$B$4:$B$2103,DATA!$F$4:$F$2103,0,0,1),0))</f>
        <v>17521.58</v>
      </c>
      <c r="J1015" s="53">
        <f t="shared" si="1"/>
        <v>140172.64</v>
      </c>
      <c r="K1015" s="52">
        <f t="array" ref="K1015">IF(B1015="","",IFERROR(XLOOKUP(B1015,DATA!$B$4:$B$2103,DATA!$N$4:$N$2103,0,0,1),0))</f>
        <v>254</v>
      </c>
      <c r="L1015" s="86">
        <f t="shared" si="2"/>
        <v>0.695890411</v>
      </c>
      <c r="M1015" s="52">
        <f t="array" ref="M1015">IF(B1015="","",IFERROR(XLOOKUP(B1015,DATA!$B$4:$B$2103,DATA!$P$4:$P$2103,0,0,1),0))</f>
        <v>0</v>
      </c>
      <c r="N1015" s="52">
        <f t="shared" si="3"/>
        <v>2</v>
      </c>
      <c r="O1015" s="52">
        <f t="shared" si="4"/>
        <v>7</v>
      </c>
      <c r="P1015" s="52">
        <f t="shared" si="5"/>
        <v>11</v>
      </c>
      <c r="Q1015" s="52" t="str">
        <f t="shared" si="6"/>
        <v>PRECAUCION</v>
      </c>
      <c r="R1015" s="52" t="str">
        <f t="shared" si="7"/>
        <v>MONITOREAR 48H</v>
      </c>
      <c r="S1015" s="52">
        <f t="shared" si="8"/>
        <v>0</v>
      </c>
      <c r="T1015" s="53">
        <f t="shared" si="9"/>
        <v>0</v>
      </c>
      <c r="U1015" s="52" t="str">
        <f t="array" ref="U1015">IF(B1015="","",IFERROR(XLOOKUP(B1015,DATA!$B$4:$B$2103,DATA!$M$4:$M$2103,"",0,1),""))</f>
        <v>A</v>
      </c>
      <c r="V1015" s="52" t="str">
        <f t="array" ref="V1015">IF(B1015="","",IFERROR(XLOOKUP(B1015,DATA!$B$4:$B$2103,DATA!$X$4:$X$2103,"",0,1),""))</f>
        <v>SU01D0208</v>
      </c>
      <c r="W1015" s="52" t="str">
        <f t="array" ref="W1015">IF(B1015="","",IFERROR(XLOOKUP(B1015,DATA!$B$4:$B$2103,DATA!$H$4:$H$2103,"",0,1),""))</f>
        <v>CARROCERIA</v>
      </c>
      <c r="X1015" s="52" t="str">
        <f t="shared" si="10"/>
        <v>2-ALTA</v>
      </c>
      <c r="Y1015" s="87" t="str">
        <f t="shared" si="11"/>
        <v/>
      </c>
      <c r="Z1015" s="52" t="str">
        <f t="shared" si="12"/>
        <v/>
      </c>
    </row>
    <row r="1016" ht="15.75" customHeight="1">
      <c r="B1016" s="47">
        <f>IF(DATA!B1016="","",DATA!B1016)</f>
        <v>80110137</v>
      </c>
      <c r="C1016" s="47">
        <f t="array" ref="C1016">IF(B1016="","",IFERROR(XLOOKUP(B1016,DATA!$B$4:$B$2103,DATA!$D$4:$D$2103,"",0,1),""))</f>
        <v>10869655</v>
      </c>
      <c r="D1016" s="47" t="str">
        <f t="array" ref="D1016">IF(B1016="","",IFERROR(XLOOKUP(B1016,DATA!$B$4:$B$2103,DATA!$C$4:$C$2103,"",0,1),""))</f>
        <v>SELIGRAFIA DE TECLA INTERUPTOR PUERTAS DE EMERGENCIA 1</v>
      </c>
      <c r="E1016" s="47">
        <f t="array" ref="E1016">IF(B1016="","",IFERROR(XLOOKUP(B1016,DATA!$B$4:$B$2103,DATA!$W$4:$W$2103,"",0,1),""))</f>
        <v>830092963</v>
      </c>
      <c r="F1016" s="47" t="str">
        <f t="array" ref="F1016">IF(B1016="","",IFERROR(XLOOKUP(E1016,PROVEEDORES!$A$2:$A$200,PROVEEDORES!$B$2:$B$200,"NO ENCONTRADO",0,1),""))</f>
        <v>SUPERPOLO S.A.S</v>
      </c>
      <c r="G1016" s="47" t="str">
        <f t="array" ref="G1016">IF(B1016="","",IFERROR(XLOOKUP(B1016,DATA!$B$4:$B$2103,DATA!$L$4:$L$2103,"",0,1),""))</f>
        <v>UND</v>
      </c>
      <c r="H1016" s="47">
        <f t="array" ref="H1016">IF(B1016="","",IFERROR(XLOOKUP(B1016,DATA!$B$4:$B$2103,DATA!$E$4:$E$2103,0,0,1),0))</f>
        <v>4</v>
      </c>
      <c r="I1016" s="48">
        <f t="array" ref="I1016">IF(B1016="","",IFERROR(XLOOKUP(B1016,DATA!$B$4:$B$2103,DATA!$F$4:$F$2103,0,0,1),0))</f>
        <v>17934.04</v>
      </c>
      <c r="J1016" s="48">
        <f t="shared" si="1"/>
        <v>71736.16</v>
      </c>
      <c r="K1016" s="47">
        <f t="array" ref="K1016">IF(B1016="","",IFERROR(XLOOKUP(B1016,DATA!$B$4:$B$2103,DATA!$N$4:$N$2103,0,0,1),0))</f>
        <v>30</v>
      </c>
      <c r="L1016" s="85">
        <f t="shared" si="2"/>
        <v>0.08219178082</v>
      </c>
      <c r="M1016" s="47">
        <f t="array" ref="M1016">IF(B1016="","",IFERROR(XLOOKUP(B1016,DATA!$B$4:$B$2103,DATA!$P$4:$P$2103,0,0,1),0))</f>
        <v>0</v>
      </c>
      <c r="N1016" s="47">
        <f t="shared" si="3"/>
        <v>0</v>
      </c>
      <c r="O1016" s="47">
        <f t="shared" si="4"/>
        <v>1</v>
      </c>
      <c r="P1016" s="47">
        <f t="shared" si="5"/>
        <v>49</v>
      </c>
      <c r="Q1016" s="47" t="str">
        <f t="shared" si="6"/>
        <v>OPTIMO</v>
      </c>
      <c r="R1016" s="47" t="str">
        <f t="shared" si="7"/>
        <v>NIVEL OPTIMO</v>
      </c>
      <c r="S1016" s="47">
        <f t="shared" si="8"/>
        <v>0</v>
      </c>
      <c r="T1016" s="48">
        <f t="shared" si="9"/>
        <v>0</v>
      </c>
      <c r="U1016" s="47" t="str">
        <f t="array" ref="U1016">IF(B1016="","",IFERROR(XLOOKUP(B1016,DATA!$B$4:$B$2103,DATA!$M$4:$M$2103,"",0,1),""))</f>
        <v>A</v>
      </c>
      <c r="V1016" s="47" t="str">
        <f t="array" ref="V1016">IF(B1016="","",IFERROR(XLOOKUP(B1016,DATA!$B$4:$B$2103,DATA!$X$4:$X$2103,"",0,1),""))</f>
        <v>SU01D0208</v>
      </c>
      <c r="W1016" s="47" t="str">
        <f t="array" ref="W1016">IF(B1016="","",IFERROR(XLOOKUP(B1016,DATA!$B$4:$B$2103,DATA!$H$4:$H$2103,"",0,1),""))</f>
        <v>CARROCERIA</v>
      </c>
      <c r="X1016" s="47" t="str">
        <f t="shared" si="10"/>
        <v>2-ALTA</v>
      </c>
      <c r="Y1016" s="65" t="str">
        <f t="shared" si="11"/>
        <v/>
      </c>
      <c r="Z1016" s="47" t="str">
        <f t="shared" si="12"/>
        <v/>
      </c>
    </row>
    <row r="1017" ht="15.75" customHeight="1">
      <c r="B1017" s="52">
        <f>IF(DATA!B1017="","",DATA!B1017)</f>
        <v>80110138</v>
      </c>
      <c r="C1017" s="52">
        <f t="array" ref="C1017">IF(B1017="","",IFERROR(XLOOKUP(B1017,DATA!$B$4:$B$2103,DATA!$D$4:$D$2103,"",0,1),""))</f>
        <v>10869656</v>
      </c>
      <c r="D1017" s="52" t="str">
        <f t="array" ref="D1017">IF(B1017="","",IFERROR(XLOOKUP(B1017,DATA!$B$4:$B$2103,DATA!$C$4:$C$2103,"",0,1),""))</f>
        <v>SELIGRAFIA DE TECLA INTERUPTOR PUERTAS DE EMERGENCIA 2</v>
      </c>
      <c r="E1017" s="52">
        <f t="array" ref="E1017">IF(B1017="","",IFERROR(XLOOKUP(B1017,DATA!$B$4:$B$2103,DATA!$W$4:$W$2103,"",0,1),""))</f>
        <v>830092963</v>
      </c>
      <c r="F1017" s="52" t="str">
        <f t="array" ref="F1017">IF(B1017="","",IFERROR(XLOOKUP(E1017,PROVEEDORES!$A$2:$A$200,PROVEEDORES!$B$2:$B$200,"NO ENCONTRADO",0,1),""))</f>
        <v>SUPERPOLO S.A.S</v>
      </c>
      <c r="G1017" s="52" t="str">
        <f t="array" ref="G1017">IF(B1017="","",IFERROR(XLOOKUP(B1017,DATA!$B$4:$B$2103,DATA!$L$4:$L$2103,"",0,1),""))</f>
        <v>UND</v>
      </c>
      <c r="H1017" s="52">
        <f t="array" ref="H1017">IF(B1017="","",IFERROR(XLOOKUP(B1017,DATA!$B$4:$B$2103,DATA!$E$4:$E$2103,0,0,1),0))</f>
        <v>58</v>
      </c>
      <c r="I1017" s="53">
        <f t="array" ref="I1017">IF(B1017="","",IFERROR(XLOOKUP(B1017,DATA!$B$4:$B$2103,DATA!$F$4:$F$2103,0,0,1),0))</f>
        <v>6447</v>
      </c>
      <c r="J1017" s="53">
        <f t="shared" si="1"/>
        <v>373926</v>
      </c>
      <c r="K1017" s="52">
        <f t="array" ref="K1017">IF(B1017="","",IFERROR(XLOOKUP(B1017,DATA!$B$4:$B$2103,DATA!$N$4:$N$2103,0,0,1),0))</f>
        <v>14</v>
      </c>
      <c r="L1017" s="86">
        <f t="shared" si="2"/>
        <v>0.03835616438</v>
      </c>
      <c r="M1017" s="52">
        <f t="array" ref="M1017">IF(B1017="","",IFERROR(XLOOKUP(B1017,DATA!$B$4:$B$2103,DATA!$P$4:$P$2103,0,0,1),0))</f>
        <v>0</v>
      </c>
      <c r="N1017" s="52">
        <f t="shared" si="3"/>
        <v>0</v>
      </c>
      <c r="O1017" s="52">
        <f t="shared" si="4"/>
        <v>0</v>
      </c>
      <c r="P1017" s="52">
        <f t="shared" si="5"/>
        <v>1512</v>
      </c>
      <c r="Q1017" s="52" t="str">
        <f t="shared" si="6"/>
        <v>EXCESO</v>
      </c>
      <c r="R1017" s="52" t="str">
        <f t="shared" si="7"/>
        <v>EVALUAR REDUCCION</v>
      </c>
      <c r="S1017" s="52">
        <f t="shared" si="8"/>
        <v>0</v>
      </c>
      <c r="T1017" s="53">
        <f t="shared" si="9"/>
        <v>0</v>
      </c>
      <c r="U1017" s="52" t="str">
        <f t="array" ref="U1017">IF(B1017="","",IFERROR(XLOOKUP(B1017,DATA!$B$4:$B$2103,DATA!$M$4:$M$2103,"",0,1),""))</f>
        <v>C</v>
      </c>
      <c r="V1017" s="52" t="str">
        <f t="array" ref="V1017">IF(B1017="","",IFERROR(XLOOKUP(B1017,DATA!$B$4:$B$2103,DATA!$X$4:$X$2103,"",0,1),""))</f>
        <v>SU01B0108</v>
      </c>
      <c r="W1017" s="52" t="str">
        <f t="array" ref="W1017">IF(B1017="","",IFERROR(XLOOKUP(B1017,DATA!$B$4:$B$2103,DATA!$H$4:$H$2103,"",0,1),""))</f>
        <v>CARROCERIA</v>
      </c>
      <c r="X1017" s="52" t="str">
        <f t="shared" si="10"/>
        <v>4-BAJA</v>
      </c>
      <c r="Y1017" s="87" t="str">
        <f t="shared" si="11"/>
        <v/>
      </c>
      <c r="Z1017" s="52" t="str">
        <f t="shared" si="12"/>
        <v/>
      </c>
    </row>
    <row r="1018" ht="15.75" customHeight="1">
      <c r="B1018" s="47">
        <f>IF(DATA!B1018="","",DATA!B1018)</f>
        <v>80110139</v>
      </c>
      <c r="C1018" s="47">
        <f t="array" ref="C1018">IF(B1018="","",IFERROR(XLOOKUP(B1018,DATA!$B$4:$B$2103,DATA!$D$4:$D$2103,"",0,1),""))</f>
        <v>11268248</v>
      </c>
      <c r="D1018" s="47" t="str">
        <f t="array" ref="D1018">IF(B1018="","",IFERROR(XLOOKUP(B1018,DATA!$B$4:$B$2103,DATA!$C$4:$C$2103,"",0,1),""))</f>
        <v>CONJUNTO DEFROSTER</v>
      </c>
      <c r="E1018" s="47">
        <f t="array" ref="E1018">IF(B1018="","",IFERROR(XLOOKUP(B1018,DATA!$B$4:$B$2103,DATA!$W$4:$W$2103,"",0,1),""))</f>
        <v>900603232</v>
      </c>
      <c r="F1018" s="47" t="str">
        <f t="array" ref="F1018">IF(B1018="","",IFERROR(XLOOKUP(E1018,PROVEEDORES!$A$2:$A$200,PROVEEDORES!$B$2:$B$200,"NO ENCONTRADO",0,1),""))</f>
        <v>COMERCIALIZADORA DE AUTOPARTES E INDUSTRIAL UNIVERSAL SAS</v>
      </c>
      <c r="G1018" s="47" t="str">
        <f t="array" ref="G1018">IF(B1018="","",IFERROR(XLOOKUP(B1018,DATA!$B$4:$B$2103,DATA!$L$4:$L$2103,"",0,1),""))</f>
        <v>UND</v>
      </c>
      <c r="H1018" s="47">
        <f t="array" ref="H1018">IF(B1018="","",IFERROR(XLOOKUP(B1018,DATA!$B$4:$B$2103,DATA!$E$4:$E$2103,0,0,1),0))</f>
        <v>0</v>
      </c>
      <c r="I1018" s="48">
        <f t="array" ref="I1018">IF(B1018="","",IFERROR(XLOOKUP(B1018,DATA!$B$4:$B$2103,DATA!$F$4:$F$2103,0,0,1),0))</f>
        <v>625898.4</v>
      </c>
      <c r="J1018" s="48">
        <f t="shared" si="1"/>
        <v>0</v>
      </c>
      <c r="K1018" s="47">
        <f t="array" ref="K1018">IF(B1018="","",IFERROR(XLOOKUP(B1018,DATA!$B$4:$B$2103,DATA!$N$4:$N$2103,0,0,1),0))</f>
        <v>27</v>
      </c>
      <c r="L1018" s="85">
        <f t="shared" si="2"/>
        <v>0.07397260274</v>
      </c>
      <c r="M1018" s="47">
        <f t="array" ref="M1018">IF(B1018="","",IFERROR(XLOOKUP(B1018,DATA!$B$4:$B$2103,DATA!$P$4:$P$2103,0,0,1),0))</f>
        <v>0</v>
      </c>
      <c r="N1018" s="47">
        <f t="shared" si="3"/>
        <v>0</v>
      </c>
      <c r="O1018" s="47">
        <f t="shared" si="4"/>
        <v>1</v>
      </c>
      <c r="P1018" s="47">
        <f t="shared" si="5"/>
        <v>0</v>
      </c>
      <c r="Q1018" s="47" t="str">
        <f t="shared" si="6"/>
        <v>CRITICO</v>
      </c>
      <c r="R1018" s="47" t="str">
        <f t="shared" si="7"/>
        <v>PEDIR INMEDIATAMENTE</v>
      </c>
      <c r="S1018" s="47">
        <f t="shared" si="8"/>
        <v>1</v>
      </c>
      <c r="T1018" s="48">
        <f t="shared" si="9"/>
        <v>625898.4</v>
      </c>
      <c r="U1018" s="47" t="str">
        <f t="array" ref="U1018">IF(B1018="","",IFERROR(XLOOKUP(B1018,DATA!$B$4:$B$2103,DATA!$M$4:$M$2103,"",0,1),""))</f>
        <v>C</v>
      </c>
      <c r="V1018" s="47" t="str">
        <f t="array" ref="V1018">IF(B1018="","",IFERROR(XLOOKUP(B1018,DATA!$B$4:$B$2103,DATA!$X$4:$X$2103,"",0,1),""))</f>
        <v>SU01D0209</v>
      </c>
      <c r="W1018" s="47" t="str">
        <f t="array" ref="W1018">IF(B1018="","",IFERROR(XLOOKUP(B1018,DATA!$B$4:$B$2103,DATA!$H$4:$H$2103,"",0,1),""))</f>
        <v>CARROCERIA</v>
      </c>
      <c r="X1018" s="47" t="str">
        <f t="shared" si="10"/>
        <v>4-BAJA</v>
      </c>
      <c r="Y1018" s="65">
        <f t="shared" si="11"/>
        <v>27.01018</v>
      </c>
      <c r="Z1018" s="47">
        <f t="shared" si="12"/>
        <v>80110139</v>
      </c>
    </row>
    <row r="1019" ht="15.75" customHeight="1">
      <c r="B1019" s="52" t="str">
        <f>IF(DATA!B1019="","",DATA!B1019)</f>
        <v>80110139-R</v>
      </c>
      <c r="C1019" s="52">
        <f t="array" ref="C1019">IF(B1019="","",IFERROR(XLOOKUP(B1019,DATA!$B$4:$B$2103,DATA!$D$4:$D$2103,"",0,1),""))</f>
        <v>11268248</v>
      </c>
      <c r="D1019" s="52" t="str">
        <f t="array" ref="D1019">IF(B1019="","",IFERROR(XLOOKUP(B1019,DATA!$B$4:$B$2103,DATA!$C$4:$C$2103,"",0,1),""))</f>
        <v>CONJUNTO DEFROSTER</v>
      </c>
      <c r="E1019" s="52">
        <f t="array" ref="E1019">IF(B1019="","",IFERROR(XLOOKUP(B1019,DATA!$B$4:$B$2103,DATA!$W$4:$W$2103,"",0,1),""))</f>
        <v>900449648</v>
      </c>
      <c r="F1019" s="52" t="str">
        <f t="array" ref="F1019">IF(B1019="","",IFERROR(XLOOKUP(E1019,PROVEEDORES!$A$2:$A$200,PROVEEDORES!$B$2:$B$200,"NO ENCONTRADO",0,1),""))</f>
        <v>SUMILOGISTICA S.A.S.</v>
      </c>
      <c r="G1019" s="52" t="str">
        <f t="array" ref="G1019">IF(B1019="","",IFERROR(XLOOKUP(B1019,DATA!$B$4:$B$2103,DATA!$L$4:$L$2103,"",0,1),""))</f>
        <v>UND</v>
      </c>
      <c r="H1019" s="52">
        <f t="array" ref="H1019">IF(B1019="","",IFERROR(XLOOKUP(B1019,DATA!$B$4:$B$2103,DATA!$E$4:$E$2103,0,0,1),0))</f>
        <v>0</v>
      </c>
      <c r="I1019" s="53">
        <f t="array" ref="I1019">IF(B1019="","",IFERROR(XLOOKUP(B1019,DATA!$B$4:$B$2103,DATA!$F$4:$F$2103,0,0,1),0))</f>
        <v>58130.31</v>
      </c>
      <c r="J1019" s="53">
        <f t="shared" si="1"/>
        <v>0</v>
      </c>
      <c r="K1019" s="52">
        <f t="array" ref="K1019">IF(B1019="","",IFERROR(XLOOKUP(B1019,DATA!$B$4:$B$2103,DATA!$N$4:$N$2103,0,0,1),0))</f>
        <v>426</v>
      </c>
      <c r="L1019" s="86">
        <f t="shared" si="2"/>
        <v>1.167123288</v>
      </c>
      <c r="M1019" s="52">
        <f t="array" ref="M1019">IF(B1019="","",IFERROR(XLOOKUP(B1019,DATA!$B$4:$B$2103,DATA!$P$4:$P$2103,0,0,1),0))</f>
        <v>0</v>
      </c>
      <c r="N1019" s="52">
        <f t="shared" si="3"/>
        <v>4</v>
      </c>
      <c r="O1019" s="52">
        <f t="shared" si="4"/>
        <v>12</v>
      </c>
      <c r="P1019" s="52">
        <f t="shared" si="5"/>
        <v>0</v>
      </c>
      <c r="Q1019" s="52" t="str">
        <f t="shared" si="6"/>
        <v>CRITICO</v>
      </c>
      <c r="R1019" s="52" t="str">
        <f t="shared" si="7"/>
        <v>PEDIR INMEDIATAMENTE</v>
      </c>
      <c r="S1019" s="52">
        <f t="shared" si="8"/>
        <v>12</v>
      </c>
      <c r="T1019" s="53">
        <f t="shared" si="9"/>
        <v>697563.72</v>
      </c>
      <c r="U1019" s="52" t="str">
        <f t="array" ref="U1019">IF(B1019="","",IFERROR(XLOOKUP(B1019,DATA!$B$4:$B$2103,DATA!$M$4:$M$2103,"",0,1),""))</f>
        <v>A</v>
      </c>
      <c r="V1019" s="52" t="str">
        <f t="array" ref="V1019">IF(B1019="","",IFERROR(XLOOKUP(B1019,DATA!$B$4:$B$2103,DATA!$X$4:$X$2103,"",0,1),""))</f>
        <v>OTORGADA</v>
      </c>
      <c r="W1019" s="52" t="str">
        <f t="array" ref="W1019">IF(B1019="","",IFERROR(XLOOKUP(B1019,DATA!$B$4:$B$2103,DATA!$H$4:$H$2103,"",0,1),""))</f>
        <v>CARROCERIA</v>
      </c>
      <c r="X1019" s="52" t="str">
        <f t="shared" si="10"/>
        <v>1-MAXIMA</v>
      </c>
      <c r="Y1019" s="87">
        <f t="shared" si="11"/>
        <v>426.01019</v>
      </c>
      <c r="Z1019" s="52" t="str">
        <f t="shared" si="12"/>
        <v>80110139-R</v>
      </c>
    </row>
    <row r="1020" ht="15.75" customHeight="1">
      <c r="B1020" s="47">
        <f>IF(DATA!B1020="","",DATA!B1020)</f>
        <v>80110140</v>
      </c>
      <c r="C1020" s="47">
        <f t="array" ref="C1020">IF(B1020="","",IFERROR(XLOOKUP(B1020,DATA!$B$4:$B$2103,DATA!$D$4:$D$2103,"",0,1),""))</f>
        <v>10748656</v>
      </c>
      <c r="D1020" s="47" t="str">
        <f t="array" ref="D1020">IF(B1020="","",IFERROR(XLOOKUP(B1020,DATA!$B$4:$B$2103,DATA!$C$4:$C$2103,"",0,1),""))</f>
        <v>SOPORTE FIJACIÓN PASAMANO</v>
      </c>
      <c r="E1020" s="47">
        <f t="array" ref="E1020">IF(B1020="","",IFERROR(XLOOKUP(B1020,DATA!$B$4:$B$2103,DATA!$W$4:$W$2103,"",0,1),""))</f>
        <v>830092963</v>
      </c>
      <c r="F1020" s="47" t="str">
        <f t="array" ref="F1020">IF(B1020="","",IFERROR(XLOOKUP(E1020,PROVEEDORES!$A$2:$A$200,PROVEEDORES!$B$2:$B$200,"NO ENCONTRADO",0,1),""))</f>
        <v>SUPERPOLO S.A.S</v>
      </c>
      <c r="G1020" s="47" t="str">
        <f t="array" ref="G1020">IF(B1020="","",IFERROR(XLOOKUP(B1020,DATA!$B$4:$B$2103,DATA!$L$4:$L$2103,"",0,1),""))</f>
        <v>UND</v>
      </c>
      <c r="H1020" s="47">
        <f t="array" ref="H1020">IF(B1020="","",IFERROR(XLOOKUP(B1020,DATA!$B$4:$B$2103,DATA!$E$4:$E$2103,0,0,1),0))</f>
        <v>0</v>
      </c>
      <c r="I1020" s="48">
        <f t="array" ref="I1020">IF(B1020="","",IFERROR(XLOOKUP(B1020,DATA!$B$4:$B$2103,DATA!$F$4:$F$2103,0,0,1),0))</f>
        <v>41276</v>
      </c>
      <c r="J1020" s="48">
        <f t="shared" si="1"/>
        <v>0</v>
      </c>
      <c r="K1020" s="47">
        <f t="array" ref="K1020">IF(B1020="","",IFERROR(XLOOKUP(B1020,DATA!$B$4:$B$2103,DATA!$N$4:$N$2103,0,0,1),0))</f>
        <v>23</v>
      </c>
      <c r="L1020" s="85">
        <f t="shared" si="2"/>
        <v>0.06301369863</v>
      </c>
      <c r="M1020" s="47">
        <f t="array" ref="M1020">IF(B1020="","",IFERROR(XLOOKUP(B1020,DATA!$B$4:$B$2103,DATA!$P$4:$P$2103,0,0,1),0))</f>
        <v>0</v>
      </c>
      <c r="N1020" s="47">
        <f t="shared" si="3"/>
        <v>0</v>
      </c>
      <c r="O1020" s="47">
        <f t="shared" si="4"/>
        <v>0</v>
      </c>
      <c r="P1020" s="47">
        <f t="shared" si="5"/>
        <v>0</v>
      </c>
      <c r="Q1020" s="47" t="str">
        <f t="shared" si="6"/>
        <v>CRITICO</v>
      </c>
      <c r="R1020" s="47" t="str">
        <f t="shared" si="7"/>
        <v>PEDIR INMEDIATAMENTE</v>
      </c>
      <c r="S1020" s="47">
        <f t="shared" si="8"/>
        <v>0</v>
      </c>
      <c r="T1020" s="48">
        <f t="shared" si="9"/>
        <v>0</v>
      </c>
      <c r="U1020" s="47" t="str">
        <f t="array" ref="U1020">IF(B1020="","",IFERROR(XLOOKUP(B1020,DATA!$B$4:$B$2103,DATA!$M$4:$M$2103,"",0,1),""))</f>
        <v>B</v>
      </c>
      <c r="V1020" s="47" t="str">
        <f t="array" ref="V1020">IF(B1020="","",IFERROR(XLOOKUP(B1020,DATA!$B$4:$B$2103,DATA!$X$4:$X$2103,"",0,1),""))</f>
        <v>SU01D0207</v>
      </c>
      <c r="W1020" s="47" t="str">
        <f t="array" ref="W1020">IF(B1020="","",IFERROR(XLOOKUP(B1020,DATA!$B$4:$B$2103,DATA!$H$4:$H$2103,"",0,1),""))</f>
        <v>CARROCERIA</v>
      </c>
      <c r="X1020" s="47" t="str">
        <f t="shared" si="10"/>
        <v>3-MEDIA</v>
      </c>
      <c r="Y1020" s="65">
        <f t="shared" si="11"/>
        <v>23.0102</v>
      </c>
      <c r="Z1020" s="47">
        <f t="shared" si="12"/>
        <v>80110140</v>
      </c>
    </row>
    <row r="1021" ht="15.75" customHeight="1">
      <c r="B1021" s="52">
        <f>IF(DATA!B1021="","",DATA!B1021)</f>
        <v>80110142</v>
      </c>
      <c r="C1021" s="52" t="str">
        <f t="array" ref="C1021">IF(B1021="","",IFERROR(XLOOKUP(B1021,DATA!$B$4:$B$2103,DATA!$D$4:$D$2103,"",0,1),""))</f>
        <v>RP-025</v>
      </c>
      <c r="D1021" s="52" t="str">
        <f t="array" ref="D1021">IF(B1021="","",IFERROR(XLOOKUP(B1021,DATA!$B$4:$B$2103,DATA!$C$4:$C$2103,"",0,1),""))</f>
        <v>ACRILICO EXPULSION CLARABOYA</v>
      </c>
      <c r="E1021" s="52">
        <f t="array" ref="E1021">IF(B1021="","",IFERROR(XLOOKUP(B1021,DATA!$B$4:$B$2103,DATA!$W$4:$W$2103,"",0,1),""))</f>
        <v>830092963</v>
      </c>
      <c r="F1021" s="52" t="str">
        <f t="array" ref="F1021">IF(B1021="","",IFERROR(XLOOKUP(E1021,PROVEEDORES!$A$2:$A$200,PROVEEDORES!$B$2:$B$200,"NO ENCONTRADO",0,1),""))</f>
        <v>SUPERPOLO S.A.S</v>
      </c>
      <c r="G1021" s="52" t="str">
        <f t="array" ref="G1021">IF(B1021="","",IFERROR(XLOOKUP(B1021,DATA!$B$4:$B$2103,DATA!$L$4:$L$2103,"",0,1),""))</f>
        <v>UND</v>
      </c>
      <c r="H1021" s="52">
        <f t="array" ref="H1021">IF(B1021="","",IFERROR(XLOOKUP(B1021,DATA!$B$4:$B$2103,DATA!$E$4:$E$2103,0,0,1),0))</f>
        <v>0</v>
      </c>
      <c r="I1021" s="53">
        <f t="array" ref="I1021">IF(B1021="","",IFERROR(XLOOKUP(B1021,DATA!$B$4:$B$2103,DATA!$F$4:$F$2103,0,0,1),0))</f>
        <v>0</v>
      </c>
      <c r="J1021" s="53">
        <f t="shared" si="1"/>
        <v>0</v>
      </c>
      <c r="K1021" s="52">
        <f t="array" ref="K1021">IF(B1021="","",IFERROR(XLOOKUP(B1021,DATA!$B$4:$B$2103,DATA!$N$4:$N$2103,0,0,1),0))</f>
        <v>0</v>
      </c>
      <c r="L1021" s="86">
        <f t="shared" si="2"/>
        <v>0</v>
      </c>
      <c r="M1021" s="52">
        <f t="array" ref="M1021">IF(B1021="","",IFERROR(XLOOKUP(B1021,DATA!$B$4:$B$2103,DATA!$P$4:$P$2103,0,0,1),0))</f>
        <v>0</v>
      </c>
      <c r="N1021" s="52">
        <f t="shared" si="3"/>
        <v>0</v>
      </c>
      <c r="O1021" s="52">
        <f t="shared" si="4"/>
        <v>0</v>
      </c>
      <c r="P1021" s="52" t="str">
        <f t="shared" si="5"/>
        <v/>
      </c>
      <c r="Q1021" s="52" t="str">
        <f t="shared" si="6"/>
        <v>CRITICO</v>
      </c>
      <c r="R1021" s="52" t="str">
        <f t="shared" si="7"/>
        <v>PEDIR INMEDIATAMENTE</v>
      </c>
      <c r="S1021" s="52">
        <f t="shared" si="8"/>
        <v>0</v>
      </c>
      <c r="T1021" s="53">
        <f t="shared" si="9"/>
        <v>0</v>
      </c>
      <c r="U1021" s="52" t="str">
        <f t="array" ref="U1021">IF(B1021="","",IFERROR(XLOOKUP(B1021,DATA!$B$4:$B$2103,DATA!$M$4:$M$2103,"",0,1),""))</f>
        <v>C</v>
      </c>
      <c r="V1021" s="52" t="str">
        <f t="array" ref="V1021">IF(B1021="","",IFERROR(XLOOKUP(B1021,DATA!$B$4:$B$2103,DATA!$X$4:$X$2103,"",0,1),""))</f>
        <v>A1</v>
      </c>
      <c r="W1021" s="52" t="str">
        <f t="array" ref="W1021">IF(B1021="","",IFERROR(XLOOKUP(B1021,DATA!$B$4:$B$2103,DATA!$H$4:$H$2103,"",0,1),""))</f>
        <v>CARROCERIA</v>
      </c>
      <c r="X1021" s="52" t="str">
        <f t="shared" si="10"/>
        <v>4-BAJA</v>
      </c>
      <c r="Y1021" s="87" t="str">
        <f t="shared" si="11"/>
        <v/>
      </c>
      <c r="Z1021" s="52">
        <f t="shared" si="12"/>
        <v>80110142</v>
      </c>
    </row>
    <row r="1022" ht="15.75" customHeight="1">
      <c r="B1022" s="47">
        <f>IF(DATA!B1022="","",DATA!B1022)</f>
        <v>80110143</v>
      </c>
      <c r="C1022" s="47" t="str">
        <f t="array" ref="C1022">IF(B1022="","",IFERROR(XLOOKUP(B1022,DATA!$B$4:$B$2103,DATA!$D$4:$D$2103,"",0,1),""))</f>
        <v>RP-005</v>
      </c>
      <c r="D1022" s="47" t="str">
        <f t="array" ref="D1022">IF(B1022="","",IFERROR(XLOOKUP(B1022,DATA!$B$4:$B$2103,DATA!$C$4:$C$2103,"",0,1),""))</f>
        <v>ACRILICO SEÑALIZACION EXTINTORES</v>
      </c>
      <c r="E1022" s="47">
        <f t="array" ref="E1022">IF(B1022="","",IFERROR(XLOOKUP(B1022,DATA!$B$4:$B$2103,DATA!$W$4:$W$2103,"",0,1),""))</f>
        <v>830129239</v>
      </c>
      <c r="F1022" s="47" t="str">
        <f t="array" ref="F1022">IF(B1022="","",IFERROR(XLOOKUP(E1022,PROVEEDORES!$A$2:$A$200,PROVEEDORES!$B$2:$B$200,"NO ENCONTRADO",0,1),""))</f>
        <v>INDUSTRIAS GRAFICAS Y TERMOPLASTICAS SAS</v>
      </c>
      <c r="G1022" s="47" t="str">
        <f t="array" ref="G1022">IF(B1022="","",IFERROR(XLOOKUP(B1022,DATA!$B$4:$B$2103,DATA!$L$4:$L$2103,"",0,1),""))</f>
        <v>UND</v>
      </c>
      <c r="H1022" s="47">
        <f t="array" ref="H1022">IF(B1022="","",IFERROR(XLOOKUP(B1022,DATA!$B$4:$B$2103,DATA!$E$4:$E$2103,0,0,1),0))</f>
        <v>118</v>
      </c>
      <c r="I1022" s="48">
        <f t="array" ref="I1022">IF(B1022="","",IFERROR(XLOOKUP(B1022,DATA!$B$4:$B$2103,DATA!$F$4:$F$2103,0,0,1),0))</f>
        <v>2380</v>
      </c>
      <c r="J1022" s="48">
        <f t="shared" si="1"/>
        <v>280840</v>
      </c>
      <c r="K1022" s="47">
        <f t="array" ref="K1022">IF(B1022="","",IFERROR(XLOOKUP(B1022,DATA!$B$4:$B$2103,DATA!$N$4:$N$2103,0,0,1),0))</f>
        <v>227</v>
      </c>
      <c r="L1022" s="85">
        <f t="shared" si="2"/>
        <v>0.6219178082</v>
      </c>
      <c r="M1022" s="47">
        <f t="array" ref="M1022">IF(B1022="","",IFERROR(XLOOKUP(B1022,DATA!$B$4:$B$2103,DATA!$P$4:$P$2103,0,0,1),0))</f>
        <v>0</v>
      </c>
      <c r="N1022" s="47">
        <f t="shared" si="3"/>
        <v>2</v>
      </c>
      <c r="O1022" s="47">
        <f t="shared" si="4"/>
        <v>6</v>
      </c>
      <c r="P1022" s="47">
        <f t="shared" si="5"/>
        <v>190</v>
      </c>
      <c r="Q1022" s="47" t="str">
        <f t="shared" si="6"/>
        <v>EXCESO</v>
      </c>
      <c r="R1022" s="47" t="str">
        <f t="shared" si="7"/>
        <v>EVALUAR REDUCCION</v>
      </c>
      <c r="S1022" s="47">
        <f t="shared" si="8"/>
        <v>0</v>
      </c>
      <c r="T1022" s="48">
        <f t="shared" si="9"/>
        <v>0</v>
      </c>
      <c r="U1022" s="47" t="str">
        <f t="array" ref="U1022">IF(B1022="","",IFERROR(XLOOKUP(B1022,DATA!$B$4:$B$2103,DATA!$M$4:$M$2103,"",0,1),""))</f>
        <v>C</v>
      </c>
      <c r="V1022" s="47" t="str">
        <f t="array" ref="V1022">IF(B1022="","",IFERROR(XLOOKUP(B1022,DATA!$B$4:$B$2103,DATA!$X$4:$X$2103,"",0,1),""))</f>
        <v>SU01D0302</v>
      </c>
      <c r="W1022" s="47" t="str">
        <f t="array" ref="W1022">IF(B1022="","",IFERROR(XLOOKUP(B1022,DATA!$B$4:$B$2103,DATA!$H$4:$H$2103,"",0,1),""))</f>
        <v>CARROCERIA</v>
      </c>
      <c r="X1022" s="47" t="str">
        <f t="shared" si="10"/>
        <v>4-BAJA</v>
      </c>
      <c r="Y1022" s="65" t="str">
        <f t="shared" si="11"/>
        <v/>
      </c>
      <c r="Z1022" s="47" t="str">
        <f t="shared" si="12"/>
        <v/>
      </c>
    </row>
    <row r="1023" ht="15.75" customHeight="1">
      <c r="B1023" s="52" t="str">
        <f>IF(DATA!B1023="","",DATA!B1023)</f>
        <v>80110144-R</v>
      </c>
      <c r="C1023" s="52">
        <f t="array" ref="C1023">IF(B1023="","",IFERROR(XLOOKUP(B1023,DATA!$B$4:$B$2103,DATA!$D$4:$D$2103,"",0,1),""))</f>
        <v>10653481</v>
      </c>
      <c r="D1023" s="52" t="str">
        <f t="array" ref="D1023">IF(B1023="","",IFERROR(XLOOKUP(B1023,DATA!$B$4:$B$2103,DATA!$C$4:$C$2103,"",0,1),""))</f>
        <v>EXTINTOR DE INCENDIO</v>
      </c>
      <c r="E1023" s="52">
        <f t="array" ref="E1023">IF(B1023="","",IFERROR(XLOOKUP(B1023,DATA!$B$4:$B$2103,DATA!$W$4:$W$2103,"",0,1),""))</f>
        <v>800105847</v>
      </c>
      <c r="F1023" s="52" t="str">
        <f t="array" ref="F1023">IF(B1023="","",IFERROR(XLOOKUP(E1023,PROVEEDORES!$A$2:$A$200,PROVEEDORES!$B$2:$B$200,"NO ENCONTRADO",0,1),""))</f>
        <v>PROCOLDEXT SAS</v>
      </c>
      <c r="G1023" s="52" t="str">
        <f t="array" ref="G1023">IF(B1023="","",IFERROR(XLOOKUP(B1023,DATA!$B$4:$B$2103,DATA!$L$4:$L$2103,"",0,1),""))</f>
        <v>UND</v>
      </c>
      <c r="H1023" s="52">
        <f t="array" ref="H1023">IF(B1023="","",IFERROR(XLOOKUP(B1023,DATA!$B$4:$B$2103,DATA!$E$4:$E$2103,0,0,1),0))</f>
        <v>0</v>
      </c>
      <c r="I1023" s="53">
        <f t="array" ref="I1023">IF(B1023="","",IFERROR(XLOOKUP(B1023,DATA!$B$4:$B$2103,DATA!$F$4:$F$2103,0,0,1),0))</f>
        <v>17255</v>
      </c>
      <c r="J1023" s="53">
        <f t="shared" si="1"/>
        <v>0</v>
      </c>
      <c r="K1023" s="52">
        <f t="array" ref="K1023">IF(B1023="","",IFERROR(XLOOKUP(B1023,DATA!$B$4:$B$2103,DATA!$N$4:$N$2103,0,0,1),0))</f>
        <v>6145</v>
      </c>
      <c r="L1023" s="86">
        <f t="shared" si="2"/>
        <v>16.83561644</v>
      </c>
      <c r="M1023" s="52">
        <f t="array" ref="M1023">IF(B1023="","",IFERROR(XLOOKUP(B1023,DATA!$B$4:$B$2103,DATA!$P$4:$P$2103,0,0,1),0))</f>
        <v>0</v>
      </c>
      <c r="N1023" s="52">
        <f t="shared" si="3"/>
        <v>59</v>
      </c>
      <c r="O1023" s="52">
        <f t="shared" si="4"/>
        <v>177</v>
      </c>
      <c r="P1023" s="52">
        <f t="shared" si="5"/>
        <v>0</v>
      </c>
      <c r="Q1023" s="52" t="str">
        <f t="shared" si="6"/>
        <v>CRITICO</v>
      </c>
      <c r="R1023" s="52" t="str">
        <f t="shared" si="7"/>
        <v>PEDIR INMEDIATAMENTE</v>
      </c>
      <c r="S1023" s="52">
        <f t="shared" si="8"/>
        <v>177</v>
      </c>
      <c r="T1023" s="53">
        <f t="shared" si="9"/>
        <v>3054135</v>
      </c>
      <c r="U1023" s="52" t="str">
        <f t="array" ref="U1023">IF(B1023="","",IFERROR(XLOOKUP(B1023,DATA!$B$4:$B$2103,DATA!$M$4:$M$2103,"",0,1),""))</f>
        <v>A</v>
      </c>
      <c r="V1023" s="52" t="str">
        <f t="array" ref="V1023">IF(B1023="","",IFERROR(XLOOKUP(B1023,DATA!$B$4:$B$2103,DATA!$X$4:$X$2103,"",0,1),""))</f>
        <v>SU01C0201</v>
      </c>
      <c r="W1023" s="52" t="str">
        <f t="array" ref="W1023">IF(B1023="","",IFERROR(XLOOKUP(B1023,DATA!$B$4:$B$2103,DATA!$H$4:$H$2103,"",0,1),""))</f>
        <v>CARROCERIA</v>
      </c>
      <c r="X1023" s="52" t="str">
        <f t="shared" si="10"/>
        <v>1-MAXIMA</v>
      </c>
      <c r="Y1023" s="87">
        <f t="shared" si="11"/>
        <v>6145.01023</v>
      </c>
      <c r="Z1023" s="52" t="str">
        <f t="shared" si="12"/>
        <v>80110144-R</v>
      </c>
    </row>
    <row r="1024" ht="15.75" customHeight="1">
      <c r="B1024" s="47">
        <f>IF(DATA!B1024="","",DATA!B1024)</f>
        <v>80110145</v>
      </c>
      <c r="C1024" s="47">
        <f t="array" ref="C1024">IF(B1024="","",IFERROR(XLOOKUP(B1024,DATA!$B$4:$B$2103,DATA!$D$4:$D$2103,"",0,1),""))</f>
        <v>98130452</v>
      </c>
      <c r="D1024" s="47" t="str">
        <f t="array" ref="D1024">IF(B1024="","",IFERROR(XLOOKUP(B1024,DATA!$B$4:$B$2103,DATA!$C$4:$C$2103,"",0,1),""))</f>
        <v>EMPAQUE GOMA VEDACION</v>
      </c>
      <c r="E1024" s="47">
        <f t="array" ref="E1024">IF(B1024="","",IFERROR(XLOOKUP(B1024,DATA!$B$4:$B$2103,DATA!$W$4:$W$2103,"",0,1),""))</f>
        <v>830092963</v>
      </c>
      <c r="F1024" s="47" t="str">
        <f t="array" ref="F1024">IF(B1024="","",IFERROR(XLOOKUP(E1024,PROVEEDORES!$A$2:$A$200,PROVEEDORES!$B$2:$B$200,"NO ENCONTRADO",0,1),""))</f>
        <v>SUPERPOLO S.A.S</v>
      </c>
      <c r="G1024" s="47" t="str">
        <f t="array" ref="G1024">IF(B1024="","",IFERROR(XLOOKUP(B1024,DATA!$B$4:$B$2103,DATA!$L$4:$L$2103,"",0,1),""))</f>
        <v>M</v>
      </c>
      <c r="H1024" s="47">
        <f t="array" ref="H1024">IF(B1024="","",IFERROR(XLOOKUP(B1024,DATA!$B$4:$B$2103,DATA!$E$4:$E$2103,0,0,1),0))</f>
        <v>10</v>
      </c>
      <c r="I1024" s="48">
        <f t="array" ref="I1024">IF(B1024="","",IFERROR(XLOOKUP(B1024,DATA!$B$4:$B$2103,DATA!$F$4:$F$2103,0,0,1),0))</f>
        <v>11710.79</v>
      </c>
      <c r="J1024" s="48">
        <f t="shared" si="1"/>
        <v>117107.9</v>
      </c>
      <c r="K1024" s="47">
        <f t="array" ref="K1024">IF(B1024="","",IFERROR(XLOOKUP(B1024,DATA!$B$4:$B$2103,DATA!$N$4:$N$2103,0,0,1),0))</f>
        <v>69</v>
      </c>
      <c r="L1024" s="85">
        <f t="shared" si="2"/>
        <v>0.1890410959</v>
      </c>
      <c r="M1024" s="47">
        <f t="array" ref="M1024">IF(B1024="","",IFERROR(XLOOKUP(B1024,DATA!$B$4:$B$2103,DATA!$P$4:$P$2103,0,0,1),0))</f>
        <v>0</v>
      </c>
      <c r="N1024" s="47">
        <f t="shared" si="3"/>
        <v>1</v>
      </c>
      <c r="O1024" s="47">
        <f t="shared" si="4"/>
        <v>2</v>
      </c>
      <c r="P1024" s="47">
        <f t="shared" si="5"/>
        <v>53</v>
      </c>
      <c r="Q1024" s="47" t="str">
        <f t="shared" si="6"/>
        <v>OPTIMO</v>
      </c>
      <c r="R1024" s="47" t="str">
        <f t="shared" si="7"/>
        <v>NIVEL OPTIMO</v>
      </c>
      <c r="S1024" s="47">
        <f t="shared" si="8"/>
        <v>0</v>
      </c>
      <c r="T1024" s="48">
        <f t="shared" si="9"/>
        <v>0</v>
      </c>
      <c r="U1024" s="47" t="str">
        <f t="array" ref="U1024">IF(B1024="","",IFERROR(XLOOKUP(B1024,DATA!$B$4:$B$2103,DATA!$M$4:$M$2103,"",0,1),""))</f>
        <v>A</v>
      </c>
      <c r="V1024" s="47" t="str">
        <f t="array" ref="V1024">IF(B1024="","",IFERROR(XLOOKUP(B1024,DATA!$B$4:$B$2103,DATA!$X$4:$X$2103,"",0,1),""))</f>
        <v>SU01D0109</v>
      </c>
      <c r="W1024" s="47" t="str">
        <f t="array" ref="W1024">IF(B1024="","",IFERROR(XLOOKUP(B1024,DATA!$B$4:$B$2103,DATA!$H$4:$H$2103,"",0,1),""))</f>
        <v>CARROCERIA</v>
      </c>
      <c r="X1024" s="47" t="str">
        <f t="shared" si="10"/>
        <v>2-ALTA</v>
      </c>
      <c r="Y1024" s="65" t="str">
        <f t="shared" si="11"/>
        <v/>
      </c>
      <c r="Z1024" s="47" t="str">
        <f t="shared" si="12"/>
        <v/>
      </c>
    </row>
    <row r="1025" ht="15.75" customHeight="1">
      <c r="B1025" s="52">
        <f>IF(DATA!B1025="","",DATA!B1025)</f>
        <v>80110146</v>
      </c>
      <c r="C1025" s="52">
        <f t="array" ref="C1025">IF(B1025="","",IFERROR(XLOOKUP(B1025,DATA!$B$4:$B$2103,DATA!$D$4:$D$2103,"",0,1),""))</f>
        <v>45030909</v>
      </c>
      <c r="D1025" s="52" t="str">
        <f t="array" ref="D1025">IF(B1025="","",IFERROR(XLOOKUP(B1025,DATA!$B$4:$B$2103,DATA!$C$4:$C$2103,"",0,1),""))</f>
        <v>REJILLA DE VENTILACION DEL TECHO</v>
      </c>
      <c r="E1025" s="52">
        <f t="array" ref="E1025">IF(B1025="","",IFERROR(XLOOKUP(B1025,DATA!$B$4:$B$2103,DATA!$W$4:$W$2103,"",0,1),""))</f>
        <v>830092963</v>
      </c>
      <c r="F1025" s="52" t="str">
        <f t="array" ref="F1025">IF(B1025="","",IFERROR(XLOOKUP(E1025,PROVEEDORES!$A$2:$A$200,PROVEEDORES!$B$2:$B$200,"NO ENCONTRADO",0,1),""))</f>
        <v>SUPERPOLO S.A.S</v>
      </c>
      <c r="G1025" s="52" t="str">
        <f t="array" ref="G1025">IF(B1025="","",IFERROR(XLOOKUP(B1025,DATA!$B$4:$B$2103,DATA!$L$4:$L$2103,"",0,1),""))</f>
        <v>UND</v>
      </c>
      <c r="H1025" s="52">
        <f t="array" ref="H1025">IF(B1025="","",IFERROR(XLOOKUP(B1025,DATA!$B$4:$B$2103,DATA!$E$4:$E$2103,0,0,1),0))</f>
        <v>0</v>
      </c>
      <c r="I1025" s="53">
        <f t="array" ref="I1025">IF(B1025="","",IFERROR(XLOOKUP(B1025,DATA!$B$4:$B$2103,DATA!$F$4:$F$2103,0,0,1),0))</f>
        <v>0</v>
      </c>
      <c r="J1025" s="53">
        <f t="shared" si="1"/>
        <v>0</v>
      </c>
      <c r="K1025" s="52">
        <f t="array" ref="K1025">IF(B1025="","",IFERROR(XLOOKUP(B1025,DATA!$B$4:$B$2103,DATA!$N$4:$N$2103,0,0,1),0))</f>
        <v>0</v>
      </c>
      <c r="L1025" s="86">
        <f t="shared" si="2"/>
        <v>0</v>
      </c>
      <c r="M1025" s="52">
        <f t="array" ref="M1025">IF(B1025="","",IFERROR(XLOOKUP(B1025,DATA!$B$4:$B$2103,DATA!$P$4:$P$2103,0,0,1),0))</f>
        <v>0</v>
      </c>
      <c r="N1025" s="52">
        <f t="shared" si="3"/>
        <v>0</v>
      </c>
      <c r="O1025" s="52">
        <f t="shared" si="4"/>
        <v>0</v>
      </c>
      <c r="P1025" s="52" t="str">
        <f t="shared" si="5"/>
        <v/>
      </c>
      <c r="Q1025" s="52" t="str">
        <f t="shared" si="6"/>
        <v>CRITICO</v>
      </c>
      <c r="R1025" s="52" t="str">
        <f t="shared" si="7"/>
        <v>PEDIR INMEDIATAMENTE</v>
      </c>
      <c r="S1025" s="52">
        <f t="shared" si="8"/>
        <v>0</v>
      </c>
      <c r="T1025" s="53">
        <f t="shared" si="9"/>
        <v>0</v>
      </c>
      <c r="U1025" s="52" t="str">
        <f t="array" ref="U1025">IF(B1025="","",IFERROR(XLOOKUP(B1025,DATA!$B$4:$B$2103,DATA!$M$4:$M$2103,"",0,1),""))</f>
        <v>B</v>
      </c>
      <c r="V1025" s="52" t="str">
        <f t="array" ref="V1025">IF(B1025="","",IFERROR(XLOOKUP(B1025,DATA!$B$4:$B$2103,DATA!$X$4:$X$2103,"",0,1),""))</f>
        <v>A1</v>
      </c>
      <c r="W1025" s="52" t="str">
        <f t="array" ref="W1025">IF(B1025="","",IFERROR(XLOOKUP(B1025,DATA!$B$4:$B$2103,DATA!$H$4:$H$2103,"",0,1),""))</f>
        <v>CARROCERIA</v>
      </c>
      <c r="X1025" s="52" t="str">
        <f t="shared" si="10"/>
        <v>3-MEDIA</v>
      </c>
      <c r="Y1025" s="87" t="str">
        <f t="shared" si="11"/>
        <v/>
      </c>
      <c r="Z1025" s="52">
        <f t="shared" si="12"/>
        <v>80110146</v>
      </c>
    </row>
    <row r="1026" ht="15.75" customHeight="1">
      <c r="B1026" s="47">
        <f>IF(DATA!B1026="","",DATA!B1026)</f>
        <v>80110147</v>
      </c>
      <c r="C1026" s="47">
        <f t="array" ref="C1026">IF(B1026="","",IFERROR(XLOOKUP(B1026,DATA!$B$4:$B$2103,DATA!$D$4:$D$2103,"",0,1),""))</f>
        <v>10742637</v>
      </c>
      <c r="D1026" s="47" t="str">
        <f t="array" ref="D1026">IF(B1026="","",IFERROR(XLOOKUP(B1026,DATA!$B$4:$B$2103,DATA!$C$4:$C$2103,"",0,1),""))</f>
        <v>ACRILICO LUZ DE SALON</v>
      </c>
      <c r="E1026" s="47">
        <f t="array" ref="E1026">IF(B1026="","",IFERROR(XLOOKUP(B1026,DATA!$B$4:$B$2103,DATA!$W$4:$W$2103,"",0,1),""))</f>
        <v>830129239</v>
      </c>
      <c r="F1026" s="47" t="str">
        <f t="array" ref="F1026">IF(B1026="","",IFERROR(XLOOKUP(E1026,PROVEEDORES!$A$2:$A$200,PROVEEDORES!$B$2:$B$200,"NO ENCONTRADO",0,1),""))</f>
        <v>INDUSTRIAS GRAFICAS Y TERMOPLASTICAS SAS</v>
      </c>
      <c r="G1026" s="47" t="str">
        <f t="array" ref="G1026">IF(B1026="","",IFERROR(XLOOKUP(B1026,DATA!$B$4:$B$2103,DATA!$L$4:$L$2103,"",0,1),""))</f>
        <v>UND</v>
      </c>
      <c r="H1026" s="47">
        <f t="array" ref="H1026">IF(B1026="","",IFERROR(XLOOKUP(B1026,DATA!$B$4:$B$2103,DATA!$E$4:$E$2103,0,0,1),0))</f>
        <v>8</v>
      </c>
      <c r="I1026" s="48">
        <f t="array" ref="I1026">IF(B1026="","",IFERROR(XLOOKUP(B1026,DATA!$B$4:$B$2103,DATA!$F$4:$F$2103,0,0,1),0))</f>
        <v>114240</v>
      </c>
      <c r="J1026" s="48">
        <f t="shared" si="1"/>
        <v>913920</v>
      </c>
      <c r="K1026" s="47">
        <f t="array" ref="K1026">IF(B1026="","",IFERROR(XLOOKUP(B1026,DATA!$B$4:$B$2103,DATA!$N$4:$N$2103,0,0,1),0))</f>
        <v>380</v>
      </c>
      <c r="L1026" s="85">
        <f t="shared" si="2"/>
        <v>1.04109589</v>
      </c>
      <c r="M1026" s="47">
        <f t="array" ref="M1026">IF(B1026="","",IFERROR(XLOOKUP(B1026,DATA!$B$4:$B$2103,DATA!$P$4:$P$2103,0,0,1),0))</f>
        <v>0</v>
      </c>
      <c r="N1026" s="47">
        <f t="shared" si="3"/>
        <v>4</v>
      </c>
      <c r="O1026" s="47">
        <f t="shared" si="4"/>
        <v>11</v>
      </c>
      <c r="P1026" s="47">
        <f t="shared" si="5"/>
        <v>8</v>
      </c>
      <c r="Q1026" s="47" t="str">
        <f t="shared" si="6"/>
        <v>REORDEN INMEDIATO</v>
      </c>
      <c r="R1026" s="47" t="str">
        <f t="shared" si="7"/>
        <v>GENERAR OC EN 24H</v>
      </c>
      <c r="S1026" s="47">
        <f t="shared" si="8"/>
        <v>3</v>
      </c>
      <c r="T1026" s="48">
        <f t="shared" si="9"/>
        <v>342720</v>
      </c>
      <c r="U1026" s="47" t="str">
        <f t="array" ref="U1026">IF(B1026="","",IFERROR(XLOOKUP(B1026,DATA!$B$4:$B$2103,DATA!$M$4:$M$2103,"",0,1),""))</f>
        <v>A</v>
      </c>
      <c r="V1026" s="47" t="str">
        <f t="array" ref="V1026">IF(B1026="","",IFERROR(XLOOKUP(B1026,DATA!$B$4:$B$2103,DATA!$X$4:$X$2103,"",0,1),""))</f>
        <v>SUCOA0102</v>
      </c>
      <c r="W1026" s="47" t="str">
        <f t="array" ref="W1026">IF(B1026="","",IFERROR(XLOOKUP(B1026,DATA!$B$4:$B$2103,DATA!$H$4:$H$2103,"",0,1),""))</f>
        <v>CARROCERIA</v>
      </c>
      <c r="X1026" s="47" t="str">
        <f t="shared" si="10"/>
        <v>2-ALTA</v>
      </c>
      <c r="Y1026" s="65" t="str">
        <f t="shared" si="11"/>
        <v/>
      </c>
      <c r="Z1026" s="47" t="str">
        <f t="shared" si="12"/>
        <v/>
      </c>
    </row>
    <row r="1027" ht="15.75" customHeight="1">
      <c r="B1027" s="52">
        <f>IF(DATA!B1027="","",DATA!B1027)</f>
        <v>80110148</v>
      </c>
      <c r="C1027" s="52" t="str">
        <f t="array" ref="C1027">IF(B1027="","",IFERROR(XLOOKUP(B1027,DATA!$B$4:$B$2103,DATA!$D$4:$D$2103,"",0,1),""))</f>
        <v>BZ163</v>
      </c>
      <c r="D1027" s="52" t="str">
        <f t="array" ref="D1027">IF(B1027="","",IFERROR(XLOOKUP(B1027,DATA!$B$4:$B$2103,DATA!$C$4:$C$2103,"",0,1),""))</f>
        <v>PASADOR DE BUJE DE PUERTAS</v>
      </c>
      <c r="E1027" s="52">
        <f t="array" ref="E1027">IF(B1027="","",IFERROR(XLOOKUP(B1027,DATA!$B$4:$B$2103,DATA!$W$4:$W$2103,"",0,1),""))</f>
        <v>830092963</v>
      </c>
      <c r="F1027" s="52" t="str">
        <f t="array" ref="F1027">IF(B1027="","",IFERROR(XLOOKUP(E1027,PROVEEDORES!$A$2:$A$200,PROVEEDORES!$B$2:$B$200,"NO ENCONTRADO",0,1),""))</f>
        <v>SUPERPOLO S.A.S</v>
      </c>
      <c r="G1027" s="52" t="str">
        <f t="array" ref="G1027">IF(B1027="","",IFERROR(XLOOKUP(B1027,DATA!$B$4:$B$2103,DATA!$L$4:$L$2103,"",0,1),""))</f>
        <v>UND</v>
      </c>
      <c r="H1027" s="52">
        <f t="array" ref="H1027">IF(B1027="","",IFERROR(XLOOKUP(B1027,DATA!$B$4:$B$2103,DATA!$E$4:$E$2103,0,0,1),0))</f>
        <v>882</v>
      </c>
      <c r="I1027" s="53">
        <f t="array" ref="I1027">IF(B1027="","",IFERROR(XLOOKUP(B1027,DATA!$B$4:$B$2103,DATA!$F$4:$F$2103,0,0,1),0))</f>
        <v>278.5812</v>
      </c>
      <c r="J1027" s="53">
        <f t="shared" si="1"/>
        <v>245708.6184</v>
      </c>
      <c r="K1027" s="52">
        <f t="array" ref="K1027">IF(B1027="","",IFERROR(XLOOKUP(B1027,DATA!$B$4:$B$2103,DATA!$N$4:$N$2103,0,0,1),0))</f>
        <v>73718</v>
      </c>
      <c r="L1027" s="86">
        <f t="shared" si="2"/>
        <v>201.9671233</v>
      </c>
      <c r="M1027" s="52">
        <f t="array" ref="M1027">IF(B1027="","",IFERROR(XLOOKUP(B1027,DATA!$B$4:$B$2103,DATA!$P$4:$P$2103,0,0,1),0))</f>
        <v>0</v>
      </c>
      <c r="N1027" s="52">
        <f t="shared" si="3"/>
        <v>707</v>
      </c>
      <c r="O1027" s="52">
        <f t="shared" si="4"/>
        <v>2121</v>
      </c>
      <c r="P1027" s="52">
        <f t="shared" si="5"/>
        <v>4</v>
      </c>
      <c r="Q1027" s="52" t="str">
        <f t="shared" si="6"/>
        <v>REORDEN INMEDIATO</v>
      </c>
      <c r="R1027" s="52" t="str">
        <f t="shared" si="7"/>
        <v>GENERAR OC EN 24H</v>
      </c>
      <c r="S1027" s="52">
        <f t="shared" si="8"/>
        <v>1239</v>
      </c>
      <c r="T1027" s="53">
        <f t="shared" si="9"/>
        <v>345162.1068</v>
      </c>
      <c r="U1027" s="52" t="str">
        <f t="array" ref="U1027">IF(B1027="","",IFERROR(XLOOKUP(B1027,DATA!$B$4:$B$2103,DATA!$M$4:$M$2103,"",0,1),""))</f>
        <v>A</v>
      </c>
      <c r="V1027" s="52" t="str">
        <f t="array" ref="V1027">IF(B1027="","",IFERROR(XLOOKUP(B1027,DATA!$B$4:$B$2103,DATA!$X$4:$X$2103,"",0,1),""))</f>
        <v>SU01D0201</v>
      </c>
      <c r="W1027" s="52" t="str">
        <f t="array" ref="W1027">IF(B1027="","",IFERROR(XLOOKUP(B1027,DATA!$B$4:$B$2103,DATA!$H$4:$H$2103,"",0,1),""))</f>
        <v>CARROCERIA</v>
      </c>
      <c r="X1027" s="52" t="str">
        <f t="shared" si="10"/>
        <v>2-ALTA</v>
      </c>
      <c r="Y1027" s="87" t="str">
        <f t="shared" si="11"/>
        <v/>
      </c>
      <c r="Z1027" s="52" t="str">
        <f t="shared" si="12"/>
        <v/>
      </c>
    </row>
    <row r="1028" ht="15.75" customHeight="1">
      <c r="B1028" s="47">
        <f>IF(DATA!B1028="","",DATA!B1028)</f>
        <v>80110149</v>
      </c>
      <c r="C1028" s="47" t="str">
        <f t="array" ref="C1028">IF(B1028="","",IFERROR(XLOOKUP(B1028,DATA!$B$4:$B$2103,DATA!$D$4:$D$2103,"",0,1),""))</f>
        <v/>
      </c>
      <c r="D1028" s="47" t="str">
        <f t="array" ref="D1028">IF(B1028="","",IFERROR(XLOOKUP(B1028,DATA!$B$4:$B$2103,DATA!$C$4:$C$2103,"",0,1),""))</f>
        <v>CIERRE PLASTICO GRANDE MANIJA</v>
      </c>
      <c r="E1028" s="47">
        <f t="array" ref="E1028">IF(B1028="","",IFERROR(XLOOKUP(B1028,DATA!$B$4:$B$2103,DATA!$W$4:$W$2103,"",0,1),""))</f>
        <v>1015477307</v>
      </c>
      <c r="F1028" s="47" t="str">
        <f t="array" ref="F1028">IF(B1028="","",IFERROR(XLOOKUP(E1028,PROVEEDORES!$A$2:$A$200,PROVEEDORES!$B$2:$B$200,"NO ENCONTRADO",0,1),""))</f>
        <v>AREVALO MURIEL CRISTHIAN CAMILO</v>
      </c>
      <c r="G1028" s="47" t="str">
        <f t="array" ref="G1028">IF(B1028="","",IFERROR(XLOOKUP(B1028,DATA!$B$4:$B$2103,DATA!$L$4:$L$2103,"",0,1),""))</f>
        <v>UND</v>
      </c>
      <c r="H1028" s="47">
        <f t="array" ref="H1028">IF(B1028="","",IFERROR(XLOOKUP(B1028,DATA!$B$4:$B$2103,DATA!$E$4:$E$2103,0,0,1),0))</f>
        <v>51</v>
      </c>
      <c r="I1028" s="48">
        <f t="array" ref="I1028">IF(B1028="","",IFERROR(XLOOKUP(B1028,DATA!$B$4:$B$2103,DATA!$F$4:$F$2103,0,0,1),0))</f>
        <v>7259</v>
      </c>
      <c r="J1028" s="48">
        <f t="shared" si="1"/>
        <v>370209</v>
      </c>
      <c r="K1028" s="47">
        <f t="array" ref="K1028">IF(B1028="","",IFERROR(XLOOKUP(B1028,DATA!$B$4:$B$2103,DATA!$N$4:$N$2103,0,0,1),0))</f>
        <v>139</v>
      </c>
      <c r="L1028" s="85">
        <f t="shared" si="2"/>
        <v>0.3808219178</v>
      </c>
      <c r="M1028" s="47">
        <f t="array" ref="M1028">IF(B1028="","",IFERROR(XLOOKUP(B1028,DATA!$B$4:$B$2103,DATA!$P$4:$P$2103,0,0,1),0))</f>
        <v>0</v>
      </c>
      <c r="N1028" s="47">
        <f t="shared" si="3"/>
        <v>1</v>
      </c>
      <c r="O1028" s="47">
        <f t="shared" si="4"/>
        <v>4</v>
      </c>
      <c r="P1028" s="47">
        <f t="shared" si="5"/>
        <v>134</v>
      </c>
      <c r="Q1028" s="47" t="str">
        <f t="shared" si="6"/>
        <v>OPTIMO</v>
      </c>
      <c r="R1028" s="47" t="str">
        <f t="shared" si="7"/>
        <v>NIVEL OPTIMO</v>
      </c>
      <c r="S1028" s="47">
        <f t="shared" si="8"/>
        <v>0</v>
      </c>
      <c r="T1028" s="48">
        <f t="shared" si="9"/>
        <v>0</v>
      </c>
      <c r="U1028" s="47" t="str">
        <f t="array" ref="U1028">IF(B1028="","",IFERROR(XLOOKUP(B1028,DATA!$B$4:$B$2103,DATA!$M$4:$M$2103,"",0,1),""))</f>
        <v>A</v>
      </c>
      <c r="V1028" s="47" t="str">
        <f t="array" ref="V1028">IF(B1028="","",IFERROR(XLOOKUP(B1028,DATA!$B$4:$B$2103,DATA!$X$4:$X$2103,"",0,1),""))</f>
        <v>SU01E0303</v>
      </c>
      <c r="W1028" s="47" t="str">
        <f t="array" ref="W1028">IF(B1028="","",IFERROR(XLOOKUP(B1028,DATA!$B$4:$B$2103,DATA!$H$4:$H$2103,"",0,1),""))</f>
        <v>CARROCERIA</v>
      </c>
      <c r="X1028" s="47" t="str">
        <f t="shared" si="10"/>
        <v>2-ALTA</v>
      </c>
      <c r="Y1028" s="65" t="str">
        <f t="shared" si="11"/>
        <v/>
      </c>
      <c r="Z1028" s="47" t="str">
        <f t="shared" si="12"/>
        <v/>
      </c>
    </row>
    <row r="1029" ht="15.75" customHeight="1">
      <c r="B1029" s="52">
        <f>IF(DATA!B1029="","",DATA!B1029)</f>
        <v>80110150</v>
      </c>
      <c r="C1029" s="52" t="str">
        <f t="array" ref="C1029">IF(B1029="","",IFERROR(XLOOKUP(B1029,DATA!$B$4:$B$2103,DATA!$D$4:$D$2103,"",0,1),""))</f>
        <v/>
      </c>
      <c r="D1029" s="52" t="str">
        <f t="array" ref="D1029">IF(B1029="","",IFERROR(XLOOKUP(B1029,DATA!$B$4:$B$2103,DATA!$C$4:$C$2103,"",0,1),""))</f>
        <v>CIERRE PLASTICO PEQUEÑO MANIJA</v>
      </c>
      <c r="E1029" s="52">
        <f t="array" ref="E1029">IF(B1029="","",IFERROR(XLOOKUP(B1029,DATA!$B$4:$B$2103,DATA!$W$4:$W$2103,"",0,1),""))</f>
        <v>1015477307</v>
      </c>
      <c r="F1029" s="52" t="str">
        <f t="array" ref="F1029">IF(B1029="","",IFERROR(XLOOKUP(E1029,PROVEEDORES!$A$2:$A$200,PROVEEDORES!$B$2:$B$200,"NO ENCONTRADO",0,1),""))</f>
        <v>AREVALO MURIEL CRISTHIAN CAMILO</v>
      </c>
      <c r="G1029" s="52" t="str">
        <f t="array" ref="G1029">IF(B1029="","",IFERROR(XLOOKUP(B1029,DATA!$B$4:$B$2103,DATA!$L$4:$L$2103,"",0,1),""))</f>
        <v>UND</v>
      </c>
      <c r="H1029" s="52">
        <f t="array" ref="H1029">IF(B1029="","",IFERROR(XLOOKUP(B1029,DATA!$B$4:$B$2103,DATA!$E$4:$E$2103,0,0,1),0))</f>
        <v>13</v>
      </c>
      <c r="I1029" s="53">
        <f t="array" ref="I1029">IF(B1029="","",IFERROR(XLOOKUP(B1029,DATA!$B$4:$B$2103,DATA!$F$4:$F$2103,0,0,1),0))</f>
        <v>6069</v>
      </c>
      <c r="J1029" s="53">
        <f t="shared" si="1"/>
        <v>78897</v>
      </c>
      <c r="K1029" s="52">
        <f t="array" ref="K1029">IF(B1029="","",IFERROR(XLOOKUP(B1029,DATA!$B$4:$B$2103,DATA!$N$4:$N$2103,0,0,1),0))</f>
        <v>1517</v>
      </c>
      <c r="L1029" s="86">
        <f t="shared" si="2"/>
        <v>4.156164384</v>
      </c>
      <c r="M1029" s="52">
        <f t="array" ref="M1029">IF(B1029="","",IFERROR(XLOOKUP(B1029,DATA!$B$4:$B$2103,DATA!$P$4:$P$2103,0,0,1),0))</f>
        <v>0</v>
      </c>
      <c r="N1029" s="52">
        <f t="shared" si="3"/>
        <v>15</v>
      </c>
      <c r="O1029" s="52">
        <f t="shared" si="4"/>
        <v>44</v>
      </c>
      <c r="P1029" s="52">
        <f t="shared" si="5"/>
        <v>3</v>
      </c>
      <c r="Q1029" s="52" t="str">
        <f t="shared" si="6"/>
        <v>REORDEN INMEDIATO</v>
      </c>
      <c r="R1029" s="52" t="str">
        <f t="shared" si="7"/>
        <v>GENERAR OC EN 24H</v>
      </c>
      <c r="S1029" s="52">
        <f t="shared" si="8"/>
        <v>31</v>
      </c>
      <c r="T1029" s="53">
        <f t="shared" si="9"/>
        <v>188139</v>
      </c>
      <c r="U1029" s="52" t="str">
        <f t="array" ref="U1029">IF(B1029="","",IFERROR(XLOOKUP(B1029,DATA!$B$4:$B$2103,DATA!$M$4:$M$2103,"",0,1),""))</f>
        <v>A</v>
      </c>
      <c r="V1029" s="52" t="str">
        <f t="array" ref="V1029">IF(B1029="","",IFERROR(XLOOKUP(B1029,DATA!$B$4:$B$2103,DATA!$X$4:$X$2103,"",0,1),""))</f>
        <v>SU01E0303</v>
      </c>
      <c r="W1029" s="52" t="str">
        <f t="array" ref="W1029">IF(B1029="","",IFERROR(XLOOKUP(B1029,DATA!$B$4:$B$2103,DATA!$H$4:$H$2103,"",0,1),""))</f>
        <v>CARROCERIA</v>
      </c>
      <c r="X1029" s="52" t="str">
        <f t="shared" si="10"/>
        <v>2-ALTA</v>
      </c>
      <c r="Y1029" s="87" t="str">
        <f t="shared" si="11"/>
        <v/>
      </c>
      <c r="Z1029" s="52" t="str">
        <f t="shared" si="12"/>
        <v/>
      </c>
    </row>
    <row r="1030" ht="15.75" customHeight="1">
      <c r="B1030" s="47">
        <f>IF(DATA!B1030="","",DATA!B1030)</f>
        <v>80110152</v>
      </c>
      <c r="C1030" s="47">
        <f t="array" ref="C1030">IF(B1030="","",IFERROR(XLOOKUP(B1030,DATA!$B$4:$B$2103,DATA!$D$4:$D$2103,"",0,1),""))</f>
        <v>15330770</v>
      </c>
      <c r="D1030" s="47" t="str">
        <f t="array" ref="D1030">IF(B1030="","",IFERROR(XLOOKUP(B1030,DATA!$B$4:$B$2103,DATA!$C$4:$C$2103,"",0,1),""))</f>
        <v>SOPORTE INTERMEDIO PASAMANO</v>
      </c>
      <c r="E1030" s="47">
        <f t="array" ref="E1030">IF(B1030="","",IFERROR(XLOOKUP(B1030,DATA!$B$4:$B$2103,DATA!$W$4:$W$2103,"",0,1),""))</f>
        <v>830092963</v>
      </c>
      <c r="F1030" s="47" t="str">
        <f t="array" ref="F1030">IF(B1030="","",IFERROR(XLOOKUP(E1030,PROVEEDORES!$A$2:$A$200,PROVEEDORES!$B$2:$B$200,"NO ENCONTRADO",0,1),""))</f>
        <v>SUPERPOLO S.A.S</v>
      </c>
      <c r="G1030" s="47" t="str">
        <f t="array" ref="G1030">IF(B1030="","",IFERROR(XLOOKUP(B1030,DATA!$B$4:$B$2103,DATA!$L$4:$L$2103,"",0,1),""))</f>
        <v>UND</v>
      </c>
      <c r="H1030" s="47">
        <f t="array" ref="H1030">IF(B1030="","",IFERROR(XLOOKUP(B1030,DATA!$B$4:$B$2103,DATA!$E$4:$E$2103,0,0,1),0))</f>
        <v>13</v>
      </c>
      <c r="I1030" s="48">
        <f t="array" ref="I1030">IF(B1030="","",IFERROR(XLOOKUP(B1030,DATA!$B$4:$B$2103,DATA!$F$4:$F$2103,0,0,1),0))</f>
        <v>6204</v>
      </c>
      <c r="J1030" s="48">
        <f t="shared" si="1"/>
        <v>80652</v>
      </c>
      <c r="K1030" s="47">
        <f t="array" ref="K1030">IF(B1030="","",IFERROR(XLOOKUP(B1030,DATA!$B$4:$B$2103,DATA!$N$4:$N$2103,0,0,1),0))</f>
        <v>0</v>
      </c>
      <c r="L1030" s="85">
        <f t="shared" si="2"/>
        <v>0</v>
      </c>
      <c r="M1030" s="47">
        <f t="array" ref="M1030">IF(B1030="","",IFERROR(XLOOKUP(B1030,DATA!$B$4:$B$2103,DATA!$P$4:$P$2103,0,0,1),0))</f>
        <v>0</v>
      </c>
      <c r="N1030" s="47">
        <f t="shared" si="3"/>
        <v>0</v>
      </c>
      <c r="O1030" s="47">
        <f t="shared" si="4"/>
        <v>0</v>
      </c>
      <c r="P1030" s="47" t="str">
        <f t="shared" si="5"/>
        <v/>
      </c>
      <c r="Q1030" s="47" t="str">
        <f t="shared" si="6"/>
        <v>EXCESO</v>
      </c>
      <c r="R1030" s="47" t="str">
        <f t="shared" si="7"/>
        <v>EVALUAR REDUCCION</v>
      </c>
      <c r="S1030" s="47">
        <f t="shared" si="8"/>
        <v>0</v>
      </c>
      <c r="T1030" s="48">
        <f t="shared" si="9"/>
        <v>0</v>
      </c>
      <c r="U1030" s="47" t="str">
        <f t="array" ref="U1030">IF(B1030="","",IFERROR(XLOOKUP(B1030,DATA!$B$4:$B$2103,DATA!$M$4:$M$2103,"",0,1),""))</f>
        <v>B</v>
      </c>
      <c r="V1030" s="47" t="str">
        <f t="array" ref="V1030">IF(B1030="","",IFERROR(XLOOKUP(B1030,DATA!$B$4:$B$2103,DATA!$X$4:$X$2103,"",0,1),""))</f>
        <v>SU01B0107</v>
      </c>
      <c r="W1030" s="47" t="str">
        <f t="array" ref="W1030">IF(B1030="","",IFERROR(XLOOKUP(B1030,DATA!$B$4:$B$2103,DATA!$H$4:$H$2103,"",0,1),""))</f>
        <v>CARROCERIA</v>
      </c>
      <c r="X1030" s="47" t="str">
        <f t="shared" si="10"/>
        <v>3-MEDIA</v>
      </c>
      <c r="Y1030" s="65" t="str">
        <f t="shared" si="11"/>
        <v/>
      </c>
      <c r="Z1030" s="47" t="str">
        <f t="shared" si="12"/>
        <v/>
      </c>
    </row>
    <row r="1031" ht="15.75" customHeight="1">
      <c r="B1031" s="52">
        <f>IF(DATA!B1031="","",DATA!B1031)</f>
        <v>80110153</v>
      </c>
      <c r="C1031" s="52">
        <f t="array" ref="C1031">IF(B1031="","",IFERROR(XLOOKUP(B1031,DATA!$B$4:$B$2103,DATA!$D$4:$D$2103,"",0,1),""))</f>
        <v>10739911</v>
      </c>
      <c r="D1031" s="52" t="str">
        <f t="array" ref="D1031">IF(B1031="","",IFERROR(XLOOKUP(B1031,DATA!$B$4:$B$2103,DATA!$C$4:$C$2103,"",0,1),""))</f>
        <v>SOPORTE BASE PASAMANO</v>
      </c>
      <c r="E1031" s="52">
        <f t="array" ref="E1031">IF(B1031="","",IFERROR(XLOOKUP(B1031,DATA!$B$4:$B$2103,DATA!$W$4:$W$2103,"",0,1),""))</f>
        <v>830092963</v>
      </c>
      <c r="F1031" s="52" t="str">
        <f t="array" ref="F1031">IF(B1031="","",IFERROR(XLOOKUP(E1031,PROVEEDORES!$A$2:$A$200,PROVEEDORES!$B$2:$B$200,"NO ENCONTRADO",0,1),""))</f>
        <v>SUPERPOLO S.A.S</v>
      </c>
      <c r="G1031" s="52" t="str">
        <f t="array" ref="G1031">IF(B1031="","",IFERROR(XLOOKUP(B1031,DATA!$B$4:$B$2103,DATA!$L$4:$L$2103,"",0,1),""))</f>
        <v>UND</v>
      </c>
      <c r="H1031" s="52">
        <f t="array" ref="H1031">IF(B1031="","",IFERROR(XLOOKUP(B1031,DATA!$B$4:$B$2103,DATA!$E$4:$E$2103,0,0,1),0))</f>
        <v>0</v>
      </c>
      <c r="I1031" s="53">
        <f t="array" ref="I1031">IF(B1031="","",IFERROR(XLOOKUP(B1031,DATA!$B$4:$B$2103,DATA!$F$4:$F$2103,0,0,1),0))</f>
        <v>0</v>
      </c>
      <c r="J1031" s="53">
        <f t="shared" si="1"/>
        <v>0</v>
      </c>
      <c r="K1031" s="52">
        <f t="array" ref="K1031">IF(B1031="","",IFERROR(XLOOKUP(B1031,DATA!$B$4:$B$2103,DATA!$N$4:$N$2103,0,0,1),0))</f>
        <v>0</v>
      </c>
      <c r="L1031" s="86">
        <f t="shared" si="2"/>
        <v>0</v>
      </c>
      <c r="M1031" s="52">
        <f t="array" ref="M1031">IF(B1031="","",IFERROR(XLOOKUP(B1031,DATA!$B$4:$B$2103,DATA!$P$4:$P$2103,0,0,1),0))</f>
        <v>0</v>
      </c>
      <c r="N1031" s="52">
        <f t="shared" si="3"/>
        <v>0</v>
      </c>
      <c r="O1031" s="52">
        <f t="shared" si="4"/>
        <v>0</v>
      </c>
      <c r="P1031" s="52" t="str">
        <f t="shared" si="5"/>
        <v/>
      </c>
      <c r="Q1031" s="52" t="str">
        <f t="shared" si="6"/>
        <v>CRITICO</v>
      </c>
      <c r="R1031" s="52" t="str">
        <f t="shared" si="7"/>
        <v>PEDIR INMEDIATAMENTE</v>
      </c>
      <c r="S1031" s="52">
        <f t="shared" si="8"/>
        <v>0</v>
      </c>
      <c r="T1031" s="53">
        <f t="shared" si="9"/>
        <v>0</v>
      </c>
      <c r="U1031" s="52" t="str">
        <f t="array" ref="U1031">IF(B1031="","",IFERROR(XLOOKUP(B1031,DATA!$B$4:$B$2103,DATA!$M$4:$M$2103,"",0,1),""))</f>
        <v>A</v>
      </c>
      <c r="V1031" s="52" t="str">
        <f t="array" ref="V1031">IF(B1031="","",IFERROR(XLOOKUP(B1031,DATA!$B$4:$B$2103,DATA!$X$4:$X$2103,"",0,1),""))</f>
        <v>A1</v>
      </c>
      <c r="W1031" s="52" t="str">
        <f t="array" ref="W1031">IF(B1031="","",IFERROR(XLOOKUP(B1031,DATA!$B$4:$B$2103,DATA!$H$4:$H$2103,"",0,1),""))</f>
        <v>CARROCERIA</v>
      </c>
      <c r="X1031" s="52" t="str">
        <f t="shared" si="10"/>
        <v>1-MAXIMA</v>
      </c>
      <c r="Y1031" s="87" t="str">
        <f t="shared" si="11"/>
        <v/>
      </c>
      <c r="Z1031" s="52">
        <f t="shared" si="12"/>
        <v>80110153</v>
      </c>
    </row>
    <row r="1032" ht="15.75" customHeight="1">
      <c r="B1032" s="47">
        <f>IF(DATA!B1032="","",DATA!B1032)</f>
        <v>80110154</v>
      </c>
      <c r="C1032" s="47">
        <f t="array" ref="C1032">IF(B1032="","",IFERROR(XLOOKUP(B1032,DATA!$B$4:$B$2103,DATA!$D$4:$D$2103,"",0,1),""))</f>
        <v>10739912</v>
      </c>
      <c r="D1032" s="47" t="str">
        <f t="array" ref="D1032">IF(B1032="","",IFERROR(XLOOKUP(B1032,DATA!$B$4:$B$2103,DATA!$C$4:$C$2103,"",0,1),""))</f>
        <v>SOPORTE BASE OVALADA PASAMANO</v>
      </c>
      <c r="E1032" s="47">
        <f t="array" ref="E1032">IF(B1032="","",IFERROR(XLOOKUP(B1032,DATA!$B$4:$B$2103,DATA!$W$4:$W$2103,"",0,1),""))</f>
        <v>900603232</v>
      </c>
      <c r="F1032" s="47" t="str">
        <f t="array" ref="F1032">IF(B1032="","",IFERROR(XLOOKUP(E1032,PROVEEDORES!$A$2:$A$200,PROVEEDORES!$B$2:$B$200,"NO ENCONTRADO",0,1),""))</f>
        <v>COMERCIALIZADORA DE AUTOPARTES E INDUSTRIAL UNIVERSAL SAS</v>
      </c>
      <c r="G1032" s="47" t="str">
        <f t="array" ref="G1032">IF(B1032="","",IFERROR(XLOOKUP(B1032,DATA!$B$4:$B$2103,DATA!$L$4:$L$2103,"",0,1),""))</f>
        <v>UND</v>
      </c>
      <c r="H1032" s="47">
        <f t="array" ref="H1032">IF(B1032="","",IFERROR(XLOOKUP(B1032,DATA!$B$4:$B$2103,DATA!$E$4:$E$2103,0,0,1),0))</f>
        <v>12</v>
      </c>
      <c r="I1032" s="48">
        <f t="array" ref="I1032">IF(B1032="","",IFERROR(XLOOKUP(B1032,DATA!$B$4:$B$2103,DATA!$F$4:$F$2103,0,0,1),0))</f>
        <v>3099.95</v>
      </c>
      <c r="J1032" s="48">
        <f t="shared" si="1"/>
        <v>37199.4</v>
      </c>
      <c r="K1032" s="47">
        <f t="array" ref="K1032">IF(B1032="","",IFERROR(XLOOKUP(B1032,DATA!$B$4:$B$2103,DATA!$N$4:$N$2103,0,0,1),0))</f>
        <v>793</v>
      </c>
      <c r="L1032" s="85">
        <f t="shared" si="2"/>
        <v>2.17260274</v>
      </c>
      <c r="M1032" s="47">
        <f t="array" ref="M1032">IF(B1032="","",IFERROR(XLOOKUP(B1032,DATA!$B$4:$B$2103,DATA!$P$4:$P$2103,0,0,1),0))</f>
        <v>0</v>
      </c>
      <c r="N1032" s="47">
        <f t="shared" si="3"/>
        <v>8</v>
      </c>
      <c r="O1032" s="47">
        <f t="shared" si="4"/>
        <v>23</v>
      </c>
      <c r="P1032" s="47">
        <f t="shared" si="5"/>
        <v>6</v>
      </c>
      <c r="Q1032" s="47" t="str">
        <f t="shared" si="6"/>
        <v>REORDEN INMEDIATO</v>
      </c>
      <c r="R1032" s="47" t="str">
        <f t="shared" si="7"/>
        <v>GENERAR OC EN 24H</v>
      </c>
      <c r="S1032" s="47">
        <f t="shared" si="8"/>
        <v>11</v>
      </c>
      <c r="T1032" s="48">
        <f t="shared" si="9"/>
        <v>34099.45</v>
      </c>
      <c r="U1032" s="47" t="str">
        <f t="array" ref="U1032">IF(B1032="","",IFERROR(XLOOKUP(B1032,DATA!$B$4:$B$2103,DATA!$M$4:$M$2103,"",0,1),""))</f>
        <v>A</v>
      </c>
      <c r="V1032" s="47" t="str">
        <f t="array" ref="V1032">IF(B1032="","",IFERROR(XLOOKUP(B1032,DATA!$B$4:$B$2103,DATA!$X$4:$X$2103,"",0,1),""))</f>
        <v>SU01D0207</v>
      </c>
      <c r="W1032" s="47" t="str">
        <f t="array" ref="W1032">IF(B1032="","",IFERROR(XLOOKUP(B1032,DATA!$B$4:$B$2103,DATA!$H$4:$H$2103,"",0,1),""))</f>
        <v>CARROCERIA</v>
      </c>
      <c r="X1032" s="47" t="str">
        <f t="shared" si="10"/>
        <v>2-ALTA</v>
      </c>
      <c r="Y1032" s="65" t="str">
        <f t="shared" si="11"/>
        <v/>
      </c>
      <c r="Z1032" s="47" t="str">
        <f t="shared" si="12"/>
        <v/>
      </c>
    </row>
    <row r="1033" ht="15.75" customHeight="1">
      <c r="B1033" s="52">
        <f>IF(DATA!B1033="","",DATA!B1033)</f>
        <v>80110155</v>
      </c>
      <c r="C1033" s="52">
        <f t="array" ref="C1033">IF(B1033="","",IFERROR(XLOOKUP(B1033,DATA!$B$4:$B$2103,DATA!$D$4:$D$2103,"",0,1),""))</f>
        <v>11282261</v>
      </c>
      <c r="D1033" s="52" t="str">
        <f t="array" ref="D1033">IF(B1033="","",IFERROR(XLOOKUP(B1033,DATA!$B$4:$B$2103,DATA!$C$4:$C$2103,"",0,1),""))</f>
        <v>CONJUNTO PORTEZUELA ITEM1 1343*633</v>
      </c>
      <c r="E1033" s="52">
        <f t="array" ref="E1033">IF(B1033="","",IFERROR(XLOOKUP(B1033,DATA!$B$4:$B$2103,DATA!$W$4:$W$2103,"",0,1),""))</f>
        <v>830092963</v>
      </c>
      <c r="F1033" s="52" t="str">
        <f t="array" ref="F1033">IF(B1033="","",IFERROR(XLOOKUP(E1033,PROVEEDORES!$A$2:$A$200,PROVEEDORES!$B$2:$B$200,"NO ENCONTRADO",0,1),""))</f>
        <v>SUPERPOLO S.A.S</v>
      </c>
      <c r="G1033" s="52" t="str">
        <f t="array" ref="G1033">IF(B1033="","",IFERROR(XLOOKUP(B1033,DATA!$B$4:$B$2103,DATA!$L$4:$L$2103,"",0,1),""))</f>
        <v>UND</v>
      </c>
      <c r="H1033" s="52">
        <f t="array" ref="H1033">IF(B1033="","",IFERROR(XLOOKUP(B1033,DATA!$B$4:$B$2103,DATA!$E$4:$E$2103,0,0,1),0))</f>
        <v>0</v>
      </c>
      <c r="I1033" s="53">
        <f t="array" ref="I1033">IF(B1033="","",IFERROR(XLOOKUP(B1033,DATA!$B$4:$B$2103,DATA!$F$4:$F$2103,0,0,1),0))</f>
        <v>0</v>
      </c>
      <c r="J1033" s="53">
        <f t="shared" si="1"/>
        <v>0</v>
      </c>
      <c r="K1033" s="52">
        <f t="array" ref="K1033">IF(B1033="","",IFERROR(XLOOKUP(B1033,DATA!$B$4:$B$2103,DATA!$N$4:$N$2103,0,0,1),0))</f>
        <v>0</v>
      </c>
      <c r="L1033" s="86">
        <f t="shared" si="2"/>
        <v>0</v>
      </c>
      <c r="M1033" s="52">
        <f t="array" ref="M1033">IF(B1033="","",IFERROR(XLOOKUP(B1033,DATA!$B$4:$B$2103,DATA!$P$4:$P$2103,0,0,1),0))</f>
        <v>0</v>
      </c>
      <c r="N1033" s="52">
        <f t="shared" si="3"/>
        <v>0</v>
      </c>
      <c r="O1033" s="52">
        <f t="shared" si="4"/>
        <v>0</v>
      </c>
      <c r="P1033" s="52" t="str">
        <f t="shared" si="5"/>
        <v/>
      </c>
      <c r="Q1033" s="52" t="str">
        <f t="shared" si="6"/>
        <v>CRITICO</v>
      </c>
      <c r="R1033" s="52" t="str">
        <f t="shared" si="7"/>
        <v>PEDIR INMEDIATAMENTE</v>
      </c>
      <c r="S1033" s="52">
        <f t="shared" si="8"/>
        <v>0</v>
      </c>
      <c r="T1033" s="53">
        <f t="shared" si="9"/>
        <v>0</v>
      </c>
      <c r="U1033" s="52" t="str">
        <f t="array" ref="U1033">IF(B1033="","",IFERROR(XLOOKUP(B1033,DATA!$B$4:$B$2103,DATA!$M$4:$M$2103,"",0,1),""))</f>
        <v>B</v>
      </c>
      <c r="V1033" s="52" t="str">
        <f t="array" ref="V1033">IF(B1033="","",IFERROR(XLOOKUP(B1033,DATA!$B$4:$B$2103,DATA!$X$4:$X$2103,"",0,1),""))</f>
        <v>A1</v>
      </c>
      <c r="W1033" s="52" t="str">
        <f t="array" ref="W1033">IF(B1033="","",IFERROR(XLOOKUP(B1033,DATA!$B$4:$B$2103,DATA!$H$4:$H$2103,"",0,1),""))</f>
        <v>CARROCERIA</v>
      </c>
      <c r="X1033" s="52" t="str">
        <f t="shared" si="10"/>
        <v>3-MEDIA</v>
      </c>
      <c r="Y1033" s="87" t="str">
        <f t="shared" si="11"/>
        <v/>
      </c>
      <c r="Z1033" s="52">
        <f t="shared" si="12"/>
        <v>80110155</v>
      </c>
    </row>
    <row r="1034" ht="15.75" customHeight="1">
      <c r="B1034" s="47">
        <f>IF(DATA!B1034="","",DATA!B1034)</f>
        <v>80110156</v>
      </c>
      <c r="C1034" s="47">
        <f t="array" ref="C1034">IF(B1034="","",IFERROR(XLOOKUP(B1034,DATA!$B$4:$B$2103,DATA!$D$4:$D$2103,"",0,1),""))</f>
        <v>11271958</v>
      </c>
      <c r="D1034" s="47" t="str">
        <f t="array" ref="D1034">IF(B1034="","",IFERROR(XLOOKUP(B1034,DATA!$B$4:$B$2103,DATA!$C$4:$C$2103,"",0,1),""))</f>
        <v>PANEL REVESTIMIENTO FALDON ITEM 2 300*460</v>
      </c>
      <c r="E1034" s="47">
        <f t="array" ref="E1034">IF(B1034="","",IFERROR(XLOOKUP(B1034,DATA!$B$4:$B$2103,DATA!$W$4:$W$2103,"",0,1),""))</f>
        <v>830092963</v>
      </c>
      <c r="F1034" s="47" t="str">
        <f t="array" ref="F1034">IF(B1034="","",IFERROR(XLOOKUP(E1034,PROVEEDORES!$A$2:$A$200,PROVEEDORES!$B$2:$B$200,"NO ENCONTRADO",0,1),""))</f>
        <v>SUPERPOLO S.A.S</v>
      </c>
      <c r="G1034" s="47" t="str">
        <f t="array" ref="G1034">IF(B1034="","",IFERROR(XLOOKUP(B1034,DATA!$B$4:$B$2103,DATA!$L$4:$L$2103,"",0,1),""))</f>
        <v>UND</v>
      </c>
      <c r="H1034" s="47">
        <f t="array" ref="H1034">IF(B1034="","",IFERROR(XLOOKUP(B1034,DATA!$B$4:$B$2103,DATA!$E$4:$E$2103,0,0,1),0))</f>
        <v>0</v>
      </c>
      <c r="I1034" s="48">
        <f t="array" ref="I1034">IF(B1034="","",IFERROR(XLOOKUP(B1034,DATA!$B$4:$B$2103,DATA!$F$4:$F$2103,0,0,1),0))</f>
        <v>0</v>
      </c>
      <c r="J1034" s="48">
        <f t="shared" si="1"/>
        <v>0</v>
      </c>
      <c r="K1034" s="47">
        <f t="array" ref="K1034">IF(B1034="","",IFERROR(XLOOKUP(B1034,DATA!$B$4:$B$2103,DATA!$N$4:$N$2103,0,0,1),0))</f>
        <v>0</v>
      </c>
      <c r="L1034" s="85">
        <f t="shared" si="2"/>
        <v>0</v>
      </c>
      <c r="M1034" s="47">
        <f t="array" ref="M1034">IF(B1034="","",IFERROR(XLOOKUP(B1034,DATA!$B$4:$B$2103,DATA!$P$4:$P$2103,0,0,1),0))</f>
        <v>0</v>
      </c>
      <c r="N1034" s="47">
        <f t="shared" si="3"/>
        <v>0</v>
      </c>
      <c r="O1034" s="47">
        <f t="shared" si="4"/>
        <v>0</v>
      </c>
      <c r="P1034" s="47" t="str">
        <f t="shared" si="5"/>
        <v/>
      </c>
      <c r="Q1034" s="47" t="str">
        <f t="shared" si="6"/>
        <v>CRITICO</v>
      </c>
      <c r="R1034" s="47" t="str">
        <f t="shared" si="7"/>
        <v>PEDIR INMEDIATAMENTE</v>
      </c>
      <c r="S1034" s="47">
        <f t="shared" si="8"/>
        <v>0</v>
      </c>
      <c r="T1034" s="48">
        <f t="shared" si="9"/>
        <v>0</v>
      </c>
      <c r="U1034" s="47" t="str">
        <f t="array" ref="U1034">IF(B1034="","",IFERROR(XLOOKUP(B1034,DATA!$B$4:$B$2103,DATA!$M$4:$M$2103,"",0,1),""))</f>
        <v>B</v>
      </c>
      <c r="V1034" s="47" t="str">
        <f t="array" ref="V1034">IF(B1034="","",IFERROR(XLOOKUP(B1034,DATA!$B$4:$B$2103,DATA!$X$4:$X$2103,"",0,1),""))</f>
        <v>A1</v>
      </c>
      <c r="W1034" s="47" t="str">
        <f t="array" ref="W1034">IF(B1034="","",IFERROR(XLOOKUP(B1034,DATA!$B$4:$B$2103,DATA!$H$4:$H$2103,"",0,1),""))</f>
        <v>CARROCERIA</v>
      </c>
      <c r="X1034" s="47" t="str">
        <f t="shared" si="10"/>
        <v>3-MEDIA</v>
      </c>
      <c r="Y1034" s="65" t="str">
        <f t="shared" si="11"/>
        <v/>
      </c>
      <c r="Z1034" s="47">
        <f t="shared" si="12"/>
        <v>80110156</v>
      </c>
    </row>
    <row r="1035" ht="15.75" customHeight="1">
      <c r="B1035" s="52">
        <f>IF(DATA!B1035="","",DATA!B1035)</f>
        <v>80110157</v>
      </c>
      <c r="C1035" s="52">
        <f t="array" ref="C1035">IF(B1035="","",IFERROR(XLOOKUP(B1035,DATA!$B$4:$B$2103,DATA!$D$4:$D$2103,"",0,1),""))</f>
        <v>11282335</v>
      </c>
      <c r="D1035" s="52" t="str">
        <f t="array" ref="D1035">IF(B1035="","",IFERROR(XLOOKUP(B1035,DATA!$B$4:$B$2103,DATA!$C$4:$C$2103,"",0,1),""))</f>
        <v>CONJUNTO PORTEZUELA ITEM 3 1748*459</v>
      </c>
      <c r="E1035" s="52">
        <f t="array" ref="E1035">IF(B1035="","",IFERROR(XLOOKUP(B1035,DATA!$B$4:$B$2103,DATA!$W$4:$W$2103,"",0,1),""))</f>
        <v>830092963</v>
      </c>
      <c r="F1035" s="52" t="str">
        <f t="array" ref="F1035">IF(B1035="","",IFERROR(XLOOKUP(E1035,PROVEEDORES!$A$2:$A$200,PROVEEDORES!$B$2:$B$200,"NO ENCONTRADO",0,1),""))</f>
        <v>SUPERPOLO S.A.S</v>
      </c>
      <c r="G1035" s="52" t="str">
        <f t="array" ref="G1035">IF(B1035="","",IFERROR(XLOOKUP(B1035,DATA!$B$4:$B$2103,DATA!$L$4:$L$2103,"",0,1),""))</f>
        <v>UND</v>
      </c>
      <c r="H1035" s="52">
        <f t="array" ref="H1035">IF(B1035="","",IFERROR(XLOOKUP(B1035,DATA!$B$4:$B$2103,DATA!$E$4:$E$2103,0,0,1),0))</f>
        <v>0</v>
      </c>
      <c r="I1035" s="53">
        <f t="array" ref="I1035">IF(B1035="","",IFERROR(XLOOKUP(B1035,DATA!$B$4:$B$2103,DATA!$F$4:$F$2103,0,0,1),0))</f>
        <v>0</v>
      </c>
      <c r="J1035" s="53">
        <f t="shared" si="1"/>
        <v>0</v>
      </c>
      <c r="K1035" s="52">
        <f t="array" ref="K1035">IF(B1035="","",IFERROR(XLOOKUP(B1035,DATA!$B$4:$B$2103,DATA!$N$4:$N$2103,0,0,1),0))</f>
        <v>0</v>
      </c>
      <c r="L1035" s="86">
        <f t="shared" si="2"/>
        <v>0</v>
      </c>
      <c r="M1035" s="52">
        <f t="array" ref="M1035">IF(B1035="","",IFERROR(XLOOKUP(B1035,DATA!$B$4:$B$2103,DATA!$P$4:$P$2103,0,0,1),0))</f>
        <v>0</v>
      </c>
      <c r="N1035" s="52">
        <f t="shared" si="3"/>
        <v>0</v>
      </c>
      <c r="O1035" s="52">
        <f t="shared" si="4"/>
        <v>0</v>
      </c>
      <c r="P1035" s="52" t="str">
        <f t="shared" si="5"/>
        <v/>
      </c>
      <c r="Q1035" s="52" t="str">
        <f t="shared" si="6"/>
        <v>CRITICO</v>
      </c>
      <c r="R1035" s="52" t="str">
        <f t="shared" si="7"/>
        <v>PEDIR INMEDIATAMENTE</v>
      </c>
      <c r="S1035" s="52">
        <f t="shared" si="8"/>
        <v>0</v>
      </c>
      <c r="T1035" s="53">
        <f t="shared" si="9"/>
        <v>0</v>
      </c>
      <c r="U1035" s="52" t="str">
        <f t="array" ref="U1035">IF(B1035="","",IFERROR(XLOOKUP(B1035,DATA!$B$4:$B$2103,DATA!$M$4:$M$2103,"",0,1),""))</f>
        <v>B</v>
      </c>
      <c r="V1035" s="52" t="str">
        <f t="array" ref="V1035">IF(B1035="","",IFERROR(XLOOKUP(B1035,DATA!$B$4:$B$2103,DATA!$X$4:$X$2103,"",0,1),""))</f>
        <v>A1</v>
      </c>
      <c r="W1035" s="52" t="str">
        <f t="array" ref="W1035">IF(B1035="","",IFERROR(XLOOKUP(B1035,DATA!$B$4:$B$2103,DATA!$H$4:$H$2103,"",0,1),""))</f>
        <v>CARROCERIA</v>
      </c>
      <c r="X1035" s="52" t="str">
        <f t="shared" si="10"/>
        <v>3-MEDIA</v>
      </c>
      <c r="Y1035" s="87" t="str">
        <f t="shared" si="11"/>
        <v/>
      </c>
      <c r="Z1035" s="52">
        <f t="shared" si="12"/>
        <v>80110157</v>
      </c>
    </row>
    <row r="1036" ht="15.75" customHeight="1">
      <c r="B1036" s="47">
        <f>IF(DATA!B1036="","",DATA!B1036)</f>
        <v>80110158</v>
      </c>
      <c r="C1036" s="47">
        <f t="array" ref="C1036">IF(B1036="","",IFERROR(XLOOKUP(B1036,DATA!$B$4:$B$2103,DATA!$D$4:$D$2103,"",0,1),""))</f>
        <v>11271961</v>
      </c>
      <c r="D1036" s="47" t="str">
        <f t="array" ref="D1036">IF(B1036="","",IFERROR(XLOOKUP(B1036,DATA!$B$4:$B$2103,DATA!$C$4:$C$2103,"",0,1),""))</f>
        <v>PANEL REVESTIMIENTO FALDON ITEM 4 910*460</v>
      </c>
      <c r="E1036" s="47">
        <f t="array" ref="E1036">IF(B1036="","",IFERROR(XLOOKUP(B1036,DATA!$B$4:$B$2103,DATA!$W$4:$W$2103,"",0,1),""))</f>
        <v>830092963</v>
      </c>
      <c r="F1036" s="47" t="str">
        <f t="array" ref="F1036">IF(B1036="","",IFERROR(XLOOKUP(E1036,PROVEEDORES!$A$2:$A$200,PROVEEDORES!$B$2:$B$200,"NO ENCONTRADO",0,1),""))</f>
        <v>SUPERPOLO S.A.S</v>
      </c>
      <c r="G1036" s="47" t="str">
        <f t="array" ref="G1036">IF(B1036="","",IFERROR(XLOOKUP(B1036,DATA!$B$4:$B$2103,DATA!$L$4:$L$2103,"",0,1),""))</f>
        <v>UND</v>
      </c>
      <c r="H1036" s="47">
        <f t="array" ref="H1036">IF(B1036="","",IFERROR(XLOOKUP(B1036,DATA!$B$4:$B$2103,DATA!$E$4:$E$2103,0,0,1),0))</f>
        <v>0</v>
      </c>
      <c r="I1036" s="48">
        <f t="array" ref="I1036">IF(B1036="","",IFERROR(XLOOKUP(B1036,DATA!$B$4:$B$2103,DATA!$F$4:$F$2103,0,0,1),0))</f>
        <v>0</v>
      </c>
      <c r="J1036" s="48">
        <f t="shared" si="1"/>
        <v>0</v>
      </c>
      <c r="K1036" s="47">
        <f t="array" ref="K1036">IF(B1036="","",IFERROR(XLOOKUP(B1036,DATA!$B$4:$B$2103,DATA!$N$4:$N$2103,0,0,1),0))</f>
        <v>0</v>
      </c>
      <c r="L1036" s="85">
        <f t="shared" si="2"/>
        <v>0</v>
      </c>
      <c r="M1036" s="47">
        <f t="array" ref="M1036">IF(B1036="","",IFERROR(XLOOKUP(B1036,DATA!$B$4:$B$2103,DATA!$P$4:$P$2103,0,0,1),0))</f>
        <v>0</v>
      </c>
      <c r="N1036" s="47">
        <f t="shared" si="3"/>
        <v>0</v>
      </c>
      <c r="O1036" s="47">
        <f t="shared" si="4"/>
        <v>0</v>
      </c>
      <c r="P1036" s="47" t="str">
        <f t="shared" si="5"/>
        <v/>
      </c>
      <c r="Q1036" s="47" t="str">
        <f t="shared" si="6"/>
        <v>CRITICO</v>
      </c>
      <c r="R1036" s="47" t="str">
        <f t="shared" si="7"/>
        <v>PEDIR INMEDIATAMENTE</v>
      </c>
      <c r="S1036" s="47">
        <f t="shared" si="8"/>
        <v>0</v>
      </c>
      <c r="T1036" s="48">
        <f t="shared" si="9"/>
        <v>0</v>
      </c>
      <c r="U1036" s="47" t="str">
        <f t="array" ref="U1036">IF(B1036="","",IFERROR(XLOOKUP(B1036,DATA!$B$4:$B$2103,DATA!$M$4:$M$2103,"",0,1),""))</f>
        <v>B</v>
      </c>
      <c r="V1036" s="47" t="str">
        <f t="array" ref="V1036">IF(B1036="","",IFERROR(XLOOKUP(B1036,DATA!$B$4:$B$2103,DATA!$X$4:$X$2103,"",0,1),""))</f>
        <v>A1</v>
      </c>
      <c r="W1036" s="47" t="str">
        <f t="array" ref="W1036">IF(B1036="","",IFERROR(XLOOKUP(B1036,DATA!$B$4:$B$2103,DATA!$H$4:$H$2103,"",0,1),""))</f>
        <v>CARROCERIA</v>
      </c>
      <c r="X1036" s="47" t="str">
        <f t="shared" si="10"/>
        <v>3-MEDIA</v>
      </c>
      <c r="Y1036" s="65" t="str">
        <f t="shared" si="11"/>
        <v/>
      </c>
      <c r="Z1036" s="47">
        <f t="shared" si="12"/>
        <v>80110158</v>
      </c>
    </row>
    <row r="1037" ht="15.75" customHeight="1">
      <c r="B1037" s="52">
        <f>IF(DATA!B1037="","",DATA!B1037)</f>
        <v>80110159</v>
      </c>
      <c r="C1037" s="52">
        <f t="array" ref="C1037">IF(B1037="","",IFERROR(XLOOKUP(B1037,DATA!$B$4:$B$2103,DATA!$D$4:$D$2103,"",0,1),""))</f>
        <v>11282559</v>
      </c>
      <c r="D1037" s="52" t="str">
        <f t="array" ref="D1037">IF(B1037="","",IFERROR(XLOOKUP(B1037,DATA!$B$4:$B$2103,DATA!$C$4:$C$2103,"",0,1),""))</f>
        <v>CONJUNTO PORTEZUELA ITEM 5 986*460</v>
      </c>
      <c r="E1037" s="52">
        <f t="array" ref="E1037">IF(B1037="","",IFERROR(XLOOKUP(B1037,DATA!$B$4:$B$2103,DATA!$W$4:$W$2103,"",0,1),""))</f>
        <v>830092963</v>
      </c>
      <c r="F1037" s="52" t="str">
        <f t="array" ref="F1037">IF(B1037="","",IFERROR(XLOOKUP(E1037,PROVEEDORES!$A$2:$A$200,PROVEEDORES!$B$2:$B$200,"NO ENCONTRADO",0,1),""))</f>
        <v>SUPERPOLO S.A.S</v>
      </c>
      <c r="G1037" s="52" t="str">
        <f t="array" ref="G1037">IF(B1037="","",IFERROR(XLOOKUP(B1037,DATA!$B$4:$B$2103,DATA!$L$4:$L$2103,"",0,1),""))</f>
        <v>UND</v>
      </c>
      <c r="H1037" s="52">
        <f t="array" ref="H1037">IF(B1037="","",IFERROR(XLOOKUP(B1037,DATA!$B$4:$B$2103,DATA!$E$4:$E$2103,0,0,1),0))</f>
        <v>0</v>
      </c>
      <c r="I1037" s="53">
        <f t="array" ref="I1037">IF(B1037="","",IFERROR(XLOOKUP(B1037,DATA!$B$4:$B$2103,DATA!$F$4:$F$2103,0,0,1),0))</f>
        <v>0</v>
      </c>
      <c r="J1037" s="53">
        <f t="shared" si="1"/>
        <v>0</v>
      </c>
      <c r="K1037" s="52">
        <f t="array" ref="K1037">IF(B1037="","",IFERROR(XLOOKUP(B1037,DATA!$B$4:$B$2103,DATA!$N$4:$N$2103,0,0,1),0))</f>
        <v>0</v>
      </c>
      <c r="L1037" s="86">
        <f t="shared" si="2"/>
        <v>0</v>
      </c>
      <c r="M1037" s="52">
        <f t="array" ref="M1037">IF(B1037="","",IFERROR(XLOOKUP(B1037,DATA!$B$4:$B$2103,DATA!$P$4:$P$2103,0,0,1),0))</f>
        <v>0</v>
      </c>
      <c r="N1037" s="52">
        <f t="shared" si="3"/>
        <v>0</v>
      </c>
      <c r="O1037" s="52">
        <f t="shared" si="4"/>
        <v>0</v>
      </c>
      <c r="P1037" s="52" t="str">
        <f t="shared" si="5"/>
        <v/>
      </c>
      <c r="Q1037" s="52" t="str">
        <f t="shared" si="6"/>
        <v>CRITICO</v>
      </c>
      <c r="R1037" s="52" t="str">
        <f t="shared" si="7"/>
        <v>PEDIR INMEDIATAMENTE</v>
      </c>
      <c r="S1037" s="52">
        <f t="shared" si="8"/>
        <v>0</v>
      </c>
      <c r="T1037" s="53">
        <f t="shared" si="9"/>
        <v>0</v>
      </c>
      <c r="U1037" s="52" t="str">
        <f t="array" ref="U1037">IF(B1037="","",IFERROR(XLOOKUP(B1037,DATA!$B$4:$B$2103,DATA!$M$4:$M$2103,"",0,1),""))</f>
        <v>B</v>
      </c>
      <c r="V1037" s="52" t="str">
        <f t="array" ref="V1037">IF(B1037="","",IFERROR(XLOOKUP(B1037,DATA!$B$4:$B$2103,DATA!$X$4:$X$2103,"",0,1),""))</f>
        <v>A1</v>
      </c>
      <c r="W1037" s="52" t="str">
        <f t="array" ref="W1037">IF(B1037="","",IFERROR(XLOOKUP(B1037,DATA!$B$4:$B$2103,DATA!$H$4:$H$2103,"",0,1),""))</f>
        <v>CARROCERIA</v>
      </c>
      <c r="X1037" s="52" t="str">
        <f t="shared" si="10"/>
        <v>3-MEDIA</v>
      </c>
      <c r="Y1037" s="87" t="str">
        <f t="shared" si="11"/>
        <v/>
      </c>
      <c r="Z1037" s="52">
        <f t="shared" si="12"/>
        <v>80110159</v>
      </c>
    </row>
    <row r="1038" ht="15.75" customHeight="1">
      <c r="B1038" s="47">
        <f>IF(DATA!B1038="","",DATA!B1038)</f>
        <v>80110160</v>
      </c>
      <c r="C1038" s="47">
        <f t="array" ref="C1038">IF(B1038="","",IFERROR(XLOOKUP(B1038,DATA!$B$4:$B$2103,DATA!$D$4:$D$2103,"",0,1),""))</f>
        <v>11282417</v>
      </c>
      <c r="D1038" s="47" t="str">
        <f t="array" ref="D1038">IF(B1038="","",IFERROR(XLOOKUP(B1038,DATA!$B$4:$B$2103,DATA!$C$4:$C$2103,"",0,1),""))</f>
        <v>CONJUNTO PORTEZUELA ITEM 6 1202*460</v>
      </c>
      <c r="E1038" s="47">
        <f t="array" ref="E1038">IF(B1038="","",IFERROR(XLOOKUP(B1038,DATA!$B$4:$B$2103,DATA!$W$4:$W$2103,"",0,1),""))</f>
        <v>830092963</v>
      </c>
      <c r="F1038" s="47" t="str">
        <f t="array" ref="F1038">IF(B1038="","",IFERROR(XLOOKUP(E1038,PROVEEDORES!$A$2:$A$200,PROVEEDORES!$B$2:$B$200,"NO ENCONTRADO",0,1),""))</f>
        <v>SUPERPOLO S.A.S</v>
      </c>
      <c r="G1038" s="47" t="str">
        <f t="array" ref="G1038">IF(B1038="","",IFERROR(XLOOKUP(B1038,DATA!$B$4:$B$2103,DATA!$L$4:$L$2103,"",0,1),""))</f>
        <v>UND</v>
      </c>
      <c r="H1038" s="47">
        <f t="array" ref="H1038">IF(B1038="","",IFERROR(XLOOKUP(B1038,DATA!$B$4:$B$2103,DATA!$E$4:$E$2103,0,0,1),0))</f>
        <v>1</v>
      </c>
      <c r="I1038" s="48">
        <f t="array" ref="I1038">IF(B1038="","",IFERROR(XLOOKUP(B1038,DATA!$B$4:$B$2103,DATA!$F$4:$F$2103,0,0,1),0))</f>
        <v>562400</v>
      </c>
      <c r="J1038" s="48">
        <f t="shared" si="1"/>
        <v>562400</v>
      </c>
      <c r="K1038" s="47">
        <f t="array" ref="K1038">IF(B1038="","",IFERROR(XLOOKUP(B1038,DATA!$B$4:$B$2103,DATA!$N$4:$N$2103,0,0,1),0))</f>
        <v>7</v>
      </c>
      <c r="L1038" s="85">
        <f t="shared" si="2"/>
        <v>0.01917808219</v>
      </c>
      <c r="M1038" s="47">
        <f t="array" ref="M1038">IF(B1038="","",IFERROR(XLOOKUP(B1038,DATA!$B$4:$B$2103,DATA!$P$4:$P$2103,0,0,1),0))</f>
        <v>0</v>
      </c>
      <c r="N1038" s="47">
        <f t="shared" si="3"/>
        <v>0</v>
      </c>
      <c r="O1038" s="47">
        <f t="shared" si="4"/>
        <v>0</v>
      </c>
      <c r="P1038" s="47">
        <f t="shared" si="5"/>
        <v>52</v>
      </c>
      <c r="Q1038" s="47" t="str">
        <f t="shared" si="6"/>
        <v>OPTIMO</v>
      </c>
      <c r="R1038" s="47" t="str">
        <f t="shared" si="7"/>
        <v>NIVEL OPTIMO</v>
      </c>
      <c r="S1038" s="47">
        <f t="shared" si="8"/>
        <v>0</v>
      </c>
      <c r="T1038" s="48">
        <f t="shared" si="9"/>
        <v>0</v>
      </c>
      <c r="U1038" s="47" t="str">
        <f t="array" ref="U1038">IF(B1038="","",IFERROR(XLOOKUP(B1038,DATA!$B$4:$B$2103,DATA!$M$4:$M$2103,"",0,1),""))</f>
        <v>A</v>
      </c>
      <c r="V1038" s="47" t="str">
        <f t="array" ref="V1038">IF(B1038="","",IFERROR(XLOOKUP(B1038,DATA!$B$4:$B$2103,DATA!$X$4:$X$2103,"",0,1),""))</f>
        <v>SU01F0307</v>
      </c>
      <c r="W1038" s="47" t="str">
        <f t="array" ref="W1038">IF(B1038="","",IFERROR(XLOOKUP(B1038,DATA!$B$4:$B$2103,DATA!$H$4:$H$2103,"",0,1),""))</f>
        <v>CARROCERIA</v>
      </c>
      <c r="X1038" s="47" t="str">
        <f t="shared" si="10"/>
        <v>2-ALTA</v>
      </c>
      <c r="Y1038" s="65" t="str">
        <f t="shared" si="11"/>
        <v/>
      </c>
      <c r="Z1038" s="47" t="str">
        <f t="shared" si="12"/>
        <v/>
      </c>
    </row>
    <row r="1039" ht="15.75" customHeight="1">
      <c r="B1039" s="52">
        <f>IF(DATA!B1039="","",DATA!B1039)</f>
        <v>80110161</v>
      </c>
      <c r="C1039" s="52">
        <f t="array" ref="C1039">IF(B1039="","",IFERROR(XLOOKUP(B1039,DATA!$B$4:$B$2103,DATA!$D$4:$D$2103,"",0,1),""))</f>
        <v>11271964</v>
      </c>
      <c r="D1039" s="52" t="str">
        <f t="array" ref="D1039">IF(B1039="","",IFERROR(XLOOKUP(B1039,DATA!$B$4:$B$2103,DATA!$C$4:$C$2103,"",0,1),""))</f>
        <v>PANEL REVESTIMIENTO FALDON ITEM 8 400*520</v>
      </c>
      <c r="E1039" s="52">
        <f t="array" ref="E1039">IF(B1039="","",IFERROR(XLOOKUP(B1039,DATA!$B$4:$B$2103,DATA!$W$4:$W$2103,"",0,1),""))</f>
        <v>830092963</v>
      </c>
      <c r="F1039" s="52" t="str">
        <f t="array" ref="F1039">IF(B1039="","",IFERROR(XLOOKUP(E1039,PROVEEDORES!$A$2:$A$200,PROVEEDORES!$B$2:$B$200,"NO ENCONTRADO",0,1),""))</f>
        <v>SUPERPOLO S.A.S</v>
      </c>
      <c r="G1039" s="52" t="str">
        <f t="array" ref="G1039">IF(B1039="","",IFERROR(XLOOKUP(B1039,DATA!$B$4:$B$2103,DATA!$L$4:$L$2103,"",0,1),""))</f>
        <v>UND</v>
      </c>
      <c r="H1039" s="52">
        <f t="array" ref="H1039">IF(B1039="","",IFERROR(XLOOKUP(B1039,DATA!$B$4:$B$2103,DATA!$E$4:$E$2103,0,0,1),0))</f>
        <v>0</v>
      </c>
      <c r="I1039" s="53">
        <f t="array" ref="I1039">IF(B1039="","",IFERROR(XLOOKUP(B1039,DATA!$B$4:$B$2103,DATA!$F$4:$F$2103,0,0,1),0))</f>
        <v>0</v>
      </c>
      <c r="J1039" s="53">
        <f t="shared" si="1"/>
        <v>0</v>
      </c>
      <c r="K1039" s="52">
        <f t="array" ref="K1039">IF(B1039="","",IFERROR(XLOOKUP(B1039,DATA!$B$4:$B$2103,DATA!$N$4:$N$2103,0,0,1),0))</f>
        <v>0</v>
      </c>
      <c r="L1039" s="86">
        <f t="shared" si="2"/>
        <v>0</v>
      </c>
      <c r="M1039" s="52">
        <f t="array" ref="M1039">IF(B1039="","",IFERROR(XLOOKUP(B1039,DATA!$B$4:$B$2103,DATA!$P$4:$P$2103,0,0,1),0))</f>
        <v>0</v>
      </c>
      <c r="N1039" s="52">
        <f t="shared" si="3"/>
        <v>0</v>
      </c>
      <c r="O1039" s="52">
        <f t="shared" si="4"/>
        <v>0</v>
      </c>
      <c r="P1039" s="52" t="str">
        <f t="shared" si="5"/>
        <v/>
      </c>
      <c r="Q1039" s="52" t="str">
        <f t="shared" si="6"/>
        <v>CRITICO</v>
      </c>
      <c r="R1039" s="52" t="str">
        <f t="shared" si="7"/>
        <v>PEDIR INMEDIATAMENTE</v>
      </c>
      <c r="S1039" s="52">
        <f t="shared" si="8"/>
        <v>0</v>
      </c>
      <c r="T1039" s="53">
        <f t="shared" si="9"/>
        <v>0</v>
      </c>
      <c r="U1039" s="52" t="str">
        <f t="array" ref="U1039">IF(B1039="","",IFERROR(XLOOKUP(B1039,DATA!$B$4:$B$2103,DATA!$M$4:$M$2103,"",0,1),""))</f>
        <v>A</v>
      </c>
      <c r="V1039" s="52" t="str">
        <f t="array" ref="V1039">IF(B1039="","",IFERROR(XLOOKUP(B1039,DATA!$B$4:$B$2103,DATA!$X$4:$X$2103,"",0,1),""))</f>
        <v>A1</v>
      </c>
      <c r="W1039" s="52" t="str">
        <f t="array" ref="W1039">IF(B1039="","",IFERROR(XLOOKUP(B1039,DATA!$B$4:$B$2103,DATA!$H$4:$H$2103,"",0,1),""))</f>
        <v>CARROCERIA</v>
      </c>
      <c r="X1039" s="52" t="str">
        <f t="shared" si="10"/>
        <v>1-MAXIMA</v>
      </c>
      <c r="Y1039" s="87" t="str">
        <f t="shared" si="11"/>
        <v/>
      </c>
      <c r="Z1039" s="52">
        <f t="shared" si="12"/>
        <v>80110161</v>
      </c>
    </row>
    <row r="1040" ht="15.75" customHeight="1">
      <c r="B1040" s="47">
        <f>IF(DATA!B1040="","",DATA!B1040)</f>
        <v>80110162</v>
      </c>
      <c r="C1040" s="47">
        <f t="array" ref="C1040">IF(B1040="","",IFERROR(XLOOKUP(B1040,DATA!$B$4:$B$2103,DATA!$D$4:$D$2103,"",0,1),""))</f>
        <v>11282639</v>
      </c>
      <c r="D1040" s="47" t="str">
        <f t="array" ref="D1040">IF(B1040="","",IFERROR(XLOOKUP(B1040,DATA!$B$4:$B$2103,DATA!$C$4:$C$2103,"",0,1),""))</f>
        <v>CONJUNTO PORTEZUELA ITEM 9 520*416</v>
      </c>
      <c r="E1040" s="47">
        <f t="array" ref="E1040">IF(B1040="","",IFERROR(XLOOKUP(B1040,DATA!$B$4:$B$2103,DATA!$W$4:$W$2103,"",0,1),""))</f>
        <v>830092963</v>
      </c>
      <c r="F1040" s="47" t="str">
        <f t="array" ref="F1040">IF(B1040="","",IFERROR(XLOOKUP(E1040,PROVEEDORES!$A$2:$A$200,PROVEEDORES!$B$2:$B$200,"NO ENCONTRADO",0,1),""))</f>
        <v>SUPERPOLO S.A.S</v>
      </c>
      <c r="G1040" s="47" t="str">
        <f t="array" ref="G1040">IF(B1040="","",IFERROR(XLOOKUP(B1040,DATA!$B$4:$B$2103,DATA!$L$4:$L$2103,"",0,1),""))</f>
        <v>UND</v>
      </c>
      <c r="H1040" s="47">
        <f t="array" ref="H1040">IF(B1040="","",IFERROR(XLOOKUP(B1040,DATA!$B$4:$B$2103,DATA!$E$4:$E$2103,0,0,1),0))</f>
        <v>0</v>
      </c>
      <c r="I1040" s="48">
        <f t="array" ref="I1040">IF(B1040="","",IFERROR(XLOOKUP(B1040,DATA!$B$4:$B$2103,DATA!$F$4:$F$2103,0,0,1),0))</f>
        <v>0</v>
      </c>
      <c r="J1040" s="48">
        <f t="shared" si="1"/>
        <v>0</v>
      </c>
      <c r="K1040" s="47">
        <f t="array" ref="K1040">IF(B1040="","",IFERROR(XLOOKUP(B1040,DATA!$B$4:$B$2103,DATA!$N$4:$N$2103,0,0,1),0))</f>
        <v>0</v>
      </c>
      <c r="L1040" s="85">
        <f t="shared" si="2"/>
        <v>0</v>
      </c>
      <c r="M1040" s="47">
        <f t="array" ref="M1040">IF(B1040="","",IFERROR(XLOOKUP(B1040,DATA!$B$4:$B$2103,DATA!$P$4:$P$2103,0,0,1),0))</f>
        <v>0</v>
      </c>
      <c r="N1040" s="47">
        <f t="shared" si="3"/>
        <v>0</v>
      </c>
      <c r="O1040" s="47">
        <f t="shared" si="4"/>
        <v>0</v>
      </c>
      <c r="P1040" s="47" t="str">
        <f t="shared" si="5"/>
        <v/>
      </c>
      <c r="Q1040" s="47" t="str">
        <f t="shared" si="6"/>
        <v>CRITICO</v>
      </c>
      <c r="R1040" s="47" t="str">
        <f t="shared" si="7"/>
        <v>PEDIR INMEDIATAMENTE</v>
      </c>
      <c r="S1040" s="47">
        <f t="shared" si="8"/>
        <v>0</v>
      </c>
      <c r="T1040" s="48">
        <f t="shared" si="9"/>
        <v>0</v>
      </c>
      <c r="U1040" s="47" t="str">
        <f t="array" ref="U1040">IF(B1040="","",IFERROR(XLOOKUP(B1040,DATA!$B$4:$B$2103,DATA!$M$4:$M$2103,"",0,1),""))</f>
        <v>A</v>
      </c>
      <c r="V1040" s="47" t="str">
        <f t="array" ref="V1040">IF(B1040="","",IFERROR(XLOOKUP(B1040,DATA!$B$4:$B$2103,DATA!$X$4:$X$2103,"",0,1),""))</f>
        <v>A1</v>
      </c>
      <c r="W1040" s="47" t="str">
        <f t="array" ref="W1040">IF(B1040="","",IFERROR(XLOOKUP(B1040,DATA!$B$4:$B$2103,DATA!$H$4:$H$2103,"",0,1),""))</f>
        <v>CARROCERIA</v>
      </c>
      <c r="X1040" s="47" t="str">
        <f t="shared" si="10"/>
        <v>1-MAXIMA</v>
      </c>
      <c r="Y1040" s="65" t="str">
        <f t="shared" si="11"/>
        <v/>
      </c>
      <c r="Z1040" s="47">
        <f t="shared" si="12"/>
        <v>80110162</v>
      </c>
    </row>
    <row r="1041" ht="15.75" customHeight="1">
      <c r="B1041" s="52">
        <f>IF(DATA!B1041="","",DATA!B1041)</f>
        <v>80110163</v>
      </c>
      <c r="C1041" s="52">
        <f t="array" ref="C1041">IF(B1041="","",IFERROR(XLOOKUP(B1041,DATA!$B$4:$B$2103,DATA!$D$4:$D$2103,"",0,1),""))</f>
        <v>11271968</v>
      </c>
      <c r="D1041" s="52" t="str">
        <f t="array" ref="D1041">IF(B1041="","",IFERROR(XLOOKUP(B1041,DATA!$B$4:$B$2103,DATA!$C$4:$C$2103,"",0,1),""))</f>
        <v>PANEL REVESTIMIENTO FALDON ITEM 10 180*520</v>
      </c>
      <c r="E1041" s="52">
        <f t="array" ref="E1041">IF(B1041="","",IFERROR(XLOOKUP(B1041,DATA!$B$4:$B$2103,DATA!$W$4:$W$2103,"",0,1),""))</f>
        <v>830092963</v>
      </c>
      <c r="F1041" s="52" t="str">
        <f t="array" ref="F1041">IF(B1041="","",IFERROR(XLOOKUP(E1041,PROVEEDORES!$A$2:$A$200,PROVEEDORES!$B$2:$B$200,"NO ENCONTRADO",0,1),""))</f>
        <v>SUPERPOLO S.A.S</v>
      </c>
      <c r="G1041" s="52" t="str">
        <f t="array" ref="G1041">IF(B1041="","",IFERROR(XLOOKUP(B1041,DATA!$B$4:$B$2103,DATA!$L$4:$L$2103,"",0,1),""))</f>
        <v>UND</v>
      </c>
      <c r="H1041" s="52">
        <f t="array" ref="H1041">IF(B1041="","",IFERROR(XLOOKUP(B1041,DATA!$B$4:$B$2103,DATA!$E$4:$E$2103,0,0,1),0))</f>
        <v>0</v>
      </c>
      <c r="I1041" s="53">
        <f t="array" ref="I1041">IF(B1041="","",IFERROR(XLOOKUP(B1041,DATA!$B$4:$B$2103,DATA!$F$4:$F$2103,0,0,1),0))</f>
        <v>0</v>
      </c>
      <c r="J1041" s="53">
        <f t="shared" si="1"/>
        <v>0</v>
      </c>
      <c r="K1041" s="52">
        <f t="array" ref="K1041">IF(B1041="","",IFERROR(XLOOKUP(B1041,DATA!$B$4:$B$2103,DATA!$N$4:$N$2103,0,0,1),0))</f>
        <v>0</v>
      </c>
      <c r="L1041" s="86">
        <f t="shared" si="2"/>
        <v>0</v>
      </c>
      <c r="M1041" s="52">
        <f t="array" ref="M1041">IF(B1041="","",IFERROR(XLOOKUP(B1041,DATA!$B$4:$B$2103,DATA!$P$4:$P$2103,0,0,1),0))</f>
        <v>0</v>
      </c>
      <c r="N1041" s="52">
        <f t="shared" si="3"/>
        <v>0</v>
      </c>
      <c r="O1041" s="52">
        <f t="shared" si="4"/>
        <v>0</v>
      </c>
      <c r="P1041" s="52" t="str">
        <f t="shared" si="5"/>
        <v/>
      </c>
      <c r="Q1041" s="52" t="str">
        <f t="shared" si="6"/>
        <v>CRITICO</v>
      </c>
      <c r="R1041" s="52" t="str">
        <f t="shared" si="7"/>
        <v>PEDIR INMEDIATAMENTE</v>
      </c>
      <c r="S1041" s="52">
        <f t="shared" si="8"/>
        <v>0</v>
      </c>
      <c r="T1041" s="53">
        <f t="shared" si="9"/>
        <v>0</v>
      </c>
      <c r="U1041" s="52" t="str">
        <f t="array" ref="U1041">IF(B1041="","",IFERROR(XLOOKUP(B1041,DATA!$B$4:$B$2103,DATA!$M$4:$M$2103,"",0,1),""))</f>
        <v>A</v>
      </c>
      <c r="V1041" s="52" t="str">
        <f t="array" ref="V1041">IF(B1041="","",IFERROR(XLOOKUP(B1041,DATA!$B$4:$B$2103,DATA!$X$4:$X$2103,"",0,1),""))</f>
        <v>A1</v>
      </c>
      <c r="W1041" s="52" t="str">
        <f t="array" ref="W1041">IF(B1041="","",IFERROR(XLOOKUP(B1041,DATA!$B$4:$B$2103,DATA!$H$4:$H$2103,"",0,1),""))</f>
        <v>CARROCERIA</v>
      </c>
      <c r="X1041" s="52" t="str">
        <f t="shared" si="10"/>
        <v>1-MAXIMA</v>
      </c>
      <c r="Y1041" s="87" t="str">
        <f t="shared" si="11"/>
        <v/>
      </c>
      <c r="Z1041" s="52">
        <f t="shared" si="12"/>
        <v>80110163</v>
      </c>
    </row>
    <row r="1042" ht="15.75" customHeight="1">
      <c r="B1042" s="47">
        <f>IF(DATA!B1042="","",DATA!B1042)</f>
        <v>80110164</v>
      </c>
      <c r="C1042" s="47">
        <f t="array" ref="C1042">IF(B1042="","",IFERROR(XLOOKUP(B1042,DATA!$B$4:$B$2103,DATA!$D$4:$D$2103,"",0,1),""))</f>
        <v>11271959</v>
      </c>
      <c r="D1042" s="47" t="str">
        <f t="array" ref="D1042">IF(B1042="","",IFERROR(XLOOKUP(B1042,DATA!$B$4:$B$2103,DATA!$C$4:$C$2103,"",0,1),""))</f>
        <v>PANEL REVESTIMIENTO FALDON ITEM 11 550*520</v>
      </c>
      <c r="E1042" s="47">
        <f t="array" ref="E1042">IF(B1042="","",IFERROR(XLOOKUP(B1042,DATA!$B$4:$B$2103,DATA!$W$4:$W$2103,"",0,1),""))</f>
        <v>830092963</v>
      </c>
      <c r="F1042" s="47" t="str">
        <f t="array" ref="F1042">IF(B1042="","",IFERROR(XLOOKUP(E1042,PROVEEDORES!$A$2:$A$200,PROVEEDORES!$B$2:$B$200,"NO ENCONTRADO",0,1),""))</f>
        <v>SUPERPOLO S.A.S</v>
      </c>
      <c r="G1042" s="47" t="str">
        <f t="array" ref="G1042">IF(B1042="","",IFERROR(XLOOKUP(B1042,DATA!$B$4:$B$2103,DATA!$L$4:$L$2103,"",0,1),""))</f>
        <v>UND</v>
      </c>
      <c r="H1042" s="47">
        <f t="array" ref="H1042">IF(B1042="","",IFERROR(XLOOKUP(B1042,DATA!$B$4:$B$2103,DATA!$E$4:$E$2103,0,0,1),0))</f>
        <v>0</v>
      </c>
      <c r="I1042" s="48">
        <f t="array" ref="I1042">IF(B1042="","",IFERROR(XLOOKUP(B1042,DATA!$B$4:$B$2103,DATA!$F$4:$F$2103,0,0,1),0))</f>
        <v>0</v>
      </c>
      <c r="J1042" s="48">
        <f t="shared" si="1"/>
        <v>0</v>
      </c>
      <c r="K1042" s="47">
        <f t="array" ref="K1042">IF(B1042="","",IFERROR(XLOOKUP(B1042,DATA!$B$4:$B$2103,DATA!$N$4:$N$2103,0,0,1),0))</f>
        <v>0</v>
      </c>
      <c r="L1042" s="85">
        <f t="shared" si="2"/>
        <v>0</v>
      </c>
      <c r="M1042" s="47">
        <f t="array" ref="M1042">IF(B1042="","",IFERROR(XLOOKUP(B1042,DATA!$B$4:$B$2103,DATA!$P$4:$P$2103,0,0,1),0))</f>
        <v>0</v>
      </c>
      <c r="N1042" s="47">
        <f t="shared" si="3"/>
        <v>0</v>
      </c>
      <c r="O1042" s="47">
        <f t="shared" si="4"/>
        <v>0</v>
      </c>
      <c r="P1042" s="47" t="str">
        <f t="shared" si="5"/>
        <v/>
      </c>
      <c r="Q1042" s="47" t="str">
        <f t="shared" si="6"/>
        <v>CRITICO</v>
      </c>
      <c r="R1042" s="47" t="str">
        <f t="shared" si="7"/>
        <v>PEDIR INMEDIATAMENTE</v>
      </c>
      <c r="S1042" s="47">
        <f t="shared" si="8"/>
        <v>0</v>
      </c>
      <c r="T1042" s="48">
        <f t="shared" si="9"/>
        <v>0</v>
      </c>
      <c r="U1042" s="47" t="str">
        <f t="array" ref="U1042">IF(B1042="","",IFERROR(XLOOKUP(B1042,DATA!$B$4:$B$2103,DATA!$M$4:$M$2103,"",0,1),""))</f>
        <v>A</v>
      </c>
      <c r="V1042" s="47" t="str">
        <f t="array" ref="V1042">IF(B1042="","",IFERROR(XLOOKUP(B1042,DATA!$B$4:$B$2103,DATA!$X$4:$X$2103,"",0,1),""))</f>
        <v>A1</v>
      </c>
      <c r="W1042" s="47" t="str">
        <f t="array" ref="W1042">IF(B1042="","",IFERROR(XLOOKUP(B1042,DATA!$B$4:$B$2103,DATA!$H$4:$H$2103,"",0,1),""))</f>
        <v>CARROCERIA</v>
      </c>
      <c r="X1042" s="47" t="str">
        <f t="shared" si="10"/>
        <v>1-MAXIMA</v>
      </c>
      <c r="Y1042" s="65" t="str">
        <f t="shared" si="11"/>
        <v/>
      </c>
      <c r="Z1042" s="47">
        <f t="shared" si="12"/>
        <v>80110164</v>
      </c>
    </row>
    <row r="1043" ht="15.75" customHeight="1">
      <c r="B1043" s="52">
        <f>IF(DATA!B1043="","",DATA!B1043)</f>
        <v>80110165</v>
      </c>
      <c r="C1043" s="52">
        <f t="array" ref="C1043">IF(B1043="","",IFERROR(XLOOKUP(B1043,DATA!$B$4:$B$2103,DATA!$D$4:$D$2103,"",0,1),""))</f>
        <v>11283470</v>
      </c>
      <c r="D1043" s="52" t="str">
        <f t="array" ref="D1043">IF(B1043="","",IFERROR(XLOOKUP(B1043,DATA!$B$4:$B$2103,DATA!$C$4:$C$2103,"",0,1),""))</f>
        <v>CONJUNTO PORTEZUELA ITEM 13 648*788</v>
      </c>
      <c r="E1043" s="52">
        <f t="array" ref="E1043">IF(B1043="","",IFERROR(XLOOKUP(B1043,DATA!$B$4:$B$2103,DATA!$W$4:$W$2103,"",0,1),""))</f>
        <v>830092963</v>
      </c>
      <c r="F1043" s="52" t="str">
        <f t="array" ref="F1043">IF(B1043="","",IFERROR(XLOOKUP(E1043,PROVEEDORES!$A$2:$A$200,PROVEEDORES!$B$2:$B$200,"NO ENCONTRADO",0,1),""))</f>
        <v>SUPERPOLO S.A.S</v>
      </c>
      <c r="G1043" s="52" t="str">
        <f t="array" ref="G1043">IF(B1043="","",IFERROR(XLOOKUP(B1043,DATA!$B$4:$B$2103,DATA!$L$4:$L$2103,"",0,1),""))</f>
        <v>UND</v>
      </c>
      <c r="H1043" s="52">
        <f t="array" ref="H1043">IF(B1043="","",IFERROR(XLOOKUP(B1043,DATA!$B$4:$B$2103,DATA!$E$4:$E$2103,0,0,1),0))</f>
        <v>0</v>
      </c>
      <c r="I1043" s="53">
        <f t="array" ref="I1043">IF(B1043="","",IFERROR(XLOOKUP(B1043,DATA!$B$4:$B$2103,DATA!$F$4:$F$2103,0,0,1),0))</f>
        <v>0</v>
      </c>
      <c r="J1043" s="53">
        <f t="shared" si="1"/>
        <v>0</v>
      </c>
      <c r="K1043" s="52">
        <f t="array" ref="K1043">IF(B1043="","",IFERROR(XLOOKUP(B1043,DATA!$B$4:$B$2103,DATA!$N$4:$N$2103,0,0,1),0))</f>
        <v>0</v>
      </c>
      <c r="L1043" s="86">
        <f t="shared" si="2"/>
        <v>0</v>
      </c>
      <c r="M1043" s="52">
        <f t="array" ref="M1043">IF(B1043="","",IFERROR(XLOOKUP(B1043,DATA!$B$4:$B$2103,DATA!$P$4:$P$2103,0,0,1),0))</f>
        <v>0</v>
      </c>
      <c r="N1043" s="52">
        <f t="shared" si="3"/>
        <v>0</v>
      </c>
      <c r="O1043" s="52">
        <f t="shared" si="4"/>
        <v>0</v>
      </c>
      <c r="P1043" s="52" t="str">
        <f t="shared" si="5"/>
        <v/>
      </c>
      <c r="Q1043" s="52" t="str">
        <f t="shared" si="6"/>
        <v>CRITICO</v>
      </c>
      <c r="R1043" s="52" t="str">
        <f t="shared" si="7"/>
        <v>PEDIR INMEDIATAMENTE</v>
      </c>
      <c r="S1043" s="52">
        <f t="shared" si="8"/>
        <v>0</v>
      </c>
      <c r="T1043" s="53">
        <f t="shared" si="9"/>
        <v>0</v>
      </c>
      <c r="U1043" s="52" t="str">
        <f t="array" ref="U1043">IF(B1043="","",IFERROR(XLOOKUP(B1043,DATA!$B$4:$B$2103,DATA!$M$4:$M$2103,"",0,1),""))</f>
        <v>A</v>
      </c>
      <c r="V1043" s="52" t="str">
        <f t="array" ref="V1043">IF(B1043="","",IFERROR(XLOOKUP(B1043,DATA!$B$4:$B$2103,DATA!$X$4:$X$2103,"",0,1),""))</f>
        <v>A1</v>
      </c>
      <c r="W1043" s="52" t="str">
        <f t="array" ref="W1043">IF(B1043="","",IFERROR(XLOOKUP(B1043,DATA!$B$4:$B$2103,DATA!$H$4:$H$2103,"",0,1),""))</f>
        <v>CARROCERIA</v>
      </c>
      <c r="X1043" s="52" t="str">
        <f t="shared" si="10"/>
        <v>1-MAXIMA</v>
      </c>
      <c r="Y1043" s="87" t="str">
        <f t="shared" si="11"/>
        <v/>
      </c>
      <c r="Z1043" s="52">
        <f t="shared" si="12"/>
        <v>80110165</v>
      </c>
    </row>
    <row r="1044" ht="15.75" customHeight="1">
      <c r="B1044" s="47">
        <f>IF(DATA!B1044="","",DATA!B1044)</f>
        <v>80110166</v>
      </c>
      <c r="C1044" s="47">
        <f t="array" ref="C1044">IF(B1044="","",IFERROR(XLOOKUP(B1044,DATA!$B$4:$B$2103,DATA!$D$4:$D$2103,"",0,1),""))</f>
        <v>11271965</v>
      </c>
      <c r="D1044" s="47" t="str">
        <f t="array" ref="D1044">IF(B1044="","",IFERROR(XLOOKUP(B1044,DATA!$B$4:$B$2103,DATA!$C$4:$C$2103,"",0,1),""))</f>
        <v>PANEL REVESTIMIENTO FALDON ITEM 14 80*520</v>
      </c>
      <c r="E1044" s="47">
        <f t="array" ref="E1044">IF(B1044="","",IFERROR(XLOOKUP(B1044,DATA!$B$4:$B$2103,DATA!$W$4:$W$2103,"",0,1),""))</f>
        <v>830092963</v>
      </c>
      <c r="F1044" s="47" t="str">
        <f t="array" ref="F1044">IF(B1044="","",IFERROR(XLOOKUP(E1044,PROVEEDORES!$A$2:$A$200,PROVEEDORES!$B$2:$B$200,"NO ENCONTRADO",0,1),""))</f>
        <v>SUPERPOLO S.A.S</v>
      </c>
      <c r="G1044" s="47" t="str">
        <f t="array" ref="G1044">IF(B1044="","",IFERROR(XLOOKUP(B1044,DATA!$B$4:$B$2103,DATA!$L$4:$L$2103,"",0,1),""))</f>
        <v>UND</v>
      </c>
      <c r="H1044" s="47">
        <f t="array" ref="H1044">IF(B1044="","",IFERROR(XLOOKUP(B1044,DATA!$B$4:$B$2103,DATA!$E$4:$E$2103,0,0,1),0))</f>
        <v>0</v>
      </c>
      <c r="I1044" s="48">
        <f t="array" ref="I1044">IF(B1044="","",IFERROR(XLOOKUP(B1044,DATA!$B$4:$B$2103,DATA!$F$4:$F$2103,0,0,1),0))</f>
        <v>0</v>
      </c>
      <c r="J1044" s="48">
        <f t="shared" si="1"/>
        <v>0</v>
      </c>
      <c r="K1044" s="47">
        <f t="array" ref="K1044">IF(B1044="","",IFERROR(XLOOKUP(B1044,DATA!$B$4:$B$2103,DATA!$N$4:$N$2103,0,0,1),0))</f>
        <v>0</v>
      </c>
      <c r="L1044" s="85">
        <f t="shared" si="2"/>
        <v>0</v>
      </c>
      <c r="M1044" s="47">
        <f t="array" ref="M1044">IF(B1044="","",IFERROR(XLOOKUP(B1044,DATA!$B$4:$B$2103,DATA!$P$4:$P$2103,0,0,1),0))</f>
        <v>0</v>
      </c>
      <c r="N1044" s="47">
        <f t="shared" si="3"/>
        <v>0</v>
      </c>
      <c r="O1044" s="47">
        <f t="shared" si="4"/>
        <v>0</v>
      </c>
      <c r="P1044" s="47" t="str">
        <f t="shared" si="5"/>
        <v/>
      </c>
      <c r="Q1044" s="47" t="str">
        <f t="shared" si="6"/>
        <v>CRITICO</v>
      </c>
      <c r="R1044" s="47" t="str">
        <f t="shared" si="7"/>
        <v>PEDIR INMEDIATAMENTE</v>
      </c>
      <c r="S1044" s="47">
        <f t="shared" si="8"/>
        <v>0</v>
      </c>
      <c r="T1044" s="48">
        <f t="shared" si="9"/>
        <v>0</v>
      </c>
      <c r="U1044" s="47" t="str">
        <f t="array" ref="U1044">IF(B1044="","",IFERROR(XLOOKUP(B1044,DATA!$B$4:$B$2103,DATA!$M$4:$M$2103,"",0,1),""))</f>
        <v>A</v>
      </c>
      <c r="V1044" s="47" t="str">
        <f t="array" ref="V1044">IF(B1044="","",IFERROR(XLOOKUP(B1044,DATA!$B$4:$B$2103,DATA!$X$4:$X$2103,"",0,1),""))</f>
        <v>A1</v>
      </c>
      <c r="W1044" s="47" t="str">
        <f t="array" ref="W1044">IF(B1044="","",IFERROR(XLOOKUP(B1044,DATA!$B$4:$B$2103,DATA!$H$4:$H$2103,"",0,1),""))</f>
        <v>CARROCERIA</v>
      </c>
      <c r="X1044" s="47" t="str">
        <f t="shared" si="10"/>
        <v>1-MAXIMA</v>
      </c>
      <c r="Y1044" s="65" t="str">
        <f t="shared" si="11"/>
        <v/>
      </c>
      <c r="Z1044" s="47">
        <f t="shared" si="12"/>
        <v>80110166</v>
      </c>
    </row>
    <row r="1045" ht="15.75" customHeight="1">
      <c r="B1045" s="52">
        <f>IF(DATA!B1045="","",DATA!B1045)</f>
        <v>80110167</v>
      </c>
      <c r="C1045" s="52">
        <f t="array" ref="C1045">IF(B1045="","",IFERROR(XLOOKUP(B1045,DATA!$B$4:$B$2103,DATA!$D$4:$D$2103,"",0,1),""))</f>
        <v>11306357</v>
      </c>
      <c r="D1045" s="52" t="str">
        <f t="array" ref="D1045">IF(B1045="","",IFERROR(XLOOKUP(B1045,DATA!$B$4:$B$2103,DATA!$C$4:$C$2103,"",0,1),""))</f>
        <v>CONJUNTO PORTEZUELA ITEM 15 985*790</v>
      </c>
      <c r="E1045" s="52">
        <f t="array" ref="E1045">IF(B1045="","",IFERROR(XLOOKUP(B1045,DATA!$B$4:$B$2103,DATA!$W$4:$W$2103,"",0,1),""))</f>
        <v>830092963</v>
      </c>
      <c r="F1045" s="52" t="str">
        <f t="array" ref="F1045">IF(B1045="","",IFERROR(XLOOKUP(E1045,PROVEEDORES!$A$2:$A$200,PROVEEDORES!$B$2:$B$200,"NO ENCONTRADO",0,1),""))</f>
        <v>SUPERPOLO S.A.S</v>
      </c>
      <c r="G1045" s="52" t="str">
        <f t="array" ref="G1045">IF(B1045="","",IFERROR(XLOOKUP(B1045,DATA!$B$4:$B$2103,DATA!$L$4:$L$2103,"",0,1),""))</f>
        <v>UND</v>
      </c>
      <c r="H1045" s="52">
        <f t="array" ref="H1045">IF(B1045="","",IFERROR(XLOOKUP(B1045,DATA!$B$4:$B$2103,DATA!$E$4:$E$2103,0,0,1),0))</f>
        <v>0</v>
      </c>
      <c r="I1045" s="53">
        <f t="array" ref="I1045">IF(B1045="","",IFERROR(XLOOKUP(B1045,DATA!$B$4:$B$2103,DATA!$F$4:$F$2103,0,0,1),0))</f>
        <v>0</v>
      </c>
      <c r="J1045" s="53">
        <f t="shared" si="1"/>
        <v>0</v>
      </c>
      <c r="K1045" s="52">
        <f t="array" ref="K1045">IF(B1045="","",IFERROR(XLOOKUP(B1045,DATA!$B$4:$B$2103,DATA!$N$4:$N$2103,0,0,1),0))</f>
        <v>0</v>
      </c>
      <c r="L1045" s="86">
        <f t="shared" si="2"/>
        <v>0</v>
      </c>
      <c r="M1045" s="52">
        <f t="array" ref="M1045">IF(B1045="","",IFERROR(XLOOKUP(B1045,DATA!$B$4:$B$2103,DATA!$P$4:$P$2103,0,0,1),0))</f>
        <v>0</v>
      </c>
      <c r="N1045" s="52">
        <f t="shared" si="3"/>
        <v>0</v>
      </c>
      <c r="O1045" s="52">
        <f t="shared" si="4"/>
        <v>0</v>
      </c>
      <c r="P1045" s="52" t="str">
        <f t="shared" si="5"/>
        <v/>
      </c>
      <c r="Q1045" s="52" t="str">
        <f t="shared" si="6"/>
        <v>CRITICO</v>
      </c>
      <c r="R1045" s="52" t="str">
        <f t="shared" si="7"/>
        <v>PEDIR INMEDIATAMENTE</v>
      </c>
      <c r="S1045" s="52">
        <f t="shared" si="8"/>
        <v>0</v>
      </c>
      <c r="T1045" s="53">
        <f t="shared" si="9"/>
        <v>0</v>
      </c>
      <c r="U1045" s="52" t="str">
        <f t="array" ref="U1045">IF(B1045="","",IFERROR(XLOOKUP(B1045,DATA!$B$4:$B$2103,DATA!$M$4:$M$2103,"",0,1),""))</f>
        <v>A</v>
      </c>
      <c r="V1045" s="52" t="str">
        <f t="array" ref="V1045">IF(B1045="","",IFERROR(XLOOKUP(B1045,DATA!$B$4:$B$2103,DATA!$X$4:$X$2103,"",0,1),""))</f>
        <v>A1</v>
      </c>
      <c r="W1045" s="52" t="str">
        <f t="array" ref="W1045">IF(B1045="","",IFERROR(XLOOKUP(B1045,DATA!$B$4:$B$2103,DATA!$H$4:$H$2103,"",0,1),""))</f>
        <v>CARROCERIA</v>
      </c>
      <c r="X1045" s="52" t="str">
        <f t="shared" si="10"/>
        <v>1-MAXIMA</v>
      </c>
      <c r="Y1045" s="87" t="str">
        <f t="shared" si="11"/>
        <v/>
      </c>
      <c r="Z1045" s="52">
        <f t="shared" si="12"/>
        <v>80110167</v>
      </c>
    </row>
    <row r="1046" ht="15.75" customHeight="1">
      <c r="B1046" s="47">
        <f>IF(DATA!B1046="","",DATA!B1046)</f>
        <v>80110168</v>
      </c>
      <c r="C1046" s="47">
        <f t="array" ref="C1046">IF(B1046="","",IFERROR(XLOOKUP(B1046,DATA!$B$4:$B$2103,DATA!$D$4:$D$2103,"",0,1),""))</f>
        <v>11271990</v>
      </c>
      <c r="D1046" s="47" t="str">
        <f t="array" ref="D1046">IF(B1046="","",IFERROR(XLOOKUP(B1046,DATA!$B$4:$B$2103,DATA!$C$4:$C$2103,"",0,1),""))</f>
        <v>PANEL REVESTIMIENTO FALDON ITEM 16 120*520</v>
      </c>
      <c r="E1046" s="47">
        <f t="array" ref="E1046">IF(B1046="","",IFERROR(XLOOKUP(B1046,DATA!$B$4:$B$2103,DATA!$W$4:$W$2103,"",0,1),""))</f>
        <v>830092963</v>
      </c>
      <c r="F1046" s="47" t="str">
        <f t="array" ref="F1046">IF(B1046="","",IFERROR(XLOOKUP(E1046,PROVEEDORES!$A$2:$A$200,PROVEEDORES!$B$2:$B$200,"NO ENCONTRADO",0,1),""))</f>
        <v>SUPERPOLO S.A.S</v>
      </c>
      <c r="G1046" s="47" t="str">
        <f t="array" ref="G1046">IF(B1046="","",IFERROR(XLOOKUP(B1046,DATA!$B$4:$B$2103,DATA!$L$4:$L$2103,"",0,1),""))</f>
        <v>UND</v>
      </c>
      <c r="H1046" s="47">
        <f t="array" ref="H1046">IF(B1046="","",IFERROR(XLOOKUP(B1046,DATA!$B$4:$B$2103,DATA!$E$4:$E$2103,0,0,1),0))</f>
        <v>0</v>
      </c>
      <c r="I1046" s="48">
        <f t="array" ref="I1046">IF(B1046="","",IFERROR(XLOOKUP(B1046,DATA!$B$4:$B$2103,DATA!$F$4:$F$2103,0,0,1),0))</f>
        <v>0</v>
      </c>
      <c r="J1046" s="48">
        <f t="shared" si="1"/>
        <v>0</v>
      </c>
      <c r="K1046" s="47">
        <f t="array" ref="K1046">IF(B1046="","",IFERROR(XLOOKUP(B1046,DATA!$B$4:$B$2103,DATA!$N$4:$N$2103,0,0,1),0))</f>
        <v>0</v>
      </c>
      <c r="L1046" s="85">
        <f t="shared" si="2"/>
        <v>0</v>
      </c>
      <c r="M1046" s="47">
        <f t="array" ref="M1046">IF(B1046="","",IFERROR(XLOOKUP(B1046,DATA!$B$4:$B$2103,DATA!$P$4:$P$2103,0,0,1),0))</f>
        <v>0</v>
      </c>
      <c r="N1046" s="47">
        <f t="shared" si="3"/>
        <v>0</v>
      </c>
      <c r="O1046" s="47">
        <f t="shared" si="4"/>
        <v>0</v>
      </c>
      <c r="P1046" s="47" t="str">
        <f t="shared" si="5"/>
        <v/>
      </c>
      <c r="Q1046" s="47" t="str">
        <f t="shared" si="6"/>
        <v>CRITICO</v>
      </c>
      <c r="R1046" s="47" t="str">
        <f t="shared" si="7"/>
        <v>PEDIR INMEDIATAMENTE</v>
      </c>
      <c r="S1046" s="47">
        <f t="shared" si="8"/>
        <v>0</v>
      </c>
      <c r="T1046" s="48">
        <f t="shared" si="9"/>
        <v>0</v>
      </c>
      <c r="U1046" s="47" t="str">
        <f t="array" ref="U1046">IF(B1046="","",IFERROR(XLOOKUP(B1046,DATA!$B$4:$B$2103,DATA!$M$4:$M$2103,"",0,1),""))</f>
        <v>A</v>
      </c>
      <c r="V1046" s="47" t="str">
        <f t="array" ref="V1046">IF(B1046="","",IFERROR(XLOOKUP(B1046,DATA!$B$4:$B$2103,DATA!$X$4:$X$2103,"",0,1),""))</f>
        <v>A1</v>
      </c>
      <c r="W1046" s="47" t="str">
        <f t="array" ref="W1046">IF(B1046="","",IFERROR(XLOOKUP(B1046,DATA!$B$4:$B$2103,DATA!$H$4:$H$2103,"",0,1),""))</f>
        <v>CARROCERIA</v>
      </c>
      <c r="X1046" s="47" t="str">
        <f t="shared" si="10"/>
        <v>1-MAXIMA</v>
      </c>
      <c r="Y1046" s="65" t="str">
        <f t="shared" si="11"/>
        <v/>
      </c>
      <c r="Z1046" s="47">
        <f t="shared" si="12"/>
        <v>80110168</v>
      </c>
    </row>
    <row r="1047" ht="15.75" customHeight="1">
      <c r="B1047" s="52">
        <f>IF(DATA!B1047="","",DATA!B1047)</f>
        <v>80110169</v>
      </c>
      <c r="C1047" s="52">
        <f t="array" ref="C1047">IF(B1047="","",IFERROR(XLOOKUP(B1047,DATA!$B$4:$B$2103,DATA!$D$4:$D$2103,"",0,1),""))</f>
        <v>11285587</v>
      </c>
      <c r="D1047" s="52" t="str">
        <f t="array" ref="D1047">IF(B1047="","",IFERROR(XLOOKUP(B1047,DATA!$B$4:$B$2103,DATA!$C$4:$C$2103,"",0,1),""))</f>
        <v>CONJUNTO PORTEZUELA ITEM 17 826*515</v>
      </c>
      <c r="E1047" s="52">
        <f t="array" ref="E1047">IF(B1047="","",IFERROR(XLOOKUP(B1047,DATA!$B$4:$B$2103,DATA!$W$4:$W$2103,"",0,1),""))</f>
        <v>830092963</v>
      </c>
      <c r="F1047" s="52" t="str">
        <f t="array" ref="F1047">IF(B1047="","",IFERROR(XLOOKUP(E1047,PROVEEDORES!$A$2:$A$200,PROVEEDORES!$B$2:$B$200,"NO ENCONTRADO",0,1),""))</f>
        <v>SUPERPOLO S.A.S</v>
      </c>
      <c r="G1047" s="52" t="str">
        <f t="array" ref="G1047">IF(B1047="","",IFERROR(XLOOKUP(B1047,DATA!$B$4:$B$2103,DATA!$L$4:$L$2103,"",0,1),""))</f>
        <v>UND</v>
      </c>
      <c r="H1047" s="52">
        <f t="array" ref="H1047">IF(B1047="","",IFERROR(XLOOKUP(B1047,DATA!$B$4:$B$2103,DATA!$E$4:$E$2103,0,0,1),0))</f>
        <v>0</v>
      </c>
      <c r="I1047" s="53">
        <f t="array" ref="I1047">IF(B1047="","",IFERROR(XLOOKUP(B1047,DATA!$B$4:$B$2103,DATA!$F$4:$F$2103,0,0,1),0))</f>
        <v>0</v>
      </c>
      <c r="J1047" s="53">
        <f t="shared" si="1"/>
        <v>0</v>
      </c>
      <c r="K1047" s="52">
        <f t="array" ref="K1047">IF(B1047="","",IFERROR(XLOOKUP(B1047,DATA!$B$4:$B$2103,DATA!$N$4:$N$2103,0,0,1),0))</f>
        <v>0</v>
      </c>
      <c r="L1047" s="86">
        <f t="shared" si="2"/>
        <v>0</v>
      </c>
      <c r="M1047" s="52">
        <f t="array" ref="M1047">IF(B1047="","",IFERROR(XLOOKUP(B1047,DATA!$B$4:$B$2103,DATA!$P$4:$P$2103,0,0,1),0))</f>
        <v>0</v>
      </c>
      <c r="N1047" s="52">
        <f t="shared" si="3"/>
        <v>0</v>
      </c>
      <c r="O1047" s="52">
        <f t="shared" si="4"/>
        <v>0</v>
      </c>
      <c r="P1047" s="52" t="str">
        <f t="shared" si="5"/>
        <v/>
      </c>
      <c r="Q1047" s="52" t="str">
        <f t="shared" si="6"/>
        <v>CRITICO</v>
      </c>
      <c r="R1047" s="52" t="str">
        <f t="shared" si="7"/>
        <v>PEDIR INMEDIATAMENTE</v>
      </c>
      <c r="S1047" s="52">
        <f t="shared" si="8"/>
        <v>0</v>
      </c>
      <c r="T1047" s="53">
        <f t="shared" si="9"/>
        <v>0</v>
      </c>
      <c r="U1047" s="52" t="str">
        <f t="array" ref="U1047">IF(B1047="","",IFERROR(XLOOKUP(B1047,DATA!$B$4:$B$2103,DATA!$M$4:$M$2103,"",0,1),""))</f>
        <v>A</v>
      </c>
      <c r="V1047" s="52" t="str">
        <f t="array" ref="V1047">IF(B1047="","",IFERROR(XLOOKUP(B1047,DATA!$B$4:$B$2103,DATA!$X$4:$X$2103,"",0,1),""))</f>
        <v>A1</v>
      </c>
      <c r="W1047" s="52" t="str">
        <f t="array" ref="W1047">IF(B1047="","",IFERROR(XLOOKUP(B1047,DATA!$B$4:$B$2103,DATA!$H$4:$H$2103,"",0,1),""))</f>
        <v>CARROCERIA</v>
      </c>
      <c r="X1047" s="52" t="str">
        <f t="shared" si="10"/>
        <v>1-MAXIMA</v>
      </c>
      <c r="Y1047" s="87" t="str">
        <f t="shared" si="11"/>
        <v/>
      </c>
      <c r="Z1047" s="52">
        <f t="shared" si="12"/>
        <v>80110169</v>
      </c>
    </row>
    <row r="1048" ht="15.75" customHeight="1">
      <c r="B1048" s="47">
        <f>IF(DATA!B1048="","",DATA!B1048)</f>
        <v>80110170</v>
      </c>
      <c r="C1048" s="47">
        <f t="array" ref="C1048">IF(B1048="","",IFERROR(XLOOKUP(B1048,DATA!$B$4:$B$2103,DATA!$D$4:$D$2103,"",0,1),""))</f>
        <v>11284413</v>
      </c>
      <c r="D1048" s="47" t="str">
        <f t="array" ref="D1048">IF(B1048="","",IFERROR(XLOOKUP(B1048,DATA!$B$4:$B$2103,DATA!$C$4:$C$2103,"",0,1),""))</f>
        <v>CONJUNTO PORTEZUELA ITEM 18 1088*515</v>
      </c>
      <c r="E1048" s="47">
        <f t="array" ref="E1048">IF(B1048="","",IFERROR(XLOOKUP(B1048,DATA!$B$4:$B$2103,DATA!$W$4:$W$2103,"",0,1),""))</f>
        <v>830092963</v>
      </c>
      <c r="F1048" s="47" t="str">
        <f t="array" ref="F1048">IF(B1048="","",IFERROR(XLOOKUP(E1048,PROVEEDORES!$A$2:$A$200,PROVEEDORES!$B$2:$B$200,"NO ENCONTRADO",0,1),""))</f>
        <v>SUPERPOLO S.A.S</v>
      </c>
      <c r="G1048" s="47" t="str">
        <f t="array" ref="G1048">IF(B1048="","",IFERROR(XLOOKUP(B1048,DATA!$B$4:$B$2103,DATA!$L$4:$L$2103,"",0,1),""))</f>
        <v>UND</v>
      </c>
      <c r="H1048" s="47">
        <f t="array" ref="H1048">IF(B1048="","",IFERROR(XLOOKUP(B1048,DATA!$B$4:$B$2103,DATA!$E$4:$E$2103,0,0,1),0))</f>
        <v>0</v>
      </c>
      <c r="I1048" s="48">
        <f t="array" ref="I1048">IF(B1048="","",IFERROR(XLOOKUP(B1048,DATA!$B$4:$B$2103,DATA!$F$4:$F$2103,0,0,1),0))</f>
        <v>569399.5</v>
      </c>
      <c r="J1048" s="48">
        <f t="shared" si="1"/>
        <v>0</v>
      </c>
      <c r="K1048" s="47">
        <f t="array" ref="K1048">IF(B1048="","",IFERROR(XLOOKUP(B1048,DATA!$B$4:$B$2103,DATA!$N$4:$N$2103,0,0,1),0))</f>
        <v>7</v>
      </c>
      <c r="L1048" s="85">
        <f t="shared" si="2"/>
        <v>0.01917808219</v>
      </c>
      <c r="M1048" s="47">
        <f t="array" ref="M1048">IF(B1048="","",IFERROR(XLOOKUP(B1048,DATA!$B$4:$B$2103,DATA!$P$4:$P$2103,0,0,1),0))</f>
        <v>0</v>
      </c>
      <c r="N1048" s="47">
        <f t="shared" si="3"/>
        <v>0</v>
      </c>
      <c r="O1048" s="47">
        <f t="shared" si="4"/>
        <v>0</v>
      </c>
      <c r="P1048" s="47">
        <f t="shared" si="5"/>
        <v>0</v>
      </c>
      <c r="Q1048" s="47" t="str">
        <f t="shared" si="6"/>
        <v>CRITICO</v>
      </c>
      <c r="R1048" s="47" t="str">
        <f t="shared" si="7"/>
        <v>PEDIR INMEDIATAMENTE</v>
      </c>
      <c r="S1048" s="47">
        <f t="shared" si="8"/>
        <v>0</v>
      </c>
      <c r="T1048" s="48">
        <f t="shared" si="9"/>
        <v>0</v>
      </c>
      <c r="U1048" s="47" t="str">
        <f t="array" ref="U1048">IF(B1048="","",IFERROR(XLOOKUP(B1048,DATA!$B$4:$B$2103,DATA!$M$4:$M$2103,"",0,1),""))</f>
        <v>A</v>
      </c>
      <c r="V1048" s="47" t="str">
        <f t="array" ref="V1048">IF(B1048="","",IFERROR(XLOOKUP(B1048,DATA!$B$4:$B$2103,DATA!$X$4:$X$2103,"",0,1),""))</f>
        <v>CO-AREA 1</v>
      </c>
      <c r="W1048" s="47" t="str">
        <f t="array" ref="W1048">IF(B1048="","",IFERROR(XLOOKUP(B1048,DATA!$B$4:$B$2103,DATA!$H$4:$H$2103,"",0,1),""))</f>
        <v>CARROCERIA</v>
      </c>
      <c r="X1048" s="47" t="str">
        <f t="shared" si="10"/>
        <v>1-MAXIMA</v>
      </c>
      <c r="Y1048" s="65">
        <f t="shared" si="11"/>
        <v>7.01048</v>
      </c>
      <c r="Z1048" s="47">
        <f t="shared" si="12"/>
        <v>80110170</v>
      </c>
    </row>
    <row r="1049" ht="15.75" customHeight="1">
      <c r="B1049" s="52">
        <f>IF(DATA!B1049="","",DATA!B1049)</f>
        <v>80110171</v>
      </c>
      <c r="C1049" s="52">
        <f t="array" ref="C1049">IF(B1049="","",IFERROR(XLOOKUP(B1049,DATA!$B$4:$B$2103,DATA!$D$4:$D$2103,"",0,1),""))</f>
        <v>11272109</v>
      </c>
      <c r="D1049" s="52" t="str">
        <f t="array" ref="D1049">IF(B1049="","",IFERROR(XLOOKUP(B1049,DATA!$B$4:$B$2103,DATA!$C$4:$C$2103,"",0,1),""))</f>
        <v>PANEL REVESTIMIENTO FALDON ITEM 19 550*520</v>
      </c>
      <c r="E1049" s="52">
        <f t="array" ref="E1049">IF(B1049="","",IFERROR(XLOOKUP(B1049,DATA!$B$4:$B$2103,DATA!$W$4:$W$2103,"",0,1),""))</f>
        <v>830092963</v>
      </c>
      <c r="F1049" s="52" t="str">
        <f t="array" ref="F1049">IF(B1049="","",IFERROR(XLOOKUP(E1049,PROVEEDORES!$A$2:$A$200,PROVEEDORES!$B$2:$B$200,"NO ENCONTRADO",0,1),""))</f>
        <v>SUPERPOLO S.A.S</v>
      </c>
      <c r="G1049" s="52" t="str">
        <f t="array" ref="G1049">IF(B1049="","",IFERROR(XLOOKUP(B1049,DATA!$B$4:$B$2103,DATA!$L$4:$L$2103,"",0,1),""))</f>
        <v>UND</v>
      </c>
      <c r="H1049" s="52">
        <f t="array" ref="H1049">IF(B1049="","",IFERROR(XLOOKUP(B1049,DATA!$B$4:$B$2103,DATA!$E$4:$E$2103,0,0,1),0))</f>
        <v>0</v>
      </c>
      <c r="I1049" s="53">
        <f t="array" ref="I1049">IF(B1049="","",IFERROR(XLOOKUP(B1049,DATA!$B$4:$B$2103,DATA!$F$4:$F$2103,0,0,1),0))</f>
        <v>0</v>
      </c>
      <c r="J1049" s="53">
        <f t="shared" si="1"/>
        <v>0</v>
      </c>
      <c r="K1049" s="52">
        <f t="array" ref="K1049">IF(B1049="","",IFERROR(XLOOKUP(B1049,DATA!$B$4:$B$2103,DATA!$N$4:$N$2103,0,0,1),0))</f>
        <v>0</v>
      </c>
      <c r="L1049" s="86">
        <f t="shared" si="2"/>
        <v>0</v>
      </c>
      <c r="M1049" s="52">
        <f t="array" ref="M1049">IF(B1049="","",IFERROR(XLOOKUP(B1049,DATA!$B$4:$B$2103,DATA!$P$4:$P$2103,0,0,1),0))</f>
        <v>0</v>
      </c>
      <c r="N1049" s="52">
        <f t="shared" si="3"/>
        <v>0</v>
      </c>
      <c r="O1049" s="52">
        <f t="shared" si="4"/>
        <v>0</v>
      </c>
      <c r="P1049" s="52" t="str">
        <f t="shared" si="5"/>
        <v/>
      </c>
      <c r="Q1049" s="52" t="str">
        <f t="shared" si="6"/>
        <v>CRITICO</v>
      </c>
      <c r="R1049" s="52" t="str">
        <f t="shared" si="7"/>
        <v>PEDIR INMEDIATAMENTE</v>
      </c>
      <c r="S1049" s="52">
        <f t="shared" si="8"/>
        <v>0</v>
      </c>
      <c r="T1049" s="53">
        <f t="shared" si="9"/>
        <v>0</v>
      </c>
      <c r="U1049" s="52" t="str">
        <f t="array" ref="U1049">IF(B1049="","",IFERROR(XLOOKUP(B1049,DATA!$B$4:$B$2103,DATA!$M$4:$M$2103,"",0,1),""))</f>
        <v>A</v>
      </c>
      <c r="V1049" s="52" t="str">
        <f t="array" ref="V1049">IF(B1049="","",IFERROR(XLOOKUP(B1049,DATA!$B$4:$B$2103,DATA!$X$4:$X$2103,"",0,1),""))</f>
        <v>A1</v>
      </c>
      <c r="W1049" s="52" t="str">
        <f t="array" ref="W1049">IF(B1049="","",IFERROR(XLOOKUP(B1049,DATA!$B$4:$B$2103,DATA!$H$4:$H$2103,"",0,1),""))</f>
        <v>CARROCERIA</v>
      </c>
      <c r="X1049" s="52" t="str">
        <f t="shared" si="10"/>
        <v>1-MAXIMA</v>
      </c>
      <c r="Y1049" s="87" t="str">
        <f t="shared" si="11"/>
        <v/>
      </c>
      <c r="Z1049" s="52">
        <f t="shared" si="12"/>
        <v>80110171</v>
      </c>
    </row>
    <row r="1050" ht="15.75" customHeight="1">
      <c r="B1050" s="47">
        <f>IF(DATA!B1050="","",DATA!B1050)</f>
        <v>80110172</v>
      </c>
      <c r="C1050" s="47">
        <f t="array" ref="C1050">IF(B1050="","",IFERROR(XLOOKUP(B1050,DATA!$B$4:$B$2103,DATA!$D$4:$D$2103,"",0,1),""))</f>
        <v>11285962</v>
      </c>
      <c r="D1050" s="47" t="str">
        <f t="array" ref="D1050">IF(B1050="","",IFERROR(XLOOKUP(B1050,DATA!$B$4:$B$2103,DATA!$C$4:$C$2103,"",0,1),""))</f>
        <v>CONJUNTO PORTEZUELA ITEM 21 610*416</v>
      </c>
      <c r="E1050" s="47">
        <f t="array" ref="E1050">IF(B1050="","",IFERROR(XLOOKUP(B1050,DATA!$B$4:$B$2103,DATA!$W$4:$W$2103,"",0,1),""))</f>
        <v>830092963</v>
      </c>
      <c r="F1050" s="47" t="str">
        <f t="array" ref="F1050">IF(B1050="","",IFERROR(XLOOKUP(E1050,PROVEEDORES!$A$2:$A$200,PROVEEDORES!$B$2:$B$200,"NO ENCONTRADO",0,1),""))</f>
        <v>SUPERPOLO S.A.S</v>
      </c>
      <c r="G1050" s="47" t="str">
        <f t="array" ref="G1050">IF(B1050="","",IFERROR(XLOOKUP(B1050,DATA!$B$4:$B$2103,DATA!$L$4:$L$2103,"",0,1),""))</f>
        <v>UND</v>
      </c>
      <c r="H1050" s="47">
        <f t="array" ref="H1050">IF(B1050="","",IFERROR(XLOOKUP(B1050,DATA!$B$4:$B$2103,DATA!$E$4:$E$2103,0,0,1),0))</f>
        <v>0</v>
      </c>
      <c r="I1050" s="48">
        <f t="array" ref="I1050">IF(B1050="","",IFERROR(XLOOKUP(B1050,DATA!$B$4:$B$2103,DATA!$F$4:$F$2103,0,0,1),0))</f>
        <v>0</v>
      </c>
      <c r="J1050" s="48">
        <f t="shared" si="1"/>
        <v>0</v>
      </c>
      <c r="K1050" s="47">
        <f t="array" ref="K1050">IF(B1050="","",IFERROR(XLOOKUP(B1050,DATA!$B$4:$B$2103,DATA!$N$4:$N$2103,0,0,1),0))</f>
        <v>0</v>
      </c>
      <c r="L1050" s="85">
        <f t="shared" si="2"/>
        <v>0</v>
      </c>
      <c r="M1050" s="47">
        <f t="array" ref="M1050">IF(B1050="","",IFERROR(XLOOKUP(B1050,DATA!$B$4:$B$2103,DATA!$P$4:$P$2103,0,0,1),0))</f>
        <v>0</v>
      </c>
      <c r="N1050" s="47">
        <f t="shared" si="3"/>
        <v>0</v>
      </c>
      <c r="O1050" s="47">
        <f t="shared" si="4"/>
        <v>0</v>
      </c>
      <c r="P1050" s="47" t="str">
        <f t="shared" si="5"/>
        <v/>
      </c>
      <c r="Q1050" s="47" t="str">
        <f t="shared" si="6"/>
        <v>CRITICO</v>
      </c>
      <c r="R1050" s="47" t="str">
        <f t="shared" si="7"/>
        <v>PEDIR INMEDIATAMENTE</v>
      </c>
      <c r="S1050" s="47">
        <f t="shared" si="8"/>
        <v>0</v>
      </c>
      <c r="T1050" s="48">
        <f t="shared" si="9"/>
        <v>0</v>
      </c>
      <c r="U1050" s="47" t="str">
        <f t="array" ref="U1050">IF(B1050="","",IFERROR(XLOOKUP(B1050,DATA!$B$4:$B$2103,DATA!$M$4:$M$2103,"",0,1),""))</f>
        <v>A</v>
      </c>
      <c r="V1050" s="47" t="str">
        <f t="array" ref="V1050">IF(B1050="","",IFERROR(XLOOKUP(B1050,DATA!$B$4:$B$2103,DATA!$X$4:$X$2103,"",0,1),""))</f>
        <v>A1</v>
      </c>
      <c r="W1050" s="47" t="str">
        <f t="array" ref="W1050">IF(B1050="","",IFERROR(XLOOKUP(B1050,DATA!$B$4:$B$2103,DATA!$H$4:$H$2103,"",0,1),""))</f>
        <v>CARROCERIA</v>
      </c>
      <c r="X1050" s="47" t="str">
        <f t="shared" si="10"/>
        <v>1-MAXIMA</v>
      </c>
      <c r="Y1050" s="65" t="str">
        <f t="shared" si="11"/>
        <v/>
      </c>
      <c r="Z1050" s="47">
        <f t="shared" si="12"/>
        <v>80110172</v>
      </c>
    </row>
    <row r="1051" ht="15.75" customHeight="1">
      <c r="B1051" s="52">
        <f>IF(DATA!B1051="","",DATA!B1051)</f>
        <v>80110173</v>
      </c>
      <c r="C1051" s="52">
        <f t="array" ref="C1051">IF(B1051="","",IFERROR(XLOOKUP(B1051,DATA!$B$4:$B$2103,DATA!$D$4:$D$2103,"",0,1),""))</f>
        <v>11334761</v>
      </c>
      <c r="D1051" s="52" t="str">
        <f t="array" ref="D1051">IF(B1051="","",IFERROR(XLOOKUP(B1051,DATA!$B$4:$B$2103,DATA!$C$4:$C$2103,"",0,1),""))</f>
        <v>PANEL REVESTIMIENTO FALDON ITEM 23 90*1050</v>
      </c>
      <c r="E1051" s="52">
        <f t="array" ref="E1051">IF(B1051="","",IFERROR(XLOOKUP(B1051,DATA!$B$4:$B$2103,DATA!$W$4:$W$2103,"",0,1),""))</f>
        <v>830092963</v>
      </c>
      <c r="F1051" s="52" t="str">
        <f t="array" ref="F1051">IF(B1051="","",IFERROR(XLOOKUP(E1051,PROVEEDORES!$A$2:$A$200,PROVEEDORES!$B$2:$B$200,"NO ENCONTRADO",0,1),""))</f>
        <v>SUPERPOLO S.A.S</v>
      </c>
      <c r="G1051" s="52" t="str">
        <f t="array" ref="G1051">IF(B1051="","",IFERROR(XLOOKUP(B1051,DATA!$B$4:$B$2103,DATA!$L$4:$L$2103,"",0,1),""))</f>
        <v>UND</v>
      </c>
      <c r="H1051" s="52">
        <f t="array" ref="H1051">IF(B1051="","",IFERROR(XLOOKUP(B1051,DATA!$B$4:$B$2103,DATA!$E$4:$E$2103,0,0,1),0))</f>
        <v>0</v>
      </c>
      <c r="I1051" s="53">
        <f t="array" ref="I1051">IF(B1051="","",IFERROR(XLOOKUP(B1051,DATA!$B$4:$B$2103,DATA!$F$4:$F$2103,0,0,1),0))</f>
        <v>0</v>
      </c>
      <c r="J1051" s="53">
        <f t="shared" si="1"/>
        <v>0</v>
      </c>
      <c r="K1051" s="52">
        <f t="array" ref="K1051">IF(B1051="","",IFERROR(XLOOKUP(B1051,DATA!$B$4:$B$2103,DATA!$N$4:$N$2103,0,0,1),0))</f>
        <v>0</v>
      </c>
      <c r="L1051" s="86">
        <f t="shared" si="2"/>
        <v>0</v>
      </c>
      <c r="M1051" s="52">
        <f t="array" ref="M1051">IF(B1051="","",IFERROR(XLOOKUP(B1051,DATA!$B$4:$B$2103,DATA!$P$4:$P$2103,0,0,1),0))</f>
        <v>0</v>
      </c>
      <c r="N1051" s="52">
        <f t="shared" si="3"/>
        <v>0</v>
      </c>
      <c r="O1051" s="52">
        <f t="shared" si="4"/>
        <v>0</v>
      </c>
      <c r="P1051" s="52" t="str">
        <f t="shared" si="5"/>
        <v/>
      </c>
      <c r="Q1051" s="52" t="str">
        <f t="shared" si="6"/>
        <v>CRITICO</v>
      </c>
      <c r="R1051" s="52" t="str">
        <f t="shared" si="7"/>
        <v>PEDIR INMEDIATAMENTE</v>
      </c>
      <c r="S1051" s="52">
        <f t="shared" si="8"/>
        <v>0</v>
      </c>
      <c r="T1051" s="53">
        <f t="shared" si="9"/>
        <v>0</v>
      </c>
      <c r="U1051" s="52" t="str">
        <f t="array" ref="U1051">IF(B1051="","",IFERROR(XLOOKUP(B1051,DATA!$B$4:$B$2103,DATA!$M$4:$M$2103,"",0,1),""))</f>
        <v>A</v>
      </c>
      <c r="V1051" s="52" t="str">
        <f t="array" ref="V1051">IF(B1051="","",IFERROR(XLOOKUP(B1051,DATA!$B$4:$B$2103,DATA!$X$4:$X$2103,"",0,1),""))</f>
        <v>A1</v>
      </c>
      <c r="W1051" s="52" t="str">
        <f t="array" ref="W1051">IF(B1051="","",IFERROR(XLOOKUP(B1051,DATA!$B$4:$B$2103,DATA!$H$4:$H$2103,"",0,1),""))</f>
        <v>CARROCERIA</v>
      </c>
      <c r="X1051" s="52" t="str">
        <f t="shared" si="10"/>
        <v>1-MAXIMA</v>
      </c>
      <c r="Y1051" s="87" t="str">
        <f t="shared" si="11"/>
        <v/>
      </c>
      <c r="Z1051" s="52">
        <f t="shared" si="12"/>
        <v>80110173</v>
      </c>
    </row>
    <row r="1052" ht="15.75" customHeight="1">
      <c r="B1052" s="47">
        <f>IF(DATA!B1052="","",DATA!B1052)</f>
        <v>80110174</v>
      </c>
      <c r="C1052" s="47">
        <f t="array" ref="C1052">IF(B1052="","",IFERROR(XLOOKUP(B1052,DATA!$B$4:$B$2103,DATA!$D$4:$D$2103,"",0,1),""))</f>
        <v>11338055</v>
      </c>
      <c r="D1052" s="47" t="str">
        <f t="array" ref="D1052">IF(B1052="","",IFERROR(XLOOKUP(B1052,DATA!$B$4:$B$2103,DATA!$C$4:$C$2103,"",0,1),""))</f>
        <v>CONJUNTO PORTEZUELA ITEM 24 1500*515</v>
      </c>
      <c r="E1052" s="47">
        <f t="array" ref="E1052">IF(B1052="","",IFERROR(XLOOKUP(B1052,DATA!$B$4:$B$2103,DATA!$W$4:$W$2103,"",0,1),""))</f>
        <v>830092963</v>
      </c>
      <c r="F1052" s="47" t="str">
        <f t="array" ref="F1052">IF(B1052="","",IFERROR(XLOOKUP(E1052,PROVEEDORES!$A$2:$A$200,PROVEEDORES!$B$2:$B$200,"NO ENCONTRADO",0,1),""))</f>
        <v>SUPERPOLO S.A.S</v>
      </c>
      <c r="G1052" s="47" t="str">
        <f t="array" ref="G1052">IF(B1052="","",IFERROR(XLOOKUP(B1052,DATA!$B$4:$B$2103,DATA!$L$4:$L$2103,"",0,1),""))</f>
        <v>UND</v>
      </c>
      <c r="H1052" s="47">
        <f t="array" ref="H1052">IF(B1052="","",IFERROR(XLOOKUP(B1052,DATA!$B$4:$B$2103,DATA!$E$4:$E$2103,0,0,1),0))</f>
        <v>0</v>
      </c>
      <c r="I1052" s="48">
        <f t="array" ref="I1052">IF(B1052="","",IFERROR(XLOOKUP(B1052,DATA!$B$4:$B$2103,DATA!$F$4:$F$2103,0,0,1),0))</f>
        <v>0</v>
      </c>
      <c r="J1052" s="48">
        <f t="shared" si="1"/>
        <v>0</v>
      </c>
      <c r="K1052" s="47">
        <f t="array" ref="K1052">IF(B1052="","",IFERROR(XLOOKUP(B1052,DATA!$B$4:$B$2103,DATA!$N$4:$N$2103,0,0,1),0))</f>
        <v>0</v>
      </c>
      <c r="L1052" s="85">
        <f t="shared" si="2"/>
        <v>0</v>
      </c>
      <c r="M1052" s="47">
        <f t="array" ref="M1052">IF(B1052="","",IFERROR(XLOOKUP(B1052,DATA!$B$4:$B$2103,DATA!$P$4:$P$2103,0,0,1),0))</f>
        <v>0</v>
      </c>
      <c r="N1052" s="47">
        <f t="shared" si="3"/>
        <v>0</v>
      </c>
      <c r="O1052" s="47">
        <f t="shared" si="4"/>
        <v>0</v>
      </c>
      <c r="P1052" s="47" t="str">
        <f t="shared" si="5"/>
        <v/>
      </c>
      <c r="Q1052" s="47" t="str">
        <f t="shared" si="6"/>
        <v>CRITICO</v>
      </c>
      <c r="R1052" s="47" t="str">
        <f t="shared" si="7"/>
        <v>PEDIR INMEDIATAMENTE</v>
      </c>
      <c r="S1052" s="47">
        <f t="shared" si="8"/>
        <v>0</v>
      </c>
      <c r="T1052" s="48">
        <f t="shared" si="9"/>
        <v>0</v>
      </c>
      <c r="U1052" s="47" t="str">
        <f t="array" ref="U1052">IF(B1052="","",IFERROR(XLOOKUP(B1052,DATA!$B$4:$B$2103,DATA!$M$4:$M$2103,"",0,1),""))</f>
        <v>A</v>
      </c>
      <c r="V1052" s="47" t="str">
        <f t="array" ref="V1052">IF(B1052="","",IFERROR(XLOOKUP(B1052,DATA!$B$4:$B$2103,DATA!$X$4:$X$2103,"",0,1),""))</f>
        <v>A1</v>
      </c>
      <c r="W1052" s="47" t="str">
        <f t="array" ref="W1052">IF(B1052="","",IFERROR(XLOOKUP(B1052,DATA!$B$4:$B$2103,DATA!$H$4:$H$2103,"",0,1),""))</f>
        <v>CARROCERIA</v>
      </c>
      <c r="X1052" s="47" t="str">
        <f t="shared" si="10"/>
        <v>1-MAXIMA</v>
      </c>
      <c r="Y1052" s="65" t="str">
        <f t="shared" si="11"/>
        <v/>
      </c>
      <c r="Z1052" s="47">
        <f t="shared" si="12"/>
        <v>80110174</v>
      </c>
    </row>
    <row r="1053" ht="15.75" customHeight="1">
      <c r="B1053" s="52">
        <f>IF(DATA!B1053="","",DATA!B1053)</f>
        <v>80110175</v>
      </c>
      <c r="C1053" s="52">
        <f t="array" ref="C1053">IF(B1053="","",IFERROR(XLOOKUP(B1053,DATA!$B$4:$B$2103,DATA!$D$4:$D$2103,"",0,1),""))</f>
        <v>11338123</v>
      </c>
      <c r="D1053" s="52" t="str">
        <f t="array" ref="D1053">IF(B1053="","",IFERROR(XLOOKUP(B1053,DATA!$B$4:$B$2103,DATA!$C$4:$C$2103,"",0,1),""))</f>
        <v>CONJUNTO PORTEZUELA ITEM 25 940*520</v>
      </c>
      <c r="E1053" s="52">
        <f t="array" ref="E1053">IF(B1053="","",IFERROR(XLOOKUP(B1053,DATA!$B$4:$B$2103,DATA!$W$4:$W$2103,"",0,1),""))</f>
        <v>830092963</v>
      </c>
      <c r="F1053" s="52" t="str">
        <f t="array" ref="F1053">IF(B1053="","",IFERROR(XLOOKUP(E1053,PROVEEDORES!$A$2:$A$200,PROVEEDORES!$B$2:$B$200,"NO ENCONTRADO",0,1),""))</f>
        <v>SUPERPOLO S.A.S</v>
      </c>
      <c r="G1053" s="52" t="str">
        <f t="array" ref="G1053">IF(B1053="","",IFERROR(XLOOKUP(B1053,DATA!$B$4:$B$2103,DATA!$L$4:$L$2103,"",0,1),""))</f>
        <v>UND</v>
      </c>
      <c r="H1053" s="52">
        <f t="array" ref="H1053">IF(B1053="","",IFERROR(XLOOKUP(B1053,DATA!$B$4:$B$2103,DATA!$E$4:$E$2103,0,0,1),0))</f>
        <v>0</v>
      </c>
      <c r="I1053" s="53">
        <f t="array" ref="I1053">IF(B1053="","",IFERROR(XLOOKUP(B1053,DATA!$B$4:$B$2103,DATA!$F$4:$F$2103,0,0,1),0))</f>
        <v>0</v>
      </c>
      <c r="J1053" s="53">
        <f t="shared" si="1"/>
        <v>0</v>
      </c>
      <c r="K1053" s="52">
        <f t="array" ref="K1053">IF(B1053="","",IFERROR(XLOOKUP(B1053,DATA!$B$4:$B$2103,DATA!$N$4:$N$2103,0,0,1),0))</f>
        <v>0</v>
      </c>
      <c r="L1053" s="86">
        <f t="shared" si="2"/>
        <v>0</v>
      </c>
      <c r="M1053" s="52">
        <f t="array" ref="M1053">IF(B1053="","",IFERROR(XLOOKUP(B1053,DATA!$B$4:$B$2103,DATA!$P$4:$P$2103,0,0,1),0))</f>
        <v>0</v>
      </c>
      <c r="N1053" s="52">
        <f t="shared" si="3"/>
        <v>0</v>
      </c>
      <c r="O1053" s="52">
        <f t="shared" si="4"/>
        <v>0</v>
      </c>
      <c r="P1053" s="52" t="str">
        <f t="shared" si="5"/>
        <v/>
      </c>
      <c r="Q1053" s="52" t="str">
        <f t="shared" si="6"/>
        <v>CRITICO</v>
      </c>
      <c r="R1053" s="52" t="str">
        <f t="shared" si="7"/>
        <v>PEDIR INMEDIATAMENTE</v>
      </c>
      <c r="S1053" s="52">
        <f t="shared" si="8"/>
        <v>0</v>
      </c>
      <c r="T1053" s="53">
        <f t="shared" si="9"/>
        <v>0</v>
      </c>
      <c r="U1053" s="52" t="str">
        <f t="array" ref="U1053">IF(B1053="","",IFERROR(XLOOKUP(B1053,DATA!$B$4:$B$2103,DATA!$M$4:$M$2103,"",0,1),""))</f>
        <v>A</v>
      </c>
      <c r="V1053" s="52" t="str">
        <f t="array" ref="V1053">IF(B1053="","",IFERROR(XLOOKUP(B1053,DATA!$B$4:$B$2103,DATA!$X$4:$X$2103,"",0,1),""))</f>
        <v>A1</v>
      </c>
      <c r="W1053" s="52" t="str">
        <f t="array" ref="W1053">IF(B1053="","",IFERROR(XLOOKUP(B1053,DATA!$B$4:$B$2103,DATA!$H$4:$H$2103,"",0,1),""))</f>
        <v>CARROCERIA</v>
      </c>
      <c r="X1053" s="52" t="str">
        <f t="shared" si="10"/>
        <v>1-MAXIMA</v>
      </c>
      <c r="Y1053" s="87" t="str">
        <f t="shared" si="11"/>
        <v/>
      </c>
      <c r="Z1053" s="52">
        <f t="shared" si="12"/>
        <v>80110175</v>
      </c>
    </row>
    <row r="1054" ht="15.75" customHeight="1">
      <c r="B1054" s="47">
        <f>IF(DATA!B1054="","",DATA!B1054)</f>
        <v>80110176</v>
      </c>
      <c r="C1054" s="47">
        <f t="array" ref="C1054">IF(B1054="","",IFERROR(XLOOKUP(B1054,DATA!$B$4:$B$2103,DATA!$D$4:$D$2103,"",0,1),""))</f>
        <v>11338124</v>
      </c>
      <c r="D1054" s="47" t="str">
        <f t="array" ref="D1054">IF(B1054="","",IFERROR(XLOOKUP(B1054,DATA!$B$4:$B$2103,DATA!$C$4:$C$2103,"",0,1),""))</f>
        <v>PANEL REVESTIMIENTO FALDON ITEM 26 2000*540</v>
      </c>
      <c r="E1054" s="47">
        <f t="array" ref="E1054">IF(B1054="","",IFERROR(XLOOKUP(B1054,DATA!$B$4:$B$2103,DATA!$W$4:$W$2103,"",0,1),""))</f>
        <v>830092963</v>
      </c>
      <c r="F1054" s="47" t="str">
        <f t="array" ref="F1054">IF(B1054="","",IFERROR(XLOOKUP(E1054,PROVEEDORES!$A$2:$A$200,PROVEEDORES!$B$2:$B$200,"NO ENCONTRADO",0,1),""))</f>
        <v>SUPERPOLO S.A.S</v>
      </c>
      <c r="G1054" s="47" t="str">
        <f t="array" ref="G1054">IF(B1054="","",IFERROR(XLOOKUP(B1054,DATA!$B$4:$B$2103,DATA!$L$4:$L$2103,"",0,1),""))</f>
        <v>UND</v>
      </c>
      <c r="H1054" s="47">
        <f t="array" ref="H1054">IF(B1054="","",IFERROR(XLOOKUP(B1054,DATA!$B$4:$B$2103,DATA!$E$4:$E$2103,0,0,1),0))</f>
        <v>0</v>
      </c>
      <c r="I1054" s="48">
        <f t="array" ref="I1054">IF(B1054="","",IFERROR(XLOOKUP(B1054,DATA!$B$4:$B$2103,DATA!$F$4:$F$2103,0,0,1),0))</f>
        <v>0</v>
      </c>
      <c r="J1054" s="48">
        <f t="shared" si="1"/>
        <v>0</v>
      </c>
      <c r="K1054" s="47">
        <f t="array" ref="K1054">IF(B1054="","",IFERROR(XLOOKUP(B1054,DATA!$B$4:$B$2103,DATA!$N$4:$N$2103,0,0,1),0))</f>
        <v>0</v>
      </c>
      <c r="L1054" s="85">
        <f t="shared" si="2"/>
        <v>0</v>
      </c>
      <c r="M1054" s="47">
        <f t="array" ref="M1054">IF(B1054="","",IFERROR(XLOOKUP(B1054,DATA!$B$4:$B$2103,DATA!$P$4:$P$2103,0,0,1),0))</f>
        <v>0</v>
      </c>
      <c r="N1054" s="47">
        <f t="shared" si="3"/>
        <v>0</v>
      </c>
      <c r="O1054" s="47">
        <f t="shared" si="4"/>
        <v>0</v>
      </c>
      <c r="P1054" s="47" t="str">
        <f t="shared" si="5"/>
        <v/>
      </c>
      <c r="Q1054" s="47" t="str">
        <f t="shared" si="6"/>
        <v>CRITICO</v>
      </c>
      <c r="R1054" s="47" t="str">
        <f t="shared" si="7"/>
        <v>PEDIR INMEDIATAMENTE</v>
      </c>
      <c r="S1054" s="47">
        <f t="shared" si="8"/>
        <v>0</v>
      </c>
      <c r="T1054" s="48">
        <f t="shared" si="9"/>
        <v>0</v>
      </c>
      <c r="U1054" s="47" t="str">
        <f t="array" ref="U1054">IF(B1054="","",IFERROR(XLOOKUP(B1054,DATA!$B$4:$B$2103,DATA!$M$4:$M$2103,"",0,1),""))</f>
        <v>A</v>
      </c>
      <c r="V1054" s="47" t="str">
        <f t="array" ref="V1054">IF(B1054="","",IFERROR(XLOOKUP(B1054,DATA!$B$4:$B$2103,DATA!$X$4:$X$2103,"",0,1),""))</f>
        <v>A1</v>
      </c>
      <c r="W1054" s="47" t="str">
        <f t="array" ref="W1054">IF(B1054="","",IFERROR(XLOOKUP(B1054,DATA!$B$4:$B$2103,DATA!$H$4:$H$2103,"",0,1),""))</f>
        <v>CARROCERIA</v>
      </c>
      <c r="X1054" s="47" t="str">
        <f t="shared" si="10"/>
        <v>1-MAXIMA</v>
      </c>
      <c r="Y1054" s="65" t="str">
        <f t="shared" si="11"/>
        <v/>
      </c>
      <c r="Z1054" s="47">
        <f t="shared" si="12"/>
        <v>80110176</v>
      </c>
    </row>
    <row r="1055" ht="15.75" customHeight="1">
      <c r="B1055" s="52">
        <f>IF(DATA!B1055="","",DATA!B1055)</f>
        <v>80110177</v>
      </c>
      <c r="C1055" s="52">
        <f t="array" ref="C1055">IF(B1055="","",IFERROR(XLOOKUP(B1055,DATA!$B$4:$B$2103,DATA!$D$4:$D$2103,"",0,1),""))</f>
        <v>11338125</v>
      </c>
      <c r="D1055" s="52" t="str">
        <f t="array" ref="D1055">IF(B1055="","",IFERROR(XLOOKUP(B1055,DATA!$B$4:$B$2103,DATA!$C$4:$C$2103,"",0,1),""))</f>
        <v>PANEL REVESTIMIENTO FALDON ITEM 27 750*540</v>
      </c>
      <c r="E1055" s="52">
        <f t="array" ref="E1055">IF(B1055="","",IFERROR(XLOOKUP(B1055,DATA!$B$4:$B$2103,DATA!$W$4:$W$2103,"",0,1),""))</f>
        <v>830092963</v>
      </c>
      <c r="F1055" s="52" t="str">
        <f t="array" ref="F1055">IF(B1055="","",IFERROR(XLOOKUP(E1055,PROVEEDORES!$A$2:$A$200,PROVEEDORES!$B$2:$B$200,"NO ENCONTRADO",0,1),""))</f>
        <v>SUPERPOLO S.A.S</v>
      </c>
      <c r="G1055" s="52" t="str">
        <f t="array" ref="G1055">IF(B1055="","",IFERROR(XLOOKUP(B1055,DATA!$B$4:$B$2103,DATA!$L$4:$L$2103,"",0,1),""))</f>
        <v>UND</v>
      </c>
      <c r="H1055" s="52">
        <f t="array" ref="H1055">IF(B1055="","",IFERROR(XLOOKUP(B1055,DATA!$B$4:$B$2103,DATA!$E$4:$E$2103,0,0,1),0))</f>
        <v>0</v>
      </c>
      <c r="I1055" s="53">
        <f t="array" ref="I1055">IF(B1055="","",IFERROR(XLOOKUP(B1055,DATA!$B$4:$B$2103,DATA!$F$4:$F$2103,0,0,1),0))</f>
        <v>0</v>
      </c>
      <c r="J1055" s="53">
        <f t="shared" si="1"/>
        <v>0</v>
      </c>
      <c r="K1055" s="52">
        <f t="array" ref="K1055">IF(B1055="","",IFERROR(XLOOKUP(B1055,DATA!$B$4:$B$2103,DATA!$N$4:$N$2103,0,0,1),0))</f>
        <v>0</v>
      </c>
      <c r="L1055" s="86">
        <f t="shared" si="2"/>
        <v>0</v>
      </c>
      <c r="M1055" s="52">
        <f t="array" ref="M1055">IF(B1055="","",IFERROR(XLOOKUP(B1055,DATA!$B$4:$B$2103,DATA!$P$4:$P$2103,0,0,1),0))</f>
        <v>0</v>
      </c>
      <c r="N1055" s="52">
        <f t="shared" si="3"/>
        <v>0</v>
      </c>
      <c r="O1055" s="52">
        <f t="shared" si="4"/>
        <v>0</v>
      </c>
      <c r="P1055" s="52" t="str">
        <f t="shared" si="5"/>
        <v/>
      </c>
      <c r="Q1055" s="52" t="str">
        <f t="shared" si="6"/>
        <v>CRITICO</v>
      </c>
      <c r="R1055" s="52" t="str">
        <f t="shared" si="7"/>
        <v>PEDIR INMEDIATAMENTE</v>
      </c>
      <c r="S1055" s="52">
        <f t="shared" si="8"/>
        <v>0</v>
      </c>
      <c r="T1055" s="53">
        <f t="shared" si="9"/>
        <v>0</v>
      </c>
      <c r="U1055" s="52" t="str">
        <f t="array" ref="U1055">IF(B1055="","",IFERROR(XLOOKUP(B1055,DATA!$B$4:$B$2103,DATA!$M$4:$M$2103,"",0,1),""))</f>
        <v>A</v>
      </c>
      <c r="V1055" s="52" t="str">
        <f t="array" ref="V1055">IF(B1055="","",IFERROR(XLOOKUP(B1055,DATA!$B$4:$B$2103,DATA!$X$4:$X$2103,"",0,1),""))</f>
        <v>A1</v>
      </c>
      <c r="W1055" s="52" t="str">
        <f t="array" ref="W1055">IF(B1055="","",IFERROR(XLOOKUP(B1055,DATA!$B$4:$B$2103,DATA!$H$4:$H$2103,"",0,1),""))</f>
        <v>CARROCERIA</v>
      </c>
      <c r="X1055" s="52" t="str">
        <f t="shared" si="10"/>
        <v>1-MAXIMA</v>
      </c>
      <c r="Y1055" s="87" t="str">
        <f t="shared" si="11"/>
        <v/>
      </c>
      <c r="Z1055" s="52">
        <f t="shared" si="12"/>
        <v>80110177</v>
      </c>
    </row>
    <row r="1056" ht="15.75" customHeight="1">
      <c r="B1056" s="47">
        <f>IF(DATA!B1056="","",DATA!B1056)</f>
        <v>80110178</v>
      </c>
      <c r="C1056" s="47">
        <f t="array" ref="C1056">IF(B1056="","",IFERROR(XLOOKUP(B1056,DATA!$B$4:$B$2103,DATA!$D$4:$D$2103,"",0,1),""))</f>
        <v>11272108</v>
      </c>
      <c r="D1056" s="47" t="str">
        <f t="array" ref="D1056">IF(B1056="","",IFERROR(XLOOKUP(B1056,DATA!$B$4:$B$2103,DATA!$C$4:$C$2103,"",0,1),""))</f>
        <v>PANEL REVESTIMIENTO FALDON ITEM 28 1760*540</v>
      </c>
      <c r="E1056" s="47">
        <f t="array" ref="E1056">IF(B1056="","",IFERROR(XLOOKUP(B1056,DATA!$B$4:$B$2103,DATA!$W$4:$W$2103,"",0,1),""))</f>
        <v>830092963</v>
      </c>
      <c r="F1056" s="47" t="str">
        <f t="array" ref="F1056">IF(B1056="","",IFERROR(XLOOKUP(E1056,PROVEEDORES!$A$2:$A$200,PROVEEDORES!$B$2:$B$200,"NO ENCONTRADO",0,1),""))</f>
        <v>SUPERPOLO S.A.S</v>
      </c>
      <c r="G1056" s="47" t="str">
        <f t="array" ref="G1056">IF(B1056="","",IFERROR(XLOOKUP(B1056,DATA!$B$4:$B$2103,DATA!$L$4:$L$2103,"",0,1),""))</f>
        <v>UND</v>
      </c>
      <c r="H1056" s="47">
        <f t="array" ref="H1056">IF(B1056="","",IFERROR(XLOOKUP(B1056,DATA!$B$4:$B$2103,DATA!$E$4:$E$2103,0,0,1),0))</f>
        <v>0</v>
      </c>
      <c r="I1056" s="48">
        <f t="array" ref="I1056">IF(B1056="","",IFERROR(XLOOKUP(B1056,DATA!$B$4:$B$2103,DATA!$F$4:$F$2103,0,0,1),0))</f>
        <v>0</v>
      </c>
      <c r="J1056" s="48">
        <f t="shared" si="1"/>
        <v>0</v>
      </c>
      <c r="K1056" s="47">
        <f t="array" ref="K1056">IF(B1056="","",IFERROR(XLOOKUP(B1056,DATA!$B$4:$B$2103,DATA!$N$4:$N$2103,0,0,1),0))</f>
        <v>0</v>
      </c>
      <c r="L1056" s="85">
        <f t="shared" si="2"/>
        <v>0</v>
      </c>
      <c r="M1056" s="47">
        <f t="array" ref="M1056">IF(B1056="","",IFERROR(XLOOKUP(B1056,DATA!$B$4:$B$2103,DATA!$P$4:$P$2103,0,0,1),0))</f>
        <v>0</v>
      </c>
      <c r="N1056" s="47">
        <f t="shared" si="3"/>
        <v>0</v>
      </c>
      <c r="O1056" s="47">
        <f t="shared" si="4"/>
        <v>0</v>
      </c>
      <c r="P1056" s="47" t="str">
        <f t="shared" si="5"/>
        <v/>
      </c>
      <c r="Q1056" s="47" t="str">
        <f t="shared" si="6"/>
        <v>CRITICO</v>
      </c>
      <c r="R1056" s="47" t="str">
        <f t="shared" si="7"/>
        <v>PEDIR INMEDIATAMENTE</v>
      </c>
      <c r="S1056" s="47">
        <f t="shared" si="8"/>
        <v>0</v>
      </c>
      <c r="T1056" s="48">
        <f t="shared" si="9"/>
        <v>0</v>
      </c>
      <c r="U1056" s="47" t="str">
        <f t="array" ref="U1056">IF(B1056="","",IFERROR(XLOOKUP(B1056,DATA!$B$4:$B$2103,DATA!$M$4:$M$2103,"",0,1),""))</f>
        <v>A</v>
      </c>
      <c r="V1056" s="47" t="str">
        <f t="array" ref="V1056">IF(B1056="","",IFERROR(XLOOKUP(B1056,DATA!$B$4:$B$2103,DATA!$X$4:$X$2103,"",0,1),""))</f>
        <v>A1</v>
      </c>
      <c r="W1056" s="47" t="str">
        <f t="array" ref="W1056">IF(B1056="","",IFERROR(XLOOKUP(B1056,DATA!$B$4:$B$2103,DATA!$H$4:$H$2103,"",0,1),""))</f>
        <v>CARROCERIA</v>
      </c>
      <c r="X1056" s="47" t="str">
        <f t="shared" si="10"/>
        <v>1-MAXIMA</v>
      </c>
      <c r="Y1056" s="65" t="str">
        <f t="shared" si="11"/>
        <v/>
      </c>
      <c r="Z1056" s="47">
        <f t="shared" si="12"/>
        <v>80110178</v>
      </c>
    </row>
    <row r="1057" ht="15.75" customHeight="1">
      <c r="B1057" s="52">
        <f>IF(DATA!B1057="","",DATA!B1057)</f>
        <v>80110179</v>
      </c>
      <c r="C1057" s="52">
        <f t="array" ref="C1057">IF(B1057="","",IFERROR(XLOOKUP(B1057,DATA!$B$4:$B$2103,DATA!$D$4:$D$2103,"",0,1),""))</f>
        <v>11338126</v>
      </c>
      <c r="D1057" s="52" t="str">
        <f t="array" ref="D1057">IF(B1057="","",IFERROR(XLOOKUP(B1057,DATA!$B$4:$B$2103,DATA!$C$4:$C$2103,"",0,1),""))</f>
        <v>PANEL REVESTIMIENTO FALDON ITEM 29 815*540</v>
      </c>
      <c r="E1057" s="52">
        <f t="array" ref="E1057">IF(B1057="","",IFERROR(XLOOKUP(B1057,DATA!$B$4:$B$2103,DATA!$W$4:$W$2103,"",0,1),""))</f>
        <v>830092963</v>
      </c>
      <c r="F1057" s="52" t="str">
        <f t="array" ref="F1057">IF(B1057="","",IFERROR(XLOOKUP(E1057,PROVEEDORES!$A$2:$A$200,PROVEEDORES!$B$2:$B$200,"NO ENCONTRADO",0,1),""))</f>
        <v>SUPERPOLO S.A.S</v>
      </c>
      <c r="G1057" s="52" t="str">
        <f t="array" ref="G1057">IF(B1057="","",IFERROR(XLOOKUP(B1057,DATA!$B$4:$B$2103,DATA!$L$4:$L$2103,"",0,1),""))</f>
        <v>UND</v>
      </c>
      <c r="H1057" s="52">
        <f t="array" ref="H1057">IF(B1057="","",IFERROR(XLOOKUP(B1057,DATA!$B$4:$B$2103,DATA!$E$4:$E$2103,0,0,1),0))</f>
        <v>0</v>
      </c>
      <c r="I1057" s="53">
        <f t="array" ref="I1057">IF(B1057="","",IFERROR(XLOOKUP(B1057,DATA!$B$4:$B$2103,DATA!$F$4:$F$2103,0,0,1),0))</f>
        <v>0</v>
      </c>
      <c r="J1057" s="53">
        <f t="shared" si="1"/>
        <v>0</v>
      </c>
      <c r="K1057" s="52">
        <f t="array" ref="K1057">IF(B1057="","",IFERROR(XLOOKUP(B1057,DATA!$B$4:$B$2103,DATA!$N$4:$N$2103,0,0,1),0))</f>
        <v>0</v>
      </c>
      <c r="L1057" s="86">
        <f t="shared" si="2"/>
        <v>0</v>
      </c>
      <c r="M1057" s="52">
        <f t="array" ref="M1057">IF(B1057="","",IFERROR(XLOOKUP(B1057,DATA!$B$4:$B$2103,DATA!$P$4:$P$2103,0,0,1),0))</f>
        <v>0</v>
      </c>
      <c r="N1057" s="52">
        <f t="shared" si="3"/>
        <v>0</v>
      </c>
      <c r="O1057" s="52">
        <f t="shared" si="4"/>
        <v>0</v>
      </c>
      <c r="P1057" s="52" t="str">
        <f t="shared" si="5"/>
        <v/>
      </c>
      <c r="Q1057" s="52" t="str">
        <f t="shared" si="6"/>
        <v>CRITICO</v>
      </c>
      <c r="R1057" s="52" t="str">
        <f t="shared" si="7"/>
        <v>PEDIR INMEDIATAMENTE</v>
      </c>
      <c r="S1057" s="52">
        <f t="shared" si="8"/>
        <v>0</v>
      </c>
      <c r="T1057" s="53">
        <f t="shared" si="9"/>
        <v>0</v>
      </c>
      <c r="U1057" s="52" t="str">
        <f t="array" ref="U1057">IF(B1057="","",IFERROR(XLOOKUP(B1057,DATA!$B$4:$B$2103,DATA!$M$4:$M$2103,"",0,1),""))</f>
        <v>A</v>
      </c>
      <c r="V1057" s="52" t="str">
        <f t="array" ref="V1057">IF(B1057="","",IFERROR(XLOOKUP(B1057,DATA!$B$4:$B$2103,DATA!$X$4:$X$2103,"",0,1),""))</f>
        <v>A1</v>
      </c>
      <c r="W1057" s="52" t="str">
        <f t="array" ref="W1057">IF(B1057="","",IFERROR(XLOOKUP(B1057,DATA!$B$4:$B$2103,DATA!$H$4:$H$2103,"",0,1),""))</f>
        <v>CARROCERIA</v>
      </c>
      <c r="X1057" s="52" t="str">
        <f t="shared" si="10"/>
        <v>1-MAXIMA</v>
      </c>
      <c r="Y1057" s="87" t="str">
        <f t="shared" si="11"/>
        <v/>
      </c>
      <c r="Z1057" s="52">
        <f t="shared" si="12"/>
        <v>80110179</v>
      </c>
    </row>
    <row r="1058" ht="15.75" customHeight="1">
      <c r="B1058" s="47">
        <f>IF(DATA!B1058="","",DATA!B1058)</f>
        <v>80110180</v>
      </c>
      <c r="C1058" s="47">
        <f t="array" ref="C1058">IF(B1058="","",IFERROR(XLOOKUP(B1058,DATA!$B$4:$B$2103,DATA!$D$4:$D$2103,"",0,1),""))</f>
        <v>11480584</v>
      </c>
      <c r="D1058" s="47" t="str">
        <f t="array" ref="D1058">IF(B1058="","",IFERROR(XLOOKUP(B1058,DATA!$B$4:$B$2103,DATA!$C$4:$C$2103,"",0,1),""))</f>
        <v>PANEL REVESTIMIENTO FALDON ITEM 31 800*520</v>
      </c>
      <c r="E1058" s="47">
        <f t="array" ref="E1058">IF(B1058="","",IFERROR(XLOOKUP(B1058,DATA!$B$4:$B$2103,DATA!$W$4:$W$2103,"",0,1),""))</f>
        <v>830092963</v>
      </c>
      <c r="F1058" s="47" t="str">
        <f t="array" ref="F1058">IF(B1058="","",IFERROR(XLOOKUP(E1058,PROVEEDORES!$A$2:$A$200,PROVEEDORES!$B$2:$B$200,"NO ENCONTRADO",0,1),""))</f>
        <v>SUPERPOLO S.A.S</v>
      </c>
      <c r="G1058" s="47" t="str">
        <f t="array" ref="G1058">IF(B1058="","",IFERROR(XLOOKUP(B1058,DATA!$B$4:$B$2103,DATA!$L$4:$L$2103,"",0,1),""))</f>
        <v>UND</v>
      </c>
      <c r="H1058" s="47">
        <f t="array" ref="H1058">IF(B1058="","",IFERROR(XLOOKUP(B1058,DATA!$B$4:$B$2103,DATA!$E$4:$E$2103,0,0,1),0))</f>
        <v>0</v>
      </c>
      <c r="I1058" s="48">
        <f t="array" ref="I1058">IF(B1058="","",IFERROR(XLOOKUP(B1058,DATA!$B$4:$B$2103,DATA!$F$4:$F$2103,0,0,1),0))</f>
        <v>0</v>
      </c>
      <c r="J1058" s="48">
        <f t="shared" si="1"/>
        <v>0</v>
      </c>
      <c r="K1058" s="47">
        <f t="array" ref="K1058">IF(B1058="","",IFERROR(XLOOKUP(B1058,DATA!$B$4:$B$2103,DATA!$N$4:$N$2103,0,0,1),0))</f>
        <v>0</v>
      </c>
      <c r="L1058" s="85">
        <f t="shared" si="2"/>
        <v>0</v>
      </c>
      <c r="M1058" s="47">
        <f t="array" ref="M1058">IF(B1058="","",IFERROR(XLOOKUP(B1058,DATA!$B$4:$B$2103,DATA!$P$4:$P$2103,0,0,1),0))</f>
        <v>0</v>
      </c>
      <c r="N1058" s="47">
        <f t="shared" si="3"/>
        <v>0</v>
      </c>
      <c r="O1058" s="47">
        <f t="shared" si="4"/>
        <v>0</v>
      </c>
      <c r="P1058" s="47" t="str">
        <f t="shared" si="5"/>
        <v/>
      </c>
      <c r="Q1058" s="47" t="str">
        <f t="shared" si="6"/>
        <v>CRITICO</v>
      </c>
      <c r="R1058" s="47" t="str">
        <f t="shared" si="7"/>
        <v>PEDIR INMEDIATAMENTE</v>
      </c>
      <c r="S1058" s="47">
        <f t="shared" si="8"/>
        <v>0</v>
      </c>
      <c r="T1058" s="48">
        <f t="shared" si="9"/>
        <v>0</v>
      </c>
      <c r="U1058" s="47" t="str">
        <f t="array" ref="U1058">IF(B1058="","",IFERROR(XLOOKUP(B1058,DATA!$B$4:$B$2103,DATA!$M$4:$M$2103,"",0,1),""))</f>
        <v>A</v>
      </c>
      <c r="V1058" s="47" t="str">
        <f t="array" ref="V1058">IF(B1058="","",IFERROR(XLOOKUP(B1058,DATA!$B$4:$B$2103,DATA!$X$4:$X$2103,"",0,1),""))</f>
        <v>A1</v>
      </c>
      <c r="W1058" s="47" t="str">
        <f t="array" ref="W1058">IF(B1058="","",IFERROR(XLOOKUP(B1058,DATA!$B$4:$B$2103,DATA!$H$4:$H$2103,"",0,1),""))</f>
        <v>CARROCERIA</v>
      </c>
      <c r="X1058" s="47" t="str">
        <f t="shared" si="10"/>
        <v>1-MAXIMA</v>
      </c>
      <c r="Y1058" s="65" t="str">
        <f t="shared" si="11"/>
        <v/>
      </c>
      <c r="Z1058" s="47">
        <f t="shared" si="12"/>
        <v>80110180</v>
      </c>
    </row>
    <row r="1059" ht="15.75" customHeight="1">
      <c r="B1059" s="52">
        <f>IF(DATA!B1059="","",DATA!B1059)</f>
        <v>80110181</v>
      </c>
      <c r="C1059" s="52">
        <f t="array" ref="C1059">IF(B1059="","",IFERROR(XLOOKUP(B1059,DATA!$B$4:$B$2103,DATA!$D$4:$D$2103,"",0,1),""))</f>
        <v>11339779</v>
      </c>
      <c r="D1059" s="52" t="str">
        <f t="array" ref="D1059">IF(B1059="","",IFERROR(XLOOKUP(B1059,DATA!$B$4:$B$2103,DATA!$C$4:$C$2103,"",0,1),""))</f>
        <v>PANEL REVESTIMIENTO FALDON ITEM 32 1420*520</v>
      </c>
      <c r="E1059" s="52">
        <f t="array" ref="E1059">IF(B1059="","",IFERROR(XLOOKUP(B1059,DATA!$B$4:$B$2103,DATA!$W$4:$W$2103,"",0,1),""))</f>
        <v>830092963</v>
      </c>
      <c r="F1059" s="52" t="str">
        <f t="array" ref="F1059">IF(B1059="","",IFERROR(XLOOKUP(E1059,PROVEEDORES!$A$2:$A$200,PROVEEDORES!$B$2:$B$200,"NO ENCONTRADO",0,1),""))</f>
        <v>SUPERPOLO S.A.S</v>
      </c>
      <c r="G1059" s="52" t="str">
        <f t="array" ref="G1059">IF(B1059="","",IFERROR(XLOOKUP(B1059,DATA!$B$4:$B$2103,DATA!$L$4:$L$2103,"",0,1),""))</f>
        <v>UND</v>
      </c>
      <c r="H1059" s="52">
        <f t="array" ref="H1059">IF(B1059="","",IFERROR(XLOOKUP(B1059,DATA!$B$4:$B$2103,DATA!$E$4:$E$2103,0,0,1),0))</f>
        <v>0</v>
      </c>
      <c r="I1059" s="53">
        <f t="array" ref="I1059">IF(B1059="","",IFERROR(XLOOKUP(B1059,DATA!$B$4:$B$2103,DATA!$F$4:$F$2103,0,0,1),0))</f>
        <v>0</v>
      </c>
      <c r="J1059" s="53">
        <f t="shared" si="1"/>
        <v>0</v>
      </c>
      <c r="K1059" s="52">
        <f t="array" ref="K1059">IF(B1059="","",IFERROR(XLOOKUP(B1059,DATA!$B$4:$B$2103,DATA!$N$4:$N$2103,0,0,1),0))</f>
        <v>0</v>
      </c>
      <c r="L1059" s="86">
        <f t="shared" si="2"/>
        <v>0</v>
      </c>
      <c r="M1059" s="52">
        <f t="array" ref="M1059">IF(B1059="","",IFERROR(XLOOKUP(B1059,DATA!$B$4:$B$2103,DATA!$P$4:$P$2103,0,0,1),0))</f>
        <v>0</v>
      </c>
      <c r="N1059" s="52">
        <f t="shared" si="3"/>
        <v>0</v>
      </c>
      <c r="O1059" s="52">
        <f t="shared" si="4"/>
        <v>0</v>
      </c>
      <c r="P1059" s="52" t="str">
        <f t="shared" si="5"/>
        <v/>
      </c>
      <c r="Q1059" s="52" t="str">
        <f t="shared" si="6"/>
        <v>CRITICO</v>
      </c>
      <c r="R1059" s="52" t="str">
        <f t="shared" si="7"/>
        <v>PEDIR INMEDIATAMENTE</v>
      </c>
      <c r="S1059" s="52">
        <f t="shared" si="8"/>
        <v>0</v>
      </c>
      <c r="T1059" s="53">
        <f t="shared" si="9"/>
        <v>0</v>
      </c>
      <c r="U1059" s="52" t="str">
        <f t="array" ref="U1059">IF(B1059="","",IFERROR(XLOOKUP(B1059,DATA!$B$4:$B$2103,DATA!$M$4:$M$2103,"",0,1),""))</f>
        <v>A</v>
      </c>
      <c r="V1059" s="52" t="str">
        <f t="array" ref="V1059">IF(B1059="","",IFERROR(XLOOKUP(B1059,DATA!$B$4:$B$2103,DATA!$X$4:$X$2103,"",0,1),""))</f>
        <v>A1</v>
      </c>
      <c r="W1059" s="52" t="str">
        <f t="array" ref="W1059">IF(B1059="","",IFERROR(XLOOKUP(B1059,DATA!$B$4:$B$2103,DATA!$H$4:$H$2103,"",0,1),""))</f>
        <v>CARROCERIA</v>
      </c>
      <c r="X1059" s="52" t="str">
        <f t="shared" si="10"/>
        <v>1-MAXIMA</v>
      </c>
      <c r="Y1059" s="87" t="str">
        <f t="shared" si="11"/>
        <v/>
      </c>
      <c r="Z1059" s="52">
        <f t="shared" si="12"/>
        <v>80110181</v>
      </c>
    </row>
    <row r="1060" ht="15.75" customHeight="1">
      <c r="B1060" s="47">
        <f>IF(DATA!B1060="","",DATA!B1060)</f>
        <v>80110182</v>
      </c>
      <c r="C1060" s="47">
        <f t="array" ref="C1060">IF(B1060="","",IFERROR(XLOOKUP(B1060,DATA!$B$4:$B$2103,DATA!$D$4:$D$2103,"",0,1),""))</f>
        <v>10537033</v>
      </c>
      <c r="D1060" s="47" t="str">
        <f t="array" ref="D1060">IF(B1060="","",IFERROR(XLOOKUP(B1060,DATA!$B$4:$B$2103,DATA!$C$4:$C$2103,"",0,1),""))</f>
        <v>CONJUNTO BOQUILLA TANQUE DE COMBUSTIBLE ITEM 40 255*210</v>
      </c>
      <c r="E1060" s="47">
        <f t="array" ref="E1060">IF(B1060="","",IFERROR(XLOOKUP(B1060,DATA!$B$4:$B$2103,DATA!$W$4:$W$2103,"",0,1),""))</f>
        <v>830092963</v>
      </c>
      <c r="F1060" s="47" t="str">
        <f t="array" ref="F1060">IF(B1060="","",IFERROR(XLOOKUP(E1060,PROVEEDORES!$A$2:$A$200,PROVEEDORES!$B$2:$B$200,"NO ENCONTRADO",0,1),""))</f>
        <v>SUPERPOLO S.A.S</v>
      </c>
      <c r="G1060" s="47" t="str">
        <f t="array" ref="G1060">IF(B1060="","",IFERROR(XLOOKUP(B1060,DATA!$B$4:$B$2103,DATA!$L$4:$L$2103,"",0,1),""))</f>
        <v>UND</v>
      </c>
      <c r="H1060" s="47">
        <f t="array" ref="H1060">IF(B1060="","",IFERROR(XLOOKUP(B1060,DATA!$B$4:$B$2103,DATA!$E$4:$E$2103,0,0,1),0))</f>
        <v>0</v>
      </c>
      <c r="I1060" s="48">
        <f t="array" ref="I1060">IF(B1060="","",IFERROR(XLOOKUP(B1060,DATA!$B$4:$B$2103,DATA!$F$4:$F$2103,0,0,1),0))</f>
        <v>0</v>
      </c>
      <c r="J1060" s="48">
        <f t="shared" si="1"/>
        <v>0</v>
      </c>
      <c r="K1060" s="47">
        <f t="array" ref="K1060">IF(B1060="","",IFERROR(XLOOKUP(B1060,DATA!$B$4:$B$2103,DATA!$N$4:$N$2103,0,0,1),0))</f>
        <v>0</v>
      </c>
      <c r="L1060" s="85">
        <f t="shared" si="2"/>
        <v>0</v>
      </c>
      <c r="M1060" s="47">
        <f t="array" ref="M1060">IF(B1060="","",IFERROR(XLOOKUP(B1060,DATA!$B$4:$B$2103,DATA!$P$4:$P$2103,0,0,1),0))</f>
        <v>0</v>
      </c>
      <c r="N1060" s="47">
        <f t="shared" si="3"/>
        <v>0</v>
      </c>
      <c r="O1060" s="47">
        <f t="shared" si="4"/>
        <v>0</v>
      </c>
      <c r="P1060" s="47" t="str">
        <f t="shared" si="5"/>
        <v/>
      </c>
      <c r="Q1060" s="47" t="str">
        <f t="shared" si="6"/>
        <v>CRITICO</v>
      </c>
      <c r="R1060" s="47" t="str">
        <f t="shared" si="7"/>
        <v>PEDIR INMEDIATAMENTE</v>
      </c>
      <c r="S1060" s="47">
        <f t="shared" si="8"/>
        <v>0</v>
      </c>
      <c r="T1060" s="48">
        <f t="shared" si="9"/>
        <v>0</v>
      </c>
      <c r="U1060" s="47" t="str">
        <f t="array" ref="U1060">IF(B1060="","",IFERROR(XLOOKUP(B1060,DATA!$B$4:$B$2103,DATA!$M$4:$M$2103,"",0,1),""))</f>
        <v>A</v>
      </c>
      <c r="V1060" s="47" t="str">
        <f t="array" ref="V1060">IF(B1060="","",IFERROR(XLOOKUP(B1060,DATA!$B$4:$B$2103,DATA!$X$4:$X$2103,"",0,1),""))</f>
        <v>A1</v>
      </c>
      <c r="W1060" s="47" t="str">
        <f t="array" ref="W1060">IF(B1060="","",IFERROR(XLOOKUP(B1060,DATA!$B$4:$B$2103,DATA!$H$4:$H$2103,"",0,1),""))</f>
        <v>CARROCERIA</v>
      </c>
      <c r="X1060" s="47" t="str">
        <f t="shared" si="10"/>
        <v>1-MAXIMA</v>
      </c>
      <c r="Y1060" s="65" t="str">
        <f t="shared" si="11"/>
        <v/>
      </c>
      <c r="Z1060" s="47">
        <f t="shared" si="12"/>
        <v>80110182</v>
      </c>
    </row>
    <row r="1061" ht="15.75" customHeight="1">
      <c r="B1061" s="52">
        <f>IF(DATA!B1061="","",DATA!B1061)</f>
        <v>80110183</v>
      </c>
      <c r="C1061" s="52">
        <f t="array" ref="C1061">IF(B1061="","",IFERROR(XLOOKUP(B1061,DATA!$B$4:$B$2103,DATA!$D$4:$D$2103,"",0,1),""))</f>
        <v>11271969</v>
      </c>
      <c r="D1061" s="52" t="str">
        <f t="array" ref="D1061">IF(B1061="","",IFERROR(XLOOKUP(B1061,DATA!$B$4:$B$2103,DATA!$C$4:$C$2103,"",0,1),""))</f>
        <v>PANEL REVESTIMIENTO FALDON ITEM 11 1870*570</v>
      </c>
      <c r="E1061" s="52">
        <f t="array" ref="E1061">IF(B1061="","",IFERROR(XLOOKUP(B1061,DATA!$B$4:$B$2103,DATA!$W$4:$W$2103,"",0,1),""))</f>
        <v>830092963</v>
      </c>
      <c r="F1061" s="52" t="str">
        <f t="array" ref="F1061">IF(B1061="","",IFERROR(XLOOKUP(E1061,PROVEEDORES!$A$2:$A$200,PROVEEDORES!$B$2:$B$200,"NO ENCONTRADO",0,1),""))</f>
        <v>SUPERPOLO S.A.S</v>
      </c>
      <c r="G1061" s="52" t="str">
        <f t="array" ref="G1061">IF(B1061="","",IFERROR(XLOOKUP(B1061,DATA!$B$4:$B$2103,DATA!$L$4:$L$2103,"",0,1),""))</f>
        <v>UND</v>
      </c>
      <c r="H1061" s="52">
        <f t="array" ref="H1061">IF(B1061="","",IFERROR(XLOOKUP(B1061,DATA!$B$4:$B$2103,DATA!$E$4:$E$2103,0,0,1),0))</f>
        <v>0</v>
      </c>
      <c r="I1061" s="53">
        <f t="array" ref="I1061">IF(B1061="","",IFERROR(XLOOKUP(B1061,DATA!$B$4:$B$2103,DATA!$F$4:$F$2103,0,0,1),0))</f>
        <v>0</v>
      </c>
      <c r="J1061" s="53">
        <f t="shared" si="1"/>
        <v>0</v>
      </c>
      <c r="K1061" s="52">
        <f t="array" ref="K1061">IF(B1061="","",IFERROR(XLOOKUP(B1061,DATA!$B$4:$B$2103,DATA!$N$4:$N$2103,0,0,1),0))</f>
        <v>0</v>
      </c>
      <c r="L1061" s="86">
        <f t="shared" si="2"/>
        <v>0</v>
      </c>
      <c r="M1061" s="52">
        <f t="array" ref="M1061">IF(B1061="","",IFERROR(XLOOKUP(B1061,DATA!$B$4:$B$2103,DATA!$P$4:$P$2103,0,0,1),0))</f>
        <v>0</v>
      </c>
      <c r="N1061" s="52">
        <f t="shared" si="3"/>
        <v>0</v>
      </c>
      <c r="O1061" s="52">
        <f t="shared" si="4"/>
        <v>0</v>
      </c>
      <c r="P1061" s="52" t="str">
        <f t="shared" si="5"/>
        <v/>
      </c>
      <c r="Q1061" s="52" t="str">
        <f t="shared" si="6"/>
        <v>CRITICO</v>
      </c>
      <c r="R1061" s="52" t="str">
        <f t="shared" si="7"/>
        <v>PEDIR INMEDIATAMENTE</v>
      </c>
      <c r="S1061" s="52">
        <f t="shared" si="8"/>
        <v>0</v>
      </c>
      <c r="T1061" s="53">
        <f t="shared" si="9"/>
        <v>0</v>
      </c>
      <c r="U1061" s="52" t="str">
        <f t="array" ref="U1061">IF(B1061="","",IFERROR(XLOOKUP(B1061,DATA!$B$4:$B$2103,DATA!$M$4:$M$2103,"",0,1),""))</f>
        <v>A</v>
      </c>
      <c r="V1061" s="52" t="str">
        <f t="array" ref="V1061">IF(B1061="","",IFERROR(XLOOKUP(B1061,DATA!$B$4:$B$2103,DATA!$X$4:$X$2103,"",0,1),""))</f>
        <v>A1</v>
      </c>
      <c r="W1061" s="52" t="str">
        <f t="array" ref="W1061">IF(B1061="","",IFERROR(XLOOKUP(B1061,DATA!$B$4:$B$2103,DATA!$H$4:$H$2103,"",0,1),""))</f>
        <v>CARROCERIA</v>
      </c>
      <c r="X1061" s="52" t="str">
        <f t="shared" si="10"/>
        <v>1-MAXIMA</v>
      </c>
      <c r="Y1061" s="87" t="str">
        <f t="shared" si="11"/>
        <v/>
      </c>
      <c r="Z1061" s="52">
        <f t="shared" si="12"/>
        <v>80110183</v>
      </c>
    </row>
    <row r="1062" ht="15.75" customHeight="1">
      <c r="B1062" s="47">
        <f>IF(DATA!B1062="","",DATA!B1062)</f>
        <v>80110184</v>
      </c>
      <c r="C1062" s="47">
        <f t="array" ref="C1062">IF(B1062="","",IFERROR(XLOOKUP(B1062,DATA!$B$4:$B$2103,DATA!$D$4:$D$2103,"",0,1),""))</f>
        <v>11286436</v>
      </c>
      <c r="D1062" s="47" t="str">
        <f t="array" ref="D1062">IF(B1062="","",IFERROR(XLOOKUP(B1062,DATA!$B$4:$B$2103,DATA!$C$4:$C$2103,"",0,1),""))</f>
        <v>CONJUNTO PORTEZUELA ITEM 12 1386*520</v>
      </c>
      <c r="E1062" s="47">
        <f t="array" ref="E1062">IF(B1062="","",IFERROR(XLOOKUP(B1062,DATA!$B$4:$B$2103,DATA!$W$4:$W$2103,"",0,1),""))</f>
        <v>830092963</v>
      </c>
      <c r="F1062" s="47" t="str">
        <f t="array" ref="F1062">IF(B1062="","",IFERROR(XLOOKUP(E1062,PROVEEDORES!$A$2:$A$200,PROVEEDORES!$B$2:$B$200,"NO ENCONTRADO",0,1),""))</f>
        <v>SUPERPOLO S.A.S</v>
      </c>
      <c r="G1062" s="47" t="str">
        <f t="array" ref="G1062">IF(B1062="","",IFERROR(XLOOKUP(B1062,DATA!$B$4:$B$2103,DATA!$L$4:$L$2103,"",0,1),""))</f>
        <v>UND</v>
      </c>
      <c r="H1062" s="47">
        <f t="array" ref="H1062">IF(B1062="","",IFERROR(XLOOKUP(B1062,DATA!$B$4:$B$2103,DATA!$E$4:$E$2103,0,0,1),0))</f>
        <v>0</v>
      </c>
      <c r="I1062" s="48">
        <f t="array" ref="I1062">IF(B1062="","",IFERROR(XLOOKUP(B1062,DATA!$B$4:$B$2103,DATA!$F$4:$F$2103,0,0,1),0))</f>
        <v>0</v>
      </c>
      <c r="J1062" s="48">
        <f t="shared" si="1"/>
        <v>0</v>
      </c>
      <c r="K1062" s="47">
        <f t="array" ref="K1062">IF(B1062="","",IFERROR(XLOOKUP(B1062,DATA!$B$4:$B$2103,DATA!$N$4:$N$2103,0,0,1),0))</f>
        <v>0</v>
      </c>
      <c r="L1062" s="85">
        <f t="shared" si="2"/>
        <v>0</v>
      </c>
      <c r="M1062" s="47">
        <f t="array" ref="M1062">IF(B1062="","",IFERROR(XLOOKUP(B1062,DATA!$B$4:$B$2103,DATA!$P$4:$P$2103,0,0,1),0))</f>
        <v>0</v>
      </c>
      <c r="N1062" s="47">
        <f t="shared" si="3"/>
        <v>0</v>
      </c>
      <c r="O1062" s="47">
        <f t="shared" si="4"/>
        <v>0</v>
      </c>
      <c r="P1062" s="47" t="str">
        <f t="shared" si="5"/>
        <v/>
      </c>
      <c r="Q1062" s="47" t="str">
        <f t="shared" si="6"/>
        <v>CRITICO</v>
      </c>
      <c r="R1062" s="47" t="str">
        <f t="shared" si="7"/>
        <v>PEDIR INMEDIATAMENTE</v>
      </c>
      <c r="S1062" s="47">
        <f t="shared" si="8"/>
        <v>0</v>
      </c>
      <c r="T1062" s="48">
        <f t="shared" si="9"/>
        <v>0</v>
      </c>
      <c r="U1062" s="47" t="str">
        <f t="array" ref="U1062">IF(B1062="","",IFERROR(XLOOKUP(B1062,DATA!$B$4:$B$2103,DATA!$M$4:$M$2103,"",0,1),""))</f>
        <v>A</v>
      </c>
      <c r="V1062" s="47" t="str">
        <f t="array" ref="V1062">IF(B1062="","",IFERROR(XLOOKUP(B1062,DATA!$B$4:$B$2103,DATA!$X$4:$X$2103,"",0,1),""))</f>
        <v>A1</v>
      </c>
      <c r="W1062" s="47" t="str">
        <f t="array" ref="W1062">IF(B1062="","",IFERROR(XLOOKUP(B1062,DATA!$B$4:$B$2103,DATA!$H$4:$H$2103,"",0,1),""))</f>
        <v>CARROCERIA</v>
      </c>
      <c r="X1062" s="47" t="str">
        <f t="shared" si="10"/>
        <v>1-MAXIMA</v>
      </c>
      <c r="Y1062" s="65" t="str">
        <f t="shared" si="11"/>
        <v/>
      </c>
      <c r="Z1062" s="47">
        <f t="shared" si="12"/>
        <v>80110184</v>
      </c>
    </row>
    <row r="1063" ht="15.75" customHeight="1">
      <c r="B1063" s="52">
        <f>IF(DATA!B1063="","",DATA!B1063)</f>
        <v>80110185</v>
      </c>
      <c r="C1063" s="52">
        <f t="array" ref="C1063">IF(B1063="","",IFERROR(XLOOKUP(B1063,DATA!$B$4:$B$2103,DATA!$D$4:$D$2103,"",0,1),""))</f>
        <v>11272045</v>
      </c>
      <c r="D1063" s="52" t="str">
        <f t="array" ref="D1063">IF(B1063="","",IFERROR(XLOOKUP(B1063,DATA!$B$4:$B$2103,DATA!$C$4:$C$2103,"",0,1),""))</f>
        <v>PANEL REVESTIMIENTO FALDON ITEM 13 550*520</v>
      </c>
      <c r="E1063" s="52">
        <f t="array" ref="E1063">IF(B1063="","",IFERROR(XLOOKUP(B1063,DATA!$B$4:$B$2103,DATA!$W$4:$W$2103,"",0,1),""))</f>
        <v>830092963</v>
      </c>
      <c r="F1063" s="52" t="str">
        <f t="array" ref="F1063">IF(B1063="","",IFERROR(XLOOKUP(E1063,PROVEEDORES!$A$2:$A$200,PROVEEDORES!$B$2:$B$200,"NO ENCONTRADO",0,1),""))</f>
        <v>SUPERPOLO S.A.S</v>
      </c>
      <c r="G1063" s="52" t="str">
        <f t="array" ref="G1063">IF(B1063="","",IFERROR(XLOOKUP(B1063,DATA!$B$4:$B$2103,DATA!$L$4:$L$2103,"",0,1),""))</f>
        <v>UND</v>
      </c>
      <c r="H1063" s="52">
        <f t="array" ref="H1063">IF(B1063="","",IFERROR(XLOOKUP(B1063,DATA!$B$4:$B$2103,DATA!$E$4:$E$2103,0,0,1),0))</f>
        <v>0</v>
      </c>
      <c r="I1063" s="53">
        <f t="array" ref="I1063">IF(B1063="","",IFERROR(XLOOKUP(B1063,DATA!$B$4:$B$2103,DATA!$F$4:$F$2103,0,0,1),0))</f>
        <v>0</v>
      </c>
      <c r="J1063" s="53">
        <f t="shared" si="1"/>
        <v>0</v>
      </c>
      <c r="K1063" s="52">
        <f t="array" ref="K1063">IF(B1063="","",IFERROR(XLOOKUP(B1063,DATA!$B$4:$B$2103,DATA!$N$4:$N$2103,0,0,1),0))</f>
        <v>0</v>
      </c>
      <c r="L1063" s="86">
        <f t="shared" si="2"/>
        <v>0</v>
      </c>
      <c r="M1063" s="52">
        <f t="array" ref="M1063">IF(B1063="","",IFERROR(XLOOKUP(B1063,DATA!$B$4:$B$2103,DATA!$P$4:$P$2103,0,0,1),0))</f>
        <v>0</v>
      </c>
      <c r="N1063" s="52">
        <f t="shared" si="3"/>
        <v>0</v>
      </c>
      <c r="O1063" s="52">
        <f t="shared" si="4"/>
        <v>0</v>
      </c>
      <c r="P1063" s="52" t="str">
        <f t="shared" si="5"/>
        <v/>
      </c>
      <c r="Q1063" s="52" t="str">
        <f t="shared" si="6"/>
        <v>CRITICO</v>
      </c>
      <c r="R1063" s="52" t="str">
        <f t="shared" si="7"/>
        <v>PEDIR INMEDIATAMENTE</v>
      </c>
      <c r="S1063" s="52">
        <f t="shared" si="8"/>
        <v>0</v>
      </c>
      <c r="T1063" s="53">
        <f t="shared" si="9"/>
        <v>0</v>
      </c>
      <c r="U1063" s="52" t="str">
        <f t="array" ref="U1063">IF(B1063="","",IFERROR(XLOOKUP(B1063,DATA!$B$4:$B$2103,DATA!$M$4:$M$2103,"",0,1),""))</f>
        <v>A</v>
      </c>
      <c r="V1063" s="52" t="str">
        <f t="array" ref="V1063">IF(B1063="","",IFERROR(XLOOKUP(B1063,DATA!$B$4:$B$2103,DATA!$X$4:$X$2103,"",0,1),""))</f>
        <v>A1</v>
      </c>
      <c r="W1063" s="52" t="str">
        <f t="array" ref="W1063">IF(B1063="","",IFERROR(XLOOKUP(B1063,DATA!$B$4:$B$2103,DATA!$H$4:$H$2103,"",0,1),""))</f>
        <v>CARROCERIA</v>
      </c>
      <c r="X1063" s="52" t="str">
        <f t="shared" si="10"/>
        <v>1-MAXIMA</v>
      </c>
      <c r="Y1063" s="87" t="str">
        <f t="shared" si="11"/>
        <v/>
      </c>
      <c r="Z1063" s="52">
        <f t="shared" si="12"/>
        <v>80110185</v>
      </c>
    </row>
    <row r="1064" ht="15.75" customHeight="1">
      <c r="B1064" s="47">
        <f>IF(DATA!B1064="","",DATA!B1064)</f>
        <v>80110186</v>
      </c>
      <c r="C1064" s="47">
        <f t="array" ref="C1064">IF(B1064="","",IFERROR(XLOOKUP(B1064,DATA!$B$4:$B$2103,DATA!$D$4:$D$2103,"",0,1),""))</f>
        <v>11272101</v>
      </c>
      <c r="D1064" s="47" t="str">
        <f t="array" ref="D1064">IF(B1064="","",IFERROR(XLOOKUP(B1064,DATA!$B$4:$B$2103,DATA!$C$4:$C$2103,"",0,1),""))</f>
        <v>PANEL REVESTIMIENTO FALDON ITEM 14 950*520</v>
      </c>
      <c r="E1064" s="47">
        <f t="array" ref="E1064">IF(B1064="","",IFERROR(XLOOKUP(B1064,DATA!$B$4:$B$2103,DATA!$W$4:$W$2103,"",0,1),""))</f>
        <v>830092963</v>
      </c>
      <c r="F1064" s="47" t="str">
        <f t="array" ref="F1064">IF(B1064="","",IFERROR(XLOOKUP(E1064,PROVEEDORES!$A$2:$A$200,PROVEEDORES!$B$2:$B$200,"NO ENCONTRADO",0,1),""))</f>
        <v>SUPERPOLO S.A.S</v>
      </c>
      <c r="G1064" s="47" t="str">
        <f t="array" ref="G1064">IF(B1064="","",IFERROR(XLOOKUP(B1064,DATA!$B$4:$B$2103,DATA!$L$4:$L$2103,"",0,1),""))</f>
        <v>UND</v>
      </c>
      <c r="H1064" s="47">
        <f t="array" ref="H1064">IF(B1064="","",IFERROR(XLOOKUP(B1064,DATA!$B$4:$B$2103,DATA!$E$4:$E$2103,0,0,1),0))</f>
        <v>0</v>
      </c>
      <c r="I1064" s="48">
        <f t="array" ref="I1064">IF(B1064="","",IFERROR(XLOOKUP(B1064,DATA!$B$4:$B$2103,DATA!$F$4:$F$2103,0,0,1),0))</f>
        <v>0</v>
      </c>
      <c r="J1064" s="48">
        <f t="shared" si="1"/>
        <v>0</v>
      </c>
      <c r="K1064" s="47">
        <f t="array" ref="K1064">IF(B1064="","",IFERROR(XLOOKUP(B1064,DATA!$B$4:$B$2103,DATA!$N$4:$N$2103,0,0,1),0))</f>
        <v>0</v>
      </c>
      <c r="L1064" s="85">
        <f t="shared" si="2"/>
        <v>0</v>
      </c>
      <c r="M1064" s="47">
        <f t="array" ref="M1064">IF(B1064="","",IFERROR(XLOOKUP(B1064,DATA!$B$4:$B$2103,DATA!$P$4:$P$2103,0,0,1),0))</f>
        <v>0</v>
      </c>
      <c r="N1064" s="47">
        <f t="shared" si="3"/>
        <v>0</v>
      </c>
      <c r="O1064" s="47">
        <f t="shared" si="4"/>
        <v>0</v>
      </c>
      <c r="P1064" s="47" t="str">
        <f t="shared" si="5"/>
        <v/>
      </c>
      <c r="Q1064" s="47" t="str">
        <f t="shared" si="6"/>
        <v>CRITICO</v>
      </c>
      <c r="R1064" s="47" t="str">
        <f t="shared" si="7"/>
        <v>PEDIR INMEDIATAMENTE</v>
      </c>
      <c r="S1064" s="47">
        <f t="shared" si="8"/>
        <v>0</v>
      </c>
      <c r="T1064" s="48">
        <f t="shared" si="9"/>
        <v>0</v>
      </c>
      <c r="U1064" s="47" t="str">
        <f t="array" ref="U1064">IF(B1064="","",IFERROR(XLOOKUP(B1064,DATA!$B$4:$B$2103,DATA!$M$4:$M$2103,"",0,1),""))</f>
        <v>A</v>
      </c>
      <c r="V1064" s="47" t="str">
        <f t="array" ref="V1064">IF(B1064="","",IFERROR(XLOOKUP(B1064,DATA!$B$4:$B$2103,DATA!$X$4:$X$2103,"",0,1),""))</f>
        <v>A1</v>
      </c>
      <c r="W1064" s="47" t="str">
        <f t="array" ref="W1064">IF(B1064="","",IFERROR(XLOOKUP(B1064,DATA!$B$4:$B$2103,DATA!$H$4:$H$2103,"",0,1),""))</f>
        <v>CARROCERIA</v>
      </c>
      <c r="X1064" s="47" t="str">
        <f t="shared" si="10"/>
        <v>1-MAXIMA</v>
      </c>
      <c r="Y1064" s="65" t="str">
        <f t="shared" si="11"/>
        <v/>
      </c>
      <c r="Z1064" s="47">
        <f t="shared" si="12"/>
        <v>80110186</v>
      </c>
    </row>
    <row r="1065" ht="15.75" customHeight="1">
      <c r="B1065" s="52">
        <f>IF(DATA!B1065="","",DATA!B1065)</f>
        <v>80110187</v>
      </c>
      <c r="C1065" s="52">
        <f t="array" ref="C1065">IF(B1065="","",IFERROR(XLOOKUP(B1065,DATA!$B$4:$B$2103,DATA!$D$4:$D$2103,"",0,1),""))</f>
        <v>11271960</v>
      </c>
      <c r="D1065" s="52" t="str">
        <f t="array" ref="D1065">IF(B1065="","",IFERROR(XLOOKUP(B1065,DATA!$B$4:$B$2103,DATA!$C$4:$C$2103,"",0,1),""))</f>
        <v>PANEL REVESTIMIENTO FALDON ITEM 15 1610*570</v>
      </c>
      <c r="E1065" s="52">
        <f t="array" ref="E1065">IF(B1065="","",IFERROR(XLOOKUP(B1065,DATA!$B$4:$B$2103,DATA!$W$4:$W$2103,"",0,1),""))</f>
        <v>830092963</v>
      </c>
      <c r="F1065" s="52" t="str">
        <f t="array" ref="F1065">IF(B1065="","",IFERROR(XLOOKUP(E1065,PROVEEDORES!$A$2:$A$200,PROVEEDORES!$B$2:$B$200,"NO ENCONTRADO",0,1),""))</f>
        <v>SUPERPOLO S.A.S</v>
      </c>
      <c r="G1065" s="52" t="str">
        <f t="array" ref="G1065">IF(B1065="","",IFERROR(XLOOKUP(B1065,DATA!$B$4:$B$2103,DATA!$L$4:$L$2103,"",0,1),""))</f>
        <v>UND</v>
      </c>
      <c r="H1065" s="52">
        <f t="array" ref="H1065">IF(B1065="","",IFERROR(XLOOKUP(B1065,DATA!$B$4:$B$2103,DATA!$E$4:$E$2103,0,0,1),0))</f>
        <v>0</v>
      </c>
      <c r="I1065" s="53">
        <f t="array" ref="I1065">IF(B1065="","",IFERROR(XLOOKUP(B1065,DATA!$B$4:$B$2103,DATA!$F$4:$F$2103,0,0,1),0))</f>
        <v>0</v>
      </c>
      <c r="J1065" s="53">
        <f t="shared" si="1"/>
        <v>0</v>
      </c>
      <c r="K1065" s="52">
        <f t="array" ref="K1065">IF(B1065="","",IFERROR(XLOOKUP(B1065,DATA!$B$4:$B$2103,DATA!$N$4:$N$2103,0,0,1),0))</f>
        <v>0</v>
      </c>
      <c r="L1065" s="86">
        <f t="shared" si="2"/>
        <v>0</v>
      </c>
      <c r="M1065" s="52">
        <f t="array" ref="M1065">IF(B1065="","",IFERROR(XLOOKUP(B1065,DATA!$B$4:$B$2103,DATA!$P$4:$P$2103,0,0,1),0))</f>
        <v>0</v>
      </c>
      <c r="N1065" s="52">
        <f t="shared" si="3"/>
        <v>0</v>
      </c>
      <c r="O1065" s="52">
        <f t="shared" si="4"/>
        <v>0</v>
      </c>
      <c r="P1065" s="52" t="str">
        <f t="shared" si="5"/>
        <v/>
      </c>
      <c r="Q1065" s="52" t="str">
        <f t="shared" si="6"/>
        <v>CRITICO</v>
      </c>
      <c r="R1065" s="52" t="str">
        <f t="shared" si="7"/>
        <v>PEDIR INMEDIATAMENTE</v>
      </c>
      <c r="S1065" s="52">
        <f t="shared" si="8"/>
        <v>0</v>
      </c>
      <c r="T1065" s="53">
        <f t="shared" si="9"/>
        <v>0</v>
      </c>
      <c r="U1065" s="52" t="str">
        <f t="array" ref="U1065">IF(B1065="","",IFERROR(XLOOKUP(B1065,DATA!$B$4:$B$2103,DATA!$M$4:$M$2103,"",0,1),""))</f>
        <v>A</v>
      </c>
      <c r="V1065" s="52" t="str">
        <f t="array" ref="V1065">IF(B1065="","",IFERROR(XLOOKUP(B1065,DATA!$B$4:$B$2103,DATA!$X$4:$X$2103,"",0,1),""))</f>
        <v>A1</v>
      </c>
      <c r="W1065" s="52" t="str">
        <f t="array" ref="W1065">IF(B1065="","",IFERROR(XLOOKUP(B1065,DATA!$B$4:$B$2103,DATA!$H$4:$H$2103,"",0,1),""))</f>
        <v>CARROCERIA</v>
      </c>
      <c r="X1065" s="52" t="str">
        <f t="shared" si="10"/>
        <v>1-MAXIMA</v>
      </c>
      <c r="Y1065" s="87" t="str">
        <f t="shared" si="11"/>
        <v/>
      </c>
      <c r="Z1065" s="52">
        <f t="shared" si="12"/>
        <v>80110187</v>
      </c>
    </row>
    <row r="1066" ht="15.75" customHeight="1">
      <c r="B1066" s="47">
        <f>IF(DATA!B1066="","",DATA!B1066)</f>
        <v>80110188</v>
      </c>
      <c r="C1066" s="47">
        <f t="array" ref="C1066">IF(B1066="","",IFERROR(XLOOKUP(B1066,DATA!$B$4:$B$2103,DATA!$D$4:$D$2103,"",0,1),""))</f>
        <v>11272105</v>
      </c>
      <c r="D1066" s="47" t="str">
        <f t="array" ref="D1066">IF(B1066="","",IFERROR(XLOOKUP(B1066,DATA!$B$4:$B$2103,DATA!$C$4:$C$2103,"",0,1),""))</f>
        <v>PANEL REVESTIMIENTO FALDON ITEM 16 1435*570</v>
      </c>
      <c r="E1066" s="47">
        <f t="array" ref="E1066">IF(B1066="","",IFERROR(XLOOKUP(B1066,DATA!$B$4:$B$2103,DATA!$W$4:$W$2103,"",0,1),""))</f>
        <v>830092963</v>
      </c>
      <c r="F1066" s="47" t="str">
        <f t="array" ref="F1066">IF(B1066="","",IFERROR(XLOOKUP(E1066,PROVEEDORES!$A$2:$A$200,PROVEEDORES!$B$2:$B$200,"NO ENCONTRADO",0,1),""))</f>
        <v>SUPERPOLO S.A.S</v>
      </c>
      <c r="G1066" s="47" t="str">
        <f t="array" ref="G1066">IF(B1066="","",IFERROR(XLOOKUP(B1066,DATA!$B$4:$B$2103,DATA!$L$4:$L$2103,"",0,1),""))</f>
        <v>UND</v>
      </c>
      <c r="H1066" s="47">
        <f t="array" ref="H1066">IF(B1066="","",IFERROR(XLOOKUP(B1066,DATA!$B$4:$B$2103,DATA!$E$4:$E$2103,0,0,1),0))</f>
        <v>0</v>
      </c>
      <c r="I1066" s="48">
        <f t="array" ref="I1066">IF(B1066="","",IFERROR(XLOOKUP(B1066,DATA!$B$4:$B$2103,DATA!$F$4:$F$2103,0,0,1),0))</f>
        <v>0</v>
      </c>
      <c r="J1066" s="48">
        <f t="shared" si="1"/>
        <v>0</v>
      </c>
      <c r="K1066" s="47">
        <f t="array" ref="K1066">IF(B1066="","",IFERROR(XLOOKUP(B1066,DATA!$B$4:$B$2103,DATA!$N$4:$N$2103,0,0,1),0))</f>
        <v>0</v>
      </c>
      <c r="L1066" s="85">
        <f t="shared" si="2"/>
        <v>0</v>
      </c>
      <c r="M1066" s="47">
        <f t="array" ref="M1066">IF(B1066="","",IFERROR(XLOOKUP(B1066,DATA!$B$4:$B$2103,DATA!$P$4:$P$2103,0,0,1),0))</f>
        <v>0</v>
      </c>
      <c r="N1066" s="47">
        <f t="shared" si="3"/>
        <v>0</v>
      </c>
      <c r="O1066" s="47">
        <f t="shared" si="4"/>
        <v>0</v>
      </c>
      <c r="P1066" s="47" t="str">
        <f t="shared" si="5"/>
        <v/>
      </c>
      <c r="Q1066" s="47" t="str">
        <f t="shared" si="6"/>
        <v>CRITICO</v>
      </c>
      <c r="R1066" s="47" t="str">
        <f t="shared" si="7"/>
        <v>PEDIR INMEDIATAMENTE</v>
      </c>
      <c r="S1066" s="47">
        <f t="shared" si="8"/>
        <v>0</v>
      </c>
      <c r="T1066" s="48">
        <f t="shared" si="9"/>
        <v>0</v>
      </c>
      <c r="U1066" s="47" t="str">
        <f t="array" ref="U1066">IF(B1066="","",IFERROR(XLOOKUP(B1066,DATA!$B$4:$B$2103,DATA!$M$4:$M$2103,"",0,1),""))</f>
        <v>A</v>
      </c>
      <c r="V1066" s="47" t="str">
        <f t="array" ref="V1066">IF(B1066="","",IFERROR(XLOOKUP(B1066,DATA!$B$4:$B$2103,DATA!$X$4:$X$2103,"",0,1),""))</f>
        <v>A1</v>
      </c>
      <c r="W1066" s="47" t="str">
        <f t="array" ref="W1066">IF(B1066="","",IFERROR(XLOOKUP(B1066,DATA!$B$4:$B$2103,DATA!$H$4:$H$2103,"",0,1),""))</f>
        <v>CARROCERIA</v>
      </c>
      <c r="X1066" s="47" t="str">
        <f t="shared" si="10"/>
        <v>1-MAXIMA</v>
      </c>
      <c r="Y1066" s="65" t="str">
        <f t="shared" si="11"/>
        <v/>
      </c>
      <c r="Z1066" s="47">
        <f t="shared" si="12"/>
        <v>80110188</v>
      </c>
    </row>
    <row r="1067" ht="15.75" customHeight="1">
      <c r="B1067" s="52">
        <f>IF(DATA!B1067="","",DATA!B1067)</f>
        <v>80110189</v>
      </c>
      <c r="C1067" s="52">
        <f t="array" ref="C1067">IF(B1067="","",IFERROR(XLOOKUP(B1067,DATA!$B$4:$B$2103,DATA!$D$4:$D$2103,"",0,1),""))</f>
        <v>11422492</v>
      </c>
      <c r="D1067" s="52" t="str">
        <f t="array" ref="D1067">IF(B1067="","",IFERROR(XLOOKUP(B1067,DATA!$B$4:$B$2103,DATA!$C$4:$C$2103,"",0,1),""))</f>
        <v>PANEL REVESTIMIENTO FALDON ITEM 17 1100*570</v>
      </c>
      <c r="E1067" s="52">
        <f t="array" ref="E1067">IF(B1067="","",IFERROR(XLOOKUP(B1067,DATA!$B$4:$B$2103,DATA!$W$4:$W$2103,"",0,1),""))</f>
        <v>830092963</v>
      </c>
      <c r="F1067" s="52" t="str">
        <f t="array" ref="F1067">IF(B1067="","",IFERROR(XLOOKUP(E1067,PROVEEDORES!$A$2:$A$200,PROVEEDORES!$B$2:$B$200,"NO ENCONTRADO",0,1),""))</f>
        <v>SUPERPOLO S.A.S</v>
      </c>
      <c r="G1067" s="52" t="str">
        <f t="array" ref="G1067">IF(B1067="","",IFERROR(XLOOKUP(B1067,DATA!$B$4:$B$2103,DATA!$L$4:$L$2103,"",0,1),""))</f>
        <v>UND</v>
      </c>
      <c r="H1067" s="52">
        <f t="array" ref="H1067">IF(B1067="","",IFERROR(XLOOKUP(B1067,DATA!$B$4:$B$2103,DATA!$E$4:$E$2103,0,0,1),0))</f>
        <v>0</v>
      </c>
      <c r="I1067" s="53">
        <f t="array" ref="I1067">IF(B1067="","",IFERROR(XLOOKUP(B1067,DATA!$B$4:$B$2103,DATA!$F$4:$F$2103,0,0,1),0))</f>
        <v>0</v>
      </c>
      <c r="J1067" s="53">
        <f t="shared" si="1"/>
        <v>0</v>
      </c>
      <c r="K1067" s="52">
        <f t="array" ref="K1067">IF(B1067="","",IFERROR(XLOOKUP(B1067,DATA!$B$4:$B$2103,DATA!$N$4:$N$2103,0,0,1),0))</f>
        <v>0</v>
      </c>
      <c r="L1067" s="86">
        <f t="shared" si="2"/>
        <v>0</v>
      </c>
      <c r="M1067" s="52">
        <f t="array" ref="M1067">IF(B1067="","",IFERROR(XLOOKUP(B1067,DATA!$B$4:$B$2103,DATA!$P$4:$P$2103,0,0,1),0))</f>
        <v>0</v>
      </c>
      <c r="N1067" s="52">
        <f t="shared" si="3"/>
        <v>0</v>
      </c>
      <c r="O1067" s="52">
        <f t="shared" si="4"/>
        <v>0</v>
      </c>
      <c r="P1067" s="52" t="str">
        <f t="shared" si="5"/>
        <v/>
      </c>
      <c r="Q1067" s="52" t="str">
        <f t="shared" si="6"/>
        <v>CRITICO</v>
      </c>
      <c r="R1067" s="52" t="str">
        <f t="shared" si="7"/>
        <v>PEDIR INMEDIATAMENTE</v>
      </c>
      <c r="S1067" s="52">
        <f t="shared" si="8"/>
        <v>0</v>
      </c>
      <c r="T1067" s="53">
        <f t="shared" si="9"/>
        <v>0</v>
      </c>
      <c r="U1067" s="52" t="str">
        <f t="array" ref="U1067">IF(B1067="","",IFERROR(XLOOKUP(B1067,DATA!$B$4:$B$2103,DATA!$M$4:$M$2103,"",0,1),""))</f>
        <v>A</v>
      </c>
      <c r="V1067" s="52" t="str">
        <f t="array" ref="V1067">IF(B1067="","",IFERROR(XLOOKUP(B1067,DATA!$B$4:$B$2103,DATA!$X$4:$X$2103,"",0,1),""))</f>
        <v>A1</v>
      </c>
      <c r="W1067" s="52" t="str">
        <f t="array" ref="W1067">IF(B1067="","",IFERROR(XLOOKUP(B1067,DATA!$B$4:$B$2103,DATA!$H$4:$H$2103,"",0,1),""))</f>
        <v>CARROCERIA</v>
      </c>
      <c r="X1067" s="52" t="str">
        <f t="shared" si="10"/>
        <v>1-MAXIMA</v>
      </c>
      <c r="Y1067" s="87" t="str">
        <f t="shared" si="11"/>
        <v/>
      </c>
      <c r="Z1067" s="52">
        <f t="shared" si="12"/>
        <v>80110189</v>
      </c>
    </row>
    <row r="1068" ht="15.75" customHeight="1">
      <c r="B1068" s="47">
        <f>IF(DATA!B1068="","",DATA!B1068)</f>
        <v>80110190</v>
      </c>
      <c r="C1068" s="47">
        <f t="array" ref="C1068">IF(B1068="","",IFERROR(XLOOKUP(B1068,DATA!$B$4:$B$2103,DATA!$D$4:$D$2103,"",0,1),""))</f>
        <v>10540083</v>
      </c>
      <c r="D1068" s="47" t="str">
        <f t="array" ref="D1068">IF(B1068="","",IFERROR(XLOOKUP(B1068,DATA!$B$4:$B$2103,DATA!$C$4:$C$2103,"",0,1),""))</f>
        <v>CONJUNTO BOQUILLA TANQUE DE COMBUSTIBLE ITEM 41 255*210</v>
      </c>
      <c r="E1068" s="47">
        <f t="array" ref="E1068">IF(B1068="","",IFERROR(XLOOKUP(B1068,DATA!$B$4:$B$2103,DATA!$W$4:$W$2103,"",0,1),""))</f>
        <v>830092963</v>
      </c>
      <c r="F1068" s="47" t="str">
        <f t="array" ref="F1068">IF(B1068="","",IFERROR(XLOOKUP(E1068,PROVEEDORES!$A$2:$A$200,PROVEEDORES!$B$2:$B$200,"NO ENCONTRADO",0,1),""))</f>
        <v>SUPERPOLO S.A.S</v>
      </c>
      <c r="G1068" s="47" t="str">
        <f t="array" ref="G1068">IF(B1068="","",IFERROR(XLOOKUP(B1068,DATA!$B$4:$B$2103,DATA!$L$4:$L$2103,"",0,1),""))</f>
        <v>UND</v>
      </c>
      <c r="H1068" s="47">
        <f t="array" ref="H1068">IF(B1068="","",IFERROR(XLOOKUP(B1068,DATA!$B$4:$B$2103,DATA!$E$4:$E$2103,0,0,1),0))</f>
        <v>0</v>
      </c>
      <c r="I1068" s="48">
        <f t="array" ref="I1068">IF(B1068="","",IFERROR(XLOOKUP(B1068,DATA!$B$4:$B$2103,DATA!$F$4:$F$2103,0,0,1),0))</f>
        <v>0</v>
      </c>
      <c r="J1068" s="48">
        <f t="shared" si="1"/>
        <v>0</v>
      </c>
      <c r="K1068" s="47">
        <f t="array" ref="K1068">IF(B1068="","",IFERROR(XLOOKUP(B1068,DATA!$B$4:$B$2103,DATA!$N$4:$N$2103,0,0,1),0))</f>
        <v>0</v>
      </c>
      <c r="L1068" s="85">
        <f t="shared" si="2"/>
        <v>0</v>
      </c>
      <c r="M1068" s="47">
        <f t="array" ref="M1068">IF(B1068="","",IFERROR(XLOOKUP(B1068,DATA!$B$4:$B$2103,DATA!$P$4:$P$2103,0,0,1),0))</f>
        <v>0</v>
      </c>
      <c r="N1068" s="47">
        <f t="shared" si="3"/>
        <v>0</v>
      </c>
      <c r="O1068" s="47">
        <f t="shared" si="4"/>
        <v>0</v>
      </c>
      <c r="P1068" s="47" t="str">
        <f t="shared" si="5"/>
        <v/>
      </c>
      <c r="Q1068" s="47" t="str">
        <f t="shared" si="6"/>
        <v>CRITICO</v>
      </c>
      <c r="R1068" s="47" t="str">
        <f t="shared" si="7"/>
        <v>PEDIR INMEDIATAMENTE</v>
      </c>
      <c r="S1068" s="47">
        <f t="shared" si="8"/>
        <v>0</v>
      </c>
      <c r="T1068" s="48">
        <f t="shared" si="9"/>
        <v>0</v>
      </c>
      <c r="U1068" s="47" t="str">
        <f t="array" ref="U1068">IF(B1068="","",IFERROR(XLOOKUP(B1068,DATA!$B$4:$B$2103,DATA!$M$4:$M$2103,"",0,1),""))</f>
        <v>A</v>
      </c>
      <c r="V1068" s="47" t="str">
        <f t="array" ref="V1068">IF(B1068="","",IFERROR(XLOOKUP(B1068,DATA!$B$4:$B$2103,DATA!$X$4:$X$2103,"",0,1),""))</f>
        <v>A1</v>
      </c>
      <c r="W1068" s="47" t="str">
        <f t="array" ref="W1068">IF(B1068="","",IFERROR(XLOOKUP(B1068,DATA!$B$4:$B$2103,DATA!$H$4:$H$2103,"",0,1),""))</f>
        <v>CARROCERIA</v>
      </c>
      <c r="X1068" s="47" t="str">
        <f t="shared" si="10"/>
        <v>1-MAXIMA</v>
      </c>
      <c r="Y1068" s="65" t="str">
        <f t="shared" si="11"/>
        <v/>
      </c>
      <c r="Z1068" s="47">
        <f t="shared" si="12"/>
        <v>80110190</v>
      </c>
    </row>
    <row r="1069" ht="15.75" customHeight="1">
      <c r="B1069" s="52">
        <f>IF(DATA!B1069="","",DATA!B1069)</f>
        <v>80110191</v>
      </c>
      <c r="C1069" s="52">
        <f t="array" ref="C1069">IF(B1069="","",IFERROR(XLOOKUP(B1069,DATA!$B$4:$B$2103,DATA!$D$4:$D$2103,"",0,1),""))</f>
        <v>11422491</v>
      </c>
      <c r="D1069" s="52" t="str">
        <f t="array" ref="D1069">IF(B1069="","",IFERROR(XLOOKUP(B1069,DATA!$B$4:$B$2103,DATA!$C$4:$C$2103,"",0,1),""))</f>
        <v>PANEL REVESTIMIENTO FALDON ITEM 28 830*570</v>
      </c>
      <c r="E1069" s="52">
        <f t="array" ref="E1069">IF(B1069="","",IFERROR(XLOOKUP(B1069,DATA!$B$4:$B$2103,DATA!$W$4:$W$2103,"",0,1),""))</f>
        <v>830092963</v>
      </c>
      <c r="F1069" s="52" t="str">
        <f t="array" ref="F1069">IF(B1069="","",IFERROR(XLOOKUP(E1069,PROVEEDORES!$A$2:$A$200,PROVEEDORES!$B$2:$B$200,"NO ENCONTRADO",0,1),""))</f>
        <v>SUPERPOLO S.A.S</v>
      </c>
      <c r="G1069" s="52" t="str">
        <f t="array" ref="G1069">IF(B1069="","",IFERROR(XLOOKUP(B1069,DATA!$B$4:$B$2103,DATA!$L$4:$L$2103,"",0,1),""))</f>
        <v>UND</v>
      </c>
      <c r="H1069" s="52">
        <f t="array" ref="H1069">IF(B1069="","",IFERROR(XLOOKUP(B1069,DATA!$B$4:$B$2103,DATA!$E$4:$E$2103,0,0,1),0))</f>
        <v>0</v>
      </c>
      <c r="I1069" s="53">
        <f t="array" ref="I1069">IF(B1069="","",IFERROR(XLOOKUP(B1069,DATA!$B$4:$B$2103,DATA!$F$4:$F$2103,0,0,1),0))</f>
        <v>0</v>
      </c>
      <c r="J1069" s="53">
        <f t="shared" si="1"/>
        <v>0</v>
      </c>
      <c r="K1069" s="52">
        <f t="array" ref="K1069">IF(B1069="","",IFERROR(XLOOKUP(B1069,DATA!$B$4:$B$2103,DATA!$N$4:$N$2103,0,0,1),0))</f>
        <v>0</v>
      </c>
      <c r="L1069" s="86">
        <f t="shared" si="2"/>
        <v>0</v>
      </c>
      <c r="M1069" s="52">
        <f t="array" ref="M1069">IF(B1069="","",IFERROR(XLOOKUP(B1069,DATA!$B$4:$B$2103,DATA!$P$4:$P$2103,0,0,1),0))</f>
        <v>0</v>
      </c>
      <c r="N1069" s="52">
        <f t="shared" si="3"/>
        <v>0</v>
      </c>
      <c r="O1069" s="52">
        <f t="shared" si="4"/>
        <v>0</v>
      </c>
      <c r="P1069" s="52" t="str">
        <f t="shared" si="5"/>
        <v/>
      </c>
      <c r="Q1069" s="52" t="str">
        <f t="shared" si="6"/>
        <v>CRITICO</v>
      </c>
      <c r="R1069" s="52" t="str">
        <f t="shared" si="7"/>
        <v>PEDIR INMEDIATAMENTE</v>
      </c>
      <c r="S1069" s="52">
        <f t="shared" si="8"/>
        <v>0</v>
      </c>
      <c r="T1069" s="53">
        <f t="shared" si="9"/>
        <v>0</v>
      </c>
      <c r="U1069" s="52" t="str">
        <f t="array" ref="U1069">IF(B1069="","",IFERROR(XLOOKUP(B1069,DATA!$B$4:$B$2103,DATA!$M$4:$M$2103,"",0,1),""))</f>
        <v>A</v>
      </c>
      <c r="V1069" s="52" t="str">
        <f t="array" ref="V1069">IF(B1069="","",IFERROR(XLOOKUP(B1069,DATA!$B$4:$B$2103,DATA!$X$4:$X$2103,"",0,1),""))</f>
        <v>A1</v>
      </c>
      <c r="W1069" s="52" t="str">
        <f t="array" ref="W1069">IF(B1069="","",IFERROR(XLOOKUP(B1069,DATA!$B$4:$B$2103,DATA!$H$4:$H$2103,"",0,1),""))</f>
        <v>CARROCERIA</v>
      </c>
      <c r="X1069" s="52" t="str">
        <f t="shared" si="10"/>
        <v>1-MAXIMA</v>
      </c>
      <c r="Y1069" s="87" t="str">
        <f t="shared" si="11"/>
        <v/>
      </c>
      <c r="Z1069" s="52">
        <f t="shared" si="12"/>
        <v>80110191</v>
      </c>
    </row>
    <row r="1070" ht="15.75" customHeight="1">
      <c r="B1070" s="47">
        <f>IF(DATA!B1070="","",DATA!B1070)</f>
        <v>80110192</v>
      </c>
      <c r="C1070" s="47">
        <f t="array" ref="C1070">IF(B1070="","",IFERROR(XLOOKUP(B1070,DATA!$B$4:$B$2103,DATA!$D$4:$D$2103,"",0,1),""))</f>
        <v>11422493</v>
      </c>
      <c r="D1070" s="47" t="str">
        <f t="array" ref="D1070">IF(B1070="","",IFERROR(XLOOKUP(B1070,DATA!$B$4:$B$2103,DATA!$C$4:$C$2103,"",0,1),""))</f>
        <v>PANEL REVESTIMIENTO FALDON ITEM 30 1415*570</v>
      </c>
      <c r="E1070" s="47">
        <f t="array" ref="E1070">IF(B1070="","",IFERROR(XLOOKUP(B1070,DATA!$B$4:$B$2103,DATA!$W$4:$W$2103,"",0,1),""))</f>
        <v>830092963</v>
      </c>
      <c r="F1070" s="47" t="str">
        <f t="array" ref="F1070">IF(B1070="","",IFERROR(XLOOKUP(E1070,PROVEEDORES!$A$2:$A$200,PROVEEDORES!$B$2:$B$200,"NO ENCONTRADO",0,1),""))</f>
        <v>SUPERPOLO S.A.S</v>
      </c>
      <c r="G1070" s="47" t="str">
        <f t="array" ref="G1070">IF(B1070="","",IFERROR(XLOOKUP(B1070,DATA!$B$4:$B$2103,DATA!$L$4:$L$2103,"",0,1),""))</f>
        <v>UND</v>
      </c>
      <c r="H1070" s="47">
        <f t="array" ref="H1070">IF(B1070="","",IFERROR(XLOOKUP(B1070,DATA!$B$4:$B$2103,DATA!$E$4:$E$2103,0,0,1),0))</f>
        <v>0</v>
      </c>
      <c r="I1070" s="48">
        <f t="array" ref="I1070">IF(B1070="","",IFERROR(XLOOKUP(B1070,DATA!$B$4:$B$2103,DATA!$F$4:$F$2103,0,0,1),0))</f>
        <v>0</v>
      </c>
      <c r="J1070" s="48">
        <f t="shared" si="1"/>
        <v>0</v>
      </c>
      <c r="K1070" s="47">
        <f t="array" ref="K1070">IF(B1070="","",IFERROR(XLOOKUP(B1070,DATA!$B$4:$B$2103,DATA!$N$4:$N$2103,0,0,1),0))</f>
        <v>0</v>
      </c>
      <c r="L1070" s="85">
        <f t="shared" si="2"/>
        <v>0</v>
      </c>
      <c r="M1070" s="47">
        <f t="array" ref="M1070">IF(B1070="","",IFERROR(XLOOKUP(B1070,DATA!$B$4:$B$2103,DATA!$P$4:$P$2103,0,0,1),0))</f>
        <v>0</v>
      </c>
      <c r="N1070" s="47">
        <f t="shared" si="3"/>
        <v>0</v>
      </c>
      <c r="O1070" s="47">
        <f t="shared" si="4"/>
        <v>0</v>
      </c>
      <c r="P1070" s="47" t="str">
        <f t="shared" si="5"/>
        <v/>
      </c>
      <c r="Q1070" s="47" t="str">
        <f t="shared" si="6"/>
        <v>CRITICO</v>
      </c>
      <c r="R1070" s="47" t="str">
        <f t="shared" si="7"/>
        <v>PEDIR INMEDIATAMENTE</v>
      </c>
      <c r="S1070" s="47">
        <f t="shared" si="8"/>
        <v>0</v>
      </c>
      <c r="T1070" s="48">
        <f t="shared" si="9"/>
        <v>0</v>
      </c>
      <c r="U1070" s="47" t="str">
        <f t="array" ref="U1070">IF(B1070="","",IFERROR(XLOOKUP(B1070,DATA!$B$4:$B$2103,DATA!$M$4:$M$2103,"",0,1),""))</f>
        <v>A</v>
      </c>
      <c r="V1070" s="47" t="str">
        <f t="array" ref="V1070">IF(B1070="","",IFERROR(XLOOKUP(B1070,DATA!$B$4:$B$2103,DATA!$X$4:$X$2103,"",0,1),""))</f>
        <v>A1</v>
      </c>
      <c r="W1070" s="47" t="str">
        <f t="array" ref="W1070">IF(B1070="","",IFERROR(XLOOKUP(B1070,DATA!$B$4:$B$2103,DATA!$H$4:$H$2103,"",0,1),""))</f>
        <v>CARROCERIA</v>
      </c>
      <c r="X1070" s="47" t="str">
        <f t="shared" si="10"/>
        <v>1-MAXIMA</v>
      </c>
      <c r="Y1070" s="65" t="str">
        <f t="shared" si="11"/>
        <v/>
      </c>
      <c r="Z1070" s="47">
        <f t="shared" si="12"/>
        <v>80110192</v>
      </c>
    </row>
    <row r="1071" ht="15.75" customHeight="1">
      <c r="B1071" s="52">
        <f>IF(DATA!B1071="","",DATA!B1071)</f>
        <v>80110193</v>
      </c>
      <c r="C1071" s="52">
        <f t="array" ref="C1071">IF(B1071="","",IFERROR(XLOOKUP(B1071,DATA!$B$4:$B$2103,DATA!$D$4:$D$2103,"",0,1),""))</f>
        <v>11272131</v>
      </c>
      <c r="D1071" s="52" t="str">
        <f t="array" ref="D1071">IF(B1071="","",IFERROR(XLOOKUP(B1071,DATA!$B$4:$B$2103,DATA!$C$4:$C$2103,"",0,1),""))</f>
        <v>PANEL REVESTIMIENTO FALDON ITEM 31 840*520</v>
      </c>
      <c r="E1071" s="52">
        <f t="array" ref="E1071">IF(B1071="","",IFERROR(XLOOKUP(B1071,DATA!$B$4:$B$2103,DATA!$W$4:$W$2103,"",0,1),""))</f>
        <v>830092963</v>
      </c>
      <c r="F1071" s="52" t="str">
        <f t="array" ref="F1071">IF(B1071="","",IFERROR(XLOOKUP(E1071,PROVEEDORES!$A$2:$A$200,PROVEEDORES!$B$2:$B$200,"NO ENCONTRADO",0,1),""))</f>
        <v>SUPERPOLO S.A.S</v>
      </c>
      <c r="G1071" s="52" t="str">
        <f t="array" ref="G1071">IF(B1071="","",IFERROR(XLOOKUP(B1071,DATA!$B$4:$B$2103,DATA!$L$4:$L$2103,"",0,1),""))</f>
        <v>UND</v>
      </c>
      <c r="H1071" s="52">
        <f t="array" ref="H1071">IF(B1071="","",IFERROR(XLOOKUP(B1071,DATA!$B$4:$B$2103,DATA!$E$4:$E$2103,0,0,1),0))</f>
        <v>0</v>
      </c>
      <c r="I1071" s="53">
        <f t="array" ref="I1071">IF(B1071="","",IFERROR(XLOOKUP(B1071,DATA!$B$4:$B$2103,DATA!$F$4:$F$2103,0,0,1),0))</f>
        <v>0</v>
      </c>
      <c r="J1071" s="53">
        <f t="shared" si="1"/>
        <v>0</v>
      </c>
      <c r="K1071" s="52">
        <f t="array" ref="K1071">IF(B1071="","",IFERROR(XLOOKUP(B1071,DATA!$B$4:$B$2103,DATA!$N$4:$N$2103,0,0,1),0))</f>
        <v>0</v>
      </c>
      <c r="L1071" s="86">
        <f t="shared" si="2"/>
        <v>0</v>
      </c>
      <c r="M1071" s="52">
        <f t="array" ref="M1071">IF(B1071="","",IFERROR(XLOOKUP(B1071,DATA!$B$4:$B$2103,DATA!$P$4:$P$2103,0,0,1),0))</f>
        <v>0</v>
      </c>
      <c r="N1071" s="52">
        <f t="shared" si="3"/>
        <v>0</v>
      </c>
      <c r="O1071" s="52">
        <f t="shared" si="4"/>
        <v>0</v>
      </c>
      <c r="P1071" s="52" t="str">
        <f t="shared" si="5"/>
        <v/>
      </c>
      <c r="Q1071" s="52" t="str">
        <f t="shared" si="6"/>
        <v>CRITICO</v>
      </c>
      <c r="R1071" s="52" t="str">
        <f t="shared" si="7"/>
        <v>PEDIR INMEDIATAMENTE</v>
      </c>
      <c r="S1071" s="52">
        <f t="shared" si="8"/>
        <v>0</v>
      </c>
      <c r="T1071" s="53">
        <f t="shared" si="9"/>
        <v>0</v>
      </c>
      <c r="U1071" s="52" t="str">
        <f t="array" ref="U1071">IF(B1071="","",IFERROR(XLOOKUP(B1071,DATA!$B$4:$B$2103,DATA!$M$4:$M$2103,"",0,1),""))</f>
        <v>A</v>
      </c>
      <c r="V1071" s="52" t="str">
        <f t="array" ref="V1071">IF(B1071="","",IFERROR(XLOOKUP(B1071,DATA!$B$4:$B$2103,DATA!$X$4:$X$2103,"",0,1),""))</f>
        <v>A1</v>
      </c>
      <c r="W1071" s="52" t="str">
        <f t="array" ref="W1071">IF(B1071="","",IFERROR(XLOOKUP(B1071,DATA!$B$4:$B$2103,DATA!$H$4:$H$2103,"",0,1),""))</f>
        <v>CARROCERIA</v>
      </c>
      <c r="X1071" s="52" t="str">
        <f t="shared" si="10"/>
        <v>1-MAXIMA</v>
      </c>
      <c r="Y1071" s="87" t="str">
        <f t="shared" si="11"/>
        <v/>
      </c>
      <c r="Z1071" s="52">
        <f t="shared" si="12"/>
        <v>80110193</v>
      </c>
    </row>
    <row r="1072" ht="15.75" customHeight="1">
      <c r="B1072" s="47">
        <f>IF(DATA!B1072="","",DATA!B1072)</f>
        <v>80110194</v>
      </c>
      <c r="C1072" s="47">
        <f t="array" ref="C1072">IF(B1072="","",IFERROR(XLOOKUP(B1072,DATA!$B$4:$B$2103,DATA!$D$4:$D$2103,"",0,1),""))</f>
        <v>11286826</v>
      </c>
      <c r="D1072" s="47" t="str">
        <f t="array" ref="D1072">IF(B1072="","",IFERROR(XLOOKUP(B1072,DATA!$B$4:$B$2103,DATA!$C$4:$C$2103,"",0,1),""))</f>
        <v>CONJUNTO PORTEZUELA ITEM 32 1386*520</v>
      </c>
      <c r="E1072" s="47">
        <f t="array" ref="E1072">IF(B1072="","",IFERROR(XLOOKUP(B1072,DATA!$B$4:$B$2103,DATA!$W$4:$W$2103,"",0,1),""))</f>
        <v>830092963</v>
      </c>
      <c r="F1072" s="47" t="str">
        <f t="array" ref="F1072">IF(B1072="","",IFERROR(XLOOKUP(E1072,PROVEEDORES!$A$2:$A$200,PROVEEDORES!$B$2:$B$200,"NO ENCONTRADO",0,1),""))</f>
        <v>SUPERPOLO S.A.S</v>
      </c>
      <c r="G1072" s="47" t="str">
        <f t="array" ref="G1072">IF(B1072="","",IFERROR(XLOOKUP(B1072,DATA!$B$4:$B$2103,DATA!$L$4:$L$2103,"",0,1),""))</f>
        <v>UND</v>
      </c>
      <c r="H1072" s="47">
        <f t="array" ref="H1072">IF(B1072="","",IFERROR(XLOOKUP(B1072,DATA!$B$4:$B$2103,DATA!$E$4:$E$2103,0,0,1),0))</f>
        <v>0</v>
      </c>
      <c r="I1072" s="48">
        <f t="array" ref="I1072">IF(B1072="","",IFERROR(XLOOKUP(B1072,DATA!$B$4:$B$2103,DATA!$F$4:$F$2103,0,0,1),0))</f>
        <v>0</v>
      </c>
      <c r="J1072" s="48">
        <f t="shared" si="1"/>
        <v>0</v>
      </c>
      <c r="K1072" s="47">
        <f t="array" ref="K1072">IF(B1072="","",IFERROR(XLOOKUP(B1072,DATA!$B$4:$B$2103,DATA!$N$4:$N$2103,0,0,1),0))</f>
        <v>0</v>
      </c>
      <c r="L1072" s="85">
        <f t="shared" si="2"/>
        <v>0</v>
      </c>
      <c r="M1072" s="47">
        <f t="array" ref="M1072">IF(B1072="","",IFERROR(XLOOKUP(B1072,DATA!$B$4:$B$2103,DATA!$P$4:$P$2103,0,0,1),0))</f>
        <v>0</v>
      </c>
      <c r="N1072" s="47">
        <f t="shared" si="3"/>
        <v>0</v>
      </c>
      <c r="O1072" s="47">
        <f t="shared" si="4"/>
        <v>0</v>
      </c>
      <c r="P1072" s="47" t="str">
        <f t="shared" si="5"/>
        <v/>
      </c>
      <c r="Q1072" s="47" t="str">
        <f t="shared" si="6"/>
        <v>CRITICO</v>
      </c>
      <c r="R1072" s="47" t="str">
        <f t="shared" si="7"/>
        <v>PEDIR INMEDIATAMENTE</v>
      </c>
      <c r="S1072" s="47">
        <f t="shared" si="8"/>
        <v>0</v>
      </c>
      <c r="T1072" s="48">
        <f t="shared" si="9"/>
        <v>0</v>
      </c>
      <c r="U1072" s="47" t="str">
        <f t="array" ref="U1072">IF(B1072="","",IFERROR(XLOOKUP(B1072,DATA!$B$4:$B$2103,DATA!$M$4:$M$2103,"",0,1),""))</f>
        <v>A</v>
      </c>
      <c r="V1072" s="47" t="str">
        <f t="array" ref="V1072">IF(B1072="","",IFERROR(XLOOKUP(B1072,DATA!$B$4:$B$2103,DATA!$X$4:$X$2103,"",0,1),""))</f>
        <v>A1</v>
      </c>
      <c r="W1072" s="47" t="str">
        <f t="array" ref="W1072">IF(B1072="","",IFERROR(XLOOKUP(B1072,DATA!$B$4:$B$2103,DATA!$H$4:$H$2103,"",0,1),""))</f>
        <v>CARROCERIA</v>
      </c>
      <c r="X1072" s="47" t="str">
        <f t="shared" si="10"/>
        <v>1-MAXIMA</v>
      </c>
      <c r="Y1072" s="65" t="str">
        <f t="shared" si="11"/>
        <v/>
      </c>
      <c r="Z1072" s="47">
        <f t="shared" si="12"/>
        <v>80110194</v>
      </c>
    </row>
    <row r="1073" ht="15.75" customHeight="1">
      <c r="B1073" s="52">
        <f>IF(DATA!B1073="","",DATA!B1073)</f>
        <v>80110195</v>
      </c>
      <c r="C1073" s="52">
        <f t="array" ref="C1073">IF(B1073="","",IFERROR(XLOOKUP(B1073,DATA!$B$4:$B$2103,DATA!$D$4:$D$2103,"",0,1),""))</f>
        <v>11272155</v>
      </c>
      <c r="D1073" s="52" t="str">
        <f t="array" ref="D1073">IF(B1073="","",IFERROR(XLOOKUP(B1073,DATA!$B$4:$B$2103,DATA!$C$4:$C$2103,"",0,1),""))</f>
        <v>PANEL REVESTIMIENTO FALDON ITEM 33 500*520</v>
      </c>
      <c r="E1073" s="52">
        <f t="array" ref="E1073">IF(B1073="","",IFERROR(XLOOKUP(B1073,DATA!$B$4:$B$2103,DATA!$W$4:$W$2103,"",0,1),""))</f>
        <v>830092963</v>
      </c>
      <c r="F1073" s="52" t="str">
        <f t="array" ref="F1073">IF(B1073="","",IFERROR(XLOOKUP(E1073,PROVEEDORES!$A$2:$A$200,PROVEEDORES!$B$2:$B$200,"NO ENCONTRADO",0,1),""))</f>
        <v>SUPERPOLO S.A.S</v>
      </c>
      <c r="G1073" s="52" t="str">
        <f t="array" ref="G1073">IF(B1073="","",IFERROR(XLOOKUP(B1073,DATA!$B$4:$B$2103,DATA!$L$4:$L$2103,"",0,1),""))</f>
        <v>UND</v>
      </c>
      <c r="H1073" s="52">
        <f t="array" ref="H1073">IF(B1073="","",IFERROR(XLOOKUP(B1073,DATA!$B$4:$B$2103,DATA!$E$4:$E$2103,0,0,1),0))</f>
        <v>0</v>
      </c>
      <c r="I1073" s="53">
        <f t="array" ref="I1073">IF(B1073="","",IFERROR(XLOOKUP(B1073,DATA!$B$4:$B$2103,DATA!$F$4:$F$2103,0,0,1),0))</f>
        <v>0</v>
      </c>
      <c r="J1073" s="53">
        <f t="shared" si="1"/>
        <v>0</v>
      </c>
      <c r="K1073" s="52">
        <f t="array" ref="K1073">IF(B1073="","",IFERROR(XLOOKUP(B1073,DATA!$B$4:$B$2103,DATA!$N$4:$N$2103,0,0,1),0))</f>
        <v>0</v>
      </c>
      <c r="L1073" s="86">
        <f t="shared" si="2"/>
        <v>0</v>
      </c>
      <c r="M1073" s="52">
        <f t="array" ref="M1073">IF(B1073="","",IFERROR(XLOOKUP(B1073,DATA!$B$4:$B$2103,DATA!$P$4:$P$2103,0,0,1),0))</f>
        <v>0</v>
      </c>
      <c r="N1073" s="52">
        <f t="shared" si="3"/>
        <v>0</v>
      </c>
      <c r="O1073" s="52">
        <f t="shared" si="4"/>
        <v>0</v>
      </c>
      <c r="P1073" s="52" t="str">
        <f t="shared" si="5"/>
        <v/>
      </c>
      <c r="Q1073" s="52" t="str">
        <f t="shared" si="6"/>
        <v>CRITICO</v>
      </c>
      <c r="R1073" s="52" t="str">
        <f t="shared" si="7"/>
        <v>PEDIR INMEDIATAMENTE</v>
      </c>
      <c r="S1073" s="52">
        <f t="shared" si="8"/>
        <v>0</v>
      </c>
      <c r="T1073" s="53">
        <f t="shared" si="9"/>
        <v>0</v>
      </c>
      <c r="U1073" s="52" t="str">
        <f t="array" ref="U1073">IF(B1073="","",IFERROR(XLOOKUP(B1073,DATA!$B$4:$B$2103,DATA!$M$4:$M$2103,"",0,1),""))</f>
        <v>A</v>
      </c>
      <c r="V1073" s="52" t="str">
        <f t="array" ref="V1073">IF(B1073="","",IFERROR(XLOOKUP(B1073,DATA!$B$4:$B$2103,DATA!$X$4:$X$2103,"",0,1),""))</f>
        <v>A1</v>
      </c>
      <c r="W1073" s="52" t="str">
        <f t="array" ref="W1073">IF(B1073="","",IFERROR(XLOOKUP(B1073,DATA!$B$4:$B$2103,DATA!$H$4:$H$2103,"",0,1),""))</f>
        <v>CARROCERIA</v>
      </c>
      <c r="X1073" s="52" t="str">
        <f t="shared" si="10"/>
        <v>1-MAXIMA</v>
      </c>
      <c r="Y1073" s="87" t="str">
        <f t="shared" si="11"/>
        <v/>
      </c>
      <c r="Z1073" s="52">
        <f t="shared" si="12"/>
        <v>80110195</v>
      </c>
    </row>
    <row r="1074" ht="15.75" customHeight="1">
      <c r="B1074" s="47">
        <f>IF(DATA!B1074="","",DATA!B1074)</f>
        <v>80110196</v>
      </c>
      <c r="C1074" s="47">
        <f t="array" ref="C1074">IF(B1074="","",IFERROR(XLOOKUP(B1074,DATA!$B$4:$B$2103,DATA!$D$4:$D$2103,"",0,1),""))</f>
        <v>11272158</v>
      </c>
      <c r="D1074" s="47" t="str">
        <f t="array" ref="D1074">IF(B1074="","",IFERROR(XLOOKUP(B1074,DATA!$B$4:$B$2103,DATA!$C$4:$C$2103,"",0,1),""))</f>
        <v>PANEL REVESTIMIENTO FALDON ITEM 34 900*520</v>
      </c>
      <c r="E1074" s="47">
        <f t="array" ref="E1074">IF(B1074="","",IFERROR(XLOOKUP(B1074,DATA!$B$4:$B$2103,DATA!$W$4:$W$2103,"",0,1),""))</f>
        <v>830092963</v>
      </c>
      <c r="F1074" s="47" t="str">
        <f t="array" ref="F1074">IF(B1074="","",IFERROR(XLOOKUP(E1074,PROVEEDORES!$A$2:$A$200,PROVEEDORES!$B$2:$B$200,"NO ENCONTRADO",0,1),""))</f>
        <v>SUPERPOLO S.A.S</v>
      </c>
      <c r="G1074" s="47" t="str">
        <f t="array" ref="G1074">IF(B1074="","",IFERROR(XLOOKUP(B1074,DATA!$B$4:$B$2103,DATA!$L$4:$L$2103,"",0,1),""))</f>
        <v>UND</v>
      </c>
      <c r="H1074" s="47">
        <f t="array" ref="H1074">IF(B1074="","",IFERROR(XLOOKUP(B1074,DATA!$B$4:$B$2103,DATA!$E$4:$E$2103,0,0,1),0))</f>
        <v>0</v>
      </c>
      <c r="I1074" s="48">
        <f t="array" ref="I1074">IF(B1074="","",IFERROR(XLOOKUP(B1074,DATA!$B$4:$B$2103,DATA!$F$4:$F$2103,0,0,1),0))</f>
        <v>0</v>
      </c>
      <c r="J1074" s="48">
        <f t="shared" si="1"/>
        <v>0</v>
      </c>
      <c r="K1074" s="47">
        <f t="array" ref="K1074">IF(B1074="","",IFERROR(XLOOKUP(B1074,DATA!$B$4:$B$2103,DATA!$N$4:$N$2103,0,0,1),0))</f>
        <v>0</v>
      </c>
      <c r="L1074" s="85">
        <f t="shared" si="2"/>
        <v>0</v>
      </c>
      <c r="M1074" s="47">
        <f t="array" ref="M1074">IF(B1074="","",IFERROR(XLOOKUP(B1074,DATA!$B$4:$B$2103,DATA!$P$4:$P$2103,0,0,1),0))</f>
        <v>0</v>
      </c>
      <c r="N1074" s="47">
        <f t="shared" si="3"/>
        <v>0</v>
      </c>
      <c r="O1074" s="47">
        <f t="shared" si="4"/>
        <v>0</v>
      </c>
      <c r="P1074" s="47" t="str">
        <f t="shared" si="5"/>
        <v/>
      </c>
      <c r="Q1074" s="47" t="str">
        <f t="shared" si="6"/>
        <v>CRITICO</v>
      </c>
      <c r="R1074" s="47" t="str">
        <f t="shared" si="7"/>
        <v>PEDIR INMEDIATAMENTE</v>
      </c>
      <c r="S1074" s="47">
        <f t="shared" si="8"/>
        <v>0</v>
      </c>
      <c r="T1074" s="48">
        <f t="shared" si="9"/>
        <v>0</v>
      </c>
      <c r="U1074" s="47" t="str">
        <f t="array" ref="U1074">IF(B1074="","",IFERROR(XLOOKUP(B1074,DATA!$B$4:$B$2103,DATA!$M$4:$M$2103,"",0,1),""))</f>
        <v>A</v>
      </c>
      <c r="V1074" s="47" t="str">
        <f t="array" ref="V1074">IF(B1074="","",IFERROR(XLOOKUP(B1074,DATA!$B$4:$B$2103,DATA!$X$4:$X$2103,"",0,1),""))</f>
        <v>A1</v>
      </c>
      <c r="W1074" s="47" t="str">
        <f t="array" ref="W1074">IF(B1074="","",IFERROR(XLOOKUP(B1074,DATA!$B$4:$B$2103,DATA!$H$4:$H$2103,"",0,1),""))</f>
        <v>CARROCERIA</v>
      </c>
      <c r="X1074" s="47" t="str">
        <f t="shared" si="10"/>
        <v>1-MAXIMA</v>
      </c>
      <c r="Y1074" s="65" t="str">
        <f t="shared" si="11"/>
        <v/>
      </c>
      <c r="Z1074" s="47">
        <f t="shared" si="12"/>
        <v>80110196</v>
      </c>
    </row>
    <row r="1075" ht="15.75" customHeight="1">
      <c r="B1075" s="52">
        <f>IF(DATA!B1075="","",DATA!B1075)</f>
        <v>80110197</v>
      </c>
      <c r="C1075" s="52">
        <f t="array" ref="C1075">IF(B1075="","",IFERROR(XLOOKUP(B1075,DATA!$B$4:$B$2103,DATA!$D$4:$D$2103,"",0,1),""))</f>
        <v>11272241</v>
      </c>
      <c r="D1075" s="52" t="str">
        <f t="array" ref="D1075">IF(B1075="","",IFERROR(XLOOKUP(B1075,DATA!$B$4:$B$2103,DATA!$C$4:$C$2103,"",0,1),""))</f>
        <v>PANEL REVESTIMIENTO FALDON ITEM 35 1300*200</v>
      </c>
      <c r="E1075" s="52">
        <f t="array" ref="E1075">IF(B1075="","",IFERROR(XLOOKUP(B1075,DATA!$B$4:$B$2103,DATA!$W$4:$W$2103,"",0,1),""))</f>
        <v>830092963</v>
      </c>
      <c r="F1075" s="52" t="str">
        <f t="array" ref="F1075">IF(B1075="","",IFERROR(XLOOKUP(E1075,PROVEEDORES!$A$2:$A$200,PROVEEDORES!$B$2:$B$200,"NO ENCONTRADO",0,1),""))</f>
        <v>SUPERPOLO S.A.S</v>
      </c>
      <c r="G1075" s="52" t="str">
        <f t="array" ref="G1075">IF(B1075="","",IFERROR(XLOOKUP(B1075,DATA!$B$4:$B$2103,DATA!$L$4:$L$2103,"",0,1),""))</f>
        <v>UND</v>
      </c>
      <c r="H1075" s="52">
        <f t="array" ref="H1075">IF(B1075="","",IFERROR(XLOOKUP(B1075,DATA!$B$4:$B$2103,DATA!$E$4:$E$2103,0,0,1),0))</f>
        <v>0</v>
      </c>
      <c r="I1075" s="53">
        <f t="array" ref="I1075">IF(B1075="","",IFERROR(XLOOKUP(B1075,DATA!$B$4:$B$2103,DATA!$F$4:$F$2103,0,0,1),0))</f>
        <v>0</v>
      </c>
      <c r="J1075" s="53">
        <f t="shared" si="1"/>
        <v>0</v>
      </c>
      <c r="K1075" s="52">
        <f t="array" ref="K1075">IF(B1075="","",IFERROR(XLOOKUP(B1075,DATA!$B$4:$B$2103,DATA!$N$4:$N$2103,0,0,1),0))</f>
        <v>0</v>
      </c>
      <c r="L1075" s="86">
        <f t="shared" si="2"/>
        <v>0</v>
      </c>
      <c r="M1075" s="52">
        <f t="array" ref="M1075">IF(B1075="","",IFERROR(XLOOKUP(B1075,DATA!$B$4:$B$2103,DATA!$P$4:$P$2103,0,0,1),0))</f>
        <v>0</v>
      </c>
      <c r="N1075" s="52">
        <f t="shared" si="3"/>
        <v>0</v>
      </c>
      <c r="O1075" s="52">
        <f t="shared" si="4"/>
        <v>0</v>
      </c>
      <c r="P1075" s="52" t="str">
        <f t="shared" si="5"/>
        <v/>
      </c>
      <c r="Q1075" s="52" t="str">
        <f t="shared" si="6"/>
        <v>CRITICO</v>
      </c>
      <c r="R1075" s="52" t="str">
        <f t="shared" si="7"/>
        <v>PEDIR INMEDIATAMENTE</v>
      </c>
      <c r="S1075" s="52">
        <f t="shared" si="8"/>
        <v>0</v>
      </c>
      <c r="T1075" s="53">
        <f t="shared" si="9"/>
        <v>0</v>
      </c>
      <c r="U1075" s="52" t="str">
        <f t="array" ref="U1075">IF(B1075="","",IFERROR(XLOOKUP(B1075,DATA!$B$4:$B$2103,DATA!$M$4:$M$2103,"",0,1),""))</f>
        <v>A</v>
      </c>
      <c r="V1075" s="52" t="str">
        <f t="array" ref="V1075">IF(B1075="","",IFERROR(XLOOKUP(B1075,DATA!$B$4:$B$2103,DATA!$X$4:$X$2103,"",0,1),""))</f>
        <v>A1</v>
      </c>
      <c r="W1075" s="52" t="str">
        <f t="array" ref="W1075">IF(B1075="","",IFERROR(XLOOKUP(B1075,DATA!$B$4:$B$2103,DATA!$H$4:$H$2103,"",0,1),""))</f>
        <v>CARROCERIA</v>
      </c>
      <c r="X1075" s="52" t="str">
        <f t="shared" si="10"/>
        <v>1-MAXIMA</v>
      </c>
      <c r="Y1075" s="87" t="str">
        <f t="shared" si="11"/>
        <v/>
      </c>
      <c r="Z1075" s="52">
        <f t="shared" si="12"/>
        <v>80110197</v>
      </c>
    </row>
    <row r="1076" ht="15.75" customHeight="1">
      <c r="B1076" s="47">
        <f>IF(DATA!B1076="","",DATA!B1076)</f>
        <v>80110198</v>
      </c>
      <c r="C1076" s="47">
        <f t="array" ref="C1076">IF(B1076="","",IFERROR(XLOOKUP(B1076,DATA!$B$4:$B$2103,DATA!$D$4:$D$2103,"",0,1),""))</f>
        <v>11272248</v>
      </c>
      <c r="D1076" s="47" t="str">
        <f t="array" ref="D1076">IF(B1076="","",IFERROR(XLOOKUP(B1076,DATA!$B$4:$B$2103,DATA!$C$4:$C$2103,"",0,1),""))</f>
        <v>PANEL REVESTIMIENTO FALDON ITEM 36 1250*520</v>
      </c>
      <c r="E1076" s="47">
        <f t="array" ref="E1076">IF(B1076="","",IFERROR(XLOOKUP(B1076,DATA!$B$4:$B$2103,DATA!$W$4:$W$2103,"",0,1),""))</f>
        <v>830092963</v>
      </c>
      <c r="F1076" s="47" t="str">
        <f t="array" ref="F1076">IF(B1076="","",IFERROR(XLOOKUP(E1076,PROVEEDORES!$A$2:$A$200,PROVEEDORES!$B$2:$B$200,"NO ENCONTRADO",0,1),""))</f>
        <v>SUPERPOLO S.A.S</v>
      </c>
      <c r="G1076" s="47" t="str">
        <f t="array" ref="G1076">IF(B1076="","",IFERROR(XLOOKUP(B1076,DATA!$B$4:$B$2103,DATA!$L$4:$L$2103,"",0,1),""))</f>
        <v>UND</v>
      </c>
      <c r="H1076" s="47">
        <f t="array" ref="H1076">IF(B1076="","",IFERROR(XLOOKUP(B1076,DATA!$B$4:$B$2103,DATA!$E$4:$E$2103,0,0,1),0))</f>
        <v>0</v>
      </c>
      <c r="I1076" s="48">
        <f t="array" ref="I1076">IF(B1076="","",IFERROR(XLOOKUP(B1076,DATA!$B$4:$B$2103,DATA!$F$4:$F$2103,0,0,1),0))</f>
        <v>105800.5</v>
      </c>
      <c r="J1076" s="48">
        <f t="shared" si="1"/>
        <v>0</v>
      </c>
      <c r="K1076" s="47">
        <f t="array" ref="K1076">IF(B1076="","",IFERROR(XLOOKUP(B1076,DATA!$B$4:$B$2103,DATA!$N$4:$N$2103,0,0,1),0))</f>
        <v>1</v>
      </c>
      <c r="L1076" s="85">
        <f t="shared" si="2"/>
        <v>0.002739726027</v>
      </c>
      <c r="M1076" s="47">
        <f t="array" ref="M1076">IF(B1076="","",IFERROR(XLOOKUP(B1076,DATA!$B$4:$B$2103,DATA!$P$4:$P$2103,0,0,1),0))</f>
        <v>0</v>
      </c>
      <c r="N1076" s="47">
        <f t="shared" si="3"/>
        <v>0</v>
      </c>
      <c r="O1076" s="47">
        <f t="shared" si="4"/>
        <v>0</v>
      </c>
      <c r="P1076" s="47">
        <f t="shared" si="5"/>
        <v>0</v>
      </c>
      <c r="Q1076" s="47" t="str">
        <f t="shared" si="6"/>
        <v>CRITICO</v>
      </c>
      <c r="R1076" s="47" t="str">
        <f t="shared" si="7"/>
        <v>PEDIR INMEDIATAMENTE</v>
      </c>
      <c r="S1076" s="47">
        <f t="shared" si="8"/>
        <v>0</v>
      </c>
      <c r="T1076" s="48">
        <f t="shared" si="9"/>
        <v>0</v>
      </c>
      <c r="U1076" s="47" t="str">
        <f t="array" ref="U1076">IF(B1076="","",IFERROR(XLOOKUP(B1076,DATA!$B$4:$B$2103,DATA!$M$4:$M$2103,"",0,1),""))</f>
        <v>A</v>
      </c>
      <c r="V1076" s="47" t="str">
        <f t="array" ref="V1076">IF(B1076="","",IFERROR(XLOOKUP(B1076,DATA!$B$4:$B$2103,DATA!$X$4:$X$2103,"",0,1),""))</f>
        <v>SU01D0210</v>
      </c>
      <c r="W1076" s="47" t="str">
        <f t="array" ref="W1076">IF(B1076="","",IFERROR(XLOOKUP(B1076,DATA!$B$4:$B$2103,DATA!$H$4:$H$2103,"",0,1),""))</f>
        <v>CARROCERIA</v>
      </c>
      <c r="X1076" s="47" t="str">
        <f t="shared" si="10"/>
        <v>1-MAXIMA</v>
      </c>
      <c r="Y1076" s="65">
        <f t="shared" si="11"/>
        <v>1.01076</v>
      </c>
      <c r="Z1076" s="47">
        <f t="shared" si="12"/>
        <v>80110198</v>
      </c>
    </row>
    <row r="1077" ht="15.75" customHeight="1">
      <c r="B1077" s="52">
        <f>IF(DATA!B1077="","",DATA!B1077)</f>
        <v>80110199</v>
      </c>
      <c r="C1077" s="52">
        <f t="array" ref="C1077">IF(B1077="","",IFERROR(XLOOKUP(B1077,DATA!$B$4:$B$2103,DATA!$D$4:$D$2103,"",0,1),""))</f>
        <v>11272330</v>
      </c>
      <c r="D1077" s="52" t="str">
        <f t="array" ref="D1077">IF(B1077="","",IFERROR(XLOOKUP(B1077,DATA!$B$4:$B$2103,DATA!$C$4:$C$2103,"",0,1),""))</f>
        <v>PANEL REVESTIMIENTO FALDON ITEM 37 1480*520</v>
      </c>
      <c r="E1077" s="52">
        <f t="array" ref="E1077">IF(B1077="","",IFERROR(XLOOKUP(B1077,DATA!$B$4:$B$2103,DATA!$W$4:$W$2103,"",0,1),""))</f>
        <v>830092963</v>
      </c>
      <c r="F1077" s="52" t="str">
        <f t="array" ref="F1077">IF(B1077="","",IFERROR(XLOOKUP(E1077,PROVEEDORES!$A$2:$A$200,PROVEEDORES!$B$2:$B$200,"NO ENCONTRADO",0,1),""))</f>
        <v>SUPERPOLO S.A.S</v>
      </c>
      <c r="G1077" s="52" t="str">
        <f t="array" ref="G1077">IF(B1077="","",IFERROR(XLOOKUP(B1077,DATA!$B$4:$B$2103,DATA!$L$4:$L$2103,"",0,1),""))</f>
        <v>UND</v>
      </c>
      <c r="H1077" s="52">
        <f t="array" ref="H1077">IF(B1077="","",IFERROR(XLOOKUP(B1077,DATA!$B$4:$B$2103,DATA!$E$4:$E$2103,0,0,1),0))</f>
        <v>0</v>
      </c>
      <c r="I1077" s="53">
        <f t="array" ref="I1077">IF(B1077="","",IFERROR(XLOOKUP(B1077,DATA!$B$4:$B$2103,DATA!$F$4:$F$2103,0,0,1),0))</f>
        <v>0</v>
      </c>
      <c r="J1077" s="53">
        <f t="shared" si="1"/>
        <v>0</v>
      </c>
      <c r="K1077" s="52">
        <f t="array" ref="K1077">IF(B1077="","",IFERROR(XLOOKUP(B1077,DATA!$B$4:$B$2103,DATA!$N$4:$N$2103,0,0,1),0))</f>
        <v>0</v>
      </c>
      <c r="L1077" s="86">
        <f t="shared" si="2"/>
        <v>0</v>
      </c>
      <c r="M1077" s="52">
        <f t="array" ref="M1077">IF(B1077="","",IFERROR(XLOOKUP(B1077,DATA!$B$4:$B$2103,DATA!$P$4:$P$2103,0,0,1),0))</f>
        <v>0</v>
      </c>
      <c r="N1077" s="52">
        <f t="shared" si="3"/>
        <v>0</v>
      </c>
      <c r="O1077" s="52">
        <f t="shared" si="4"/>
        <v>0</v>
      </c>
      <c r="P1077" s="52" t="str">
        <f t="shared" si="5"/>
        <v/>
      </c>
      <c r="Q1077" s="52" t="str">
        <f t="shared" si="6"/>
        <v>CRITICO</v>
      </c>
      <c r="R1077" s="52" t="str">
        <f t="shared" si="7"/>
        <v>PEDIR INMEDIATAMENTE</v>
      </c>
      <c r="S1077" s="52">
        <f t="shared" si="8"/>
        <v>0</v>
      </c>
      <c r="T1077" s="53">
        <f t="shared" si="9"/>
        <v>0</v>
      </c>
      <c r="U1077" s="52" t="str">
        <f t="array" ref="U1077">IF(B1077="","",IFERROR(XLOOKUP(B1077,DATA!$B$4:$B$2103,DATA!$M$4:$M$2103,"",0,1),""))</f>
        <v>A</v>
      </c>
      <c r="V1077" s="52" t="str">
        <f t="array" ref="V1077">IF(B1077="","",IFERROR(XLOOKUP(B1077,DATA!$B$4:$B$2103,DATA!$X$4:$X$2103,"",0,1),""))</f>
        <v>A1</v>
      </c>
      <c r="W1077" s="52" t="str">
        <f t="array" ref="W1077">IF(B1077="","",IFERROR(XLOOKUP(B1077,DATA!$B$4:$B$2103,DATA!$H$4:$H$2103,"",0,1),""))</f>
        <v>CARROCERIA</v>
      </c>
      <c r="X1077" s="52" t="str">
        <f t="shared" si="10"/>
        <v>1-MAXIMA</v>
      </c>
      <c r="Y1077" s="87" t="str">
        <f t="shared" si="11"/>
        <v/>
      </c>
      <c r="Z1077" s="52">
        <f t="shared" si="12"/>
        <v>80110199</v>
      </c>
    </row>
    <row r="1078" ht="15.75" customHeight="1">
      <c r="B1078" s="47">
        <f>IF(DATA!B1078="","",DATA!B1078)</f>
        <v>80110200</v>
      </c>
      <c r="C1078" s="47">
        <f t="array" ref="C1078">IF(B1078="","",IFERROR(XLOOKUP(B1078,DATA!$B$4:$B$2103,DATA!$D$4:$D$2103,"",0,1),""))</f>
        <v>11272332</v>
      </c>
      <c r="D1078" s="47" t="str">
        <f t="array" ref="D1078">IF(B1078="","",IFERROR(XLOOKUP(B1078,DATA!$B$4:$B$2103,DATA!$C$4:$C$2103,"",0,1),""))</f>
        <v>PANEL REVESTIMIENTO FALDON ITEM 38 1020*520</v>
      </c>
      <c r="E1078" s="47">
        <f t="array" ref="E1078">IF(B1078="","",IFERROR(XLOOKUP(B1078,DATA!$B$4:$B$2103,DATA!$W$4:$W$2103,"",0,1),""))</f>
        <v>830092963</v>
      </c>
      <c r="F1078" s="47" t="str">
        <f t="array" ref="F1078">IF(B1078="","",IFERROR(XLOOKUP(E1078,PROVEEDORES!$A$2:$A$200,PROVEEDORES!$B$2:$B$200,"NO ENCONTRADO",0,1),""))</f>
        <v>SUPERPOLO S.A.S</v>
      </c>
      <c r="G1078" s="47" t="str">
        <f t="array" ref="G1078">IF(B1078="","",IFERROR(XLOOKUP(B1078,DATA!$B$4:$B$2103,DATA!$L$4:$L$2103,"",0,1),""))</f>
        <v>UND</v>
      </c>
      <c r="H1078" s="47">
        <f t="array" ref="H1078">IF(B1078="","",IFERROR(XLOOKUP(B1078,DATA!$B$4:$B$2103,DATA!$E$4:$E$2103,0,0,1),0))</f>
        <v>0</v>
      </c>
      <c r="I1078" s="48">
        <f t="array" ref="I1078">IF(B1078="","",IFERROR(XLOOKUP(B1078,DATA!$B$4:$B$2103,DATA!$F$4:$F$2103,0,0,1),0))</f>
        <v>0</v>
      </c>
      <c r="J1078" s="48">
        <f t="shared" si="1"/>
        <v>0</v>
      </c>
      <c r="K1078" s="47">
        <f t="array" ref="K1078">IF(B1078="","",IFERROR(XLOOKUP(B1078,DATA!$B$4:$B$2103,DATA!$N$4:$N$2103,0,0,1),0))</f>
        <v>0</v>
      </c>
      <c r="L1078" s="85">
        <f t="shared" si="2"/>
        <v>0</v>
      </c>
      <c r="M1078" s="47">
        <f t="array" ref="M1078">IF(B1078="","",IFERROR(XLOOKUP(B1078,DATA!$B$4:$B$2103,DATA!$P$4:$P$2103,0,0,1),0))</f>
        <v>0</v>
      </c>
      <c r="N1078" s="47">
        <f t="shared" si="3"/>
        <v>0</v>
      </c>
      <c r="O1078" s="47">
        <f t="shared" si="4"/>
        <v>0</v>
      </c>
      <c r="P1078" s="47" t="str">
        <f t="shared" si="5"/>
        <v/>
      </c>
      <c r="Q1078" s="47" t="str">
        <f t="shared" si="6"/>
        <v>CRITICO</v>
      </c>
      <c r="R1078" s="47" t="str">
        <f t="shared" si="7"/>
        <v>PEDIR INMEDIATAMENTE</v>
      </c>
      <c r="S1078" s="47">
        <f t="shared" si="8"/>
        <v>0</v>
      </c>
      <c r="T1078" s="48">
        <f t="shared" si="9"/>
        <v>0</v>
      </c>
      <c r="U1078" s="47" t="str">
        <f t="array" ref="U1078">IF(B1078="","",IFERROR(XLOOKUP(B1078,DATA!$B$4:$B$2103,DATA!$M$4:$M$2103,"",0,1),""))</f>
        <v>A</v>
      </c>
      <c r="V1078" s="47" t="str">
        <f t="array" ref="V1078">IF(B1078="","",IFERROR(XLOOKUP(B1078,DATA!$B$4:$B$2103,DATA!$X$4:$X$2103,"",0,1),""))</f>
        <v>A1</v>
      </c>
      <c r="W1078" s="47" t="str">
        <f t="array" ref="W1078">IF(B1078="","",IFERROR(XLOOKUP(B1078,DATA!$B$4:$B$2103,DATA!$H$4:$H$2103,"",0,1),""))</f>
        <v>CARROCERIA</v>
      </c>
      <c r="X1078" s="47" t="str">
        <f t="shared" si="10"/>
        <v>1-MAXIMA</v>
      </c>
      <c r="Y1078" s="65" t="str">
        <f t="shared" si="11"/>
        <v/>
      </c>
      <c r="Z1078" s="47">
        <f t="shared" si="12"/>
        <v>80110200</v>
      </c>
    </row>
    <row r="1079" ht="15.75" customHeight="1">
      <c r="B1079" s="52">
        <f>IF(DATA!B1079="","",DATA!B1079)</f>
        <v>80110201</v>
      </c>
      <c r="C1079" s="52">
        <f t="array" ref="C1079">IF(B1079="","",IFERROR(XLOOKUP(B1079,DATA!$B$4:$B$2103,DATA!$D$4:$D$2103,"",0,1),""))</f>
        <v>11272333</v>
      </c>
      <c r="D1079" s="52" t="str">
        <f t="array" ref="D1079">IF(B1079="","",IFERROR(XLOOKUP(B1079,DATA!$B$4:$B$2103,DATA!$C$4:$C$2103,"",0,1),""))</f>
        <v>PANEL REVESTIMIENTO FALDON ITEM 39 863*520</v>
      </c>
      <c r="E1079" s="52">
        <f t="array" ref="E1079">IF(B1079="","",IFERROR(XLOOKUP(B1079,DATA!$B$4:$B$2103,DATA!$W$4:$W$2103,"",0,1),""))</f>
        <v>830092963</v>
      </c>
      <c r="F1079" s="52" t="str">
        <f t="array" ref="F1079">IF(B1079="","",IFERROR(XLOOKUP(E1079,PROVEEDORES!$A$2:$A$200,PROVEEDORES!$B$2:$B$200,"NO ENCONTRADO",0,1),""))</f>
        <v>SUPERPOLO S.A.S</v>
      </c>
      <c r="G1079" s="52" t="str">
        <f t="array" ref="G1079">IF(B1079="","",IFERROR(XLOOKUP(B1079,DATA!$B$4:$B$2103,DATA!$L$4:$L$2103,"",0,1),""))</f>
        <v>UND</v>
      </c>
      <c r="H1079" s="52">
        <f t="array" ref="H1079">IF(B1079="","",IFERROR(XLOOKUP(B1079,DATA!$B$4:$B$2103,DATA!$E$4:$E$2103,0,0,1),0))</f>
        <v>1</v>
      </c>
      <c r="I1079" s="53">
        <f t="array" ref="I1079">IF(B1079="","",IFERROR(XLOOKUP(B1079,DATA!$B$4:$B$2103,DATA!$F$4:$F$2103,0,0,1),0))</f>
        <v>139500.1</v>
      </c>
      <c r="J1079" s="53">
        <f t="shared" si="1"/>
        <v>139500.1</v>
      </c>
      <c r="K1079" s="52">
        <f t="array" ref="K1079">IF(B1079="","",IFERROR(XLOOKUP(B1079,DATA!$B$4:$B$2103,DATA!$N$4:$N$2103,0,0,1),0))</f>
        <v>0</v>
      </c>
      <c r="L1079" s="86">
        <f t="shared" si="2"/>
        <v>0</v>
      </c>
      <c r="M1079" s="52">
        <f t="array" ref="M1079">IF(B1079="","",IFERROR(XLOOKUP(B1079,DATA!$B$4:$B$2103,DATA!$P$4:$P$2103,0,0,1),0))</f>
        <v>0</v>
      </c>
      <c r="N1079" s="52">
        <f t="shared" si="3"/>
        <v>0</v>
      </c>
      <c r="O1079" s="52">
        <f t="shared" si="4"/>
        <v>0</v>
      </c>
      <c r="P1079" s="52" t="str">
        <f t="shared" si="5"/>
        <v/>
      </c>
      <c r="Q1079" s="52" t="str">
        <f t="shared" si="6"/>
        <v>EXCESO</v>
      </c>
      <c r="R1079" s="52" t="str">
        <f t="shared" si="7"/>
        <v>EVALUAR REDUCCION</v>
      </c>
      <c r="S1079" s="52">
        <f t="shared" si="8"/>
        <v>0</v>
      </c>
      <c r="T1079" s="53">
        <f t="shared" si="9"/>
        <v>0</v>
      </c>
      <c r="U1079" s="52" t="str">
        <f t="array" ref="U1079">IF(B1079="","",IFERROR(XLOOKUP(B1079,DATA!$B$4:$B$2103,DATA!$M$4:$M$2103,"",0,1),""))</f>
        <v>A</v>
      </c>
      <c r="V1079" s="52" t="str">
        <f t="array" ref="V1079">IF(B1079="","",IFERROR(XLOOKUP(B1079,DATA!$B$4:$B$2103,DATA!$X$4:$X$2103,"",0,1),""))</f>
        <v>SU01C0206</v>
      </c>
      <c r="W1079" s="52" t="str">
        <f t="array" ref="W1079">IF(B1079="","",IFERROR(XLOOKUP(B1079,DATA!$B$4:$B$2103,DATA!$H$4:$H$2103,"",0,1),""))</f>
        <v>CARROCERIA</v>
      </c>
      <c r="X1079" s="52" t="str">
        <f t="shared" si="10"/>
        <v>2-ALTA</v>
      </c>
      <c r="Y1079" s="87" t="str">
        <f t="shared" si="11"/>
        <v/>
      </c>
      <c r="Z1079" s="52" t="str">
        <f t="shared" si="12"/>
        <v/>
      </c>
    </row>
    <row r="1080" ht="15.75" customHeight="1">
      <c r="B1080" s="47">
        <f>IF(DATA!B1080="","",DATA!B1080)</f>
        <v>80110202</v>
      </c>
      <c r="C1080" s="47">
        <f t="array" ref="C1080">IF(B1080="","",IFERROR(XLOOKUP(B1080,DATA!$B$4:$B$2103,DATA!$D$4:$D$2103,"",0,1),""))</f>
        <v>11392265</v>
      </c>
      <c r="D1080" s="47" t="str">
        <f t="array" ref="D1080">IF(B1080="","",IFERROR(XLOOKUP(B1080,DATA!$B$4:$B$2103,DATA!$C$4:$C$2103,"",0,1),""))</f>
        <v>PANEL REVESTIMIENTO FALDON ITEM 34 100*470</v>
      </c>
      <c r="E1080" s="47">
        <f t="array" ref="E1080">IF(B1080="","",IFERROR(XLOOKUP(B1080,DATA!$B$4:$B$2103,DATA!$W$4:$W$2103,"",0,1),""))</f>
        <v>830092963</v>
      </c>
      <c r="F1080" s="47" t="str">
        <f t="array" ref="F1080">IF(B1080="","",IFERROR(XLOOKUP(E1080,PROVEEDORES!$A$2:$A$200,PROVEEDORES!$B$2:$B$200,"NO ENCONTRADO",0,1),""))</f>
        <v>SUPERPOLO S.A.S</v>
      </c>
      <c r="G1080" s="47" t="str">
        <f t="array" ref="G1080">IF(B1080="","",IFERROR(XLOOKUP(B1080,DATA!$B$4:$B$2103,DATA!$L$4:$L$2103,"",0,1),""))</f>
        <v>UND</v>
      </c>
      <c r="H1080" s="47">
        <f t="array" ref="H1080">IF(B1080="","",IFERROR(XLOOKUP(B1080,DATA!$B$4:$B$2103,DATA!$E$4:$E$2103,0,0,1),0))</f>
        <v>0</v>
      </c>
      <c r="I1080" s="48">
        <f t="array" ref="I1080">IF(B1080="","",IFERROR(XLOOKUP(B1080,DATA!$B$4:$B$2103,DATA!$F$4:$F$2103,0,0,1),0))</f>
        <v>0</v>
      </c>
      <c r="J1080" s="48">
        <f t="shared" si="1"/>
        <v>0</v>
      </c>
      <c r="K1080" s="47">
        <f t="array" ref="K1080">IF(B1080="","",IFERROR(XLOOKUP(B1080,DATA!$B$4:$B$2103,DATA!$N$4:$N$2103,0,0,1),0))</f>
        <v>0</v>
      </c>
      <c r="L1080" s="85">
        <f t="shared" si="2"/>
        <v>0</v>
      </c>
      <c r="M1080" s="47">
        <f t="array" ref="M1080">IF(B1080="","",IFERROR(XLOOKUP(B1080,DATA!$B$4:$B$2103,DATA!$P$4:$P$2103,0,0,1),0))</f>
        <v>0</v>
      </c>
      <c r="N1080" s="47">
        <f t="shared" si="3"/>
        <v>0</v>
      </c>
      <c r="O1080" s="47">
        <f t="shared" si="4"/>
        <v>0</v>
      </c>
      <c r="P1080" s="47" t="str">
        <f t="shared" si="5"/>
        <v/>
      </c>
      <c r="Q1080" s="47" t="str">
        <f t="shared" si="6"/>
        <v>CRITICO</v>
      </c>
      <c r="R1080" s="47" t="str">
        <f t="shared" si="7"/>
        <v>PEDIR INMEDIATAMENTE</v>
      </c>
      <c r="S1080" s="47">
        <f t="shared" si="8"/>
        <v>0</v>
      </c>
      <c r="T1080" s="48">
        <f t="shared" si="9"/>
        <v>0</v>
      </c>
      <c r="U1080" s="47" t="str">
        <f t="array" ref="U1080">IF(B1080="","",IFERROR(XLOOKUP(B1080,DATA!$B$4:$B$2103,DATA!$M$4:$M$2103,"",0,1),""))</f>
        <v>A</v>
      </c>
      <c r="V1080" s="47" t="str">
        <f t="array" ref="V1080">IF(B1080="","",IFERROR(XLOOKUP(B1080,DATA!$B$4:$B$2103,DATA!$X$4:$X$2103,"",0,1),""))</f>
        <v>A1</v>
      </c>
      <c r="W1080" s="47" t="str">
        <f t="array" ref="W1080">IF(B1080="","",IFERROR(XLOOKUP(B1080,DATA!$B$4:$B$2103,DATA!$H$4:$H$2103,"",0,1),""))</f>
        <v>CARROCERIA</v>
      </c>
      <c r="X1080" s="47" t="str">
        <f t="shared" si="10"/>
        <v>1-MAXIMA</v>
      </c>
      <c r="Y1080" s="65" t="str">
        <f t="shared" si="11"/>
        <v/>
      </c>
      <c r="Z1080" s="47">
        <f t="shared" si="12"/>
        <v>80110202</v>
      </c>
    </row>
    <row r="1081" ht="15.75" customHeight="1">
      <c r="B1081" s="52">
        <f>IF(DATA!B1081="","",DATA!B1081)</f>
        <v>80110203</v>
      </c>
      <c r="C1081" s="52">
        <f t="array" ref="C1081">IF(B1081="","",IFERROR(XLOOKUP(B1081,DATA!$B$4:$B$2103,DATA!$D$4:$D$2103,"",0,1),""))</f>
        <v>11392284</v>
      </c>
      <c r="D1081" s="52" t="str">
        <f t="array" ref="D1081">IF(B1081="","",IFERROR(XLOOKUP(B1081,DATA!$B$4:$B$2103,DATA!$C$4:$C$2103,"",0,1),""))</f>
        <v>PANEL REVESTIMIENTO FALDON ITEM 35 90*1660</v>
      </c>
      <c r="E1081" s="52">
        <f t="array" ref="E1081">IF(B1081="","",IFERROR(XLOOKUP(B1081,DATA!$B$4:$B$2103,DATA!$W$4:$W$2103,"",0,1),""))</f>
        <v>830092963</v>
      </c>
      <c r="F1081" s="52" t="str">
        <f t="array" ref="F1081">IF(B1081="","",IFERROR(XLOOKUP(E1081,PROVEEDORES!$A$2:$A$200,PROVEEDORES!$B$2:$B$200,"NO ENCONTRADO",0,1),""))</f>
        <v>SUPERPOLO S.A.S</v>
      </c>
      <c r="G1081" s="52" t="str">
        <f t="array" ref="G1081">IF(B1081="","",IFERROR(XLOOKUP(B1081,DATA!$B$4:$B$2103,DATA!$L$4:$L$2103,"",0,1),""))</f>
        <v>UND</v>
      </c>
      <c r="H1081" s="52">
        <f t="array" ref="H1081">IF(B1081="","",IFERROR(XLOOKUP(B1081,DATA!$B$4:$B$2103,DATA!$E$4:$E$2103,0,0,1),0))</f>
        <v>0</v>
      </c>
      <c r="I1081" s="53">
        <f t="array" ref="I1081">IF(B1081="","",IFERROR(XLOOKUP(B1081,DATA!$B$4:$B$2103,DATA!$F$4:$F$2103,0,0,1),0))</f>
        <v>0</v>
      </c>
      <c r="J1081" s="53">
        <f t="shared" si="1"/>
        <v>0</v>
      </c>
      <c r="K1081" s="52">
        <f t="array" ref="K1081">IF(B1081="","",IFERROR(XLOOKUP(B1081,DATA!$B$4:$B$2103,DATA!$N$4:$N$2103,0,0,1),0))</f>
        <v>0</v>
      </c>
      <c r="L1081" s="86">
        <f t="shared" si="2"/>
        <v>0</v>
      </c>
      <c r="M1081" s="52">
        <f t="array" ref="M1081">IF(B1081="","",IFERROR(XLOOKUP(B1081,DATA!$B$4:$B$2103,DATA!$P$4:$P$2103,0,0,1),0))</f>
        <v>0</v>
      </c>
      <c r="N1081" s="52">
        <f t="shared" si="3"/>
        <v>0</v>
      </c>
      <c r="O1081" s="52">
        <f t="shared" si="4"/>
        <v>0</v>
      </c>
      <c r="P1081" s="52" t="str">
        <f t="shared" si="5"/>
        <v/>
      </c>
      <c r="Q1081" s="52" t="str">
        <f t="shared" si="6"/>
        <v>CRITICO</v>
      </c>
      <c r="R1081" s="52" t="str">
        <f t="shared" si="7"/>
        <v>PEDIR INMEDIATAMENTE</v>
      </c>
      <c r="S1081" s="52">
        <f t="shared" si="8"/>
        <v>0</v>
      </c>
      <c r="T1081" s="53">
        <f t="shared" si="9"/>
        <v>0</v>
      </c>
      <c r="U1081" s="52" t="str">
        <f t="array" ref="U1081">IF(B1081="","",IFERROR(XLOOKUP(B1081,DATA!$B$4:$B$2103,DATA!$M$4:$M$2103,"",0,1),""))</f>
        <v>A</v>
      </c>
      <c r="V1081" s="52" t="str">
        <f t="array" ref="V1081">IF(B1081="","",IFERROR(XLOOKUP(B1081,DATA!$B$4:$B$2103,DATA!$X$4:$X$2103,"",0,1),""))</f>
        <v>A1</v>
      </c>
      <c r="W1081" s="52" t="str">
        <f t="array" ref="W1081">IF(B1081="","",IFERROR(XLOOKUP(B1081,DATA!$B$4:$B$2103,DATA!$H$4:$H$2103,"",0,1),""))</f>
        <v>CARROCERIA</v>
      </c>
      <c r="X1081" s="52" t="str">
        <f t="shared" si="10"/>
        <v>1-MAXIMA</v>
      </c>
      <c r="Y1081" s="87" t="str">
        <f t="shared" si="11"/>
        <v/>
      </c>
      <c r="Z1081" s="52">
        <f t="shared" si="12"/>
        <v>80110203</v>
      </c>
    </row>
    <row r="1082" ht="15.75" customHeight="1">
      <c r="B1082" s="47">
        <f>IF(DATA!B1082="","",DATA!B1082)</f>
        <v>80110204</v>
      </c>
      <c r="C1082" s="47">
        <f t="array" ref="C1082">IF(B1082="","",IFERROR(XLOOKUP(B1082,DATA!$B$4:$B$2103,DATA!$D$4:$D$2103,"",0,1),""))</f>
        <v>11392300</v>
      </c>
      <c r="D1082" s="47" t="str">
        <f t="array" ref="D1082">IF(B1082="","",IFERROR(XLOOKUP(B1082,DATA!$B$4:$B$2103,DATA!$C$4:$C$2103,"",0,1),""))</f>
        <v>PANEL REVESTIMIENTO FALDON ITEM 36 90*1280</v>
      </c>
      <c r="E1082" s="47">
        <f t="array" ref="E1082">IF(B1082="","",IFERROR(XLOOKUP(B1082,DATA!$B$4:$B$2103,DATA!$W$4:$W$2103,"",0,1),""))</f>
        <v>830092963</v>
      </c>
      <c r="F1082" s="47" t="str">
        <f t="array" ref="F1082">IF(B1082="","",IFERROR(XLOOKUP(E1082,PROVEEDORES!$A$2:$A$200,PROVEEDORES!$B$2:$B$200,"NO ENCONTRADO",0,1),""))</f>
        <v>SUPERPOLO S.A.S</v>
      </c>
      <c r="G1082" s="47" t="str">
        <f t="array" ref="G1082">IF(B1082="","",IFERROR(XLOOKUP(B1082,DATA!$B$4:$B$2103,DATA!$L$4:$L$2103,"",0,1),""))</f>
        <v>UND</v>
      </c>
      <c r="H1082" s="47">
        <f t="array" ref="H1082">IF(B1082="","",IFERROR(XLOOKUP(B1082,DATA!$B$4:$B$2103,DATA!$E$4:$E$2103,0,0,1),0))</f>
        <v>0</v>
      </c>
      <c r="I1082" s="48">
        <f t="array" ref="I1082">IF(B1082="","",IFERROR(XLOOKUP(B1082,DATA!$B$4:$B$2103,DATA!$F$4:$F$2103,0,0,1),0))</f>
        <v>0</v>
      </c>
      <c r="J1082" s="48">
        <f t="shared" si="1"/>
        <v>0</v>
      </c>
      <c r="K1082" s="47">
        <f t="array" ref="K1082">IF(B1082="","",IFERROR(XLOOKUP(B1082,DATA!$B$4:$B$2103,DATA!$N$4:$N$2103,0,0,1),0))</f>
        <v>0</v>
      </c>
      <c r="L1082" s="85">
        <f t="shared" si="2"/>
        <v>0</v>
      </c>
      <c r="M1082" s="47">
        <f t="array" ref="M1082">IF(B1082="","",IFERROR(XLOOKUP(B1082,DATA!$B$4:$B$2103,DATA!$P$4:$P$2103,0,0,1),0))</f>
        <v>0</v>
      </c>
      <c r="N1082" s="47">
        <f t="shared" si="3"/>
        <v>0</v>
      </c>
      <c r="O1082" s="47">
        <f t="shared" si="4"/>
        <v>0</v>
      </c>
      <c r="P1082" s="47" t="str">
        <f t="shared" si="5"/>
        <v/>
      </c>
      <c r="Q1082" s="47" t="str">
        <f t="shared" si="6"/>
        <v>CRITICO</v>
      </c>
      <c r="R1082" s="47" t="str">
        <f t="shared" si="7"/>
        <v>PEDIR INMEDIATAMENTE</v>
      </c>
      <c r="S1082" s="47">
        <f t="shared" si="8"/>
        <v>0</v>
      </c>
      <c r="T1082" s="48">
        <f t="shared" si="9"/>
        <v>0</v>
      </c>
      <c r="U1082" s="47" t="str">
        <f t="array" ref="U1082">IF(B1082="","",IFERROR(XLOOKUP(B1082,DATA!$B$4:$B$2103,DATA!$M$4:$M$2103,"",0,1),""))</f>
        <v>A</v>
      </c>
      <c r="V1082" s="47" t="str">
        <f t="array" ref="V1082">IF(B1082="","",IFERROR(XLOOKUP(B1082,DATA!$B$4:$B$2103,DATA!$X$4:$X$2103,"",0,1),""))</f>
        <v>A1</v>
      </c>
      <c r="W1082" s="47" t="str">
        <f t="array" ref="W1082">IF(B1082="","",IFERROR(XLOOKUP(B1082,DATA!$B$4:$B$2103,DATA!$H$4:$H$2103,"",0,1),""))</f>
        <v>CARROCERIA</v>
      </c>
      <c r="X1082" s="47" t="str">
        <f t="shared" si="10"/>
        <v>1-MAXIMA</v>
      </c>
      <c r="Y1082" s="65" t="str">
        <f t="shared" si="11"/>
        <v/>
      </c>
      <c r="Z1082" s="47">
        <f t="shared" si="12"/>
        <v>80110204</v>
      </c>
    </row>
    <row r="1083" ht="15.75" customHeight="1">
      <c r="B1083" s="52">
        <f>IF(DATA!B1083="","",DATA!B1083)</f>
        <v>80110205</v>
      </c>
      <c r="C1083" s="52">
        <f t="array" ref="C1083">IF(B1083="","",IFERROR(XLOOKUP(B1083,DATA!$B$4:$B$2103,DATA!$D$4:$D$2103,"",0,1),""))</f>
        <v>26231002</v>
      </c>
      <c r="D1083" s="52" t="str">
        <f t="array" ref="D1083">IF(B1083="","",IFERROR(XLOOKUP(B1083,DATA!$B$4:$B$2103,DATA!$C$4:$C$2103,"",0,1),""))</f>
        <v>CONJUNTO BOQUILLA TANQUE DE COMBUSTIBLE ITEM 39 255*182</v>
      </c>
      <c r="E1083" s="52">
        <f t="array" ref="E1083">IF(B1083="","",IFERROR(XLOOKUP(B1083,DATA!$B$4:$B$2103,DATA!$W$4:$W$2103,"",0,1),""))</f>
        <v>830092963</v>
      </c>
      <c r="F1083" s="52" t="str">
        <f t="array" ref="F1083">IF(B1083="","",IFERROR(XLOOKUP(E1083,PROVEEDORES!$A$2:$A$200,PROVEEDORES!$B$2:$B$200,"NO ENCONTRADO",0,1),""))</f>
        <v>SUPERPOLO S.A.S</v>
      </c>
      <c r="G1083" s="52" t="str">
        <f t="array" ref="G1083">IF(B1083="","",IFERROR(XLOOKUP(B1083,DATA!$B$4:$B$2103,DATA!$L$4:$L$2103,"",0,1),""))</f>
        <v>UND</v>
      </c>
      <c r="H1083" s="52">
        <f t="array" ref="H1083">IF(B1083="","",IFERROR(XLOOKUP(B1083,DATA!$B$4:$B$2103,DATA!$E$4:$E$2103,0,0,1),0))</f>
        <v>0</v>
      </c>
      <c r="I1083" s="53">
        <f t="array" ref="I1083">IF(B1083="","",IFERROR(XLOOKUP(B1083,DATA!$B$4:$B$2103,DATA!$F$4:$F$2103,0,0,1),0))</f>
        <v>0</v>
      </c>
      <c r="J1083" s="53">
        <f t="shared" si="1"/>
        <v>0</v>
      </c>
      <c r="K1083" s="52">
        <f t="array" ref="K1083">IF(B1083="","",IFERROR(XLOOKUP(B1083,DATA!$B$4:$B$2103,DATA!$N$4:$N$2103,0,0,1),0))</f>
        <v>0</v>
      </c>
      <c r="L1083" s="86">
        <f t="shared" si="2"/>
        <v>0</v>
      </c>
      <c r="M1083" s="52">
        <f t="array" ref="M1083">IF(B1083="","",IFERROR(XLOOKUP(B1083,DATA!$B$4:$B$2103,DATA!$P$4:$P$2103,0,0,1),0))</f>
        <v>0</v>
      </c>
      <c r="N1083" s="52">
        <f t="shared" si="3"/>
        <v>0</v>
      </c>
      <c r="O1083" s="52">
        <f t="shared" si="4"/>
        <v>0</v>
      </c>
      <c r="P1083" s="52" t="str">
        <f t="shared" si="5"/>
        <v/>
      </c>
      <c r="Q1083" s="52" t="str">
        <f t="shared" si="6"/>
        <v>CRITICO</v>
      </c>
      <c r="R1083" s="52" t="str">
        <f t="shared" si="7"/>
        <v>PEDIR INMEDIATAMENTE</v>
      </c>
      <c r="S1083" s="52">
        <f t="shared" si="8"/>
        <v>0</v>
      </c>
      <c r="T1083" s="53">
        <f t="shared" si="9"/>
        <v>0</v>
      </c>
      <c r="U1083" s="52" t="str">
        <f t="array" ref="U1083">IF(B1083="","",IFERROR(XLOOKUP(B1083,DATA!$B$4:$B$2103,DATA!$M$4:$M$2103,"",0,1),""))</f>
        <v>A</v>
      </c>
      <c r="V1083" s="52" t="str">
        <f t="array" ref="V1083">IF(B1083="","",IFERROR(XLOOKUP(B1083,DATA!$B$4:$B$2103,DATA!$X$4:$X$2103,"",0,1),""))</f>
        <v>A1</v>
      </c>
      <c r="W1083" s="52" t="str">
        <f t="array" ref="W1083">IF(B1083="","",IFERROR(XLOOKUP(B1083,DATA!$B$4:$B$2103,DATA!$H$4:$H$2103,"",0,1),""))</f>
        <v>CARROCERIA</v>
      </c>
      <c r="X1083" s="52" t="str">
        <f t="shared" si="10"/>
        <v>1-MAXIMA</v>
      </c>
      <c r="Y1083" s="87" t="str">
        <f t="shared" si="11"/>
        <v/>
      </c>
      <c r="Z1083" s="52">
        <f t="shared" si="12"/>
        <v>80110205</v>
      </c>
    </row>
    <row r="1084" ht="15.75" customHeight="1">
      <c r="B1084" s="47">
        <f>IF(DATA!B1084="","",DATA!B1084)</f>
        <v>80110206</v>
      </c>
      <c r="C1084" s="47">
        <f t="array" ref="C1084">IF(B1084="","",IFERROR(XLOOKUP(B1084,DATA!$B$4:$B$2103,DATA!$D$4:$D$2103,"",0,1),""))</f>
        <v>11422495</v>
      </c>
      <c r="D1084" s="47" t="str">
        <f t="array" ref="D1084">IF(B1084="","",IFERROR(XLOOKUP(B1084,DATA!$B$4:$B$2103,DATA!$C$4:$C$2103,"",0,1),""))</f>
        <v>PANEL REVESTIMIENTO FALDON ITEM 47 1050*520</v>
      </c>
      <c r="E1084" s="47">
        <f t="array" ref="E1084">IF(B1084="","",IFERROR(XLOOKUP(B1084,DATA!$B$4:$B$2103,DATA!$W$4:$W$2103,"",0,1),""))</f>
        <v>830092963</v>
      </c>
      <c r="F1084" s="47" t="str">
        <f t="array" ref="F1084">IF(B1084="","",IFERROR(XLOOKUP(E1084,PROVEEDORES!$A$2:$A$200,PROVEEDORES!$B$2:$B$200,"NO ENCONTRADO",0,1),""))</f>
        <v>SUPERPOLO S.A.S</v>
      </c>
      <c r="G1084" s="47" t="str">
        <f t="array" ref="G1084">IF(B1084="","",IFERROR(XLOOKUP(B1084,DATA!$B$4:$B$2103,DATA!$L$4:$L$2103,"",0,1),""))</f>
        <v>UND</v>
      </c>
      <c r="H1084" s="47">
        <f t="array" ref="H1084">IF(B1084="","",IFERROR(XLOOKUP(B1084,DATA!$B$4:$B$2103,DATA!$E$4:$E$2103,0,0,1),0))</f>
        <v>0</v>
      </c>
      <c r="I1084" s="48">
        <f t="array" ref="I1084">IF(B1084="","",IFERROR(XLOOKUP(B1084,DATA!$B$4:$B$2103,DATA!$F$4:$F$2103,0,0,1),0))</f>
        <v>0</v>
      </c>
      <c r="J1084" s="48">
        <f t="shared" si="1"/>
        <v>0</v>
      </c>
      <c r="K1084" s="47">
        <f t="array" ref="K1084">IF(B1084="","",IFERROR(XLOOKUP(B1084,DATA!$B$4:$B$2103,DATA!$N$4:$N$2103,0,0,1),0))</f>
        <v>0</v>
      </c>
      <c r="L1084" s="85">
        <f t="shared" si="2"/>
        <v>0</v>
      </c>
      <c r="M1084" s="47">
        <f t="array" ref="M1084">IF(B1084="","",IFERROR(XLOOKUP(B1084,DATA!$B$4:$B$2103,DATA!$P$4:$P$2103,0,0,1),0))</f>
        <v>0</v>
      </c>
      <c r="N1084" s="47">
        <f t="shared" si="3"/>
        <v>0</v>
      </c>
      <c r="O1084" s="47">
        <f t="shared" si="4"/>
        <v>0</v>
      </c>
      <c r="P1084" s="47" t="str">
        <f t="shared" si="5"/>
        <v/>
      </c>
      <c r="Q1084" s="47" t="str">
        <f t="shared" si="6"/>
        <v>CRITICO</v>
      </c>
      <c r="R1084" s="47" t="str">
        <f t="shared" si="7"/>
        <v>PEDIR INMEDIATAMENTE</v>
      </c>
      <c r="S1084" s="47">
        <f t="shared" si="8"/>
        <v>0</v>
      </c>
      <c r="T1084" s="48">
        <f t="shared" si="9"/>
        <v>0</v>
      </c>
      <c r="U1084" s="47" t="str">
        <f t="array" ref="U1084">IF(B1084="","",IFERROR(XLOOKUP(B1084,DATA!$B$4:$B$2103,DATA!$M$4:$M$2103,"",0,1),""))</f>
        <v>A</v>
      </c>
      <c r="V1084" s="47" t="str">
        <f t="array" ref="V1084">IF(B1084="","",IFERROR(XLOOKUP(B1084,DATA!$B$4:$B$2103,DATA!$X$4:$X$2103,"",0,1),""))</f>
        <v>A1</v>
      </c>
      <c r="W1084" s="47" t="str">
        <f t="array" ref="W1084">IF(B1084="","",IFERROR(XLOOKUP(B1084,DATA!$B$4:$B$2103,DATA!$H$4:$H$2103,"",0,1),""))</f>
        <v>CARROCERIA</v>
      </c>
      <c r="X1084" s="47" t="str">
        <f t="shared" si="10"/>
        <v>1-MAXIMA</v>
      </c>
      <c r="Y1084" s="65" t="str">
        <f t="shared" si="11"/>
        <v/>
      </c>
      <c r="Z1084" s="47">
        <f t="shared" si="12"/>
        <v>80110206</v>
      </c>
    </row>
    <row r="1085" ht="15.75" customHeight="1">
      <c r="B1085" s="52">
        <f>IF(DATA!B1085="","",DATA!B1085)</f>
        <v>80110207</v>
      </c>
      <c r="C1085" s="52">
        <f t="array" ref="C1085">IF(B1085="","",IFERROR(XLOOKUP(B1085,DATA!$B$4:$B$2103,DATA!$D$4:$D$2103,"",0,1),""))</f>
        <v>11422497</v>
      </c>
      <c r="D1085" s="52" t="str">
        <f t="array" ref="D1085">IF(B1085="","",IFERROR(XLOOKUP(B1085,DATA!$B$4:$B$2103,DATA!$C$4:$C$2103,"",0,1),""))</f>
        <v>PANEL REVESTIMIENTO FALDON ITEM 48 1415*520</v>
      </c>
      <c r="E1085" s="52">
        <f t="array" ref="E1085">IF(B1085="","",IFERROR(XLOOKUP(B1085,DATA!$B$4:$B$2103,DATA!$W$4:$W$2103,"",0,1),""))</f>
        <v>830092963</v>
      </c>
      <c r="F1085" s="52" t="str">
        <f t="array" ref="F1085">IF(B1085="","",IFERROR(XLOOKUP(E1085,PROVEEDORES!$A$2:$A$200,PROVEEDORES!$B$2:$B$200,"NO ENCONTRADO",0,1),""))</f>
        <v>SUPERPOLO S.A.S</v>
      </c>
      <c r="G1085" s="52" t="str">
        <f t="array" ref="G1085">IF(B1085="","",IFERROR(XLOOKUP(B1085,DATA!$B$4:$B$2103,DATA!$L$4:$L$2103,"",0,1),""))</f>
        <v>UND</v>
      </c>
      <c r="H1085" s="52">
        <f t="array" ref="H1085">IF(B1085="","",IFERROR(XLOOKUP(B1085,DATA!$B$4:$B$2103,DATA!$E$4:$E$2103,0,0,1),0))</f>
        <v>0</v>
      </c>
      <c r="I1085" s="53">
        <f t="array" ref="I1085">IF(B1085="","",IFERROR(XLOOKUP(B1085,DATA!$B$4:$B$2103,DATA!$F$4:$F$2103,0,0,1),0))</f>
        <v>0</v>
      </c>
      <c r="J1085" s="53">
        <f t="shared" si="1"/>
        <v>0</v>
      </c>
      <c r="K1085" s="52">
        <f t="array" ref="K1085">IF(B1085="","",IFERROR(XLOOKUP(B1085,DATA!$B$4:$B$2103,DATA!$N$4:$N$2103,0,0,1),0))</f>
        <v>0</v>
      </c>
      <c r="L1085" s="86">
        <f t="shared" si="2"/>
        <v>0</v>
      </c>
      <c r="M1085" s="52">
        <f t="array" ref="M1085">IF(B1085="","",IFERROR(XLOOKUP(B1085,DATA!$B$4:$B$2103,DATA!$P$4:$P$2103,0,0,1),0))</f>
        <v>0</v>
      </c>
      <c r="N1085" s="52">
        <f t="shared" si="3"/>
        <v>0</v>
      </c>
      <c r="O1085" s="52">
        <f t="shared" si="4"/>
        <v>0</v>
      </c>
      <c r="P1085" s="52" t="str">
        <f t="shared" si="5"/>
        <v/>
      </c>
      <c r="Q1085" s="52" t="str">
        <f t="shared" si="6"/>
        <v>CRITICO</v>
      </c>
      <c r="R1085" s="52" t="str">
        <f t="shared" si="7"/>
        <v>PEDIR INMEDIATAMENTE</v>
      </c>
      <c r="S1085" s="52">
        <f t="shared" si="8"/>
        <v>0</v>
      </c>
      <c r="T1085" s="53">
        <f t="shared" si="9"/>
        <v>0</v>
      </c>
      <c r="U1085" s="52" t="str">
        <f t="array" ref="U1085">IF(B1085="","",IFERROR(XLOOKUP(B1085,DATA!$B$4:$B$2103,DATA!$M$4:$M$2103,"",0,1),""))</f>
        <v>A</v>
      </c>
      <c r="V1085" s="52" t="str">
        <f t="array" ref="V1085">IF(B1085="","",IFERROR(XLOOKUP(B1085,DATA!$B$4:$B$2103,DATA!$X$4:$X$2103,"",0,1),""))</f>
        <v>A1</v>
      </c>
      <c r="W1085" s="52" t="str">
        <f t="array" ref="W1085">IF(B1085="","",IFERROR(XLOOKUP(B1085,DATA!$B$4:$B$2103,DATA!$H$4:$H$2103,"",0,1),""))</f>
        <v>CARROCERIA</v>
      </c>
      <c r="X1085" s="52" t="str">
        <f t="shared" si="10"/>
        <v>1-MAXIMA</v>
      </c>
      <c r="Y1085" s="87" t="str">
        <f t="shared" si="11"/>
        <v/>
      </c>
      <c r="Z1085" s="52">
        <f t="shared" si="12"/>
        <v>80110207</v>
      </c>
    </row>
    <row r="1086" ht="15.75" customHeight="1">
      <c r="B1086" s="47">
        <f>IF(DATA!B1086="","",DATA!B1086)</f>
        <v>80110208</v>
      </c>
      <c r="C1086" s="47">
        <f t="array" ref="C1086">IF(B1086="","",IFERROR(XLOOKUP(B1086,DATA!$B$4:$B$2103,DATA!$D$4:$D$2103,"",0,1),""))</f>
        <v>11437444</v>
      </c>
      <c r="D1086" s="47" t="str">
        <f t="array" ref="D1086">IF(B1086="","",IFERROR(XLOOKUP(B1086,DATA!$B$4:$B$2103,DATA!$C$4:$C$2103,"",0,1),""))</f>
        <v>PANEL REVESTIMIENTO FALDON ITEM 50 863*570</v>
      </c>
      <c r="E1086" s="47">
        <f t="array" ref="E1086">IF(B1086="","",IFERROR(XLOOKUP(B1086,DATA!$B$4:$B$2103,DATA!$W$4:$W$2103,"",0,1),""))</f>
        <v>830092963</v>
      </c>
      <c r="F1086" s="47" t="str">
        <f t="array" ref="F1086">IF(B1086="","",IFERROR(XLOOKUP(E1086,PROVEEDORES!$A$2:$A$200,PROVEEDORES!$B$2:$B$200,"NO ENCONTRADO",0,1),""))</f>
        <v>SUPERPOLO S.A.S</v>
      </c>
      <c r="G1086" s="47" t="str">
        <f t="array" ref="G1086">IF(B1086="","",IFERROR(XLOOKUP(B1086,DATA!$B$4:$B$2103,DATA!$L$4:$L$2103,"",0,1),""))</f>
        <v>UND</v>
      </c>
      <c r="H1086" s="47">
        <f t="array" ref="H1086">IF(B1086="","",IFERROR(XLOOKUP(B1086,DATA!$B$4:$B$2103,DATA!$E$4:$E$2103,0,0,1),0))</f>
        <v>0</v>
      </c>
      <c r="I1086" s="48">
        <f t="array" ref="I1086">IF(B1086="","",IFERROR(XLOOKUP(B1086,DATA!$B$4:$B$2103,DATA!$F$4:$F$2103,0,0,1),0))</f>
        <v>0</v>
      </c>
      <c r="J1086" s="48">
        <f t="shared" si="1"/>
        <v>0</v>
      </c>
      <c r="K1086" s="47">
        <f t="array" ref="K1086">IF(B1086="","",IFERROR(XLOOKUP(B1086,DATA!$B$4:$B$2103,DATA!$N$4:$N$2103,0,0,1),0))</f>
        <v>0</v>
      </c>
      <c r="L1086" s="85">
        <f t="shared" si="2"/>
        <v>0</v>
      </c>
      <c r="M1086" s="47">
        <f t="array" ref="M1086">IF(B1086="","",IFERROR(XLOOKUP(B1086,DATA!$B$4:$B$2103,DATA!$P$4:$P$2103,0,0,1),0))</f>
        <v>0</v>
      </c>
      <c r="N1086" s="47">
        <f t="shared" si="3"/>
        <v>0</v>
      </c>
      <c r="O1086" s="47">
        <f t="shared" si="4"/>
        <v>0</v>
      </c>
      <c r="P1086" s="47" t="str">
        <f t="shared" si="5"/>
        <v/>
      </c>
      <c r="Q1086" s="47" t="str">
        <f t="shared" si="6"/>
        <v>CRITICO</v>
      </c>
      <c r="R1086" s="47" t="str">
        <f t="shared" si="7"/>
        <v>PEDIR INMEDIATAMENTE</v>
      </c>
      <c r="S1086" s="47">
        <f t="shared" si="8"/>
        <v>0</v>
      </c>
      <c r="T1086" s="48">
        <f t="shared" si="9"/>
        <v>0</v>
      </c>
      <c r="U1086" s="47" t="str">
        <f t="array" ref="U1086">IF(B1086="","",IFERROR(XLOOKUP(B1086,DATA!$B$4:$B$2103,DATA!$M$4:$M$2103,"",0,1),""))</f>
        <v>A</v>
      </c>
      <c r="V1086" s="47" t="str">
        <f t="array" ref="V1086">IF(B1086="","",IFERROR(XLOOKUP(B1086,DATA!$B$4:$B$2103,DATA!$X$4:$X$2103,"",0,1),""))</f>
        <v>A1</v>
      </c>
      <c r="W1086" s="47" t="str">
        <f t="array" ref="W1086">IF(B1086="","",IFERROR(XLOOKUP(B1086,DATA!$B$4:$B$2103,DATA!$H$4:$H$2103,"",0,1),""))</f>
        <v>CARROCERIA</v>
      </c>
      <c r="X1086" s="47" t="str">
        <f t="shared" si="10"/>
        <v>1-MAXIMA</v>
      </c>
      <c r="Y1086" s="65" t="str">
        <f t="shared" si="11"/>
        <v/>
      </c>
      <c r="Z1086" s="47">
        <f t="shared" si="12"/>
        <v>80110208</v>
      </c>
    </row>
    <row r="1087" ht="15.75" customHeight="1">
      <c r="B1087" s="52">
        <f>IF(DATA!B1087="","",DATA!B1087)</f>
        <v>80110209</v>
      </c>
      <c r="C1087" s="52">
        <f t="array" ref="C1087">IF(B1087="","",IFERROR(XLOOKUP(B1087,DATA!$B$4:$B$2103,DATA!$D$4:$D$2103,"",0,1),""))</f>
        <v>10748764</v>
      </c>
      <c r="D1087" s="52" t="str">
        <f t="array" ref="D1087">IF(B1087="","",IFERROR(XLOOKUP(B1087,DATA!$B$4:$B$2103,DATA!$C$4:$C$2103,"",0,1),""))</f>
        <v>PERFIL ALUMINIO 1</v>
      </c>
      <c r="E1087" s="52">
        <f t="array" ref="E1087">IF(B1087="","",IFERROR(XLOOKUP(B1087,DATA!$B$4:$B$2103,DATA!$W$4:$W$2103,"",0,1),""))</f>
        <v>830092963</v>
      </c>
      <c r="F1087" s="52" t="str">
        <f t="array" ref="F1087">IF(B1087="","",IFERROR(XLOOKUP(E1087,PROVEEDORES!$A$2:$A$200,PROVEEDORES!$B$2:$B$200,"NO ENCONTRADO",0,1),""))</f>
        <v>SUPERPOLO S.A.S</v>
      </c>
      <c r="G1087" s="52" t="str">
        <f t="array" ref="G1087">IF(B1087="","",IFERROR(XLOOKUP(B1087,DATA!$B$4:$B$2103,DATA!$L$4:$L$2103,"",0,1),""))</f>
        <v>M</v>
      </c>
      <c r="H1087" s="52">
        <f t="array" ref="H1087">IF(B1087="","",IFERROR(XLOOKUP(B1087,DATA!$B$4:$B$2103,DATA!$E$4:$E$2103,0,0,1),0))</f>
        <v>3</v>
      </c>
      <c r="I1087" s="53">
        <f t="array" ref="I1087">IF(B1087="","",IFERROR(XLOOKUP(B1087,DATA!$B$4:$B$2103,DATA!$F$4:$F$2103,0,0,1),0))</f>
        <v>6799.66</v>
      </c>
      <c r="J1087" s="53">
        <f t="shared" si="1"/>
        <v>20398.98</v>
      </c>
      <c r="K1087" s="52">
        <f t="array" ref="K1087">IF(B1087="","",IFERROR(XLOOKUP(B1087,DATA!$B$4:$B$2103,DATA!$N$4:$N$2103,0,0,1),0))</f>
        <v>26</v>
      </c>
      <c r="L1087" s="86">
        <f t="shared" si="2"/>
        <v>0.07123287671</v>
      </c>
      <c r="M1087" s="52">
        <f t="array" ref="M1087">IF(B1087="","",IFERROR(XLOOKUP(B1087,DATA!$B$4:$B$2103,DATA!$P$4:$P$2103,0,0,1),0))</f>
        <v>0</v>
      </c>
      <c r="N1087" s="52">
        <f t="shared" si="3"/>
        <v>0</v>
      </c>
      <c r="O1087" s="52">
        <f t="shared" si="4"/>
        <v>0</v>
      </c>
      <c r="P1087" s="52">
        <f t="shared" si="5"/>
        <v>42</v>
      </c>
      <c r="Q1087" s="52" t="str">
        <f t="shared" si="6"/>
        <v>OPTIMO</v>
      </c>
      <c r="R1087" s="52" t="str">
        <f t="shared" si="7"/>
        <v>NIVEL OPTIMO</v>
      </c>
      <c r="S1087" s="52">
        <f t="shared" si="8"/>
        <v>0</v>
      </c>
      <c r="T1087" s="53">
        <f t="shared" si="9"/>
        <v>0</v>
      </c>
      <c r="U1087" s="52" t="str">
        <f t="array" ref="U1087">IF(B1087="","",IFERROR(XLOOKUP(B1087,DATA!$B$4:$B$2103,DATA!$M$4:$M$2103,"",0,1),""))</f>
        <v>A</v>
      </c>
      <c r="V1087" s="52" t="str">
        <f t="array" ref="V1087">IF(B1087="","",IFERROR(XLOOKUP(B1087,DATA!$B$4:$B$2103,DATA!$X$4:$X$2103,"",0,1),""))</f>
        <v>SU01B0105</v>
      </c>
      <c r="W1087" s="52" t="str">
        <f t="array" ref="W1087">IF(B1087="","",IFERROR(XLOOKUP(B1087,DATA!$B$4:$B$2103,DATA!$H$4:$H$2103,"",0,1),""))</f>
        <v>CARROCERIA</v>
      </c>
      <c r="X1087" s="52" t="str">
        <f t="shared" si="10"/>
        <v>2-ALTA</v>
      </c>
      <c r="Y1087" s="87" t="str">
        <f t="shared" si="11"/>
        <v/>
      </c>
      <c r="Z1087" s="52" t="str">
        <f t="shared" si="12"/>
        <v/>
      </c>
    </row>
    <row r="1088" ht="15.75" customHeight="1">
      <c r="B1088" s="47">
        <f>IF(DATA!B1088="","",DATA!B1088)</f>
        <v>80110210</v>
      </c>
      <c r="C1088" s="47">
        <f t="array" ref="C1088">IF(B1088="","",IFERROR(XLOOKUP(B1088,DATA!$B$4:$B$2103,DATA!$D$4:$D$2103,"",0,1),""))</f>
        <v>11108923</v>
      </c>
      <c r="D1088" s="47" t="str">
        <f t="array" ref="D1088">IF(B1088="","",IFERROR(XLOOKUP(B1088,DATA!$B$4:$B$2103,DATA!$C$4:$C$2103,"",0,1),""))</f>
        <v>PERFIL ACABAMIENTO 1</v>
      </c>
      <c r="E1088" s="47">
        <f t="array" ref="E1088">IF(B1088="","",IFERROR(XLOOKUP(B1088,DATA!$B$4:$B$2103,DATA!$W$4:$W$2103,"",0,1),""))</f>
        <v>830092963</v>
      </c>
      <c r="F1088" s="47" t="str">
        <f t="array" ref="F1088">IF(B1088="","",IFERROR(XLOOKUP(E1088,PROVEEDORES!$A$2:$A$200,PROVEEDORES!$B$2:$B$200,"NO ENCONTRADO",0,1),""))</f>
        <v>SUPERPOLO S.A.S</v>
      </c>
      <c r="G1088" s="47" t="str">
        <f t="array" ref="G1088">IF(B1088="","",IFERROR(XLOOKUP(B1088,DATA!$B$4:$B$2103,DATA!$L$4:$L$2103,"",0,1),""))</f>
        <v>UND</v>
      </c>
      <c r="H1088" s="47">
        <f t="array" ref="H1088">IF(B1088="","",IFERROR(XLOOKUP(B1088,DATA!$B$4:$B$2103,DATA!$E$4:$E$2103,0,0,1),0))</f>
        <v>8</v>
      </c>
      <c r="I1088" s="48">
        <f t="array" ref="I1088">IF(B1088="","",IFERROR(XLOOKUP(B1088,DATA!$B$4:$B$2103,DATA!$F$4:$F$2103,0,0,1),0))</f>
        <v>17414</v>
      </c>
      <c r="J1088" s="48">
        <f t="shared" si="1"/>
        <v>139312</v>
      </c>
      <c r="K1088" s="47">
        <f t="array" ref="K1088">IF(B1088="","",IFERROR(XLOOKUP(B1088,DATA!$B$4:$B$2103,DATA!$N$4:$N$2103,0,0,1),0))</f>
        <v>0</v>
      </c>
      <c r="L1088" s="85">
        <f t="shared" si="2"/>
        <v>0</v>
      </c>
      <c r="M1088" s="47">
        <f t="array" ref="M1088">IF(B1088="","",IFERROR(XLOOKUP(B1088,DATA!$B$4:$B$2103,DATA!$P$4:$P$2103,0,0,1),0))</f>
        <v>0</v>
      </c>
      <c r="N1088" s="47">
        <f t="shared" si="3"/>
        <v>0</v>
      </c>
      <c r="O1088" s="47">
        <f t="shared" si="4"/>
        <v>0</v>
      </c>
      <c r="P1088" s="47" t="str">
        <f t="shared" si="5"/>
        <v/>
      </c>
      <c r="Q1088" s="47" t="str">
        <f t="shared" si="6"/>
        <v>EXCESO</v>
      </c>
      <c r="R1088" s="47" t="str">
        <f t="shared" si="7"/>
        <v>EVALUAR REDUCCION</v>
      </c>
      <c r="S1088" s="47">
        <f t="shared" si="8"/>
        <v>0</v>
      </c>
      <c r="T1088" s="48">
        <f t="shared" si="9"/>
        <v>0</v>
      </c>
      <c r="U1088" s="47" t="str">
        <f t="array" ref="U1088">IF(B1088="","",IFERROR(XLOOKUP(B1088,DATA!$B$4:$B$2103,DATA!$M$4:$M$2103,"",0,1),""))</f>
        <v>A</v>
      </c>
      <c r="V1088" s="47" t="str">
        <f t="array" ref="V1088">IF(B1088="","",IFERROR(XLOOKUP(B1088,DATA!$B$4:$B$2103,DATA!$X$4:$X$2103,"",0,1),""))</f>
        <v>SU01C0107</v>
      </c>
      <c r="W1088" s="47" t="str">
        <f t="array" ref="W1088">IF(B1088="","",IFERROR(XLOOKUP(B1088,DATA!$B$4:$B$2103,DATA!$H$4:$H$2103,"",0,1),""))</f>
        <v>CARROCERIA</v>
      </c>
      <c r="X1088" s="47" t="str">
        <f t="shared" si="10"/>
        <v>2-ALTA</v>
      </c>
      <c r="Y1088" s="65" t="str">
        <f t="shared" si="11"/>
        <v/>
      </c>
      <c r="Z1088" s="47" t="str">
        <f t="shared" si="12"/>
        <v/>
      </c>
    </row>
    <row r="1089" ht="15.75" customHeight="1">
      <c r="B1089" s="52">
        <f>IF(DATA!B1089="","",DATA!B1089)</f>
        <v>80110211</v>
      </c>
      <c r="C1089" s="52">
        <f t="array" ref="C1089">IF(B1089="","",IFERROR(XLOOKUP(B1089,DATA!$B$4:$B$2103,DATA!$D$4:$D$2103,"",0,1),""))</f>
        <v>11109361</v>
      </c>
      <c r="D1089" s="52" t="str">
        <f t="array" ref="D1089">IF(B1089="","",IFERROR(XLOOKUP(B1089,DATA!$B$4:$B$2103,DATA!$C$4:$C$2103,"",0,1),""))</f>
        <v>PERFIL ACABAMIENTO 2</v>
      </c>
      <c r="E1089" s="52">
        <f t="array" ref="E1089">IF(B1089="","",IFERROR(XLOOKUP(B1089,DATA!$B$4:$B$2103,DATA!$W$4:$W$2103,"",0,1),""))</f>
        <v>830092963</v>
      </c>
      <c r="F1089" s="52" t="str">
        <f t="array" ref="F1089">IF(B1089="","",IFERROR(XLOOKUP(E1089,PROVEEDORES!$A$2:$A$200,PROVEEDORES!$B$2:$B$200,"NO ENCONTRADO",0,1),""))</f>
        <v>SUPERPOLO S.A.S</v>
      </c>
      <c r="G1089" s="52" t="str">
        <f t="array" ref="G1089">IF(B1089="","",IFERROR(XLOOKUP(B1089,DATA!$B$4:$B$2103,DATA!$L$4:$L$2103,"",0,1),""))</f>
        <v>UND</v>
      </c>
      <c r="H1089" s="52">
        <f t="array" ref="H1089">IF(B1089="","",IFERROR(XLOOKUP(B1089,DATA!$B$4:$B$2103,DATA!$E$4:$E$2103,0,0,1),0))</f>
        <v>8</v>
      </c>
      <c r="I1089" s="53">
        <f t="array" ref="I1089">IF(B1089="","",IFERROR(XLOOKUP(B1089,DATA!$B$4:$B$2103,DATA!$F$4:$F$2103,0,0,1),0))</f>
        <v>22720</v>
      </c>
      <c r="J1089" s="53">
        <f t="shared" si="1"/>
        <v>181760</v>
      </c>
      <c r="K1089" s="52">
        <f t="array" ref="K1089">IF(B1089="","",IFERROR(XLOOKUP(B1089,DATA!$B$4:$B$2103,DATA!$N$4:$N$2103,0,0,1),0))</f>
        <v>0</v>
      </c>
      <c r="L1089" s="86">
        <f t="shared" si="2"/>
        <v>0</v>
      </c>
      <c r="M1089" s="52">
        <f t="array" ref="M1089">IF(B1089="","",IFERROR(XLOOKUP(B1089,DATA!$B$4:$B$2103,DATA!$P$4:$P$2103,0,0,1),0))</f>
        <v>0</v>
      </c>
      <c r="N1089" s="52">
        <f t="shared" si="3"/>
        <v>0</v>
      </c>
      <c r="O1089" s="52">
        <f t="shared" si="4"/>
        <v>0</v>
      </c>
      <c r="P1089" s="52" t="str">
        <f t="shared" si="5"/>
        <v/>
      </c>
      <c r="Q1089" s="52" t="str">
        <f t="shared" si="6"/>
        <v>EXCESO</v>
      </c>
      <c r="R1089" s="52" t="str">
        <f t="shared" si="7"/>
        <v>EVALUAR REDUCCION</v>
      </c>
      <c r="S1089" s="52">
        <f t="shared" si="8"/>
        <v>0</v>
      </c>
      <c r="T1089" s="53">
        <f t="shared" si="9"/>
        <v>0</v>
      </c>
      <c r="U1089" s="52" t="str">
        <f t="array" ref="U1089">IF(B1089="","",IFERROR(XLOOKUP(B1089,DATA!$B$4:$B$2103,DATA!$M$4:$M$2103,"",0,1),""))</f>
        <v>A</v>
      </c>
      <c r="V1089" s="52" t="str">
        <f t="array" ref="V1089">IF(B1089="","",IFERROR(XLOOKUP(B1089,DATA!$B$4:$B$2103,DATA!$X$4:$X$2103,"",0,1),""))</f>
        <v>SU01C0107</v>
      </c>
      <c r="W1089" s="52" t="str">
        <f t="array" ref="W1089">IF(B1089="","",IFERROR(XLOOKUP(B1089,DATA!$B$4:$B$2103,DATA!$H$4:$H$2103,"",0,1),""))</f>
        <v>CARROCERIA</v>
      </c>
      <c r="X1089" s="52" t="str">
        <f t="shared" si="10"/>
        <v>2-ALTA</v>
      </c>
      <c r="Y1089" s="87" t="str">
        <f t="shared" si="11"/>
        <v/>
      </c>
      <c r="Z1089" s="52" t="str">
        <f t="shared" si="12"/>
        <v/>
      </c>
    </row>
    <row r="1090" ht="15.75" customHeight="1">
      <c r="B1090" s="47">
        <f>IF(DATA!B1090="","",DATA!B1090)</f>
        <v>80110212</v>
      </c>
      <c r="C1090" s="47">
        <f t="array" ref="C1090">IF(B1090="","",IFERROR(XLOOKUP(B1090,DATA!$B$4:$B$2103,DATA!$D$4:$D$2103,"",0,1),""))</f>
        <v>11396427</v>
      </c>
      <c r="D1090" s="47" t="str">
        <f t="array" ref="D1090">IF(B1090="","",IFERROR(XLOOKUP(B1090,DATA!$B$4:$B$2103,DATA!$C$4:$C$2103,"",0,1),""))</f>
        <v>PERFIL DE ALUMINIO 1,5*29,6*31,75*6000 MM</v>
      </c>
      <c r="E1090" s="47">
        <f t="array" ref="E1090">IF(B1090="","",IFERROR(XLOOKUP(B1090,DATA!$B$4:$B$2103,DATA!$W$4:$W$2103,"",0,1),""))</f>
        <v>830092963</v>
      </c>
      <c r="F1090" s="47" t="str">
        <f t="array" ref="F1090">IF(B1090="","",IFERROR(XLOOKUP(E1090,PROVEEDORES!$A$2:$A$200,PROVEEDORES!$B$2:$B$200,"NO ENCONTRADO",0,1),""))</f>
        <v>SUPERPOLO S.A.S</v>
      </c>
      <c r="G1090" s="47" t="str">
        <f t="array" ref="G1090">IF(B1090="","",IFERROR(XLOOKUP(B1090,DATA!$B$4:$B$2103,DATA!$L$4:$L$2103,"",0,1),""))</f>
        <v>M</v>
      </c>
      <c r="H1090" s="47">
        <f t="array" ref="H1090">IF(B1090="","",IFERROR(XLOOKUP(B1090,DATA!$B$4:$B$2103,DATA!$E$4:$E$2103,0,0,1),0))</f>
        <v>0</v>
      </c>
      <c r="I1090" s="48">
        <f t="array" ref="I1090">IF(B1090="","",IFERROR(XLOOKUP(B1090,DATA!$B$4:$B$2103,DATA!$F$4:$F$2103,0,0,1),0))</f>
        <v>0</v>
      </c>
      <c r="J1090" s="48">
        <f t="shared" si="1"/>
        <v>0</v>
      </c>
      <c r="K1090" s="47">
        <f t="array" ref="K1090">IF(B1090="","",IFERROR(XLOOKUP(B1090,DATA!$B$4:$B$2103,DATA!$N$4:$N$2103,0,0,1),0))</f>
        <v>0</v>
      </c>
      <c r="L1090" s="85">
        <f t="shared" si="2"/>
        <v>0</v>
      </c>
      <c r="M1090" s="47">
        <f t="array" ref="M1090">IF(B1090="","",IFERROR(XLOOKUP(B1090,DATA!$B$4:$B$2103,DATA!$P$4:$P$2103,0,0,1),0))</f>
        <v>0</v>
      </c>
      <c r="N1090" s="47">
        <f t="shared" si="3"/>
        <v>0</v>
      </c>
      <c r="O1090" s="47">
        <f t="shared" si="4"/>
        <v>0</v>
      </c>
      <c r="P1090" s="47" t="str">
        <f t="shared" si="5"/>
        <v/>
      </c>
      <c r="Q1090" s="47" t="str">
        <f t="shared" si="6"/>
        <v>CRITICO</v>
      </c>
      <c r="R1090" s="47" t="str">
        <f t="shared" si="7"/>
        <v>PEDIR INMEDIATAMENTE</v>
      </c>
      <c r="S1090" s="47">
        <f t="shared" si="8"/>
        <v>0</v>
      </c>
      <c r="T1090" s="48">
        <f t="shared" si="9"/>
        <v>0</v>
      </c>
      <c r="U1090" s="47" t="str">
        <f t="array" ref="U1090">IF(B1090="","",IFERROR(XLOOKUP(B1090,DATA!$B$4:$B$2103,DATA!$M$4:$M$2103,"",0,1),""))</f>
        <v>B</v>
      </c>
      <c r="V1090" s="47" t="str">
        <f t="array" ref="V1090">IF(B1090="","",IFERROR(XLOOKUP(B1090,DATA!$B$4:$B$2103,DATA!$X$4:$X$2103,"",0,1),""))</f>
        <v>A1</v>
      </c>
      <c r="W1090" s="47" t="str">
        <f t="array" ref="W1090">IF(B1090="","",IFERROR(XLOOKUP(B1090,DATA!$B$4:$B$2103,DATA!$H$4:$H$2103,"",0,1),""))</f>
        <v>CARROCERIA</v>
      </c>
      <c r="X1090" s="47" t="str">
        <f t="shared" si="10"/>
        <v>3-MEDIA</v>
      </c>
      <c r="Y1090" s="65" t="str">
        <f t="shared" si="11"/>
        <v/>
      </c>
      <c r="Z1090" s="47">
        <f t="shared" si="12"/>
        <v>80110212</v>
      </c>
    </row>
    <row r="1091" ht="15.75" customHeight="1">
      <c r="B1091" s="52">
        <f>IF(DATA!B1091="","",DATA!B1091)</f>
        <v>80110213</v>
      </c>
      <c r="C1091" s="52">
        <f t="array" ref="C1091">IF(B1091="","",IFERROR(XLOOKUP(B1091,DATA!$B$4:$B$2103,DATA!$D$4:$D$2103,"",0,1),""))</f>
        <v>10722525</v>
      </c>
      <c r="D1091" s="52" t="str">
        <f t="array" ref="D1091">IF(B1091="","",IFERROR(XLOOKUP(B1091,DATA!$B$4:$B$2103,DATA!$C$4:$C$2103,"",0,1),""))</f>
        <v>PERFIL DE ALUMINIO 2</v>
      </c>
      <c r="E1091" s="52">
        <f t="array" ref="E1091">IF(B1091="","",IFERROR(XLOOKUP(B1091,DATA!$B$4:$B$2103,DATA!$W$4:$W$2103,"",0,1),""))</f>
        <v>830092963</v>
      </c>
      <c r="F1091" s="52" t="str">
        <f t="array" ref="F1091">IF(B1091="","",IFERROR(XLOOKUP(E1091,PROVEEDORES!$A$2:$A$200,PROVEEDORES!$B$2:$B$200,"NO ENCONTRADO",0,1),""))</f>
        <v>SUPERPOLO S.A.S</v>
      </c>
      <c r="G1091" s="52" t="str">
        <f t="array" ref="G1091">IF(B1091="","",IFERROR(XLOOKUP(B1091,DATA!$B$4:$B$2103,DATA!$L$4:$L$2103,"",0,1),""))</f>
        <v>UND</v>
      </c>
      <c r="H1091" s="52">
        <f t="array" ref="H1091">IF(B1091="","",IFERROR(XLOOKUP(B1091,DATA!$B$4:$B$2103,DATA!$E$4:$E$2103,0,0,1),0))</f>
        <v>0</v>
      </c>
      <c r="I1091" s="53">
        <f t="array" ref="I1091">IF(B1091="","",IFERROR(XLOOKUP(B1091,DATA!$B$4:$B$2103,DATA!$F$4:$F$2103,0,0,1),0))</f>
        <v>0</v>
      </c>
      <c r="J1091" s="53">
        <f t="shared" si="1"/>
        <v>0</v>
      </c>
      <c r="K1091" s="52">
        <f t="array" ref="K1091">IF(B1091="","",IFERROR(XLOOKUP(B1091,DATA!$B$4:$B$2103,DATA!$N$4:$N$2103,0,0,1),0))</f>
        <v>0</v>
      </c>
      <c r="L1091" s="86">
        <f t="shared" si="2"/>
        <v>0</v>
      </c>
      <c r="M1091" s="52">
        <f t="array" ref="M1091">IF(B1091="","",IFERROR(XLOOKUP(B1091,DATA!$B$4:$B$2103,DATA!$P$4:$P$2103,0,0,1),0))</f>
        <v>0</v>
      </c>
      <c r="N1091" s="52">
        <f t="shared" si="3"/>
        <v>0</v>
      </c>
      <c r="O1091" s="52">
        <f t="shared" si="4"/>
        <v>0</v>
      </c>
      <c r="P1091" s="52" t="str">
        <f t="shared" si="5"/>
        <v/>
      </c>
      <c r="Q1091" s="52" t="str">
        <f t="shared" si="6"/>
        <v>CRITICO</v>
      </c>
      <c r="R1091" s="52" t="str">
        <f t="shared" si="7"/>
        <v>PEDIR INMEDIATAMENTE</v>
      </c>
      <c r="S1091" s="52">
        <f t="shared" si="8"/>
        <v>0</v>
      </c>
      <c r="T1091" s="53">
        <f t="shared" si="9"/>
        <v>0</v>
      </c>
      <c r="U1091" s="52" t="str">
        <f t="array" ref="U1091">IF(B1091="","",IFERROR(XLOOKUP(B1091,DATA!$B$4:$B$2103,DATA!$M$4:$M$2103,"",0,1),""))</f>
        <v>A</v>
      </c>
      <c r="V1091" s="52" t="str">
        <f t="array" ref="V1091">IF(B1091="","",IFERROR(XLOOKUP(B1091,DATA!$B$4:$B$2103,DATA!$X$4:$X$2103,"",0,1),""))</f>
        <v>A1</v>
      </c>
      <c r="W1091" s="52" t="str">
        <f t="array" ref="W1091">IF(B1091="","",IFERROR(XLOOKUP(B1091,DATA!$B$4:$B$2103,DATA!$H$4:$H$2103,"",0,1),""))</f>
        <v>CARROCERIA</v>
      </c>
      <c r="X1091" s="52" t="str">
        <f t="shared" si="10"/>
        <v>1-MAXIMA</v>
      </c>
      <c r="Y1091" s="87" t="str">
        <f t="shared" si="11"/>
        <v/>
      </c>
      <c r="Z1091" s="52">
        <f t="shared" si="12"/>
        <v>80110213</v>
      </c>
    </row>
    <row r="1092" ht="15.75" customHeight="1">
      <c r="B1092" s="47">
        <f>IF(DATA!B1092="","",DATA!B1092)</f>
        <v>80110214</v>
      </c>
      <c r="C1092" s="47">
        <f t="array" ref="C1092">IF(B1092="","",IFERROR(XLOOKUP(B1092,DATA!$B$4:$B$2103,DATA!$D$4:$D$2103,"",0,1),""))</f>
        <v>11399295</v>
      </c>
      <c r="D1092" s="47" t="str">
        <f t="array" ref="D1092">IF(B1092="","",IFERROR(XLOOKUP(B1092,DATA!$B$4:$B$2103,DATA!$C$4:$C$2103,"",0,1),""))</f>
        <v>PERFIL MAMPARA 2</v>
      </c>
      <c r="E1092" s="47">
        <f t="array" ref="E1092">IF(B1092="","",IFERROR(XLOOKUP(B1092,DATA!$B$4:$B$2103,DATA!$W$4:$W$2103,"",0,1),""))</f>
        <v>830092963</v>
      </c>
      <c r="F1092" s="47" t="str">
        <f t="array" ref="F1092">IF(B1092="","",IFERROR(XLOOKUP(E1092,PROVEEDORES!$A$2:$A$200,PROVEEDORES!$B$2:$B$200,"NO ENCONTRADO",0,1),""))</f>
        <v>SUPERPOLO S.A.S</v>
      </c>
      <c r="G1092" s="47" t="str">
        <f t="array" ref="G1092">IF(B1092="","",IFERROR(XLOOKUP(B1092,DATA!$B$4:$B$2103,DATA!$L$4:$L$2103,"",0,1),""))</f>
        <v>M</v>
      </c>
      <c r="H1092" s="47">
        <f t="array" ref="H1092">IF(B1092="","",IFERROR(XLOOKUP(B1092,DATA!$B$4:$B$2103,DATA!$E$4:$E$2103,0,0,1),0))</f>
        <v>0</v>
      </c>
      <c r="I1092" s="48">
        <f t="array" ref="I1092">IF(B1092="","",IFERROR(XLOOKUP(B1092,DATA!$B$4:$B$2103,DATA!$F$4:$F$2103,0,0,1),0))</f>
        <v>0</v>
      </c>
      <c r="J1092" s="48">
        <f t="shared" si="1"/>
        <v>0</v>
      </c>
      <c r="K1092" s="47">
        <f t="array" ref="K1092">IF(B1092="","",IFERROR(XLOOKUP(B1092,DATA!$B$4:$B$2103,DATA!$N$4:$N$2103,0,0,1),0))</f>
        <v>0</v>
      </c>
      <c r="L1092" s="85">
        <f t="shared" si="2"/>
        <v>0</v>
      </c>
      <c r="M1092" s="47">
        <f t="array" ref="M1092">IF(B1092="","",IFERROR(XLOOKUP(B1092,DATA!$B$4:$B$2103,DATA!$P$4:$P$2103,0,0,1),0))</f>
        <v>0</v>
      </c>
      <c r="N1092" s="47">
        <f t="shared" si="3"/>
        <v>0</v>
      </c>
      <c r="O1092" s="47">
        <f t="shared" si="4"/>
        <v>0</v>
      </c>
      <c r="P1092" s="47" t="str">
        <f t="shared" si="5"/>
        <v/>
      </c>
      <c r="Q1092" s="47" t="str">
        <f t="shared" si="6"/>
        <v>CRITICO</v>
      </c>
      <c r="R1092" s="47" t="str">
        <f t="shared" si="7"/>
        <v>PEDIR INMEDIATAMENTE</v>
      </c>
      <c r="S1092" s="47">
        <f t="shared" si="8"/>
        <v>0</v>
      </c>
      <c r="T1092" s="48">
        <f t="shared" si="9"/>
        <v>0</v>
      </c>
      <c r="U1092" s="47" t="str">
        <f t="array" ref="U1092">IF(B1092="","",IFERROR(XLOOKUP(B1092,DATA!$B$4:$B$2103,DATA!$M$4:$M$2103,"",0,1),""))</f>
        <v>A</v>
      </c>
      <c r="V1092" s="47" t="str">
        <f t="array" ref="V1092">IF(B1092="","",IFERROR(XLOOKUP(B1092,DATA!$B$4:$B$2103,DATA!$X$4:$X$2103,"",0,1),""))</f>
        <v>A1</v>
      </c>
      <c r="W1092" s="47" t="str">
        <f t="array" ref="W1092">IF(B1092="","",IFERROR(XLOOKUP(B1092,DATA!$B$4:$B$2103,DATA!$H$4:$H$2103,"",0,1),""))</f>
        <v>CARROCERIA</v>
      </c>
      <c r="X1092" s="47" t="str">
        <f t="shared" si="10"/>
        <v>1-MAXIMA</v>
      </c>
      <c r="Y1092" s="65" t="str">
        <f t="shared" si="11"/>
        <v/>
      </c>
      <c r="Z1092" s="47">
        <f t="shared" si="12"/>
        <v>80110214</v>
      </c>
    </row>
    <row r="1093" ht="15.75" customHeight="1">
      <c r="B1093" s="52">
        <f>IF(DATA!B1093="","",DATA!B1093)</f>
        <v>80110215</v>
      </c>
      <c r="C1093" s="52">
        <f t="array" ref="C1093">IF(B1093="","",IFERROR(XLOOKUP(B1093,DATA!$B$4:$B$2103,DATA!$D$4:$D$2103,"",0,1),""))</f>
        <v>10748776</v>
      </c>
      <c r="D1093" s="52" t="str">
        <f t="array" ref="D1093">IF(B1093="","",IFERROR(XLOOKUP(B1093,DATA!$B$4:$B$2103,DATA!$C$4:$C$2103,"",0,1),""))</f>
        <v>PERFIL DE ALUMINIO 3</v>
      </c>
      <c r="E1093" s="52">
        <f t="array" ref="E1093">IF(B1093="","",IFERROR(XLOOKUP(B1093,DATA!$B$4:$B$2103,DATA!$W$4:$W$2103,"",0,1),""))</f>
        <v>830092963</v>
      </c>
      <c r="F1093" s="52" t="str">
        <f t="array" ref="F1093">IF(B1093="","",IFERROR(XLOOKUP(E1093,PROVEEDORES!$A$2:$A$200,PROVEEDORES!$B$2:$B$200,"NO ENCONTRADO",0,1),""))</f>
        <v>SUPERPOLO S.A.S</v>
      </c>
      <c r="G1093" s="52" t="str">
        <f t="array" ref="G1093">IF(B1093="","",IFERROR(XLOOKUP(B1093,DATA!$B$4:$B$2103,DATA!$L$4:$L$2103,"",0,1),""))</f>
        <v>UND</v>
      </c>
      <c r="H1093" s="52">
        <f t="array" ref="H1093">IF(B1093="","",IFERROR(XLOOKUP(B1093,DATA!$B$4:$B$2103,DATA!$E$4:$E$2103,0,0,1),0))</f>
        <v>0</v>
      </c>
      <c r="I1093" s="53">
        <f t="array" ref="I1093">IF(B1093="","",IFERROR(XLOOKUP(B1093,DATA!$B$4:$B$2103,DATA!$F$4:$F$2103,0,0,1),0))</f>
        <v>0</v>
      </c>
      <c r="J1093" s="53">
        <f t="shared" si="1"/>
        <v>0</v>
      </c>
      <c r="K1093" s="52">
        <f t="array" ref="K1093">IF(B1093="","",IFERROR(XLOOKUP(B1093,DATA!$B$4:$B$2103,DATA!$N$4:$N$2103,0,0,1),0))</f>
        <v>0</v>
      </c>
      <c r="L1093" s="86">
        <f t="shared" si="2"/>
        <v>0</v>
      </c>
      <c r="M1093" s="52">
        <f t="array" ref="M1093">IF(B1093="","",IFERROR(XLOOKUP(B1093,DATA!$B$4:$B$2103,DATA!$P$4:$P$2103,0,0,1),0))</f>
        <v>0</v>
      </c>
      <c r="N1093" s="52">
        <f t="shared" si="3"/>
        <v>0</v>
      </c>
      <c r="O1093" s="52">
        <f t="shared" si="4"/>
        <v>0</v>
      </c>
      <c r="P1093" s="52" t="str">
        <f t="shared" si="5"/>
        <v/>
      </c>
      <c r="Q1093" s="52" t="str">
        <f t="shared" si="6"/>
        <v>CRITICO</v>
      </c>
      <c r="R1093" s="52" t="str">
        <f t="shared" si="7"/>
        <v>PEDIR INMEDIATAMENTE</v>
      </c>
      <c r="S1093" s="52">
        <f t="shared" si="8"/>
        <v>0</v>
      </c>
      <c r="T1093" s="53">
        <f t="shared" si="9"/>
        <v>0</v>
      </c>
      <c r="U1093" s="52" t="str">
        <f t="array" ref="U1093">IF(B1093="","",IFERROR(XLOOKUP(B1093,DATA!$B$4:$B$2103,DATA!$M$4:$M$2103,"",0,1),""))</f>
        <v>A</v>
      </c>
      <c r="V1093" s="52" t="str">
        <f t="array" ref="V1093">IF(B1093="","",IFERROR(XLOOKUP(B1093,DATA!$B$4:$B$2103,DATA!$X$4:$X$2103,"",0,1),""))</f>
        <v>A1</v>
      </c>
      <c r="W1093" s="52" t="str">
        <f t="array" ref="W1093">IF(B1093="","",IFERROR(XLOOKUP(B1093,DATA!$B$4:$B$2103,DATA!$H$4:$H$2103,"",0,1),""))</f>
        <v>CARROCERIA</v>
      </c>
      <c r="X1093" s="52" t="str">
        <f t="shared" si="10"/>
        <v>1-MAXIMA</v>
      </c>
      <c r="Y1093" s="87" t="str">
        <f t="shared" si="11"/>
        <v/>
      </c>
      <c r="Z1093" s="52">
        <f t="shared" si="12"/>
        <v>80110215</v>
      </c>
    </row>
    <row r="1094" ht="15.75" customHeight="1">
      <c r="B1094" s="47">
        <f>IF(DATA!B1094="","",DATA!B1094)</f>
        <v>80110216</v>
      </c>
      <c r="C1094" s="47" t="str">
        <f t="array" ref="C1094">IF(B1094="","",IFERROR(XLOOKUP(B1094,DATA!$B$4:$B$2103,DATA!$D$4:$D$2103,"",0,1),""))</f>
        <v/>
      </c>
      <c r="D1094" s="47" t="str">
        <f t="array" ref="D1094">IF(B1094="","",IFERROR(XLOOKUP(B1094,DATA!$B$4:$B$2103,DATA!$C$4:$C$2103,"",0,1),""))</f>
        <v>vacio</v>
      </c>
      <c r="E1094" s="47">
        <f t="array" ref="E1094">IF(B1094="","",IFERROR(XLOOKUP(B1094,DATA!$B$4:$B$2103,DATA!$W$4:$W$2103,"",0,1),""))</f>
        <v>830092963</v>
      </c>
      <c r="F1094" s="47" t="str">
        <f t="array" ref="F1094">IF(B1094="","",IFERROR(XLOOKUP(E1094,PROVEEDORES!$A$2:$A$200,PROVEEDORES!$B$2:$B$200,"NO ENCONTRADO",0,1),""))</f>
        <v>SUPERPOLO S.A.S</v>
      </c>
      <c r="G1094" s="47" t="str">
        <f t="array" ref="G1094">IF(B1094="","",IFERROR(XLOOKUP(B1094,DATA!$B$4:$B$2103,DATA!$L$4:$L$2103,"",0,1),""))</f>
        <v>UND</v>
      </c>
      <c r="H1094" s="47">
        <f t="array" ref="H1094">IF(B1094="","",IFERROR(XLOOKUP(B1094,DATA!$B$4:$B$2103,DATA!$E$4:$E$2103,0,0,1),0))</f>
        <v>0</v>
      </c>
      <c r="I1094" s="48">
        <f t="array" ref="I1094">IF(B1094="","",IFERROR(XLOOKUP(B1094,DATA!$B$4:$B$2103,DATA!$F$4:$F$2103,0,0,1),0))</f>
        <v>0</v>
      </c>
      <c r="J1094" s="48">
        <f t="shared" si="1"/>
        <v>0</v>
      </c>
      <c r="K1094" s="47">
        <f t="array" ref="K1094">IF(B1094="","",IFERROR(XLOOKUP(B1094,DATA!$B$4:$B$2103,DATA!$N$4:$N$2103,0,0,1),0))</f>
        <v>0</v>
      </c>
      <c r="L1094" s="85">
        <f t="shared" si="2"/>
        <v>0</v>
      </c>
      <c r="M1094" s="47">
        <f t="array" ref="M1094">IF(B1094="","",IFERROR(XLOOKUP(B1094,DATA!$B$4:$B$2103,DATA!$P$4:$P$2103,0,0,1),0))</f>
        <v>0</v>
      </c>
      <c r="N1094" s="47">
        <f t="shared" si="3"/>
        <v>0</v>
      </c>
      <c r="O1094" s="47">
        <f t="shared" si="4"/>
        <v>0</v>
      </c>
      <c r="P1094" s="47" t="str">
        <f t="shared" si="5"/>
        <v/>
      </c>
      <c r="Q1094" s="47" t="str">
        <f t="shared" si="6"/>
        <v>CRITICO</v>
      </c>
      <c r="R1094" s="47" t="str">
        <f t="shared" si="7"/>
        <v>PEDIR INMEDIATAMENTE</v>
      </c>
      <c r="S1094" s="47">
        <f t="shared" si="8"/>
        <v>0</v>
      </c>
      <c r="T1094" s="48">
        <f t="shared" si="9"/>
        <v>0</v>
      </c>
      <c r="U1094" s="47" t="str">
        <f t="array" ref="U1094">IF(B1094="","",IFERROR(XLOOKUP(B1094,DATA!$B$4:$B$2103,DATA!$M$4:$M$2103,"",0,1),""))</f>
        <v>B</v>
      </c>
      <c r="V1094" s="47" t="str">
        <f t="array" ref="V1094">IF(B1094="","",IFERROR(XLOOKUP(B1094,DATA!$B$4:$B$2103,DATA!$X$4:$X$2103,"",0,1),""))</f>
        <v>A1</v>
      </c>
      <c r="W1094" s="47" t="str">
        <f t="array" ref="W1094">IF(B1094="","",IFERROR(XLOOKUP(B1094,DATA!$B$4:$B$2103,DATA!$H$4:$H$2103,"",0,1),""))</f>
        <v>CARROCERIA</v>
      </c>
      <c r="X1094" s="47" t="str">
        <f t="shared" si="10"/>
        <v>3-MEDIA</v>
      </c>
      <c r="Y1094" s="65" t="str">
        <f t="shared" si="11"/>
        <v/>
      </c>
      <c r="Z1094" s="47">
        <f t="shared" si="12"/>
        <v>80110216</v>
      </c>
    </row>
    <row r="1095" ht="15.75" customHeight="1">
      <c r="B1095" s="52">
        <f>IF(DATA!B1095="","",DATA!B1095)</f>
        <v>80110217</v>
      </c>
      <c r="C1095" s="52">
        <f t="array" ref="C1095">IF(B1095="","",IFERROR(XLOOKUP(B1095,DATA!$B$4:$B$2103,DATA!$D$4:$D$2103,"",0,1),""))</f>
        <v>11277269</v>
      </c>
      <c r="D1095" s="52" t="str">
        <f t="array" ref="D1095">IF(B1095="","",IFERROR(XLOOKUP(B1095,DATA!$B$4:$B$2103,DATA!$C$4:$C$2103,"",0,1),""))</f>
        <v>CONJUNTO MAMPARA PE1</v>
      </c>
      <c r="E1095" s="52">
        <f t="array" ref="E1095">IF(B1095="","",IFERROR(XLOOKUP(B1095,DATA!$B$4:$B$2103,DATA!$W$4:$W$2103,"",0,1),""))</f>
        <v>830092963</v>
      </c>
      <c r="F1095" s="52" t="str">
        <f t="array" ref="F1095">IF(B1095="","",IFERROR(XLOOKUP(E1095,PROVEEDORES!$A$2:$A$200,PROVEEDORES!$B$2:$B$200,"NO ENCONTRADO",0,1),""))</f>
        <v>SUPERPOLO S.A.S</v>
      </c>
      <c r="G1095" s="52" t="str">
        <f t="array" ref="G1095">IF(B1095="","",IFERROR(XLOOKUP(B1095,DATA!$B$4:$B$2103,DATA!$L$4:$L$2103,"",0,1),""))</f>
        <v>UND</v>
      </c>
      <c r="H1095" s="52">
        <f t="array" ref="H1095">IF(B1095="","",IFERROR(XLOOKUP(B1095,DATA!$B$4:$B$2103,DATA!$E$4:$E$2103,0,0,1),0))</f>
        <v>0</v>
      </c>
      <c r="I1095" s="53">
        <f t="array" ref="I1095">IF(B1095="","",IFERROR(XLOOKUP(B1095,DATA!$B$4:$B$2103,DATA!$F$4:$F$2103,0,0,1),0))</f>
        <v>0</v>
      </c>
      <c r="J1095" s="53">
        <f t="shared" si="1"/>
        <v>0</v>
      </c>
      <c r="K1095" s="52">
        <f t="array" ref="K1095">IF(B1095="","",IFERROR(XLOOKUP(B1095,DATA!$B$4:$B$2103,DATA!$N$4:$N$2103,0,0,1),0))</f>
        <v>0</v>
      </c>
      <c r="L1095" s="86">
        <f t="shared" si="2"/>
        <v>0</v>
      </c>
      <c r="M1095" s="52">
        <f t="array" ref="M1095">IF(B1095="","",IFERROR(XLOOKUP(B1095,DATA!$B$4:$B$2103,DATA!$P$4:$P$2103,0,0,1),0))</f>
        <v>0</v>
      </c>
      <c r="N1095" s="52">
        <f t="shared" si="3"/>
        <v>0</v>
      </c>
      <c r="O1095" s="52">
        <f t="shared" si="4"/>
        <v>0</v>
      </c>
      <c r="P1095" s="52" t="str">
        <f t="shared" si="5"/>
        <v/>
      </c>
      <c r="Q1095" s="52" t="str">
        <f t="shared" si="6"/>
        <v>CRITICO</v>
      </c>
      <c r="R1095" s="52" t="str">
        <f t="shared" si="7"/>
        <v>PEDIR INMEDIATAMENTE</v>
      </c>
      <c r="S1095" s="52">
        <f t="shared" si="8"/>
        <v>0</v>
      </c>
      <c r="T1095" s="53">
        <f t="shared" si="9"/>
        <v>0</v>
      </c>
      <c r="U1095" s="52" t="str">
        <f t="array" ref="U1095">IF(B1095="","",IFERROR(XLOOKUP(B1095,DATA!$B$4:$B$2103,DATA!$M$4:$M$2103,"",0,1),""))</f>
        <v>A</v>
      </c>
      <c r="V1095" s="52" t="str">
        <f t="array" ref="V1095">IF(B1095="","",IFERROR(XLOOKUP(B1095,DATA!$B$4:$B$2103,DATA!$X$4:$X$2103,"",0,1),""))</f>
        <v>A1</v>
      </c>
      <c r="W1095" s="52" t="str">
        <f t="array" ref="W1095">IF(B1095="","",IFERROR(XLOOKUP(B1095,DATA!$B$4:$B$2103,DATA!$H$4:$H$2103,"",0,1),""))</f>
        <v>CARROCERIA</v>
      </c>
      <c r="X1095" s="52" t="str">
        <f t="shared" si="10"/>
        <v>1-MAXIMA</v>
      </c>
      <c r="Y1095" s="87" t="str">
        <f t="shared" si="11"/>
        <v/>
      </c>
      <c r="Z1095" s="52">
        <f t="shared" si="12"/>
        <v>80110217</v>
      </c>
    </row>
    <row r="1096" ht="15.75" customHeight="1">
      <c r="B1096" s="47">
        <f>IF(DATA!B1096="","",DATA!B1096)</f>
        <v>80110218</v>
      </c>
      <c r="C1096" s="47">
        <f t="array" ref="C1096">IF(B1096="","",IFERROR(XLOOKUP(B1096,DATA!$B$4:$B$2103,DATA!$D$4:$D$2103,"",0,1),""))</f>
        <v>11275215</v>
      </c>
      <c r="D1096" s="47" t="str">
        <f t="array" ref="D1096">IF(B1096="","",IFERROR(XLOOKUP(B1096,DATA!$B$4:$B$2103,DATA!$C$4:$C$2103,"",0,1),""))</f>
        <v>CONJUNTO MAMPARA SILLA 1 PREFERENCIAL IZQ</v>
      </c>
      <c r="E1096" s="47">
        <f t="array" ref="E1096">IF(B1096="","",IFERROR(XLOOKUP(B1096,DATA!$B$4:$B$2103,DATA!$W$4:$W$2103,"",0,1),""))</f>
        <v>830092963</v>
      </c>
      <c r="F1096" s="47" t="str">
        <f t="array" ref="F1096">IF(B1096="","",IFERROR(XLOOKUP(E1096,PROVEEDORES!$A$2:$A$200,PROVEEDORES!$B$2:$B$200,"NO ENCONTRADO",0,1),""))</f>
        <v>SUPERPOLO S.A.S</v>
      </c>
      <c r="G1096" s="47" t="str">
        <f t="array" ref="G1096">IF(B1096="","",IFERROR(XLOOKUP(B1096,DATA!$B$4:$B$2103,DATA!$L$4:$L$2103,"",0,1),""))</f>
        <v>UND</v>
      </c>
      <c r="H1096" s="47">
        <f t="array" ref="H1096">IF(B1096="","",IFERROR(XLOOKUP(B1096,DATA!$B$4:$B$2103,DATA!$E$4:$E$2103,0,0,1),0))</f>
        <v>0</v>
      </c>
      <c r="I1096" s="48">
        <f t="array" ref="I1096">IF(B1096="","",IFERROR(XLOOKUP(B1096,DATA!$B$4:$B$2103,DATA!$F$4:$F$2103,0,0,1),0))</f>
        <v>0</v>
      </c>
      <c r="J1096" s="48">
        <f t="shared" si="1"/>
        <v>0</v>
      </c>
      <c r="K1096" s="47">
        <f t="array" ref="K1096">IF(B1096="","",IFERROR(XLOOKUP(B1096,DATA!$B$4:$B$2103,DATA!$N$4:$N$2103,0,0,1),0))</f>
        <v>0</v>
      </c>
      <c r="L1096" s="85">
        <f t="shared" si="2"/>
        <v>0</v>
      </c>
      <c r="M1096" s="47">
        <f t="array" ref="M1096">IF(B1096="","",IFERROR(XLOOKUP(B1096,DATA!$B$4:$B$2103,DATA!$P$4:$P$2103,0,0,1),0))</f>
        <v>0</v>
      </c>
      <c r="N1096" s="47">
        <f t="shared" si="3"/>
        <v>0</v>
      </c>
      <c r="O1096" s="47">
        <f t="shared" si="4"/>
        <v>0</v>
      </c>
      <c r="P1096" s="47" t="str">
        <f t="shared" si="5"/>
        <v/>
      </c>
      <c r="Q1096" s="47" t="str">
        <f t="shared" si="6"/>
        <v>CRITICO</v>
      </c>
      <c r="R1096" s="47" t="str">
        <f t="shared" si="7"/>
        <v>PEDIR INMEDIATAMENTE</v>
      </c>
      <c r="S1096" s="47">
        <f t="shared" si="8"/>
        <v>0</v>
      </c>
      <c r="T1096" s="48">
        <f t="shared" si="9"/>
        <v>0</v>
      </c>
      <c r="U1096" s="47" t="str">
        <f t="array" ref="U1096">IF(B1096="","",IFERROR(XLOOKUP(B1096,DATA!$B$4:$B$2103,DATA!$M$4:$M$2103,"",0,1),""))</f>
        <v>A</v>
      </c>
      <c r="V1096" s="47" t="str">
        <f t="array" ref="V1096">IF(B1096="","",IFERROR(XLOOKUP(B1096,DATA!$B$4:$B$2103,DATA!$X$4:$X$2103,"",0,1),""))</f>
        <v>A1</v>
      </c>
      <c r="W1096" s="47" t="str">
        <f t="array" ref="W1096">IF(B1096="","",IFERROR(XLOOKUP(B1096,DATA!$B$4:$B$2103,DATA!$H$4:$H$2103,"",0,1),""))</f>
        <v>CARROCERIA</v>
      </c>
      <c r="X1096" s="47" t="str">
        <f t="shared" si="10"/>
        <v>1-MAXIMA</v>
      </c>
      <c r="Y1096" s="65" t="str">
        <f t="shared" si="11"/>
        <v/>
      </c>
      <c r="Z1096" s="47">
        <f t="shared" si="12"/>
        <v>80110218</v>
      </c>
    </row>
    <row r="1097" ht="15.75" customHeight="1">
      <c r="B1097" s="52">
        <f>IF(DATA!B1097="","",DATA!B1097)</f>
        <v>80110219</v>
      </c>
      <c r="C1097" s="52">
        <f t="array" ref="C1097">IF(B1097="","",IFERROR(XLOOKUP(B1097,DATA!$B$4:$B$2103,DATA!$D$4:$D$2103,"",0,1),""))</f>
        <v>11275305</v>
      </c>
      <c r="D1097" s="52" t="str">
        <f t="array" ref="D1097">IF(B1097="","",IFERROR(XLOOKUP(B1097,DATA!$B$4:$B$2103,DATA!$C$4:$C$2103,"",0,1),""))</f>
        <v>CONJUNTO MAMPARA POS 2 SILLA USUARIO</v>
      </c>
      <c r="E1097" s="52">
        <f t="array" ref="E1097">IF(B1097="","",IFERROR(XLOOKUP(B1097,DATA!$B$4:$B$2103,DATA!$W$4:$W$2103,"",0,1),""))</f>
        <v>830092963</v>
      </c>
      <c r="F1097" s="52" t="str">
        <f t="array" ref="F1097">IF(B1097="","",IFERROR(XLOOKUP(E1097,PROVEEDORES!$A$2:$A$200,PROVEEDORES!$B$2:$B$200,"NO ENCONTRADO",0,1),""))</f>
        <v>SUPERPOLO S.A.S</v>
      </c>
      <c r="G1097" s="52" t="str">
        <f t="array" ref="G1097">IF(B1097="","",IFERROR(XLOOKUP(B1097,DATA!$B$4:$B$2103,DATA!$L$4:$L$2103,"",0,1),""))</f>
        <v>UND</v>
      </c>
      <c r="H1097" s="52">
        <f t="array" ref="H1097">IF(B1097="","",IFERROR(XLOOKUP(B1097,DATA!$B$4:$B$2103,DATA!$E$4:$E$2103,0,0,1),0))</f>
        <v>0</v>
      </c>
      <c r="I1097" s="53">
        <f t="array" ref="I1097">IF(B1097="","",IFERROR(XLOOKUP(B1097,DATA!$B$4:$B$2103,DATA!$F$4:$F$2103,0,0,1),0))</f>
        <v>0</v>
      </c>
      <c r="J1097" s="53">
        <f t="shared" si="1"/>
        <v>0</v>
      </c>
      <c r="K1097" s="52">
        <f t="array" ref="K1097">IF(B1097="","",IFERROR(XLOOKUP(B1097,DATA!$B$4:$B$2103,DATA!$N$4:$N$2103,0,0,1),0))</f>
        <v>0</v>
      </c>
      <c r="L1097" s="86">
        <f t="shared" si="2"/>
        <v>0</v>
      </c>
      <c r="M1097" s="52">
        <f t="array" ref="M1097">IF(B1097="","",IFERROR(XLOOKUP(B1097,DATA!$B$4:$B$2103,DATA!$P$4:$P$2103,0,0,1),0))</f>
        <v>0</v>
      </c>
      <c r="N1097" s="52">
        <f t="shared" si="3"/>
        <v>0</v>
      </c>
      <c r="O1097" s="52">
        <f t="shared" si="4"/>
        <v>0</v>
      </c>
      <c r="P1097" s="52" t="str">
        <f t="shared" si="5"/>
        <v/>
      </c>
      <c r="Q1097" s="52" t="str">
        <f t="shared" si="6"/>
        <v>CRITICO</v>
      </c>
      <c r="R1097" s="52" t="str">
        <f t="shared" si="7"/>
        <v>PEDIR INMEDIATAMENTE</v>
      </c>
      <c r="S1097" s="52">
        <f t="shared" si="8"/>
        <v>0</v>
      </c>
      <c r="T1097" s="53">
        <f t="shared" si="9"/>
        <v>0</v>
      </c>
      <c r="U1097" s="52" t="str">
        <f t="array" ref="U1097">IF(B1097="","",IFERROR(XLOOKUP(B1097,DATA!$B$4:$B$2103,DATA!$M$4:$M$2103,"",0,1),""))</f>
        <v>A</v>
      </c>
      <c r="V1097" s="52" t="str">
        <f t="array" ref="V1097">IF(B1097="","",IFERROR(XLOOKUP(B1097,DATA!$B$4:$B$2103,DATA!$X$4:$X$2103,"",0,1),""))</f>
        <v>A1</v>
      </c>
      <c r="W1097" s="52" t="str">
        <f t="array" ref="W1097">IF(B1097="","",IFERROR(XLOOKUP(B1097,DATA!$B$4:$B$2103,DATA!$H$4:$H$2103,"",0,1),""))</f>
        <v>CARROCERIA</v>
      </c>
      <c r="X1097" s="52" t="str">
        <f t="shared" si="10"/>
        <v>1-MAXIMA</v>
      </c>
      <c r="Y1097" s="87" t="str">
        <f t="shared" si="11"/>
        <v/>
      </c>
      <c r="Z1097" s="52">
        <f t="shared" si="12"/>
        <v>80110219</v>
      </c>
    </row>
    <row r="1098" ht="15.75" customHeight="1">
      <c r="B1098" s="47">
        <f>IF(DATA!B1098="","",DATA!B1098)</f>
        <v>80110220</v>
      </c>
      <c r="C1098" s="47">
        <f t="array" ref="C1098">IF(B1098="","",IFERROR(XLOOKUP(B1098,DATA!$B$4:$B$2103,DATA!$D$4:$D$2103,"",0,1),""))</f>
        <v>11316279</v>
      </c>
      <c r="D1098" s="47" t="str">
        <f t="array" ref="D1098">IF(B1098="","",IFERROR(XLOOKUP(B1098,DATA!$B$4:$B$2103,DATA!$C$4:$C$2103,"",0,1),""))</f>
        <v>PARAL PASAMANOS PREFERENCIAL DER VAGON 1</v>
      </c>
      <c r="E1098" s="47">
        <f t="array" ref="E1098">IF(B1098="","",IFERROR(XLOOKUP(B1098,DATA!$B$4:$B$2103,DATA!$W$4:$W$2103,"",0,1),""))</f>
        <v>830092963</v>
      </c>
      <c r="F1098" s="47" t="str">
        <f t="array" ref="F1098">IF(B1098="","",IFERROR(XLOOKUP(E1098,PROVEEDORES!$A$2:$A$200,PROVEEDORES!$B$2:$B$200,"NO ENCONTRADO",0,1),""))</f>
        <v>SUPERPOLO S.A.S</v>
      </c>
      <c r="G1098" s="47" t="str">
        <f t="array" ref="G1098">IF(B1098="","",IFERROR(XLOOKUP(B1098,DATA!$B$4:$B$2103,DATA!$L$4:$L$2103,"",0,1),""))</f>
        <v>UND</v>
      </c>
      <c r="H1098" s="47">
        <f t="array" ref="H1098">IF(B1098="","",IFERROR(XLOOKUP(B1098,DATA!$B$4:$B$2103,DATA!$E$4:$E$2103,0,0,1),0))</f>
        <v>0</v>
      </c>
      <c r="I1098" s="48">
        <f t="array" ref="I1098">IF(B1098="","",IFERROR(XLOOKUP(B1098,DATA!$B$4:$B$2103,DATA!$F$4:$F$2103,0,0,1),0))</f>
        <v>0</v>
      </c>
      <c r="J1098" s="48">
        <f t="shared" si="1"/>
        <v>0</v>
      </c>
      <c r="K1098" s="47">
        <f t="array" ref="K1098">IF(B1098="","",IFERROR(XLOOKUP(B1098,DATA!$B$4:$B$2103,DATA!$N$4:$N$2103,0,0,1),0))</f>
        <v>0</v>
      </c>
      <c r="L1098" s="85">
        <f t="shared" si="2"/>
        <v>0</v>
      </c>
      <c r="M1098" s="47">
        <f t="array" ref="M1098">IF(B1098="","",IFERROR(XLOOKUP(B1098,DATA!$B$4:$B$2103,DATA!$P$4:$P$2103,0,0,1),0))</f>
        <v>0</v>
      </c>
      <c r="N1098" s="47">
        <f t="shared" si="3"/>
        <v>0</v>
      </c>
      <c r="O1098" s="47">
        <f t="shared" si="4"/>
        <v>0</v>
      </c>
      <c r="P1098" s="47" t="str">
        <f t="shared" si="5"/>
        <v/>
      </c>
      <c r="Q1098" s="47" t="str">
        <f t="shared" si="6"/>
        <v>CRITICO</v>
      </c>
      <c r="R1098" s="47" t="str">
        <f t="shared" si="7"/>
        <v>PEDIR INMEDIATAMENTE</v>
      </c>
      <c r="S1098" s="47">
        <f t="shared" si="8"/>
        <v>0</v>
      </c>
      <c r="T1098" s="48">
        <f t="shared" si="9"/>
        <v>0</v>
      </c>
      <c r="U1098" s="47" t="str">
        <f t="array" ref="U1098">IF(B1098="","",IFERROR(XLOOKUP(B1098,DATA!$B$4:$B$2103,DATA!$M$4:$M$2103,"",0,1),""))</f>
        <v>A</v>
      </c>
      <c r="V1098" s="47" t="str">
        <f t="array" ref="V1098">IF(B1098="","",IFERROR(XLOOKUP(B1098,DATA!$B$4:$B$2103,DATA!$X$4:$X$2103,"",0,1),""))</f>
        <v>A1</v>
      </c>
      <c r="W1098" s="47" t="str">
        <f t="array" ref="W1098">IF(B1098="","",IFERROR(XLOOKUP(B1098,DATA!$B$4:$B$2103,DATA!$H$4:$H$2103,"",0,1),""))</f>
        <v>CARROCERIA</v>
      </c>
      <c r="X1098" s="47" t="str">
        <f t="shared" si="10"/>
        <v>1-MAXIMA</v>
      </c>
      <c r="Y1098" s="65" t="str">
        <f t="shared" si="11"/>
        <v/>
      </c>
      <c r="Z1098" s="47">
        <f t="shared" si="12"/>
        <v>80110220</v>
      </c>
    </row>
    <row r="1099" ht="15.75" customHeight="1">
      <c r="B1099" s="52">
        <f>IF(DATA!B1099="","",DATA!B1099)</f>
        <v>80110221</v>
      </c>
      <c r="C1099" s="52">
        <f t="array" ref="C1099">IF(B1099="","",IFERROR(XLOOKUP(B1099,DATA!$B$4:$B$2103,DATA!$D$4:$D$2103,"",0,1),""))</f>
        <v>11280199</v>
      </c>
      <c r="D1099" s="52" t="str">
        <f t="array" ref="D1099">IF(B1099="","",IFERROR(XLOOKUP(B1099,DATA!$B$4:$B$2103,DATA!$C$4:$C$2103,"",0,1),""))</f>
        <v>PARAL PASAMANOS ENTRE PS1 Y PS2</v>
      </c>
      <c r="E1099" s="52">
        <f t="array" ref="E1099">IF(B1099="","",IFERROR(XLOOKUP(B1099,DATA!$B$4:$B$2103,DATA!$W$4:$W$2103,"",0,1),""))</f>
        <v>830092963</v>
      </c>
      <c r="F1099" s="52" t="str">
        <f t="array" ref="F1099">IF(B1099="","",IFERROR(XLOOKUP(E1099,PROVEEDORES!$A$2:$A$200,PROVEEDORES!$B$2:$B$200,"NO ENCONTRADO",0,1),""))</f>
        <v>SUPERPOLO S.A.S</v>
      </c>
      <c r="G1099" s="52" t="str">
        <f t="array" ref="G1099">IF(B1099="","",IFERROR(XLOOKUP(B1099,DATA!$B$4:$B$2103,DATA!$L$4:$L$2103,"",0,1),""))</f>
        <v>UND</v>
      </c>
      <c r="H1099" s="52">
        <f t="array" ref="H1099">IF(B1099="","",IFERROR(XLOOKUP(B1099,DATA!$B$4:$B$2103,DATA!$E$4:$E$2103,0,0,1),0))</f>
        <v>0</v>
      </c>
      <c r="I1099" s="53">
        <f t="array" ref="I1099">IF(B1099="","",IFERROR(XLOOKUP(B1099,DATA!$B$4:$B$2103,DATA!$F$4:$F$2103,0,0,1),0))</f>
        <v>0</v>
      </c>
      <c r="J1099" s="53">
        <f t="shared" si="1"/>
        <v>0</v>
      </c>
      <c r="K1099" s="52">
        <f t="array" ref="K1099">IF(B1099="","",IFERROR(XLOOKUP(B1099,DATA!$B$4:$B$2103,DATA!$N$4:$N$2103,0,0,1),0))</f>
        <v>0</v>
      </c>
      <c r="L1099" s="86">
        <f t="shared" si="2"/>
        <v>0</v>
      </c>
      <c r="M1099" s="52">
        <f t="array" ref="M1099">IF(B1099="","",IFERROR(XLOOKUP(B1099,DATA!$B$4:$B$2103,DATA!$P$4:$P$2103,0,0,1),0))</f>
        <v>0</v>
      </c>
      <c r="N1099" s="52">
        <f t="shared" si="3"/>
        <v>0</v>
      </c>
      <c r="O1099" s="52">
        <f t="shared" si="4"/>
        <v>0</v>
      </c>
      <c r="P1099" s="52" t="str">
        <f t="shared" si="5"/>
        <v/>
      </c>
      <c r="Q1099" s="52" t="str">
        <f t="shared" si="6"/>
        <v>CRITICO</v>
      </c>
      <c r="R1099" s="52" t="str">
        <f t="shared" si="7"/>
        <v>PEDIR INMEDIATAMENTE</v>
      </c>
      <c r="S1099" s="52">
        <f t="shared" si="8"/>
        <v>0</v>
      </c>
      <c r="T1099" s="53">
        <f t="shared" si="9"/>
        <v>0</v>
      </c>
      <c r="U1099" s="52" t="str">
        <f t="array" ref="U1099">IF(B1099="","",IFERROR(XLOOKUP(B1099,DATA!$B$4:$B$2103,DATA!$M$4:$M$2103,"",0,1),""))</f>
        <v>A</v>
      </c>
      <c r="V1099" s="52" t="str">
        <f t="array" ref="V1099">IF(B1099="","",IFERROR(XLOOKUP(B1099,DATA!$B$4:$B$2103,DATA!$X$4:$X$2103,"",0,1),""))</f>
        <v>A1</v>
      </c>
      <c r="W1099" s="52" t="str">
        <f t="array" ref="W1099">IF(B1099="","",IFERROR(XLOOKUP(B1099,DATA!$B$4:$B$2103,DATA!$H$4:$H$2103,"",0,1),""))</f>
        <v>CARROCERIA</v>
      </c>
      <c r="X1099" s="52" t="str">
        <f t="shared" si="10"/>
        <v>1-MAXIMA</v>
      </c>
      <c r="Y1099" s="87" t="str">
        <f t="shared" si="11"/>
        <v/>
      </c>
      <c r="Z1099" s="52">
        <f t="shared" si="12"/>
        <v>80110221</v>
      </c>
    </row>
    <row r="1100" ht="15.75" customHeight="1">
      <c r="B1100" s="47">
        <f>IF(DATA!B1100="","",DATA!B1100)</f>
        <v>80110222</v>
      </c>
      <c r="C1100" s="47">
        <f t="array" ref="C1100">IF(B1100="","",IFERROR(XLOOKUP(B1100,DATA!$B$4:$B$2103,DATA!$D$4:$D$2103,"",0,1),""))</f>
        <v>11319827</v>
      </c>
      <c r="D1100" s="47" t="str">
        <f t="array" ref="D1100">IF(B1100="","",IFERROR(XLOOKUP(B1100,DATA!$B$4:$B$2103,DATA!$C$4:$C$2103,"",0,1),""))</f>
        <v>CONJUNTO MAMPARA ENTRE DISCAPACITADOS Y MASCOTA</v>
      </c>
      <c r="E1100" s="47">
        <f t="array" ref="E1100">IF(B1100="","",IFERROR(XLOOKUP(B1100,DATA!$B$4:$B$2103,DATA!$W$4:$W$2103,"",0,1),""))</f>
        <v>830092963</v>
      </c>
      <c r="F1100" s="47" t="str">
        <f t="array" ref="F1100">IF(B1100="","",IFERROR(XLOOKUP(E1100,PROVEEDORES!$A$2:$A$200,PROVEEDORES!$B$2:$B$200,"NO ENCONTRADO",0,1),""))</f>
        <v>SUPERPOLO S.A.S</v>
      </c>
      <c r="G1100" s="47" t="str">
        <f t="array" ref="G1100">IF(B1100="","",IFERROR(XLOOKUP(B1100,DATA!$B$4:$B$2103,DATA!$L$4:$L$2103,"",0,1),""))</f>
        <v>UND</v>
      </c>
      <c r="H1100" s="47">
        <f t="array" ref="H1100">IF(B1100="","",IFERROR(XLOOKUP(B1100,DATA!$B$4:$B$2103,DATA!$E$4:$E$2103,0,0,1),0))</f>
        <v>0</v>
      </c>
      <c r="I1100" s="48">
        <f t="array" ref="I1100">IF(B1100="","",IFERROR(XLOOKUP(B1100,DATA!$B$4:$B$2103,DATA!$F$4:$F$2103,0,0,1),0))</f>
        <v>0</v>
      </c>
      <c r="J1100" s="48">
        <f t="shared" si="1"/>
        <v>0</v>
      </c>
      <c r="K1100" s="47">
        <f t="array" ref="K1100">IF(B1100="","",IFERROR(XLOOKUP(B1100,DATA!$B$4:$B$2103,DATA!$N$4:$N$2103,0,0,1),0))</f>
        <v>0</v>
      </c>
      <c r="L1100" s="85">
        <f t="shared" si="2"/>
        <v>0</v>
      </c>
      <c r="M1100" s="47">
        <f t="array" ref="M1100">IF(B1100="","",IFERROR(XLOOKUP(B1100,DATA!$B$4:$B$2103,DATA!$P$4:$P$2103,0,0,1),0))</f>
        <v>0</v>
      </c>
      <c r="N1100" s="47">
        <f t="shared" si="3"/>
        <v>0</v>
      </c>
      <c r="O1100" s="47">
        <f t="shared" si="4"/>
        <v>0</v>
      </c>
      <c r="P1100" s="47" t="str">
        <f t="shared" si="5"/>
        <v/>
      </c>
      <c r="Q1100" s="47" t="str">
        <f t="shared" si="6"/>
        <v>CRITICO</v>
      </c>
      <c r="R1100" s="47" t="str">
        <f t="shared" si="7"/>
        <v>PEDIR INMEDIATAMENTE</v>
      </c>
      <c r="S1100" s="47">
        <f t="shared" si="8"/>
        <v>0</v>
      </c>
      <c r="T1100" s="48">
        <f t="shared" si="9"/>
        <v>0</v>
      </c>
      <c r="U1100" s="47" t="str">
        <f t="array" ref="U1100">IF(B1100="","",IFERROR(XLOOKUP(B1100,DATA!$B$4:$B$2103,DATA!$M$4:$M$2103,"",0,1),""))</f>
        <v>A</v>
      </c>
      <c r="V1100" s="47" t="str">
        <f t="array" ref="V1100">IF(B1100="","",IFERROR(XLOOKUP(B1100,DATA!$B$4:$B$2103,DATA!$X$4:$X$2103,"",0,1),""))</f>
        <v>A1</v>
      </c>
      <c r="W1100" s="47" t="str">
        <f t="array" ref="W1100">IF(B1100="","",IFERROR(XLOOKUP(B1100,DATA!$B$4:$B$2103,DATA!$H$4:$H$2103,"",0,1),""))</f>
        <v>CARROCERIA</v>
      </c>
      <c r="X1100" s="47" t="str">
        <f t="shared" si="10"/>
        <v>1-MAXIMA</v>
      </c>
      <c r="Y1100" s="65" t="str">
        <f t="shared" si="11"/>
        <v/>
      </c>
      <c r="Z1100" s="47">
        <f t="shared" si="12"/>
        <v>80110222</v>
      </c>
    </row>
    <row r="1101" ht="15.75" customHeight="1">
      <c r="B1101" s="52">
        <f>IF(DATA!B1101="","",DATA!B1101)</f>
        <v>80110223</v>
      </c>
      <c r="C1101" s="52">
        <f t="array" ref="C1101">IF(B1101="","",IFERROR(XLOOKUP(B1101,DATA!$B$4:$B$2103,DATA!$D$4:$D$2103,"",0,1),""))</f>
        <v>11320829</v>
      </c>
      <c r="D1101" s="52" t="str">
        <f t="array" ref="D1101">IF(B1101="","",IFERROR(XLOOKUP(B1101,DATA!$B$4:$B$2103,DATA!$C$4:$C$2103,"",0,1),""))</f>
        <v>PARAL PS2</v>
      </c>
      <c r="E1101" s="52">
        <f t="array" ref="E1101">IF(B1101="","",IFERROR(XLOOKUP(B1101,DATA!$B$4:$B$2103,DATA!$W$4:$W$2103,"",0,1),""))</f>
        <v>830092963</v>
      </c>
      <c r="F1101" s="52" t="str">
        <f t="array" ref="F1101">IF(B1101="","",IFERROR(XLOOKUP(E1101,PROVEEDORES!$A$2:$A$200,PROVEEDORES!$B$2:$B$200,"NO ENCONTRADO",0,1),""))</f>
        <v>SUPERPOLO S.A.S</v>
      </c>
      <c r="G1101" s="52" t="str">
        <f t="array" ref="G1101">IF(B1101="","",IFERROR(XLOOKUP(B1101,DATA!$B$4:$B$2103,DATA!$L$4:$L$2103,"",0,1),""))</f>
        <v>UND</v>
      </c>
      <c r="H1101" s="52">
        <f t="array" ref="H1101">IF(B1101="","",IFERROR(XLOOKUP(B1101,DATA!$B$4:$B$2103,DATA!$E$4:$E$2103,0,0,1),0))</f>
        <v>0</v>
      </c>
      <c r="I1101" s="53">
        <f t="array" ref="I1101">IF(B1101="","",IFERROR(XLOOKUP(B1101,DATA!$B$4:$B$2103,DATA!$F$4:$F$2103,0,0,1),0))</f>
        <v>0</v>
      </c>
      <c r="J1101" s="53">
        <f t="shared" si="1"/>
        <v>0</v>
      </c>
      <c r="K1101" s="52">
        <f t="array" ref="K1101">IF(B1101="","",IFERROR(XLOOKUP(B1101,DATA!$B$4:$B$2103,DATA!$N$4:$N$2103,0,0,1),0))</f>
        <v>0</v>
      </c>
      <c r="L1101" s="86">
        <f t="shared" si="2"/>
        <v>0</v>
      </c>
      <c r="M1101" s="52">
        <f t="array" ref="M1101">IF(B1101="","",IFERROR(XLOOKUP(B1101,DATA!$B$4:$B$2103,DATA!$P$4:$P$2103,0,0,1),0))</f>
        <v>0</v>
      </c>
      <c r="N1101" s="52">
        <f t="shared" si="3"/>
        <v>0</v>
      </c>
      <c r="O1101" s="52">
        <f t="shared" si="4"/>
        <v>0</v>
      </c>
      <c r="P1101" s="52" t="str">
        <f t="shared" si="5"/>
        <v/>
      </c>
      <c r="Q1101" s="52" t="str">
        <f t="shared" si="6"/>
        <v>CRITICO</v>
      </c>
      <c r="R1101" s="52" t="str">
        <f t="shared" si="7"/>
        <v>PEDIR INMEDIATAMENTE</v>
      </c>
      <c r="S1101" s="52">
        <f t="shared" si="8"/>
        <v>0</v>
      </c>
      <c r="T1101" s="53">
        <f t="shared" si="9"/>
        <v>0</v>
      </c>
      <c r="U1101" s="52" t="str">
        <f t="array" ref="U1101">IF(B1101="","",IFERROR(XLOOKUP(B1101,DATA!$B$4:$B$2103,DATA!$M$4:$M$2103,"",0,1),""))</f>
        <v>A</v>
      </c>
      <c r="V1101" s="52" t="str">
        <f t="array" ref="V1101">IF(B1101="","",IFERROR(XLOOKUP(B1101,DATA!$B$4:$B$2103,DATA!$X$4:$X$2103,"",0,1),""))</f>
        <v>A1</v>
      </c>
      <c r="W1101" s="52" t="str">
        <f t="array" ref="W1101">IF(B1101="","",IFERROR(XLOOKUP(B1101,DATA!$B$4:$B$2103,DATA!$H$4:$H$2103,"",0,1),""))</f>
        <v>CARROCERIA</v>
      </c>
      <c r="X1101" s="52" t="str">
        <f t="shared" si="10"/>
        <v>1-MAXIMA</v>
      </c>
      <c r="Y1101" s="87" t="str">
        <f t="shared" si="11"/>
        <v/>
      </c>
      <c r="Z1101" s="52">
        <f t="shared" si="12"/>
        <v>80110223</v>
      </c>
    </row>
    <row r="1102" ht="15.75" customHeight="1">
      <c r="B1102" s="47">
        <f>IF(DATA!B1102="","",DATA!B1102)</f>
        <v>80110224</v>
      </c>
      <c r="C1102" s="47">
        <f t="array" ref="C1102">IF(B1102="","",IFERROR(XLOOKUP(B1102,DATA!$B$4:$B$2103,DATA!$D$4:$D$2103,"",0,1),""))</f>
        <v>11317874</v>
      </c>
      <c r="D1102" s="47" t="str">
        <f t="array" ref="D1102">IF(B1102="","",IFERROR(XLOOKUP(B1102,DATA!$B$4:$B$2103,DATA!$C$4:$C$2103,"",0,1),""))</f>
        <v>CONJUNTO MAMPARA PS2</v>
      </c>
      <c r="E1102" s="47">
        <f t="array" ref="E1102">IF(B1102="","",IFERROR(XLOOKUP(B1102,DATA!$B$4:$B$2103,DATA!$W$4:$W$2103,"",0,1),""))</f>
        <v>830092963</v>
      </c>
      <c r="F1102" s="47" t="str">
        <f t="array" ref="F1102">IF(B1102="","",IFERROR(XLOOKUP(E1102,PROVEEDORES!$A$2:$A$200,PROVEEDORES!$B$2:$B$200,"NO ENCONTRADO",0,1),""))</f>
        <v>SUPERPOLO S.A.S</v>
      </c>
      <c r="G1102" s="47" t="str">
        <f t="array" ref="G1102">IF(B1102="","",IFERROR(XLOOKUP(B1102,DATA!$B$4:$B$2103,DATA!$L$4:$L$2103,"",0,1),""))</f>
        <v>UND</v>
      </c>
      <c r="H1102" s="47">
        <f t="array" ref="H1102">IF(B1102="","",IFERROR(XLOOKUP(B1102,DATA!$B$4:$B$2103,DATA!$E$4:$E$2103,0,0,1),0))</f>
        <v>0</v>
      </c>
      <c r="I1102" s="48">
        <f t="array" ref="I1102">IF(B1102="","",IFERROR(XLOOKUP(B1102,DATA!$B$4:$B$2103,DATA!$F$4:$F$2103,0,0,1),0))</f>
        <v>0</v>
      </c>
      <c r="J1102" s="48">
        <f t="shared" si="1"/>
        <v>0</v>
      </c>
      <c r="K1102" s="47">
        <f t="array" ref="K1102">IF(B1102="","",IFERROR(XLOOKUP(B1102,DATA!$B$4:$B$2103,DATA!$N$4:$N$2103,0,0,1),0))</f>
        <v>0</v>
      </c>
      <c r="L1102" s="85">
        <f t="shared" si="2"/>
        <v>0</v>
      </c>
      <c r="M1102" s="47">
        <f t="array" ref="M1102">IF(B1102="","",IFERROR(XLOOKUP(B1102,DATA!$B$4:$B$2103,DATA!$P$4:$P$2103,0,0,1),0))</f>
        <v>0</v>
      </c>
      <c r="N1102" s="47">
        <f t="shared" si="3"/>
        <v>0</v>
      </c>
      <c r="O1102" s="47">
        <f t="shared" si="4"/>
        <v>0</v>
      </c>
      <c r="P1102" s="47" t="str">
        <f t="shared" si="5"/>
        <v/>
      </c>
      <c r="Q1102" s="47" t="str">
        <f t="shared" si="6"/>
        <v>CRITICO</v>
      </c>
      <c r="R1102" s="47" t="str">
        <f t="shared" si="7"/>
        <v>PEDIR INMEDIATAMENTE</v>
      </c>
      <c r="S1102" s="47">
        <f t="shared" si="8"/>
        <v>0</v>
      </c>
      <c r="T1102" s="48">
        <f t="shared" si="9"/>
        <v>0</v>
      </c>
      <c r="U1102" s="47" t="str">
        <f t="array" ref="U1102">IF(B1102="","",IFERROR(XLOOKUP(B1102,DATA!$B$4:$B$2103,DATA!$M$4:$M$2103,"",0,1),""))</f>
        <v>A</v>
      </c>
      <c r="V1102" s="47" t="str">
        <f t="array" ref="V1102">IF(B1102="","",IFERROR(XLOOKUP(B1102,DATA!$B$4:$B$2103,DATA!$X$4:$X$2103,"",0,1),""))</f>
        <v>A1</v>
      </c>
      <c r="W1102" s="47" t="str">
        <f t="array" ref="W1102">IF(B1102="","",IFERROR(XLOOKUP(B1102,DATA!$B$4:$B$2103,DATA!$H$4:$H$2103,"",0,1),""))</f>
        <v>CARROCERIA</v>
      </c>
      <c r="X1102" s="47" t="str">
        <f t="shared" si="10"/>
        <v>1-MAXIMA</v>
      </c>
      <c r="Y1102" s="65" t="str">
        <f t="shared" si="11"/>
        <v/>
      </c>
      <c r="Z1102" s="47">
        <f t="shared" si="12"/>
        <v>80110224</v>
      </c>
    </row>
    <row r="1103" ht="15.75" customHeight="1">
      <c r="B1103" s="52">
        <f>IF(DATA!B1103="","",DATA!B1103)</f>
        <v>80110225</v>
      </c>
      <c r="C1103" s="52">
        <f t="array" ref="C1103">IF(B1103="","",IFERROR(XLOOKUP(B1103,DATA!$B$4:$B$2103,DATA!$D$4:$D$2103,"",0,1),""))</f>
        <v>11320996</v>
      </c>
      <c r="D1103" s="52" t="str">
        <f t="array" ref="D1103">IF(B1103="","",IFERROR(XLOOKUP(B1103,DATA!$B$4:$B$2103,DATA!$C$4:$C$2103,"",0,1),""))</f>
        <v>PARALES PS 1</v>
      </c>
      <c r="E1103" s="52">
        <f t="array" ref="E1103">IF(B1103="","",IFERROR(XLOOKUP(B1103,DATA!$B$4:$B$2103,DATA!$W$4:$W$2103,"",0,1),""))</f>
        <v>830092963</v>
      </c>
      <c r="F1103" s="52" t="str">
        <f t="array" ref="F1103">IF(B1103="","",IFERROR(XLOOKUP(E1103,PROVEEDORES!$A$2:$A$200,PROVEEDORES!$B$2:$B$200,"NO ENCONTRADO",0,1),""))</f>
        <v>SUPERPOLO S.A.S</v>
      </c>
      <c r="G1103" s="52" t="str">
        <f t="array" ref="G1103">IF(B1103="","",IFERROR(XLOOKUP(B1103,DATA!$B$4:$B$2103,DATA!$L$4:$L$2103,"",0,1),""))</f>
        <v>UND</v>
      </c>
      <c r="H1103" s="52">
        <f t="array" ref="H1103">IF(B1103="","",IFERROR(XLOOKUP(B1103,DATA!$B$4:$B$2103,DATA!$E$4:$E$2103,0,0,1),0))</f>
        <v>0</v>
      </c>
      <c r="I1103" s="53">
        <f t="array" ref="I1103">IF(B1103="","",IFERROR(XLOOKUP(B1103,DATA!$B$4:$B$2103,DATA!$F$4:$F$2103,0,0,1),0))</f>
        <v>0</v>
      </c>
      <c r="J1103" s="53">
        <f t="shared" si="1"/>
        <v>0</v>
      </c>
      <c r="K1103" s="52">
        <f t="array" ref="K1103">IF(B1103="","",IFERROR(XLOOKUP(B1103,DATA!$B$4:$B$2103,DATA!$N$4:$N$2103,0,0,1),0))</f>
        <v>0</v>
      </c>
      <c r="L1103" s="86">
        <f t="shared" si="2"/>
        <v>0</v>
      </c>
      <c r="M1103" s="52">
        <f t="array" ref="M1103">IF(B1103="","",IFERROR(XLOOKUP(B1103,DATA!$B$4:$B$2103,DATA!$P$4:$P$2103,0,0,1),0))</f>
        <v>0</v>
      </c>
      <c r="N1103" s="52">
        <f t="shared" si="3"/>
        <v>0</v>
      </c>
      <c r="O1103" s="52">
        <f t="shared" si="4"/>
        <v>0</v>
      </c>
      <c r="P1103" s="52" t="str">
        <f t="shared" si="5"/>
        <v/>
      </c>
      <c r="Q1103" s="52" t="str">
        <f t="shared" si="6"/>
        <v>CRITICO</v>
      </c>
      <c r="R1103" s="52" t="str">
        <f t="shared" si="7"/>
        <v>PEDIR INMEDIATAMENTE</v>
      </c>
      <c r="S1103" s="52">
        <f t="shared" si="8"/>
        <v>0</v>
      </c>
      <c r="T1103" s="53">
        <f t="shared" si="9"/>
        <v>0</v>
      </c>
      <c r="U1103" s="52" t="str">
        <f t="array" ref="U1103">IF(B1103="","",IFERROR(XLOOKUP(B1103,DATA!$B$4:$B$2103,DATA!$M$4:$M$2103,"",0,1),""))</f>
        <v>A</v>
      </c>
      <c r="V1103" s="52" t="str">
        <f t="array" ref="V1103">IF(B1103="","",IFERROR(XLOOKUP(B1103,DATA!$B$4:$B$2103,DATA!$X$4:$X$2103,"",0,1),""))</f>
        <v>A1</v>
      </c>
      <c r="W1103" s="52" t="str">
        <f t="array" ref="W1103">IF(B1103="","",IFERROR(XLOOKUP(B1103,DATA!$B$4:$B$2103,DATA!$H$4:$H$2103,"",0,1),""))</f>
        <v>CARROCERIA</v>
      </c>
      <c r="X1103" s="52" t="str">
        <f t="shared" si="10"/>
        <v>1-MAXIMA</v>
      </c>
      <c r="Y1103" s="87" t="str">
        <f t="shared" si="11"/>
        <v/>
      </c>
      <c r="Z1103" s="52">
        <f t="shared" si="12"/>
        <v>80110225</v>
      </c>
    </row>
    <row r="1104" ht="15.75" customHeight="1">
      <c r="B1104" s="47">
        <f>IF(DATA!B1104="","",DATA!B1104)</f>
        <v>80110226</v>
      </c>
      <c r="C1104" s="47">
        <f t="array" ref="C1104">IF(B1104="","",IFERROR(XLOOKUP(B1104,DATA!$B$4:$B$2103,DATA!$D$4:$D$2103,"",0,1),""))</f>
        <v>11312045</v>
      </c>
      <c r="D1104" s="47" t="str">
        <f t="array" ref="D1104">IF(B1104="","",IFERROR(XLOOKUP(B1104,DATA!$B$4:$B$2103,DATA!$C$4:$C$2103,"",0,1),""))</f>
        <v>PARAL PASAMANOS SUPERIOR VAGON 1 POS 3Y4</v>
      </c>
      <c r="E1104" s="47">
        <f t="array" ref="E1104">IF(B1104="","",IFERROR(XLOOKUP(B1104,DATA!$B$4:$B$2103,DATA!$W$4:$W$2103,"",0,1),""))</f>
        <v>830092963</v>
      </c>
      <c r="F1104" s="47" t="str">
        <f t="array" ref="F1104">IF(B1104="","",IFERROR(XLOOKUP(E1104,PROVEEDORES!$A$2:$A$200,PROVEEDORES!$B$2:$B$200,"NO ENCONTRADO",0,1),""))</f>
        <v>SUPERPOLO S.A.S</v>
      </c>
      <c r="G1104" s="47" t="str">
        <f t="array" ref="G1104">IF(B1104="","",IFERROR(XLOOKUP(B1104,DATA!$B$4:$B$2103,DATA!$L$4:$L$2103,"",0,1),""))</f>
        <v>UND</v>
      </c>
      <c r="H1104" s="47">
        <f t="array" ref="H1104">IF(B1104="","",IFERROR(XLOOKUP(B1104,DATA!$B$4:$B$2103,DATA!$E$4:$E$2103,0,0,1),0))</f>
        <v>0</v>
      </c>
      <c r="I1104" s="48">
        <f t="array" ref="I1104">IF(B1104="","",IFERROR(XLOOKUP(B1104,DATA!$B$4:$B$2103,DATA!$F$4:$F$2103,0,0,1),0))</f>
        <v>0</v>
      </c>
      <c r="J1104" s="48">
        <f t="shared" si="1"/>
        <v>0</v>
      </c>
      <c r="K1104" s="47">
        <f t="array" ref="K1104">IF(B1104="","",IFERROR(XLOOKUP(B1104,DATA!$B$4:$B$2103,DATA!$N$4:$N$2103,0,0,1),0))</f>
        <v>0</v>
      </c>
      <c r="L1104" s="85">
        <f t="shared" si="2"/>
        <v>0</v>
      </c>
      <c r="M1104" s="47">
        <f t="array" ref="M1104">IF(B1104="","",IFERROR(XLOOKUP(B1104,DATA!$B$4:$B$2103,DATA!$P$4:$P$2103,0,0,1),0))</f>
        <v>0</v>
      </c>
      <c r="N1104" s="47">
        <f t="shared" si="3"/>
        <v>0</v>
      </c>
      <c r="O1104" s="47">
        <f t="shared" si="4"/>
        <v>0</v>
      </c>
      <c r="P1104" s="47" t="str">
        <f t="shared" si="5"/>
        <v/>
      </c>
      <c r="Q1104" s="47" t="str">
        <f t="shared" si="6"/>
        <v>CRITICO</v>
      </c>
      <c r="R1104" s="47" t="str">
        <f t="shared" si="7"/>
        <v>PEDIR INMEDIATAMENTE</v>
      </c>
      <c r="S1104" s="47">
        <f t="shared" si="8"/>
        <v>0</v>
      </c>
      <c r="T1104" s="48">
        <f t="shared" si="9"/>
        <v>0</v>
      </c>
      <c r="U1104" s="47" t="str">
        <f t="array" ref="U1104">IF(B1104="","",IFERROR(XLOOKUP(B1104,DATA!$B$4:$B$2103,DATA!$M$4:$M$2103,"",0,1),""))</f>
        <v>A</v>
      </c>
      <c r="V1104" s="47" t="str">
        <f t="array" ref="V1104">IF(B1104="","",IFERROR(XLOOKUP(B1104,DATA!$B$4:$B$2103,DATA!$X$4:$X$2103,"",0,1),""))</f>
        <v>A1</v>
      </c>
      <c r="W1104" s="47" t="str">
        <f t="array" ref="W1104">IF(B1104="","",IFERROR(XLOOKUP(B1104,DATA!$B$4:$B$2103,DATA!$H$4:$H$2103,"",0,1),""))</f>
        <v>CARROCERIA</v>
      </c>
      <c r="X1104" s="47" t="str">
        <f t="shared" si="10"/>
        <v>1-MAXIMA</v>
      </c>
      <c r="Y1104" s="65" t="str">
        <f t="shared" si="11"/>
        <v/>
      </c>
      <c r="Z1104" s="47">
        <f t="shared" si="12"/>
        <v>80110226</v>
      </c>
    </row>
    <row r="1105" ht="15.75" customHeight="1">
      <c r="B1105" s="52">
        <f>IF(DATA!B1105="","",DATA!B1105)</f>
        <v>80110227</v>
      </c>
      <c r="C1105" s="52">
        <f t="array" ref="C1105">IF(B1105="","",IFERROR(XLOOKUP(B1105,DATA!$B$4:$B$2103,DATA!$D$4:$D$2103,"",0,1),""))</f>
        <v>11320518</v>
      </c>
      <c r="D1105" s="52" t="str">
        <f t="array" ref="D1105">IF(B1105="","",IFERROR(XLOOKUP(B1105,DATA!$B$4:$B$2103,DATA!$C$4:$C$2103,"",0,1),""))</f>
        <v>PASAMANOS SUPERIOR ARTICULACION</v>
      </c>
      <c r="E1105" s="52">
        <f t="array" ref="E1105">IF(B1105="","",IFERROR(XLOOKUP(B1105,DATA!$B$4:$B$2103,DATA!$W$4:$W$2103,"",0,1),""))</f>
        <v>830092963</v>
      </c>
      <c r="F1105" s="52" t="str">
        <f t="array" ref="F1105">IF(B1105="","",IFERROR(XLOOKUP(E1105,PROVEEDORES!$A$2:$A$200,PROVEEDORES!$B$2:$B$200,"NO ENCONTRADO",0,1),""))</f>
        <v>SUPERPOLO S.A.S</v>
      </c>
      <c r="G1105" s="52" t="str">
        <f t="array" ref="G1105">IF(B1105="","",IFERROR(XLOOKUP(B1105,DATA!$B$4:$B$2103,DATA!$L$4:$L$2103,"",0,1),""))</f>
        <v>UND</v>
      </c>
      <c r="H1105" s="52">
        <f t="array" ref="H1105">IF(B1105="","",IFERROR(XLOOKUP(B1105,DATA!$B$4:$B$2103,DATA!$E$4:$E$2103,0,0,1),0))</f>
        <v>0</v>
      </c>
      <c r="I1105" s="53">
        <f t="array" ref="I1105">IF(B1105="","",IFERROR(XLOOKUP(B1105,DATA!$B$4:$B$2103,DATA!$F$4:$F$2103,0,0,1),0))</f>
        <v>0</v>
      </c>
      <c r="J1105" s="53">
        <f t="shared" si="1"/>
        <v>0</v>
      </c>
      <c r="K1105" s="52">
        <f t="array" ref="K1105">IF(B1105="","",IFERROR(XLOOKUP(B1105,DATA!$B$4:$B$2103,DATA!$N$4:$N$2103,0,0,1),0))</f>
        <v>0</v>
      </c>
      <c r="L1105" s="86">
        <f t="shared" si="2"/>
        <v>0</v>
      </c>
      <c r="M1105" s="52">
        <f t="array" ref="M1105">IF(B1105="","",IFERROR(XLOOKUP(B1105,DATA!$B$4:$B$2103,DATA!$P$4:$P$2103,0,0,1),0))</f>
        <v>0</v>
      </c>
      <c r="N1105" s="52">
        <f t="shared" si="3"/>
        <v>0</v>
      </c>
      <c r="O1105" s="52">
        <f t="shared" si="4"/>
        <v>0</v>
      </c>
      <c r="P1105" s="52" t="str">
        <f t="shared" si="5"/>
        <v/>
      </c>
      <c r="Q1105" s="52" t="str">
        <f t="shared" si="6"/>
        <v>CRITICO</v>
      </c>
      <c r="R1105" s="52" t="str">
        <f t="shared" si="7"/>
        <v>PEDIR INMEDIATAMENTE</v>
      </c>
      <c r="S1105" s="52">
        <f t="shared" si="8"/>
        <v>0</v>
      </c>
      <c r="T1105" s="53">
        <f t="shared" si="9"/>
        <v>0</v>
      </c>
      <c r="U1105" s="52" t="str">
        <f t="array" ref="U1105">IF(B1105="","",IFERROR(XLOOKUP(B1105,DATA!$B$4:$B$2103,DATA!$M$4:$M$2103,"",0,1),""))</f>
        <v>A</v>
      </c>
      <c r="V1105" s="52" t="str">
        <f t="array" ref="V1105">IF(B1105="","",IFERROR(XLOOKUP(B1105,DATA!$B$4:$B$2103,DATA!$X$4:$X$2103,"",0,1),""))</f>
        <v>A1</v>
      </c>
      <c r="W1105" s="52" t="str">
        <f t="array" ref="W1105">IF(B1105="","",IFERROR(XLOOKUP(B1105,DATA!$B$4:$B$2103,DATA!$H$4:$H$2103,"",0,1),""))</f>
        <v>CARROCERIA</v>
      </c>
      <c r="X1105" s="52" t="str">
        <f t="shared" si="10"/>
        <v>1-MAXIMA</v>
      </c>
      <c r="Y1105" s="87" t="str">
        <f t="shared" si="11"/>
        <v/>
      </c>
      <c r="Z1105" s="52">
        <f t="shared" si="12"/>
        <v>80110227</v>
      </c>
    </row>
    <row r="1106" ht="15.75" customHeight="1">
      <c r="B1106" s="47">
        <f>IF(DATA!B1106="","",DATA!B1106)</f>
        <v>80110228</v>
      </c>
      <c r="C1106" s="47">
        <f t="array" ref="C1106">IF(B1106="","",IFERROR(XLOOKUP(B1106,DATA!$B$4:$B$2103,DATA!$D$4:$D$2103,"",0,1),""))</f>
        <v>11314455</v>
      </c>
      <c r="D1106" s="47" t="str">
        <f t="array" ref="D1106">IF(B1106="","",IFERROR(XLOOKUP(B1106,DATA!$B$4:$B$2103,DATA!$C$4:$C$2103,"",0,1),""))</f>
        <v>PARAL PS3</v>
      </c>
      <c r="E1106" s="47">
        <f t="array" ref="E1106">IF(B1106="","",IFERROR(XLOOKUP(B1106,DATA!$B$4:$B$2103,DATA!$W$4:$W$2103,"",0,1),""))</f>
        <v>830092963</v>
      </c>
      <c r="F1106" s="47" t="str">
        <f t="array" ref="F1106">IF(B1106="","",IFERROR(XLOOKUP(E1106,PROVEEDORES!$A$2:$A$200,PROVEEDORES!$B$2:$B$200,"NO ENCONTRADO",0,1),""))</f>
        <v>SUPERPOLO S.A.S</v>
      </c>
      <c r="G1106" s="47" t="str">
        <f t="array" ref="G1106">IF(B1106="","",IFERROR(XLOOKUP(B1106,DATA!$B$4:$B$2103,DATA!$L$4:$L$2103,"",0,1),""))</f>
        <v>UND</v>
      </c>
      <c r="H1106" s="47">
        <f t="array" ref="H1106">IF(B1106="","",IFERROR(XLOOKUP(B1106,DATA!$B$4:$B$2103,DATA!$E$4:$E$2103,0,0,1),0))</f>
        <v>0</v>
      </c>
      <c r="I1106" s="48">
        <f t="array" ref="I1106">IF(B1106="","",IFERROR(XLOOKUP(B1106,DATA!$B$4:$B$2103,DATA!$F$4:$F$2103,0,0,1),0))</f>
        <v>0</v>
      </c>
      <c r="J1106" s="48">
        <f t="shared" si="1"/>
        <v>0</v>
      </c>
      <c r="K1106" s="47">
        <f t="array" ref="K1106">IF(B1106="","",IFERROR(XLOOKUP(B1106,DATA!$B$4:$B$2103,DATA!$N$4:$N$2103,0,0,1),0))</f>
        <v>0</v>
      </c>
      <c r="L1106" s="85">
        <f t="shared" si="2"/>
        <v>0</v>
      </c>
      <c r="M1106" s="47">
        <f t="array" ref="M1106">IF(B1106="","",IFERROR(XLOOKUP(B1106,DATA!$B$4:$B$2103,DATA!$P$4:$P$2103,0,0,1),0))</f>
        <v>0</v>
      </c>
      <c r="N1106" s="47">
        <f t="shared" si="3"/>
        <v>0</v>
      </c>
      <c r="O1106" s="47">
        <f t="shared" si="4"/>
        <v>0</v>
      </c>
      <c r="P1106" s="47" t="str">
        <f t="shared" si="5"/>
        <v/>
      </c>
      <c r="Q1106" s="47" t="str">
        <f t="shared" si="6"/>
        <v>CRITICO</v>
      </c>
      <c r="R1106" s="47" t="str">
        <f t="shared" si="7"/>
        <v>PEDIR INMEDIATAMENTE</v>
      </c>
      <c r="S1106" s="47">
        <f t="shared" si="8"/>
        <v>0</v>
      </c>
      <c r="T1106" s="48">
        <f t="shared" si="9"/>
        <v>0</v>
      </c>
      <c r="U1106" s="47" t="str">
        <f t="array" ref="U1106">IF(B1106="","",IFERROR(XLOOKUP(B1106,DATA!$B$4:$B$2103,DATA!$M$4:$M$2103,"",0,1),""))</f>
        <v>A</v>
      </c>
      <c r="V1106" s="47" t="str">
        <f t="array" ref="V1106">IF(B1106="","",IFERROR(XLOOKUP(B1106,DATA!$B$4:$B$2103,DATA!$X$4:$X$2103,"",0,1),""))</f>
        <v>A1</v>
      </c>
      <c r="W1106" s="47" t="str">
        <f t="array" ref="W1106">IF(B1106="","",IFERROR(XLOOKUP(B1106,DATA!$B$4:$B$2103,DATA!$H$4:$H$2103,"",0,1),""))</f>
        <v>CARROCERIA</v>
      </c>
      <c r="X1106" s="47" t="str">
        <f t="shared" si="10"/>
        <v>1-MAXIMA</v>
      </c>
      <c r="Y1106" s="65" t="str">
        <f t="shared" si="11"/>
        <v/>
      </c>
      <c r="Z1106" s="47">
        <f t="shared" si="12"/>
        <v>80110228</v>
      </c>
    </row>
    <row r="1107" ht="15.75" customHeight="1">
      <c r="B1107" s="52">
        <f>IF(DATA!B1107="","",DATA!B1107)</f>
        <v>80110229</v>
      </c>
      <c r="C1107" s="52">
        <f t="array" ref="C1107">IF(B1107="","",IFERROR(XLOOKUP(B1107,DATA!$B$4:$B$2103,DATA!$D$4:$D$2103,"",0,1),""))</f>
        <v>11317876</v>
      </c>
      <c r="D1107" s="52" t="str">
        <f t="array" ref="D1107">IF(B1107="","",IFERROR(XLOOKUP(B1107,DATA!$B$4:$B$2103,DATA!$C$4:$C$2103,"",0,1),""))</f>
        <v>CONJUNTO MAMPARA PS3</v>
      </c>
      <c r="E1107" s="52">
        <f t="array" ref="E1107">IF(B1107="","",IFERROR(XLOOKUP(B1107,DATA!$B$4:$B$2103,DATA!$W$4:$W$2103,"",0,1),""))</f>
        <v>830092963</v>
      </c>
      <c r="F1107" s="52" t="str">
        <f t="array" ref="F1107">IF(B1107="","",IFERROR(XLOOKUP(E1107,PROVEEDORES!$A$2:$A$200,PROVEEDORES!$B$2:$B$200,"NO ENCONTRADO",0,1),""))</f>
        <v>SUPERPOLO S.A.S</v>
      </c>
      <c r="G1107" s="52" t="str">
        <f t="array" ref="G1107">IF(B1107="","",IFERROR(XLOOKUP(B1107,DATA!$B$4:$B$2103,DATA!$L$4:$L$2103,"",0,1),""))</f>
        <v>UND</v>
      </c>
      <c r="H1107" s="52">
        <f t="array" ref="H1107">IF(B1107="","",IFERROR(XLOOKUP(B1107,DATA!$B$4:$B$2103,DATA!$E$4:$E$2103,0,0,1),0))</f>
        <v>0</v>
      </c>
      <c r="I1107" s="53">
        <f t="array" ref="I1107">IF(B1107="","",IFERROR(XLOOKUP(B1107,DATA!$B$4:$B$2103,DATA!$F$4:$F$2103,0,0,1),0))</f>
        <v>0</v>
      </c>
      <c r="J1107" s="53">
        <f t="shared" si="1"/>
        <v>0</v>
      </c>
      <c r="K1107" s="52">
        <f t="array" ref="K1107">IF(B1107="","",IFERROR(XLOOKUP(B1107,DATA!$B$4:$B$2103,DATA!$N$4:$N$2103,0,0,1),0))</f>
        <v>0</v>
      </c>
      <c r="L1107" s="86">
        <f t="shared" si="2"/>
        <v>0</v>
      </c>
      <c r="M1107" s="52">
        <f t="array" ref="M1107">IF(B1107="","",IFERROR(XLOOKUP(B1107,DATA!$B$4:$B$2103,DATA!$P$4:$P$2103,0,0,1),0))</f>
        <v>0</v>
      </c>
      <c r="N1107" s="52">
        <f t="shared" si="3"/>
        <v>0</v>
      </c>
      <c r="O1107" s="52">
        <f t="shared" si="4"/>
        <v>0</v>
      </c>
      <c r="P1107" s="52" t="str">
        <f t="shared" si="5"/>
        <v/>
      </c>
      <c r="Q1107" s="52" t="str">
        <f t="shared" si="6"/>
        <v>CRITICO</v>
      </c>
      <c r="R1107" s="52" t="str">
        <f t="shared" si="7"/>
        <v>PEDIR INMEDIATAMENTE</v>
      </c>
      <c r="S1107" s="52">
        <f t="shared" si="8"/>
        <v>0</v>
      </c>
      <c r="T1107" s="53">
        <f t="shared" si="9"/>
        <v>0</v>
      </c>
      <c r="U1107" s="52" t="str">
        <f t="array" ref="U1107">IF(B1107="","",IFERROR(XLOOKUP(B1107,DATA!$B$4:$B$2103,DATA!$M$4:$M$2103,"",0,1),""))</f>
        <v>A</v>
      </c>
      <c r="V1107" s="52" t="str">
        <f t="array" ref="V1107">IF(B1107="","",IFERROR(XLOOKUP(B1107,DATA!$B$4:$B$2103,DATA!$X$4:$X$2103,"",0,1),""))</f>
        <v>A1</v>
      </c>
      <c r="W1107" s="52" t="str">
        <f t="array" ref="W1107">IF(B1107="","",IFERROR(XLOOKUP(B1107,DATA!$B$4:$B$2103,DATA!$H$4:$H$2103,"",0,1),""))</f>
        <v>CARROCERIA</v>
      </c>
      <c r="X1107" s="52" t="str">
        <f t="shared" si="10"/>
        <v>1-MAXIMA</v>
      </c>
      <c r="Y1107" s="87" t="str">
        <f t="shared" si="11"/>
        <v/>
      </c>
      <c r="Z1107" s="52">
        <f t="shared" si="12"/>
        <v>80110229</v>
      </c>
    </row>
    <row r="1108" ht="15.75" customHeight="1">
      <c r="B1108" s="47">
        <f>IF(DATA!B1108="","",DATA!B1108)</f>
        <v>80110230</v>
      </c>
      <c r="C1108" s="47">
        <f t="array" ref="C1108">IF(B1108="","",IFERROR(XLOOKUP(B1108,DATA!$B$4:$B$2103,DATA!$D$4:$D$2103,"",0,1),""))</f>
        <v>11322560</v>
      </c>
      <c r="D1108" s="47" t="str">
        <f t="array" ref="D1108">IF(B1108="","",IFERROR(XLOOKUP(B1108,DATA!$B$4:$B$2103,DATA!$C$4:$C$2103,"",0,1),""))</f>
        <v>PARAL PE2</v>
      </c>
      <c r="E1108" s="47">
        <f t="array" ref="E1108">IF(B1108="","",IFERROR(XLOOKUP(B1108,DATA!$B$4:$B$2103,DATA!$W$4:$W$2103,"",0,1),""))</f>
        <v>830092963</v>
      </c>
      <c r="F1108" s="47" t="str">
        <f t="array" ref="F1108">IF(B1108="","",IFERROR(XLOOKUP(E1108,PROVEEDORES!$A$2:$A$200,PROVEEDORES!$B$2:$B$200,"NO ENCONTRADO",0,1),""))</f>
        <v>SUPERPOLO S.A.S</v>
      </c>
      <c r="G1108" s="47" t="str">
        <f t="array" ref="G1108">IF(B1108="","",IFERROR(XLOOKUP(B1108,DATA!$B$4:$B$2103,DATA!$L$4:$L$2103,"",0,1),""))</f>
        <v>UND</v>
      </c>
      <c r="H1108" s="47">
        <f t="array" ref="H1108">IF(B1108="","",IFERROR(XLOOKUP(B1108,DATA!$B$4:$B$2103,DATA!$E$4:$E$2103,0,0,1),0))</f>
        <v>0</v>
      </c>
      <c r="I1108" s="48">
        <f t="array" ref="I1108">IF(B1108="","",IFERROR(XLOOKUP(B1108,DATA!$B$4:$B$2103,DATA!$F$4:$F$2103,0,0,1),0))</f>
        <v>0</v>
      </c>
      <c r="J1108" s="48">
        <f t="shared" si="1"/>
        <v>0</v>
      </c>
      <c r="K1108" s="47">
        <f t="array" ref="K1108">IF(B1108="","",IFERROR(XLOOKUP(B1108,DATA!$B$4:$B$2103,DATA!$N$4:$N$2103,0,0,1),0))</f>
        <v>0</v>
      </c>
      <c r="L1108" s="85">
        <f t="shared" si="2"/>
        <v>0</v>
      </c>
      <c r="M1108" s="47">
        <f t="array" ref="M1108">IF(B1108="","",IFERROR(XLOOKUP(B1108,DATA!$B$4:$B$2103,DATA!$P$4:$P$2103,0,0,1),0))</f>
        <v>0</v>
      </c>
      <c r="N1108" s="47">
        <f t="shared" si="3"/>
        <v>0</v>
      </c>
      <c r="O1108" s="47">
        <f t="shared" si="4"/>
        <v>0</v>
      </c>
      <c r="P1108" s="47" t="str">
        <f t="shared" si="5"/>
        <v/>
      </c>
      <c r="Q1108" s="47" t="str">
        <f t="shared" si="6"/>
        <v>CRITICO</v>
      </c>
      <c r="R1108" s="47" t="str">
        <f t="shared" si="7"/>
        <v>PEDIR INMEDIATAMENTE</v>
      </c>
      <c r="S1108" s="47">
        <f t="shared" si="8"/>
        <v>0</v>
      </c>
      <c r="T1108" s="48">
        <f t="shared" si="9"/>
        <v>0</v>
      </c>
      <c r="U1108" s="47" t="str">
        <f t="array" ref="U1108">IF(B1108="","",IFERROR(XLOOKUP(B1108,DATA!$B$4:$B$2103,DATA!$M$4:$M$2103,"",0,1),""))</f>
        <v>A</v>
      </c>
      <c r="V1108" s="47" t="str">
        <f t="array" ref="V1108">IF(B1108="","",IFERROR(XLOOKUP(B1108,DATA!$B$4:$B$2103,DATA!$X$4:$X$2103,"",0,1),""))</f>
        <v>A1</v>
      </c>
      <c r="W1108" s="47" t="str">
        <f t="array" ref="W1108">IF(B1108="","",IFERROR(XLOOKUP(B1108,DATA!$B$4:$B$2103,DATA!$H$4:$H$2103,"",0,1),""))</f>
        <v>CARROCERIA</v>
      </c>
      <c r="X1108" s="47" t="str">
        <f t="shared" si="10"/>
        <v>1-MAXIMA</v>
      </c>
      <c r="Y1108" s="65" t="str">
        <f t="shared" si="11"/>
        <v/>
      </c>
      <c r="Z1108" s="47">
        <f t="shared" si="12"/>
        <v>80110230</v>
      </c>
    </row>
    <row r="1109" ht="15.75" customHeight="1">
      <c r="B1109" s="52">
        <f>IF(DATA!B1109="","",DATA!B1109)</f>
        <v>80110231</v>
      </c>
      <c r="C1109" s="52">
        <f t="array" ref="C1109">IF(B1109="","",IFERROR(XLOOKUP(B1109,DATA!$B$4:$B$2103,DATA!$D$4:$D$2103,"",0,1),""))</f>
        <v>11320433</v>
      </c>
      <c r="D1109" s="52" t="str">
        <f t="array" ref="D1109">IF(B1109="","",IFERROR(XLOOKUP(B1109,DATA!$B$4:$B$2103,DATA!$C$4:$C$2103,"",0,1),""))</f>
        <v>PARAL ENTRE PUERTAS SERVICIO 4Y5 – 6Y7</v>
      </c>
      <c r="E1109" s="52">
        <f t="array" ref="E1109">IF(B1109="","",IFERROR(XLOOKUP(B1109,DATA!$B$4:$B$2103,DATA!$W$4:$W$2103,"",0,1),""))</f>
        <v>830092963</v>
      </c>
      <c r="F1109" s="52" t="str">
        <f t="array" ref="F1109">IF(B1109="","",IFERROR(XLOOKUP(E1109,PROVEEDORES!$A$2:$A$200,PROVEEDORES!$B$2:$B$200,"NO ENCONTRADO",0,1),""))</f>
        <v>SUPERPOLO S.A.S</v>
      </c>
      <c r="G1109" s="52" t="str">
        <f t="array" ref="G1109">IF(B1109="","",IFERROR(XLOOKUP(B1109,DATA!$B$4:$B$2103,DATA!$L$4:$L$2103,"",0,1),""))</f>
        <v>UND</v>
      </c>
      <c r="H1109" s="52">
        <f t="array" ref="H1109">IF(B1109="","",IFERROR(XLOOKUP(B1109,DATA!$B$4:$B$2103,DATA!$E$4:$E$2103,0,0,1),0))</f>
        <v>0</v>
      </c>
      <c r="I1109" s="53">
        <f t="array" ref="I1109">IF(B1109="","",IFERROR(XLOOKUP(B1109,DATA!$B$4:$B$2103,DATA!$F$4:$F$2103,0,0,1),0))</f>
        <v>0</v>
      </c>
      <c r="J1109" s="53">
        <f t="shared" si="1"/>
        <v>0</v>
      </c>
      <c r="K1109" s="52">
        <f t="array" ref="K1109">IF(B1109="","",IFERROR(XLOOKUP(B1109,DATA!$B$4:$B$2103,DATA!$N$4:$N$2103,0,0,1),0))</f>
        <v>0</v>
      </c>
      <c r="L1109" s="86">
        <f t="shared" si="2"/>
        <v>0</v>
      </c>
      <c r="M1109" s="52">
        <f t="array" ref="M1109">IF(B1109="","",IFERROR(XLOOKUP(B1109,DATA!$B$4:$B$2103,DATA!$P$4:$P$2103,0,0,1),0))</f>
        <v>0</v>
      </c>
      <c r="N1109" s="52">
        <f t="shared" si="3"/>
        <v>0</v>
      </c>
      <c r="O1109" s="52">
        <f t="shared" si="4"/>
        <v>0</v>
      </c>
      <c r="P1109" s="52" t="str">
        <f t="shared" si="5"/>
        <v/>
      </c>
      <c r="Q1109" s="52" t="str">
        <f t="shared" si="6"/>
        <v>CRITICO</v>
      </c>
      <c r="R1109" s="52" t="str">
        <f t="shared" si="7"/>
        <v>PEDIR INMEDIATAMENTE</v>
      </c>
      <c r="S1109" s="52">
        <f t="shared" si="8"/>
        <v>0</v>
      </c>
      <c r="T1109" s="53">
        <f t="shared" si="9"/>
        <v>0</v>
      </c>
      <c r="U1109" s="52" t="str">
        <f t="array" ref="U1109">IF(B1109="","",IFERROR(XLOOKUP(B1109,DATA!$B$4:$B$2103,DATA!$M$4:$M$2103,"",0,1),""))</f>
        <v>A</v>
      </c>
      <c r="V1109" s="52" t="str">
        <f t="array" ref="V1109">IF(B1109="","",IFERROR(XLOOKUP(B1109,DATA!$B$4:$B$2103,DATA!$X$4:$X$2103,"",0,1),""))</f>
        <v>A1</v>
      </c>
      <c r="W1109" s="52" t="str">
        <f t="array" ref="W1109">IF(B1109="","",IFERROR(XLOOKUP(B1109,DATA!$B$4:$B$2103,DATA!$H$4:$H$2103,"",0,1),""))</f>
        <v>CARROCERIA</v>
      </c>
      <c r="X1109" s="52" t="str">
        <f t="shared" si="10"/>
        <v>1-MAXIMA</v>
      </c>
      <c r="Y1109" s="87" t="str">
        <f t="shared" si="11"/>
        <v/>
      </c>
      <c r="Z1109" s="52">
        <f t="shared" si="12"/>
        <v>80110231</v>
      </c>
    </row>
    <row r="1110" ht="15.75" customHeight="1">
      <c r="B1110" s="47">
        <f>IF(DATA!B1110="","",DATA!B1110)</f>
        <v>80110232</v>
      </c>
      <c r="C1110" s="47">
        <f t="array" ref="C1110">IF(B1110="","",IFERROR(XLOOKUP(B1110,DATA!$B$4:$B$2103,DATA!$D$4:$D$2103,"",0,1),""))</f>
        <v>11317749</v>
      </c>
      <c r="D1110" s="47" t="str">
        <f t="array" ref="D1110">IF(B1110="","",IFERROR(XLOOKUP(B1110,DATA!$B$4:$B$2103,DATA!$C$4:$C$2103,"",0,1),""))</f>
        <v>CONJUNTO MAMPARA PS5</v>
      </c>
      <c r="E1110" s="47">
        <f t="array" ref="E1110">IF(B1110="","",IFERROR(XLOOKUP(B1110,DATA!$B$4:$B$2103,DATA!$W$4:$W$2103,"",0,1),""))</f>
        <v>830092963</v>
      </c>
      <c r="F1110" s="47" t="str">
        <f t="array" ref="F1110">IF(B1110="","",IFERROR(XLOOKUP(E1110,PROVEEDORES!$A$2:$A$200,PROVEEDORES!$B$2:$B$200,"NO ENCONTRADO",0,1),""))</f>
        <v>SUPERPOLO S.A.S</v>
      </c>
      <c r="G1110" s="47" t="str">
        <f t="array" ref="G1110">IF(B1110="","",IFERROR(XLOOKUP(B1110,DATA!$B$4:$B$2103,DATA!$L$4:$L$2103,"",0,1),""))</f>
        <v>UND</v>
      </c>
      <c r="H1110" s="47">
        <f t="array" ref="H1110">IF(B1110="","",IFERROR(XLOOKUP(B1110,DATA!$B$4:$B$2103,DATA!$E$4:$E$2103,0,0,1),0))</f>
        <v>0</v>
      </c>
      <c r="I1110" s="48">
        <f t="array" ref="I1110">IF(B1110="","",IFERROR(XLOOKUP(B1110,DATA!$B$4:$B$2103,DATA!$F$4:$F$2103,0,0,1),0))</f>
        <v>0</v>
      </c>
      <c r="J1110" s="48">
        <f t="shared" si="1"/>
        <v>0</v>
      </c>
      <c r="K1110" s="47">
        <f t="array" ref="K1110">IF(B1110="","",IFERROR(XLOOKUP(B1110,DATA!$B$4:$B$2103,DATA!$N$4:$N$2103,0,0,1),0))</f>
        <v>0</v>
      </c>
      <c r="L1110" s="85">
        <f t="shared" si="2"/>
        <v>0</v>
      </c>
      <c r="M1110" s="47">
        <f t="array" ref="M1110">IF(B1110="","",IFERROR(XLOOKUP(B1110,DATA!$B$4:$B$2103,DATA!$P$4:$P$2103,0,0,1),0))</f>
        <v>0</v>
      </c>
      <c r="N1110" s="47">
        <f t="shared" si="3"/>
        <v>0</v>
      </c>
      <c r="O1110" s="47">
        <f t="shared" si="4"/>
        <v>0</v>
      </c>
      <c r="P1110" s="47" t="str">
        <f t="shared" si="5"/>
        <v/>
      </c>
      <c r="Q1110" s="47" t="str">
        <f t="shared" si="6"/>
        <v>CRITICO</v>
      </c>
      <c r="R1110" s="47" t="str">
        <f t="shared" si="7"/>
        <v>PEDIR INMEDIATAMENTE</v>
      </c>
      <c r="S1110" s="47">
        <f t="shared" si="8"/>
        <v>0</v>
      </c>
      <c r="T1110" s="48">
        <f t="shared" si="9"/>
        <v>0</v>
      </c>
      <c r="U1110" s="47" t="str">
        <f t="array" ref="U1110">IF(B1110="","",IFERROR(XLOOKUP(B1110,DATA!$B$4:$B$2103,DATA!$M$4:$M$2103,"",0,1),""))</f>
        <v>A</v>
      </c>
      <c r="V1110" s="47" t="str">
        <f t="array" ref="V1110">IF(B1110="","",IFERROR(XLOOKUP(B1110,DATA!$B$4:$B$2103,DATA!$X$4:$X$2103,"",0,1),""))</f>
        <v>A1</v>
      </c>
      <c r="W1110" s="47" t="str">
        <f t="array" ref="W1110">IF(B1110="","",IFERROR(XLOOKUP(B1110,DATA!$B$4:$B$2103,DATA!$H$4:$H$2103,"",0,1),""))</f>
        <v>CARROCERIA</v>
      </c>
      <c r="X1110" s="47" t="str">
        <f t="shared" si="10"/>
        <v>1-MAXIMA</v>
      </c>
      <c r="Y1110" s="65" t="str">
        <f t="shared" si="11"/>
        <v/>
      </c>
      <c r="Z1110" s="47">
        <f t="shared" si="12"/>
        <v>80110232</v>
      </c>
    </row>
    <row r="1111" ht="15.75" customHeight="1">
      <c r="B1111" s="52">
        <f>IF(DATA!B1111="","",DATA!B1111)</f>
        <v>80110233</v>
      </c>
      <c r="C1111" s="52">
        <f t="array" ref="C1111">IF(B1111="","",IFERROR(XLOOKUP(B1111,DATA!$B$4:$B$2103,DATA!$D$4:$D$2103,"",0,1),""))</f>
        <v>11460226</v>
      </c>
      <c r="D1111" s="52" t="str">
        <f t="array" ref="D1111">IF(B1111="","",IFERROR(XLOOKUP(B1111,DATA!$B$4:$B$2103,DATA!$C$4:$C$2103,"",0,1),""))</f>
        <v>CONJUNTO MAMPARA 1</v>
      </c>
      <c r="E1111" s="52">
        <f t="array" ref="E1111">IF(B1111="","",IFERROR(XLOOKUP(B1111,DATA!$B$4:$B$2103,DATA!$W$4:$W$2103,"",0,1),""))</f>
        <v>830092963</v>
      </c>
      <c r="F1111" s="52" t="str">
        <f t="array" ref="F1111">IF(B1111="","",IFERROR(XLOOKUP(E1111,PROVEEDORES!$A$2:$A$200,PROVEEDORES!$B$2:$B$200,"NO ENCONTRADO",0,1),""))</f>
        <v>SUPERPOLO S.A.S</v>
      </c>
      <c r="G1111" s="52" t="str">
        <f t="array" ref="G1111">IF(B1111="","",IFERROR(XLOOKUP(B1111,DATA!$B$4:$B$2103,DATA!$L$4:$L$2103,"",0,1),""))</f>
        <v>UND</v>
      </c>
      <c r="H1111" s="52">
        <f t="array" ref="H1111">IF(B1111="","",IFERROR(XLOOKUP(B1111,DATA!$B$4:$B$2103,DATA!$E$4:$E$2103,0,0,1),0))</f>
        <v>0</v>
      </c>
      <c r="I1111" s="53">
        <f t="array" ref="I1111">IF(B1111="","",IFERROR(XLOOKUP(B1111,DATA!$B$4:$B$2103,DATA!$F$4:$F$2103,0,0,1),0))</f>
        <v>0</v>
      </c>
      <c r="J1111" s="53">
        <f t="shared" si="1"/>
        <v>0</v>
      </c>
      <c r="K1111" s="52">
        <f t="array" ref="K1111">IF(B1111="","",IFERROR(XLOOKUP(B1111,DATA!$B$4:$B$2103,DATA!$N$4:$N$2103,0,0,1),0))</f>
        <v>0</v>
      </c>
      <c r="L1111" s="86">
        <f t="shared" si="2"/>
        <v>0</v>
      </c>
      <c r="M1111" s="52">
        <f t="array" ref="M1111">IF(B1111="","",IFERROR(XLOOKUP(B1111,DATA!$B$4:$B$2103,DATA!$P$4:$P$2103,0,0,1),0))</f>
        <v>0</v>
      </c>
      <c r="N1111" s="52">
        <f t="shared" si="3"/>
        <v>0</v>
      </c>
      <c r="O1111" s="52">
        <f t="shared" si="4"/>
        <v>0</v>
      </c>
      <c r="P1111" s="52" t="str">
        <f t="shared" si="5"/>
        <v/>
      </c>
      <c r="Q1111" s="52" t="str">
        <f t="shared" si="6"/>
        <v>CRITICO</v>
      </c>
      <c r="R1111" s="52" t="str">
        <f t="shared" si="7"/>
        <v>PEDIR INMEDIATAMENTE</v>
      </c>
      <c r="S1111" s="52">
        <f t="shared" si="8"/>
        <v>0</v>
      </c>
      <c r="T1111" s="53">
        <f t="shared" si="9"/>
        <v>0</v>
      </c>
      <c r="U1111" s="52" t="str">
        <f t="array" ref="U1111">IF(B1111="","",IFERROR(XLOOKUP(B1111,DATA!$B$4:$B$2103,DATA!$M$4:$M$2103,"",0,1),""))</f>
        <v>A</v>
      </c>
      <c r="V1111" s="52" t="str">
        <f t="array" ref="V1111">IF(B1111="","",IFERROR(XLOOKUP(B1111,DATA!$B$4:$B$2103,DATA!$X$4:$X$2103,"",0,1),""))</f>
        <v>A1</v>
      </c>
      <c r="W1111" s="52" t="str">
        <f t="array" ref="W1111">IF(B1111="","",IFERROR(XLOOKUP(B1111,DATA!$B$4:$B$2103,DATA!$H$4:$H$2103,"",0,1),""))</f>
        <v>CARROCERIA</v>
      </c>
      <c r="X1111" s="52" t="str">
        <f t="shared" si="10"/>
        <v>1-MAXIMA</v>
      </c>
      <c r="Y1111" s="87" t="str">
        <f t="shared" si="11"/>
        <v/>
      </c>
      <c r="Z1111" s="52">
        <f t="shared" si="12"/>
        <v>80110233</v>
      </c>
    </row>
    <row r="1112" ht="15.75" customHeight="1">
      <c r="B1112" s="47">
        <f>IF(DATA!B1112="","",DATA!B1112)</f>
        <v>80110234</v>
      </c>
      <c r="C1112" s="47">
        <f t="array" ref="C1112">IF(B1112="","",IFERROR(XLOOKUP(B1112,DATA!$B$4:$B$2103,DATA!$D$4:$D$2103,"",0,1),""))</f>
        <v>11442285</v>
      </c>
      <c r="D1112" s="47" t="str">
        <f t="array" ref="D1112">IF(B1112="","",IFERROR(XLOOKUP(B1112,DATA!$B$4:$B$2103,DATA!$C$4:$C$2103,"",0,1),""))</f>
        <v>CONJUNTO MAMPARA 2</v>
      </c>
      <c r="E1112" s="47">
        <f t="array" ref="E1112">IF(B1112="","",IFERROR(XLOOKUP(B1112,DATA!$B$4:$B$2103,DATA!$W$4:$W$2103,"",0,1),""))</f>
        <v>830092963</v>
      </c>
      <c r="F1112" s="47" t="str">
        <f t="array" ref="F1112">IF(B1112="","",IFERROR(XLOOKUP(E1112,PROVEEDORES!$A$2:$A$200,PROVEEDORES!$B$2:$B$200,"NO ENCONTRADO",0,1),""))</f>
        <v>SUPERPOLO S.A.S</v>
      </c>
      <c r="G1112" s="47" t="str">
        <f t="array" ref="G1112">IF(B1112="","",IFERROR(XLOOKUP(B1112,DATA!$B$4:$B$2103,DATA!$L$4:$L$2103,"",0,1),""))</f>
        <v>UND</v>
      </c>
      <c r="H1112" s="47">
        <f t="array" ref="H1112">IF(B1112="","",IFERROR(XLOOKUP(B1112,DATA!$B$4:$B$2103,DATA!$E$4:$E$2103,0,0,1),0))</f>
        <v>0</v>
      </c>
      <c r="I1112" s="48">
        <f t="array" ref="I1112">IF(B1112="","",IFERROR(XLOOKUP(B1112,DATA!$B$4:$B$2103,DATA!$F$4:$F$2103,0,0,1),0))</f>
        <v>0</v>
      </c>
      <c r="J1112" s="48">
        <f t="shared" si="1"/>
        <v>0</v>
      </c>
      <c r="K1112" s="47">
        <f t="array" ref="K1112">IF(B1112="","",IFERROR(XLOOKUP(B1112,DATA!$B$4:$B$2103,DATA!$N$4:$N$2103,0,0,1),0))</f>
        <v>1</v>
      </c>
      <c r="L1112" s="85">
        <f t="shared" si="2"/>
        <v>0.002739726027</v>
      </c>
      <c r="M1112" s="47">
        <f t="array" ref="M1112">IF(B1112="","",IFERROR(XLOOKUP(B1112,DATA!$B$4:$B$2103,DATA!$P$4:$P$2103,0,0,1),0))</f>
        <v>0</v>
      </c>
      <c r="N1112" s="47">
        <f t="shared" si="3"/>
        <v>0</v>
      </c>
      <c r="O1112" s="47">
        <f t="shared" si="4"/>
        <v>0</v>
      </c>
      <c r="P1112" s="47">
        <f t="shared" si="5"/>
        <v>0</v>
      </c>
      <c r="Q1112" s="47" t="str">
        <f t="shared" si="6"/>
        <v>CRITICO</v>
      </c>
      <c r="R1112" s="47" t="str">
        <f t="shared" si="7"/>
        <v>PEDIR INMEDIATAMENTE</v>
      </c>
      <c r="S1112" s="47">
        <f t="shared" si="8"/>
        <v>0</v>
      </c>
      <c r="T1112" s="48">
        <f t="shared" si="9"/>
        <v>0</v>
      </c>
      <c r="U1112" s="47" t="str">
        <f t="array" ref="U1112">IF(B1112="","",IFERROR(XLOOKUP(B1112,DATA!$B$4:$B$2103,DATA!$M$4:$M$2103,"",0,1),""))</f>
        <v>A</v>
      </c>
      <c r="V1112" s="47" t="str">
        <f t="array" ref="V1112">IF(B1112="","",IFERROR(XLOOKUP(B1112,DATA!$B$4:$B$2103,DATA!$X$4:$X$2103,"",0,1),""))</f>
        <v>A1</v>
      </c>
      <c r="W1112" s="47" t="str">
        <f t="array" ref="W1112">IF(B1112="","",IFERROR(XLOOKUP(B1112,DATA!$B$4:$B$2103,DATA!$H$4:$H$2103,"",0,1),""))</f>
        <v>CARROCERIA</v>
      </c>
      <c r="X1112" s="47" t="str">
        <f t="shared" si="10"/>
        <v>1-MAXIMA</v>
      </c>
      <c r="Y1112" s="65">
        <f t="shared" si="11"/>
        <v>1.01112</v>
      </c>
      <c r="Z1112" s="47">
        <f t="shared" si="12"/>
        <v>80110234</v>
      </c>
    </row>
    <row r="1113" ht="15.75" customHeight="1">
      <c r="B1113" s="52">
        <f>IF(DATA!B1113="","",DATA!B1113)</f>
        <v>80110235</v>
      </c>
      <c r="C1113" s="52">
        <f t="array" ref="C1113">IF(B1113="","",IFERROR(XLOOKUP(B1113,DATA!$B$4:$B$2103,DATA!$D$4:$D$2103,"",0,1),""))</f>
        <v>11413389</v>
      </c>
      <c r="D1113" s="52" t="str">
        <f t="array" ref="D1113">IF(B1113="","",IFERROR(XLOOKUP(B1113,DATA!$B$4:$B$2103,DATA!$C$4:$C$2103,"",0,1),""))</f>
        <v>CONJUNTO MAMPARA 3</v>
      </c>
      <c r="E1113" s="52">
        <f t="array" ref="E1113">IF(B1113="","",IFERROR(XLOOKUP(B1113,DATA!$B$4:$B$2103,DATA!$W$4:$W$2103,"",0,1),""))</f>
        <v>830092963</v>
      </c>
      <c r="F1113" s="52" t="str">
        <f t="array" ref="F1113">IF(B1113="","",IFERROR(XLOOKUP(E1113,PROVEEDORES!$A$2:$A$200,PROVEEDORES!$B$2:$B$200,"NO ENCONTRADO",0,1),""))</f>
        <v>SUPERPOLO S.A.S</v>
      </c>
      <c r="G1113" s="52" t="str">
        <f t="array" ref="G1113">IF(B1113="","",IFERROR(XLOOKUP(B1113,DATA!$B$4:$B$2103,DATA!$L$4:$L$2103,"",0,1),""))</f>
        <v>UND</v>
      </c>
      <c r="H1113" s="52">
        <f t="array" ref="H1113">IF(B1113="","",IFERROR(XLOOKUP(B1113,DATA!$B$4:$B$2103,DATA!$E$4:$E$2103,0,0,1),0))</f>
        <v>0</v>
      </c>
      <c r="I1113" s="53">
        <f t="array" ref="I1113">IF(B1113="","",IFERROR(XLOOKUP(B1113,DATA!$B$4:$B$2103,DATA!$F$4:$F$2103,0,0,1),0))</f>
        <v>0</v>
      </c>
      <c r="J1113" s="53">
        <f t="shared" si="1"/>
        <v>0</v>
      </c>
      <c r="K1113" s="52">
        <f t="array" ref="K1113">IF(B1113="","",IFERROR(XLOOKUP(B1113,DATA!$B$4:$B$2103,DATA!$N$4:$N$2103,0,0,1),0))</f>
        <v>0</v>
      </c>
      <c r="L1113" s="86">
        <f t="shared" si="2"/>
        <v>0</v>
      </c>
      <c r="M1113" s="52">
        <f t="array" ref="M1113">IF(B1113="","",IFERROR(XLOOKUP(B1113,DATA!$B$4:$B$2103,DATA!$P$4:$P$2103,0,0,1),0))</f>
        <v>0</v>
      </c>
      <c r="N1113" s="52">
        <f t="shared" si="3"/>
        <v>0</v>
      </c>
      <c r="O1113" s="52">
        <f t="shared" si="4"/>
        <v>0</v>
      </c>
      <c r="P1113" s="52" t="str">
        <f t="shared" si="5"/>
        <v/>
      </c>
      <c r="Q1113" s="52" t="str">
        <f t="shared" si="6"/>
        <v>CRITICO</v>
      </c>
      <c r="R1113" s="52" t="str">
        <f t="shared" si="7"/>
        <v>PEDIR INMEDIATAMENTE</v>
      </c>
      <c r="S1113" s="52">
        <f t="shared" si="8"/>
        <v>0</v>
      </c>
      <c r="T1113" s="53">
        <f t="shared" si="9"/>
        <v>0</v>
      </c>
      <c r="U1113" s="52" t="str">
        <f t="array" ref="U1113">IF(B1113="","",IFERROR(XLOOKUP(B1113,DATA!$B$4:$B$2103,DATA!$M$4:$M$2103,"",0,1),""))</f>
        <v>B</v>
      </c>
      <c r="V1113" s="52" t="str">
        <f t="array" ref="V1113">IF(B1113="","",IFERROR(XLOOKUP(B1113,DATA!$B$4:$B$2103,DATA!$X$4:$X$2103,"",0,1),""))</f>
        <v>A1</v>
      </c>
      <c r="W1113" s="52" t="str">
        <f t="array" ref="W1113">IF(B1113="","",IFERROR(XLOOKUP(B1113,DATA!$B$4:$B$2103,DATA!$H$4:$H$2103,"",0,1),""))</f>
        <v>CARROCERIA</v>
      </c>
      <c r="X1113" s="52" t="str">
        <f t="shared" si="10"/>
        <v>3-MEDIA</v>
      </c>
      <c r="Y1113" s="87" t="str">
        <f t="shared" si="11"/>
        <v/>
      </c>
      <c r="Z1113" s="52">
        <f t="shared" si="12"/>
        <v>80110235</v>
      </c>
    </row>
    <row r="1114" ht="15.75" customHeight="1">
      <c r="B1114" s="47">
        <f>IF(DATA!B1114="","",DATA!B1114)</f>
        <v>80110236</v>
      </c>
      <c r="C1114" s="47">
        <f t="array" ref="C1114">IF(B1114="","",IFERROR(XLOOKUP(B1114,DATA!$B$4:$B$2103,DATA!$D$4:$D$2103,"",0,1),""))</f>
        <v>11412583</v>
      </c>
      <c r="D1114" s="47" t="str">
        <f t="array" ref="D1114">IF(B1114="","",IFERROR(XLOOKUP(B1114,DATA!$B$4:$B$2103,DATA!$C$4:$C$2103,"",0,1),""))</f>
        <v>CONJUNTO MAMPARA 4</v>
      </c>
      <c r="E1114" s="47">
        <f t="array" ref="E1114">IF(B1114="","",IFERROR(XLOOKUP(B1114,DATA!$B$4:$B$2103,DATA!$W$4:$W$2103,"",0,1),""))</f>
        <v>830092963</v>
      </c>
      <c r="F1114" s="47" t="str">
        <f t="array" ref="F1114">IF(B1114="","",IFERROR(XLOOKUP(E1114,PROVEEDORES!$A$2:$A$200,PROVEEDORES!$B$2:$B$200,"NO ENCONTRADO",0,1),""))</f>
        <v>SUPERPOLO S.A.S</v>
      </c>
      <c r="G1114" s="47" t="str">
        <f t="array" ref="G1114">IF(B1114="","",IFERROR(XLOOKUP(B1114,DATA!$B$4:$B$2103,DATA!$L$4:$L$2103,"",0,1),""))</f>
        <v>UND</v>
      </c>
      <c r="H1114" s="47">
        <f t="array" ref="H1114">IF(B1114="","",IFERROR(XLOOKUP(B1114,DATA!$B$4:$B$2103,DATA!$E$4:$E$2103,0,0,1),0))</f>
        <v>0</v>
      </c>
      <c r="I1114" s="48">
        <f t="array" ref="I1114">IF(B1114="","",IFERROR(XLOOKUP(B1114,DATA!$B$4:$B$2103,DATA!$F$4:$F$2103,0,0,1),0))</f>
        <v>0</v>
      </c>
      <c r="J1114" s="48">
        <f t="shared" si="1"/>
        <v>0</v>
      </c>
      <c r="K1114" s="47">
        <f t="array" ref="K1114">IF(B1114="","",IFERROR(XLOOKUP(B1114,DATA!$B$4:$B$2103,DATA!$N$4:$N$2103,0,0,1),0))</f>
        <v>0</v>
      </c>
      <c r="L1114" s="85">
        <f t="shared" si="2"/>
        <v>0</v>
      </c>
      <c r="M1114" s="47">
        <f t="array" ref="M1114">IF(B1114="","",IFERROR(XLOOKUP(B1114,DATA!$B$4:$B$2103,DATA!$P$4:$P$2103,0,0,1),0))</f>
        <v>0</v>
      </c>
      <c r="N1114" s="47">
        <f t="shared" si="3"/>
        <v>0</v>
      </c>
      <c r="O1114" s="47">
        <f t="shared" si="4"/>
        <v>0</v>
      </c>
      <c r="P1114" s="47" t="str">
        <f t="shared" si="5"/>
        <v/>
      </c>
      <c r="Q1114" s="47" t="str">
        <f t="shared" si="6"/>
        <v>CRITICO</v>
      </c>
      <c r="R1114" s="47" t="str">
        <f t="shared" si="7"/>
        <v>PEDIR INMEDIATAMENTE</v>
      </c>
      <c r="S1114" s="47">
        <f t="shared" si="8"/>
        <v>0</v>
      </c>
      <c r="T1114" s="48">
        <f t="shared" si="9"/>
        <v>0</v>
      </c>
      <c r="U1114" s="47" t="str">
        <f t="array" ref="U1114">IF(B1114="","",IFERROR(XLOOKUP(B1114,DATA!$B$4:$B$2103,DATA!$M$4:$M$2103,"",0,1),""))</f>
        <v>C</v>
      </c>
      <c r="V1114" s="47" t="str">
        <f t="array" ref="V1114">IF(B1114="","",IFERROR(XLOOKUP(B1114,DATA!$B$4:$B$2103,DATA!$X$4:$X$2103,"",0,1),""))</f>
        <v>A1</v>
      </c>
      <c r="W1114" s="47" t="str">
        <f t="array" ref="W1114">IF(B1114="","",IFERROR(XLOOKUP(B1114,DATA!$B$4:$B$2103,DATA!$H$4:$H$2103,"",0,1),""))</f>
        <v>CARROCERIA</v>
      </c>
      <c r="X1114" s="47" t="str">
        <f t="shared" si="10"/>
        <v>4-BAJA</v>
      </c>
      <c r="Y1114" s="65" t="str">
        <f t="shared" si="11"/>
        <v/>
      </c>
      <c r="Z1114" s="47">
        <f t="shared" si="12"/>
        <v>80110236</v>
      </c>
    </row>
    <row r="1115" ht="15.75" customHeight="1">
      <c r="B1115" s="52">
        <f>IF(DATA!B1115="","",DATA!B1115)</f>
        <v>80110237</v>
      </c>
      <c r="C1115" s="52">
        <f t="array" ref="C1115">IF(B1115="","",IFERROR(XLOOKUP(B1115,DATA!$B$4:$B$2103,DATA!$D$4:$D$2103,"",0,1),""))</f>
        <v>26295143</v>
      </c>
      <c r="D1115" s="52" t="str">
        <f t="array" ref="D1115">IF(B1115="","",IFERROR(XLOOKUP(B1115,DATA!$B$4:$B$2103,DATA!$C$4:$C$2103,"",0,1),""))</f>
        <v>CAUCHO REDONDO ARTICULACIÓN</v>
      </c>
      <c r="E1115" s="52">
        <f t="array" ref="E1115">IF(B1115="","",IFERROR(XLOOKUP(B1115,DATA!$B$4:$B$2103,DATA!$W$4:$W$2103,"",0,1),""))</f>
        <v>900340506</v>
      </c>
      <c r="F1115" s="52" t="str">
        <f t="array" ref="F1115">IF(B1115="","",IFERROR(XLOOKUP(E1115,PROVEEDORES!$A$2:$A$200,PROVEEDORES!$B$2:$B$200,"NO ENCONTRADO",0,1),""))</f>
        <v>UNIVERSAL DE PARTES Y REPUESTOS SAS</v>
      </c>
      <c r="G1115" s="52" t="str">
        <f t="array" ref="G1115">IF(B1115="","",IFERROR(XLOOKUP(B1115,DATA!$B$4:$B$2103,DATA!$L$4:$L$2103,"",0,1),""))</f>
        <v>UND</v>
      </c>
      <c r="H1115" s="52">
        <f t="array" ref="H1115">IF(B1115="","",IFERROR(XLOOKUP(B1115,DATA!$B$4:$B$2103,DATA!$E$4:$E$2103,0,0,1),0))</f>
        <v>28</v>
      </c>
      <c r="I1115" s="53">
        <f t="array" ref="I1115">IF(B1115="","",IFERROR(XLOOKUP(B1115,DATA!$B$4:$B$2103,DATA!$F$4:$F$2103,0,0,1),0))</f>
        <v>90440</v>
      </c>
      <c r="J1115" s="53">
        <f t="shared" si="1"/>
        <v>2532320</v>
      </c>
      <c r="K1115" s="52">
        <f t="array" ref="K1115">IF(B1115="","",IFERROR(XLOOKUP(B1115,DATA!$B$4:$B$2103,DATA!$N$4:$N$2103,0,0,1),0))</f>
        <v>994</v>
      </c>
      <c r="L1115" s="86">
        <f t="shared" si="2"/>
        <v>2.723287671</v>
      </c>
      <c r="M1115" s="52">
        <f t="array" ref="M1115">IF(B1115="","",IFERROR(XLOOKUP(B1115,DATA!$B$4:$B$2103,DATA!$P$4:$P$2103,0,0,1),0))</f>
        <v>0</v>
      </c>
      <c r="N1115" s="52">
        <f t="shared" si="3"/>
        <v>10</v>
      </c>
      <c r="O1115" s="52">
        <f t="shared" si="4"/>
        <v>29</v>
      </c>
      <c r="P1115" s="52">
        <f t="shared" si="5"/>
        <v>10</v>
      </c>
      <c r="Q1115" s="52" t="str">
        <f t="shared" si="6"/>
        <v>REORDEN INMEDIATO</v>
      </c>
      <c r="R1115" s="52" t="str">
        <f t="shared" si="7"/>
        <v>GENERAR OC EN 24H</v>
      </c>
      <c r="S1115" s="52">
        <f t="shared" si="8"/>
        <v>1</v>
      </c>
      <c r="T1115" s="53">
        <f t="shared" si="9"/>
        <v>90440</v>
      </c>
      <c r="U1115" s="52" t="str">
        <f t="array" ref="U1115">IF(B1115="","",IFERROR(XLOOKUP(B1115,DATA!$B$4:$B$2103,DATA!$M$4:$M$2103,"",0,1),""))</f>
        <v>A</v>
      </c>
      <c r="V1115" s="52" t="str">
        <f t="array" ref="V1115">IF(B1115="","",IFERROR(XLOOKUP(B1115,DATA!$B$4:$B$2103,DATA!$X$4:$X$2103,"",0,1),""))</f>
        <v>SU01F0105</v>
      </c>
      <c r="W1115" s="52" t="str">
        <f t="array" ref="W1115">IF(B1115="","",IFERROR(XLOOKUP(B1115,DATA!$B$4:$B$2103,DATA!$H$4:$H$2103,"",0,1),""))</f>
        <v>CARROCERIA</v>
      </c>
      <c r="X1115" s="52" t="str">
        <f t="shared" si="10"/>
        <v>2-ALTA</v>
      </c>
      <c r="Y1115" s="87" t="str">
        <f t="shared" si="11"/>
        <v/>
      </c>
      <c r="Z1115" s="52" t="str">
        <f t="shared" si="12"/>
        <v/>
      </c>
    </row>
    <row r="1116" ht="15.75" customHeight="1">
      <c r="B1116" s="47">
        <f>IF(DATA!B1116="","",DATA!B1116)</f>
        <v>80110238</v>
      </c>
      <c r="C1116" s="47">
        <f t="array" ref="C1116">IF(B1116="","",IFERROR(XLOOKUP(B1116,DATA!$B$4:$B$2103,DATA!$D$4:$D$2103,"",0,1),""))</f>
        <v>11417528</v>
      </c>
      <c r="D1116" s="47" t="str">
        <f t="array" ref="D1116">IF(B1116="","",IFERROR(XLOOKUP(B1116,DATA!$B$4:$B$2103,DATA!$C$4:$C$2103,"",0,1),""))</f>
        <v>CIERRES Y CERRADURAS</v>
      </c>
      <c r="E1116" s="47">
        <f t="array" ref="E1116">IF(B1116="","",IFERROR(XLOOKUP(B1116,DATA!$B$4:$B$2103,DATA!$W$4:$W$2103,"",0,1),""))</f>
        <v>900603232</v>
      </c>
      <c r="F1116" s="47" t="str">
        <f t="array" ref="F1116">IF(B1116="","",IFERROR(XLOOKUP(E1116,PROVEEDORES!$A$2:$A$200,PROVEEDORES!$B$2:$B$200,"NO ENCONTRADO",0,1),""))</f>
        <v>COMERCIALIZADORA DE AUTOPARTES E INDUSTRIAL UNIVERSAL SAS</v>
      </c>
      <c r="G1116" s="47" t="str">
        <f t="array" ref="G1116">IF(B1116="","",IFERROR(XLOOKUP(B1116,DATA!$B$4:$B$2103,DATA!$L$4:$L$2103,"",0,1),""))</f>
        <v>UND</v>
      </c>
      <c r="H1116" s="47">
        <f t="array" ref="H1116">IF(B1116="","",IFERROR(XLOOKUP(B1116,DATA!$B$4:$B$2103,DATA!$E$4:$E$2103,0,0,1),0))</f>
        <v>25</v>
      </c>
      <c r="I1116" s="48">
        <f t="array" ref="I1116">IF(B1116="","",IFERROR(XLOOKUP(B1116,DATA!$B$4:$B$2103,DATA!$F$4:$F$2103,0,0,1),0))</f>
        <v>23324</v>
      </c>
      <c r="J1116" s="48">
        <f t="shared" si="1"/>
        <v>583100</v>
      </c>
      <c r="K1116" s="47">
        <f t="array" ref="K1116">IF(B1116="","",IFERROR(XLOOKUP(B1116,DATA!$B$4:$B$2103,DATA!$N$4:$N$2103,0,0,1),0))</f>
        <v>950</v>
      </c>
      <c r="L1116" s="85">
        <f t="shared" si="2"/>
        <v>2.602739726</v>
      </c>
      <c r="M1116" s="47">
        <f t="array" ref="M1116">IF(B1116="","",IFERROR(XLOOKUP(B1116,DATA!$B$4:$B$2103,DATA!$P$4:$P$2103,0,0,1),0))</f>
        <v>0</v>
      </c>
      <c r="N1116" s="47">
        <f t="shared" si="3"/>
        <v>9</v>
      </c>
      <c r="O1116" s="47">
        <f t="shared" si="4"/>
        <v>27</v>
      </c>
      <c r="P1116" s="47">
        <f t="shared" si="5"/>
        <v>10</v>
      </c>
      <c r="Q1116" s="47" t="str">
        <f t="shared" si="6"/>
        <v>REORDEN INMEDIATO</v>
      </c>
      <c r="R1116" s="47" t="str">
        <f t="shared" si="7"/>
        <v>GENERAR OC EN 24H</v>
      </c>
      <c r="S1116" s="47">
        <f t="shared" si="8"/>
        <v>2</v>
      </c>
      <c r="T1116" s="48">
        <f t="shared" si="9"/>
        <v>46648</v>
      </c>
      <c r="U1116" s="47" t="str">
        <f t="array" ref="U1116">IF(B1116="","",IFERROR(XLOOKUP(B1116,DATA!$B$4:$B$2103,DATA!$M$4:$M$2103,"",0,1),""))</f>
        <v>C</v>
      </c>
      <c r="V1116" s="47" t="str">
        <f t="array" ref="V1116">IF(B1116="","",IFERROR(XLOOKUP(B1116,DATA!$B$4:$B$2103,DATA!$X$4:$X$2103,"",0,1),""))</f>
        <v>SU01D0303</v>
      </c>
      <c r="W1116" s="47" t="str">
        <f t="array" ref="W1116">IF(B1116="","",IFERROR(XLOOKUP(B1116,DATA!$B$4:$B$2103,DATA!$H$4:$H$2103,"",0,1),""))</f>
        <v>CARROCERIA</v>
      </c>
      <c r="X1116" s="47" t="str">
        <f t="shared" si="10"/>
        <v>4-BAJA</v>
      </c>
      <c r="Y1116" s="65" t="str">
        <f t="shared" si="11"/>
        <v/>
      </c>
      <c r="Z1116" s="47" t="str">
        <f t="shared" si="12"/>
        <v/>
      </c>
    </row>
    <row r="1117" ht="15.75" customHeight="1">
      <c r="B1117" s="52">
        <f>IF(DATA!B1117="","",DATA!B1117)</f>
        <v>80110239</v>
      </c>
      <c r="C1117" s="52">
        <f t="array" ref="C1117">IF(B1117="","",IFERROR(XLOOKUP(B1117,DATA!$B$4:$B$2103,DATA!$D$4:$D$2103,"",0,1),""))</f>
        <v>10638888</v>
      </c>
      <c r="D1117" s="52" t="str">
        <f t="array" ref="D1117">IF(B1117="","",IFERROR(XLOOKUP(B1117,DATA!$B$4:$B$2103,DATA!$C$4:$C$2103,"",0,1),""))</f>
        <v>PERFIL BUQUE PUERTAS</v>
      </c>
      <c r="E1117" s="52">
        <f t="array" ref="E1117">IF(B1117="","",IFERROR(XLOOKUP(B1117,DATA!$B$4:$B$2103,DATA!$W$4:$W$2103,"",0,1),""))</f>
        <v>900603232</v>
      </c>
      <c r="F1117" s="52" t="str">
        <f t="array" ref="F1117">IF(B1117="","",IFERROR(XLOOKUP(E1117,PROVEEDORES!$A$2:$A$200,PROVEEDORES!$B$2:$B$200,"NO ENCONTRADO",0,1),""))</f>
        <v>COMERCIALIZADORA DE AUTOPARTES E INDUSTRIAL UNIVERSAL SAS</v>
      </c>
      <c r="G1117" s="52" t="str">
        <f t="array" ref="G1117">IF(B1117="","",IFERROR(XLOOKUP(B1117,DATA!$B$4:$B$2103,DATA!$L$4:$L$2103,"",0,1),""))</f>
        <v>M</v>
      </c>
      <c r="H1117" s="52">
        <f t="array" ref="H1117">IF(B1117="","",IFERROR(XLOOKUP(B1117,DATA!$B$4:$B$2103,DATA!$E$4:$E$2103,0,0,1),0))</f>
        <v>6</v>
      </c>
      <c r="I1117" s="53">
        <f t="array" ref="I1117">IF(B1117="","",IFERROR(XLOOKUP(B1117,DATA!$B$4:$B$2103,DATA!$F$4:$F$2103,0,0,1),0))</f>
        <v>14300.23</v>
      </c>
      <c r="J1117" s="53">
        <f t="shared" si="1"/>
        <v>85801.38</v>
      </c>
      <c r="K1117" s="52">
        <f t="array" ref="K1117">IF(B1117="","",IFERROR(XLOOKUP(B1117,DATA!$B$4:$B$2103,DATA!$N$4:$N$2103,0,0,1),0))</f>
        <v>266</v>
      </c>
      <c r="L1117" s="86">
        <f t="shared" si="2"/>
        <v>0.7287671233</v>
      </c>
      <c r="M1117" s="52">
        <f t="array" ref="M1117">IF(B1117="","",IFERROR(XLOOKUP(B1117,DATA!$B$4:$B$2103,DATA!$P$4:$P$2103,0,0,1),0))</f>
        <v>0</v>
      </c>
      <c r="N1117" s="52">
        <f t="shared" si="3"/>
        <v>3</v>
      </c>
      <c r="O1117" s="52">
        <f t="shared" si="4"/>
        <v>8</v>
      </c>
      <c r="P1117" s="52">
        <f t="shared" si="5"/>
        <v>8</v>
      </c>
      <c r="Q1117" s="52" t="str">
        <f t="shared" si="6"/>
        <v>REORDEN INMEDIATO</v>
      </c>
      <c r="R1117" s="52" t="str">
        <f t="shared" si="7"/>
        <v>GENERAR OC EN 24H</v>
      </c>
      <c r="S1117" s="52">
        <f t="shared" si="8"/>
        <v>2</v>
      </c>
      <c r="T1117" s="53">
        <f t="shared" si="9"/>
        <v>28600.46</v>
      </c>
      <c r="U1117" s="52" t="str">
        <f t="array" ref="U1117">IF(B1117="","",IFERROR(XLOOKUP(B1117,DATA!$B$4:$B$2103,DATA!$M$4:$M$2103,"",0,1),""))</f>
        <v>C</v>
      </c>
      <c r="V1117" s="52" t="str">
        <f t="array" ref="V1117">IF(B1117="","",IFERROR(XLOOKUP(B1117,DATA!$B$4:$B$2103,DATA!$X$4:$X$2103,"",0,1),""))</f>
        <v>SU01D0109</v>
      </c>
      <c r="W1117" s="52" t="str">
        <f t="array" ref="W1117">IF(B1117="","",IFERROR(XLOOKUP(B1117,DATA!$B$4:$B$2103,DATA!$H$4:$H$2103,"",0,1),""))</f>
        <v>CARROCERIA</v>
      </c>
      <c r="X1117" s="52" t="str">
        <f t="shared" si="10"/>
        <v>4-BAJA</v>
      </c>
      <c r="Y1117" s="87" t="str">
        <f t="shared" si="11"/>
        <v/>
      </c>
      <c r="Z1117" s="52" t="str">
        <f t="shared" si="12"/>
        <v/>
      </c>
    </row>
    <row r="1118" ht="15.75" customHeight="1">
      <c r="B1118" s="47">
        <f>IF(DATA!B1118="","",DATA!B1118)</f>
        <v>80110240</v>
      </c>
      <c r="C1118" s="47">
        <f t="array" ref="C1118">IF(B1118="","",IFERROR(XLOOKUP(B1118,DATA!$B$4:$B$2103,DATA!$D$4:$D$2103,"",0,1),""))</f>
        <v>1857</v>
      </c>
      <c r="D1118" s="47" t="str">
        <f t="array" ref="D1118">IF(B1118="","",IFERROR(XLOOKUP(B1118,DATA!$B$4:$B$2103,DATA!$C$4:$C$2103,"",0,1),""))</f>
        <v>ARANDELA PLANA 3/8"</v>
      </c>
      <c r="E1118" s="47">
        <f t="array" ref="E1118">IF(B1118="","",IFERROR(XLOOKUP(B1118,DATA!$B$4:$B$2103,DATA!$W$4:$W$2103,"",0,1),""))</f>
        <v>900449648</v>
      </c>
      <c r="F1118" s="47" t="str">
        <f t="array" ref="F1118">IF(B1118="","",IFERROR(XLOOKUP(E1118,PROVEEDORES!$A$2:$A$200,PROVEEDORES!$B$2:$B$200,"NO ENCONTRADO",0,1),""))</f>
        <v>SUMILOGISTICA S.A.S.</v>
      </c>
      <c r="G1118" s="47" t="str">
        <f t="array" ref="G1118">IF(B1118="","",IFERROR(XLOOKUP(B1118,DATA!$B$4:$B$2103,DATA!$L$4:$L$2103,"",0,1),""))</f>
        <v>UND</v>
      </c>
      <c r="H1118" s="47">
        <f t="array" ref="H1118">IF(B1118="","",IFERROR(XLOOKUP(B1118,DATA!$B$4:$B$2103,DATA!$E$4:$E$2103,0,0,1),0))</f>
        <v>513</v>
      </c>
      <c r="I1118" s="48">
        <f t="array" ref="I1118">IF(B1118="","",IFERROR(XLOOKUP(B1118,DATA!$B$4:$B$2103,DATA!$F$4:$F$2103,0,0,1),0))</f>
        <v>164.22</v>
      </c>
      <c r="J1118" s="48">
        <f t="shared" si="1"/>
        <v>84244.86</v>
      </c>
      <c r="K1118" s="47">
        <f t="array" ref="K1118">IF(B1118="","",IFERROR(XLOOKUP(B1118,DATA!$B$4:$B$2103,DATA!$N$4:$N$2103,0,0,1),0))</f>
        <v>36390</v>
      </c>
      <c r="L1118" s="85">
        <f t="shared" si="2"/>
        <v>99.69863014</v>
      </c>
      <c r="M1118" s="47">
        <f t="array" ref="M1118">IF(B1118="","",IFERROR(XLOOKUP(B1118,DATA!$B$4:$B$2103,DATA!$P$4:$P$2103,0,0,1),0))</f>
        <v>0</v>
      </c>
      <c r="N1118" s="47">
        <f t="shared" si="3"/>
        <v>349</v>
      </c>
      <c r="O1118" s="47">
        <f t="shared" si="4"/>
        <v>1047</v>
      </c>
      <c r="P1118" s="47">
        <f t="shared" si="5"/>
        <v>5</v>
      </c>
      <c r="Q1118" s="47" t="str">
        <f t="shared" si="6"/>
        <v>REORDEN INMEDIATO</v>
      </c>
      <c r="R1118" s="47" t="str">
        <f t="shared" si="7"/>
        <v>GENERAR OC EN 24H</v>
      </c>
      <c r="S1118" s="47">
        <f t="shared" si="8"/>
        <v>534</v>
      </c>
      <c r="T1118" s="48">
        <f t="shared" si="9"/>
        <v>87693.48</v>
      </c>
      <c r="U1118" s="47" t="str">
        <f t="array" ref="U1118">IF(B1118="","",IFERROR(XLOOKUP(B1118,DATA!$B$4:$B$2103,DATA!$M$4:$M$2103,"",0,1),""))</f>
        <v>A</v>
      </c>
      <c r="V1118" s="47" t="str">
        <f t="array" ref="V1118">IF(B1118="","",IFERROR(XLOOKUP(B1118,DATA!$B$4:$B$2103,DATA!$X$4:$X$2103,"",0,1),""))</f>
        <v>SU01D0202</v>
      </c>
      <c r="W1118" s="47" t="str">
        <f t="array" ref="W1118">IF(B1118="","",IFERROR(XLOOKUP(B1118,DATA!$B$4:$B$2103,DATA!$H$4:$H$2103,"",0,1),""))</f>
        <v>CARROCERIA</v>
      </c>
      <c r="X1118" s="47" t="str">
        <f t="shared" si="10"/>
        <v>2-ALTA</v>
      </c>
      <c r="Y1118" s="65" t="str">
        <f t="shared" si="11"/>
        <v/>
      </c>
      <c r="Z1118" s="47" t="str">
        <f t="shared" si="12"/>
        <v/>
      </c>
    </row>
    <row r="1119" ht="15.75" customHeight="1">
      <c r="B1119" s="52">
        <f>IF(DATA!B1119="","",DATA!B1119)</f>
        <v>80110241</v>
      </c>
      <c r="C1119" s="52">
        <f t="array" ref="C1119">IF(B1119="","",IFERROR(XLOOKUP(B1119,DATA!$B$4:$B$2103,DATA!$D$4:$D$2103,"",0,1),""))</f>
        <v>2465</v>
      </c>
      <c r="D1119" s="52" t="str">
        <f t="array" ref="D1119">IF(B1119="","",IFERROR(XLOOKUP(B1119,DATA!$B$4:$B$2103,DATA!$C$4:$C$2103,"",0,1),""))</f>
        <v>GUAZA 3/8</v>
      </c>
      <c r="E1119" s="52">
        <f t="array" ref="E1119">IF(B1119="","",IFERROR(XLOOKUP(B1119,DATA!$B$4:$B$2103,DATA!$W$4:$W$2103,"",0,1),""))</f>
        <v>900449648</v>
      </c>
      <c r="F1119" s="52" t="str">
        <f t="array" ref="F1119">IF(B1119="","",IFERROR(XLOOKUP(E1119,PROVEEDORES!$A$2:$A$200,PROVEEDORES!$B$2:$B$200,"NO ENCONTRADO",0,1),""))</f>
        <v>SUMILOGISTICA S.A.S.</v>
      </c>
      <c r="G1119" s="52" t="str">
        <f t="array" ref="G1119">IF(B1119="","",IFERROR(XLOOKUP(B1119,DATA!$B$4:$B$2103,DATA!$L$4:$L$2103,"",0,1),""))</f>
        <v>UND</v>
      </c>
      <c r="H1119" s="52">
        <f t="array" ref="H1119">IF(B1119="","",IFERROR(XLOOKUP(B1119,DATA!$B$4:$B$2103,DATA!$E$4:$E$2103,0,0,1),0))</f>
        <v>894</v>
      </c>
      <c r="I1119" s="53">
        <f t="array" ref="I1119">IF(B1119="","",IFERROR(XLOOKUP(B1119,DATA!$B$4:$B$2103,DATA!$F$4:$F$2103,0,0,1),0))</f>
        <v>63.07</v>
      </c>
      <c r="J1119" s="53">
        <f t="shared" si="1"/>
        <v>56384.58</v>
      </c>
      <c r="K1119" s="52">
        <f t="array" ref="K1119">IF(B1119="","",IFERROR(XLOOKUP(B1119,DATA!$B$4:$B$2103,DATA!$N$4:$N$2103,0,0,1),0))</f>
        <v>36634</v>
      </c>
      <c r="L1119" s="86">
        <f t="shared" si="2"/>
        <v>100.3671233</v>
      </c>
      <c r="M1119" s="52">
        <f t="array" ref="M1119">IF(B1119="","",IFERROR(XLOOKUP(B1119,DATA!$B$4:$B$2103,DATA!$P$4:$P$2103,0,0,1),0))</f>
        <v>0</v>
      </c>
      <c r="N1119" s="52">
        <f t="shared" si="3"/>
        <v>351</v>
      </c>
      <c r="O1119" s="52">
        <f t="shared" si="4"/>
        <v>1054</v>
      </c>
      <c r="P1119" s="52">
        <f t="shared" si="5"/>
        <v>9</v>
      </c>
      <c r="Q1119" s="52" t="str">
        <f t="shared" si="6"/>
        <v>REORDEN INMEDIATO</v>
      </c>
      <c r="R1119" s="52" t="str">
        <f t="shared" si="7"/>
        <v>GENERAR OC EN 24H</v>
      </c>
      <c r="S1119" s="52">
        <f t="shared" si="8"/>
        <v>160</v>
      </c>
      <c r="T1119" s="53">
        <f t="shared" si="9"/>
        <v>10091.2</v>
      </c>
      <c r="U1119" s="52" t="str">
        <f t="array" ref="U1119">IF(B1119="","",IFERROR(XLOOKUP(B1119,DATA!$B$4:$B$2103,DATA!$M$4:$M$2103,"",0,1),""))</f>
        <v>A</v>
      </c>
      <c r="V1119" s="52" t="str">
        <f t="array" ref="V1119">IF(B1119="","",IFERROR(XLOOKUP(B1119,DATA!$B$4:$B$2103,DATA!$X$4:$X$2103,"",0,1),""))</f>
        <v>SU01D0202</v>
      </c>
      <c r="W1119" s="52" t="str">
        <f t="array" ref="W1119">IF(B1119="","",IFERROR(XLOOKUP(B1119,DATA!$B$4:$B$2103,DATA!$H$4:$H$2103,"",0,1),""))</f>
        <v>CARROCERIA</v>
      </c>
      <c r="X1119" s="52" t="str">
        <f t="shared" si="10"/>
        <v>2-ALTA</v>
      </c>
      <c r="Y1119" s="87" t="str">
        <f t="shared" si="11"/>
        <v/>
      </c>
      <c r="Z1119" s="52" t="str">
        <f t="shared" si="12"/>
        <v/>
      </c>
    </row>
    <row r="1120" ht="15.75" customHeight="1">
      <c r="B1120" s="47">
        <f>IF(DATA!B1120="","",DATA!B1120)</f>
        <v>80110242</v>
      </c>
      <c r="C1120" s="47">
        <f t="array" ref="C1120">IF(B1120="","",IFERROR(XLOOKUP(B1120,DATA!$B$4:$B$2103,DATA!$D$4:$D$2103,"",0,1),""))</f>
        <v>11377773</v>
      </c>
      <c r="D1120" s="47" t="str">
        <f t="array" ref="D1120">IF(B1120="","",IFERROR(XLOOKUP(B1120,DATA!$B$4:$B$2103,DATA!$C$4:$C$2103,"",0,1),""))</f>
        <v>UNION PLASTICA</v>
      </c>
      <c r="E1120" s="47">
        <f t="array" ref="E1120">IF(B1120="","",IFERROR(XLOOKUP(B1120,DATA!$B$4:$B$2103,DATA!$W$4:$W$2103,"",0,1),""))</f>
        <v>900664298</v>
      </c>
      <c r="F1120" s="47" t="str">
        <f t="array" ref="F1120">IF(B1120="","",IFERROR(XLOOKUP(E1120,PROVEEDORES!$A$2:$A$200,PROVEEDORES!$B$2:$B$200,"NO ENCONTRADO",0,1),""))</f>
        <v>SOLUCIONES INTEGRALES PARA CARROCERIAS SOCIEDAD POR ACCIONES SIMPLIFICADA</v>
      </c>
      <c r="G1120" s="47" t="str">
        <f t="array" ref="G1120">IF(B1120="","",IFERROR(XLOOKUP(B1120,DATA!$B$4:$B$2103,DATA!$L$4:$L$2103,"",0,1),""))</f>
        <v>UND</v>
      </c>
      <c r="H1120" s="47">
        <f t="array" ref="H1120">IF(B1120="","",IFERROR(XLOOKUP(B1120,DATA!$B$4:$B$2103,DATA!$E$4:$E$2103,0,0,1),0))</f>
        <v>118</v>
      </c>
      <c r="I1120" s="48">
        <f t="array" ref="I1120">IF(B1120="","",IFERROR(XLOOKUP(B1120,DATA!$B$4:$B$2103,DATA!$F$4:$F$2103,0,0,1),0))</f>
        <v>3213</v>
      </c>
      <c r="J1120" s="48">
        <f t="shared" si="1"/>
        <v>379134</v>
      </c>
      <c r="K1120" s="47">
        <f t="array" ref="K1120">IF(B1120="","",IFERROR(XLOOKUP(B1120,DATA!$B$4:$B$2103,DATA!$N$4:$N$2103,0,0,1),0))</f>
        <v>557</v>
      </c>
      <c r="L1120" s="85">
        <f t="shared" si="2"/>
        <v>1.526027397</v>
      </c>
      <c r="M1120" s="47">
        <f t="array" ref="M1120">IF(B1120="","",IFERROR(XLOOKUP(B1120,DATA!$B$4:$B$2103,DATA!$P$4:$P$2103,0,0,1),0))</f>
        <v>0</v>
      </c>
      <c r="N1120" s="47">
        <f t="shared" si="3"/>
        <v>5</v>
      </c>
      <c r="O1120" s="47">
        <f t="shared" si="4"/>
        <v>16</v>
      </c>
      <c r="P1120" s="47">
        <f t="shared" si="5"/>
        <v>77</v>
      </c>
      <c r="Q1120" s="47" t="str">
        <f t="shared" si="6"/>
        <v>OPTIMO</v>
      </c>
      <c r="R1120" s="47" t="str">
        <f t="shared" si="7"/>
        <v>NIVEL OPTIMO</v>
      </c>
      <c r="S1120" s="47">
        <f t="shared" si="8"/>
        <v>0</v>
      </c>
      <c r="T1120" s="48">
        <f t="shared" si="9"/>
        <v>0</v>
      </c>
      <c r="U1120" s="47" t="str">
        <f t="array" ref="U1120">IF(B1120="","",IFERROR(XLOOKUP(B1120,DATA!$B$4:$B$2103,DATA!$M$4:$M$2103,"",0,1),""))</f>
        <v>B</v>
      </c>
      <c r="V1120" s="47" t="str">
        <f t="array" ref="V1120">IF(B1120="","",IFERROR(XLOOKUP(B1120,DATA!$B$4:$B$2103,DATA!$X$4:$X$2103,"",0,1),""))</f>
        <v>SU01D0207</v>
      </c>
      <c r="W1120" s="47" t="str">
        <f t="array" ref="W1120">IF(B1120="","",IFERROR(XLOOKUP(B1120,DATA!$B$4:$B$2103,DATA!$H$4:$H$2103,"",0,1),""))</f>
        <v>CARROCERIA</v>
      </c>
      <c r="X1120" s="47" t="str">
        <f t="shared" si="10"/>
        <v>3-MEDIA</v>
      </c>
      <c r="Y1120" s="65" t="str">
        <f t="shared" si="11"/>
        <v/>
      </c>
      <c r="Z1120" s="47" t="str">
        <f t="shared" si="12"/>
        <v/>
      </c>
    </row>
    <row r="1121" ht="15.75" customHeight="1">
      <c r="B1121" s="52">
        <f>IF(DATA!B1121="","",DATA!B1121)</f>
        <v>80110243</v>
      </c>
      <c r="C1121" s="52">
        <f t="array" ref="C1121">IF(B1121="","",IFERROR(XLOOKUP(B1121,DATA!$B$4:$B$2103,DATA!$D$4:$D$2103,"",0,1),""))</f>
        <v>26182523</v>
      </c>
      <c r="D1121" s="52" t="str">
        <f t="array" ref="D1121">IF(B1121="","",IFERROR(XLOOKUP(B1121,DATA!$B$4:$B$2103,DATA!$C$4:$C$2103,"",0,1),""))</f>
        <v>PUERTA PASAMANOS COLUMNA</v>
      </c>
      <c r="E1121" s="52">
        <f t="array" ref="E1121">IF(B1121="","",IFERROR(XLOOKUP(B1121,DATA!$B$4:$B$2103,DATA!$W$4:$W$2103,"",0,1),""))</f>
        <v>830092963</v>
      </c>
      <c r="F1121" s="52" t="str">
        <f t="array" ref="F1121">IF(B1121="","",IFERROR(XLOOKUP(E1121,PROVEEDORES!$A$2:$A$200,PROVEEDORES!$B$2:$B$200,"NO ENCONTRADO",0,1),""))</f>
        <v>SUPERPOLO S.A.S</v>
      </c>
      <c r="G1121" s="52" t="str">
        <f t="array" ref="G1121">IF(B1121="","",IFERROR(XLOOKUP(B1121,DATA!$B$4:$B$2103,DATA!$L$4:$L$2103,"",0,1),""))</f>
        <v>UND</v>
      </c>
      <c r="H1121" s="52">
        <f t="array" ref="H1121">IF(B1121="","",IFERROR(XLOOKUP(B1121,DATA!$B$4:$B$2103,DATA!$E$4:$E$2103,0,0,1),0))</f>
        <v>16</v>
      </c>
      <c r="I1121" s="53">
        <f t="array" ref="I1121">IF(B1121="","",IFERROR(XLOOKUP(B1121,DATA!$B$4:$B$2103,DATA!$F$4:$F$2103,0,0,1),0))</f>
        <v>680</v>
      </c>
      <c r="J1121" s="53">
        <f t="shared" si="1"/>
        <v>10880</v>
      </c>
      <c r="K1121" s="52">
        <f t="array" ref="K1121">IF(B1121="","",IFERROR(XLOOKUP(B1121,DATA!$B$4:$B$2103,DATA!$N$4:$N$2103,0,0,1),0))</f>
        <v>0</v>
      </c>
      <c r="L1121" s="86">
        <f t="shared" si="2"/>
        <v>0</v>
      </c>
      <c r="M1121" s="52">
        <f t="array" ref="M1121">IF(B1121="","",IFERROR(XLOOKUP(B1121,DATA!$B$4:$B$2103,DATA!$P$4:$P$2103,0,0,1),0))</f>
        <v>0</v>
      </c>
      <c r="N1121" s="52">
        <f t="shared" si="3"/>
        <v>0</v>
      </c>
      <c r="O1121" s="52">
        <f t="shared" si="4"/>
        <v>0</v>
      </c>
      <c r="P1121" s="52" t="str">
        <f t="shared" si="5"/>
        <v/>
      </c>
      <c r="Q1121" s="52" t="str">
        <f t="shared" si="6"/>
        <v>EXCESO</v>
      </c>
      <c r="R1121" s="52" t="str">
        <f t="shared" si="7"/>
        <v>EVALUAR REDUCCION</v>
      </c>
      <c r="S1121" s="52">
        <f t="shared" si="8"/>
        <v>0</v>
      </c>
      <c r="T1121" s="53">
        <f t="shared" si="9"/>
        <v>0</v>
      </c>
      <c r="U1121" s="52" t="str">
        <f t="array" ref="U1121">IF(B1121="","",IFERROR(XLOOKUP(B1121,DATA!$B$4:$B$2103,DATA!$M$4:$M$2103,"",0,1),""))</f>
        <v>B</v>
      </c>
      <c r="V1121" s="52" t="str">
        <f t="array" ref="V1121">IF(B1121="","",IFERROR(XLOOKUP(B1121,DATA!$B$4:$B$2103,DATA!$X$4:$X$2103,"",0,1),""))</f>
        <v>SU01B0108</v>
      </c>
      <c r="W1121" s="52" t="str">
        <f t="array" ref="W1121">IF(B1121="","",IFERROR(XLOOKUP(B1121,DATA!$B$4:$B$2103,DATA!$H$4:$H$2103,"",0,1),""))</f>
        <v>CARROCERIA</v>
      </c>
      <c r="X1121" s="52" t="str">
        <f t="shared" si="10"/>
        <v>3-MEDIA</v>
      </c>
      <c r="Y1121" s="87" t="str">
        <f t="shared" si="11"/>
        <v/>
      </c>
      <c r="Z1121" s="52" t="str">
        <f t="shared" si="12"/>
        <v/>
      </c>
    </row>
    <row r="1122" ht="15.75" customHeight="1">
      <c r="B1122" s="47">
        <f>IF(DATA!B1122="","",DATA!B1122)</f>
        <v>80110244</v>
      </c>
      <c r="C1122" s="47">
        <f t="array" ref="C1122">IF(B1122="","",IFERROR(XLOOKUP(B1122,DATA!$B$4:$B$2103,DATA!$D$4:$D$2103,"",0,1),""))</f>
        <v>673</v>
      </c>
      <c r="D1122" s="47" t="str">
        <f t="array" ref="D1122">IF(B1122="","",IFERROR(XLOOKUP(B1122,DATA!$B$4:$B$2103,DATA!$C$4:$C$2103,"",0,1),""))</f>
        <v>PIN GRIS DE 1/4 X 3 CABEZA REDONDA</v>
      </c>
      <c r="E1122" s="47">
        <f t="array" ref="E1122">IF(B1122="","",IFERROR(XLOOKUP(B1122,DATA!$B$4:$B$2103,DATA!$W$4:$W$2103,"",0,1),""))</f>
        <v>900449648</v>
      </c>
      <c r="F1122" s="47" t="str">
        <f t="array" ref="F1122">IF(B1122="","",IFERROR(XLOOKUP(E1122,PROVEEDORES!$A$2:$A$200,PROVEEDORES!$B$2:$B$200,"NO ENCONTRADO",0,1),""))</f>
        <v>SUMILOGISTICA S.A.S.</v>
      </c>
      <c r="G1122" s="47" t="str">
        <f t="array" ref="G1122">IF(B1122="","",IFERROR(XLOOKUP(B1122,DATA!$B$4:$B$2103,DATA!$L$4:$L$2103,"",0,1),""))</f>
        <v>UND</v>
      </c>
      <c r="H1122" s="47">
        <f t="array" ref="H1122">IF(B1122="","",IFERROR(XLOOKUP(B1122,DATA!$B$4:$B$2103,DATA!$E$4:$E$2103,0,0,1),0))</f>
        <v>0</v>
      </c>
      <c r="I1122" s="48">
        <f t="array" ref="I1122">IF(B1122="","",IFERROR(XLOOKUP(B1122,DATA!$B$4:$B$2103,DATA!$F$4:$F$2103,0,0,1),0))</f>
        <v>0</v>
      </c>
      <c r="J1122" s="48">
        <f t="shared" si="1"/>
        <v>0</v>
      </c>
      <c r="K1122" s="47">
        <f t="array" ref="K1122">IF(B1122="","",IFERROR(XLOOKUP(B1122,DATA!$B$4:$B$2103,DATA!$N$4:$N$2103,0,0,1),0))</f>
        <v>0</v>
      </c>
      <c r="L1122" s="85">
        <f t="shared" si="2"/>
        <v>0</v>
      </c>
      <c r="M1122" s="47">
        <f t="array" ref="M1122">IF(B1122="","",IFERROR(XLOOKUP(B1122,DATA!$B$4:$B$2103,DATA!$P$4:$P$2103,0,0,1),0))</f>
        <v>0</v>
      </c>
      <c r="N1122" s="47">
        <f t="shared" si="3"/>
        <v>0</v>
      </c>
      <c r="O1122" s="47">
        <f t="shared" si="4"/>
        <v>0</v>
      </c>
      <c r="P1122" s="47" t="str">
        <f t="shared" si="5"/>
        <v/>
      </c>
      <c r="Q1122" s="47" t="str">
        <f t="shared" si="6"/>
        <v>CRITICO</v>
      </c>
      <c r="R1122" s="47" t="str">
        <f t="shared" si="7"/>
        <v>PEDIR INMEDIATAMENTE</v>
      </c>
      <c r="S1122" s="47">
        <f t="shared" si="8"/>
        <v>0</v>
      </c>
      <c r="T1122" s="48">
        <f t="shared" si="9"/>
        <v>0</v>
      </c>
      <c r="U1122" s="47" t="str">
        <f t="array" ref="U1122">IF(B1122="","",IFERROR(XLOOKUP(B1122,DATA!$B$4:$B$2103,DATA!$M$4:$M$2103,"",0,1),""))</f>
        <v>A</v>
      </c>
      <c r="V1122" s="47" t="str">
        <f t="array" ref="V1122">IF(B1122="","",IFERROR(XLOOKUP(B1122,DATA!$B$4:$B$2103,DATA!$X$4:$X$2103,"",0,1),""))</f>
        <v>A1</v>
      </c>
      <c r="W1122" s="47" t="str">
        <f t="array" ref="W1122">IF(B1122="","",IFERROR(XLOOKUP(B1122,DATA!$B$4:$B$2103,DATA!$H$4:$H$2103,"",0,1),""))</f>
        <v>CARROCERIA</v>
      </c>
      <c r="X1122" s="47" t="str">
        <f t="shared" si="10"/>
        <v>1-MAXIMA</v>
      </c>
      <c r="Y1122" s="65" t="str">
        <f t="shared" si="11"/>
        <v/>
      </c>
      <c r="Z1122" s="47">
        <f t="shared" si="12"/>
        <v>80110244</v>
      </c>
    </row>
    <row r="1123" ht="15.75" customHeight="1">
      <c r="B1123" s="52">
        <f>IF(DATA!B1123="","",DATA!B1123)</f>
        <v>80110245</v>
      </c>
      <c r="C1123" s="52">
        <f t="array" ref="C1123">IF(B1123="","",IFERROR(XLOOKUP(B1123,DATA!$B$4:$B$2103,DATA!$D$4:$D$2103,"",0,1),""))</f>
        <v>1413388</v>
      </c>
      <c r="D1123" s="52" t="str">
        <f t="array" ref="D1123">IF(B1123="","",IFERROR(XLOOKUP(B1123,DATA!$B$4:$B$2103,DATA!$C$4:$C$2103,"",0,1),""))</f>
        <v>TUBO PASAMANOS CURVO</v>
      </c>
      <c r="E1123" s="52">
        <f t="array" ref="E1123">IF(B1123="","",IFERROR(XLOOKUP(B1123,DATA!$B$4:$B$2103,DATA!$W$4:$W$2103,"",0,1),""))</f>
        <v>900603232</v>
      </c>
      <c r="F1123" s="52" t="str">
        <f t="array" ref="F1123">IF(B1123="","",IFERROR(XLOOKUP(E1123,PROVEEDORES!$A$2:$A$200,PROVEEDORES!$B$2:$B$200,"NO ENCONTRADO",0,1),""))</f>
        <v>COMERCIALIZADORA DE AUTOPARTES E INDUSTRIAL UNIVERSAL SAS</v>
      </c>
      <c r="G1123" s="52" t="str">
        <f t="array" ref="G1123">IF(B1123="","",IFERROR(XLOOKUP(B1123,DATA!$B$4:$B$2103,DATA!$L$4:$L$2103,"",0,1),""))</f>
        <v>UND</v>
      </c>
      <c r="H1123" s="52">
        <f t="array" ref="H1123">IF(B1123="","",IFERROR(XLOOKUP(B1123,DATA!$B$4:$B$2103,DATA!$E$4:$E$2103,0,0,1),0))</f>
        <v>0</v>
      </c>
      <c r="I1123" s="53">
        <f t="array" ref="I1123">IF(B1123="","",IFERROR(XLOOKUP(B1123,DATA!$B$4:$B$2103,DATA!$F$4:$F$2103,0,0,1),0))</f>
        <v>64498</v>
      </c>
      <c r="J1123" s="53">
        <f t="shared" si="1"/>
        <v>0</v>
      </c>
      <c r="K1123" s="52">
        <f t="array" ref="K1123">IF(B1123="","",IFERROR(XLOOKUP(B1123,DATA!$B$4:$B$2103,DATA!$N$4:$N$2103,0,0,1),0))</f>
        <v>11</v>
      </c>
      <c r="L1123" s="86">
        <f t="shared" si="2"/>
        <v>0.0301369863</v>
      </c>
      <c r="M1123" s="52">
        <f t="array" ref="M1123">IF(B1123="","",IFERROR(XLOOKUP(B1123,DATA!$B$4:$B$2103,DATA!$P$4:$P$2103,0,0,1),0))</f>
        <v>0</v>
      </c>
      <c r="N1123" s="52">
        <f t="shared" si="3"/>
        <v>0</v>
      </c>
      <c r="O1123" s="52">
        <f t="shared" si="4"/>
        <v>0</v>
      </c>
      <c r="P1123" s="52">
        <f t="shared" si="5"/>
        <v>0</v>
      </c>
      <c r="Q1123" s="52" t="str">
        <f t="shared" si="6"/>
        <v>CRITICO</v>
      </c>
      <c r="R1123" s="52" t="str">
        <f t="shared" si="7"/>
        <v>PEDIR INMEDIATAMENTE</v>
      </c>
      <c r="S1123" s="52">
        <f t="shared" si="8"/>
        <v>0</v>
      </c>
      <c r="T1123" s="53">
        <f t="shared" si="9"/>
        <v>0</v>
      </c>
      <c r="U1123" s="52" t="str">
        <f t="array" ref="U1123">IF(B1123="","",IFERROR(XLOOKUP(B1123,DATA!$B$4:$B$2103,DATA!$M$4:$M$2103,"",0,1),""))</f>
        <v>A</v>
      </c>
      <c r="V1123" s="52" t="str">
        <f t="array" ref="V1123">IF(B1123="","",IFERROR(XLOOKUP(B1123,DATA!$B$4:$B$2103,DATA!$X$4:$X$2103,"",0,1),""))</f>
        <v>A1</v>
      </c>
      <c r="W1123" s="52" t="str">
        <f t="array" ref="W1123">IF(B1123="","",IFERROR(XLOOKUP(B1123,DATA!$B$4:$B$2103,DATA!$H$4:$H$2103,"",0,1),""))</f>
        <v>CARROCERIA</v>
      </c>
      <c r="X1123" s="52" t="str">
        <f t="shared" si="10"/>
        <v>1-MAXIMA</v>
      </c>
      <c r="Y1123" s="87">
        <f t="shared" si="11"/>
        <v>11.01123</v>
      </c>
      <c r="Z1123" s="52">
        <f t="shared" si="12"/>
        <v>80110245</v>
      </c>
    </row>
    <row r="1124" ht="15.75" customHeight="1">
      <c r="B1124" s="47">
        <f>IF(DATA!B1124="","",DATA!B1124)</f>
        <v>80110246</v>
      </c>
      <c r="C1124" s="47" t="str">
        <f t="array" ref="C1124">IF(B1124="","",IFERROR(XLOOKUP(B1124,DATA!$B$4:$B$2103,DATA!$D$4:$D$2103,"",0,1),""))</f>
        <v>CA1040</v>
      </c>
      <c r="D1124" s="47" t="str">
        <f t="array" ref="D1124">IF(B1124="","",IFERROR(XLOOKUP(B1124,DATA!$B$4:$B$2103,DATA!$C$4:$C$2103,"",0,1),""))</f>
        <v>ACRICILICO BUS N° PROHIBIDO FUMAR-HABLAR CON EL CONDUCTOR</v>
      </c>
      <c r="E1124" s="47">
        <f t="array" ref="E1124">IF(B1124="","",IFERROR(XLOOKUP(B1124,DATA!$B$4:$B$2103,DATA!$W$4:$W$2103,"",0,1),""))</f>
        <v>830129239</v>
      </c>
      <c r="F1124" s="47" t="str">
        <f t="array" ref="F1124">IF(B1124="","",IFERROR(XLOOKUP(E1124,PROVEEDORES!$A$2:$A$200,PROVEEDORES!$B$2:$B$200,"NO ENCONTRADO",0,1),""))</f>
        <v>INDUSTRIAS GRAFICAS Y TERMOPLASTICAS SAS</v>
      </c>
      <c r="G1124" s="47" t="str">
        <f t="array" ref="G1124">IF(B1124="","",IFERROR(XLOOKUP(B1124,DATA!$B$4:$B$2103,DATA!$L$4:$L$2103,"",0,1),""))</f>
        <v>UND</v>
      </c>
      <c r="H1124" s="47">
        <f t="array" ref="H1124">IF(B1124="","",IFERROR(XLOOKUP(B1124,DATA!$B$4:$B$2103,DATA!$E$4:$E$2103,0,0,1),0))</f>
        <v>0</v>
      </c>
      <c r="I1124" s="48">
        <f t="array" ref="I1124">IF(B1124="","",IFERROR(XLOOKUP(B1124,DATA!$B$4:$B$2103,DATA!$F$4:$F$2103,0,0,1),0))</f>
        <v>0</v>
      </c>
      <c r="J1124" s="48">
        <f t="shared" si="1"/>
        <v>0</v>
      </c>
      <c r="K1124" s="47">
        <f t="array" ref="K1124">IF(B1124="","",IFERROR(XLOOKUP(B1124,DATA!$B$4:$B$2103,DATA!$N$4:$N$2103,0,0,1),0))</f>
        <v>0</v>
      </c>
      <c r="L1124" s="85">
        <f t="shared" si="2"/>
        <v>0</v>
      </c>
      <c r="M1124" s="47">
        <f t="array" ref="M1124">IF(B1124="","",IFERROR(XLOOKUP(B1124,DATA!$B$4:$B$2103,DATA!$P$4:$P$2103,0,0,1),0))</f>
        <v>0</v>
      </c>
      <c r="N1124" s="47">
        <f t="shared" si="3"/>
        <v>0</v>
      </c>
      <c r="O1124" s="47">
        <f t="shared" si="4"/>
        <v>0</v>
      </c>
      <c r="P1124" s="47" t="str">
        <f t="shared" si="5"/>
        <v/>
      </c>
      <c r="Q1124" s="47" t="str">
        <f t="shared" si="6"/>
        <v>CRITICO</v>
      </c>
      <c r="R1124" s="47" t="str">
        <f t="shared" si="7"/>
        <v>PEDIR INMEDIATAMENTE</v>
      </c>
      <c r="S1124" s="47">
        <f t="shared" si="8"/>
        <v>0</v>
      </c>
      <c r="T1124" s="48">
        <f t="shared" si="9"/>
        <v>0</v>
      </c>
      <c r="U1124" s="47" t="str">
        <f t="array" ref="U1124">IF(B1124="","",IFERROR(XLOOKUP(B1124,DATA!$B$4:$B$2103,DATA!$M$4:$M$2103,"",0,1),""))</f>
        <v>A</v>
      </c>
      <c r="V1124" s="47" t="str">
        <f t="array" ref="V1124">IF(B1124="","",IFERROR(XLOOKUP(B1124,DATA!$B$4:$B$2103,DATA!$X$4:$X$2103,"",0,1),""))</f>
        <v>A1</v>
      </c>
      <c r="W1124" s="47" t="str">
        <f t="array" ref="W1124">IF(B1124="","",IFERROR(XLOOKUP(B1124,DATA!$B$4:$B$2103,DATA!$H$4:$H$2103,"",0,1),""))</f>
        <v>CARROCERIA</v>
      </c>
      <c r="X1124" s="47" t="str">
        <f t="shared" si="10"/>
        <v>1-MAXIMA</v>
      </c>
      <c r="Y1124" s="65" t="str">
        <f t="shared" si="11"/>
        <v/>
      </c>
      <c r="Z1124" s="47">
        <f t="shared" si="12"/>
        <v>80110246</v>
      </c>
    </row>
    <row r="1125" ht="15.75" customHeight="1">
      <c r="B1125" s="52">
        <f>IF(DATA!B1125="","",DATA!B1125)</f>
        <v>80110247</v>
      </c>
      <c r="C1125" s="52" t="str">
        <f t="array" ref="C1125">IF(B1125="","",IFERROR(XLOOKUP(B1125,DATA!$B$4:$B$2103,DATA!$D$4:$D$2103,"",0,1),""))</f>
        <v>CA1041</v>
      </c>
      <c r="D1125" s="52" t="str">
        <f t="array" ref="D1125">IF(B1125="","",IFERROR(XLOOKUP(B1125,DATA!$B$4:$B$2103,DATA!$C$4:$C$2103,"",0,1),""))</f>
        <v>ACRILICO CAPACIDAD DE PASAJEROS</v>
      </c>
      <c r="E1125" s="52">
        <f t="array" ref="E1125">IF(B1125="","",IFERROR(XLOOKUP(B1125,DATA!$B$4:$B$2103,DATA!$W$4:$W$2103,"",0,1),""))</f>
        <v>830129239</v>
      </c>
      <c r="F1125" s="52" t="str">
        <f t="array" ref="F1125">IF(B1125="","",IFERROR(XLOOKUP(E1125,PROVEEDORES!$A$2:$A$200,PROVEEDORES!$B$2:$B$200,"NO ENCONTRADO",0,1),""))</f>
        <v>INDUSTRIAS GRAFICAS Y TERMOPLASTICAS SAS</v>
      </c>
      <c r="G1125" s="52" t="str">
        <f t="array" ref="G1125">IF(B1125="","",IFERROR(XLOOKUP(B1125,DATA!$B$4:$B$2103,DATA!$L$4:$L$2103,"",0,1),""))</f>
        <v>UND</v>
      </c>
      <c r="H1125" s="52">
        <f t="array" ref="H1125">IF(B1125="","",IFERROR(XLOOKUP(B1125,DATA!$B$4:$B$2103,DATA!$E$4:$E$2103,0,0,1),0))</f>
        <v>9</v>
      </c>
      <c r="I1125" s="53">
        <f t="array" ref="I1125">IF(B1125="","",IFERROR(XLOOKUP(B1125,DATA!$B$4:$B$2103,DATA!$F$4:$F$2103,0,0,1),0))</f>
        <v>16660</v>
      </c>
      <c r="J1125" s="53">
        <f t="shared" si="1"/>
        <v>149940</v>
      </c>
      <c r="K1125" s="52">
        <f t="array" ref="K1125">IF(B1125="","",IFERROR(XLOOKUP(B1125,DATA!$B$4:$B$2103,DATA!$N$4:$N$2103,0,0,1),0))</f>
        <v>1</v>
      </c>
      <c r="L1125" s="86">
        <f t="shared" si="2"/>
        <v>0.002739726027</v>
      </c>
      <c r="M1125" s="52">
        <f t="array" ref="M1125">IF(B1125="","",IFERROR(XLOOKUP(B1125,DATA!$B$4:$B$2103,DATA!$P$4:$P$2103,0,0,1),0))</f>
        <v>0</v>
      </c>
      <c r="N1125" s="52">
        <f t="shared" si="3"/>
        <v>0</v>
      </c>
      <c r="O1125" s="52">
        <f t="shared" si="4"/>
        <v>0</v>
      </c>
      <c r="P1125" s="52">
        <f t="shared" si="5"/>
        <v>3285</v>
      </c>
      <c r="Q1125" s="52" t="str">
        <f t="shared" si="6"/>
        <v>EXCESO</v>
      </c>
      <c r="R1125" s="52" t="str">
        <f t="shared" si="7"/>
        <v>EVALUAR REDUCCION</v>
      </c>
      <c r="S1125" s="52">
        <f t="shared" si="8"/>
        <v>0</v>
      </c>
      <c r="T1125" s="53">
        <f t="shared" si="9"/>
        <v>0</v>
      </c>
      <c r="U1125" s="52" t="str">
        <f t="array" ref="U1125">IF(B1125="","",IFERROR(XLOOKUP(B1125,DATA!$B$4:$B$2103,DATA!$M$4:$M$2103,"",0,1),""))</f>
        <v>A</v>
      </c>
      <c r="V1125" s="52" t="str">
        <f t="array" ref="V1125">IF(B1125="","",IFERROR(XLOOKUP(B1125,DATA!$B$4:$B$2103,DATA!$X$4:$X$2103,"",0,1),""))</f>
        <v>A1</v>
      </c>
      <c r="W1125" s="52" t="str">
        <f t="array" ref="W1125">IF(B1125="","",IFERROR(XLOOKUP(B1125,DATA!$B$4:$B$2103,DATA!$H$4:$H$2103,"",0,1),""))</f>
        <v>CARROCERIA</v>
      </c>
      <c r="X1125" s="52" t="str">
        <f t="shared" si="10"/>
        <v>2-ALTA</v>
      </c>
      <c r="Y1125" s="87" t="str">
        <f t="shared" si="11"/>
        <v/>
      </c>
      <c r="Z1125" s="52" t="str">
        <f t="shared" si="12"/>
        <v/>
      </c>
    </row>
    <row r="1126" ht="15.75" customHeight="1">
      <c r="B1126" s="47">
        <f>IF(DATA!B1126="","",DATA!B1126)</f>
        <v>80110248</v>
      </c>
      <c r="C1126" s="47" t="str">
        <f t="array" ref="C1126">IF(B1126="","",IFERROR(XLOOKUP(B1126,DATA!$B$4:$B$2103,DATA!$D$4:$D$2103,"",0,1),""))</f>
        <v>CA1041</v>
      </c>
      <c r="D1126" s="47" t="str">
        <f t="array" ref="D1126">IF(B1126="","",IFERROR(XLOOKUP(B1126,DATA!$B$4:$B$2103,DATA!$C$4:$C$2103,"",0,1),""))</f>
        <v>ACRILICO NUMERO DE BUS</v>
      </c>
      <c r="E1126" s="47">
        <f t="array" ref="E1126">IF(B1126="","",IFERROR(XLOOKUP(B1126,DATA!$B$4:$B$2103,DATA!$W$4:$W$2103,"",0,1),""))</f>
        <v>830129239</v>
      </c>
      <c r="F1126" s="47" t="str">
        <f t="array" ref="F1126">IF(B1126="","",IFERROR(XLOOKUP(E1126,PROVEEDORES!$A$2:$A$200,PROVEEDORES!$B$2:$B$200,"NO ENCONTRADO",0,1),""))</f>
        <v>INDUSTRIAS GRAFICAS Y TERMOPLASTICAS SAS</v>
      </c>
      <c r="G1126" s="47" t="str">
        <f t="array" ref="G1126">IF(B1126="","",IFERROR(XLOOKUP(B1126,DATA!$B$4:$B$2103,DATA!$L$4:$L$2103,"",0,1),""))</f>
        <v>UND</v>
      </c>
      <c r="H1126" s="47">
        <f t="array" ref="H1126">IF(B1126="","",IFERROR(XLOOKUP(B1126,DATA!$B$4:$B$2103,DATA!$E$4:$E$2103,0,0,1),0))</f>
        <v>13</v>
      </c>
      <c r="I1126" s="48">
        <f t="array" ref="I1126">IF(B1126="","",IFERROR(XLOOKUP(B1126,DATA!$B$4:$B$2103,DATA!$F$4:$F$2103,0,0,1),0))</f>
        <v>18755.54</v>
      </c>
      <c r="J1126" s="48">
        <f t="shared" si="1"/>
        <v>243822.02</v>
      </c>
      <c r="K1126" s="47">
        <f t="array" ref="K1126">IF(B1126="","",IFERROR(XLOOKUP(B1126,DATA!$B$4:$B$2103,DATA!$N$4:$N$2103,0,0,1),0))</f>
        <v>76</v>
      </c>
      <c r="L1126" s="85">
        <f t="shared" si="2"/>
        <v>0.2082191781</v>
      </c>
      <c r="M1126" s="47">
        <f t="array" ref="M1126">IF(B1126="","",IFERROR(XLOOKUP(B1126,DATA!$B$4:$B$2103,DATA!$P$4:$P$2103,0,0,1),0))</f>
        <v>0</v>
      </c>
      <c r="N1126" s="47">
        <f t="shared" si="3"/>
        <v>1</v>
      </c>
      <c r="O1126" s="47">
        <f t="shared" si="4"/>
        <v>2</v>
      </c>
      <c r="P1126" s="47">
        <f t="shared" si="5"/>
        <v>62</v>
      </c>
      <c r="Q1126" s="47" t="str">
        <f t="shared" si="6"/>
        <v>OPTIMO</v>
      </c>
      <c r="R1126" s="47" t="str">
        <f t="shared" si="7"/>
        <v>NIVEL OPTIMO</v>
      </c>
      <c r="S1126" s="47">
        <f t="shared" si="8"/>
        <v>0</v>
      </c>
      <c r="T1126" s="48">
        <f t="shared" si="9"/>
        <v>0</v>
      </c>
      <c r="U1126" s="47" t="str">
        <f t="array" ref="U1126">IF(B1126="","",IFERROR(XLOOKUP(B1126,DATA!$B$4:$B$2103,DATA!$M$4:$M$2103,"",0,1),""))</f>
        <v>A</v>
      </c>
      <c r="V1126" s="47" t="str">
        <f t="array" ref="V1126">IF(B1126="","",IFERROR(XLOOKUP(B1126,DATA!$B$4:$B$2103,DATA!$X$4:$X$2103,"",0,1),""))</f>
        <v>SU01D0302</v>
      </c>
      <c r="W1126" s="47" t="str">
        <f t="array" ref="W1126">IF(B1126="","",IFERROR(XLOOKUP(B1126,DATA!$B$4:$B$2103,DATA!$H$4:$H$2103,"",0,1),""))</f>
        <v>CARROCERIA</v>
      </c>
      <c r="X1126" s="47" t="str">
        <f t="shared" si="10"/>
        <v>2-ALTA</v>
      </c>
      <c r="Y1126" s="65" t="str">
        <f t="shared" si="11"/>
        <v/>
      </c>
      <c r="Z1126" s="47" t="str">
        <f t="shared" si="12"/>
        <v/>
      </c>
    </row>
    <row r="1127" ht="15.75" customHeight="1">
      <c r="B1127" s="52">
        <f>IF(DATA!B1127="","",DATA!B1127)</f>
        <v>80110249</v>
      </c>
      <c r="C1127" s="52" t="str">
        <f t="array" ref="C1127">IF(B1127="","",IFERROR(XLOOKUP(B1127,DATA!$B$4:$B$2103,DATA!$D$4:$D$2103,"",0,1),""))</f>
        <v>CA1043</v>
      </c>
      <c r="D1127" s="52" t="str">
        <f t="array" ref="D1127">IF(B1127="","",IFERROR(XLOOKUP(B1127,DATA!$B$4:$B$2103,DATA!$C$4:$C$2103,"",0,1),""))</f>
        <v>ACRICLICO SUJETESE DE LOS PASAMANOS</v>
      </c>
      <c r="E1127" s="52">
        <f t="array" ref="E1127">IF(B1127="","",IFERROR(XLOOKUP(B1127,DATA!$B$4:$B$2103,DATA!$W$4:$W$2103,"",0,1),""))</f>
        <v>830129239</v>
      </c>
      <c r="F1127" s="52" t="str">
        <f t="array" ref="F1127">IF(B1127="","",IFERROR(XLOOKUP(E1127,PROVEEDORES!$A$2:$A$200,PROVEEDORES!$B$2:$B$200,"NO ENCONTRADO",0,1),""))</f>
        <v>INDUSTRIAS GRAFICAS Y TERMOPLASTICAS SAS</v>
      </c>
      <c r="G1127" s="52" t="str">
        <f t="array" ref="G1127">IF(B1127="","",IFERROR(XLOOKUP(B1127,DATA!$B$4:$B$2103,DATA!$L$4:$L$2103,"",0,1),""))</f>
        <v>UND</v>
      </c>
      <c r="H1127" s="52">
        <f t="array" ref="H1127">IF(B1127="","",IFERROR(XLOOKUP(B1127,DATA!$B$4:$B$2103,DATA!$E$4:$E$2103,0,0,1),0))</f>
        <v>4</v>
      </c>
      <c r="I1127" s="53">
        <f t="array" ref="I1127">IF(B1127="","",IFERROR(XLOOKUP(B1127,DATA!$B$4:$B$2103,DATA!$F$4:$F$2103,0,0,1),0))</f>
        <v>10710</v>
      </c>
      <c r="J1127" s="53">
        <f t="shared" si="1"/>
        <v>42840</v>
      </c>
      <c r="K1127" s="52">
        <f t="array" ref="K1127">IF(B1127="","",IFERROR(XLOOKUP(B1127,DATA!$B$4:$B$2103,DATA!$N$4:$N$2103,0,0,1),0))</f>
        <v>85</v>
      </c>
      <c r="L1127" s="86">
        <f t="shared" si="2"/>
        <v>0.2328767123</v>
      </c>
      <c r="M1127" s="52">
        <f t="array" ref="M1127">IF(B1127="","",IFERROR(XLOOKUP(B1127,DATA!$B$4:$B$2103,DATA!$P$4:$P$2103,0,0,1),0))</f>
        <v>0</v>
      </c>
      <c r="N1127" s="52">
        <f t="shared" si="3"/>
        <v>1</v>
      </c>
      <c r="O1127" s="52">
        <f t="shared" si="4"/>
        <v>3</v>
      </c>
      <c r="P1127" s="52">
        <f t="shared" si="5"/>
        <v>17</v>
      </c>
      <c r="Q1127" s="52" t="str">
        <f t="shared" si="6"/>
        <v>PRECAUCION</v>
      </c>
      <c r="R1127" s="52" t="str">
        <f t="shared" si="7"/>
        <v>MONITOREAR 48H</v>
      </c>
      <c r="S1127" s="52">
        <f t="shared" si="8"/>
        <v>0</v>
      </c>
      <c r="T1127" s="53">
        <f t="shared" si="9"/>
        <v>0</v>
      </c>
      <c r="U1127" s="52" t="str">
        <f t="array" ref="U1127">IF(B1127="","",IFERROR(XLOOKUP(B1127,DATA!$B$4:$B$2103,DATA!$M$4:$M$2103,"",0,1),""))</f>
        <v>A</v>
      </c>
      <c r="V1127" s="52" t="str">
        <f t="array" ref="V1127">IF(B1127="","",IFERROR(XLOOKUP(B1127,DATA!$B$4:$B$2103,DATA!$X$4:$X$2103,"",0,1),""))</f>
        <v>SU01D0302</v>
      </c>
      <c r="W1127" s="52" t="str">
        <f t="array" ref="W1127">IF(B1127="","",IFERROR(XLOOKUP(B1127,DATA!$B$4:$B$2103,DATA!$H$4:$H$2103,"",0,1),""))</f>
        <v>CARROCERIA</v>
      </c>
      <c r="X1127" s="52" t="str">
        <f t="shared" si="10"/>
        <v>2-ALTA</v>
      </c>
      <c r="Y1127" s="87" t="str">
        <f t="shared" si="11"/>
        <v/>
      </c>
      <c r="Z1127" s="52" t="str">
        <f t="shared" si="12"/>
        <v/>
      </c>
    </row>
    <row r="1128" ht="15.75" customHeight="1">
      <c r="B1128" s="47">
        <f>IF(DATA!B1128="","",DATA!B1128)</f>
        <v>80110250</v>
      </c>
      <c r="C1128" s="47" t="str">
        <f t="array" ref="C1128">IF(B1128="","",IFERROR(XLOOKUP(B1128,DATA!$B$4:$B$2103,DATA!$D$4:$D$2103,"",0,1),""))</f>
        <v>CA1045</v>
      </c>
      <c r="D1128" s="47" t="str">
        <f t="array" ref="D1128">IF(B1128="","",IFERROR(XLOOKUP(B1128,DATA!$B$4:$B$2103,DATA!$C$4:$C$2103,"",0,1),""))</f>
        <v>ACRILICO SILLA DE USO PRIORITARIO VERTICAL</v>
      </c>
      <c r="E1128" s="47">
        <f t="array" ref="E1128">IF(B1128="","",IFERROR(XLOOKUP(B1128,DATA!$B$4:$B$2103,DATA!$W$4:$W$2103,"",0,1),""))</f>
        <v>830129239</v>
      </c>
      <c r="F1128" s="47" t="str">
        <f t="array" ref="F1128">IF(B1128="","",IFERROR(XLOOKUP(E1128,PROVEEDORES!$A$2:$A$200,PROVEEDORES!$B$2:$B$200,"NO ENCONTRADO",0,1),""))</f>
        <v>INDUSTRIAS GRAFICAS Y TERMOPLASTICAS SAS</v>
      </c>
      <c r="G1128" s="47" t="str">
        <f t="array" ref="G1128">IF(B1128="","",IFERROR(XLOOKUP(B1128,DATA!$B$4:$B$2103,DATA!$L$4:$L$2103,"",0,1),""))</f>
        <v>UND</v>
      </c>
      <c r="H1128" s="47">
        <f t="array" ref="H1128">IF(B1128="","",IFERROR(XLOOKUP(B1128,DATA!$B$4:$B$2103,DATA!$E$4:$E$2103,0,0,1),0))</f>
        <v>6</v>
      </c>
      <c r="I1128" s="48">
        <f t="array" ref="I1128">IF(B1128="","",IFERROR(XLOOKUP(B1128,DATA!$B$4:$B$2103,DATA!$F$4:$F$2103,0,0,1),0))</f>
        <v>11900</v>
      </c>
      <c r="J1128" s="48">
        <f t="shared" si="1"/>
        <v>71400</v>
      </c>
      <c r="K1128" s="47">
        <f t="array" ref="K1128">IF(B1128="","",IFERROR(XLOOKUP(B1128,DATA!$B$4:$B$2103,DATA!$N$4:$N$2103,0,0,1),0))</f>
        <v>144</v>
      </c>
      <c r="L1128" s="85">
        <f t="shared" si="2"/>
        <v>0.3945205479</v>
      </c>
      <c r="M1128" s="47">
        <f t="array" ref="M1128">IF(B1128="","",IFERROR(XLOOKUP(B1128,DATA!$B$4:$B$2103,DATA!$P$4:$P$2103,0,0,1),0))</f>
        <v>0</v>
      </c>
      <c r="N1128" s="47">
        <f t="shared" si="3"/>
        <v>1</v>
      </c>
      <c r="O1128" s="47">
        <f t="shared" si="4"/>
        <v>4</v>
      </c>
      <c r="P1128" s="47">
        <f t="shared" si="5"/>
        <v>15</v>
      </c>
      <c r="Q1128" s="47" t="str">
        <f t="shared" si="6"/>
        <v>PRECAUCION</v>
      </c>
      <c r="R1128" s="47" t="str">
        <f t="shared" si="7"/>
        <v>MONITOREAR 48H</v>
      </c>
      <c r="S1128" s="47">
        <f t="shared" si="8"/>
        <v>0</v>
      </c>
      <c r="T1128" s="48">
        <f t="shared" si="9"/>
        <v>0</v>
      </c>
      <c r="U1128" s="47" t="str">
        <f t="array" ref="U1128">IF(B1128="","",IFERROR(XLOOKUP(B1128,DATA!$B$4:$B$2103,DATA!$M$4:$M$2103,"",0,1),""))</f>
        <v>A</v>
      </c>
      <c r="V1128" s="47" t="str">
        <f t="array" ref="V1128">IF(B1128="","",IFERROR(XLOOKUP(B1128,DATA!$B$4:$B$2103,DATA!$X$4:$X$2103,"",0,1),""))</f>
        <v>SU01D0302</v>
      </c>
      <c r="W1128" s="47" t="str">
        <f t="array" ref="W1128">IF(B1128="","",IFERROR(XLOOKUP(B1128,DATA!$B$4:$B$2103,DATA!$H$4:$H$2103,"",0,1),""))</f>
        <v>CARROCERIA</v>
      </c>
      <c r="X1128" s="47" t="str">
        <f t="shared" si="10"/>
        <v>2-ALTA</v>
      </c>
      <c r="Y1128" s="65" t="str">
        <f t="shared" si="11"/>
        <v/>
      </c>
      <c r="Z1128" s="47" t="str">
        <f t="shared" si="12"/>
        <v/>
      </c>
    </row>
    <row r="1129" ht="15.75" customHeight="1">
      <c r="B1129" s="52">
        <f>IF(DATA!B1129="","",DATA!B1129)</f>
        <v>80110251</v>
      </c>
      <c r="C1129" s="52" t="str">
        <f t="array" ref="C1129">IF(B1129="","",IFERROR(XLOOKUP(B1129,DATA!$B$4:$B$2103,DATA!$D$4:$D$2103,"",0,1),""))</f>
        <v>CA1046</v>
      </c>
      <c r="D1129" s="52" t="str">
        <f t="array" ref="D1129">IF(B1129="","",IFERROR(XLOOKUP(B1129,DATA!$B$4:$B$2103,DATA!$C$4:$C$2103,"",0,1),""))</f>
        <v>ACRILICO NO PARARSE EN LA FRANJA AMARILLA</v>
      </c>
      <c r="E1129" s="52">
        <f t="array" ref="E1129">IF(B1129="","",IFERROR(XLOOKUP(B1129,DATA!$B$4:$B$2103,DATA!$W$4:$W$2103,"",0,1),""))</f>
        <v>830129239</v>
      </c>
      <c r="F1129" s="52" t="str">
        <f t="array" ref="F1129">IF(B1129="","",IFERROR(XLOOKUP(E1129,PROVEEDORES!$A$2:$A$200,PROVEEDORES!$B$2:$B$200,"NO ENCONTRADO",0,1),""))</f>
        <v>INDUSTRIAS GRAFICAS Y TERMOPLASTICAS SAS</v>
      </c>
      <c r="G1129" s="52" t="str">
        <f t="array" ref="G1129">IF(B1129="","",IFERROR(XLOOKUP(B1129,DATA!$B$4:$B$2103,DATA!$L$4:$L$2103,"",0,1),""))</f>
        <v>UND</v>
      </c>
      <c r="H1129" s="52">
        <f t="array" ref="H1129">IF(B1129="","",IFERROR(XLOOKUP(B1129,DATA!$B$4:$B$2103,DATA!$E$4:$E$2103,0,0,1),0))</f>
        <v>4</v>
      </c>
      <c r="I1129" s="53">
        <f t="array" ref="I1129">IF(B1129="","",IFERROR(XLOOKUP(B1129,DATA!$B$4:$B$2103,DATA!$F$4:$F$2103,0,0,1),0))</f>
        <v>3689</v>
      </c>
      <c r="J1129" s="53">
        <f t="shared" si="1"/>
        <v>14756</v>
      </c>
      <c r="K1129" s="52">
        <f t="array" ref="K1129">IF(B1129="","",IFERROR(XLOOKUP(B1129,DATA!$B$4:$B$2103,DATA!$N$4:$N$2103,0,0,1),0))</f>
        <v>74</v>
      </c>
      <c r="L1129" s="86">
        <f t="shared" si="2"/>
        <v>0.202739726</v>
      </c>
      <c r="M1129" s="52">
        <f t="array" ref="M1129">IF(B1129="","",IFERROR(XLOOKUP(B1129,DATA!$B$4:$B$2103,DATA!$P$4:$P$2103,0,0,1),0))</f>
        <v>0</v>
      </c>
      <c r="N1129" s="52">
        <f t="shared" si="3"/>
        <v>1</v>
      </c>
      <c r="O1129" s="52">
        <f t="shared" si="4"/>
        <v>2</v>
      </c>
      <c r="P1129" s="52">
        <f t="shared" si="5"/>
        <v>20</v>
      </c>
      <c r="Q1129" s="52" t="str">
        <f t="shared" si="6"/>
        <v>PRECAUCION</v>
      </c>
      <c r="R1129" s="52" t="str">
        <f t="shared" si="7"/>
        <v>MONITOREAR 48H</v>
      </c>
      <c r="S1129" s="52">
        <f t="shared" si="8"/>
        <v>0</v>
      </c>
      <c r="T1129" s="53">
        <f t="shared" si="9"/>
        <v>0</v>
      </c>
      <c r="U1129" s="52" t="str">
        <f t="array" ref="U1129">IF(B1129="","",IFERROR(XLOOKUP(B1129,DATA!$B$4:$B$2103,DATA!$M$4:$M$2103,"",0,1),""))</f>
        <v>A</v>
      </c>
      <c r="V1129" s="52" t="str">
        <f t="array" ref="V1129">IF(B1129="","",IFERROR(XLOOKUP(B1129,DATA!$B$4:$B$2103,DATA!$X$4:$X$2103,"",0,1),""))</f>
        <v>SU01D0302</v>
      </c>
      <c r="W1129" s="52" t="str">
        <f t="array" ref="W1129">IF(B1129="","",IFERROR(XLOOKUP(B1129,DATA!$B$4:$B$2103,DATA!$H$4:$H$2103,"",0,1),""))</f>
        <v>CARROCERIA</v>
      </c>
      <c r="X1129" s="52" t="str">
        <f t="shared" si="10"/>
        <v>2-ALTA</v>
      </c>
      <c r="Y1129" s="87" t="str">
        <f t="shared" si="11"/>
        <v/>
      </c>
      <c r="Z1129" s="52" t="str">
        <f t="shared" si="12"/>
        <v/>
      </c>
    </row>
    <row r="1130" ht="15.75" customHeight="1">
      <c r="B1130" s="47">
        <f>IF(DATA!B1130="","",DATA!B1130)</f>
        <v>80110252</v>
      </c>
      <c r="C1130" s="47">
        <f t="array" ref="C1130">IF(B1130="","",IFERROR(XLOOKUP(B1130,DATA!$B$4:$B$2103,DATA!$D$4:$D$2103,"",0,1),""))</f>
        <v>1008</v>
      </c>
      <c r="D1130" s="47" t="str">
        <f t="array" ref="D1130">IF(B1130="","",IFERROR(XLOOKUP(B1130,DATA!$B$4:$B$2103,DATA!$C$4:$C$2103,"",0,1),""))</f>
        <v>PRECINTOS DE BOLA</v>
      </c>
      <c r="E1130" s="47">
        <f t="array" ref="E1130">IF(B1130="","",IFERROR(XLOOKUP(B1130,DATA!$B$4:$B$2103,DATA!$W$4:$W$2103,"",0,1),""))</f>
        <v>901100688</v>
      </c>
      <c r="F1130" s="47" t="str">
        <f t="array" ref="F1130">IF(B1130="","",IFERROR(XLOOKUP(E1130,PROVEEDORES!$A$2:$A$200,PROVEEDORES!$B$2:$B$200,"NO ENCONTRADO",0,1),""))</f>
        <v>SEGURIDAD INDUSTRIAL EL FARO S.A.S.</v>
      </c>
      <c r="G1130" s="47" t="str">
        <f t="array" ref="G1130">IF(B1130="","",IFERROR(XLOOKUP(B1130,DATA!$B$4:$B$2103,DATA!$L$4:$L$2103,"",0,1),""))</f>
        <v>UND</v>
      </c>
      <c r="H1130" s="47">
        <f t="array" ref="H1130">IF(B1130="","",IFERROR(XLOOKUP(B1130,DATA!$B$4:$B$2103,DATA!$E$4:$E$2103,0,0,1),0))</f>
        <v>1055</v>
      </c>
      <c r="I1130" s="48">
        <f t="array" ref="I1130">IF(B1130="","",IFERROR(XLOOKUP(B1130,DATA!$B$4:$B$2103,DATA!$F$4:$F$2103,0,0,1),0))</f>
        <v>61.12</v>
      </c>
      <c r="J1130" s="48">
        <f t="shared" si="1"/>
        <v>64481.6</v>
      </c>
      <c r="K1130" s="47">
        <f t="array" ref="K1130">IF(B1130="","",IFERROR(XLOOKUP(B1130,DATA!$B$4:$B$2103,DATA!$N$4:$N$2103,0,0,1),0))</f>
        <v>3412</v>
      </c>
      <c r="L1130" s="85">
        <f t="shared" si="2"/>
        <v>9.347945205</v>
      </c>
      <c r="M1130" s="47">
        <f t="array" ref="M1130">IF(B1130="","",IFERROR(XLOOKUP(B1130,DATA!$B$4:$B$2103,DATA!$P$4:$P$2103,0,0,1),0))</f>
        <v>0</v>
      </c>
      <c r="N1130" s="47">
        <f t="shared" si="3"/>
        <v>33</v>
      </c>
      <c r="O1130" s="47">
        <f t="shared" si="4"/>
        <v>98</v>
      </c>
      <c r="P1130" s="47">
        <f t="shared" si="5"/>
        <v>113</v>
      </c>
      <c r="Q1130" s="47" t="str">
        <f t="shared" si="6"/>
        <v>OPTIMO</v>
      </c>
      <c r="R1130" s="47" t="str">
        <f t="shared" si="7"/>
        <v>NIVEL OPTIMO</v>
      </c>
      <c r="S1130" s="47">
        <f t="shared" si="8"/>
        <v>0</v>
      </c>
      <c r="T1130" s="48">
        <f t="shared" si="9"/>
        <v>0</v>
      </c>
      <c r="U1130" s="47" t="str">
        <f t="array" ref="U1130">IF(B1130="","",IFERROR(XLOOKUP(B1130,DATA!$B$4:$B$2103,DATA!$M$4:$M$2103,"",0,1),""))</f>
        <v>B</v>
      </c>
      <c r="V1130" s="47" t="str">
        <f t="array" ref="V1130">IF(B1130="","",IFERROR(XLOOKUP(B1130,DATA!$B$4:$B$2103,DATA!$X$4:$X$2103,"",0,1),""))</f>
        <v>SU01D0304</v>
      </c>
      <c r="W1130" s="47" t="str">
        <f t="array" ref="W1130">IF(B1130="","",IFERROR(XLOOKUP(B1130,DATA!$B$4:$B$2103,DATA!$H$4:$H$2103,"",0,1),""))</f>
        <v>CARROCERIA</v>
      </c>
      <c r="X1130" s="47" t="str">
        <f t="shared" si="10"/>
        <v>3-MEDIA</v>
      </c>
      <c r="Y1130" s="65" t="str">
        <f t="shared" si="11"/>
        <v/>
      </c>
      <c r="Z1130" s="47" t="str">
        <f t="shared" si="12"/>
        <v/>
      </c>
    </row>
    <row r="1131" ht="15.75" customHeight="1">
      <c r="B1131" s="52">
        <f>IF(DATA!B1131="","",DATA!B1131)</f>
        <v>80110253</v>
      </c>
      <c r="C1131" s="52" t="str">
        <f t="array" ref="C1131">IF(B1131="","",IFERROR(XLOOKUP(B1131,DATA!$B$4:$B$2103,DATA!$D$4:$D$2103,"",0,1),""))</f>
        <v>CA1047</v>
      </c>
      <c r="D1131" s="52" t="str">
        <f t="array" ref="D1131">IF(B1131="","",IFERROR(XLOOKUP(B1131,DATA!$B$4:$B$2103,DATA!$C$4:$C$2103,"",0,1),""))</f>
        <v>ACRILICO SOBREPESO PUERTAS DE SERVICIO</v>
      </c>
      <c r="E1131" s="52">
        <f t="array" ref="E1131">IF(B1131="","",IFERROR(XLOOKUP(B1131,DATA!$B$4:$B$2103,DATA!$W$4:$W$2103,"",0,1),""))</f>
        <v>830129239</v>
      </c>
      <c r="F1131" s="52" t="str">
        <f t="array" ref="F1131">IF(B1131="","",IFERROR(XLOOKUP(E1131,PROVEEDORES!$A$2:$A$200,PROVEEDORES!$B$2:$B$200,"NO ENCONTRADO",0,1),""))</f>
        <v>INDUSTRIAS GRAFICAS Y TERMOPLASTICAS SAS</v>
      </c>
      <c r="G1131" s="52" t="str">
        <f t="array" ref="G1131">IF(B1131="","",IFERROR(XLOOKUP(B1131,DATA!$B$4:$B$2103,DATA!$L$4:$L$2103,"",0,1),""))</f>
        <v>UND</v>
      </c>
      <c r="H1131" s="52">
        <f t="array" ref="H1131">IF(B1131="","",IFERROR(XLOOKUP(B1131,DATA!$B$4:$B$2103,DATA!$E$4:$E$2103,0,0,1),0))</f>
        <v>10</v>
      </c>
      <c r="I1131" s="53">
        <f t="array" ref="I1131">IF(B1131="","",IFERROR(XLOOKUP(B1131,DATA!$B$4:$B$2103,DATA!$F$4:$F$2103,0,0,1),0))</f>
        <v>3689</v>
      </c>
      <c r="J1131" s="53">
        <f t="shared" si="1"/>
        <v>36890</v>
      </c>
      <c r="K1131" s="52">
        <f t="array" ref="K1131">IF(B1131="","",IFERROR(XLOOKUP(B1131,DATA!$B$4:$B$2103,DATA!$N$4:$N$2103,0,0,1),0))</f>
        <v>477</v>
      </c>
      <c r="L1131" s="86">
        <f t="shared" si="2"/>
        <v>1.306849315</v>
      </c>
      <c r="M1131" s="52">
        <f t="array" ref="M1131">IF(B1131="","",IFERROR(XLOOKUP(B1131,DATA!$B$4:$B$2103,DATA!$P$4:$P$2103,0,0,1),0))</f>
        <v>0</v>
      </c>
      <c r="N1131" s="52">
        <f t="shared" si="3"/>
        <v>5</v>
      </c>
      <c r="O1131" s="52">
        <f t="shared" si="4"/>
        <v>14</v>
      </c>
      <c r="P1131" s="52">
        <f t="shared" si="5"/>
        <v>8</v>
      </c>
      <c r="Q1131" s="52" t="str">
        <f t="shared" si="6"/>
        <v>REORDEN INMEDIATO</v>
      </c>
      <c r="R1131" s="52" t="str">
        <f t="shared" si="7"/>
        <v>GENERAR OC EN 24H</v>
      </c>
      <c r="S1131" s="52">
        <f t="shared" si="8"/>
        <v>4</v>
      </c>
      <c r="T1131" s="53">
        <f t="shared" si="9"/>
        <v>14756</v>
      </c>
      <c r="U1131" s="52" t="str">
        <f t="array" ref="U1131">IF(B1131="","",IFERROR(XLOOKUP(B1131,DATA!$B$4:$B$2103,DATA!$M$4:$M$2103,"",0,1),""))</f>
        <v>A</v>
      </c>
      <c r="V1131" s="52" t="str">
        <f t="array" ref="V1131">IF(B1131="","",IFERROR(XLOOKUP(B1131,DATA!$B$4:$B$2103,DATA!$X$4:$X$2103,"",0,1),""))</f>
        <v>SU01D0302</v>
      </c>
      <c r="W1131" s="52" t="str">
        <f t="array" ref="W1131">IF(B1131="","",IFERROR(XLOOKUP(B1131,DATA!$B$4:$B$2103,DATA!$H$4:$H$2103,"",0,1),""))</f>
        <v>CARROCERIA</v>
      </c>
      <c r="X1131" s="52" t="str">
        <f t="shared" si="10"/>
        <v>2-ALTA</v>
      </c>
      <c r="Y1131" s="87" t="str">
        <f t="shared" si="11"/>
        <v/>
      </c>
      <c r="Z1131" s="52" t="str">
        <f t="shared" si="12"/>
        <v/>
      </c>
    </row>
    <row r="1132" ht="15.75" customHeight="1">
      <c r="B1132" s="47">
        <f>IF(DATA!B1132="","",DATA!B1132)</f>
        <v>80110254</v>
      </c>
      <c r="C1132" s="47" t="str">
        <f t="array" ref="C1132">IF(B1132="","",IFERROR(XLOOKUP(B1132,DATA!$B$4:$B$2103,DATA!$D$4:$D$2103,"",0,1),""))</f>
        <v>CA1049</v>
      </c>
      <c r="D1132" s="47" t="str">
        <f t="array" ref="D1132">IF(B1132="","",IFERROR(XLOOKUP(B1132,DATA!$B$4:$B$2103,DATA!$C$4:$C$2103,"",0,1),""))</f>
        <v>ACRILICO SEGURIDAD VEHICULO EN MARCA CON PUERTAS CERRADAS</v>
      </c>
      <c r="E1132" s="47">
        <f t="array" ref="E1132">IF(B1132="","",IFERROR(XLOOKUP(B1132,DATA!$B$4:$B$2103,DATA!$W$4:$W$2103,"",0,1),""))</f>
        <v>830129239</v>
      </c>
      <c r="F1132" s="47" t="str">
        <f t="array" ref="F1132">IF(B1132="","",IFERROR(XLOOKUP(E1132,PROVEEDORES!$A$2:$A$200,PROVEEDORES!$B$2:$B$200,"NO ENCONTRADO",0,1),""))</f>
        <v>INDUSTRIAS GRAFICAS Y TERMOPLASTICAS SAS</v>
      </c>
      <c r="G1132" s="47" t="str">
        <f t="array" ref="G1132">IF(B1132="","",IFERROR(XLOOKUP(B1132,DATA!$B$4:$B$2103,DATA!$L$4:$L$2103,"",0,1),""))</f>
        <v>UND</v>
      </c>
      <c r="H1132" s="47">
        <f t="array" ref="H1132">IF(B1132="","",IFERROR(XLOOKUP(B1132,DATA!$B$4:$B$2103,DATA!$E$4:$E$2103,0,0,1),0))</f>
        <v>2</v>
      </c>
      <c r="I1132" s="48">
        <f t="array" ref="I1132">IF(B1132="","",IFERROR(XLOOKUP(B1132,DATA!$B$4:$B$2103,DATA!$F$4:$F$2103,0,0,1),0))</f>
        <v>5355</v>
      </c>
      <c r="J1132" s="48">
        <f t="shared" si="1"/>
        <v>10710</v>
      </c>
      <c r="K1132" s="47">
        <f t="array" ref="K1132">IF(B1132="","",IFERROR(XLOOKUP(B1132,DATA!$B$4:$B$2103,DATA!$N$4:$N$2103,0,0,1),0))</f>
        <v>71</v>
      </c>
      <c r="L1132" s="85">
        <f t="shared" si="2"/>
        <v>0.1945205479</v>
      </c>
      <c r="M1132" s="47">
        <f t="array" ref="M1132">IF(B1132="","",IFERROR(XLOOKUP(B1132,DATA!$B$4:$B$2103,DATA!$P$4:$P$2103,0,0,1),0))</f>
        <v>0</v>
      </c>
      <c r="N1132" s="47">
        <f t="shared" si="3"/>
        <v>1</v>
      </c>
      <c r="O1132" s="47">
        <f t="shared" si="4"/>
        <v>2</v>
      </c>
      <c r="P1132" s="47">
        <f t="shared" si="5"/>
        <v>10</v>
      </c>
      <c r="Q1132" s="47" t="str">
        <f t="shared" si="6"/>
        <v>REORDEN INMEDIATO</v>
      </c>
      <c r="R1132" s="47" t="str">
        <f t="shared" si="7"/>
        <v>GENERAR OC EN 24H</v>
      </c>
      <c r="S1132" s="47">
        <f t="shared" si="8"/>
        <v>0</v>
      </c>
      <c r="T1132" s="48">
        <f t="shared" si="9"/>
        <v>0</v>
      </c>
      <c r="U1132" s="47" t="str">
        <f t="array" ref="U1132">IF(B1132="","",IFERROR(XLOOKUP(B1132,DATA!$B$4:$B$2103,DATA!$M$4:$M$2103,"",0,1),""))</f>
        <v>B</v>
      </c>
      <c r="V1132" s="47" t="str">
        <f t="array" ref="V1132">IF(B1132="","",IFERROR(XLOOKUP(B1132,DATA!$B$4:$B$2103,DATA!$X$4:$X$2103,"",0,1),""))</f>
        <v>SU01D0302</v>
      </c>
      <c r="W1132" s="47" t="str">
        <f t="array" ref="W1132">IF(B1132="","",IFERROR(XLOOKUP(B1132,DATA!$B$4:$B$2103,DATA!$H$4:$H$2103,"",0,1),""))</f>
        <v>CARROCERIA</v>
      </c>
      <c r="X1132" s="47" t="str">
        <f t="shared" si="10"/>
        <v>3-MEDIA</v>
      </c>
      <c r="Y1132" s="65" t="str">
        <f t="shared" si="11"/>
        <v/>
      </c>
      <c r="Z1132" s="47" t="str">
        <f t="shared" si="12"/>
        <v/>
      </c>
    </row>
    <row r="1133" ht="15.75" customHeight="1">
      <c r="B1133" s="52">
        <f>IF(DATA!B1133="","",DATA!B1133)</f>
        <v>80110255</v>
      </c>
      <c r="C1133" s="52" t="str">
        <f t="array" ref="C1133">IF(B1133="","",IFERROR(XLOOKUP(B1133,DATA!$B$4:$B$2103,DATA!$D$4:$D$2103,"",0,1),""))</f>
        <v>CA1050</v>
      </c>
      <c r="D1133" s="52" t="str">
        <f t="array" ref="D1133">IF(B1133="","",IFERROR(XLOOKUP(B1133,DATA!$B$4:$B$2103,DATA!$C$4:$C$2103,"",0,1),""))</f>
        <v>ACRILICO DISPOSITIVOS DE SEGURIDAD</v>
      </c>
      <c r="E1133" s="52">
        <f t="array" ref="E1133">IF(B1133="","",IFERROR(XLOOKUP(B1133,DATA!$B$4:$B$2103,DATA!$W$4:$W$2103,"",0,1),""))</f>
        <v>830129239</v>
      </c>
      <c r="F1133" s="52" t="str">
        <f t="array" ref="F1133">IF(B1133="","",IFERROR(XLOOKUP(E1133,PROVEEDORES!$A$2:$A$200,PROVEEDORES!$B$2:$B$200,"NO ENCONTRADO",0,1),""))</f>
        <v>INDUSTRIAS GRAFICAS Y TERMOPLASTICAS SAS</v>
      </c>
      <c r="G1133" s="52" t="str">
        <f t="array" ref="G1133">IF(B1133="","",IFERROR(XLOOKUP(B1133,DATA!$B$4:$B$2103,DATA!$L$4:$L$2103,"",0,1),""))</f>
        <v>UND</v>
      </c>
      <c r="H1133" s="52">
        <f t="array" ref="H1133">IF(B1133="","",IFERROR(XLOOKUP(B1133,DATA!$B$4:$B$2103,DATA!$E$4:$E$2103,0,0,1),0))</f>
        <v>3</v>
      </c>
      <c r="I1133" s="53">
        <f t="array" ref="I1133">IF(B1133="","",IFERROR(XLOOKUP(B1133,DATA!$B$4:$B$2103,DATA!$F$4:$F$2103,0,0,1),0))</f>
        <v>21182</v>
      </c>
      <c r="J1133" s="53">
        <f t="shared" si="1"/>
        <v>63546</v>
      </c>
      <c r="K1133" s="52">
        <f t="array" ref="K1133">IF(B1133="","",IFERROR(XLOOKUP(B1133,DATA!$B$4:$B$2103,DATA!$N$4:$N$2103,0,0,1),0))</f>
        <v>483</v>
      </c>
      <c r="L1133" s="86">
        <f t="shared" si="2"/>
        <v>1.323287671</v>
      </c>
      <c r="M1133" s="52">
        <f t="array" ref="M1133">IF(B1133="","",IFERROR(XLOOKUP(B1133,DATA!$B$4:$B$2103,DATA!$P$4:$P$2103,0,0,1),0))</f>
        <v>0</v>
      </c>
      <c r="N1133" s="52">
        <f t="shared" si="3"/>
        <v>5</v>
      </c>
      <c r="O1133" s="52">
        <f t="shared" si="4"/>
        <v>14</v>
      </c>
      <c r="P1133" s="52">
        <f t="shared" si="5"/>
        <v>2</v>
      </c>
      <c r="Q1133" s="52" t="str">
        <f t="shared" si="6"/>
        <v>REORDEN INMEDIATO</v>
      </c>
      <c r="R1133" s="52" t="str">
        <f t="shared" si="7"/>
        <v>GENERAR OC EN 24H</v>
      </c>
      <c r="S1133" s="52">
        <f t="shared" si="8"/>
        <v>11</v>
      </c>
      <c r="T1133" s="53">
        <f t="shared" si="9"/>
        <v>233002</v>
      </c>
      <c r="U1133" s="52" t="str">
        <f t="array" ref="U1133">IF(B1133="","",IFERROR(XLOOKUP(B1133,DATA!$B$4:$B$2103,DATA!$M$4:$M$2103,"",0,1),""))</f>
        <v>A</v>
      </c>
      <c r="V1133" s="52" t="str">
        <f t="array" ref="V1133">IF(B1133="","",IFERROR(XLOOKUP(B1133,DATA!$B$4:$B$2103,DATA!$X$4:$X$2103,"",0,1),""))</f>
        <v>SU01D0302</v>
      </c>
      <c r="W1133" s="52" t="str">
        <f t="array" ref="W1133">IF(B1133="","",IFERROR(XLOOKUP(B1133,DATA!$B$4:$B$2103,DATA!$H$4:$H$2103,"",0,1),""))</f>
        <v>CARROCERIA</v>
      </c>
      <c r="X1133" s="52" t="str">
        <f t="shared" si="10"/>
        <v>2-ALTA</v>
      </c>
      <c r="Y1133" s="87" t="str">
        <f t="shared" si="11"/>
        <v/>
      </c>
      <c r="Z1133" s="52" t="str">
        <f t="shared" si="12"/>
        <v/>
      </c>
    </row>
    <row r="1134" ht="15.75" customHeight="1">
      <c r="B1134" s="47">
        <f>IF(DATA!B1134="","",DATA!B1134)</f>
        <v>80110256</v>
      </c>
      <c r="C1134" s="47" t="str">
        <f t="array" ref="C1134">IF(B1134="","",IFERROR(XLOOKUP(B1134,DATA!$B$4:$B$2103,DATA!$D$4:$D$2103,"",0,1),""))</f>
        <v>CA1051</v>
      </c>
      <c r="D1134" s="47" t="str">
        <f t="array" ref="D1134">IF(B1134="","",IFERROR(XLOOKUP(B1134,DATA!$B$4:$B$2103,DATA!$C$4:$C$2103,"",0,1),""))</f>
        <v>ACRILICO ESPACIO EXCLUSIVO PERRO DE ASISTENCIA</v>
      </c>
      <c r="E1134" s="47">
        <f t="array" ref="E1134">IF(B1134="","",IFERROR(XLOOKUP(B1134,DATA!$B$4:$B$2103,DATA!$W$4:$W$2103,"",0,1),""))</f>
        <v>830129239</v>
      </c>
      <c r="F1134" s="47" t="str">
        <f t="array" ref="F1134">IF(B1134="","",IFERROR(XLOOKUP(E1134,PROVEEDORES!$A$2:$A$200,PROVEEDORES!$B$2:$B$200,"NO ENCONTRADO",0,1),""))</f>
        <v>INDUSTRIAS GRAFICAS Y TERMOPLASTICAS SAS</v>
      </c>
      <c r="G1134" s="47" t="str">
        <f t="array" ref="G1134">IF(B1134="","",IFERROR(XLOOKUP(B1134,DATA!$B$4:$B$2103,DATA!$L$4:$L$2103,"",0,1),""))</f>
        <v>UND</v>
      </c>
      <c r="H1134" s="47">
        <f t="array" ref="H1134">IF(B1134="","",IFERROR(XLOOKUP(B1134,DATA!$B$4:$B$2103,DATA!$E$4:$E$2103,0,0,1),0))</f>
        <v>4</v>
      </c>
      <c r="I1134" s="48">
        <f t="array" ref="I1134">IF(B1134="","",IFERROR(XLOOKUP(B1134,DATA!$B$4:$B$2103,DATA!$F$4:$F$2103,0,0,1),0))</f>
        <v>11900</v>
      </c>
      <c r="J1134" s="48">
        <f t="shared" si="1"/>
        <v>47600</v>
      </c>
      <c r="K1134" s="47">
        <f t="array" ref="K1134">IF(B1134="","",IFERROR(XLOOKUP(B1134,DATA!$B$4:$B$2103,DATA!$N$4:$N$2103,0,0,1),0))</f>
        <v>39</v>
      </c>
      <c r="L1134" s="85">
        <f t="shared" si="2"/>
        <v>0.1068493151</v>
      </c>
      <c r="M1134" s="47">
        <f t="array" ref="M1134">IF(B1134="","",IFERROR(XLOOKUP(B1134,DATA!$B$4:$B$2103,DATA!$P$4:$P$2103,0,0,1),0))</f>
        <v>0</v>
      </c>
      <c r="N1134" s="47">
        <f t="shared" si="3"/>
        <v>0</v>
      </c>
      <c r="O1134" s="47">
        <f t="shared" si="4"/>
        <v>1</v>
      </c>
      <c r="P1134" s="47">
        <f t="shared" si="5"/>
        <v>37</v>
      </c>
      <c r="Q1134" s="47" t="str">
        <f t="shared" si="6"/>
        <v>OPTIMO</v>
      </c>
      <c r="R1134" s="47" t="str">
        <f t="shared" si="7"/>
        <v>NIVEL OPTIMO</v>
      </c>
      <c r="S1134" s="47">
        <f t="shared" si="8"/>
        <v>0</v>
      </c>
      <c r="T1134" s="48">
        <f t="shared" si="9"/>
        <v>0</v>
      </c>
      <c r="U1134" s="47" t="str">
        <f t="array" ref="U1134">IF(B1134="","",IFERROR(XLOOKUP(B1134,DATA!$B$4:$B$2103,DATA!$M$4:$M$2103,"",0,1),""))</f>
        <v>B</v>
      </c>
      <c r="V1134" s="47" t="str">
        <f t="array" ref="V1134">IF(B1134="","",IFERROR(XLOOKUP(B1134,DATA!$B$4:$B$2103,DATA!$X$4:$X$2103,"",0,1),""))</f>
        <v>SU01D0302</v>
      </c>
      <c r="W1134" s="47" t="str">
        <f t="array" ref="W1134">IF(B1134="","",IFERROR(XLOOKUP(B1134,DATA!$B$4:$B$2103,DATA!$H$4:$H$2103,"",0,1),""))</f>
        <v>CARROCERIA</v>
      </c>
      <c r="X1134" s="47" t="str">
        <f t="shared" si="10"/>
        <v>3-MEDIA</v>
      </c>
      <c r="Y1134" s="65" t="str">
        <f t="shared" si="11"/>
        <v/>
      </c>
      <c r="Z1134" s="47" t="str">
        <f t="shared" si="12"/>
        <v/>
      </c>
    </row>
    <row r="1135" ht="15.75" customHeight="1">
      <c r="B1135" s="52">
        <f>IF(DATA!B1135="","",DATA!B1135)</f>
        <v>80110257</v>
      </c>
      <c r="C1135" s="52" t="str">
        <f t="array" ref="C1135">IF(B1135="","",IFERROR(XLOOKUP(B1135,DATA!$B$4:$B$2103,DATA!$D$4:$D$2103,"",0,1),""))</f>
        <v>CA1052</v>
      </c>
      <c r="D1135" s="52" t="str">
        <f t="array" ref="D1135">IF(B1135="","",IFERROR(XLOOKUP(B1135,DATA!$B$4:$B$2103,DATA!$C$4:$C$2103,"",0,1),""))</f>
        <v>ACRILICO SILLA DE USO PRIORITARIO HORIZONTAL</v>
      </c>
      <c r="E1135" s="52">
        <f t="array" ref="E1135">IF(B1135="","",IFERROR(XLOOKUP(B1135,DATA!$B$4:$B$2103,DATA!$W$4:$W$2103,"",0,1),""))</f>
        <v>830129239</v>
      </c>
      <c r="F1135" s="52" t="str">
        <f t="array" ref="F1135">IF(B1135="","",IFERROR(XLOOKUP(E1135,PROVEEDORES!$A$2:$A$200,PROVEEDORES!$B$2:$B$200,"NO ENCONTRADO",0,1),""))</f>
        <v>INDUSTRIAS GRAFICAS Y TERMOPLASTICAS SAS</v>
      </c>
      <c r="G1135" s="52" t="str">
        <f t="array" ref="G1135">IF(B1135="","",IFERROR(XLOOKUP(B1135,DATA!$B$4:$B$2103,DATA!$L$4:$L$2103,"",0,1),""))</f>
        <v>UND</v>
      </c>
      <c r="H1135" s="52">
        <f t="array" ref="H1135">IF(B1135="","",IFERROR(XLOOKUP(B1135,DATA!$B$4:$B$2103,DATA!$E$4:$E$2103,0,0,1),0))</f>
        <v>1</v>
      </c>
      <c r="I1135" s="53">
        <f t="array" ref="I1135">IF(B1135="","",IFERROR(XLOOKUP(B1135,DATA!$B$4:$B$2103,DATA!$F$4:$F$2103,0,0,1),0))</f>
        <v>11900</v>
      </c>
      <c r="J1135" s="53">
        <f t="shared" si="1"/>
        <v>11900</v>
      </c>
      <c r="K1135" s="52">
        <f t="array" ref="K1135">IF(B1135="","",IFERROR(XLOOKUP(B1135,DATA!$B$4:$B$2103,DATA!$N$4:$N$2103,0,0,1),0))</f>
        <v>39</v>
      </c>
      <c r="L1135" s="86">
        <f t="shared" si="2"/>
        <v>0.1068493151</v>
      </c>
      <c r="M1135" s="52">
        <f t="array" ref="M1135">IF(B1135="","",IFERROR(XLOOKUP(B1135,DATA!$B$4:$B$2103,DATA!$P$4:$P$2103,0,0,1),0))</f>
        <v>0</v>
      </c>
      <c r="N1135" s="52">
        <f t="shared" si="3"/>
        <v>0</v>
      </c>
      <c r="O1135" s="52">
        <f t="shared" si="4"/>
        <v>1</v>
      </c>
      <c r="P1135" s="52">
        <f t="shared" si="5"/>
        <v>9</v>
      </c>
      <c r="Q1135" s="52" t="str">
        <f t="shared" si="6"/>
        <v>REORDEN INMEDIATO</v>
      </c>
      <c r="R1135" s="52" t="str">
        <f t="shared" si="7"/>
        <v>GENERAR OC EN 24H</v>
      </c>
      <c r="S1135" s="52">
        <f t="shared" si="8"/>
        <v>0</v>
      </c>
      <c r="T1135" s="53">
        <f t="shared" si="9"/>
        <v>0</v>
      </c>
      <c r="U1135" s="52" t="str">
        <f t="array" ref="U1135">IF(B1135="","",IFERROR(XLOOKUP(B1135,DATA!$B$4:$B$2103,DATA!$M$4:$M$2103,"",0,1),""))</f>
        <v>B</v>
      </c>
      <c r="V1135" s="52" t="str">
        <f t="array" ref="V1135">IF(B1135="","",IFERROR(XLOOKUP(B1135,DATA!$B$4:$B$2103,DATA!$X$4:$X$2103,"",0,1),""))</f>
        <v>SU01D0302</v>
      </c>
      <c r="W1135" s="52" t="str">
        <f t="array" ref="W1135">IF(B1135="","",IFERROR(XLOOKUP(B1135,DATA!$B$4:$B$2103,DATA!$H$4:$H$2103,"",0,1),""))</f>
        <v>CARROCERIA</v>
      </c>
      <c r="X1135" s="52" t="str">
        <f t="shared" si="10"/>
        <v>3-MEDIA</v>
      </c>
      <c r="Y1135" s="87" t="str">
        <f t="shared" si="11"/>
        <v/>
      </c>
      <c r="Z1135" s="52" t="str">
        <f t="shared" si="12"/>
        <v/>
      </c>
    </row>
    <row r="1136" ht="15.75" customHeight="1">
      <c r="B1136" s="47">
        <f>IF(DATA!B1136="","",DATA!B1136)</f>
        <v>80110258</v>
      </c>
      <c r="C1136" s="47" t="str">
        <f t="array" ref="C1136">IF(B1136="","",IFERROR(XLOOKUP(B1136,DATA!$B$4:$B$2103,DATA!$D$4:$D$2103,"",0,1),""))</f>
        <v>CA1054</v>
      </c>
      <c r="D1136" s="47" t="str">
        <f t="array" ref="D1136">IF(B1136="","",IFERROR(XLOOKUP(B1136,DATA!$B$4:$B$2103,DATA!$C$4:$C$2103,"",0,1),""))</f>
        <v>ACRILICO NO COLOQUE LAS MANOS</v>
      </c>
      <c r="E1136" s="47">
        <f t="array" ref="E1136">IF(B1136="","",IFERROR(XLOOKUP(B1136,DATA!$B$4:$B$2103,DATA!$W$4:$W$2103,"",0,1),""))</f>
        <v>830129239</v>
      </c>
      <c r="F1136" s="47" t="str">
        <f t="array" ref="F1136">IF(B1136="","",IFERROR(XLOOKUP(E1136,PROVEEDORES!$A$2:$A$200,PROVEEDORES!$B$2:$B$200,"NO ENCONTRADO",0,1),""))</f>
        <v>INDUSTRIAS GRAFICAS Y TERMOPLASTICAS SAS</v>
      </c>
      <c r="G1136" s="47" t="str">
        <f t="array" ref="G1136">IF(B1136="","",IFERROR(XLOOKUP(B1136,DATA!$B$4:$B$2103,DATA!$L$4:$L$2103,"",0,1),""))</f>
        <v>UND</v>
      </c>
      <c r="H1136" s="47">
        <f t="array" ref="H1136">IF(B1136="","",IFERROR(XLOOKUP(B1136,DATA!$B$4:$B$2103,DATA!$E$4:$E$2103,0,0,1),0))</f>
        <v>11</v>
      </c>
      <c r="I1136" s="48">
        <f t="array" ref="I1136">IF(B1136="","",IFERROR(XLOOKUP(B1136,DATA!$B$4:$B$2103,DATA!$F$4:$F$2103,0,0,1),0))</f>
        <v>10710</v>
      </c>
      <c r="J1136" s="48">
        <f t="shared" si="1"/>
        <v>117810</v>
      </c>
      <c r="K1136" s="47">
        <f t="array" ref="K1136">IF(B1136="","",IFERROR(XLOOKUP(B1136,DATA!$B$4:$B$2103,DATA!$N$4:$N$2103,0,0,1),0))</f>
        <v>110</v>
      </c>
      <c r="L1136" s="85">
        <f t="shared" si="2"/>
        <v>0.301369863</v>
      </c>
      <c r="M1136" s="47">
        <f t="array" ref="M1136">IF(B1136="","",IFERROR(XLOOKUP(B1136,DATA!$B$4:$B$2103,DATA!$P$4:$P$2103,0,0,1),0))</f>
        <v>0</v>
      </c>
      <c r="N1136" s="47">
        <f t="shared" si="3"/>
        <v>1</v>
      </c>
      <c r="O1136" s="47">
        <f t="shared" si="4"/>
        <v>3</v>
      </c>
      <c r="P1136" s="47">
        <f t="shared" si="5"/>
        <v>37</v>
      </c>
      <c r="Q1136" s="47" t="str">
        <f t="shared" si="6"/>
        <v>OPTIMO</v>
      </c>
      <c r="R1136" s="47" t="str">
        <f t="shared" si="7"/>
        <v>NIVEL OPTIMO</v>
      </c>
      <c r="S1136" s="47">
        <f t="shared" si="8"/>
        <v>0</v>
      </c>
      <c r="T1136" s="48">
        <f t="shared" si="9"/>
        <v>0</v>
      </c>
      <c r="U1136" s="47" t="str">
        <f t="array" ref="U1136">IF(B1136="","",IFERROR(XLOOKUP(B1136,DATA!$B$4:$B$2103,DATA!$M$4:$M$2103,"",0,1),""))</f>
        <v>B</v>
      </c>
      <c r="V1136" s="47" t="str">
        <f t="array" ref="V1136">IF(B1136="","",IFERROR(XLOOKUP(B1136,DATA!$B$4:$B$2103,DATA!$X$4:$X$2103,"",0,1),""))</f>
        <v>SU01D0302</v>
      </c>
      <c r="W1136" s="47" t="str">
        <f t="array" ref="W1136">IF(B1136="","",IFERROR(XLOOKUP(B1136,DATA!$B$4:$B$2103,DATA!$H$4:$H$2103,"",0,1),""))</f>
        <v>CARROCERIA</v>
      </c>
      <c r="X1136" s="47" t="str">
        <f t="shared" si="10"/>
        <v>3-MEDIA</v>
      </c>
      <c r="Y1136" s="65" t="str">
        <f t="shared" si="11"/>
        <v/>
      </c>
      <c r="Z1136" s="47" t="str">
        <f t="shared" si="12"/>
        <v/>
      </c>
    </row>
    <row r="1137" ht="15.75" customHeight="1">
      <c r="B1137" s="52">
        <f>IF(DATA!B1137="","",DATA!B1137)</f>
        <v>80110259</v>
      </c>
      <c r="C1137" s="52" t="str">
        <f t="array" ref="C1137">IF(B1137="","",IFERROR(XLOOKUP(B1137,DATA!$B$4:$B$2103,DATA!$D$4:$D$2103,"",0,1),""))</f>
        <v>CA1055</v>
      </c>
      <c r="D1137" s="52" t="str">
        <f t="array" ref="D1137">IF(B1137="","",IFERROR(XLOOKUP(B1137,DATA!$B$4:$B$2103,DATA!$C$4:$C$2103,"",0,1),""))</f>
        <v>ACRILICO NO OBSTRUYA</v>
      </c>
      <c r="E1137" s="52">
        <f t="array" ref="E1137">IF(B1137="","",IFERROR(XLOOKUP(B1137,DATA!$B$4:$B$2103,DATA!$W$4:$W$2103,"",0,1),""))</f>
        <v>830129239</v>
      </c>
      <c r="F1137" s="52" t="str">
        <f t="array" ref="F1137">IF(B1137="","",IFERROR(XLOOKUP(E1137,PROVEEDORES!$A$2:$A$200,PROVEEDORES!$B$2:$B$200,"NO ENCONTRADO",0,1),""))</f>
        <v>INDUSTRIAS GRAFICAS Y TERMOPLASTICAS SAS</v>
      </c>
      <c r="G1137" s="52" t="str">
        <f t="array" ref="G1137">IF(B1137="","",IFERROR(XLOOKUP(B1137,DATA!$B$4:$B$2103,DATA!$L$4:$L$2103,"",0,1),""))</f>
        <v>UND</v>
      </c>
      <c r="H1137" s="52">
        <f t="array" ref="H1137">IF(B1137="","",IFERROR(XLOOKUP(B1137,DATA!$B$4:$B$2103,DATA!$E$4:$E$2103,0,0,1),0))</f>
        <v>8</v>
      </c>
      <c r="I1137" s="53">
        <f t="array" ref="I1137">IF(B1137="","",IFERROR(XLOOKUP(B1137,DATA!$B$4:$B$2103,DATA!$F$4:$F$2103,0,0,1),0))</f>
        <v>10710</v>
      </c>
      <c r="J1137" s="53">
        <f t="shared" si="1"/>
        <v>85680</v>
      </c>
      <c r="K1137" s="52">
        <f t="array" ref="K1137">IF(B1137="","",IFERROR(XLOOKUP(B1137,DATA!$B$4:$B$2103,DATA!$N$4:$N$2103,0,0,1),0))</f>
        <v>69</v>
      </c>
      <c r="L1137" s="86">
        <f t="shared" si="2"/>
        <v>0.1890410959</v>
      </c>
      <c r="M1137" s="52">
        <f t="array" ref="M1137">IF(B1137="","",IFERROR(XLOOKUP(B1137,DATA!$B$4:$B$2103,DATA!$P$4:$P$2103,0,0,1),0))</f>
        <v>0</v>
      </c>
      <c r="N1137" s="52">
        <f t="shared" si="3"/>
        <v>1</v>
      </c>
      <c r="O1137" s="52">
        <f t="shared" si="4"/>
        <v>2</v>
      </c>
      <c r="P1137" s="52">
        <f t="shared" si="5"/>
        <v>42</v>
      </c>
      <c r="Q1137" s="52" t="str">
        <f t="shared" si="6"/>
        <v>OPTIMO</v>
      </c>
      <c r="R1137" s="52" t="str">
        <f t="shared" si="7"/>
        <v>NIVEL OPTIMO</v>
      </c>
      <c r="S1137" s="52">
        <f t="shared" si="8"/>
        <v>0</v>
      </c>
      <c r="T1137" s="53">
        <f t="shared" si="9"/>
        <v>0</v>
      </c>
      <c r="U1137" s="52" t="str">
        <f t="array" ref="U1137">IF(B1137="","",IFERROR(XLOOKUP(B1137,DATA!$B$4:$B$2103,DATA!$M$4:$M$2103,"",0,1),""))</f>
        <v>B</v>
      </c>
      <c r="V1137" s="52" t="str">
        <f t="array" ref="V1137">IF(B1137="","",IFERROR(XLOOKUP(B1137,DATA!$B$4:$B$2103,DATA!$X$4:$X$2103,"",0,1),""))</f>
        <v>SU01D0302</v>
      </c>
      <c r="W1137" s="52" t="str">
        <f t="array" ref="W1137">IF(B1137="","",IFERROR(XLOOKUP(B1137,DATA!$B$4:$B$2103,DATA!$H$4:$H$2103,"",0,1),""))</f>
        <v>CARROCERIA</v>
      </c>
      <c r="X1137" s="52" t="str">
        <f t="shared" si="10"/>
        <v>3-MEDIA</v>
      </c>
      <c r="Y1137" s="87" t="str">
        <f t="shared" si="11"/>
        <v/>
      </c>
      <c r="Z1137" s="52" t="str">
        <f t="shared" si="12"/>
        <v/>
      </c>
    </row>
    <row r="1138" ht="15.75" customHeight="1">
      <c r="B1138" s="47">
        <f>IF(DATA!B1138="","",DATA!B1138)</f>
        <v>80110260</v>
      </c>
      <c r="C1138" s="47" t="str">
        <f t="array" ref="C1138">IF(B1138="","",IFERROR(XLOOKUP(B1138,DATA!$B$4:$B$2103,DATA!$D$4:$D$2103,"",0,1),""))</f>
        <v>CA1056</v>
      </c>
      <c r="D1138" s="47" t="str">
        <f t="array" ref="D1138">IF(B1138="","",IFERROR(XLOOKUP(B1138,DATA!$B$4:$B$2103,DATA!$C$4:$C$2103,"",0,1),""))</f>
        <v>ACRILICO ATENCION DEJE LIBRE REGION DE PLATAFORMA</v>
      </c>
      <c r="E1138" s="47">
        <f t="array" ref="E1138">IF(B1138="","",IFERROR(XLOOKUP(B1138,DATA!$B$4:$B$2103,DATA!$W$4:$W$2103,"",0,1),""))</f>
        <v>830129239</v>
      </c>
      <c r="F1138" s="47" t="str">
        <f t="array" ref="F1138">IF(B1138="","",IFERROR(XLOOKUP(E1138,PROVEEDORES!$A$2:$A$200,PROVEEDORES!$B$2:$B$200,"NO ENCONTRADO",0,1),""))</f>
        <v>INDUSTRIAS GRAFICAS Y TERMOPLASTICAS SAS</v>
      </c>
      <c r="G1138" s="47" t="str">
        <f t="array" ref="G1138">IF(B1138="","",IFERROR(XLOOKUP(B1138,DATA!$B$4:$B$2103,DATA!$L$4:$L$2103,"",0,1),""))</f>
        <v>UND</v>
      </c>
      <c r="H1138" s="47">
        <f t="array" ref="H1138">IF(B1138="","",IFERROR(XLOOKUP(B1138,DATA!$B$4:$B$2103,DATA!$E$4:$E$2103,0,0,1),0))</f>
        <v>3</v>
      </c>
      <c r="I1138" s="48">
        <f t="array" ref="I1138">IF(B1138="","",IFERROR(XLOOKUP(B1138,DATA!$B$4:$B$2103,DATA!$F$4:$F$2103,0,0,1),0))</f>
        <v>8925</v>
      </c>
      <c r="J1138" s="48">
        <f t="shared" si="1"/>
        <v>26775</v>
      </c>
      <c r="K1138" s="47">
        <f t="array" ref="K1138">IF(B1138="","",IFERROR(XLOOKUP(B1138,DATA!$B$4:$B$2103,DATA!$N$4:$N$2103,0,0,1),0))</f>
        <v>147</v>
      </c>
      <c r="L1138" s="85">
        <f t="shared" si="2"/>
        <v>0.402739726</v>
      </c>
      <c r="M1138" s="47">
        <f t="array" ref="M1138">IF(B1138="","",IFERROR(XLOOKUP(B1138,DATA!$B$4:$B$2103,DATA!$P$4:$P$2103,0,0,1),0))</f>
        <v>0</v>
      </c>
      <c r="N1138" s="47">
        <f t="shared" si="3"/>
        <v>1</v>
      </c>
      <c r="O1138" s="47">
        <f t="shared" si="4"/>
        <v>4</v>
      </c>
      <c r="P1138" s="47">
        <f t="shared" si="5"/>
        <v>7</v>
      </c>
      <c r="Q1138" s="47" t="str">
        <f t="shared" si="6"/>
        <v>REORDEN INMEDIATO</v>
      </c>
      <c r="R1138" s="47" t="str">
        <f t="shared" si="7"/>
        <v>GENERAR OC EN 24H</v>
      </c>
      <c r="S1138" s="47">
        <f t="shared" si="8"/>
        <v>1</v>
      </c>
      <c r="T1138" s="48">
        <f t="shared" si="9"/>
        <v>8925</v>
      </c>
      <c r="U1138" s="47" t="str">
        <f t="array" ref="U1138">IF(B1138="","",IFERROR(XLOOKUP(B1138,DATA!$B$4:$B$2103,DATA!$M$4:$M$2103,"",0,1),""))</f>
        <v>A</v>
      </c>
      <c r="V1138" s="47" t="str">
        <f t="array" ref="V1138">IF(B1138="","",IFERROR(XLOOKUP(B1138,DATA!$B$4:$B$2103,DATA!$X$4:$X$2103,"",0,1),""))</f>
        <v>SU01D0302</v>
      </c>
      <c r="W1138" s="47" t="str">
        <f t="array" ref="W1138">IF(B1138="","",IFERROR(XLOOKUP(B1138,DATA!$B$4:$B$2103,DATA!$H$4:$H$2103,"",0,1),""))</f>
        <v>CARROCERIA</v>
      </c>
      <c r="X1138" s="47" t="str">
        <f t="shared" si="10"/>
        <v>2-ALTA</v>
      </c>
      <c r="Y1138" s="65" t="str">
        <f t="shared" si="11"/>
        <v/>
      </c>
      <c r="Z1138" s="47" t="str">
        <f t="shared" si="12"/>
        <v/>
      </c>
    </row>
    <row r="1139" ht="15.75" customHeight="1">
      <c r="B1139" s="52">
        <f>IF(DATA!B1139="","",DATA!B1139)</f>
        <v>80110261</v>
      </c>
      <c r="C1139" s="52" t="str">
        <f t="array" ref="C1139">IF(B1139="","",IFERROR(XLOOKUP(B1139,DATA!$B$4:$B$2103,DATA!$D$4:$D$2103,"",0,1),""))</f>
        <v>CA1057</v>
      </c>
      <c r="D1139" s="52" t="str">
        <f t="array" ref="D1139">IF(B1139="","",IFERROR(XLOOKUP(B1139,DATA!$B$4:$B$2103,DATA!$C$4:$C$2103,"",0,1),""))</f>
        <v>ACRILICO NO SE SIENTE EN ESTA ZONA</v>
      </c>
      <c r="E1139" s="52">
        <f t="array" ref="E1139">IF(B1139="","",IFERROR(XLOOKUP(B1139,DATA!$B$4:$B$2103,DATA!$W$4:$W$2103,"",0,1),""))</f>
        <v>830129239</v>
      </c>
      <c r="F1139" s="52" t="str">
        <f t="array" ref="F1139">IF(B1139="","",IFERROR(XLOOKUP(E1139,PROVEEDORES!$A$2:$A$200,PROVEEDORES!$B$2:$B$200,"NO ENCONTRADO",0,1),""))</f>
        <v>INDUSTRIAS GRAFICAS Y TERMOPLASTICAS SAS</v>
      </c>
      <c r="G1139" s="52" t="str">
        <f t="array" ref="G1139">IF(B1139="","",IFERROR(XLOOKUP(B1139,DATA!$B$4:$B$2103,DATA!$L$4:$L$2103,"",0,1),""))</f>
        <v>UND</v>
      </c>
      <c r="H1139" s="52">
        <f t="array" ref="H1139">IF(B1139="","",IFERROR(XLOOKUP(B1139,DATA!$B$4:$B$2103,DATA!$E$4:$E$2103,0,0,1),0))</f>
        <v>4</v>
      </c>
      <c r="I1139" s="53">
        <f t="array" ref="I1139">IF(B1139="","",IFERROR(XLOOKUP(B1139,DATA!$B$4:$B$2103,DATA!$F$4:$F$2103,0,0,1),0))</f>
        <v>10710</v>
      </c>
      <c r="J1139" s="53">
        <f t="shared" si="1"/>
        <v>42840</v>
      </c>
      <c r="K1139" s="52">
        <f t="array" ref="K1139">IF(B1139="","",IFERROR(XLOOKUP(B1139,DATA!$B$4:$B$2103,DATA!$N$4:$N$2103,0,0,1),0))</f>
        <v>78</v>
      </c>
      <c r="L1139" s="86">
        <f t="shared" si="2"/>
        <v>0.2136986301</v>
      </c>
      <c r="M1139" s="52">
        <f t="array" ref="M1139">IF(B1139="","",IFERROR(XLOOKUP(B1139,DATA!$B$4:$B$2103,DATA!$P$4:$P$2103,0,0,1),0))</f>
        <v>0</v>
      </c>
      <c r="N1139" s="52">
        <f t="shared" si="3"/>
        <v>1</v>
      </c>
      <c r="O1139" s="52">
        <f t="shared" si="4"/>
        <v>2</v>
      </c>
      <c r="P1139" s="52">
        <f t="shared" si="5"/>
        <v>19</v>
      </c>
      <c r="Q1139" s="52" t="str">
        <f t="shared" si="6"/>
        <v>PRECAUCION</v>
      </c>
      <c r="R1139" s="52" t="str">
        <f t="shared" si="7"/>
        <v>MONITOREAR 48H</v>
      </c>
      <c r="S1139" s="52">
        <f t="shared" si="8"/>
        <v>0</v>
      </c>
      <c r="T1139" s="53">
        <f t="shared" si="9"/>
        <v>0</v>
      </c>
      <c r="U1139" s="52" t="str">
        <f t="array" ref="U1139">IF(B1139="","",IFERROR(XLOOKUP(B1139,DATA!$B$4:$B$2103,DATA!$M$4:$M$2103,"",0,1),""))</f>
        <v>A</v>
      </c>
      <c r="V1139" s="52" t="str">
        <f t="array" ref="V1139">IF(B1139="","",IFERROR(XLOOKUP(B1139,DATA!$B$4:$B$2103,DATA!$X$4:$X$2103,"",0,1),""))</f>
        <v>SU01D0302</v>
      </c>
      <c r="W1139" s="52" t="str">
        <f t="array" ref="W1139">IF(B1139="","",IFERROR(XLOOKUP(B1139,DATA!$B$4:$B$2103,DATA!$H$4:$H$2103,"",0,1),""))</f>
        <v>CARROCERIA</v>
      </c>
      <c r="X1139" s="52" t="str">
        <f t="shared" si="10"/>
        <v>2-ALTA</v>
      </c>
      <c r="Y1139" s="87" t="str">
        <f t="shared" si="11"/>
        <v/>
      </c>
      <c r="Z1139" s="52" t="str">
        <f t="shared" si="12"/>
        <v/>
      </c>
    </row>
    <row r="1140" ht="15.75" customHeight="1">
      <c r="B1140" s="47">
        <f>IF(DATA!B1140="","",DATA!B1140)</f>
        <v>80110262</v>
      </c>
      <c r="C1140" s="47">
        <f t="array" ref="C1140">IF(B1140="","",IFERROR(XLOOKUP(B1140,DATA!$B$4:$B$2103,DATA!$D$4:$D$2103,"",0,1),""))</f>
        <v>11651165</v>
      </c>
      <c r="D1140" s="47" t="str">
        <f t="array" ref="D1140">IF(B1140="","",IFERROR(XLOOKUP(B1140,DATA!$B$4:$B$2103,DATA!$C$4:$C$2103,"",0,1),""))</f>
        <v>MANIJA DE CLARABOYA</v>
      </c>
      <c r="E1140" s="47">
        <f t="array" ref="E1140">IF(B1140="","",IFERROR(XLOOKUP(B1140,DATA!$B$4:$B$2103,DATA!$W$4:$W$2103,"",0,1),""))</f>
        <v>830092963</v>
      </c>
      <c r="F1140" s="47" t="str">
        <f t="array" ref="F1140">IF(B1140="","",IFERROR(XLOOKUP(E1140,PROVEEDORES!$A$2:$A$200,PROVEEDORES!$B$2:$B$200,"NO ENCONTRADO",0,1),""))</f>
        <v>SUPERPOLO S.A.S</v>
      </c>
      <c r="G1140" s="47" t="str">
        <f t="array" ref="G1140">IF(B1140="","",IFERROR(XLOOKUP(B1140,DATA!$B$4:$B$2103,DATA!$L$4:$L$2103,"",0,1),""))</f>
        <v>UND</v>
      </c>
      <c r="H1140" s="47">
        <f t="array" ref="H1140">IF(B1140="","",IFERROR(XLOOKUP(B1140,DATA!$B$4:$B$2103,DATA!$E$4:$E$2103,0,0,1),0))</f>
        <v>6</v>
      </c>
      <c r="I1140" s="48">
        <f t="array" ref="I1140">IF(B1140="","",IFERROR(XLOOKUP(B1140,DATA!$B$4:$B$2103,DATA!$F$4:$F$2103,0,0,1),0))</f>
        <v>6925.499</v>
      </c>
      <c r="J1140" s="48">
        <f t="shared" si="1"/>
        <v>41552.994</v>
      </c>
      <c r="K1140" s="47">
        <f t="array" ref="K1140">IF(B1140="","",IFERROR(XLOOKUP(B1140,DATA!$B$4:$B$2103,DATA!$N$4:$N$2103,0,0,1),0))</f>
        <v>95</v>
      </c>
      <c r="L1140" s="85">
        <f t="shared" si="2"/>
        <v>0.2602739726</v>
      </c>
      <c r="M1140" s="47">
        <f t="array" ref="M1140">IF(B1140="","",IFERROR(XLOOKUP(B1140,DATA!$B$4:$B$2103,DATA!$P$4:$P$2103,0,0,1),0))</f>
        <v>0</v>
      </c>
      <c r="N1140" s="47">
        <f t="shared" si="3"/>
        <v>1</v>
      </c>
      <c r="O1140" s="47">
        <f t="shared" si="4"/>
        <v>3</v>
      </c>
      <c r="P1140" s="47">
        <f t="shared" si="5"/>
        <v>23</v>
      </c>
      <c r="Q1140" s="47" t="str">
        <f t="shared" si="6"/>
        <v>PRECAUCION</v>
      </c>
      <c r="R1140" s="47" t="str">
        <f t="shared" si="7"/>
        <v>MONITOREAR 48H</v>
      </c>
      <c r="S1140" s="47">
        <f t="shared" si="8"/>
        <v>0</v>
      </c>
      <c r="T1140" s="48">
        <f t="shared" si="9"/>
        <v>0</v>
      </c>
      <c r="U1140" s="47" t="str">
        <f t="array" ref="U1140">IF(B1140="","",IFERROR(XLOOKUP(B1140,DATA!$B$4:$B$2103,DATA!$M$4:$M$2103,"",0,1),""))</f>
        <v>A</v>
      </c>
      <c r="V1140" s="47" t="str">
        <f t="array" ref="V1140">IF(B1140="","",IFERROR(XLOOKUP(B1140,DATA!$B$4:$B$2103,DATA!$X$4:$X$2103,"",0,1),""))</f>
        <v>SU01D0106</v>
      </c>
      <c r="W1140" s="47" t="str">
        <f t="array" ref="W1140">IF(B1140="","",IFERROR(XLOOKUP(B1140,DATA!$B$4:$B$2103,DATA!$H$4:$H$2103,"",0,1),""))</f>
        <v>CARROCERIA</v>
      </c>
      <c r="X1140" s="47" t="str">
        <f t="shared" si="10"/>
        <v>2-ALTA</v>
      </c>
      <c r="Y1140" s="65" t="str">
        <f t="shared" si="11"/>
        <v/>
      </c>
      <c r="Z1140" s="47" t="str">
        <f t="shared" si="12"/>
        <v/>
      </c>
    </row>
    <row r="1141" ht="15.75" customHeight="1">
      <c r="B1141" s="52">
        <f>IF(DATA!B1141="","",DATA!B1141)</f>
        <v>80110263</v>
      </c>
      <c r="C1141" s="52">
        <f t="array" ref="C1141">IF(B1141="","",IFERROR(XLOOKUP(B1141,DATA!$B$4:$B$2103,DATA!$D$4:$D$2103,"",0,1),""))</f>
        <v>11641394</v>
      </c>
      <c r="D1141" s="52" t="str">
        <f t="array" ref="D1141">IF(B1141="","",IFERROR(XLOOKUP(B1141,DATA!$B$4:$B$2103,DATA!$C$4:$C$2103,"",0,1),""))</f>
        <v>BOTON DE ELEVACION SILLA DE OPERADOR</v>
      </c>
      <c r="E1141" s="52">
        <f t="array" ref="E1141">IF(B1141="","",IFERROR(XLOOKUP(B1141,DATA!$B$4:$B$2103,DATA!$W$4:$W$2103,"",0,1),""))</f>
        <v>900603232</v>
      </c>
      <c r="F1141" s="52" t="str">
        <f t="array" ref="F1141">IF(B1141="","",IFERROR(XLOOKUP(E1141,PROVEEDORES!$A$2:$A$200,PROVEEDORES!$B$2:$B$200,"NO ENCONTRADO",0,1),""))</f>
        <v>COMERCIALIZADORA DE AUTOPARTES E INDUSTRIAL UNIVERSAL SAS</v>
      </c>
      <c r="G1141" s="52" t="str">
        <f t="array" ref="G1141">IF(B1141="","",IFERROR(XLOOKUP(B1141,DATA!$B$4:$B$2103,DATA!$L$4:$L$2103,"",0,1),""))</f>
        <v>UND</v>
      </c>
      <c r="H1141" s="52">
        <f t="array" ref="H1141">IF(B1141="","",IFERROR(XLOOKUP(B1141,DATA!$B$4:$B$2103,DATA!$E$4:$E$2103,0,0,1),0))</f>
        <v>1</v>
      </c>
      <c r="I1141" s="53">
        <f t="array" ref="I1141">IF(B1141="","",IFERROR(XLOOKUP(B1141,DATA!$B$4:$B$2103,DATA!$F$4:$F$2103,0,0,1),0))</f>
        <v>108369.7</v>
      </c>
      <c r="J1141" s="53">
        <f t="shared" si="1"/>
        <v>108369.7</v>
      </c>
      <c r="K1141" s="52">
        <f t="array" ref="K1141">IF(B1141="","",IFERROR(XLOOKUP(B1141,DATA!$B$4:$B$2103,DATA!$N$4:$N$2103,0,0,1),0))</f>
        <v>170</v>
      </c>
      <c r="L1141" s="86">
        <f t="shared" si="2"/>
        <v>0.4657534247</v>
      </c>
      <c r="M1141" s="52">
        <f t="array" ref="M1141">IF(B1141="","",IFERROR(XLOOKUP(B1141,DATA!$B$4:$B$2103,DATA!$P$4:$P$2103,0,0,1),0))</f>
        <v>0</v>
      </c>
      <c r="N1141" s="52">
        <f t="shared" si="3"/>
        <v>2</v>
      </c>
      <c r="O1141" s="52">
        <f t="shared" si="4"/>
        <v>5</v>
      </c>
      <c r="P1141" s="52">
        <f t="shared" si="5"/>
        <v>2</v>
      </c>
      <c r="Q1141" s="52" t="str">
        <f t="shared" si="6"/>
        <v>REORDEN INMEDIATO</v>
      </c>
      <c r="R1141" s="52" t="str">
        <f t="shared" si="7"/>
        <v>GENERAR OC EN 24H</v>
      </c>
      <c r="S1141" s="52">
        <f t="shared" si="8"/>
        <v>4</v>
      </c>
      <c r="T1141" s="53">
        <f t="shared" si="9"/>
        <v>433478.8</v>
      </c>
      <c r="U1141" s="52" t="str">
        <f t="array" ref="U1141">IF(B1141="","",IFERROR(XLOOKUP(B1141,DATA!$B$4:$B$2103,DATA!$M$4:$M$2103,"",0,1),""))</f>
        <v>A</v>
      </c>
      <c r="V1141" s="52" t="str">
        <f t="array" ref="V1141">IF(B1141="","",IFERROR(XLOOKUP(B1141,DATA!$B$4:$B$2103,DATA!$X$4:$X$2103,"",0,1),""))</f>
        <v>SU01D0102</v>
      </c>
      <c r="W1141" s="52" t="str">
        <f t="array" ref="W1141">IF(B1141="","",IFERROR(XLOOKUP(B1141,DATA!$B$4:$B$2103,DATA!$H$4:$H$2103,"",0,1),""))</f>
        <v>CARROCERIA</v>
      </c>
      <c r="X1141" s="52" t="str">
        <f t="shared" si="10"/>
        <v>2-ALTA</v>
      </c>
      <c r="Y1141" s="87" t="str">
        <f t="shared" si="11"/>
        <v/>
      </c>
      <c r="Z1141" s="52" t="str">
        <f t="shared" si="12"/>
        <v/>
      </c>
    </row>
    <row r="1142" ht="15.75" customHeight="1">
      <c r="B1142" s="47">
        <f>IF(DATA!B1142="","",DATA!B1142)</f>
        <v>80110264</v>
      </c>
      <c r="C1142" s="47">
        <f t="array" ref="C1142">IF(B1142="","",IFERROR(XLOOKUP(B1142,DATA!$B$4:$B$2103,DATA!$D$4:$D$2103,"",0,1),""))</f>
        <v>11431971</v>
      </c>
      <c r="D1142" s="47" t="str">
        <f t="array" ref="D1142">IF(B1142="","",IFERROR(XLOOKUP(B1142,DATA!$B$4:$B$2103,DATA!$C$4:$C$2103,"",0,1),""))</f>
        <v>CANTONERA PUERTA DE SERVICIO IZQUIERDA</v>
      </c>
      <c r="E1142" s="47">
        <f t="array" ref="E1142">IF(B1142="","",IFERROR(XLOOKUP(B1142,DATA!$B$4:$B$2103,DATA!$W$4:$W$2103,"",0,1),""))</f>
        <v>900603232</v>
      </c>
      <c r="F1142" s="47" t="str">
        <f t="array" ref="F1142">IF(B1142="","",IFERROR(XLOOKUP(E1142,PROVEEDORES!$A$2:$A$200,PROVEEDORES!$B$2:$B$200,"NO ENCONTRADO",0,1),""))</f>
        <v>COMERCIALIZADORA DE AUTOPARTES E INDUSTRIAL UNIVERSAL SAS</v>
      </c>
      <c r="G1142" s="47" t="str">
        <f t="array" ref="G1142">IF(B1142="","",IFERROR(XLOOKUP(B1142,DATA!$B$4:$B$2103,DATA!$L$4:$L$2103,"",0,1),""))</f>
        <v>UND</v>
      </c>
      <c r="H1142" s="47">
        <f t="array" ref="H1142">IF(B1142="","",IFERROR(XLOOKUP(B1142,DATA!$B$4:$B$2103,DATA!$E$4:$E$2103,0,0,1),0))</f>
        <v>0</v>
      </c>
      <c r="I1142" s="48">
        <f t="array" ref="I1142">IF(B1142="","",IFERROR(XLOOKUP(B1142,DATA!$B$4:$B$2103,DATA!$F$4:$F$2103,0,0,1),0))</f>
        <v>36413.21</v>
      </c>
      <c r="J1142" s="48">
        <f t="shared" si="1"/>
        <v>0</v>
      </c>
      <c r="K1142" s="47">
        <f t="array" ref="K1142">IF(B1142="","",IFERROR(XLOOKUP(B1142,DATA!$B$4:$B$2103,DATA!$N$4:$N$2103,0,0,1),0))</f>
        <v>12</v>
      </c>
      <c r="L1142" s="85">
        <f t="shared" si="2"/>
        <v>0.03287671233</v>
      </c>
      <c r="M1142" s="47">
        <f t="array" ref="M1142">IF(B1142="","",IFERROR(XLOOKUP(B1142,DATA!$B$4:$B$2103,DATA!$P$4:$P$2103,0,0,1),0))</f>
        <v>0</v>
      </c>
      <c r="N1142" s="47">
        <f t="shared" si="3"/>
        <v>0</v>
      </c>
      <c r="O1142" s="47">
        <f t="shared" si="4"/>
        <v>0</v>
      </c>
      <c r="P1142" s="47">
        <f t="shared" si="5"/>
        <v>0</v>
      </c>
      <c r="Q1142" s="47" t="str">
        <f t="shared" si="6"/>
        <v>CRITICO</v>
      </c>
      <c r="R1142" s="47" t="str">
        <f t="shared" si="7"/>
        <v>PEDIR INMEDIATAMENTE</v>
      </c>
      <c r="S1142" s="47">
        <f t="shared" si="8"/>
        <v>0</v>
      </c>
      <c r="T1142" s="48">
        <f t="shared" si="9"/>
        <v>0</v>
      </c>
      <c r="U1142" s="47" t="str">
        <f t="array" ref="U1142">IF(B1142="","",IFERROR(XLOOKUP(B1142,DATA!$B$4:$B$2103,DATA!$M$4:$M$2103,"",0,1),""))</f>
        <v>A</v>
      </c>
      <c r="V1142" s="47" t="str">
        <f t="array" ref="V1142">IF(B1142="","",IFERROR(XLOOKUP(B1142,DATA!$B$4:$B$2103,DATA!$X$4:$X$2103,"",0,1),""))</f>
        <v>SU01A0205</v>
      </c>
      <c r="W1142" s="47" t="str">
        <f t="array" ref="W1142">IF(B1142="","",IFERROR(XLOOKUP(B1142,DATA!$B$4:$B$2103,DATA!$H$4:$H$2103,"",0,1),""))</f>
        <v>CARROCERIA</v>
      </c>
      <c r="X1142" s="47" t="str">
        <f t="shared" si="10"/>
        <v>1-MAXIMA</v>
      </c>
      <c r="Y1142" s="65">
        <f t="shared" si="11"/>
        <v>12.01142</v>
      </c>
      <c r="Z1142" s="47">
        <f t="shared" si="12"/>
        <v>80110264</v>
      </c>
    </row>
    <row r="1143" ht="15.75" customHeight="1">
      <c r="B1143" s="52">
        <f>IF(DATA!B1143="","",DATA!B1143)</f>
        <v>80110265</v>
      </c>
      <c r="C1143" s="52">
        <f t="array" ref="C1143">IF(B1143="","",IFERROR(XLOOKUP(B1143,DATA!$B$4:$B$2103,DATA!$D$4:$D$2103,"",0,1),""))</f>
        <v>11431972</v>
      </c>
      <c r="D1143" s="52" t="str">
        <f t="array" ref="D1143">IF(B1143="","",IFERROR(XLOOKUP(B1143,DATA!$B$4:$B$2103,DATA!$C$4:$C$2103,"",0,1),""))</f>
        <v>CANTONERA PUERTA DE SERVICIO DERECHA</v>
      </c>
      <c r="E1143" s="52">
        <f t="array" ref="E1143">IF(B1143="","",IFERROR(XLOOKUP(B1143,DATA!$B$4:$B$2103,DATA!$W$4:$W$2103,"",0,1),""))</f>
        <v>830092963</v>
      </c>
      <c r="F1143" s="52" t="str">
        <f t="array" ref="F1143">IF(B1143="","",IFERROR(XLOOKUP(E1143,PROVEEDORES!$A$2:$A$200,PROVEEDORES!$B$2:$B$200,"NO ENCONTRADO",0,1),""))</f>
        <v>SUPERPOLO S.A.S</v>
      </c>
      <c r="G1143" s="52" t="str">
        <f t="array" ref="G1143">IF(B1143="","",IFERROR(XLOOKUP(B1143,DATA!$B$4:$B$2103,DATA!$L$4:$L$2103,"",0,1),""))</f>
        <v>UND</v>
      </c>
      <c r="H1143" s="52">
        <f t="array" ref="H1143">IF(B1143="","",IFERROR(XLOOKUP(B1143,DATA!$B$4:$B$2103,DATA!$E$4:$E$2103,0,0,1),0))</f>
        <v>3</v>
      </c>
      <c r="I1143" s="53">
        <f t="array" ref="I1143">IF(B1143="","",IFERROR(XLOOKUP(B1143,DATA!$B$4:$B$2103,DATA!$F$4:$F$2103,0,0,1),0))</f>
        <v>31099.46</v>
      </c>
      <c r="J1143" s="53">
        <f t="shared" si="1"/>
        <v>93298.38</v>
      </c>
      <c r="K1143" s="52">
        <f t="array" ref="K1143">IF(B1143="","",IFERROR(XLOOKUP(B1143,DATA!$B$4:$B$2103,DATA!$N$4:$N$2103,0,0,1),0))</f>
        <v>17</v>
      </c>
      <c r="L1143" s="86">
        <f t="shared" si="2"/>
        <v>0.04657534247</v>
      </c>
      <c r="M1143" s="52">
        <f t="array" ref="M1143">IF(B1143="","",IFERROR(XLOOKUP(B1143,DATA!$B$4:$B$2103,DATA!$P$4:$P$2103,0,0,1),0))</f>
        <v>0</v>
      </c>
      <c r="N1143" s="52">
        <f t="shared" si="3"/>
        <v>0</v>
      </c>
      <c r="O1143" s="52">
        <f t="shared" si="4"/>
        <v>0</v>
      </c>
      <c r="P1143" s="52">
        <f t="shared" si="5"/>
        <v>64</v>
      </c>
      <c r="Q1143" s="52" t="str">
        <f t="shared" si="6"/>
        <v>OPTIMO</v>
      </c>
      <c r="R1143" s="52" t="str">
        <f t="shared" si="7"/>
        <v>NIVEL OPTIMO</v>
      </c>
      <c r="S1143" s="52">
        <f t="shared" si="8"/>
        <v>0</v>
      </c>
      <c r="T1143" s="53">
        <f t="shared" si="9"/>
        <v>0</v>
      </c>
      <c r="U1143" s="52" t="str">
        <f t="array" ref="U1143">IF(B1143="","",IFERROR(XLOOKUP(B1143,DATA!$B$4:$B$2103,DATA!$M$4:$M$2103,"",0,1),""))</f>
        <v>A</v>
      </c>
      <c r="V1143" s="52" t="str">
        <f t="array" ref="V1143">IF(B1143="","",IFERROR(XLOOKUP(B1143,DATA!$B$4:$B$2103,DATA!$X$4:$X$2103,"",0,1),""))</f>
        <v>SU01A0205</v>
      </c>
      <c r="W1143" s="52" t="str">
        <f t="array" ref="W1143">IF(B1143="","",IFERROR(XLOOKUP(B1143,DATA!$B$4:$B$2103,DATA!$H$4:$H$2103,"",0,1),""))</f>
        <v>CARROCERIA</v>
      </c>
      <c r="X1143" s="52" t="str">
        <f t="shared" si="10"/>
        <v>2-ALTA</v>
      </c>
      <c r="Y1143" s="87" t="str">
        <f t="shared" si="11"/>
        <v/>
      </c>
      <c r="Z1143" s="52" t="str">
        <f t="shared" si="12"/>
        <v/>
      </c>
    </row>
    <row r="1144" ht="15.75" customHeight="1">
      <c r="B1144" s="47">
        <f>IF(DATA!B1144="","",DATA!B1144)</f>
        <v>80110266</v>
      </c>
      <c r="C1144" s="47" t="str">
        <f t="array" ref="C1144">IF(B1144="","",IFERROR(XLOOKUP(B1144,DATA!$B$4:$B$2103,DATA!$D$4:$D$2103,"",0,1),""))</f>
        <v>CTP4852</v>
      </c>
      <c r="D1144" s="47" t="str">
        <f t="array" ref="D1144">IF(B1144="","",IFERROR(XLOOKUP(B1144,DATA!$B$4:$B$2103,DATA!$C$4:$C$2103,"",0,1),""))</f>
        <v>MECANISMO CLARABOYA</v>
      </c>
      <c r="E1144" s="47">
        <f t="array" ref="E1144">IF(B1144="","",IFERROR(XLOOKUP(B1144,DATA!$B$4:$B$2103,DATA!$W$4:$W$2103,"",0,1),""))</f>
        <v>900603232</v>
      </c>
      <c r="F1144" s="47" t="str">
        <f t="array" ref="F1144">IF(B1144="","",IFERROR(XLOOKUP(E1144,PROVEEDORES!$A$2:$A$200,PROVEEDORES!$B$2:$B$200,"NO ENCONTRADO",0,1),""))</f>
        <v>COMERCIALIZADORA DE AUTOPARTES E INDUSTRIAL UNIVERSAL SAS</v>
      </c>
      <c r="G1144" s="47" t="str">
        <f t="array" ref="G1144">IF(B1144="","",IFERROR(XLOOKUP(B1144,DATA!$B$4:$B$2103,DATA!$L$4:$L$2103,"",0,1),""))</f>
        <v>UND</v>
      </c>
      <c r="H1144" s="47">
        <f t="array" ref="H1144">IF(B1144="","",IFERROR(XLOOKUP(B1144,DATA!$B$4:$B$2103,DATA!$E$4:$E$2103,0,0,1),0))</f>
        <v>0</v>
      </c>
      <c r="I1144" s="48">
        <f t="array" ref="I1144">IF(B1144="","",IFERROR(XLOOKUP(B1144,DATA!$B$4:$B$2103,DATA!$F$4:$F$2103,0,0,1),0))</f>
        <v>27001.1</v>
      </c>
      <c r="J1144" s="48">
        <f t="shared" si="1"/>
        <v>0</v>
      </c>
      <c r="K1144" s="47">
        <f t="array" ref="K1144">IF(B1144="","",IFERROR(XLOOKUP(B1144,DATA!$B$4:$B$2103,DATA!$N$4:$N$2103,0,0,1),0))</f>
        <v>367</v>
      </c>
      <c r="L1144" s="85">
        <f t="shared" si="2"/>
        <v>1.005479452</v>
      </c>
      <c r="M1144" s="47">
        <f t="array" ref="M1144">IF(B1144="","",IFERROR(XLOOKUP(B1144,DATA!$B$4:$B$2103,DATA!$P$4:$P$2103,0,0,1),0))</f>
        <v>0</v>
      </c>
      <c r="N1144" s="47">
        <f t="shared" si="3"/>
        <v>4</v>
      </c>
      <c r="O1144" s="47">
        <f t="shared" si="4"/>
        <v>11</v>
      </c>
      <c r="P1144" s="47">
        <f t="shared" si="5"/>
        <v>0</v>
      </c>
      <c r="Q1144" s="47" t="str">
        <f t="shared" si="6"/>
        <v>CRITICO</v>
      </c>
      <c r="R1144" s="47" t="str">
        <f t="shared" si="7"/>
        <v>PEDIR INMEDIATAMENTE</v>
      </c>
      <c r="S1144" s="47">
        <f t="shared" si="8"/>
        <v>11</v>
      </c>
      <c r="T1144" s="48">
        <f t="shared" si="9"/>
        <v>297012.1</v>
      </c>
      <c r="U1144" s="47" t="str">
        <f t="array" ref="U1144">IF(B1144="","",IFERROR(XLOOKUP(B1144,DATA!$B$4:$B$2103,DATA!$M$4:$M$2103,"",0,1),""))</f>
        <v>A</v>
      </c>
      <c r="V1144" s="47" t="str">
        <f t="array" ref="V1144">IF(B1144="","",IFERROR(XLOOKUP(B1144,DATA!$B$4:$B$2103,DATA!$X$4:$X$2103,"",0,1),""))</f>
        <v>SU01E0304</v>
      </c>
      <c r="W1144" s="47" t="str">
        <f t="array" ref="W1144">IF(B1144="","",IFERROR(XLOOKUP(B1144,DATA!$B$4:$B$2103,DATA!$H$4:$H$2103,"",0,1),""))</f>
        <v>CARROCERIA</v>
      </c>
      <c r="X1144" s="47" t="str">
        <f t="shared" si="10"/>
        <v>1-MAXIMA</v>
      </c>
      <c r="Y1144" s="65">
        <f t="shared" si="11"/>
        <v>367.01144</v>
      </c>
      <c r="Z1144" s="47">
        <f t="shared" si="12"/>
        <v>80110266</v>
      </c>
    </row>
    <row r="1145" ht="15.75" customHeight="1">
      <c r="B1145" s="52">
        <f>IF(DATA!B1145="","",DATA!B1145)</f>
        <v>80110267</v>
      </c>
      <c r="C1145" s="52" t="str">
        <f t="array" ref="C1145">IF(B1145="","",IFERROR(XLOOKUP(B1145,DATA!$B$4:$B$2103,DATA!$D$4:$D$2103,"",0,1),""))</f>
        <v>CTP4776</v>
      </c>
      <c r="D1145" s="52" t="str">
        <f t="array" ref="D1145">IF(B1145="","",IFERROR(XLOOKUP(B1145,DATA!$B$4:$B$2103,DATA!$C$4:$C$2103,"",0,1),""))</f>
        <v>ACRILICO TRANSPARENTE 0,21*0,135 2mm</v>
      </c>
      <c r="E1145" s="52">
        <f t="array" ref="E1145">IF(B1145="","",IFERROR(XLOOKUP(B1145,DATA!$B$4:$B$2103,DATA!$W$4:$W$2103,"",0,1),""))</f>
        <v>900603232</v>
      </c>
      <c r="F1145" s="52" t="str">
        <f t="array" ref="F1145">IF(B1145="","",IFERROR(XLOOKUP(E1145,PROVEEDORES!$A$2:$A$200,PROVEEDORES!$B$2:$B$200,"NO ENCONTRADO",0,1),""))</f>
        <v>COMERCIALIZADORA DE AUTOPARTES E INDUSTRIAL UNIVERSAL SAS</v>
      </c>
      <c r="G1145" s="52" t="str">
        <f t="array" ref="G1145">IF(B1145="","",IFERROR(XLOOKUP(B1145,DATA!$B$4:$B$2103,DATA!$L$4:$L$2103,"",0,1),""))</f>
        <v>UND</v>
      </c>
      <c r="H1145" s="52">
        <f t="array" ref="H1145">IF(B1145="","",IFERROR(XLOOKUP(B1145,DATA!$B$4:$B$2103,DATA!$E$4:$E$2103,0,0,1),0))</f>
        <v>18</v>
      </c>
      <c r="I1145" s="53">
        <f t="array" ref="I1145">IF(B1145="","",IFERROR(XLOOKUP(B1145,DATA!$B$4:$B$2103,DATA!$F$4:$F$2103,0,0,1),0))</f>
        <v>6664</v>
      </c>
      <c r="J1145" s="53">
        <f t="shared" si="1"/>
        <v>119952</v>
      </c>
      <c r="K1145" s="52">
        <f t="array" ref="K1145">IF(B1145="","",IFERROR(XLOOKUP(B1145,DATA!$B$4:$B$2103,DATA!$N$4:$N$2103,0,0,1),0))</f>
        <v>713</v>
      </c>
      <c r="L1145" s="86">
        <f t="shared" si="2"/>
        <v>1.953424658</v>
      </c>
      <c r="M1145" s="52">
        <f t="array" ref="M1145">IF(B1145="","",IFERROR(XLOOKUP(B1145,DATA!$B$4:$B$2103,DATA!$P$4:$P$2103,0,0,1),0))</f>
        <v>0</v>
      </c>
      <c r="N1145" s="52">
        <f t="shared" si="3"/>
        <v>7</v>
      </c>
      <c r="O1145" s="52">
        <f t="shared" si="4"/>
        <v>21</v>
      </c>
      <c r="P1145" s="52">
        <f t="shared" si="5"/>
        <v>9</v>
      </c>
      <c r="Q1145" s="52" t="str">
        <f t="shared" si="6"/>
        <v>REORDEN INMEDIATO</v>
      </c>
      <c r="R1145" s="52" t="str">
        <f t="shared" si="7"/>
        <v>GENERAR OC EN 24H</v>
      </c>
      <c r="S1145" s="52">
        <f t="shared" si="8"/>
        <v>3</v>
      </c>
      <c r="T1145" s="53">
        <f t="shared" si="9"/>
        <v>19992</v>
      </c>
      <c r="U1145" s="52" t="str">
        <f t="array" ref="U1145">IF(B1145="","",IFERROR(XLOOKUP(B1145,DATA!$B$4:$B$2103,DATA!$M$4:$M$2103,"",0,1),""))</f>
        <v>A</v>
      </c>
      <c r="V1145" s="52" t="str">
        <f t="array" ref="V1145">IF(B1145="","",IFERROR(XLOOKUP(B1145,DATA!$B$4:$B$2103,DATA!$X$4:$X$2103,"",0,1),""))</f>
        <v>SU01D0104</v>
      </c>
      <c r="W1145" s="52" t="str">
        <f t="array" ref="W1145">IF(B1145="","",IFERROR(XLOOKUP(B1145,DATA!$B$4:$B$2103,DATA!$H$4:$H$2103,"",0,1),""))</f>
        <v>CARROCERIA</v>
      </c>
      <c r="X1145" s="52" t="str">
        <f t="shared" si="10"/>
        <v>2-ALTA</v>
      </c>
      <c r="Y1145" s="87" t="str">
        <f t="shared" si="11"/>
        <v/>
      </c>
      <c r="Z1145" s="52" t="str">
        <f t="shared" si="12"/>
        <v/>
      </c>
    </row>
    <row r="1146" ht="15.75" customHeight="1">
      <c r="B1146" s="47">
        <f>IF(DATA!B1146="","",DATA!B1146)</f>
        <v>80110268</v>
      </c>
      <c r="C1146" s="47">
        <f t="array" ref="C1146">IF(B1146="","",IFERROR(XLOOKUP(B1146,DATA!$B$4:$B$2103,DATA!$D$4:$D$2103,"",0,1),""))</f>
        <v>-156291</v>
      </c>
      <c r="D1146" s="47" t="str">
        <f t="array" ref="D1146">IF(B1146="","",IFERROR(XLOOKUP(B1146,DATA!$B$4:$B$2103,DATA!$C$4:$C$2103,"",0,1),""))</f>
        <v>REMACHE POP 1/8"*1/2"</v>
      </c>
      <c r="E1146" s="47">
        <f t="array" ref="E1146">IF(B1146="","",IFERROR(XLOOKUP(B1146,DATA!$B$4:$B$2103,DATA!$W$4:$W$2103,"",0,1),""))</f>
        <v>826003816</v>
      </c>
      <c r="F1146" s="47" t="str">
        <f t="array" ref="F1146">IF(B1146="","",IFERROR(XLOOKUP(E1146,PROVEEDORES!$A$2:$A$200,PROVEEDORES!$B$2:$B$200,"NO ENCONTRADO",0,1),""))</f>
        <v>TORNIPLUS LIMITADA</v>
      </c>
      <c r="G1146" s="47" t="str">
        <f t="array" ref="G1146">IF(B1146="","",IFERROR(XLOOKUP(B1146,DATA!$B$4:$B$2103,DATA!$L$4:$L$2103,"",0,1),""))</f>
        <v>UND</v>
      </c>
      <c r="H1146" s="47">
        <f t="array" ref="H1146">IF(B1146="","",IFERROR(XLOOKUP(B1146,DATA!$B$4:$B$2103,DATA!$E$4:$E$2103,0,0,1),0))</f>
        <v>960</v>
      </c>
      <c r="I1146" s="48">
        <f t="array" ref="I1146">IF(B1146="","",IFERROR(XLOOKUP(B1146,DATA!$B$4:$B$2103,DATA!$F$4:$F$2103,0,0,1),0))</f>
        <v>45.22</v>
      </c>
      <c r="J1146" s="48">
        <f t="shared" si="1"/>
        <v>43411.2</v>
      </c>
      <c r="K1146" s="47">
        <f t="array" ref="K1146">IF(B1146="","",IFERROR(XLOOKUP(B1146,DATA!$B$4:$B$2103,DATA!$N$4:$N$2103,0,0,1),0))</f>
        <v>22502</v>
      </c>
      <c r="L1146" s="85">
        <f t="shared" si="2"/>
        <v>61.64931507</v>
      </c>
      <c r="M1146" s="47">
        <f t="array" ref="M1146">IF(B1146="","",IFERROR(XLOOKUP(B1146,DATA!$B$4:$B$2103,DATA!$P$4:$P$2103,0,0,1),0))</f>
        <v>0</v>
      </c>
      <c r="N1146" s="47">
        <f t="shared" si="3"/>
        <v>216</v>
      </c>
      <c r="O1146" s="47">
        <f t="shared" si="4"/>
        <v>648</v>
      </c>
      <c r="P1146" s="47">
        <f t="shared" si="5"/>
        <v>16</v>
      </c>
      <c r="Q1146" s="47" t="str">
        <f t="shared" si="6"/>
        <v>PRECAUCION</v>
      </c>
      <c r="R1146" s="47" t="str">
        <f t="shared" si="7"/>
        <v>MONITOREAR 48H</v>
      </c>
      <c r="S1146" s="47">
        <f t="shared" si="8"/>
        <v>0</v>
      </c>
      <c r="T1146" s="48">
        <f t="shared" si="9"/>
        <v>0</v>
      </c>
      <c r="U1146" s="47" t="str">
        <f t="array" ref="U1146">IF(B1146="","",IFERROR(XLOOKUP(B1146,DATA!$B$4:$B$2103,DATA!$M$4:$M$2103,"",0,1),""))</f>
        <v>A</v>
      </c>
      <c r="V1146" s="47" t="str">
        <f t="array" ref="V1146">IF(B1146="","",IFERROR(XLOOKUP(B1146,DATA!$B$4:$B$2103,DATA!$X$4:$X$2103,"",0,1),""))</f>
        <v>SU01D0303</v>
      </c>
      <c r="W1146" s="47" t="str">
        <f t="array" ref="W1146">IF(B1146="","",IFERROR(XLOOKUP(B1146,DATA!$B$4:$B$2103,DATA!$H$4:$H$2103,"",0,1),""))</f>
        <v>CARROCERIA</v>
      </c>
      <c r="X1146" s="47" t="str">
        <f t="shared" si="10"/>
        <v>2-ALTA</v>
      </c>
      <c r="Y1146" s="65" t="str">
        <f t="shared" si="11"/>
        <v/>
      </c>
      <c r="Z1146" s="47" t="str">
        <f t="shared" si="12"/>
        <v/>
      </c>
    </row>
    <row r="1147" ht="15.75" customHeight="1">
      <c r="B1147" s="52">
        <f>IF(DATA!B1147="","",DATA!B1147)</f>
        <v>80110269</v>
      </c>
      <c r="C1147" s="52">
        <f t="array" ref="C1147">IF(B1147="","",IFERROR(XLOOKUP(B1147,DATA!$B$4:$B$2103,DATA!$D$4:$D$2103,"",0,1),""))</f>
        <v>12330174</v>
      </c>
      <c r="D1147" s="52" t="str">
        <f t="array" ref="D1147">IF(B1147="","",IFERROR(XLOOKUP(B1147,DATA!$B$4:$B$2103,DATA!$C$4:$C$2103,"",0,1),""))</f>
        <v>DEFLECTOR SALIDA DE AIRE DESEMPAÑADOR</v>
      </c>
      <c r="E1147" s="52">
        <f t="array" ref="E1147">IF(B1147="","",IFERROR(XLOOKUP(B1147,DATA!$B$4:$B$2103,DATA!$W$4:$W$2103,"",0,1),""))</f>
        <v>830092963</v>
      </c>
      <c r="F1147" s="52" t="str">
        <f t="array" ref="F1147">IF(B1147="","",IFERROR(XLOOKUP(E1147,PROVEEDORES!$A$2:$A$200,PROVEEDORES!$B$2:$B$200,"NO ENCONTRADO",0,1),""))</f>
        <v>SUPERPOLO S.A.S</v>
      </c>
      <c r="G1147" s="52" t="str">
        <f t="array" ref="G1147">IF(B1147="","",IFERROR(XLOOKUP(B1147,DATA!$B$4:$B$2103,DATA!$L$4:$L$2103,"",0,1),""))</f>
        <v>UND</v>
      </c>
      <c r="H1147" s="52">
        <f t="array" ref="H1147">IF(B1147="","",IFERROR(XLOOKUP(B1147,DATA!$B$4:$B$2103,DATA!$E$4:$E$2103,0,0,1),0))</f>
        <v>1</v>
      </c>
      <c r="I1147" s="53">
        <f t="array" ref="I1147">IF(B1147="","",IFERROR(XLOOKUP(B1147,DATA!$B$4:$B$2103,DATA!$F$4:$F$2103,0,0,1),0))</f>
        <v>2000.39</v>
      </c>
      <c r="J1147" s="53">
        <f t="shared" si="1"/>
        <v>2000.39</v>
      </c>
      <c r="K1147" s="52">
        <f t="array" ref="K1147">IF(B1147="","",IFERROR(XLOOKUP(B1147,DATA!$B$4:$B$2103,DATA!$N$4:$N$2103,0,0,1),0))</f>
        <v>12</v>
      </c>
      <c r="L1147" s="86">
        <f t="shared" si="2"/>
        <v>0.03287671233</v>
      </c>
      <c r="M1147" s="52">
        <f t="array" ref="M1147">IF(B1147="","",IFERROR(XLOOKUP(B1147,DATA!$B$4:$B$2103,DATA!$P$4:$P$2103,0,0,1),0))</f>
        <v>0</v>
      </c>
      <c r="N1147" s="52">
        <f t="shared" si="3"/>
        <v>0</v>
      </c>
      <c r="O1147" s="52">
        <f t="shared" si="4"/>
        <v>0</v>
      </c>
      <c r="P1147" s="52">
        <f t="shared" si="5"/>
        <v>30</v>
      </c>
      <c r="Q1147" s="52" t="str">
        <f t="shared" si="6"/>
        <v>OPTIMO</v>
      </c>
      <c r="R1147" s="52" t="str">
        <f t="shared" si="7"/>
        <v>NIVEL OPTIMO</v>
      </c>
      <c r="S1147" s="52">
        <f t="shared" si="8"/>
        <v>0</v>
      </c>
      <c r="T1147" s="53">
        <f t="shared" si="9"/>
        <v>0</v>
      </c>
      <c r="U1147" s="52" t="str">
        <f t="array" ref="U1147">IF(B1147="","",IFERROR(XLOOKUP(B1147,DATA!$B$4:$B$2103,DATA!$M$4:$M$2103,"",0,1),""))</f>
        <v>A</v>
      </c>
      <c r="V1147" s="52" t="str">
        <f t="array" ref="V1147">IF(B1147="","",IFERROR(XLOOKUP(B1147,DATA!$B$4:$B$2103,DATA!$X$4:$X$2103,"",0,1),""))</f>
        <v>SU01B0108</v>
      </c>
      <c r="W1147" s="52" t="str">
        <f t="array" ref="W1147">IF(B1147="","",IFERROR(XLOOKUP(B1147,DATA!$B$4:$B$2103,DATA!$H$4:$H$2103,"",0,1),""))</f>
        <v>CARROCERIA</v>
      </c>
      <c r="X1147" s="52" t="str">
        <f t="shared" si="10"/>
        <v>2-ALTA</v>
      </c>
      <c r="Y1147" s="87" t="str">
        <f t="shared" si="11"/>
        <v/>
      </c>
      <c r="Z1147" s="52" t="str">
        <f t="shared" si="12"/>
        <v/>
      </c>
    </row>
    <row r="1148" ht="15.75" customHeight="1">
      <c r="B1148" s="47">
        <f>IF(DATA!B1148="","",DATA!B1148)</f>
        <v>80110270</v>
      </c>
      <c r="C1148" s="47">
        <f t="array" ref="C1148">IF(B1148="","",IFERROR(XLOOKUP(B1148,DATA!$B$4:$B$2103,DATA!$D$4:$D$2103,"",0,1),""))</f>
        <v>11673120</v>
      </c>
      <c r="D1148" s="47" t="str">
        <f t="array" ref="D1148">IF(B1148="","",IFERROR(XLOOKUP(B1148,DATA!$B$4:$B$2103,DATA!$C$4:$C$2103,"",0,1),""))</f>
        <v>MOTOR DEPOSITO AGUA</v>
      </c>
      <c r="E1148" s="47">
        <f t="array" ref="E1148">IF(B1148="","",IFERROR(XLOOKUP(B1148,DATA!$B$4:$B$2103,DATA!$W$4:$W$2103,"",0,1),""))</f>
        <v>900603232</v>
      </c>
      <c r="F1148" s="47" t="str">
        <f t="array" ref="F1148">IF(B1148="","",IFERROR(XLOOKUP(E1148,PROVEEDORES!$A$2:$A$200,PROVEEDORES!$B$2:$B$200,"NO ENCONTRADO",0,1),""))</f>
        <v>COMERCIALIZADORA DE AUTOPARTES E INDUSTRIAL UNIVERSAL SAS</v>
      </c>
      <c r="G1148" s="47" t="str">
        <f t="array" ref="G1148">IF(B1148="","",IFERROR(XLOOKUP(B1148,DATA!$B$4:$B$2103,DATA!$L$4:$L$2103,"",0,1),""))</f>
        <v>UND</v>
      </c>
      <c r="H1148" s="47">
        <f t="array" ref="H1148">IF(B1148="","",IFERROR(XLOOKUP(B1148,DATA!$B$4:$B$2103,DATA!$E$4:$E$2103,0,0,1),0))</f>
        <v>4</v>
      </c>
      <c r="I1148" s="48">
        <f t="array" ref="I1148">IF(B1148="","",IFERROR(XLOOKUP(B1148,DATA!$B$4:$B$2103,DATA!$F$4:$F$2103,0,0,1),0))</f>
        <v>93534</v>
      </c>
      <c r="J1148" s="48">
        <f t="shared" si="1"/>
        <v>374136</v>
      </c>
      <c r="K1148" s="47">
        <f t="array" ref="K1148">IF(B1148="","",IFERROR(XLOOKUP(B1148,DATA!$B$4:$B$2103,DATA!$N$4:$N$2103,0,0,1),0))</f>
        <v>147</v>
      </c>
      <c r="L1148" s="85">
        <f t="shared" si="2"/>
        <v>0.402739726</v>
      </c>
      <c r="M1148" s="47">
        <f t="array" ref="M1148">IF(B1148="","",IFERROR(XLOOKUP(B1148,DATA!$B$4:$B$2103,DATA!$P$4:$P$2103,0,0,1),0))</f>
        <v>0</v>
      </c>
      <c r="N1148" s="47">
        <f t="shared" si="3"/>
        <v>1</v>
      </c>
      <c r="O1148" s="47">
        <f t="shared" si="4"/>
        <v>4</v>
      </c>
      <c r="P1148" s="47">
        <f t="shared" si="5"/>
        <v>10</v>
      </c>
      <c r="Q1148" s="47" t="str">
        <f t="shared" si="6"/>
        <v>REORDEN INMEDIATO</v>
      </c>
      <c r="R1148" s="47" t="str">
        <f t="shared" si="7"/>
        <v>GENERAR OC EN 24H</v>
      </c>
      <c r="S1148" s="47">
        <f t="shared" si="8"/>
        <v>0</v>
      </c>
      <c r="T1148" s="48">
        <f t="shared" si="9"/>
        <v>0</v>
      </c>
      <c r="U1148" s="47" t="str">
        <f t="array" ref="U1148">IF(B1148="","",IFERROR(XLOOKUP(B1148,DATA!$B$4:$B$2103,DATA!$M$4:$M$2103,"",0,1),""))</f>
        <v>A</v>
      </c>
      <c r="V1148" s="47" t="str">
        <f t="array" ref="V1148">IF(B1148="","",IFERROR(XLOOKUP(B1148,DATA!$B$4:$B$2103,DATA!$X$4:$X$2103,"",0,1),""))</f>
        <v>SU01E0103</v>
      </c>
      <c r="W1148" s="47" t="str">
        <f t="array" ref="W1148">IF(B1148="","",IFERROR(XLOOKUP(B1148,DATA!$B$4:$B$2103,DATA!$H$4:$H$2103,"",0,1),""))</f>
        <v>CARROCERIA</v>
      </c>
      <c r="X1148" s="47" t="str">
        <f t="shared" si="10"/>
        <v>2-ALTA</v>
      </c>
      <c r="Y1148" s="65" t="str">
        <f t="shared" si="11"/>
        <v/>
      </c>
      <c r="Z1148" s="47" t="str">
        <f t="shared" si="12"/>
        <v/>
      </c>
    </row>
    <row r="1149" ht="15.75" customHeight="1">
      <c r="B1149" s="52">
        <f>IF(DATA!B1149="","",DATA!B1149)</f>
        <v>80110271</v>
      </c>
      <c r="C1149" s="52" t="str">
        <f t="array" ref="C1149">IF(B1149="","",IFERROR(XLOOKUP(B1149,DATA!$B$4:$B$2103,DATA!$D$4:$D$2103,"",0,1),""))</f>
        <v>CTP1695</v>
      </c>
      <c r="D1149" s="52" t="str">
        <f t="array" ref="D1149">IF(B1149="","",IFERROR(XLOOKUP(B1149,DATA!$B$4:$B$2103,DATA!$C$4:$C$2103,"",0,1),""))</f>
        <v>MANGUERA CAUCHO 1/8 LIMPIABRISAS</v>
      </c>
      <c r="E1149" s="52">
        <f t="array" ref="E1149">IF(B1149="","",IFERROR(XLOOKUP(B1149,DATA!$B$4:$B$2103,DATA!$W$4:$W$2103,"",0,1),""))</f>
        <v>900603232</v>
      </c>
      <c r="F1149" s="52" t="str">
        <f t="array" ref="F1149">IF(B1149="","",IFERROR(XLOOKUP(E1149,PROVEEDORES!$A$2:$A$200,PROVEEDORES!$B$2:$B$200,"NO ENCONTRADO",0,1),""))</f>
        <v>COMERCIALIZADORA DE AUTOPARTES E INDUSTRIAL UNIVERSAL SAS</v>
      </c>
      <c r="G1149" s="52" t="str">
        <f t="array" ref="G1149">IF(B1149="","",IFERROR(XLOOKUP(B1149,DATA!$B$4:$B$2103,DATA!$L$4:$L$2103,"",0,1),""))</f>
        <v>M</v>
      </c>
      <c r="H1149" s="52">
        <f t="array" ref="H1149">IF(B1149="","",IFERROR(XLOOKUP(B1149,DATA!$B$4:$B$2103,DATA!$E$4:$E$2103,0,0,1),0))</f>
        <v>4</v>
      </c>
      <c r="I1149" s="53">
        <f t="array" ref="I1149">IF(B1149="","",IFERROR(XLOOKUP(B1149,DATA!$B$4:$B$2103,DATA!$F$4:$F$2103,0,0,1),0))</f>
        <v>1428</v>
      </c>
      <c r="J1149" s="53">
        <f t="shared" si="1"/>
        <v>5712</v>
      </c>
      <c r="K1149" s="52">
        <f t="array" ref="K1149">IF(B1149="","",IFERROR(XLOOKUP(B1149,DATA!$B$4:$B$2103,DATA!$N$4:$N$2103,0,0,1),0))</f>
        <v>370</v>
      </c>
      <c r="L1149" s="86">
        <f t="shared" si="2"/>
        <v>1.01369863</v>
      </c>
      <c r="M1149" s="52">
        <f t="array" ref="M1149">IF(B1149="","",IFERROR(XLOOKUP(B1149,DATA!$B$4:$B$2103,DATA!$P$4:$P$2103,0,0,1),0))</f>
        <v>0</v>
      </c>
      <c r="N1149" s="52">
        <f t="shared" si="3"/>
        <v>4</v>
      </c>
      <c r="O1149" s="52">
        <f t="shared" si="4"/>
        <v>11</v>
      </c>
      <c r="P1149" s="52">
        <f t="shared" si="5"/>
        <v>4</v>
      </c>
      <c r="Q1149" s="52" t="str">
        <f t="shared" si="6"/>
        <v>REORDEN INMEDIATO</v>
      </c>
      <c r="R1149" s="52" t="str">
        <f t="shared" si="7"/>
        <v>GENERAR OC EN 24H</v>
      </c>
      <c r="S1149" s="52">
        <f t="shared" si="8"/>
        <v>7</v>
      </c>
      <c r="T1149" s="53">
        <f t="shared" si="9"/>
        <v>9996</v>
      </c>
      <c r="U1149" s="52" t="str">
        <f t="array" ref="U1149">IF(B1149="","",IFERROR(XLOOKUP(B1149,DATA!$B$4:$B$2103,DATA!$M$4:$M$2103,"",0,1),""))</f>
        <v>A</v>
      </c>
      <c r="V1149" s="52" t="str">
        <f t="array" ref="V1149">IF(B1149="","",IFERROR(XLOOKUP(B1149,DATA!$B$4:$B$2103,DATA!$X$4:$X$2103,"",0,1),""))</f>
        <v>SU01D0104</v>
      </c>
      <c r="W1149" s="52" t="str">
        <f t="array" ref="W1149">IF(B1149="","",IFERROR(XLOOKUP(B1149,DATA!$B$4:$B$2103,DATA!$H$4:$H$2103,"",0,1),""))</f>
        <v>CARROCERIA</v>
      </c>
      <c r="X1149" s="52" t="str">
        <f t="shared" si="10"/>
        <v>2-ALTA</v>
      </c>
      <c r="Y1149" s="87" t="str">
        <f t="shared" si="11"/>
        <v/>
      </c>
      <c r="Z1149" s="52" t="str">
        <f t="shared" si="12"/>
        <v/>
      </c>
    </row>
    <row r="1150" ht="15.75" customHeight="1">
      <c r="B1150" s="47">
        <f>IF(DATA!B1150="","",DATA!B1150)</f>
        <v>80110272</v>
      </c>
      <c r="C1150" s="47">
        <f t="array" ref="C1150">IF(B1150="","",IFERROR(XLOOKUP(B1150,DATA!$B$4:$B$2103,DATA!$D$4:$D$2103,"",0,1),""))</f>
        <v>11271170</v>
      </c>
      <c r="D1150" s="47" t="str">
        <f t="array" ref="D1150">IF(B1150="","",IFERROR(XLOOKUP(B1150,DATA!$B$4:$B$2103,DATA!$C$4:$C$2103,"",0,1),""))</f>
        <v>FLAMULA CAVERNA PARABRISAS (Cartabon arco capota)</v>
      </c>
      <c r="E1150" s="47">
        <f t="array" ref="E1150">IF(B1150="","",IFERROR(XLOOKUP(B1150,DATA!$B$4:$B$2103,DATA!$W$4:$W$2103,"",0,1),""))</f>
        <v>900603232</v>
      </c>
      <c r="F1150" s="47" t="str">
        <f t="array" ref="F1150">IF(B1150="","",IFERROR(XLOOKUP(E1150,PROVEEDORES!$A$2:$A$200,PROVEEDORES!$B$2:$B$200,"NO ENCONTRADO",0,1),""))</f>
        <v>COMERCIALIZADORA DE AUTOPARTES E INDUSTRIAL UNIVERSAL SAS</v>
      </c>
      <c r="G1150" s="47" t="str">
        <f t="array" ref="G1150">IF(B1150="","",IFERROR(XLOOKUP(B1150,DATA!$B$4:$B$2103,DATA!$L$4:$L$2103,"",0,1),""))</f>
        <v>UND</v>
      </c>
      <c r="H1150" s="47">
        <f t="array" ref="H1150">IF(B1150="","",IFERROR(XLOOKUP(B1150,DATA!$B$4:$B$2103,DATA!$E$4:$E$2103,0,0,1),0))</f>
        <v>0</v>
      </c>
      <c r="I1150" s="48">
        <f t="array" ref="I1150">IF(B1150="","",IFERROR(XLOOKUP(B1150,DATA!$B$4:$B$2103,DATA!$F$4:$F$2103,0,0,1),0))</f>
        <v>6999.58</v>
      </c>
      <c r="J1150" s="48">
        <f t="shared" si="1"/>
        <v>0</v>
      </c>
      <c r="K1150" s="47">
        <f t="array" ref="K1150">IF(B1150="","",IFERROR(XLOOKUP(B1150,DATA!$B$4:$B$2103,DATA!$N$4:$N$2103,0,0,1),0))</f>
        <v>2</v>
      </c>
      <c r="L1150" s="85">
        <f t="shared" si="2"/>
        <v>0.005479452055</v>
      </c>
      <c r="M1150" s="47">
        <f t="array" ref="M1150">IF(B1150="","",IFERROR(XLOOKUP(B1150,DATA!$B$4:$B$2103,DATA!$P$4:$P$2103,0,0,1),0))</f>
        <v>0</v>
      </c>
      <c r="N1150" s="47">
        <f t="shared" si="3"/>
        <v>0</v>
      </c>
      <c r="O1150" s="47">
        <f t="shared" si="4"/>
        <v>0</v>
      </c>
      <c r="P1150" s="47">
        <f t="shared" si="5"/>
        <v>0</v>
      </c>
      <c r="Q1150" s="47" t="str">
        <f t="shared" si="6"/>
        <v>CRITICO</v>
      </c>
      <c r="R1150" s="47" t="str">
        <f t="shared" si="7"/>
        <v>PEDIR INMEDIATAMENTE</v>
      </c>
      <c r="S1150" s="47">
        <f t="shared" si="8"/>
        <v>0</v>
      </c>
      <c r="T1150" s="48">
        <f t="shared" si="9"/>
        <v>0</v>
      </c>
      <c r="U1150" s="47" t="str">
        <f t="array" ref="U1150">IF(B1150="","",IFERROR(XLOOKUP(B1150,DATA!$B$4:$B$2103,DATA!$M$4:$M$2103,"",0,1),""))</f>
        <v>A</v>
      </c>
      <c r="V1150" s="47" t="str">
        <f t="array" ref="V1150">IF(B1150="","",IFERROR(XLOOKUP(B1150,DATA!$B$4:$B$2103,DATA!$X$4:$X$2103,"",0,1),""))</f>
        <v>SU01C0103</v>
      </c>
      <c r="W1150" s="47" t="str">
        <f t="array" ref="W1150">IF(B1150="","",IFERROR(XLOOKUP(B1150,DATA!$B$4:$B$2103,DATA!$H$4:$H$2103,"",0,1),""))</f>
        <v>CARROCERIA</v>
      </c>
      <c r="X1150" s="47" t="str">
        <f t="shared" si="10"/>
        <v>1-MAXIMA</v>
      </c>
      <c r="Y1150" s="65">
        <f t="shared" si="11"/>
        <v>2.0115</v>
      </c>
      <c r="Z1150" s="47">
        <f t="shared" si="12"/>
        <v>80110272</v>
      </c>
    </row>
    <row r="1151" ht="15.75" customHeight="1">
      <c r="B1151" s="52">
        <f>IF(DATA!B1151="","",DATA!B1151)</f>
        <v>80110273</v>
      </c>
      <c r="C1151" s="52">
        <f t="array" ref="C1151">IF(B1151="","",IFERROR(XLOOKUP(B1151,DATA!$B$4:$B$2103,DATA!$D$4:$D$2103,"",0,1),""))</f>
        <v>11270855</v>
      </c>
      <c r="D1151" s="52" t="str">
        <f t="array" ref="D1151">IF(B1151="","",IFERROR(XLOOKUP(B1151,DATA!$B$4:$B$2103,DATA!$C$4:$C$2103,"",0,1),""))</f>
        <v>FLAMULA CAVERNA PARABRISAS</v>
      </c>
      <c r="E1151" s="52">
        <f t="array" ref="E1151">IF(B1151="","",IFERROR(XLOOKUP(B1151,DATA!$B$4:$B$2103,DATA!$W$4:$W$2103,"",0,1),""))</f>
        <v>900603232</v>
      </c>
      <c r="F1151" s="52" t="str">
        <f t="array" ref="F1151">IF(B1151="","",IFERROR(XLOOKUP(E1151,PROVEEDORES!$A$2:$A$200,PROVEEDORES!$B$2:$B$200,"NO ENCONTRADO",0,1),""))</f>
        <v>COMERCIALIZADORA DE AUTOPARTES E INDUSTRIAL UNIVERSAL SAS</v>
      </c>
      <c r="G1151" s="52" t="str">
        <f t="array" ref="G1151">IF(B1151="","",IFERROR(XLOOKUP(B1151,DATA!$B$4:$B$2103,DATA!$L$4:$L$2103,"",0,1),""))</f>
        <v>UND</v>
      </c>
      <c r="H1151" s="52">
        <f t="array" ref="H1151">IF(B1151="","",IFERROR(XLOOKUP(B1151,DATA!$B$4:$B$2103,DATA!$E$4:$E$2103,0,0,1),0))</f>
        <v>0</v>
      </c>
      <c r="I1151" s="53">
        <f t="array" ref="I1151">IF(B1151="","",IFERROR(XLOOKUP(B1151,DATA!$B$4:$B$2103,DATA!$F$4:$F$2103,0,0,1),0))</f>
        <v>6999.58</v>
      </c>
      <c r="J1151" s="53">
        <f t="shared" si="1"/>
        <v>0</v>
      </c>
      <c r="K1151" s="52">
        <f t="array" ref="K1151">IF(B1151="","",IFERROR(XLOOKUP(B1151,DATA!$B$4:$B$2103,DATA!$N$4:$N$2103,0,0,1),0))</f>
        <v>1</v>
      </c>
      <c r="L1151" s="86">
        <f t="shared" si="2"/>
        <v>0.002739726027</v>
      </c>
      <c r="M1151" s="52">
        <f t="array" ref="M1151">IF(B1151="","",IFERROR(XLOOKUP(B1151,DATA!$B$4:$B$2103,DATA!$P$4:$P$2103,0,0,1),0))</f>
        <v>0</v>
      </c>
      <c r="N1151" s="52">
        <f t="shared" si="3"/>
        <v>0</v>
      </c>
      <c r="O1151" s="52">
        <f t="shared" si="4"/>
        <v>0</v>
      </c>
      <c r="P1151" s="52">
        <f t="shared" si="5"/>
        <v>0</v>
      </c>
      <c r="Q1151" s="52" t="str">
        <f t="shared" si="6"/>
        <v>CRITICO</v>
      </c>
      <c r="R1151" s="52" t="str">
        <f t="shared" si="7"/>
        <v>PEDIR INMEDIATAMENTE</v>
      </c>
      <c r="S1151" s="52">
        <f t="shared" si="8"/>
        <v>0</v>
      </c>
      <c r="T1151" s="53">
        <f t="shared" si="9"/>
        <v>0</v>
      </c>
      <c r="U1151" s="52" t="str">
        <f t="array" ref="U1151">IF(B1151="","",IFERROR(XLOOKUP(B1151,DATA!$B$4:$B$2103,DATA!$M$4:$M$2103,"",0,1),""))</f>
        <v>A</v>
      </c>
      <c r="V1151" s="52" t="str">
        <f t="array" ref="V1151">IF(B1151="","",IFERROR(XLOOKUP(B1151,DATA!$B$4:$B$2103,DATA!$X$4:$X$2103,"",0,1),""))</f>
        <v>SU01C0103</v>
      </c>
      <c r="W1151" s="52" t="str">
        <f t="array" ref="W1151">IF(B1151="","",IFERROR(XLOOKUP(B1151,DATA!$B$4:$B$2103,DATA!$H$4:$H$2103,"",0,1),""))</f>
        <v>CARROCERIA</v>
      </c>
      <c r="X1151" s="52" t="str">
        <f t="shared" si="10"/>
        <v>1-MAXIMA</v>
      </c>
      <c r="Y1151" s="87">
        <f t="shared" si="11"/>
        <v>1.01151</v>
      </c>
      <c r="Z1151" s="52">
        <f t="shared" si="12"/>
        <v>80110273</v>
      </c>
    </row>
    <row r="1152" ht="15.75" customHeight="1">
      <c r="B1152" s="47">
        <f>IF(DATA!B1152="","",DATA!B1152)</f>
        <v>80110274</v>
      </c>
      <c r="C1152" s="47">
        <f t="array" ref="C1152">IF(B1152="","",IFERROR(XLOOKUP(B1152,DATA!$B$4:$B$2103,DATA!$D$4:$D$2103,"",0,1),""))</f>
        <v>11272983</v>
      </c>
      <c r="D1152" s="47" t="str">
        <f t="array" ref="D1152">IF(B1152="","",IFERROR(XLOOKUP(B1152,DATA!$B$4:$B$2103,DATA!$C$4:$C$2103,"",0,1),""))</f>
        <v>REFUERZO ARCO CAPOTA FRENTE BRT IZQ</v>
      </c>
      <c r="E1152" s="47">
        <f t="array" ref="E1152">IF(B1152="","",IFERROR(XLOOKUP(B1152,DATA!$B$4:$B$2103,DATA!$W$4:$W$2103,"",0,1),""))</f>
        <v>900603232</v>
      </c>
      <c r="F1152" s="47" t="str">
        <f t="array" ref="F1152">IF(B1152="","",IFERROR(XLOOKUP(E1152,PROVEEDORES!$A$2:$A$200,PROVEEDORES!$B$2:$B$200,"NO ENCONTRADO",0,1),""))</f>
        <v>COMERCIALIZADORA DE AUTOPARTES E INDUSTRIAL UNIVERSAL SAS</v>
      </c>
      <c r="G1152" s="47" t="str">
        <f t="array" ref="G1152">IF(B1152="","",IFERROR(XLOOKUP(B1152,DATA!$B$4:$B$2103,DATA!$L$4:$L$2103,"",0,1),""))</f>
        <v>UND</v>
      </c>
      <c r="H1152" s="47">
        <f t="array" ref="H1152">IF(B1152="","",IFERROR(XLOOKUP(B1152,DATA!$B$4:$B$2103,DATA!$E$4:$E$2103,0,0,1),0))</f>
        <v>0</v>
      </c>
      <c r="I1152" s="48">
        <f t="array" ref="I1152">IF(B1152="","",IFERROR(XLOOKUP(B1152,DATA!$B$4:$B$2103,DATA!$F$4:$F$2103,0,0,1),0))</f>
        <v>57670.97</v>
      </c>
      <c r="J1152" s="48">
        <f t="shared" si="1"/>
        <v>0</v>
      </c>
      <c r="K1152" s="47">
        <f t="array" ref="K1152">IF(B1152="","",IFERROR(XLOOKUP(B1152,DATA!$B$4:$B$2103,DATA!$N$4:$N$2103,0,0,1),0))</f>
        <v>2</v>
      </c>
      <c r="L1152" s="85">
        <f t="shared" si="2"/>
        <v>0.005479452055</v>
      </c>
      <c r="M1152" s="47">
        <f t="array" ref="M1152">IF(B1152="","",IFERROR(XLOOKUP(B1152,DATA!$B$4:$B$2103,DATA!$P$4:$P$2103,0,0,1),0))</f>
        <v>0</v>
      </c>
      <c r="N1152" s="47">
        <f t="shared" si="3"/>
        <v>0</v>
      </c>
      <c r="O1152" s="47">
        <f t="shared" si="4"/>
        <v>0</v>
      </c>
      <c r="P1152" s="47">
        <f t="shared" si="5"/>
        <v>0</v>
      </c>
      <c r="Q1152" s="47" t="str">
        <f t="shared" si="6"/>
        <v>CRITICO</v>
      </c>
      <c r="R1152" s="47" t="str">
        <f t="shared" si="7"/>
        <v>PEDIR INMEDIATAMENTE</v>
      </c>
      <c r="S1152" s="47">
        <f t="shared" si="8"/>
        <v>0</v>
      </c>
      <c r="T1152" s="48">
        <f t="shared" si="9"/>
        <v>0</v>
      </c>
      <c r="U1152" s="47" t="str">
        <f t="array" ref="U1152">IF(B1152="","",IFERROR(XLOOKUP(B1152,DATA!$B$4:$B$2103,DATA!$M$4:$M$2103,"",0,1),""))</f>
        <v>C</v>
      </c>
      <c r="V1152" s="47" t="str">
        <f t="array" ref="V1152">IF(B1152="","",IFERROR(XLOOKUP(B1152,DATA!$B$4:$B$2103,DATA!$X$4:$X$2103,"",0,1),""))</f>
        <v>SU01C0103</v>
      </c>
      <c r="W1152" s="47" t="str">
        <f t="array" ref="W1152">IF(B1152="","",IFERROR(XLOOKUP(B1152,DATA!$B$4:$B$2103,DATA!$H$4:$H$2103,"",0,1),""))</f>
        <v>CARROCERIA</v>
      </c>
      <c r="X1152" s="47" t="str">
        <f t="shared" si="10"/>
        <v>4-BAJA</v>
      </c>
      <c r="Y1152" s="65">
        <f t="shared" si="11"/>
        <v>2.01152</v>
      </c>
      <c r="Z1152" s="47">
        <f t="shared" si="12"/>
        <v>80110274</v>
      </c>
    </row>
    <row r="1153" ht="15.75" customHeight="1">
      <c r="B1153" s="52">
        <f>IF(DATA!B1153="","",DATA!B1153)</f>
        <v>80110275</v>
      </c>
      <c r="C1153" s="52">
        <f t="array" ref="C1153">IF(B1153="","",IFERROR(XLOOKUP(B1153,DATA!$B$4:$B$2103,DATA!$D$4:$D$2103,"",0,1),""))</f>
        <v>11273011</v>
      </c>
      <c r="D1153" s="52" t="str">
        <f t="array" ref="D1153">IF(B1153="","",IFERROR(XLOOKUP(B1153,DATA!$B$4:$B$2103,DATA!$C$4:$C$2103,"",0,1),""))</f>
        <v>REFUERZO ARCO CAPOTA FRENTE BRT DER</v>
      </c>
      <c r="E1153" s="52">
        <f t="array" ref="E1153">IF(B1153="","",IFERROR(XLOOKUP(B1153,DATA!$B$4:$B$2103,DATA!$W$4:$W$2103,"",0,1),""))</f>
        <v>900603232</v>
      </c>
      <c r="F1153" s="52" t="str">
        <f t="array" ref="F1153">IF(B1153="","",IFERROR(XLOOKUP(E1153,PROVEEDORES!$A$2:$A$200,PROVEEDORES!$B$2:$B$200,"NO ENCONTRADO",0,1),""))</f>
        <v>COMERCIALIZADORA DE AUTOPARTES E INDUSTRIAL UNIVERSAL SAS</v>
      </c>
      <c r="G1153" s="52" t="str">
        <f t="array" ref="G1153">IF(B1153="","",IFERROR(XLOOKUP(B1153,DATA!$B$4:$B$2103,DATA!$L$4:$L$2103,"",0,1),""))</f>
        <v>UND</v>
      </c>
      <c r="H1153" s="52">
        <f t="array" ref="H1153">IF(B1153="","",IFERROR(XLOOKUP(B1153,DATA!$B$4:$B$2103,DATA!$E$4:$E$2103,0,0,1),0))</f>
        <v>0</v>
      </c>
      <c r="I1153" s="53">
        <f t="array" ref="I1153">IF(B1153="","",IFERROR(XLOOKUP(B1153,DATA!$B$4:$B$2103,DATA!$F$4:$F$2103,0,0,1),0))</f>
        <v>59273.9</v>
      </c>
      <c r="J1153" s="53">
        <f t="shared" si="1"/>
        <v>0</v>
      </c>
      <c r="K1153" s="52">
        <f t="array" ref="K1153">IF(B1153="","",IFERROR(XLOOKUP(B1153,DATA!$B$4:$B$2103,DATA!$N$4:$N$2103,0,0,1),0))</f>
        <v>2</v>
      </c>
      <c r="L1153" s="86">
        <f t="shared" si="2"/>
        <v>0.005479452055</v>
      </c>
      <c r="M1153" s="52">
        <f t="array" ref="M1153">IF(B1153="","",IFERROR(XLOOKUP(B1153,DATA!$B$4:$B$2103,DATA!$P$4:$P$2103,0,0,1),0))</f>
        <v>0</v>
      </c>
      <c r="N1153" s="52">
        <f t="shared" si="3"/>
        <v>0</v>
      </c>
      <c r="O1153" s="52">
        <f t="shared" si="4"/>
        <v>0</v>
      </c>
      <c r="P1153" s="52">
        <f t="shared" si="5"/>
        <v>0</v>
      </c>
      <c r="Q1153" s="52" t="str">
        <f t="shared" si="6"/>
        <v>CRITICO</v>
      </c>
      <c r="R1153" s="52" t="str">
        <f t="shared" si="7"/>
        <v>PEDIR INMEDIATAMENTE</v>
      </c>
      <c r="S1153" s="52">
        <f t="shared" si="8"/>
        <v>0</v>
      </c>
      <c r="T1153" s="53">
        <f t="shared" si="9"/>
        <v>0</v>
      </c>
      <c r="U1153" s="52" t="str">
        <f t="array" ref="U1153">IF(B1153="","",IFERROR(XLOOKUP(B1153,DATA!$B$4:$B$2103,DATA!$M$4:$M$2103,"",0,1),""))</f>
        <v>C</v>
      </c>
      <c r="V1153" s="52" t="str">
        <f t="array" ref="V1153">IF(B1153="","",IFERROR(XLOOKUP(B1153,DATA!$B$4:$B$2103,DATA!$X$4:$X$2103,"",0,1),""))</f>
        <v>SU01C0103</v>
      </c>
      <c r="W1153" s="52" t="str">
        <f t="array" ref="W1153">IF(B1153="","",IFERROR(XLOOKUP(B1153,DATA!$B$4:$B$2103,DATA!$H$4:$H$2103,"",0,1),""))</f>
        <v>CARROCERIA</v>
      </c>
      <c r="X1153" s="52" t="str">
        <f t="shared" si="10"/>
        <v>4-BAJA</v>
      </c>
      <c r="Y1153" s="87">
        <f t="shared" si="11"/>
        <v>2.01153</v>
      </c>
      <c r="Z1153" s="52">
        <f t="shared" si="12"/>
        <v>80110275</v>
      </c>
    </row>
    <row r="1154" ht="15.75" customHeight="1">
      <c r="B1154" s="47">
        <f>IF(DATA!B1154="","",DATA!B1154)</f>
        <v>80110276</v>
      </c>
      <c r="C1154" s="47">
        <f t="array" ref="C1154">IF(B1154="","",IFERROR(XLOOKUP(B1154,DATA!$B$4:$B$2103,DATA!$D$4:$D$2103,"",0,1),""))</f>
        <v>11273012</v>
      </c>
      <c r="D1154" s="47" t="str">
        <f t="array" ref="D1154">IF(B1154="","",IFERROR(XLOOKUP(B1154,DATA!$B$4:$B$2103,DATA!$C$4:$C$2103,"",0,1),""))</f>
        <v>CONJUNTO CAVERNA ARCO CAPOTA PARAGOLPES BRT</v>
      </c>
      <c r="E1154" s="47">
        <f t="array" ref="E1154">IF(B1154="","",IFERROR(XLOOKUP(B1154,DATA!$B$4:$B$2103,DATA!$W$4:$W$2103,"",0,1),""))</f>
        <v>900603232</v>
      </c>
      <c r="F1154" s="47" t="str">
        <f t="array" ref="F1154">IF(B1154="","",IFERROR(XLOOKUP(E1154,PROVEEDORES!$A$2:$A$200,PROVEEDORES!$B$2:$B$200,"NO ENCONTRADO",0,1),""))</f>
        <v>COMERCIALIZADORA DE AUTOPARTES E INDUSTRIAL UNIVERSAL SAS</v>
      </c>
      <c r="G1154" s="47" t="str">
        <f t="array" ref="G1154">IF(B1154="","",IFERROR(XLOOKUP(B1154,DATA!$B$4:$B$2103,DATA!$L$4:$L$2103,"",0,1),""))</f>
        <v>UND</v>
      </c>
      <c r="H1154" s="47">
        <f t="array" ref="H1154">IF(B1154="","",IFERROR(XLOOKUP(B1154,DATA!$B$4:$B$2103,DATA!$E$4:$E$2103,0,0,1),0))</f>
        <v>0</v>
      </c>
      <c r="I1154" s="48">
        <f t="array" ref="I1154">IF(B1154="","",IFERROR(XLOOKUP(B1154,DATA!$B$4:$B$2103,DATA!$F$4:$F$2103,0,0,1),0))</f>
        <v>130430</v>
      </c>
      <c r="J1154" s="48">
        <f t="shared" si="1"/>
        <v>0</v>
      </c>
      <c r="K1154" s="47">
        <f t="array" ref="K1154">IF(B1154="","",IFERROR(XLOOKUP(B1154,DATA!$B$4:$B$2103,DATA!$N$4:$N$2103,0,0,1),0))</f>
        <v>1</v>
      </c>
      <c r="L1154" s="85">
        <f t="shared" si="2"/>
        <v>0.002739726027</v>
      </c>
      <c r="M1154" s="47">
        <f t="array" ref="M1154">IF(B1154="","",IFERROR(XLOOKUP(B1154,DATA!$B$4:$B$2103,DATA!$P$4:$P$2103,0,0,1),0))</f>
        <v>0</v>
      </c>
      <c r="N1154" s="47">
        <f t="shared" si="3"/>
        <v>0</v>
      </c>
      <c r="O1154" s="47">
        <f t="shared" si="4"/>
        <v>0</v>
      </c>
      <c r="P1154" s="47">
        <f t="shared" si="5"/>
        <v>0</v>
      </c>
      <c r="Q1154" s="47" t="str">
        <f t="shared" si="6"/>
        <v>CRITICO</v>
      </c>
      <c r="R1154" s="47" t="str">
        <f t="shared" si="7"/>
        <v>PEDIR INMEDIATAMENTE</v>
      </c>
      <c r="S1154" s="47">
        <f t="shared" si="8"/>
        <v>0</v>
      </c>
      <c r="T1154" s="48">
        <f t="shared" si="9"/>
        <v>0</v>
      </c>
      <c r="U1154" s="47" t="str">
        <f t="array" ref="U1154">IF(B1154="","",IFERROR(XLOOKUP(B1154,DATA!$B$4:$B$2103,DATA!$M$4:$M$2103,"",0,1),""))</f>
        <v>C</v>
      </c>
      <c r="V1154" s="47" t="str">
        <f t="array" ref="V1154">IF(B1154="","",IFERROR(XLOOKUP(B1154,DATA!$B$4:$B$2103,DATA!$X$4:$X$2103,"",0,1),""))</f>
        <v>SU01C0103</v>
      </c>
      <c r="W1154" s="47" t="str">
        <f t="array" ref="W1154">IF(B1154="","",IFERROR(XLOOKUP(B1154,DATA!$B$4:$B$2103,DATA!$H$4:$H$2103,"",0,1),""))</f>
        <v>CARROCERIA</v>
      </c>
      <c r="X1154" s="47" t="str">
        <f t="shared" si="10"/>
        <v>4-BAJA</v>
      </c>
      <c r="Y1154" s="65">
        <f t="shared" si="11"/>
        <v>1.01154</v>
      </c>
      <c r="Z1154" s="47">
        <f t="shared" si="12"/>
        <v>80110276</v>
      </c>
    </row>
    <row r="1155" ht="15.75" customHeight="1">
      <c r="B1155" s="52">
        <f>IF(DATA!B1155="","",DATA!B1155)</f>
        <v>80110277</v>
      </c>
      <c r="C1155" s="52">
        <f t="array" ref="C1155">IF(B1155="","",IFERROR(XLOOKUP(B1155,DATA!$B$4:$B$2103,DATA!$D$4:$D$2103,"",0,1),""))</f>
        <v>11331245</v>
      </c>
      <c r="D1155" s="52" t="str">
        <f t="array" ref="D1155">IF(B1155="","",IFERROR(XLOOKUP(B1155,DATA!$B$4:$B$2103,DATA!$C$4:$C$2103,"",0,1),""))</f>
        <v>CONJUNTO ARCO CAPOTA INFERIOR PARABRISA BRT</v>
      </c>
      <c r="E1155" s="52">
        <f t="array" ref="E1155">IF(B1155="","",IFERROR(XLOOKUP(B1155,DATA!$B$4:$B$2103,DATA!$W$4:$W$2103,"",0,1),""))</f>
        <v>900603232</v>
      </c>
      <c r="F1155" s="52" t="str">
        <f t="array" ref="F1155">IF(B1155="","",IFERROR(XLOOKUP(E1155,PROVEEDORES!$A$2:$A$200,PROVEEDORES!$B$2:$B$200,"NO ENCONTRADO",0,1),""))</f>
        <v>COMERCIALIZADORA DE AUTOPARTES E INDUSTRIAL UNIVERSAL SAS</v>
      </c>
      <c r="G1155" s="52" t="str">
        <f t="array" ref="G1155">IF(B1155="","",IFERROR(XLOOKUP(B1155,DATA!$B$4:$B$2103,DATA!$L$4:$L$2103,"",0,1),""))</f>
        <v>UND</v>
      </c>
      <c r="H1155" s="52">
        <f t="array" ref="H1155">IF(B1155="","",IFERROR(XLOOKUP(B1155,DATA!$B$4:$B$2103,DATA!$E$4:$E$2103,0,0,1),0))</f>
        <v>0</v>
      </c>
      <c r="I1155" s="53">
        <f t="array" ref="I1155">IF(B1155="","",IFERROR(XLOOKUP(B1155,DATA!$B$4:$B$2103,DATA!$F$4:$F$2103,0,0,1),0))</f>
        <v>561965.6</v>
      </c>
      <c r="J1155" s="53">
        <f t="shared" si="1"/>
        <v>0</v>
      </c>
      <c r="K1155" s="52">
        <f t="array" ref="K1155">IF(B1155="","",IFERROR(XLOOKUP(B1155,DATA!$B$4:$B$2103,DATA!$N$4:$N$2103,0,0,1),0))</f>
        <v>2</v>
      </c>
      <c r="L1155" s="86">
        <f t="shared" si="2"/>
        <v>0.005479452055</v>
      </c>
      <c r="M1155" s="52">
        <f t="array" ref="M1155">IF(B1155="","",IFERROR(XLOOKUP(B1155,DATA!$B$4:$B$2103,DATA!$P$4:$P$2103,0,0,1),0))</f>
        <v>0</v>
      </c>
      <c r="N1155" s="52">
        <f t="shared" si="3"/>
        <v>0</v>
      </c>
      <c r="O1155" s="52">
        <f t="shared" si="4"/>
        <v>0</v>
      </c>
      <c r="P1155" s="52">
        <f t="shared" si="5"/>
        <v>0</v>
      </c>
      <c r="Q1155" s="52" t="str">
        <f t="shared" si="6"/>
        <v>CRITICO</v>
      </c>
      <c r="R1155" s="52" t="str">
        <f t="shared" si="7"/>
        <v>PEDIR INMEDIATAMENTE</v>
      </c>
      <c r="S1155" s="52">
        <f t="shared" si="8"/>
        <v>0</v>
      </c>
      <c r="T1155" s="53">
        <f t="shared" si="9"/>
        <v>0</v>
      </c>
      <c r="U1155" s="52" t="str">
        <f t="array" ref="U1155">IF(B1155="","",IFERROR(XLOOKUP(B1155,DATA!$B$4:$B$2103,DATA!$M$4:$M$2103,"",0,1),""))</f>
        <v>A</v>
      </c>
      <c r="V1155" s="52" t="str">
        <f t="array" ref="V1155">IF(B1155="","",IFERROR(XLOOKUP(B1155,DATA!$B$4:$B$2103,DATA!$X$4:$X$2103,"",0,1),""))</f>
        <v>SU01C0103</v>
      </c>
      <c r="W1155" s="52" t="str">
        <f t="array" ref="W1155">IF(B1155="","",IFERROR(XLOOKUP(B1155,DATA!$B$4:$B$2103,DATA!$H$4:$H$2103,"",0,1),""))</f>
        <v>CARROCERIA</v>
      </c>
      <c r="X1155" s="52" t="str">
        <f t="shared" si="10"/>
        <v>1-MAXIMA</v>
      </c>
      <c r="Y1155" s="87">
        <f t="shared" si="11"/>
        <v>2.01155</v>
      </c>
      <c r="Z1155" s="52">
        <f t="shared" si="12"/>
        <v>80110277</v>
      </c>
    </row>
    <row r="1156" ht="15.75" customHeight="1">
      <c r="B1156" s="47">
        <f>IF(DATA!B1156="","",DATA!B1156)</f>
        <v>80110278</v>
      </c>
      <c r="C1156" s="47" t="str">
        <f t="array" ref="C1156">IF(B1156="","",IFERROR(XLOOKUP(B1156,DATA!$B$4:$B$2103,DATA!$D$4:$D$2103,"",0,1),""))</f>
        <v/>
      </c>
      <c r="D1156" s="47" t="str">
        <f t="array" ref="D1156">IF(B1156="","",IFERROR(XLOOKUP(B1156,DATA!$B$4:$B$2103,DATA!$C$4:$C$2103,"",0,1),""))</f>
        <v>BOMBONA SILLA OPERADOR</v>
      </c>
      <c r="E1156" s="47">
        <f t="array" ref="E1156">IF(B1156="","",IFERROR(XLOOKUP(B1156,DATA!$B$4:$B$2103,DATA!$W$4:$W$2103,"",0,1),""))</f>
        <v>901319175</v>
      </c>
      <c r="F1156" s="47" t="str">
        <f t="array" ref="F1156">IF(B1156="","",IFERROR(XLOOKUP(E1156,PROVEEDORES!$A$2:$A$200,PROVEEDORES!$B$2:$B$200,"NO ENCONTRADO",0,1),""))</f>
        <v>SMIDT SUMINISTRO MANTENIMIENTO INDUSTRIAL DE TRANSPORTE SAS</v>
      </c>
      <c r="G1156" s="47" t="str">
        <f t="array" ref="G1156">IF(B1156="","",IFERROR(XLOOKUP(B1156,DATA!$B$4:$B$2103,DATA!$L$4:$L$2103,"",0,1),""))</f>
        <v>UND</v>
      </c>
      <c r="H1156" s="47">
        <f t="array" ref="H1156">IF(B1156="","",IFERROR(XLOOKUP(B1156,DATA!$B$4:$B$2103,DATA!$E$4:$E$2103,0,0,1),0))</f>
        <v>0</v>
      </c>
      <c r="I1156" s="48">
        <f t="array" ref="I1156">IF(B1156="","",IFERROR(XLOOKUP(B1156,DATA!$B$4:$B$2103,DATA!$F$4:$F$2103,0,0,1),0))</f>
        <v>297500</v>
      </c>
      <c r="J1156" s="48">
        <f t="shared" si="1"/>
        <v>0</v>
      </c>
      <c r="K1156" s="47">
        <f t="array" ref="K1156">IF(B1156="","",IFERROR(XLOOKUP(B1156,DATA!$B$4:$B$2103,DATA!$N$4:$N$2103,0,0,1),0))</f>
        <v>1</v>
      </c>
      <c r="L1156" s="85">
        <f t="shared" si="2"/>
        <v>0.002739726027</v>
      </c>
      <c r="M1156" s="47">
        <f t="array" ref="M1156">IF(B1156="","",IFERROR(XLOOKUP(B1156,DATA!$B$4:$B$2103,DATA!$P$4:$P$2103,0,0,1),0))</f>
        <v>0</v>
      </c>
      <c r="N1156" s="47">
        <f t="shared" si="3"/>
        <v>0</v>
      </c>
      <c r="O1156" s="47">
        <f t="shared" si="4"/>
        <v>0</v>
      </c>
      <c r="P1156" s="47">
        <f t="shared" si="5"/>
        <v>0</v>
      </c>
      <c r="Q1156" s="47" t="str">
        <f t="shared" si="6"/>
        <v>CRITICO</v>
      </c>
      <c r="R1156" s="47" t="str">
        <f t="shared" si="7"/>
        <v>PEDIR INMEDIATAMENTE</v>
      </c>
      <c r="S1156" s="47">
        <f t="shared" si="8"/>
        <v>0</v>
      </c>
      <c r="T1156" s="48">
        <f t="shared" si="9"/>
        <v>0</v>
      </c>
      <c r="U1156" s="47" t="str">
        <f t="array" ref="U1156">IF(B1156="","",IFERROR(XLOOKUP(B1156,DATA!$B$4:$B$2103,DATA!$M$4:$M$2103,"",0,1),""))</f>
        <v>B</v>
      </c>
      <c r="V1156" s="47" t="str">
        <f t="array" ref="V1156">IF(B1156="","",IFERROR(XLOOKUP(B1156,DATA!$B$4:$B$2103,DATA!$X$4:$X$2103,"",0,1),""))</f>
        <v>SU01D0102</v>
      </c>
      <c r="W1156" s="47" t="str">
        <f t="array" ref="W1156">IF(B1156="","",IFERROR(XLOOKUP(B1156,DATA!$B$4:$B$2103,DATA!$H$4:$H$2103,"",0,1),""))</f>
        <v>CARROCERIA</v>
      </c>
      <c r="X1156" s="47" t="str">
        <f t="shared" si="10"/>
        <v>3-MEDIA</v>
      </c>
      <c r="Y1156" s="65">
        <f t="shared" si="11"/>
        <v>1.01156</v>
      </c>
      <c r="Z1156" s="47">
        <f t="shared" si="12"/>
        <v>80110278</v>
      </c>
    </row>
    <row r="1157" ht="15.75" customHeight="1">
      <c r="B1157" s="52">
        <f>IF(DATA!B1157="","",DATA!B1157)</f>
        <v>80110279</v>
      </c>
      <c r="C1157" s="52" t="str">
        <f t="array" ref="C1157">IF(B1157="","",IFERROR(XLOOKUP(B1157,DATA!$B$4:$B$2103,DATA!$D$4:$D$2103,"",0,1),""))</f>
        <v/>
      </c>
      <c r="D1157" s="52" t="str">
        <f t="array" ref="D1157">IF(B1157="","",IFERROR(XLOOKUP(B1157,DATA!$B$4:$B$2103,DATA!$C$4:$C$2103,"",0,1),""))</f>
        <v>ASPERSOR AGUA LIMPIABRISAS DERECHO</v>
      </c>
      <c r="E1157" s="52">
        <f t="array" ref="E1157">IF(B1157="","",IFERROR(XLOOKUP(B1157,DATA!$B$4:$B$2103,DATA!$W$4:$W$2103,"",0,1),""))</f>
        <v>901327111</v>
      </c>
      <c r="F1157" s="52" t="str">
        <f t="array" ref="F1157">IF(B1157="","",IFERROR(XLOOKUP(E1157,PROVEEDORES!$A$2:$A$200,PROVEEDORES!$B$2:$B$200,"NO ENCONTRADO",0,1),""))</f>
        <v>TORNOHIMEC SAS</v>
      </c>
      <c r="G1157" s="52" t="str">
        <f t="array" ref="G1157">IF(B1157="","",IFERROR(XLOOKUP(B1157,DATA!$B$4:$B$2103,DATA!$L$4:$L$2103,"",0,1),""))</f>
        <v>UND</v>
      </c>
      <c r="H1157" s="52">
        <f t="array" ref="H1157">IF(B1157="","",IFERROR(XLOOKUP(B1157,DATA!$B$4:$B$2103,DATA!$E$4:$E$2103,0,0,1),0))</f>
        <v>8</v>
      </c>
      <c r="I1157" s="53">
        <f t="array" ref="I1157">IF(B1157="","",IFERROR(XLOOKUP(B1157,DATA!$B$4:$B$2103,DATA!$F$4:$F$2103,0,0,1),0))</f>
        <v>35670.25</v>
      </c>
      <c r="J1157" s="53">
        <f t="shared" si="1"/>
        <v>285362</v>
      </c>
      <c r="K1157" s="52">
        <f t="array" ref="K1157">IF(B1157="","",IFERROR(XLOOKUP(B1157,DATA!$B$4:$B$2103,DATA!$N$4:$N$2103,0,0,1),0))</f>
        <v>118</v>
      </c>
      <c r="L1157" s="86">
        <f t="shared" si="2"/>
        <v>0.3232876712</v>
      </c>
      <c r="M1157" s="52">
        <f t="array" ref="M1157">IF(B1157="","",IFERROR(XLOOKUP(B1157,DATA!$B$4:$B$2103,DATA!$P$4:$P$2103,0,0,1),0))</f>
        <v>0</v>
      </c>
      <c r="N1157" s="52">
        <f t="shared" si="3"/>
        <v>1</v>
      </c>
      <c r="O1157" s="52">
        <f t="shared" si="4"/>
        <v>3</v>
      </c>
      <c r="P1157" s="52">
        <f t="shared" si="5"/>
        <v>25</v>
      </c>
      <c r="Q1157" s="52" t="str">
        <f t="shared" si="6"/>
        <v>OPTIMO</v>
      </c>
      <c r="R1157" s="52" t="str">
        <f t="shared" si="7"/>
        <v>NIVEL OPTIMO</v>
      </c>
      <c r="S1157" s="52">
        <f t="shared" si="8"/>
        <v>0</v>
      </c>
      <c r="T1157" s="53">
        <f t="shared" si="9"/>
        <v>0</v>
      </c>
      <c r="U1157" s="52" t="str">
        <f t="array" ref="U1157">IF(B1157="","",IFERROR(XLOOKUP(B1157,DATA!$B$4:$B$2103,DATA!$M$4:$M$2103,"",0,1),""))</f>
        <v>A</v>
      </c>
      <c r="V1157" s="52" t="str">
        <f t="array" ref="V1157">IF(B1157="","",IFERROR(XLOOKUP(B1157,DATA!$B$4:$B$2103,DATA!$X$4:$X$2103,"",0,1),""))</f>
        <v>SU01D0102</v>
      </c>
      <c r="W1157" s="52" t="str">
        <f t="array" ref="W1157">IF(B1157="","",IFERROR(XLOOKUP(B1157,DATA!$B$4:$B$2103,DATA!$H$4:$H$2103,"",0,1),""))</f>
        <v>CARROCERIA</v>
      </c>
      <c r="X1157" s="52" t="str">
        <f t="shared" si="10"/>
        <v>2-ALTA</v>
      </c>
      <c r="Y1157" s="87" t="str">
        <f t="shared" si="11"/>
        <v/>
      </c>
      <c r="Z1157" s="52" t="str">
        <f t="shared" si="12"/>
        <v/>
      </c>
    </row>
    <row r="1158" ht="15.75" customHeight="1">
      <c r="B1158" s="47">
        <f>IF(DATA!B1158="","",DATA!B1158)</f>
        <v>80110280</v>
      </c>
      <c r="C1158" s="47" t="str">
        <f t="array" ref="C1158">IF(B1158="","",IFERROR(XLOOKUP(B1158,DATA!$B$4:$B$2103,DATA!$D$4:$D$2103,"",0,1),""))</f>
        <v/>
      </c>
      <c r="D1158" s="47" t="str">
        <f t="array" ref="D1158">IF(B1158="","",IFERROR(XLOOKUP(B1158,DATA!$B$4:$B$2103,DATA!$C$4:$C$2103,"",0,1),""))</f>
        <v>ASPERSOR AGUA LIMPIABRISAS IZQUIERDO</v>
      </c>
      <c r="E1158" s="47">
        <f t="array" ref="E1158">IF(B1158="","",IFERROR(XLOOKUP(B1158,DATA!$B$4:$B$2103,DATA!$W$4:$W$2103,"",0,1),""))</f>
        <v>901327111</v>
      </c>
      <c r="F1158" s="47" t="str">
        <f t="array" ref="F1158">IF(B1158="","",IFERROR(XLOOKUP(E1158,PROVEEDORES!$A$2:$A$200,PROVEEDORES!$B$2:$B$200,"NO ENCONTRADO",0,1),""))</f>
        <v>TORNOHIMEC SAS</v>
      </c>
      <c r="G1158" s="47" t="str">
        <f t="array" ref="G1158">IF(B1158="","",IFERROR(XLOOKUP(B1158,DATA!$B$4:$B$2103,DATA!$L$4:$L$2103,"",0,1),""))</f>
        <v>UND</v>
      </c>
      <c r="H1158" s="47">
        <f t="array" ref="H1158">IF(B1158="","",IFERROR(XLOOKUP(B1158,DATA!$B$4:$B$2103,DATA!$E$4:$E$2103,0,0,1),0))</f>
        <v>7</v>
      </c>
      <c r="I1158" s="48">
        <f t="array" ref="I1158">IF(B1158="","",IFERROR(XLOOKUP(B1158,DATA!$B$4:$B$2103,DATA!$F$4:$F$2103,0,0,1),0))</f>
        <v>35670.25</v>
      </c>
      <c r="J1158" s="48">
        <f t="shared" si="1"/>
        <v>249691.75</v>
      </c>
      <c r="K1158" s="47">
        <f t="array" ref="K1158">IF(B1158="","",IFERROR(XLOOKUP(B1158,DATA!$B$4:$B$2103,DATA!$N$4:$N$2103,0,0,1),0))</f>
        <v>102</v>
      </c>
      <c r="L1158" s="85">
        <f t="shared" si="2"/>
        <v>0.2794520548</v>
      </c>
      <c r="M1158" s="47">
        <f t="array" ref="M1158">IF(B1158="","",IFERROR(XLOOKUP(B1158,DATA!$B$4:$B$2103,DATA!$P$4:$P$2103,0,0,1),0))</f>
        <v>0</v>
      </c>
      <c r="N1158" s="47">
        <f t="shared" si="3"/>
        <v>1</v>
      </c>
      <c r="O1158" s="47">
        <f t="shared" si="4"/>
        <v>3</v>
      </c>
      <c r="P1158" s="47">
        <f t="shared" si="5"/>
        <v>25</v>
      </c>
      <c r="Q1158" s="47" t="str">
        <f t="shared" si="6"/>
        <v>OPTIMO</v>
      </c>
      <c r="R1158" s="47" t="str">
        <f t="shared" si="7"/>
        <v>NIVEL OPTIMO</v>
      </c>
      <c r="S1158" s="47">
        <f t="shared" si="8"/>
        <v>0</v>
      </c>
      <c r="T1158" s="48">
        <f t="shared" si="9"/>
        <v>0</v>
      </c>
      <c r="U1158" s="47" t="str">
        <f t="array" ref="U1158">IF(B1158="","",IFERROR(XLOOKUP(B1158,DATA!$B$4:$B$2103,DATA!$M$4:$M$2103,"",0,1),""))</f>
        <v>A</v>
      </c>
      <c r="V1158" s="47" t="str">
        <f t="array" ref="V1158">IF(B1158="","",IFERROR(XLOOKUP(B1158,DATA!$B$4:$B$2103,DATA!$X$4:$X$2103,"",0,1),""))</f>
        <v>SU01D0102</v>
      </c>
      <c r="W1158" s="47" t="str">
        <f t="array" ref="W1158">IF(B1158="","",IFERROR(XLOOKUP(B1158,DATA!$B$4:$B$2103,DATA!$H$4:$H$2103,"",0,1),""))</f>
        <v>CARROCERIA</v>
      </c>
      <c r="X1158" s="47" t="str">
        <f t="shared" si="10"/>
        <v>2-ALTA</v>
      </c>
      <c r="Y1158" s="65" t="str">
        <f t="shared" si="11"/>
        <v/>
      </c>
      <c r="Z1158" s="47" t="str">
        <f t="shared" si="12"/>
        <v/>
      </c>
    </row>
    <row r="1159" ht="15.75" customHeight="1">
      <c r="B1159" s="52">
        <f>IF(DATA!B1159="","",DATA!B1159)</f>
        <v>80110281</v>
      </c>
      <c r="C1159" s="52">
        <f t="array" ref="C1159">IF(B1159="","",IFERROR(XLOOKUP(B1159,DATA!$B$4:$B$2103,DATA!$D$4:$D$2103,"",0,1),""))</f>
        <v>10229321</v>
      </c>
      <c r="D1159" s="52" t="str">
        <f t="array" ref="D1159">IF(B1159="","",IFERROR(XLOOKUP(B1159,DATA!$B$4:$B$2103,DATA!$C$4:$C$2103,"",0,1),""))</f>
        <v>LUBRICANTE GRAFITO</v>
      </c>
      <c r="E1159" s="52">
        <f t="array" ref="E1159">IF(B1159="","",IFERROR(XLOOKUP(B1159,DATA!$B$4:$B$2103,DATA!$W$4:$W$2103,"",0,1),""))</f>
        <v>890915475</v>
      </c>
      <c r="F1159" s="52" t="str">
        <f t="array" ref="F1159">IF(B1159="","",IFERROR(XLOOKUP(E1159,PROVEEDORES!$A$2:$A$200,PROVEEDORES!$B$2:$B$200,"NO ENCONTRADO",0,1),""))</f>
        <v>EMPAQUETADURAS Y EMPAQUES S.A.</v>
      </c>
      <c r="G1159" s="52" t="str">
        <f t="array" ref="G1159">IF(B1159="","",IFERROR(XLOOKUP(B1159,DATA!$B$4:$B$2103,DATA!$L$4:$L$2103,"",0,1),""))</f>
        <v>UND</v>
      </c>
      <c r="H1159" s="52">
        <f t="array" ref="H1159">IF(B1159="","",IFERROR(XLOOKUP(B1159,DATA!$B$4:$B$2103,DATA!$E$4:$E$2103,0,0,1),0))</f>
        <v>0</v>
      </c>
      <c r="I1159" s="53">
        <f t="array" ref="I1159">IF(B1159="","",IFERROR(XLOOKUP(B1159,DATA!$B$4:$B$2103,DATA!$F$4:$F$2103,0,0,1),0))</f>
        <v>43595.65</v>
      </c>
      <c r="J1159" s="53">
        <f t="shared" si="1"/>
        <v>0</v>
      </c>
      <c r="K1159" s="52">
        <f t="array" ref="K1159">IF(B1159="","",IFERROR(XLOOKUP(B1159,DATA!$B$4:$B$2103,DATA!$N$4:$N$2103,0,0,1),0))</f>
        <v>35</v>
      </c>
      <c r="L1159" s="86">
        <f t="shared" si="2"/>
        <v>0.09589041096</v>
      </c>
      <c r="M1159" s="52">
        <f t="array" ref="M1159">IF(B1159="","",IFERROR(XLOOKUP(B1159,DATA!$B$4:$B$2103,DATA!$P$4:$P$2103,0,0,1),0))</f>
        <v>0</v>
      </c>
      <c r="N1159" s="52">
        <f t="shared" si="3"/>
        <v>0</v>
      </c>
      <c r="O1159" s="52">
        <f t="shared" si="4"/>
        <v>1</v>
      </c>
      <c r="P1159" s="52">
        <f t="shared" si="5"/>
        <v>0</v>
      </c>
      <c r="Q1159" s="52" t="str">
        <f t="shared" si="6"/>
        <v>CRITICO</v>
      </c>
      <c r="R1159" s="52" t="str">
        <f t="shared" si="7"/>
        <v>PEDIR INMEDIATAMENTE</v>
      </c>
      <c r="S1159" s="52">
        <f t="shared" si="8"/>
        <v>1</v>
      </c>
      <c r="T1159" s="53">
        <f t="shared" si="9"/>
        <v>43595.65</v>
      </c>
      <c r="U1159" s="52" t="str">
        <f t="array" ref="U1159">IF(B1159="","",IFERROR(XLOOKUP(B1159,DATA!$B$4:$B$2103,DATA!$M$4:$M$2103,"",0,1),""))</f>
        <v>A</v>
      </c>
      <c r="V1159" s="52" t="str">
        <f t="array" ref="V1159">IF(B1159="","",IFERROR(XLOOKUP(B1159,DATA!$B$4:$B$2103,DATA!$X$4:$X$2103,"",0,1),""))</f>
        <v>SU01D0102</v>
      </c>
      <c r="W1159" s="52" t="str">
        <f t="array" ref="W1159">IF(B1159="","",IFERROR(XLOOKUP(B1159,DATA!$B$4:$B$2103,DATA!$H$4:$H$2103,"",0,1),""))</f>
        <v>CARROCERIA</v>
      </c>
      <c r="X1159" s="52" t="str">
        <f t="shared" si="10"/>
        <v>1-MAXIMA</v>
      </c>
      <c r="Y1159" s="87">
        <f t="shared" si="11"/>
        <v>35.01159</v>
      </c>
      <c r="Z1159" s="52">
        <f t="shared" si="12"/>
        <v>80110281</v>
      </c>
    </row>
    <row r="1160" ht="15.75" customHeight="1">
      <c r="B1160" s="47">
        <f>IF(DATA!B1160="","",DATA!B1160)</f>
        <v>80110282</v>
      </c>
      <c r="C1160" s="47" t="str">
        <f t="array" ref="C1160">IF(B1160="","",IFERROR(XLOOKUP(B1160,DATA!$B$4:$B$2103,DATA!$D$4:$D$2103,"",0,1),""))</f>
        <v/>
      </c>
      <c r="D1160" s="47" t="str">
        <f t="array" ref="D1160">IF(B1160="","",IFERROR(XLOOKUP(B1160,DATA!$B$4:$B$2103,DATA!$C$4:$C$2103,"",0,1),""))</f>
        <v>SOLDADURA ESTAÑO 60/40 (450 GR)</v>
      </c>
      <c r="E1160" s="47">
        <f t="array" ref="E1160">IF(B1160="","",IFERROR(XLOOKUP(B1160,DATA!$B$4:$B$2103,DATA!$W$4:$W$2103,"",0,1),""))</f>
        <v>830037039</v>
      </c>
      <c r="F1160" s="47" t="str">
        <f t="array" ref="F1160">IF(B1160="","",IFERROR(XLOOKUP(E1160,PROVEEDORES!$A$2:$A$200,PROVEEDORES!$B$2:$B$200,"NO ENCONTRADO",0,1),""))</f>
        <v>FERRETERIA LUIS PENAGOS SAS</v>
      </c>
      <c r="G1160" s="47" t="str">
        <f t="array" ref="G1160">IF(B1160="","",IFERROR(XLOOKUP(B1160,DATA!$B$4:$B$2103,DATA!$L$4:$L$2103,"",0,1),""))</f>
        <v>UND</v>
      </c>
      <c r="H1160" s="47">
        <f t="array" ref="H1160">IF(B1160="","",IFERROR(XLOOKUP(B1160,DATA!$B$4:$B$2103,DATA!$E$4:$E$2103,0,0,1),0))</f>
        <v>1</v>
      </c>
      <c r="I1160" s="48">
        <f t="array" ref="I1160">IF(B1160="","",IFERROR(XLOOKUP(B1160,DATA!$B$4:$B$2103,DATA!$F$4:$F$2103,0,0,1),0))</f>
        <v>109999.6</v>
      </c>
      <c r="J1160" s="48">
        <f t="shared" si="1"/>
        <v>109999.6</v>
      </c>
      <c r="K1160" s="47">
        <f t="array" ref="K1160">IF(B1160="","",IFERROR(XLOOKUP(B1160,DATA!$B$4:$B$2103,DATA!$N$4:$N$2103,0,0,1),0))</f>
        <v>6</v>
      </c>
      <c r="L1160" s="85">
        <f t="shared" si="2"/>
        <v>0.01643835616</v>
      </c>
      <c r="M1160" s="47">
        <f t="array" ref="M1160">IF(B1160="","",IFERROR(XLOOKUP(B1160,DATA!$B$4:$B$2103,DATA!$P$4:$P$2103,0,0,1),0))</f>
        <v>0</v>
      </c>
      <c r="N1160" s="47">
        <f t="shared" si="3"/>
        <v>0</v>
      </c>
      <c r="O1160" s="47">
        <f t="shared" si="4"/>
        <v>0</v>
      </c>
      <c r="P1160" s="47">
        <f t="shared" si="5"/>
        <v>61</v>
      </c>
      <c r="Q1160" s="47" t="str">
        <f t="shared" si="6"/>
        <v>OPTIMO</v>
      </c>
      <c r="R1160" s="47" t="str">
        <f t="shared" si="7"/>
        <v>NIVEL OPTIMO</v>
      </c>
      <c r="S1160" s="47">
        <f t="shared" si="8"/>
        <v>0</v>
      </c>
      <c r="T1160" s="48">
        <f t="shared" si="9"/>
        <v>0</v>
      </c>
      <c r="U1160" s="47" t="str">
        <f t="array" ref="U1160">IF(B1160="","",IFERROR(XLOOKUP(B1160,DATA!$B$4:$B$2103,DATA!$M$4:$M$2103,"",0,1),""))</f>
        <v>A</v>
      </c>
      <c r="V1160" s="47" t="str">
        <f t="array" ref="V1160">IF(B1160="","",IFERROR(XLOOKUP(B1160,DATA!$B$4:$B$2103,DATA!$X$4:$X$2103,"",0,1),""))</f>
        <v>SU01D0104</v>
      </c>
      <c r="W1160" s="47" t="str">
        <f t="array" ref="W1160">IF(B1160="","",IFERROR(XLOOKUP(B1160,DATA!$B$4:$B$2103,DATA!$H$4:$H$2103,"",0,1),""))</f>
        <v>ELECTRICIDAD</v>
      </c>
      <c r="X1160" s="47" t="str">
        <f t="shared" si="10"/>
        <v>2-ALTA</v>
      </c>
      <c r="Y1160" s="65" t="str">
        <f t="shared" si="11"/>
        <v/>
      </c>
      <c r="Z1160" s="47" t="str">
        <f t="shared" si="12"/>
        <v/>
      </c>
    </row>
    <row r="1161" ht="15.75" customHeight="1">
      <c r="B1161" s="52">
        <f>IF(DATA!B1161="","",DATA!B1161)</f>
        <v>80110283</v>
      </c>
      <c r="C1161" s="52" t="str">
        <f t="array" ref="C1161">IF(B1161="","",IFERROR(XLOOKUP(B1161,DATA!$B$4:$B$2103,DATA!$D$4:$D$2103,"",0,1),""))</f>
        <v/>
      </c>
      <c r="D1161" s="52" t="str">
        <f t="array" ref="D1161">IF(B1161="","",IFERROR(XLOOKUP(B1161,DATA!$B$4:$B$2103,DATA!$C$4:$C$2103,"",0,1),""))</f>
        <v>PASTA PARA SOLDAR ESTAÑO</v>
      </c>
      <c r="E1161" s="52">
        <f t="array" ref="E1161">IF(B1161="","",IFERROR(XLOOKUP(B1161,DATA!$B$4:$B$2103,DATA!$W$4:$W$2103,"",0,1),""))</f>
        <v>830037039</v>
      </c>
      <c r="F1161" s="52" t="str">
        <f t="array" ref="F1161">IF(B1161="","",IFERROR(XLOOKUP(E1161,PROVEEDORES!$A$2:$A$200,PROVEEDORES!$B$2:$B$200,"NO ENCONTRADO",0,1),""))</f>
        <v>FERRETERIA LUIS PENAGOS SAS</v>
      </c>
      <c r="G1161" s="52" t="str">
        <f t="array" ref="G1161">IF(B1161="","",IFERROR(XLOOKUP(B1161,DATA!$B$4:$B$2103,DATA!$L$4:$L$2103,"",0,1),""))</f>
        <v>UND</v>
      </c>
      <c r="H1161" s="52">
        <f t="array" ref="H1161">IF(B1161="","",IFERROR(XLOOKUP(B1161,DATA!$B$4:$B$2103,DATA!$E$4:$E$2103,0,0,1),0))</f>
        <v>4</v>
      </c>
      <c r="I1161" s="53">
        <f t="array" ref="I1161">IF(B1161="","",IFERROR(XLOOKUP(B1161,DATA!$B$4:$B$2103,DATA!$F$4:$F$2103,0,0,1),0))</f>
        <v>9401</v>
      </c>
      <c r="J1161" s="53">
        <f t="shared" si="1"/>
        <v>37604</v>
      </c>
      <c r="K1161" s="52">
        <f t="array" ref="K1161">IF(B1161="","",IFERROR(XLOOKUP(B1161,DATA!$B$4:$B$2103,DATA!$N$4:$N$2103,0,0,1),0))</f>
        <v>5</v>
      </c>
      <c r="L1161" s="86">
        <f t="shared" si="2"/>
        <v>0.01369863014</v>
      </c>
      <c r="M1161" s="52">
        <f t="array" ref="M1161">IF(B1161="","",IFERROR(XLOOKUP(B1161,DATA!$B$4:$B$2103,DATA!$P$4:$P$2103,0,0,1),0))</f>
        <v>0</v>
      </c>
      <c r="N1161" s="52">
        <f t="shared" si="3"/>
        <v>0</v>
      </c>
      <c r="O1161" s="52">
        <f t="shared" si="4"/>
        <v>0</v>
      </c>
      <c r="P1161" s="52">
        <f t="shared" si="5"/>
        <v>292</v>
      </c>
      <c r="Q1161" s="52" t="str">
        <f t="shared" si="6"/>
        <v>EXCESO</v>
      </c>
      <c r="R1161" s="52" t="str">
        <f t="shared" si="7"/>
        <v>EVALUAR REDUCCION</v>
      </c>
      <c r="S1161" s="52">
        <f t="shared" si="8"/>
        <v>0</v>
      </c>
      <c r="T1161" s="53">
        <f t="shared" si="9"/>
        <v>0</v>
      </c>
      <c r="U1161" s="52" t="str">
        <f t="array" ref="U1161">IF(B1161="","",IFERROR(XLOOKUP(B1161,DATA!$B$4:$B$2103,DATA!$M$4:$M$2103,"",0,1),""))</f>
        <v>A</v>
      </c>
      <c r="V1161" s="52" t="str">
        <f t="array" ref="V1161">IF(B1161="","",IFERROR(XLOOKUP(B1161,DATA!$B$4:$B$2103,DATA!$X$4:$X$2103,"",0,1),""))</f>
        <v>SU01D0104</v>
      </c>
      <c r="W1161" s="52" t="str">
        <f t="array" ref="W1161">IF(B1161="","",IFERROR(XLOOKUP(B1161,DATA!$B$4:$B$2103,DATA!$H$4:$H$2103,"",0,1),""))</f>
        <v>ELECTRICIDAD</v>
      </c>
      <c r="X1161" s="52" t="str">
        <f t="shared" si="10"/>
        <v>2-ALTA</v>
      </c>
      <c r="Y1161" s="87" t="str">
        <f t="shared" si="11"/>
        <v/>
      </c>
      <c r="Z1161" s="52" t="str">
        <f t="shared" si="12"/>
        <v/>
      </c>
    </row>
    <row r="1162" ht="15.75" customHeight="1">
      <c r="B1162" s="47">
        <f>IF(DATA!B1162="","",DATA!B1162)</f>
        <v>80110284</v>
      </c>
      <c r="C1162" s="47">
        <f t="array" ref="C1162">IF(B1162="","",IFERROR(XLOOKUP(B1162,DATA!$B$4:$B$2103,DATA!$D$4:$D$2103,"",0,1),""))</f>
        <v>10747968</v>
      </c>
      <c r="D1162" s="47" t="str">
        <f t="array" ref="D1162">IF(B1162="","",IFERROR(XLOOKUP(B1162,DATA!$B$4:$B$2103,DATA!$C$4:$C$2103,"",0,1),""))</f>
        <v>PERFIL DE ALUMINIO 3/4 (ANGULO RANURADO)</v>
      </c>
      <c r="E1162" s="47">
        <f t="array" ref="E1162">IF(B1162="","",IFERROR(XLOOKUP(B1162,DATA!$B$4:$B$2103,DATA!$W$4:$W$2103,"",0,1),""))</f>
        <v>900664298</v>
      </c>
      <c r="F1162" s="47" t="str">
        <f t="array" ref="F1162">IF(B1162="","",IFERROR(XLOOKUP(E1162,PROVEEDORES!$A$2:$A$200,PROVEEDORES!$B$2:$B$200,"NO ENCONTRADO",0,1),""))</f>
        <v>SOLUCIONES INTEGRALES PARA CARROCERIAS SOCIEDAD POR ACCIONES SIMPLIFICADA</v>
      </c>
      <c r="G1162" s="47" t="str">
        <f t="array" ref="G1162">IF(B1162="","",IFERROR(XLOOKUP(B1162,DATA!$B$4:$B$2103,DATA!$L$4:$L$2103,"",0,1),""))</f>
        <v>M</v>
      </c>
      <c r="H1162" s="47">
        <f t="array" ref="H1162">IF(B1162="","",IFERROR(XLOOKUP(B1162,DATA!$B$4:$B$2103,DATA!$E$4:$E$2103,0,0,1),0))</f>
        <v>12</v>
      </c>
      <c r="I1162" s="48">
        <f t="array" ref="I1162">IF(B1162="","",IFERROR(XLOOKUP(B1162,DATA!$B$4:$B$2103,DATA!$F$4:$F$2103,0,0,1),0))</f>
        <v>5355</v>
      </c>
      <c r="J1162" s="48">
        <f t="shared" si="1"/>
        <v>64260</v>
      </c>
      <c r="K1162" s="47">
        <f t="array" ref="K1162">IF(B1162="","",IFERROR(XLOOKUP(B1162,DATA!$B$4:$B$2103,DATA!$N$4:$N$2103,0,0,1),0))</f>
        <v>184</v>
      </c>
      <c r="L1162" s="85">
        <f t="shared" si="2"/>
        <v>0.504109589</v>
      </c>
      <c r="M1162" s="47">
        <f t="array" ref="M1162">IF(B1162="","",IFERROR(XLOOKUP(B1162,DATA!$B$4:$B$2103,DATA!$P$4:$P$2103,0,0,1),0))</f>
        <v>0</v>
      </c>
      <c r="N1162" s="47">
        <f t="shared" si="3"/>
        <v>2</v>
      </c>
      <c r="O1162" s="47">
        <f t="shared" si="4"/>
        <v>6</v>
      </c>
      <c r="P1162" s="47">
        <f t="shared" si="5"/>
        <v>24</v>
      </c>
      <c r="Q1162" s="47" t="str">
        <f t="shared" si="6"/>
        <v>PRECAUCION</v>
      </c>
      <c r="R1162" s="47" t="str">
        <f t="shared" si="7"/>
        <v>MONITOREAR 48H</v>
      </c>
      <c r="S1162" s="47">
        <f t="shared" si="8"/>
        <v>0</v>
      </c>
      <c r="T1162" s="48">
        <f t="shared" si="9"/>
        <v>0</v>
      </c>
      <c r="U1162" s="47" t="str">
        <f t="array" ref="U1162">IF(B1162="","",IFERROR(XLOOKUP(B1162,DATA!$B$4:$B$2103,DATA!$M$4:$M$2103,"",0,1),""))</f>
        <v>A</v>
      </c>
      <c r="V1162" s="47" t="str">
        <f t="array" ref="V1162">IF(B1162="","",IFERROR(XLOOKUP(B1162,DATA!$B$4:$B$2103,DATA!$X$4:$X$2103,"",0,1),""))</f>
        <v>SU01B0105</v>
      </c>
      <c r="W1162" s="47" t="str">
        <f t="array" ref="W1162">IF(B1162="","",IFERROR(XLOOKUP(B1162,DATA!$B$4:$B$2103,DATA!$H$4:$H$2103,"",0,1),""))</f>
        <v>CARROCERIA</v>
      </c>
      <c r="X1162" s="47" t="str">
        <f t="shared" si="10"/>
        <v>2-ALTA</v>
      </c>
      <c r="Y1162" s="65" t="str">
        <f t="shared" si="11"/>
        <v/>
      </c>
      <c r="Z1162" s="47" t="str">
        <f t="shared" si="12"/>
        <v/>
      </c>
    </row>
    <row r="1163" ht="15.75" customHeight="1">
      <c r="B1163" s="52">
        <f>IF(DATA!B1163="","",DATA!B1163)</f>
        <v>80110285</v>
      </c>
      <c r="C1163" s="52" t="str">
        <f t="array" ref="C1163">IF(B1163="","",IFERROR(XLOOKUP(B1163,DATA!$B$4:$B$2103,DATA!$D$4:$D$2103,"",0,1),""))</f>
        <v/>
      </c>
      <c r="D1163" s="52" t="str">
        <f t="array" ref="D1163">IF(B1163="","",IFERROR(XLOOKUP(B1163,DATA!$B$4:$B$2103,DATA!$C$4:$C$2103,"",0,1),""))</f>
        <v>GABINETE EXTINTOR</v>
      </c>
      <c r="E1163" s="52">
        <f t="array" ref="E1163">IF(B1163="","",IFERROR(XLOOKUP(B1163,DATA!$B$4:$B$2103,DATA!$W$4:$W$2103,"",0,1),""))</f>
        <v>830129239</v>
      </c>
      <c r="F1163" s="52" t="str">
        <f t="array" ref="F1163">IF(B1163="","",IFERROR(XLOOKUP(E1163,PROVEEDORES!$A$2:$A$200,PROVEEDORES!$B$2:$B$200,"NO ENCONTRADO",0,1),""))</f>
        <v>INDUSTRIAS GRAFICAS Y TERMOPLASTICAS SAS</v>
      </c>
      <c r="G1163" s="52" t="str">
        <f t="array" ref="G1163">IF(B1163="","",IFERROR(XLOOKUP(B1163,DATA!$B$4:$B$2103,DATA!$L$4:$L$2103,"",0,1),""))</f>
        <v>UND</v>
      </c>
      <c r="H1163" s="52">
        <f t="array" ref="H1163">IF(B1163="","",IFERROR(XLOOKUP(B1163,DATA!$B$4:$B$2103,DATA!$E$4:$E$2103,0,0,1),0))</f>
        <v>1</v>
      </c>
      <c r="I1163" s="53">
        <f t="array" ref="I1163">IF(B1163="","",IFERROR(XLOOKUP(B1163,DATA!$B$4:$B$2103,DATA!$F$4:$F$2103,0,0,1),0))</f>
        <v>119000</v>
      </c>
      <c r="J1163" s="53">
        <f t="shared" si="1"/>
        <v>119000</v>
      </c>
      <c r="K1163" s="52">
        <f t="array" ref="K1163">IF(B1163="","",IFERROR(XLOOKUP(B1163,DATA!$B$4:$B$2103,DATA!$N$4:$N$2103,0,0,1),0))</f>
        <v>262</v>
      </c>
      <c r="L1163" s="86">
        <f t="shared" si="2"/>
        <v>0.7178082192</v>
      </c>
      <c r="M1163" s="52">
        <f t="array" ref="M1163">IF(B1163="","",IFERROR(XLOOKUP(B1163,DATA!$B$4:$B$2103,DATA!$P$4:$P$2103,0,0,1),0))</f>
        <v>0</v>
      </c>
      <c r="N1163" s="52">
        <f t="shared" si="3"/>
        <v>3</v>
      </c>
      <c r="O1163" s="52">
        <f t="shared" si="4"/>
        <v>8</v>
      </c>
      <c r="P1163" s="52">
        <f t="shared" si="5"/>
        <v>1</v>
      </c>
      <c r="Q1163" s="52" t="str">
        <f t="shared" si="6"/>
        <v>REORDEN INMEDIATO</v>
      </c>
      <c r="R1163" s="52" t="str">
        <f t="shared" si="7"/>
        <v>GENERAR OC EN 24H</v>
      </c>
      <c r="S1163" s="52">
        <f t="shared" si="8"/>
        <v>7</v>
      </c>
      <c r="T1163" s="53">
        <f t="shared" si="9"/>
        <v>833000</v>
      </c>
      <c r="U1163" s="52" t="str">
        <f t="array" ref="U1163">IF(B1163="","",IFERROR(XLOOKUP(B1163,DATA!$B$4:$B$2103,DATA!$M$4:$M$2103,"",0,1),""))</f>
        <v>A</v>
      </c>
      <c r="V1163" s="52" t="str">
        <f t="array" ref="V1163">IF(B1163="","",IFERROR(XLOOKUP(B1163,DATA!$B$4:$B$2103,DATA!$X$4:$X$2103,"",0,1),""))</f>
        <v>SU01D0106</v>
      </c>
      <c r="W1163" s="52" t="str">
        <f t="array" ref="W1163">IF(B1163="","",IFERROR(XLOOKUP(B1163,DATA!$B$4:$B$2103,DATA!$H$4:$H$2103,"",0,1),""))</f>
        <v>CARROCERIA</v>
      </c>
      <c r="X1163" s="52" t="str">
        <f t="shared" si="10"/>
        <v>2-ALTA</v>
      </c>
      <c r="Y1163" s="87" t="str">
        <f t="shared" si="11"/>
        <v/>
      </c>
      <c r="Z1163" s="52" t="str">
        <f t="shared" si="12"/>
        <v/>
      </c>
    </row>
    <row r="1164" ht="15.75" customHeight="1">
      <c r="B1164" s="47">
        <f>IF(DATA!B1164="","",DATA!B1164)</f>
        <v>80110286</v>
      </c>
      <c r="C1164" s="47" t="str">
        <f t="array" ref="C1164">IF(B1164="","",IFERROR(XLOOKUP(B1164,DATA!$B$4:$B$2103,DATA!$D$4:$D$2103,"",0,1),""))</f>
        <v/>
      </c>
      <c r="D1164" s="47" t="str">
        <f t="array" ref="D1164">IF(B1164="","",IFERROR(XLOOKUP(B1164,DATA!$B$4:$B$2103,DATA!$C$4:$C$2103,"",0,1),""))</f>
        <v>TORNILLO TRILOBULAR M8*25</v>
      </c>
      <c r="E1164" s="47">
        <f t="array" ref="E1164">IF(B1164="","",IFERROR(XLOOKUP(B1164,DATA!$B$4:$B$2103,DATA!$W$4:$W$2103,"",0,1),""))</f>
        <v>901327111</v>
      </c>
      <c r="F1164" s="47" t="str">
        <f t="array" ref="F1164">IF(B1164="","",IFERROR(XLOOKUP(E1164,PROVEEDORES!$A$2:$A$200,PROVEEDORES!$B$2:$B$200,"NO ENCONTRADO",0,1),""))</f>
        <v>TORNOHIMEC SAS</v>
      </c>
      <c r="G1164" s="47" t="str">
        <f t="array" ref="G1164">IF(B1164="","",IFERROR(XLOOKUP(B1164,DATA!$B$4:$B$2103,DATA!$L$4:$L$2103,"",0,1),""))</f>
        <v>UND</v>
      </c>
      <c r="H1164" s="47">
        <f t="array" ref="H1164">IF(B1164="","",IFERROR(XLOOKUP(B1164,DATA!$B$4:$B$2103,DATA!$E$4:$E$2103,0,0,1),0))</f>
        <v>107</v>
      </c>
      <c r="I1164" s="48">
        <f t="array" ref="I1164">IF(B1164="","",IFERROR(XLOOKUP(B1164,DATA!$B$4:$B$2103,DATA!$F$4:$F$2103,0,0,1),0))</f>
        <v>919.6819</v>
      </c>
      <c r="J1164" s="48">
        <f t="shared" si="1"/>
        <v>98405.9633</v>
      </c>
      <c r="K1164" s="47">
        <f t="array" ref="K1164">IF(B1164="","",IFERROR(XLOOKUP(B1164,DATA!$B$4:$B$2103,DATA!$N$4:$N$2103,0,0,1),0))</f>
        <v>2723</v>
      </c>
      <c r="L1164" s="85">
        <f t="shared" si="2"/>
        <v>7.460273973</v>
      </c>
      <c r="M1164" s="47">
        <f t="array" ref="M1164">IF(B1164="","",IFERROR(XLOOKUP(B1164,DATA!$B$4:$B$2103,DATA!$P$4:$P$2103,0,0,1),0))</f>
        <v>0</v>
      </c>
      <c r="N1164" s="47">
        <f t="shared" si="3"/>
        <v>26</v>
      </c>
      <c r="O1164" s="47">
        <f t="shared" si="4"/>
        <v>78</v>
      </c>
      <c r="P1164" s="47">
        <f t="shared" si="5"/>
        <v>14</v>
      </c>
      <c r="Q1164" s="47" t="str">
        <f t="shared" si="6"/>
        <v>PRECAUCION</v>
      </c>
      <c r="R1164" s="47" t="str">
        <f t="shared" si="7"/>
        <v>MONITOREAR 48H</v>
      </c>
      <c r="S1164" s="47">
        <f t="shared" si="8"/>
        <v>0</v>
      </c>
      <c r="T1164" s="48">
        <f t="shared" si="9"/>
        <v>0</v>
      </c>
      <c r="U1164" s="47" t="str">
        <f t="array" ref="U1164">IF(B1164="","",IFERROR(XLOOKUP(B1164,DATA!$B$4:$B$2103,DATA!$M$4:$M$2103,"",0,1),""))</f>
        <v>A</v>
      </c>
      <c r="V1164" s="47" t="str">
        <f t="array" ref="V1164">IF(B1164="","",IFERROR(XLOOKUP(B1164,DATA!$B$4:$B$2103,DATA!$X$4:$X$2103,"",0,1),""))</f>
        <v>SU01D0202</v>
      </c>
      <c r="W1164" s="47" t="str">
        <f t="array" ref="W1164">IF(B1164="","",IFERROR(XLOOKUP(B1164,DATA!$B$4:$B$2103,DATA!$H$4:$H$2103,"",0,1),""))</f>
        <v>CARROCERIA</v>
      </c>
      <c r="X1164" s="47" t="str">
        <f t="shared" si="10"/>
        <v>2-ALTA</v>
      </c>
      <c r="Y1164" s="65" t="str">
        <f t="shared" si="11"/>
        <v/>
      </c>
      <c r="Z1164" s="47" t="str">
        <f t="shared" si="12"/>
        <v/>
      </c>
    </row>
    <row r="1165" ht="15.75" customHeight="1">
      <c r="B1165" s="52">
        <f>IF(DATA!B1165="","",DATA!B1165)</f>
        <v>80110287</v>
      </c>
      <c r="C1165" s="52" t="str">
        <f t="array" ref="C1165">IF(B1165="","",IFERROR(XLOOKUP(B1165,DATA!$B$4:$B$2103,DATA!$D$4:$D$2103,"",0,1),""))</f>
        <v/>
      </c>
      <c r="D1165" s="52" t="str">
        <f t="array" ref="D1165">IF(B1165="","",IFERROR(XLOOKUP(B1165,DATA!$B$4:$B$2103,DATA!$C$4:$C$2103,"",0,1),""))</f>
        <v>EMPAQUE ZUNCHO ACANALADO 2" 1/2</v>
      </c>
      <c r="E1165" s="52">
        <f t="array" ref="E1165">IF(B1165="","",IFERROR(XLOOKUP(B1165,DATA!$B$4:$B$2103,DATA!$W$4:$W$2103,"",0,1),""))</f>
        <v>900603232</v>
      </c>
      <c r="F1165" s="52" t="str">
        <f t="array" ref="F1165">IF(B1165="","",IFERROR(XLOOKUP(E1165,PROVEEDORES!$A$2:$A$200,PROVEEDORES!$B$2:$B$200,"NO ENCONTRADO",0,1),""))</f>
        <v>COMERCIALIZADORA DE AUTOPARTES E INDUSTRIAL UNIVERSAL SAS</v>
      </c>
      <c r="G1165" s="52" t="str">
        <f t="array" ref="G1165">IF(B1165="","",IFERROR(XLOOKUP(B1165,DATA!$B$4:$B$2103,DATA!$L$4:$L$2103,"",0,1),""))</f>
        <v>M</v>
      </c>
      <c r="H1165" s="52">
        <f t="array" ref="H1165">IF(B1165="","",IFERROR(XLOOKUP(B1165,DATA!$B$4:$B$2103,DATA!$E$4:$E$2103,0,0,1),0))</f>
        <v>38</v>
      </c>
      <c r="I1165" s="53">
        <f t="array" ref="I1165">IF(B1165="","",IFERROR(XLOOKUP(B1165,DATA!$B$4:$B$2103,DATA!$F$4:$F$2103,0,0,1),0))</f>
        <v>14161</v>
      </c>
      <c r="J1165" s="53">
        <f t="shared" si="1"/>
        <v>538118</v>
      </c>
      <c r="K1165" s="52">
        <f t="array" ref="K1165">IF(B1165="","",IFERROR(XLOOKUP(B1165,DATA!$B$4:$B$2103,DATA!$N$4:$N$2103,0,0,1),0))</f>
        <v>21</v>
      </c>
      <c r="L1165" s="86">
        <f t="shared" si="2"/>
        <v>0.05753424658</v>
      </c>
      <c r="M1165" s="52">
        <f t="array" ref="M1165">IF(B1165="","",IFERROR(XLOOKUP(B1165,DATA!$B$4:$B$2103,DATA!$P$4:$P$2103,0,0,1),0))</f>
        <v>0</v>
      </c>
      <c r="N1165" s="52">
        <f t="shared" si="3"/>
        <v>0</v>
      </c>
      <c r="O1165" s="52">
        <f t="shared" si="4"/>
        <v>0</v>
      </c>
      <c r="P1165" s="52">
        <f t="shared" si="5"/>
        <v>660</v>
      </c>
      <c r="Q1165" s="52" t="str">
        <f t="shared" si="6"/>
        <v>EXCESO</v>
      </c>
      <c r="R1165" s="52" t="str">
        <f t="shared" si="7"/>
        <v>EVALUAR REDUCCION</v>
      </c>
      <c r="S1165" s="52">
        <f t="shared" si="8"/>
        <v>0</v>
      </c>
      <c r="T1165" s="53">
        <f t="shared" si="9"/>
        <v>0</v>
      </c>
      <c r="U1165" s="52" t="str">
        <f t="array" ref="U1165">IF(B1165="","",IFERROR(XLOOKUP(B1165,DATA!$B$4:$B$2103,DATA!$M$4:$M$2103,"",0,1),""))</f>
        <v>B</v>
      </c>
      <c r="V1165" s="52" t="str">
        <f t="array" ref="V1165">IF(B1165="","",IFERROR(XLOOKUP(B1165,DATA!$B$4:$B$2103,DATA!$X$4:$X$2103,"",0,1),""))</f>
        <v>SU01D0108</v>
      </c>
      <c r="W1165" s="52" t="str">
        <f t="array" ref="W1165">IF(B1165="","",IFERROR(XLOOKUP(B1165,DATA!$B$4:$B$2103,DATA!$H$4:$H$2103,"",0,1),""))</f>
        <v>CARROCERIA</v>
      </c>
      <c r="X1165" s="52" t="str">
        <f t="shared" si="10"/>
        <v>3-MEDIA</v>
      </c>
      <c r="Y1165" s="87" t="str">
        <f t="shared" si="11"/>
        <v/>
      </c>
      <c r="Z1165" s="52" t="str">
        <f t="shared" si="12"/>
        <v/>
      </c>
    </row>
    <row r="1166" ht="15.75" customHeight="1">
      <c r="B1166" s="47">
        <f>IF(DATA!B1166="","",DATA!B1166)</f>
        <v>80110288</v>
      </c>
      <c r="C1166" s="47" t="str">
        <f t="array" ref="C1166">IF(B1166="","",IFERROR(XLOOKUP(B1166,DATA!$B$4:$B$2103,DATA!$D$4:$D$2103,"",0,1),""))</f>
        <v/>
      </c>
      <c r="D1166" s="47" t="str">
        <f t="array" ref="D1166">IF(B1166="","",IFERROR(XLOOKUP(B1166,DATA!$B$4:$B$2103,DATA!$C$4:$C$2103,"",0,1),""))</f>
        <v>REATA VELCRO</v>
      </c>
      <c r="E1166" s="47">
        <f t="array" ref="E1166">IF(B1166="","",IFERROR(XLOOKUP(B1166,DATA!$B$4:$B$2103,DATA!$W$4:$W$2103,"",0,1),""))</f>
        <v>900603232</v>
      </c>
      <c r="F1166" s="47" t="str">
        <f t="array" ref="F1166">IF(B1166="","",IFERROR(XLOOKUP(E1166,PROVEEDORES!$A$2:$A$200,PROVEEDORES!$B$2:$B$200,"NO ENCONTRADO",0,1),""))</f>
        <v>COMERCIALIZADORA DE AUTOPARTES E INDUSTRIAL UNIVERSAL SAS</v>
      </c>
      <c r="G1166" s="47" t="str">
        <f t="array" ref="G1166">IF(B1166="","",IFERROR(XLOOKUP(B1166,DATA!$B$4:$B$2103,DATA!$L$4:$L$2103,"",0,1),""))</f>
        <v>M</v>
      </c>
      <c r="H1166" s="47">
        <f t="array" ref="H1166">IF(B1166="","",IFERROR(XLOOKUP(B1166,DATA!$B$4:$B$2103,DATA!$E$4:$E$2103,0,0,1),0))</f>
        <v>5</v>
      </c>
      <c r="I1166" s="48">
        <f t="array" ref="I1166">IF(B1166="","",IFERROR(XLOOKUP(B1166,DATA!$B$4:$B$2103,DATA!$F$4:$F$2103,0,0,1),0))</f>
        <v>1248.596</v>
      </c>
      <c r="J1166" s="48">
        <f t="shared" si="1"/>
        <v>6242.98</v>
      </c>
      <c r="K1166" s="47">
        <f t="array" ref="K1166">IF(B1166="","",IFERROR(XLOOKUP(B1166,DATA!$B$4:$B$2103,DATA!$N$4:$N$2103,0,0,1),0))</f>
        <v>140</v>
      </c>
      <c r="L1166" s="85">
        <f t="shared" si="2"/>
        <v>0.3835616438</v>
      </c>
      <c r="M1166" s="47">
        <f t="array" ref="M1166">IF(B1166="","",IFERROR(XLOOKUP(B1166,DATA!$B$4:$B$2103,DATA!$P$4:$P$2103,0,0,1),0))</f>
        <v>0</v>
      </c>
      <c r="N1166" s="47">
        <f t="shared" si="3"/>
        <v>1</v>
      </c>
      <c r="O1166" s="47">
        <f t="shared" si="4"/>
        <v>4</v>
      </c>
      <c r="P1166" s="47">
        <f t="shared" si="5"/>
        <v>13</v>
      </c>
      <c r="Q1166" s="47" t="str">
        <f t="shared" si="6"/>
        <v>PRECAUCION</v>
      </c>
      <c r="R1166" s="47" t="str">
        <f t="shared" si="7"/>
        <v>MONITOREAR 48H</v>
      </c>
      <c r="S1166" s="47">
        <f t="shared" si="8"/>
        <v>0</v>
      </c>
      <c r="T1166" s="48">
        <f t="shared" si="9"/>
        <v>0</v>
      </c>
      <c r="U1166" s="47" t="str">
        <f t="array" ref="U1166">IF(B1166="","",IFERROR(XLOOKUP(B1166,DATA!$B$4:$B$2103,DATA!$M$4:$M$2103,"",0,1),""))</f>
        <v>A</v>
      </c>
      <c r="V1166" s="47" t="str">
        <f t="array" ref="V1166">IF(B1166="","",IFERROR(XLOOKUP(B1166,DATA!$B$4:$B$2103,DATA!$X$4:$X$2103,"",0,1),""))</f>
        <v>SU01C0103</v>
      </c>
      <c r="W1166" s="47" t="str">
        <f t="array" ref="W1166">IF(B1166="","",IFERROR(XLOOKUP(B1166,DATA!$B$4:$B$2103,DATA!$H$4:$H$2103,"",0,1),""))</f>
        <v>CARROCERIA</v>
      </c>
      <c r="X1166" s="47" t="str">
        <f t="shared" si="10"/>
        <v>2-ALTA</v>
      </c>
      <c r="Y1166" s="65" t="str">
        <f t="shared" si="11"/>
        <v/>
      </c>
      <c r="Z1166" s="47" t="str">
        <f t="shared" si="12"/>
        <v/>
      </c>
    </row>
    <row r="1167" ht="15.75" customHeight="1">
      <c r="B1167" s="52">
        <f>IF(DATA!B1167="","",DATA!B1167)</f>
        <v>80110289</v>
      </c>
      <c r="C1167" s="52" t="str">
        <f t="array" ref="C1167">IF(B1167="","",IFERROR(XLOOKUP(B1167,DATA!$B$4:$B$2103,DATA!$D$4:$D$2103,"",0,1),""))</f>
        <v/>
      </c>
      <c r="D1167" s="52" t="str">
        <f t="array" ref="D1167">IF(B1167="","",IFERROR(XLOOKUP(B1167,DATA!$B$4:$B$2103,DATA!$C$4:$C$2103,"",0,1),""))</f>
        <v>VIDRIO TEMPLADO GABINETE EXTINTOR</v>
      </c>
      <c r="E1167" s="52">
        <f t="array" ref="E1167">IF(B1167="","",IFERROR(XLOOKUP(B1167,DATA!$B$4:$B$2103,DATA!$W$4:$W$2103,"",0,1),""))</f>
        <v>830129239</v>
      </c>
      <c r="F1167" s="52" t="str">
        <f t="array" ref="F1167">IF(B1167="","",IFERROR(XLOOKUP(E1167,PROVEEDORES!$A$2:$A$200,PROVEEDORES!$B$2:$B$200,"NO ENCONTRADO",0,1),""))</f>
        <v>INDUSTRIAS GRAFICAS Y TERMOPLASTICAS SAS</v>
      </c>
      <c r="G1167" s="52" t="str">
        <f t="array" ref="G1167">IF(B1167="","",IFERROR(XLOOKUP(B1167,DATA!$B$4:$B$2103,DATA!$L$4:$L$2103,"",0,1),""))</f>
        <v>UND</v>
      </c>
      <c r="H1167" s="52">
        <f t="array" ref="H1167">IF(B1167="","",IFERROR(XLOOKUP(B1167,DATA!$B$4:$B$2103,DATA!$E$4:$E$2103,0,0,1),0))</f>
        <v>0</v>
      </c>
      <c r="I1167" s="53">
        <f t="array" ref="I1167">IF(B1167="","",IFERROR(XLOOKUP(B1167,DATA!$B$4:$B$2103,DATA!$F$4:$F$2103,0,0,1),0))</f>
        <v>37128</v>
      </c>
      <c r="J1167" s="53">
        <f t="shared" si="1"/>
        <v>0</v>
      </c>
      <c r="K1167" s="52">
        <f t="array" ref="K1167">IF(B1167="","",IFERROR(XLOOKUP(B1167,DATA!$B$4:$B$2103,DATA!$N$4:$N$2103,0,0,1),0))</f>
        <v>18</v>
      </c>
      <c r="L1167" s="86">
        <f t="shared" si="2"/>
        <v>0.04931506849</v>
      </c>
      <c r="M1167" s="52">
        <f t="array" ref="M1167">IF(B1167="","",IFERROR(XLOOKUP(B1167,DATA!$B$4:$B$2103,DATA!$P$4:$P$2103,0,0,1),0))</f>
        <v>0</v>
      </c>
      <c r="N1167" s="52">
        <f t="shared" si="3"/>
        <v>0</v>
      </c>
      <c r="O1167" s="52">
        <f t="shared" si="4"/>
        <v>0</v>
      </c>
      <c r="P1167" s="52">
        <f t="shared" si="5"/>
        <v>0</v>
      </c>
      <c r="Q1167" s="52" t="str">
        <f t="shared" si="6"/>
        <v>CRITICO</v>
      </c>
      <c r="R1167" s="52" t="str">
        <f t="shared" si="7"/>
        <v>PEDIR INMEDIATAMENTE</v>
      </c>
      <c r="S1167" s="52">
        <f t="shared" si="8"/>
        <v>0</v>
      </c>
      <c r="T1167" s="53">
        <f t="shared" si="9"/>
        <v>0</v>
      </c>
      <c r="U1167" s="52" t="str">
        <f t="array" ref="U1167">IF(B1167="","",IFERROR(XLOOKUP(B1167,DATA!$B$4:$B$2103,DATA!$M$4:$M$2103,"",0,1),""))</f>
        <v>A</v>
      </c>
      <c r="V1167" s="52" t="str">
        <f t="array" ref="V1167">IF(B1167="","",IFERROR(XLOOKUP(B1167,DATA!$B$4:$B$2103,DATA!$X$4:$X$2103,"",0,1),""))</f>
        <v>SU01D0106</v>
      </c>
      <c r="W1167" s="52" t="str">
        <f t="array" ref="W1167">IF(B1167="","",IFERROR(XLOOKUP(B1167,DATA!$B$4:$B$2103,DATA!$H$4:$H$2103,"",0,1),""))</f>
        <v>CARROCERIA</v>
      </c>
      <c r="X1167" s="52" t="str">
        <f t="shared" si="10"/>
        <v>1-MAXIMA</v>
      </c>
      <c r="Y1167" s="87">
        <f t="shared" si="11"/>
        <v>18.01167</v>
      </c>
      <c r="Z1167" s="52">
        <f t="shared" si="12"/>
        <v>80110289</v>
      </c>
    </row>
    <row r="1168" ht="15.75" customHeight="1">
      <c r="B1168" s="47">
        <f>IF(DATA!B1168="","",DATA!B1168)</f>
        <v>80110290</v>
      </c>
      <c r="C1168" s="47" t="str">
        <f t="array" ref="C1168">IF(B1168="","",IFERROR(XLOOKUP(B1168,DATA!$B$4:$B$2103,DATA!$D$4:$D$2103,"",0,1),""))</f>
        <v/>
      </c>
      <c r="D1168" s="47" t="str">
        <f t="array" ref="D1168">IF(B1168="","",IFERROR(XLOOKUP(B1168,DATA!$B$4:$B$2103,DATA!$C$4:$C$2103,"",0,1),""))</f>
        <v>MARCO GABINETE EXTINTOR</v>
      </c>
      <c r="E1168" s="47">
        <f t="array" ref="E1168">IF(B1168="","",IFERROR(XLOOKUP(B1168,DATA!$B$4:$B$2103,DATA!$W$4:$W$2103,"",0,1),""))</f>
        <v>830129239</v>
      </c>
      <c r="F1168" s="47" t="str">
        <f t="array" ref="F1168">IF(B1168="","",IFERROR(XLOOKUP(E1168,PROVEEDORES!$A$2:$A$200,PROVEEDORES!$B$2:$B$200,"NO ENCONTRADO",0,1),""))</f>
        <v>INDUSTRIAS GRAFICAS Y TERMOPLASTICAS SAS</v>
      </c>
      <c r="G1168" s="47" t="str">
        <f t="array" ref="G1168">IF(B1168="","",IFERROR(XLOOKUP(B1168,DATA!$B$4:$B$2103,DATA!$L$4:$L$2103,"",0,1),""))</f>
        <v>UND</v>
      </c>
      <c r="H1168" s="47">
        <f t="array" ref="H1168">IF(B1168="","",IFERROR(XLOOKUP(B1168,DATA!$B$4:$B$2103,DATA!$E$4:$E$2103,0,0,1),0))</f>
        <v>0</v>
      </c>
      <c r="I1168" s="48">
        <f t="array" ref="I1168">IF(B1168="","",IFERROR(XLOOKUP(B1168,DATA!$B$4:$B$2103,DATA!$F$4:$F$2103,0,0,1),0))</f>
        <v>21420</v>
      </c>
      <c r="J1168" s="48">
        <f t="shared" si="1"/>
        <v>0</v>
      </c>
      <c r="K1168" s="47">
        <f t="array" ref="K1168">IF(B1168="","",IFERROR(XLOOKUP(B1168,DATA!$B$4:$B$2103,DATA!$N$4:$N$2103,0,0,1),0))</f>
        <v>19</v>
      </c>
      <c r="L1168" s="85">
        <f t="shared" si="2"/>
        <v>0.05205479452</v>
      </c>
      <c r="M1168" s="47">
        <f t="array" ref="M1168">IF(B1168="","",IFERROR(XLOOKUP(B1168,DATA!$B$4:$B$2103,DATA!$P$4:$P$2103,0,0,1),0))</f>
        <v>0</v>
      </c>
      <c r="N1168" s="47">
        <f t="shared" si="3"/>
        <v>0</v>
      </c>
      <c r="O1168" s="47">
        <f t="shared" si="4"/>
        <v>0</v>
      </c>
      <c r="P1168" s="47">
        <f t="shared" si="5"/>
        <v>0</v>
      </c>
      <c r="Q1168" s="47" t="str">
        <f t="shared" si="6"/>
        <v>CRITICO</v>
      </c>
      <c r="R1168" s="47" t="str">
        <f t="shared" si="7"/>
        <v>PEDIR INMEDIATAMENTE</v>
      </c>
      <c r="S1168" s="47">
        <f t="shared" si="8"/>
        <v>0</v>
      </c>
      <c r="T1168" s="48">
        <f t="shared" si="9"/>
        <v>0</v>
      </c>
      <c r="U1168" s="47" t="str">
        <f t="array" ref="U1168">IF(B1168="","",IFERROR(XLOOKUP(B1168,DATA!$B$4:$B$2103,DATA!$M$4:$M$2103,"",0,1),""))</f>
        <v>C</v>
      </c>
      <c r="V1168" s="47" t="str">
        <f t="array" ref="V1168">IF(B1168="","",IFERROR(XLOOKUP(B1168,DATA!$B$4:$B$2103,DATA!$X$4:$X$2103,"",0,1),""))</f>
        <v>SU01D0105</v>
      </c>
      <c r="W1168" s="47" t="str">
        <f t="array" ref="W1168">IF(B1168="","",IFERROR(XLOOKUP(B1168,DATA!$B$4:$B$2103,DATA!$H$4:$H$2103,"",0,1),""))</f>
        <v>CARROCERIA</v>
      </c>
      <c r="X1168" s="47" t="str">
        <f t="shared" si="10"/>
        <v>4-BAJA</v>
      </c>
      <c r="Y1168" s="65">
        <f t="shared" si="11"/>
        <v>19.01168</v>
      </c>
      <c r="Z1168" s="47">
        <f t="shared" si="12"/>
        <v>80110290</v>
      </c>
    </row>
    <row r="1169" ht="15.75" customHeight="1">
      <c r="B1169" s="52">
        <f>IF(DATA!B1169="","",DATA!B1169)</f>
        <v>80110292</v>
      </c>
      <c r="C1169" s="52" t="str">
        <f t="array" ref="C1169">IF(B1169="","",IFERROR(XLOOKUP(B1169,DATA!$B$4:$B$2103,DATA!$D$4:$D$2103,"",0,1),""))</f>
        <v/>
      </c>
      <c r="D1169" s="52" t="str">
        <f t="array" ref="D1169">IF(B1169="","",IFERROR(XLOOKUP(B1169,DATA!$B$4:$B$2103,DATA!$C$4:$C$2103,"",0,1),""))</f>
        <v>MARCO CLARABOYA</v>
      </c>
      <c r="E1169" s="52">
        <f t="array" ref="E1169">IF(B1169="","",IFERROR(XLOOKUP(B1169,DATA!$B$4:$B$2103,DATA!$W$4:$W$2103,"",0,1),""))</f>
        <v>900603232</v>
      </c>
      <c r="F1169" s="52" t="str">
        <f t="array" ref="F1169">IF(B1169="","",IFERROR(XLOOKUP(E1169,PROVEEDORES!$A$2:$A$200,PROVEEDORES!$B$2:$B$200,"NO ENCONTRADO",0,1),""))</f>
        <v>COMERCIALIZADORA DE AUTOPARTES E INDUSTRIAL UNIVERSAL SAS</v>
      </c>
      <c r="G1169" s="52" t="str">
        <f t="array" ref="G1169">IF(B1169="","",IFERROR(XLOOKUP(B1169,DATA!$B$4:$B$2103,DATA!$L$4:$L$2103,"",0,1),""))</f>
        <v>UND</v>
      </c>
      <c r="H1169" s="52">
        <f t="array" ref="H1169">IF(B1169="","",IFERROR(XLOOKUP(B1169,DATA!$B$4:$B$2103,DATA!$E$4:$E$2103,0,0,1),0))</f>
        <v>1</v>
      </c>
      <c r="I1169" s="53">
        <f t="array" ref="I1169">IF(B1169="","",IFERROR(XLOOKUP(B1169,DATA!$B$4:$B$2103,DATA!$F$4:$F$2103,0,0,1),0))</f>
        <v>154700</v>
      </c>
      <c r="J1169" s="53">
        <f t="shared" si="1"/>
        <v>154700</v>
      </c>
      <c r="K1169" s="52">
        <f t="array" ref="K1169">IF(B1169="","",IFERROR(XLOOKUP(B1169,DATA!$B$4:$B$2103,DATA!$N$4:$N$2103,0,0,1),0))</f>
        <v>12</v>
      </c>
      <c r="L1169" s="86">
        <f t="shared" si="2"/>
        <v>0.03287671233</v>
      </c>
      <c r="M1169" s="52">
        <f t="array" ref="M1169">IF(B1169="","",IFERROR(XLOOKUP(B1169,DATA!$B$4:$B$2103,DATA!$P$4:$P$2103,0,0,1),0))</f>
        <v>0</v>
      </c>
      <c r="N1169" s="52">
        <f t="shared" si="3"/>
        <v>0</v>
      </c>
      <c r="O1169" s="52">
        <f t="shared" si="4"/>
        <v>0</v>
      </c>
      <c r="P1169" s="52">
        <f t="shared" si="5"/>
        <v>30</v>
      </c>
      <c r="Q1169" s="52" t="str">
        <f t="shared" si="6"/>
        <v>OPTIMO</v>
      </c>
      <c r="R1169" s="52" t="str">
        <f t="shared" si="7"/>
        <v>NIVEL OPTIMO</v>
      </c>
      <c r="S1169" s="52">
        <f t="shared" si="8"/>
        <v>0</v>
      </c>
      <c r="T1169" s="53">
        <f t="shared" si="9"/>
        <v>0</v>
      </c>
      <c r="U1169" s="52" t="str">
        <f t="array" ref="U1169">IF(B1169="","",IFERROR(XLOOKUP(B1169,DATA!$B$4:$B$2103,DATA!$M$4:$M$2103,"",0,1),""))</f>
        <v>A</v>
      </c>
      <c r="V1169" s="52" t="str">
        <f t="array" ref="V1169">IF(B1169="","",IFERROR(XLOOKUP(B1169,DATA!$B$4:$B$2103,DATA!$X$4:$X$2103,"",0,1),""))</f>
        <v>AREA 2</v>
      </c>
      <c r="W1169" s="52" t="str">
        <f t="array" ref="W1169">IF(B1169="","",IFERROR(XLOOKUP(B1169,DATA!$B$4:$B$2103,DATA!$H$4:$H$2103,"",0,1),""))</f>
        <v>CARROCERIA</v>
      </c>
      <c r="X1169" s="52" t="str">
        <f t="shared" si="10"/>
        <v>2-ALTA</v>
      </c>
      <c r="Y1169" s="87" t="str">
        <f t="shared" si="11"/>
        <v/>
      </c>
      <c r="Z1169" s="52" t="str">
        <f t="shared" si="12"/>
        <v/>
      </c>
    </row>
    <row r="1170" ht="15.75" customHeight="1">
      <c r="B1170" s="47">
        <f>IF(DATA!B1170="","",DATA!B1170)</f>
        <v>80110293</v>
      </c>
      <c r="C1170" s="47" t="str">
        <f t="array" ref="C1170">IF(B1170="","",IFERROR(XLOOKUP(B1170,DATA!$B$4:$B$2103,DATA!$D$4:$D$2103,"",0,1),""))</f>
        <v/>
      </c>
      <c r="D1170" s="47" t="str">
        <f t="array" ref="D1170">IF(B1170="","",IFERROR(XLOOKUP(B1170,DATA!$B$4:$B$2103,DATA!$C$4:$C$2103,"",0,1),""))</f>
        <v>BOCEL MARCO</v>
      </c>
      <c r="E1170" s="47">
        <f t="array" ref="E1170">IF(B1170="","",IFERROR(XLOOKUP(B1170,DATA!$B$4:$B$2103,DATA!$W$4:$W$2103,"",0,1),""))</f>
        <v>900603232</v>
      </c>
      <c r="F1170" s="47" t="str">
        <f t="array" ref="F1170">IF(B1170="","",IFERROR(XLOOKUP(E1170,PROVEEDORES!$A$2:$A$200,PROVEEDORES!$B$2:$B$200,"NO ENCONTRADO",0,1),""))</f>
        <v>COMERCIALIZADORA DE AUTOPARTES E INDUSTRIAL UNIVERSAL SAS</v>
      </c>
      <c r="G1170" s="47" t="str">
        <f t="array" ref="G1170">IF(B1170="","",IFERROR(XLOOKUP(B1170,DATA!$B$4:$B$2103,DATA!$L$4:$L$2103,"",0,1),""))</f>
        <v>UND</v>
      </c>
      <c r="H1170" s="47">
        <f t="array" ref="H1170">IF(B1170="","",IFERROR(XLOOKUP(B1170,DATA!$B$4:$B$2103,DATA!$E$4:$E$2103,0,0,1),0))</f>
        <v>1</v>
      </c>
      <c r="I1170" s="48">
        <f t="array" ref="I1170">IF(B1170="","",IFERROR(XLOOKUP(B1170,DATA!$B$4:$B$2103,DATA!$F$4:$F$2103,0,0,1),0))</f>
        <v>26477.5</v>
      </c>
      <c r="J1170" s="48">
        <f t="shared" si="1"/>
        <v>26477.5</v>
      </c>
      <c r="K1170" s="47">
        <f t="array" ref="K1170">IF(B1170="","",IFERROR(XLOOKUP(B1170,DATA!$B$4:$B$2103,DATA!$N$4:$N$2103,0,0,1),0))</f>
        <v>6</v>
      </c>
      <c r="L1170" s="85">
        <f t="shared" si="2"/>
        <v>0.01643835616</v>
      </c>
      <c r="M1170" s="47">
        <f t="array" ref="M1170">IF(B1170="","",IFERROR(XLOOKUP(B1170,DATA!$B$4:$B$2103,DATA!$P$4:$P$2103,0,0,1),0))</f>
        <v>0</v>
      </c>
      <c r="N1170" s="47">
        <f t="shared" si="3"/>
        <v>0</v>
      </c>
      <c r="O1170" s="47">
        <f t="shared" si="4"/>
        <v>0</v>
      </c>
      <c r="P1170" s="47">
        <f t="shared" si="5"/>
        <v>61</v>
      </c>
      <c r="Q1170" s="47" t="str">
        <f t="shared" si="6"/>
        <v>OPTIMO</v>
      </c>
      <c r="R1170" s="47" t="str">
        <f t="shared" si="7"/>
        <v>NIVEL OPTIMO</v>
      </c>
      <c r="S1170" s="47">
        <f t="shared" si="8"/>
        <v>0</v>
      </c>
      <c r="T1170" s="48">
        <f t="shared" si="9"/>
        <v>0</v>
      </c>
      <c r="U1170" s="47" t="str">
        <f t="array" ref="U1170">IF(B1170="","",IFERROR(XLOOKUP(B1170,DATA!$B$4:$B$2103,DATA!$M$4:$M$2103,"",0,1),""))</f>
        <v>C</v>
      </c>
      <c r="V1170" s="47" t="str">
        <f t="array" ref="V1170">IF(B1170="","",IFERROR(XLOOKUP(B1170,DATA!$B$4:$B$2103,DATA!$X$4:$X$2103,"",0,1),""))</f>
        <v>SU01C0104</v>
      </c>
      <c r="W1170" s="47" t="str">
        <f t="array" ref="W1170">IF(B1170="","",IFERROR(XLOOKUP(B1170,DATA!$B$4:$B$2103,DATA!$H$4:$H$2103,"",0,1),""))</f>
        <v>CARROCERIA</v>
      </c>
      <c r="X1170" s="47" t="str">
        <f t="shared" si="10"/>
        <v>4-BAJA</v>
      </c>
      <c r="Y1170" s="65" t="str">
        <f t="shared" si="11"/>
        <v/>
      </c>
      <c r="Z1170" s="47" t="str">
        <f t="shared" si="12"/>
        <v/>
      </c>
    </row>
    <row r="1171" ht="15.75" customHeight="1">
      <c r="B1171" s="52">
        <f>IF(DATA!B1171="","",DATA!B1171)</f>
        <v>80110294</v>
      </c>
      <c r="C1171" s="52" t="str">
        <f t="array" ref="C1171">IF(B1171="","",IFERROR(XLOOKUP(B1171,DATA!$B$4:$B$2103,DATA!$D$4:$D$2103,"",0,1),""))</f>
        <v/>
      </c>
      <c r="D1171" s="52" t="str">
        <f t="array" ref="D1171">IF(B1171="","",IFERROR(XLOOKUP(B1171,DATA!$B$4:$B$2103,DATA!$C$4:$C$2103,"",0,1),""))</f>
        <v>BOMBONA SILLA OPERADOR</v>
      </c>
      <c r="E1171" s="52">
        <f t="array" ref="E1171">IF(B1171="","",IFERROR(XLOOKUP(B1171,DATA!$B$4:$B$2103,DATA!$W$4:$W$2103,"",0,1),""))</f>
        <v>901319175</v>
      </c>
      <c r="F1171" s="52" t="str">
        <f t="array" ref="F1171">IF(B1171="","",IFERROR(XLOOKUP(E1171,PROVEEDORES!$A$2:$A$200,PROVEEDORES!$B$2:$B$200,"NO ENCONTRADO",0,1),""))</f>
        <v>SMIDT SUMINISTRO MANTENIMIENTO INDUSTRIAL DE TRANSPORTE SAS</v>
      </c>
      <c r="G1171" s="52" t="str">
        <f t="array" ref="G1171">IF(B1171="","",IFERROR(XLOOKUP(B1171,DATA!$B$4:$B$2103,DATA!$L$4:$L$2103,"",0,1),""))</f>
        <v>UND</v>
      </c>
      <c r="H1171" s="52">
        <f t="array" ref="H1171">IF(B1171="","",IFERROR(XLOOKUP(B1171,DATA!$B$4:$B$2103,DATA!$E$4:$E$2103,0,0,1),0))</f>
        <v>0</v>
      </c>
      <c r="I1171" s="53">
        <f t="array" ref="I1171">IF(B1171="","",IFERROR(XLOOKUP(B1171,DATA!$B$4:$B$2103,DATA!$F$4:$F$2103,0,0,1),0))</f>
        <v>416500</v>
      </c>
      <c r="J1171" s="53">
        <f t="shared" si="1"/>
        <v>0</v>
      </c>
      <c r="K1171" s="52">
        <f t="array" ref="K1171">IF(B1171="","",IFERROR(XLOOKUP(B1171,DATA!$B$4:$B$2103,DATA!$N$4:$N$2103,0,0,1),0))</f>
        <v>5</v>
      </c>
      <c r="L1171" s="86">
        <f t="shared" si="2"/>
        <v>0.01369863014</v>
      </c>
      <c r="M1171" s="52">
        <f t="array" ref="M1171">IF(B1171="","",IFERROR(XLOOKUP(B1171,DATA!$B$4:$B$2103,DATA!$P$4:$P$2103,0,0,1),0))</f>
        <v>0</v>
      </c>
      <c r="N1171" s="52">
        <f t="shared" si="3"/>
        <v>0</v>
      </c>
      <c r="O1171" s="52">
        <f t="shared" si="4"/>
        <v>0</v>
      </c>
      <c r="P1171" s="52">
        <f t="shared" si="5"/>
        <v>0</v>
      </c>
      <c r="Q1171" s="52" t="str">
        <f t="shared" si="6"/>
        <v>CRITICO</v>
      </c>
      <c r="R1171" s="52" t="str">
        <f t="shared" si="7"/>
        <v>PEDIR INMEDIATAMENTE</v>
      </c>
      <c r="S1171" s="52">
        <f t="shared" si="8"/>
        <v>0</v>
      </c>
      <c r="T1171" s="53">
        <f t="shared" si="9"/>
        <v>0</v>
      </c>
      <c r="U1171" s="52" t="str">
        <f t="array" ref="U1171">IF(B1171="","",IFERROR(XLOOKUP(B1171,DATA!$B$4:$B$2103,DATA!$M$4:$M$2103,"",0,1),""))</f>
        <v>C</v>
      </c>
      <c r="V1171" s="52" t="str">
        <f t="array" ref="V1171">IF(B1171="","",IFERROR(XLOOKUP(B1171,DATA!$B$4:$B$2103,DATA!$X$4:$X$2103,"",0,1),""))</f>
        <v>CO-AREA 1</v>
      </c>
      <c r="W1171" s="52" t="str">
        <f t="array" ref="W1171">IF(B1171="","",IFERROR(XLOOKUP(B1171,DATA!$B$4:$B$2103,DATA!$H$4:$H$2103,"",0,1),""))</f>
        <v>CARROCERIA</v>
      </c>
      <c r="X1171" s="52" t="str">
        <f t="shared" si="10"/>
        <v>4-BAJA</v>
      </c>
      <c r="Y1171" s="87">
        <f t="shared" si="11"/>
        <v>5.01171</v>
      </c>
      <c r="Z1171" s="52">
        <f t="shared" si="12"/>
        <v>80110294</v>
      </c>
    </row>
    <row r="1172" ht="15.75" customHeight="1">
      <c r="B1172" s="47">
        <f>IF(DATA!B1172="","",DATA!B1172)</f>
        <v>80110295</v>
      </c>
      <c r="C1172" s="47" t="str">
        <f t="array" ref="C1172">IF(B1172="","",IFERROR(XLOOKUP(B1172,DATA!$B$4:$B$2103,DATA!$D$4:$D$2103,"",0,1),""))</f>
        <v/>
      </c>
      <c r="D1172" s="47" t="str">
        <f t="array" ref="D1172">IF(B1172="","",IFERROR(XLOOKUP(B1172,DATA!$B$4:$B$2103,DATA!$C$4:$C$2103,"",0,1),""))</f>
        <v>TUBO CUADRADO 3/4</v>
      </c>
      <c r="E1172" s="47">
        <f t="array" ref="E1172">IF(B1172="","",IFERROR(XLOOKUP(B1172,DATA!$B$4:$B$2103,DATA!$W$4:$W$2103,"",0,1),""))</f>
        <v>901327111</v>
      </c>
      <c r="F1172" s="47" t="str">
        <f t="array" ref="F1172">IF(B1172="","",IFERROR(XLOOKUP(E1172,PROVEEDORES!$A$2:$A$200,PROVEEDORES!$B$2:$B$200,"NO ENCONTRADO",0,1),""))</f>
        <v>TORNOHIMEC SAS</v>
      </c>
      <c r="G1172" s="47" t="str">
        <f t="array" ref="G1172">IF(B1172="","",IFERROR(XLOOKUP(B1172,DATA!$B$4:$B$2103,DATA!$L$4:$L$2103,"",0,1),""))</f>
        <v>M</v>
      </c>
      <c r="H1172" s="47">
        <f t="array" ref="H1172">IF(B1172="","",IFERROR(XLOOKUP(B1172,DATA!$B$4:$B$2103,DATA!$E$4:$E$2103,0,0,1),0))</f>
        <v>18</v>
      </c>
      <c r="I1172" s="48">
        <f t="array" ref="I1172">IF(B1172="","",IFERROR(XLOOKUP(B1172,DATA!$B$4:$B$2103,DATA!$F$4:$F$2103,0,0,1),0))</f>
        <v>9520</v>
      </c>
      <c r="J1172" s="48">
        <f t="shared" si="1"/>
        <v>171360</v>
      </c>
      <c r="K1172" s="47">
        <f t="array" ref="K1172">IF(B1172="","",IFERROR(XLOOKUP(B1172,DATA!$B$4:$B$2103,DATA!$N$4:$N$2103,0,0,1),0))</f>
        <v>150</v>
      </c>
      <c r="L1172" s="85">
        <f t="shared" si="2"/>
        <v>0.4109589041</v>
      </c>
      <c r="M1172" s="47">
        <f t="array" ref="M1172">IF(B1172="","",IFERROR(XLOOKUP(B1172,DATA!$B$4:$B$2103,DATA!$P$4:$P$2103,0,0,1),0))</f>
        <v>0</v>
      </c>
      <c r="N1172" s="47">
        <f t="shared" si="3"/>
        <v>1</v>
      </c>
      <c r="O1172" s="47">
        <f t="shared" si="4"/>
        <v>4</v>
      </c>
      <c r="P1172" s="47">
        <f t="shared" si="5"/>
        <v>44</v>
      </c>
      <c r="Q1172" s="47" t="str">
        <f t="shared" si="6"/>
        <v>OPTIMO</v>
      </c>
      <c r="R1172" s="47" t="str">
        <f t="shared" si="7"/>
        <v>NIVEL OPTIMO</v>
      </c>
      <c r="S1172" s="47">
        <f t="shared" si="8"/>
        <v>0</v>
      </c>
      <c r="T1172" s="48">
        <f t="shared" si="9"/>
        <v>0</v>
      </c>
      <c r="U1172" s="47" t="str">
        <f t="array" ref="U1172">IF(B1172="","",IFERROR(XLOOKUP(B1172,DATA!$B$4:$B$2103,DATA!$M$4:$M$2103,"",0,1),""))</f>
        <v>C</v>
      </c>
      <c r="V1172" s="47" t="str">
        <f t="array" ref="V1172">IF(B1172="","",IFERROR(XLOOKUP(B1172,DATA!$B$4:$B$2103,DATA!$X$4:$X$2103,"",0,1),""))</f>
        <v>SU01B0104</v>
      </c>
      <c r="W1172" s="47" t="str">
        <f t="array" ref="W1172">IF(B1172="","",IFERROR(XLOOKUP(B1172,DATA!$B$4:$B$2103,DATA!$H$4:$H$2103,"",0,1),""))</f>
        <v>CARROCERIA</v>
      </c>
      <c r="X1172" s="47" t="str">
        <f t="shared" si="10"/>
        <v>4-BAJA</v>
      </c>
      <c r="Y1172" s="65" t="str">
        <f t="shared" si="11"/>
        <v/>
      </c>
      <c r="Z1172" s="47" t="str">
        <f t="shared" si="12"/>
        <v/>
      </c>
    </row>
    <row r="1173" ht="15.75" customHeight="1">
      <c r="B1173" s="52">
        <f>IF(DATA!B1173="","",DATA!B1173)</f>
        <v>80110296</v>
      </c>
      <c r="C1173" s="52" t="str">
        <f t="array" ref="C1173">IF(B1173="","",IFERROR(XLOOKUP(B1173,DATA!$B$4:$B$2103,DATA!$D$4:$D$2103,"",0,1),""))</f>
        <v/>
      </c>
      <c r="D1173" s="52" t="str">
        <f t="array" ref="D1173">IF(B1173="","",IFERROR(XLOOKUP(B1173,DATA!$B$4:$B$2103,DATA!$C$4:$C$2103,"",0,1),""))</f>
        <v>DADOS MARCO CONJUNTOS EXTERNOS</v>
      </c>
      <c r="E1173" s="52">
        <f t="array" ref="E1173">IF(B1173="","",IFERROR(XLOOKUP(B1173,DATA!$B$4:$B$2103,DATA!$W$4:$W$2103,"",0,1),""))</f>
        <v>901327111</v>
      </c>
      <c r="F1173" s="52" t="str">
        <f t="array" ref="F1173">IF(B1173="","",IFERROR(XLOOKUP(E1173,PROVEEDORES!$A$2:$A$200,PROVEEDORES!$B$2:$B$200,"NO ENCONTRADO",0,1),""))</f>
        <v>TORNOHIMEC SAS</v>
      </c>
      <c r="G1173" s="52" t="str">
        <f t="array" ref="G1173">IF(B1173="","",IFERROR(XLOOKUP(B1173,DATA!$B$4:$B$2103,DATA!$L$4:$L$2103,"",0,1),""))</f>
        <v>UND</v>
      </c>
      <c r="H1173" s="52">
        <f t="array" ref="H1173">IF(B1173="","",IFERROR(XLOOKUP(B1173,DATA!$B$4:$B$2103,DATA!$E$4:$E$2103,0,0,1),0))</f>
        <v>10</v>
      </c>
      <c r="I1173" s="53">
        <f t="array" ref="I1173">IF(B1173="","",IFERROR(XLOOKUP(B1173,DATA!$B$4:$B$2103,DATA!$F$4:$F$2103,0,0,1),0))</f>
        <v>33320</v>
      </c>
      <c r="J1173" s="53">
        <f t="shared" si="1"/>
        <v>333200</v>
      </c>
      <c r="K1173" s="52">
        <f t="array" ref="K1173">IF(B1173="","",IFERROR(XLOOKUP(B1173,DATA!$B$4:$B$2103,DATA!$N$4:$N$2103,0,0,1),0))</f>
        <v>0</v>
      </c>
      <c r="L1173" s="86">
        <f t="shared" si="2"/>
        <v>0</v>
      </c>
      <c r="M1173" s="52">
        <f t="array" ref="M1173">IF(B1173="","",IFERROR(XLOOKUP(B1173,DATA!$B$4:$B$2103,DATA!$P$4:$P$2103,0,0,1),0))</f>
        <v>0</v>
      </c>
      <c r="N1173" s="52">
        <f t="shared" si="3"/>
        <v>0</v>
      </c>
      <c r="O1173" s="52">
        <f t="shared" si="4"/>
        <v>0</v>
      </c>
      <c r="P1173" s="52" t="str">
        <f t="shared" si="5"/>
        <v/>
      </c>
      <c r="Q1173" s="52" t="str">
        <f t="shared" si="6"/>
        <v>EXCESO</v>
      </c>
      <c r="R1173" s="52" t="str">
        <f t="shared" si="7"/>
        <v>EVALUAR REDUCCION</v>
      </c>
      <c r="S1173" s="52">
        <f t="shared" si="8"/>
        <v>0</v>
      </c>
      <c r="T1173" s="53">
        <f t="shared" si="9"/>
        <v>0</v>
      </c>
      <c r="U1173" s="52" t="str">
        <f t="array" ref="U1173">IF(B1173="","",IFERROR(XLOOKUP(B1173,DATA!$B$4:$B$2103,DATA!$M$4:$M$2103,"",0,1),""))</f>
        <v>C</v>
      </c>
      <c r="V1173" s="52" t="str">
        <f t="array" ref="V1173">IF(B1173="","",IFERROR(XLOOKUP(B1173,DATA!$B$4:$B$2103,DATA!$X$4:$X$2103,"",0,1),""))</f>
        <v>SU01D0303</v>
      </c>
      <c r="W1173" s="52" t="str">
        <f t="array" ref="W1173">IF(B1173="","",IFERROR(XLOOKUP(B1173,DATA!$B$4:$B$2103,DATA!$H$4:$H$2103,"",0,1),""))</f>
        <v>CARROCERIA</v>
      </c>
      <c r="X1173" s="52" t="str">
        <f t="shared" si="10"/>
        <v>4-BAJA</v>
      </c>
      <c r="Y1173" s="87" t="str">
        <f t="shared" si="11"/>
        <v/>
      </c>
      <c r="Z1173" s="52" t="str">
        <f t="shared" si="12"/>
        <v/>
      </c>
    </row>
    <row r="1174" ht="15.75" customHeight="1">
      <c r="B1174" s="47">
        <f>IF(DATA!B1174="","",DATA!B1174)</f>
        <v>80110297</v>
      </c>
      <c r="C1174" s="47" t="str">
        <f t="array" ref="C1174">IF(B1174="","",IFERROR(XLOOKUP(B1174,DATA!$B$4:$B$2103,DATA!$D$4:$D$2103,"",0,1),""))</f>
        <v/>
      </c>
      <c r="D1174" s="47" t="str">
        <f t="array" ref="D1174">IF(B1174="","",IFERROR(XLOOKUP(B1174,DATA!$B$4:$B$2103,DATA!$C$4:$C$2103,"",0,1),""))</f>
        <v>CABECERO SILLA OPERADOR</v>
      </c>
      <c r="E1174" s="47">
        <f t="array" ref="E1174">IF(B1174="","",IFERROR(XLOOKUP(B1174,DATA!$B$4:$B$2103,DATA!$W$4:$W$2103,"",0,1),""))</f>
        <v>901319175</v>
      </c>
      <c r="F1174" s="47" t="str">
        <f t="array" ref="F1174">IF(B1174="","",IFERROR(XLOOKUP(E1174,PROVEEDORES!$A$2:$A$200,PROVEEDORES!$B$2:$B$200,"NO ENCONTRADO",0,1),""))</f>
        <v>SMIDT SUMINISTRO MANTENIMIENTO INDUSTRIAL DE TRANSPORTE SAS</v>
      </c>
      <c r="G1174" s="47" t="str">
        <f t="array" ref="G1174">IF(B1174="","",IFERROR(XLOOKUP(B1174,DATA!$B$4:$B$2103,DATA!$L$4:$L$2103,"",0,1),""))</f>
        <v>UND</v>
      </c>
      <c r="H1174" s="47">
        <f t="array" ref="H1174">IF(B1174="","",IFERROR(XLOOKUP(B1174,DATA!$B$4:$B$2103,DATA!$E$4:$E$2103,0,0,1),0))</f>
        <v>0</v>
      </c>
      <c r="I1174" s="48">
        <f t="array" ref="I1174">IF(B1174="","",IFERROR(XLOOKUP(B1174,DATA!$B$4:$B$2103,DATA!$F$4:$F$2103,0,0,1),0))</f>
        <v>120000</v>
      </c>
      <c r="J1174" s="48">
        <f t="shared" si="1"/>
        <v>0</v>
      </c>
      <c r="K1174" s="47">
        <f t="array" ref="K1174">IF(B1174="","",IFERROR(XLOOKUP(B1174,DATA!$B$4:$B$2103,DATA!$N$4:$N$2103,0,0,1),0))</f>
        <v>0</v>
      </c>
      <c r="L1174" s="85">
        <f t="shared" si="2"/>
        <v>0</v>
      </c>
      <c r="M1174" s="47">
        <f t="array" ref="M1174">IF(B1174="","",IFERROR(XLOOKUP(B1174,DATA!$B$4:$B$2103,DATA!$P$4:$P$2103,0,0,1),0))</f>
        <v>0</v>
      </c>
      <c r="N1174" s="47">
        <f t="shared" si="3"/>
        <v>0</v>
      </c>
      <c r="O1174" s="47">
        <f t="shared" si="4"/>
        <v>0</v>
      </c>
      <c r="P1174" s="47" t="str">
        <f t="shared" si="5"/>
        <v/>
      </c>
      <c r="Q1174" s="47" t="str">
        <f t="shared" si="6"/>
        <v>CRITICO</v>
      </c>
      <c r="R1174" s="47" t="str">
        <f t="shared" si="7"/>
        <v>PEDIR INMEDIATAMENTE</v>
      </c>
      <c r="S1174" s="47">
        <f t="shared" si="8"/>
        <v>0</v>
      </c>
      <c r="T1174" s="48">
        <f t="shared" si="9"/>
        <v>0</v>
      </c>
      <c r="U1174" s="47" t="str">
        <f t="array" ref="U1174">IF(B1174="","",IFERROR(XLOOKUP(B1174,DATA!$B$4:$B$2103,DATA!$M$4:$M$2103,"",0,1),""))</f>
        <v>C</v>
      </c>
      <c r="V1174" s="47" t="str">
        <f t="array" ref="V1174">IF(B1174="","",IFERROR(XLOOKUP(B1174,DATA!$B$4:$B$2103,DATA!$X$4:$X$2103,"",0,1),""))</f>
        <v>SU01A0202</v>
      </c>
      <c r="W1174" s="47" t="str">
        <f t="array" ref="W1174">IF(B1174="","",IFERROR(XLOOKUP(B1174,DATA!$B$4:$B$2103,DATA!$H$4:$H$2103,"",0,1),""))</f>
        <v>CARROCERIA</v>
      </c>
      <c r="X1174" s="47" t="str">
        <f t="shared" si="10"/>
        <v>4-BAJA</v>
      </c>
      <c r="Y1174" s="65" t="str">
        <f t="shared" si="11"/>
        <v/>
      </c>
      <c r="Z1174" s="47">
        <f t="shared" si="12"/>
        <v>80110297</v>
      </c>
    </row>
    <row r="1175" ht="15.75" customHeight="1">
      <c r="B1175" s="52" t="str">
        <f>IF(DATA!B1175="","",DATA!B1175)</f>
        <v>80110297-R</v>
      </c>
      <c r="C1175" s="52" t="str">
        <f t="array" ref="C1175">IF(B1175="","",IFERROR(XLOOKUP(B1175,DATA!$B$4:$B$2103,DATA!$D$4:$D$2103,"",0,1),""))</f>
        <v/>
      </c>
      <c r="D1175" s="52" t="str">
        <f t="array" ref="D1175">IF(B1175="","",IFERROR(XLOOKUP(B1175,DATA!$B$4:$B$2103,DATA!$C$4:$C$2103,"",0,1),""))</f>
        <v>CABECERO SILLA OPERADOR</v>
      </c>
      <c r="E1175" s="52">
        <f t="array" ref="E1175">IF(B1175="","",IFERROR(XLOOKUP(B1175,DATA!$B$4:$B$2103,DATA!$W$4:$W$2103,"",0,1),""))</f>
        <v>901319175</v>
      </c>
      <c r="F1175" s="52" t="str">
        <f t="array" ref="F1175">IF(B1175="","",IFERROR(XLOOKUP(E1175,PROVEEDORES!$A$2:$A$200,PROVEEDORES!$B$2:$B$200,"NO ENCONTRADO",0,1),""))</f>
        <v>SMIDT SUMINISTRO MANTENIMIENTO INDUSTRIAL DE TRANSPORTE SAS</v>
      </c>
      <c r="G1175" s="52" t="str">
        <f t="array" ref="G1175">IF(B1175="","",IFERROR(XLOOKUP(B1175,DATA!$B$4:$B$2103,DATA!$L$4:$L$2103,"",0,1),""))</f>
        <v>UND</v>
      </c>
      <c r="H1175" s="52">
        <f t="array" ref="H1175">IF(B1175="","",IFERROR(XLOOKUP(B1175,DATA!$B$4:$B$2103,DATA!$E$4:$E$2103,0,0,1),0))</f>
        <v>0</v>
      </c>
      <c r="I1175" s="53">
        <f t="array" ref="I1175">IF(B1175="","",IFERROR(XLOOKUP(B1175,DATA!$B$4:$B$2103,DATA!$F$4:$F$2103,0,0,1),0))</f>
        <v>59500</v>
      </c>
      <c r="J1175" s="53">
        <f t="shared" si="1"/>
        <v>0</v>
      </c>
      <c r="K1175" s="52">
        <f t="array" ref="K1175">IF(B1175="","",IFERROR(XLOOKUP(B1175,DATA!$B$4:$B$2103,DATA!$N$4:$N$2103,0,0,1),0))</f>
        <v>10</v>
      </c>
      <c r="L1175" s="86">
        <f t="shared" si="2"/>
        <v>0.02739726027</v>
      </c>
      <c r="M1175" s="52">
        <f t="array" ref="M1175">IF(B1175="","",IFERROR(XLOOKUP(B1175,DATA!$B$4:$B$2103,DATA!$P$4:$P$2103,0,0,1),0))</f>
        <v>0</v>
      </c>
      <c r="N1175" s="52">
        <f t="shared" si="3"/>
        <v>0</v>
      </c>
      <c r="O1175" s="52">
        <f t="shared" si="4"/>
        <v>0</v>
      </c>
      <c r="P1175" s="52">
        <f t="shared" si="5"/>
        <v>0</v>
      </c>
      <c r="Q1175" s="52" t="str">
        <f t="shared" si="6"/>
        <v>CRITICO</v>
      </c>
      <c r="R1175" s="52" t="str">
        <f t="shared" si="7"/>
        <v>PEDIR INMEDIATAMENTE</v>
      </c>
      <c r="S1175" s="52">
        <f t="shared" si="8"/>
        <v>0</v>
      </c>
      <c r="T1175" s="53">
        <f t="shared" si="9"/>
        <v>0</v>
      </c>
      <c r="U1175" s="52" t="str">
        <f t="array" ref="U1175">IF(B1175="","",IFERROR(XLOOKUP(B1175,DATA!$B$4:$B$2103,DATA!$M$4:$M$2103,"",0,1),""))</f>
        <v>C</v>
      </c>
      <c r="V1175" s="52" t="str">
        <f t="array" ref="V1175">IF(B1175="","",IFERROR(XLOOKUP(B1175,DATA!$B$4:$B$2103,DATA!$X$4:$X$2103,"",0,1),""))</f>
        <v>CO-AREA 1</v>
      </c>
      <c r="W1175" s="52" t="str">
        <f t="array" ref="W1175">IF(B1175="","",IFERROR(XLOOKUP(B1175,DATA!$B$4:$B$2103,DATA!$H$4:$H$2103,"",0,1),""))</f>
        <v>CARROCERIA</v>
      </c>
      <c r="X1175" s="52" t="str">
        <f t="shared" si="10"/>
        <v>4-BAJA</v>
      </c>
      <c r="Y1175" s="87">
        <f t="shared" si="11"/>
        <v>10.01175</v>
      </c>
      <c r="Z1175" s="52" t="str">
        <f t="shared" si="12"/>
        <v>80110297-R</v>
      </c>
    </row>
    <row r="1176" ht="15.75" customHeight="1">
      <c r="B1176" s="47">
        <f>IF(DATA!B1176="","",DATA!B1176)</f>
        <v>80110298</v>
      </c>
      <c r="C1176" s="47" t="str">
        <f t="array" ref="C1176">IF(B1176="","",IFERROR(XLOOKUP(B1176,DATA!$B$4:$B$2103,DATA!$D$4:$D$2103,"",0,1),""))</f>
        <v/>
      </c>
      <c r="D1176" s="47" t="str">
        <f t="array" ref="D1176">IF(B1176="","",IFERROR(XLOOKUP(B1176,DATA!$B$4:$B$2103,DATA!$C$4:$C$2103,"",0,1),""))</f>
        <v>EMPAQUE CLARABOYA</v>
      </c>
      <c r="E1176" s="47">
        <f t="array" ref="E1176">IF(B1176="","",IFERROR(XLOOKUP(B1176,DATA!$B$4:$B$2103,DATA!$W$4:$W$2103,"",0,1),""))</f>
        <v>900730034</v>
      </c>
      <c r="F1176" s="47" t="str">
        <f t="array" ref="F1176">IF(B1176="","",IFERROR(XLOOKUP(E1176,PROVEEDORES!$A$2:$A$200,PROVEEDORES!$B$2:$B$200,"NO ENCONTRADO",0,1),""))</f>
        <v>CAUCHOS BOSA D.C. SIMA S A S</v>
      </c>
      <c r="G1176" s="47" t="str">
        <f t="array" ref="G1176">IF(B1176="","",IFERROR(XLOOKUP(B1176,DATA!$B$4:$B$2103,DATA!$L$4:$L$2103,"",0,1),""))</f>
        <v>M</v>
      </c>
      <c r="H1176" s="47">
        <f t="array" ref="H1176">IF(B1176="","",IFERROR(XLOOKUP(B1176,DATA!$B$4:$B$2103,DATA!$E$4:$E$2103,0,0,1),0))</f>
        <v>11</v>
      </c>
      <c r="I1176" s="48">
        <f t="array" ref="I1176">IF(B1176="","",IFERROR(XLOOKUP(B1176,DATA!$B$4:$B$2103,DATA!$F$4:$F$2103,0,0,1),0))</f>
        <v>11662</v>
      </c>
      <c r="J1176" s="48">
        <f t="shared" si="1"/>
        <v>128282</v>
      </c>
      <c r="K1176" s="47">
        <f t="array" ref="K1176">IF(B1176="","",IFERROR(XLOOKUP(B1176,DATA!$B$4:$B$2103,DATA!$N$4:$N$2103,0,0,1),0))</f>
        <v>9</v>
      </c>
      <c r="L1176" s="85">
        <f t="shared" si="2"/>
        <v>0.02465753425</v>
      </c>
      <c r="M1176" s="47">
        <f t="array" ref="M1176">IF(B1176="","",IFERROR(XLOOKUP(B1176,DATA!$B$4:$B$2103,DATA!$P$4:$P$2103,0,0,1),0))</f>
        <v>0</v>
      </c>
      <c r="N1176" s="47">
        <f t="shared" si="3"/>
        <v>0</v>
      </c>
      <c r="O1176" s="47">
        <f t="shared" si="4"/>
        <v>0</v>
      </c>
      <c r="P1176" s="47">
        <f t="shared" si="5"/>
        <v>446</v>
      </c>
      <c r="Q1176" s="47" t="str">
        <f t="shared" si="6"/>
        <v>EXCESO</v>
      </c>
      <c r="R1176" s="47" t="str">
        <f t="shared" si="7"/>
        <v>EVALUAR REDUCCION</v>
      </c>
      <c r="S1176" s="47">
        <f t="shared" si="8"/>
        <v>0</v>
      </c>
      <c r="T1176" s="48">
        <f t="shared" si="9"/>
        <v>0</v>
      </c>
      <c r="U1176" s="47" t="str">
        <f t="array" ref="U1176">IF(B1176="","",IFERROR(XLOOKUP(B1176,DATA!$B$4:$B$2103,DATA!$M$4:$M$2103,"",0,1),""))</f>
        <v>C</v>
      </c>
      <c r="V1176" s="47" t="str">
        <f t="array" ref="V1176">IF(B1176="","",IFERROR(XLOOKUP(B1176,DATA!$B$4:$B$2103,DATA!$X$4:$X$2103,"",0,1),""))</f>
        <v>SU01A0202</v>
      </c>
      <c r="W1176" s="47" t="str">
        <f t="array" ref="W1176">IF(B1176="","",IFERROR(XLOOKUP(B1176,DATA!$B$4:$B$2103,DATA!$H$4:$H$2103,"",0,1),""))</f>
        <v>CARROCERIA</v>
      </c>
      <c r="X1176" s="47" t="str">
        <f t="shared" si="10"/>
        <v>4-BAJA</v>
      </c>
      <c r="Y1176" s="65" t="str">
        <f t="shared" si="11"/>
        <v/>
      </c>
      <c r="Z1176" s="47" t="str">
        <f t="shared" si="12"/>
        <v/>
      </c>
    </row>
    <row r="1177" ht="15.75" customHeight="1">
      <c r="B1177" s="52">
        <f>IF(DATA!B1177="","",DATA!B1177)</f>
        <v>80110299</v>
      </c>
      <c r="C1177" s="52" t="str">
        <f t="array" ref="C1177">IF(B1177="","",IFERROR(XLOOKUP(B1177,DATA!$B$4:$B$2103,DATA!$D$4:$D$2103,"",0,1),""))</f>
        <v/>
      </c>
      <c r="D1177" s="52" t="str">
        <f t="array" ref="D1177">IF(B1177="","",IFERROR(XLOOKUP(B1177,DATA!$B$4:$B$2103,DATA!$C$4:$C$2103,"",0,1),""))</f>
        <v>SOPORTE TRAPECIO BRAZO LIMPIAPARABRISAS</v>
      </c>
      <c r="E1177" s="52">
        <f t="array" ref="E1177">IF(B1177="","",IFERROR(XLOOKUP(B1177,DATA!$B$4:$B$2103,DATA!$W$4:$W$2103,"",0,1),""))</f>
        <v>901327111</v>
      </c>
      <c r="F1177" s="52" t="str">
        <f t="array" ref="F1177">IF(B1177="","",IFERROR(XLOOKUP(E1177,PROVEEDORES!$A$2:$A$200,PROVEEDORES!$B$2:$B$200,"NO ENCONTRADO",0,1),""))</f>
        <v>TORNOHIMEC SAS</v>
      </c>
      <c r="G1177" s="52" t="str">
        <f t="array" ref="G1177">IF(B1177="","",IFERROR(XLOOKUP(B1177,DATA!$B$4:$B$2103,DATA!$L$4:$L$2103,"",0,1),""))</f>
        <v>UND</v>
      </c>
      <c r="H1177" s="52">
        <f t="array" ref="H1177">IF(B1177="","",IFERROR(XLOOKUP(B1177,DATA!$B$4:$B$2103,DATA!$E$4:$E$2103,0,0,1),0))</f>
        <v>6</v>
      </c>
      <c r="I1177" s="53">
        <f t="array" ref="I1177">IF(B1177="","",IFERROR(XLOOKUP(B1177,DATA!$B$4:$B$2103,DATA!$F$4:$F$2103,0,0,1),0))</f>
        <v>95200</v>
      </c>
      <c r="J1177" s="53">
        <f t="shared" si="1"/>
        <v>571200</v>
      </c>
      <c r="K1177" s="52">
        <f t="array" ref="K1177">IF(B1177="","",IFERROR(XLOOKUP(B1177,DATA!$B$4:$B$2103,DATA!$N$4:$N$2103,0,0,1),0))</f>
        <v>13</v>
      </c>
      <c r="L1177" s="86">
        <f t="shared" si="2"/>
        <v>0.03561643836</v>
      </c>
      <c r="M1177" s="52">
        <f t="array" ref="M1177">IF(B1177="","",IFERROR(XLOOKUP(B1177,DATA!$B$4:$B$2103,DATA!$P$4:$P$2103,0,0,1),0))</f>
        <v>0</v>
      </c>
      <c r="N1177" s="52">
        <f t="shared" si="3"/>
        <v>0</v>
      </c>
      <c r="O1177" s="52">
        <f t="shared" si="4"/>
        <v>0</v>
      </c>
      <c r="P1177" s="52">
        <f t="shared" si="5"/>
        <v>168</v>
      </c>
      <c r="Q1177" s="52" t="str">
        <f t="shared" si="6"/>
        <v>EXCESO</v>
      </c>
      <c r="R1177" s="52" t="str">
        <f t="shared" si="7"/>
        <v>EVALUAR REDUCCION</v>
      </c>
      <c r="S1177" s="52">
        <f t="shared" si="8"/>
        <v>0</v>
      </c>
      <c r="T1177" s="53">
        <f t="shared" si="9"/>
        <v>0</v>
      </c>
      <c r="U1177" s="52" t="str">
        <f t="array" ref="U1177">IF(B1177="","",IFERROR(XLOOKUP(B1177,DATA!$B$4:$B$2103,DATA!$M$4:$M$2103,"",0,1),""))</f>
        <v>B</v>
      </c>
      <c r="V1177" s="52" t="str">
        <f t="array" ref="V1177">IF(B1177="","",IFERROR(XLOOKUP(B1177,DATA!$B$4:$B$2103,DATA!$X$4:$X$2103,"",0,1),""))</f>
        <v>SU01A0209</v>
      </c>
      <c r="W1177" s="52" t="str">
        <f t="array" ref="W1177">IF(B1177="","",IFERROR(XLOOKUP(B1177,DATA!$B$4:$B$2103,DATA!$H$4:$H$2103,"",0,1),""))</f>
        <v>CARROCERIA</v>
      </c>
      <c r="X1177" s="52" t="str">
        <f t="shared" si="10"/>
        <v>3-MEDIA</v>
      </c>
      <c r="Y1177" s="87" t="str">
        <f t="shared" si="11"/>
        <v/>
      </c>
      <c r="Z1177" s="52" t="str">
        <f t="shared" si="12"/>
        <v/>
      </c>
    </row>
    <row r="1178" ht="15.75" customHeight="1">
      <c r="B1178" s="47">
        <f>IF(DATA!B1178="","",DATA!B1178)</f>
        <v>80110300</v>
      </c>
      <c r="C1178" s="47" t="str">
        <f t="array" ref="C1178">IF(B1178="","",IFERROR(XLOOKUP(B1178,DATA!$B$4:$B$2103,DATA!$D$4:$D$2103,"",0,1),""))</f>
        <v/>
      </c>
      <c r="D1178" s="47" t="str">
        <f t="array" ref="D1178">IF(B1178="","",IFERROR(XLOOKUP(B1178,DATA!$B$4:$B$2103,DATA!$C$4:$C$2103,"",0,1),""))</f>
        <v>ACRILICO LUZ DE CORTESIA</v>
      </c>
      <c r="E1178" s="47">
        <f t="array" ref="E1178">IF(B1178="","",IFERROR(XLOOKUP(B1178,DATA!$B$4:$B$2103,DATA!$W$4:$W$2103,"",0,1),""))</f>
        <v>830129239</v>
      </c>
      <c r="F1178" s="47" t="str">
        <f t="array" ref="F1178">IF(B1178="","",IFERROR(XLOOKUP(E1178,PROVEEDORES!$A$2:$A$200,PROVEEDORES!$B$2:$B$200,"NO ENCONTRADO",0,1),""))</f>
        <v>INDUSTRIAS GRAFICAS Y TERMOPLASTICAS SAS</v>
      </c>
      <c r="G1178" s="47" t="str">
        <f t="array" ref="G1178">IF(B1178="","",IFERROR(XLOOKUP(B1178,DATA!$B$4:$B$2103,DATA!$L$4:$L$2103,"",0,1),""))</f>
        <v>M</v>
      </c>
      <c r="H1178" s="47">
        <f t="array" ref="H1178">IF(B1178="","",IFERROR(XLOOKUP(B1178,DATA!$B$4:$B$2103,DATA!$E$4:$E$2103,0,0,1),0))</f>
        <v>24</v>
      </c>
      <c r="I1178" s="48">
        <f t="array" ref="I1178">IF(B1178="","",IFERROR(XLOOKUP(B1178,DATA!$B$4:$B$2103,DATA!$F$4:$F$2103,0,0,1),0))</f>
        <v>8676.29</v>
      </c>
      <c r="J1178" s="48">
        <f t="shared" si="1"/>
        <v>208230.96</v>
      </c>
      <c r="K1178" s="47">
        <f t="array" ref="K1178">IF(B1178="","",IFERROR(XLOOKUP(B1178,DATA!$B$4:$B$2103,DATA!$N$4:$N$2103,0,0,1),0))</f>
        <v>654</v>
      </c>
      <c r="L1178" s="85">
        <f t="shared" si="2"/>
        <v>1.791780822</v>
      </c>
      <c r="M1178" s="47">
        <f t="array" ref="M1178">IF(B1178="","",IFERROR(XLOOKUP(B1178,DATA!$B$4:$B$2103,DATA!$P$4:$P$2103,0,0,1),0))</f>
        <v>0</v>
      </c>
      <c r="N1178" s="47">
        <f t="shared" si="3"/>
        <v>6</v>
      </c>
      <c r="O1178" s="47">
        <f t="shared" si="4"/>
        <v>19</v>
      </c>
      <c r="P1178" s="47">
        <f t="shared" si="5"/>
        <v>13</v>
      </c>
      <c r="Q1178" s="47" t="str">
        <f t="shared" si="6"/>
        <v>PRECAUCION</v>
      </c>
      <c r="R1178" s="47" t="str">
        <f t="shared" si="7"/>
        <v>MONITOREAR 48H</v>
      </c>
      <c r="S1178" s="47">
        <f t="shared" si="8"/>
        <v>0</v>
      </c>
      <c r="T1178" s="48">
        <f t="shared" si="9"/>
        <v>0</v>
      </c>
      <c r="U1178" s="47" t="str">
        <f t="array" ref="U1178">IF(B1178="","",IFERROR(XLOOKUP(B1178,DATA!$B$4:$B$2103,DATA!$M$4:$M$2103,"",0,1),""))</f>
        <v>C</v>
      </c>
      <c r="V1178" s="47" t="str">
        <f t="array" ref="V1178">IF(B1178="","",IFERROR(XLOOKUP(B1178,DATA!$B$4:$B$2103,DATA!$X$4:$X$2103,"",0,1),""))</f>
        <v>SU01A0202</v>
      </c>
      <c r="W1178" s="47" t="str">
        <f t="array" ref="W1178">IF(B1178="","",IFERROR(XLOOKUP(B1178,DATA!$B$4:$B$2103,DATA!$H$4:$H$2103,"",0,1),""))</f>
        <v>CARROCERIA</v>
      </c>
      <c r="X1178" s="47" t="str">
        <f t="shared" si="10"/>
        <v>4-BAJA</v>
      </c>
      <c r="Y1178" s="65" t="str">
        <f t="shared" si="11"/>
        <v/>
      </c>
      <c r="Z1178" s="47" t="str">
        <f t="shared" si="12"/>
        <v/>
      </c>
    </row>
    <row r="1179" ht="15.75" customHeight="1">
      <c r="B1179" s="52">
        <f>IF(DATA!B1179="","",DATA!B1179)</f>
        <v>80110301</v>
      </c>
      <c r="C1179" s="52" t="str">
        <f t="array" ref="C1179">IF(B1179="","",IFERROR(XLOOKUP(B1179,DATA!$B$4:$B$2103,DATA!$D$4:$D$2103,"",0,1),""))</f>
        <v/>
      </c>
      <c r="D1179" s="52" t="str">
        <f t="array" ref="D1179">IF(B1179="","",IFERROR(XLOOKUP(B1179,DATA!$B$4:$B$2103,DATA!$C$4:$C$2103,"",0,1),""))</f>
        <v>BROCA ACERO RAPIDO HSS 013 7/32"</v>
      </c>
      <c r="E1179" s="52">
        <f t="array" ref="E1179">IF(B1179="","",IFERROR(XLOOKUP(B1179,DATA!$B$4:$B$2103,DATA!$W$4:$W$2103,"",0,1),""))</f>
        <v>900664298</v>
      </c>
      <c r="F1179" s="52" t="str">
        <f t="array" ref="F1179">IF(B1179="","",IFERROR(XLOOKUP(E1179,PROVEEDORES!$A$2:$A$200,PROVEEDORES!$B$2:$B$200,"NO ENCONTRADO",0,1),""))</f>
        <v>SOLUCIONES INTEGRALES PARA CARROCERIAS SOCIEDAD POR ACCIONES SIMPLIFICADA</v>
      </c>
      <c r="G1179" s="52" t="str">
        <f t="array" ref="G1179">IF(B1179="","",IFERROR(XLOOKUP(B1179,DATA!$B$4:$B$2103,DATA!$L$4:$L$2103,"",0,1),""))</f>
        <v>UND</v>
      </c>
      <c r="H1179" s="52">
        <f t="array" ref="H1179">IF(B1179="","",IFERROR(XLOOKUP(B1179,DATA!$B$4:$B$2103,DATA!$E$4:$E$2103,0,0,1),0))</f>
        <v>58</v>
      </c>
      <c r="I1179" s="53">
        <f t="array" ref="I1179">IF(B1179="","",IFERROR(XLOOKUP(B1179,DATA!$B$4:$B$2103,DATA!$F$4:$F$2103,0,0,1),0))</f>
        <v>5014.136</v>
      </c>
      <c r="J1179" s="53">
        <f t="shared" si="1"/>
        <v>290819.888</v>
      </c>
      <c r="K1179" s="52">
        <f t="array" ref="K1179">IF(B1179="","",IFERROR(XLOOKUP(B1179,DATA!$B$4:$B$2103,DATA!$N$4:$N$2103,0,0,1),0))</f>
        <v>38</v>
      </c>
      <c r="L1179" s="86">
        <f t="shared" si="2"/>
        <v>0.104109589</v>
      </c>
      <c r="M1179" s="52">
        <f t="array" ref="M1179">IF(B1179="","",IFERROR(XLOOKUP(B1179,DATA!$B$4:$B$2103,DATA!$P$4:$P$2103,0,0,1),0))</f>
        <v>0</v>
      </c>
      <c r="N1179" s="52">
        <f t="shared" si="3"/>
        <v>0</v>
      </c>
      <c r="O1179" s="52">
        <f t="shared" si="4"/>
        <v>1</v>
      </c>
      <c r="P1179" s="52">
        <f t="shared" si="5"/>
        <v>557</v>
      </c>
      <c r="Q1179" s="52" t="str">
        <f t="shared" si="6"/>
        <v>EXCESO</v>
      </c>
      <c r="R1179" s="52" t="str">
        <f t="shared" si="7"/>
        <v>EVALUAR REDUCCION</v>
      </c>
      <c r="S1179" s="52">
        <f t="shared" si="8"/>
        <v>0</v>
      </c>
      <c r="T1179" s="53">
        <f t="shared" si="9"/>
        <v>0</v>
      </c>
      <c r="U1179" s="52" t="str">
        <f t="array" ref="U1179">IF(B1179="","",IFERROR(XLOOKUP(B1179,DATA!$B$4:$B$2103,DATA!$M$4:$M$2103,"",0,1),""))</f>
        <v>B</v>
      </c>
      <c r="V1179" s="52" t="str">
        <f t="array" ref="V1179">IF(B1179="","",IFERROR(XLOOKUP(B1179,DATA!$B$4:$B$2103,DATA!$X$4:$X$2103,"",0,1),""))</f>
        <v>SU01E0102</v>
      </c>
      <c r="W1179" s="52" t="str">
        <f t="array" ref="W1179">IF(B1179="","",IFERROR(XLOOKUP(B1179,DATA!$B$4:$B$2103,DATA!$H$4:$H$2103,"",0,1),""))</f>
        <v>CARROCERIA</v>
      </c>
      <c r="X1179" s="52" t="str">
        <f t="shared" si="10"/>
        <v>3-MEDIA</v>
      </c>
      <c r="Y1179" s="87" t="str">
        <f t="shared" si="11"/>
        <v/>
      </c>
      <c r="Z1179" s="52" t="str">
        <f t="shared" si="12"/>
        <v/>
      </c>
    </row>
    <row r="1180" ht="15.75" customHeight="1">
      <c r="B1180" s="47">
        <f>IF(DATA!B1180="","",DATA!B1180)</f>
        <v>80110302</v>
      </c>
      <c r="C1180" s="47" t="str">
        <f t="array" ref="C1180">IF(B1180="","",IFERROR(XLOOKUP(B1180,DATA!$B$4:$B$2103,DATA!$D$4:$D$2103,"",0,1),""))</f>
        <v/>
      </c>
      <c r="D1180" s="47" t="str">
        <f t="array" ref="D1180">IF(B1180="","",IFERROR(XLOOKUP(B1180,DATA!$B$4:$B$2103,DATA!$C$4:$C$2103,"",0,1),""))</f>
        <v>BROCA ACERO RAPIDO 11 6.00 MM</v>
      </c>
      <c r="E1180" s="47">
        <f t="array" ref="E1180">IF(B1180="","",IFERROR(XLOOKUP(B1180,DATA!$B$4:$B$2103,DATA!$W$4:$W$2103,"",0,1),""))</f>
        <v>830037039</v>
      </c>
      <c r="F1180" s="47" t="str">
        <f t="array" ref="F1180">IF(B1180="","",IFERROR(XLOOKUP(E1180,PROVEEDORES!$A$2:$A$200,PROVEEDORES!$B$2:$B$200,"NO ENCONTRADO",0,1),""))</f>
        <v>FERRETERIA LUIS PENAGOS SAS</v>
      </c>
      <c r="G1180" s="47" t="str">
        <f t="array" ref="G1180">IF(B1180="","",IFERROR(XLOOKUP(B1180,DATA!$B$4:$B$2103,DATA!$L$4:$L$2103,"",0,1),""))</f>
        <v>UND</v>
      </c>
      <c r="H1180" s="47">
        <f t="array" ref="H1180">IF(B1180="","",IFERROR(XLOOKUP(B1180,DATA!$B$4:$B$2103,DATA!$E$4:$E$2103,0,0,1),0))</f>
        <v>10</v>
      </c>
      <c r="I1180" s="48">
        <f t="array" ref="I1180">IF(B1180="","",IFERROR(XLOOKUP(B1180,DATA!$B$4:$B$2103,DATA!$F$4:$F$2103,0,0,1),0))</f>
        <v>6426</v>
      </c>
      <c r="J1180" s="48">
        <f t="shared" si="1"/>
        <v>64260</v>
      </c>
      <c r="K1180" s="47">
        <f t="array" ref="K1180">IF(B1180="","",IFERROR(XLOOKUP(B1180,DATA!$B$4:$B$2103,DATA!$N$4:$N$2103,0,0,1),0))</f>
        <v>0</v>
      </c>
      <c r="L1180" s="85">
        <f t="shared" si="2"/>
        <v>0</v>
      </c>
      <c r="M1180" s="47">
        <f t="array" ref="M1180">IF(B1180="","",IFERROR(XLOOKUP(B1180,DATA!$B$4:$B$2103,DATA!$P$4:$P$2103,0,0,1),0))</f>
        <v>0</v>
      </c>
      <c r="N1180" s="47">
        <f t="shared" si="3"/>
        <v>0</v>
      </c>
      <c r="O1180" s="47">
        <f t="shared" si="4"/>
        <v>0</v>
      </c>
      <c r="P1180" s="47" t="str">
        <f t="shared" si="5"/>
        <v/>
      </c>
      <c r="Q1180" s="47" t="str">
        <f t="shared" si="6"/>
        <v>EXCESO</v>
      </c>
      <c r="R1180" s="47" t="str">
        <f t="shared" si="7"/>
        <v>EVALUAR REDUCCION</v>
      </c>
      <c r="S1180" s="47">
        <f t="shared" si="8"/>
        <v>0</v>
      </c>
      <c r="T1180" s="48">
        <f t="shared" si="9"/>
        <v>0</v>
      </c>
      <c r="U1180" s="47" t="str">
        <f t="array" ref="U1180">IF(B1180="","",IFERROR(XLOOKUP(B1180,DATA!$B$4:$B$2103,DATA!$M$4:$M$2103,"",0,1),""))</f>
        <v>B</v>
      </c>
      <c r="V1180" s="47" t="str">
        <f t="array" ref="V1180">IF(B1180="","",IFERROR(XLOOKUP(B1180,DATA!$B$4:$B$2103,DATA!$X$4:$X$2103,"",0,1),""))</f>
        <v>SU01E0102</v>
      </c>
      <c r="W1180" s="47" t="str">
        <f t="array" ref="W1180">IF(B1180="","",IFERROR(XLOOKUP(B1180,DATA!$B$4:$B$2103,DATA!$H$4:$H$2103,"",0,1),""))</f>
        <v>CARROCERIA</v>
      </c>
      <c r="X1180" s="47" t="str">
        <f t="shared" si="10"/>
        <v>3-MEDIA</v>
      </c>
      <c r="Y1180" s="65" t="str">
        <f t="shared" si="11"/>
        <v/>
      </c>
      <c r="Z1180" s="47" t="str">
        <f t="shared" si="12"/>
        <v/>
      </c>
    </row>
    <row r="1181" ht="15.75" customHeight="1">
      <c r="B1181" s="52">
        <f>IF(DATA!B1181="","",DATA!B1181)</f>
        <v>80110303</v>
      </c>
      <c r="C1181" s="52" t="str">
        <f t="array" ref="C1181">IF(B1181="","",IFERROR(XLOOKUP(B1181,DATA!$B$4:$B$2103,DATA!$D$4:$D$2103,"",0,1),""))</f>
        <v/>
      </c>
      <c r="D1181" s="52" t="str">
        <f t="array" ref="D1181">IF(B1181="","",IFERROR(XLOOKUP(B1181,DATA!$B$4:$B$2103,DATA!$C$4:$C$2103,"",0,1),""))</f>
        <v>TUBO CORTO ENCAPSULADO</v>
      </c>
      <c r="E1181" s="52">
        <f t="array" ref="E1181">IF(B1181="","",IFERROR(XLOOKUP(B1181,DATA!$B$4:$B$2103,DATA!$W$4:$W$2103,"",0,1),""))</f>
        <v>900603232</v>
      </c>
      <c r="F1181" s="52" t="str">
        <f t="array" ref="F1181">IF(B1181="","",IFERROR(XLOOKUP(E1181,PROVEEDORES!$A$2:$A$200,PROVEEDORES!$B$2:$B$200,"NO ENCONTRADO",0,1),""))</f>
        <v>COMERCIALIZADORA DE AUTOPARTES E INDUSTRIAL UNIVERSAL SAS</v>
      </c>
      <c r="G1181" s="52" t="str">
        <f t="array" ref="G1181">IF(B1181="","",IFERROR(XLOOKUP(B1181,DATA!$B$4:$B$2103,DATA!$L$4:$L$2103,"",0,1),""))</f>
        <v>UND</v>
      </c>
      <c r="H1181" s="52">
        <f t="array" ref="H1181">IF(B1181="","",IFERROR(XLOOKUP(B1181,DATA!$B$4:$B$2103,DATA!$E$4:$E$2103,0,0,1),0))</f>
        <v>0</v>
      </c>
      <c r="I1181" s="53">
        <f t="array" ref="I1181">IF(B1181="","",IFERROR(XLOOKUP(B1181,DATA!$B$4:$B$2103,DATA!$F$4:$F$2103,0,0,1),0))</f>
        <v>11900</v>
      </c>
      <c r="J1181" s="53">
        <f t="shared" si="1"/>
        <v>0</v>
      </c>
      <c r="K1181" s="52">
        <f t="array" ref="K1181">IF(B1181="","",IFERROR(XLOOKUP(B1181,DATA!$B$4:$B$2103,DATA!$N$4:$N$2103,0,0,1),0))</f>
        <v>5</v>
      </c>
      <c r="L1181" s="86">
        <f t="shared" si="2"/>
        <v>0.01369863014</v>
      </c>
      <c r="M1181" s="52">
        <f t="array" ref="M1181">IF(B1181="","",IFERROR(XLOOKUP(B1181,DATA!$B$4:$B$2103,DATA!$P$4:$P$2103,0,0,1),0))</f>
        <v>0</v>
      </c>
      <c r="N1181" s="52">
        <f t="shared" si="3"/>
        <v>0</v>
      </c>
      <c r="O1181" s="52">
        <f t="shared" si="4"/>
        <v>0</v>
      </c>
      <c r="P1181" s="52">
        <f t="shared" si="5"/>
        <v>0</v>
      </c>
      <c r="Q1181" s="52" t="str">
        <f t="shared" si="6"/>
        <v>CRITICO</v>
      </c>
      <c r="R1181" s="52" t="str">
        <f t="shared" si="7"/>
        <v>PEDIR INMEDIATAMENTE</v>
      </c>
      <c r="S1181" s="52">
        <f t="shared" si="8"/>
        <v>0</v>
      </c>
      <c r="T1181" s="53">
        <f t="shared" si="9"/>
        <v>0</v>
      </c>
      <c r="U1181" s="52" t="str">
        <f t="array" ref="U1181">IF(B1181="","",IFERROR(XLOOKUP(B1181,DATA!$B$4:$B$2103,DATA!$M$4:$M$2103,"",0,1),""))</f>
        <v>C</v>
      </c>
      <c r="V1181" s="52" t="str">
        <f t="array" ref="V1181">IF(B1181="","",IFERROR(XLOOKUP(B1181,DATA!$B$4:$B$2103,DATA!$X$4:$X$2103,"",0,1),""))</f>
        <v>SU01A0202</v>
      </c>
      <c r="W1181" s="52" t="str">
        <f t="array" ref="W1181">IF(B1181="","",IFERROR(XLOOKUP(B1181,DATA!$B$4:$B$2103,DATA!$H$4:$H$2103,"",0,1),""))</f>
        <v>CARROCERIA</v>
      </c>
      <c r="X1181" s="52" t="str">
        <f t="shared" si="10"/>
        <v>4-BAJA</v>
      </c>
      <c r="Y1181" s="87">
        <f t="shared" si="11"/>
        <v>5.01181</v>
      </c>
      <c r="Z1181" s="52">
        <f t="shared" si="12"/>
        <v>80110303</v>
      </c>
    </row>
    <row r="1182" ht="15.75" customHeight="1">
      <c r="B1182" s="47">
        <f>IF(DATA!B1182="","",DATA!B1182)</f>
        <v>80110304</v>
      </c>
      <c r="C1182" s="47" t="str">
        <f t="array" ref="C1182">IF(B1182="","",IFERROR(XLOOKUP(B1182,DATA!$B$4:$B$2103,DATA!$D$4:$D$2103,"",0,1),""))</f>
        <v/>
      </c>
      <c r="D1182" s="47" t="str">
        <f t="array" ref="D1182">IF(B1182="","",IFERROR(XLOOKUP(B1182,DATA!$B$4:$B$2103,DATA!$C$4:$C$2103,"",0,1),""))</f>
        <v>TUBO VERTICAL AMARILLO MAMPARA (DOBLEZ)</v>
      </c>
      <c r="E1182" s="47">
        <f t="array" ref="E1182">IF(B1182="","",IFERROR(XLOOKUP(B1182,DATA!$B$4:$B$2103,DATA!$W$4:$W$2103,"",0,1),""))</f>
        <v>900603232</v>
      </c>
      <c r="F1182" s="47" t="str">
        <f t="array" ref="F1182">IF(B1182="","",IFERROR(XLOOKUP(E1182,PROVEEDORES!$A$2:$A$200,PROVEEDORES!$B$2:$B$200,"NO ENCONTRADO",0,1),""))</f>
        <v>COMERCIALIZADORA DE AUTOPARTES E INDUSTRIAL UNIVERSAL SAS</v>
      </c>
      <c r="G1182" s="47" t="str">
        <f t="array" ref="G1182">IF(B1182="","",IFERROR(XLOOKUP(B1182,DATA!$B$4:$B$2103,DATA!$L$4:$L$2103,"",0,1),""))</f>
        <v>UND</v>
      </c>
      <c r="H1182" s="47">
        <f t="array" ref="H1182">IF(B1182="","",IFERROR(XLOOKUP(B1182,DATA!$B$4:$B$2103,DATA!$E$4:$E$2103,0,0,1),0))</f>
        <v>28</v>
      </c>
      <c r="I1182" s="48">
        <f t="array" ref="I1182">IF(B1182="","",IFERROR(XLOOKUP(B1182,DATA!$B$4:$B$2103,DATA!$F$4:$F$2103,0,0,1),0))</f>
        <v>59381</v>
      </c>
      <c r="J1182" s="48">
        <f t="shared" si="1"/>
        <v>1662668</v>
      </c>
      <c r="K1182" s="47">
        <f t="array" ref="K1182">IF(B1182="","",IFERROR(XLOOKUP(B1182,DATA!$B$4:$B$2103,DATA!$N$4:$N$2103,0,0,1),0))</f>
        <v>102</v>
      </c>
      <c r="L1182" s="85">
        <f t="shared" si="2"/>
        <v>0.2794520548</v>
      </c>
      <c r="M1182" s="47">
        <f t="array" ref="M1182">IF(B1182="","",IFERROR(XLOOKUP(B1182,DATA!$B$4:$B$2103,DATA!$P$4:$P$2103,0,0,1),0))</f>
        <v>0</v>
      </c>
      <c r="N1182" s="47">
        <f t="shared" si="3"/>
        <v>1</v>
      </c>
      <c r="O1182" s="47">
        <f t="shared" si="4"/>
        <v>3</v>
      </c>
      <c r="P1182" s="47">
        <f t="shared" si="5"/>
        <v>100</v>
      </c>
      <c r="Q1182" s="47" t="str">
        <f t="shared" si="6"/>
        <v>OPTIMO</v>
      </c>
      <c r="R1182" s="47" t="str">
        <f t="shared" si="7"/>
        <v>NIVEL OPTIMO</v>
      </c>
      <c r="S1182" s="47">
        <f t="shared" si="8"/>
        <v>0</v>
      </c>
      <c r="T1182" s="48">
        <f t="shared" si="9"/>
        <v>0</v>
      </c>
      <c r="U1182" s="47" t="str">
        <f t="array" ref="U1182">IF(B1182="","",IFERROR(XLOOKUP(B1182,DATA!$B$4:$B$2103,DATA!$M$4:$M$2103,"",0,1),""))</f>
        <v>C</v>
      </c>
      <c r="V1182" s="47" t="str">
        <f t="array" ref="V1182">IF(B1182="","",IFERROR(XLOOKUP(B1182,DATA!$B$4:$B$2103,DATA!$X$4:$X$2103,"",0,1),""))</f>
        <v>SU01B0105</v>
      </c>
      <c r="W1182" s="47" t="str">
        <f t="array" ref="W1182">IF(B1182="","",IFERROR(XLOOKUP(B1182,DATA!$B$4:$B$2103,DATA!$H$4:$H$2103,"",0,1),""))</f>
        <v>CARROCERIA</v>
      </c>
      <c r="X1182" s="47" t="str">
        <f t="shared" si="10"/>
        <v>4-BAJA</v>
      </c>
      <c r="Y1182" s="65" t="str">
        <f t="shared" si="11"/>
        <v/>
      </c>
      <c r="Z1182" s="47" t="str">
        <f t="shared" si="12"/>
        <v/>
      </c>
    </row>
    <row r="1183" ht="15.75" customHeight="1">
      <c r="B1183" s="52">
        <f>IF(DATA!B1183="","",DATA!B1183)</f>
        <v>80110305</v>
      </c>
      <c r="C1183" s="52" t="str">
        <f t="array" ref="C1183">IF(B1183="","",IFERROR(XLOOKUP(B1183,DATA!$B$4:$B$2103,DATA!$D$4:$D$2103,"",0,1),""))</f>
        <v/>
      </c>
      <c r="D1183" s="52" t="str">
        <f t="array" ref="D1183">IF(B1183="","",IFERROR(XLOOKUP(B1183,DATA!$B$4:$B$2103,DATA!$C$4:$C$2103,"",0,1),""))</f>
        <v>TUBO CORTO SILLA USUARIOS</v>
      </c>
      <c r="E1183" s="52">
        <f t="array" ref="E1183">IF(B1183="","",IFERROR(XLOOKUP(B1183,DATA!$B$4:$B$2103,DATA!$W$4:$W$2103,"",0,1),""))</f>
        <v>900603232</v>
      </c>
      <c r="F1183" s="52" t="str">
        <f t="array" ref="F1183">IF(B1183="","",IFERROR(XLOOKUP(E1183,PROVEEDORES!$A$2:$A$200,PROVEEDORES!$B$2:$B$200,"NO ENCONTRADO",0,1),""))</f>
        <v>COMERCIALIZADORA DE AUTOPARTES E INDUSTRIAL UNIVERSAL SAS</v>
      </c>
      <c r="G1183" s="52" t="str">
        <f t="array" ref="G1183">IF(B1183="","",IFERROR(XLOOKUP(B1183,DATA!$B$4:$B$2103,DATA!$L$4:$L$2103,"",0,1),""))</f>
        <v>UND</v>
      </c>
      <c r="H1183" s="52">
        <f t="array" ref="H1183">IF(B1183="","",IFERROR(XLOOKUP(B1183,DATA!$B$4:$B$2103,DATA!$E$4:$E$2103,0,0,1),0))</f>
        <v>54</v>
      </c>
      <c r="I1183" s="53">
        <f t="array" ref="I1183">IF(B1183="","",IFERROR(XLOOKUP(B1183,DATA!$B$4:$B$2103,DATA!$F$4:$F$2103,0,0,1),0))</f>
        <v>20798.34</v>
      </c>
      <c r="J1183" s="53">
        <f t="shared" si="1"/>
        <v>1123110.36</v>
      </c>
      <c r="K1183" s="52">
        <f t="array" ref="K1183">IF(B1183="","",IFERROR(XLOOKUP(B1183,DATA!$B$4:$B$2103,DATA!$N$4:$N$2103,0,0,1),0))</f>
        <v>219</v>
      </c>
      <c r="L1183" s="86">
        <f t="shared" si="2"/>
        <v>0.6</v>
      </c>
      <c r="M1183" s="52">
        <f t="array" ref="M1183">IF(B1183="","",IFERROR(XLOOKUP(B1183,DATA!$B$4:$B$2103,DATA!$P$4:$P$2103,0,0,1),0))</f>
        <v>0</v>
      </c>
      <c r="N1183" s="52">
        <f t="shared" si="3"/>
        <v>2</v>
      </c>
      <c r="O1183" s="52">
        <f t="shared" si="4"/>
        <v>6</v>
      </c>
      <c r="P1183" s="52">
        <f t="shared" si="5"/>
        <v>90</v>
      </c>
      <c r="Q1183" s="52" t="str">
        <f t="shared" si="6"/>
        <v>OPTIMO</v>
      </c>
      <c r="R1183" s="52" t="str">
        <f t="shared" si="7"/>
        <v>NIVEL OPTIMO</v>
      </c>
      <c r="S1183" s="52">
        <f t="shared" si="8"/>
        <v>0</v>
      </c>
      <c r="T1183" s="53">
        <f t="shared" si="9"/>
        <v>0</v>
      </c>
      <c r="U1183" s="52" t="str">
        <f t="array" ref="U1183">IF(B1183="","",IFERROR(XLOOKUP(B1183,DATA!$B$4:$B$2103,DATA!$M$4:$M$2103,"",0,1),""))</f>
        <v>C</v>
      </c>
      <c r="V1183" s="52" t="str">
        <f t="array" ref="V1183">IF(B1183="","",IFERROR(XLOOKUP(B1183,DATA!$B$4:$B$2103,DATA!$X$4:$X$2103,"",0,1),""))</f>
        <v>SU01B0105</v>
      </c>
      <c r="W1183" s="52" t="str">
        <f t="array" ref="W1183">IF(B1183="","",IFERROR(XLOOKUP(B1183,DATA!$B$4:$B$2103,DATA!$H$4:$H$2103,"",0,1),""))</f>
        <v>CARROCERIA</v>
      </c>
      <c r="X1183" s="52" t="str">
        <f t="shared" si="10"/>
        <v>4-BAJA</v>
      </c>
      <c r="Y1183" s="87" t="str">
        <f t="shared" si="11"/>
        <v/>
      </c>
      <c r="Z1183" s="52" t="str">
        <f t="shared" si="12"/>
        <v/>
      </c>
    </row>
    <row r="1184" ht="15.75" customHeight="1">
      <c r="B1184" s="47">
        <f>IF(DATA!B1184="","",DATA!B1184)</f>
        <v>80110306</v>
      </c>
      <c r="C1184" s="47" t="str">
        <f t="array" ref="C1184">IF(B1184="","",IFERROR(XLOOKUP(B1184,DATA!$B$4:$B$2103,DATA!$D$4:$D$2103,"",0,1),""))</f>
        <v/>
      </c>
      <c r="D1184" s="47" t="str">
        <f t="array" ref="D1184">IF(B1184="","",IFERROR(XLOOKUP(B1184,DATA!$B$4:$B$2103,DATA!$C$4:$C$2103,"",0,1),""))</f>
        <v>TUBO CURVO PUERTA SERVICIO</v>
      </c>
      <c r="E1184" s="47">
        <f t="array" ref="E1184">IF(B1184="","",IFERROR(XLOOKUP(B1184,DATA!$B$4:$B$2103,DATA!$W$4:$W$2103,"",0,1),""))</f>
        <v>900603232</v>
      </c>
      <c r="F1184" s="47" t="str">
        <f t="array" ref="F1184">IF(B1184="","",IFERROR(XLOOKUP(E1184,PROVEEDORES!$A$2:$A$200,PROVEEDORES!$B$2:$B$200,"NO ENCONTRADO",0,1),""))</f>
        <v>COMERCIALIZADORA DE AUTOPARTES E INDUSTRIAL UNIVERSAL SAS</v>
      </c>
      <c r="G1184" s="47" t="str">
        <f t="array" ref="G1184">IF(B1184="","",IFERROR(XLOOKUP(B1184,DATA!$B$4:$B$2103,DATA!$L$4:$L$2103,"",0,1),""))</f>
        <v>UND</v>
      </c>
      <c r="H1184" s="47">
        <f t="array" ref="H1184">IF(B1184="","",IFERROR(XLOOKUP(B1184,DATA!$B$4:$B$2103,DATA!$E$4:$E$2103,0,0,1),0))</f>
        <v>24</v>
      </c>
      <c r="I1184" s="48">
        <f t="array" ref="I1184">IF(B1184="","",IFERROR(XLOOKUP(B1184,DATA!$B$4:$B$2103,DATA!$F$4:$F$2103,0,0,1),0))</f>
        <v>73780</v>
      </c>
      <c r="J1184" s="48">
        <f t="shared" si="1"/>
        <v>1770720</v>
      </c>
      <c r="K1184" s="47">
        <f t="array" ref="K1184">IF(B1184="","",IFERROR(XLOOKUP(B1184,DATA!$B$4:$B$2103,DATA!$N$4:$N$2103,0,0,1),0))</f>
        <v>102</v>
      </c>
      <c r="L1184" s="85">
        <f t="shared" si="2"/>
        <v>0.2794520548</v>
      </c>
      <c r="M1184" s="47">
        <f t="array" ref="M1184">IF(B1184="","",IFERROR(XLOOKUP(B1184,DATA!$B$4:$B$2103,DATA!$P$4:$P$2103,0,0,1),0))</f>
        <v>0</v>
      </c>
      <c r="N1184" s="47">
        <f t="shared" si="3"/>
        <v>1</v>
      </c>
      <c r="O1184" s="47">
        <f t="shared" si="4"/>
        <v>3</v>
      </c>
      <c r="P1184" s="47">
        <f t="shared" si="5"/>
        <v>86</v>
      </c>
      <c r="Q1184" s="47" t="str">
        <f t="shared" si="6"/>
        <v>OPTIMO</v>
      </c>
      <c r="R1184" s="47" t="str">
        <f t="shared" si="7"/>
        <v>NIVEL OPTIMO</v>
      </c>
      <c r="S1184" s="47">
        <f t="shared" si="8"/>
        <v>0</v>
      </c>
      <c r="T1184" s="48">
        <f t="shared" si="9"/>
        <v>0</v>
      </c>
      <c r="U1184" s="47" t="str">
        <f t="array" ref="U1184">IF(B1184="","",IFERROR(XLOOKUP(B1184,DATA!$B$4:$B$2103,DATA!$M$4:$M$2103,"",0,1),""))</f>
        <v>C</v>
      </c>
      <c r="V1184" s="47" t="str">
        <f t="array" ref="V1184">IF(B1184="","",IFERROR(XLOOKUP(B1184,DATA!$B$4:$B$2103,DATA!$X$4:$X$2103,"",0,1),""))</f>
        <v>SU01B0105</v>
      </c>
      <c r="W1184" s="47" t="str">
        <f t="array" ref="W1184">IF(B1184="","",IFERROR(XLOOKUP(B1184,DATA!$B$4:$B$2103,DATA!$H$4:$H$2103,"",0,1),""))</f>
        <v>CARROCERIA</v>
      </c>
      <c r="X1184" s="47" t="str">
        <f t="shared" si="10"/>
        <v>4-BAJA</v>
      </c>
      <c r="Y1184" s="65" t="str">
        <f t="shared" si="11"/>
        <v/>
      </c>
      <c r="Z1184" s="47" t="str">
        <f t="shared" si="12"/>
        <v/>
      </c>
    </row>
    <row r="1185" ht="15.75" customHeight="1">
      <c r="B1185" s="52">
        <f>IF(DATA!B1185="","",DATA!B1185)</f>
        <v>80110307</v>
      </c>
      <c r="C1185" s="52">
        <f t="array" ref="C1185">IF(B1185="","",IFERROR(XLOOKUP(B1185,DATA!$B$4:$B$2103,DATA!$D$4:$D$2103,"",0,1),""))</f>
        <v>1000100014</v>
      </c>
      <c r="D1185" s="52" t="str">
        <f t="array" ref="D1185">IF(B1185="","",IFERROR(XLOOKUP(B1185,DATA!$B$4:$B$2103,DATA!$C$4:$C$2103,"",0,1),""))</f>
        <v>BOOSTER PUERTAS BMP SENSOR</v>
      </c>
      <c r="E1185" s="52">
        <f t="array" ref="E1185">IF(B1185="","",IFERROR(XLOOKUP(B1185,DATA!$B$4:$B$2103,DATA!$W$4:$W$2103,"",0,1),""))</f>
        <v>900479084</v>
      </c>
      <c r="F1185" s="52" t="str">
        <f t="array" ref="F1185">IF(B1185="","",IFERROR(XLOOKUP(E1185,PROVEEDORES!$A$2:$A$200,PROVEEDORES!$B$2:$B$200,"NO ENCONTRADO",0,1),""))</f>
        <v>SOLUCIONES TECNOLOGICAS EN MOVIMIENTO S.A.S SOLTECMO S.A.S</v>
      </c>
      <c r="G1185" s="52" t="str">
        <f t="array" ref="G1185">IF(B1185="","",IFERROR(XLOOKUP(B1185,DATA!$B$4:$B$2103,DATA!$L$4:$L$2103,"",0,1),""))</f>
        <v>UND</v>
      </c>
      <c r="H1185" s="52">
        <f t="array" ref="H1185">IF(B1185="","",IFERROR(XLOOKUP(B1185,DATA!$B$4:$B$2103,DATA!$E$4:$E$2103,0,0,1),0))</f>
        <v>0</v>
      </c>
      <c r="I1185" s="53">
        <f t="array" ref="I1185">IF(B1185="","",IFERROR(XLOOKUP(B1185,DATA!$B$4:$B$2103,DATA!$F$4:$F$2103,0,0,1),0))</f>
        <v>499800</v>
      </c>
      <c r="J1185" s="53">
        <f t="shared" si="1"/>
        <v>0</v>
      </c>
      <c r="K1185" s="52">
        <f t="array" ref="K1185">IF(B1185="","",IFERROR(XLOOKUP(B1185,DATA!$B$4:$B$2103,DATA!$N$4:$N$2103,0,0,1),0))</f>
        <v>14</v>
      </c>
      <c r="L1185" s="86">
        <f t="shared" si="2"/>
        <v>0.03835616438</v>
      </c>
      <c r="M1185" s="52">
        <f t="array" ref="M1185">IF(B1185="","",IFERROR(XLOOKUP(B1185,DATA!$B$4:$B$2103,DATA!$P$4:$P$2103,0,0,1),0))</f>
        <v>0</v>
      </c>
      <c r="N1185" s="52">
        <f t="shared" si="3"/>
        <v>0</v>
      </c>
      <c r="O1185" s="52">
        <f t="shared" si="4"/>
        <v>0</v>
      </c>
      <c r="P1185" s="52">
        <f t="shared" si="5"/>
        <v>0</v>
      </c>
      <c r="Q1185" s="52" t="str">
        <f t="shared" si="6"/>
        <v>CRITICO</v>
      </c>
      <c r="R1185" s="52" t="str">
        <f t="shared" si="7"/>
        <v>PEDIR INMEDIATAMENTE</v>
      </c>
      <c r="S1185" s="52">
        <f t="shared" si="8"/>
        <v>0</v>
      </c>
      <c r="T1185" s="53">
        <f t="shared" si="9"/>
        <v>0</v>
      </c>
      <c r="U1185" s="52" t="str">
        <f t="array" ref="U1185">IF(B1185="","",IFERROR(XLOOKUP(B1185,DATA!$B$4:$B$2103,DATA!$M$4:$M$2103,"",0,1),""))</f>
        <v>C</v>
      </c>
      <c r="V1185" s="52" t="str">
        <f t="array" ref="V1185">IF(B1185="","",IFERROR(XLOOKUP(B1185,DATA!$B$4:$B$2103,DATA!$X$4:$X$2103,"",0,1),""))</f>
        <v>SU01A0202</v>
      </c>
      <c r="W1185" s="52" t="str">
        <f t="array" ref="W1185">IF(B1185="","",IFERROR(XLOOKUP(B1185,DATA!$B$4:$B$2103,DATA!$H$4:$H$2103,"",0,1),""))</f>
        <v>CARROCERIA</v>
      </c>
      <c r="X1185" s="52" t="str">
        <f t="shared" si="10"/>
        <v>4-BAJA</v>
      </c>
      <c r="Y1185" s="87">
        <f t="shared" si="11"/>
        <v>14.01185</v>
      </c>
      <c r="Z1185" s="52">
        <f t="shared" si="12"/>
        <v>80110307</v>
      </c>
    </row>
    <row r="1186" ht="15.75" customHeight="1">
      <c r="B1186" s="47">
        <f>IF(DATA!B1186="","",DATA!B1186)</f>
        <v>80110308</v>
      </c>
      <c r="C1186" s="47">
        <f t="array" ref="C1186">IF(B1186="","",IFERROR(XLOOKUP(B1186,DATA!$B$4:$B$2103,DATA!$D$4:$D$2103,"",0,1),""))</f>
        <v>1000100014</v>
      </c>
      <c r="D1186" s="47" t="str">
        <f t="array" ref="D1186">IF(B1186="","",IFERROR(XLOOKUP(B1186,DATA!$B$4:$B$2103,DATA!$C$4:$C$2103,"",0,1),""))</f>
        <v>OJAL ROTULAR BOOSTER</v>
      </c>
      <c r="E1186" s="47">
        <f t="array" ref="E1186">IF(B1186="","",IFERROR(XLOOKUP(B1186,DATA!$B$4:$B$2103,DATA!$W$4:$W$2103,"",0,1),""))</f>
        <v>900479084</v>
      </c>
      <c r="F1186" s="47" t="str">
        <f t="array" ref="F1186">IF(B1186="","",IFERROR(XLOOKUP(E1186,PROVEEDORES!$A$2:$A$200,PROVEEDORES!$B$2:$B$200,"NO ENCONTRADO",0,1),""))</f>
        <v>SOLUCIONES TECNOLOGICAS EN MOVIMIENTO S.A.S SOLTECMO S.A.S</v>
      </c>
      <c r="G1186" s="47" t="str">
        <f t="array" ref="G1186">IF(B1186="","",IFERROR(XLOOKUP(B1186,DATA!$B$4:$B$2103,DATA!$L$4:$L$2103,"",0,1),""))</f>
        <v>UND</v>
      </c>
      <c r="H1186" s="47">
        <f t="array" ref="H1186">IF(B1186="","",IFERROR(XLOOKUP(B1186,DATA!$B$4:$B$2103,DATA!$E$4:$E$2103,0,0,1),0))</f>
        <v>0</v>
      </c>
      <c r="I1186" s="48">
        <f t="array" ref="I1186">IF(B1186="","",IFERROR(XLOOKUP(B1186,DATA!$B$4:$B$2103,DATA!$F$4:$F$2103,0,0,1),0))</f>
        <v>80920</v>
      </c>
      <c r="J1186" s="48">
        <f t="shared" si="1"/>
        <v>0</v>
      </c>
      <c r="K1186" s="47">
        <f t="array" ref="K1186">IF(B1186="","",IFERROR(XLOOKUP(B1186,DATA!$B$4:$B$2103,DATA!$N$4:$N$2103,0,0,1),0))</f>
        <v>14</v>
      </c>
      <c r="L1186" s="85">
        <f t="shared" si="2"/>
        <v>0.03835616438</v>
      </c>
      <c r="M1186" s="47">
        <f t="array" ref="M1186">IF(B1186="","",IFERROR(XLOOKUP(B1186,DATA!$B$4:$B$2103,DATA!$P$4:$P$2103,0,0,1),0))</f>
        <v>0</v>
      </c>
      <c r="N1186" s="47">
        <f t="shared" si="3"/>
        <v>0</v>
      </c>
      <c r="O1186" s="47">
        <f t="shared" si="4"/>
        <v>0</v>
      </c>
      <c r="P1186" s="47">
        <f t="shared" si="5"/>
        <v>0</v>
      </c>
      <c r="Q1186" s="47" t="str">
        <f t="shared" si="6"/>
        <v>CRITICO</v>
      </c>
      <c r="R1186" s="47" t="str">
        <f t="shared" si="7"/>
        <v>PEDIR INMEDIATAMENTE</v>
      </c>
      <c r="S1186" s="47">
        <f t="shared" si="8"/>
        <v>0</v>
      </c>
      <c r="T1186" s="48">
        <f t="shared" si="9"/>
        <v>0</v>
      </c>
      <c r="U1186" s="47" t="str">
        <f t="array" ref="U1186">IF(B1186="","",IFERROR(XLOOKUP(B1186,DATA!$B$4:$B$2103,DATA!$M$4:$M$2103,"",0,1),""))</f>
        <v>C</v>
      </c>
      <c r="V1186" s="47" t="str">
        <f t="array" ref="V1186">IF(B1186="","",IFERROR(XLOOKUP(B1186,DATA!$B$4:$B$2103,DATA!$X$4:$X$2103,"",0,1),""))</f>
        <v>SU01A0202</v>
      </c>
      <c r="W1186" s="47" t="str">
        <f t="array" ref="W1186">IF(B1186="","",IFERROR(XLOOKUP(B1186,DATA!$B$4:$B$2103,DATA!$H$4:$H$2103,"",0,1),""))</f>
        <v>CARROCERIA</v>
      </c>
      <c r="X1186" s="47" t="str">
        <f t="shared" si="10"/>
        <v>4-BAJA</v>
      </c>
      <c r="Y1186" s="65">
        <f t="shared" si="11"/>
        <v>14.01186</v>
      </c>
      <c r="Z1186" s="47">
        <f t="shared" si="12"/>
        <v>80110308</v>
      </c>
    </row>
    <row r="1187" ht="15.75" customHeight="1">
      <c r="B1187" s="52">
        <f>IF(DATA!B1187="","",DATA!B1187)</f>
        <v>80110309</v>
      </c>
      <c r="C1187" s="52" t="str">
        <f t="array" ref="C1187">IF(B1187="","",IFERROR(XLOOKUP(B1187,DATA!$B$4:$B$2103,DATA!$D$4:$D$2103,"",0,1),""))</f>
        <v/>
      </c>
      <c r="D1187" s="52" t="str">
        <f t="array" ref="D1187">IF(B1187="","",IFERROR(XLOOKUP(B1187,DATA!$B$4:$B$2103,DATA!$C$4:$C$2103,"",0,1),""))</f>
        <v>CUBIERTA ESCOTILLA CLARABOYA</v>
      </c>
      <c r="E1187" s="52">
        <f t="array" ref="E1187">IF(B1187="","",IFERROR(XLOOKUP(B1187,DATA!$B$4:$B$2103,DATA!$W$4:$W$2103,"",0,1),""))</f>
        <v>900603232</v>
      </c>
      <c r="F1187" s="52" t="str">
        <f t="array" ref="F1187">IF(B1187="","",IFERROR(XLOOKUP(E1187,PROVEEDORES!$A$2:$A$200,PROVEEDORES!$B$2:$B$200,"NO ENCONTRADO",0,1),""))</f>
        <v>COMERCIALIZADORA DE AUTOPARTES E INDUSTRIAL UNIVERSAL SAS</v>
      </c>
      <c r="G1187" s="52" t="str">
        <f t="array" ref="G1187">IF(B1187="","",IFERROR(XLOOKUP(B1187,DATA!$B$4:$B$2103,DATA!$L$4:$L$2103,"",0,1),""))</f>
        <v>UND</v>
      </c>
      <c r="H1187" s="52">
        <f t="array" ref="H1187">IF(B1187="","",IFERROR(XLOOKUP(B1187,DATA!$B$4:$B$2103,DATA!$E$4:$E$2103,0,0,1),0))</f>
        <v>0</v>
      </c>
      <c r="I1187" s="53">
        <f t="array" ref="I1187">IF(B1187="","",IFERROR(XLOOKUP(B1187,DATA!$B$4:$B$2103,DATA!$F$4:$F$2103,0,0,1),0))</f>
        <v>0</v>
      </c>
      <c r="J1187" s="53">
        <f t="shared" si="1"/>
        <v>0</v>
      </c>
      <c r="K1187" s="52">
        <f t="array" ref="K1187">IF(B1187="","",IFERROR(XLOOKUP(B1187,DATA!$B$4:$B$2103,DATA!$N$4:$N$2103,0,0,1),0))</f>
        <v>0</v>
      </c>
      <c r="L1187" s="86">
        <f t="shared" si="2"/>
        <v>0</v>
      </c>
      <c r="M1187" s="52">
        <f t="array" ref="M1187">IF(B1187="","",IFERROR(XLOOKUP(B1187,DATA!$B$4:$B$2103,DATA!$P$4:$P$2103,0,0,1),0))</f>
        <v>0</v>
      </c>
      <c r="N1187" s="52">
        <f t="shared" si="3"/>
        <v>0</v>
      </c>
      <c r="O1187" s="52">
        <f t="shared" si="4"/>
        <v>0</v>
      </c>
      <c r="P1187" s="52" t="str">
        <f t="shared" si="5"/>
        <v/>
      </c>
      <c r="Q1187" s="52" t="str">
        <f t="shared" si="6"/>
        <v>CRITICO</v>
      </c>
      <c r="R1187" s="52" t="str">
        <f t="shared" si="7"/>
        <v>PEDIR INMEDIATAMENTE</v>
      </c>
      <c r="S1187" s="52">
        <f t="shared" si="8"/>
        <v>0</v>
      </c>
      <c r="T1187" s="53">
        <f t="shared" si="9"/>
        <v>0</v>
      </c>
      <c r="U1187" s="52" t="str">
        <f t="array" ref="U1187">IF(B1187="","",IFERROR(XLOOKUP(B1187,DATA!$B$4:$B$2103,DATA!$M$4:$M$2103,"",0,1),""))</f>
        <v>A</v>
      </c>
      <c r="V1187" s="52" t="str">
        <f t="array" ref="V1187">IF(B1187="","",IFERROR(XLOOKUP(B1187,DATA!$B$4:$B$2103,DATA!$X$4:$X$2103,"",0,1),""))</f>
        <v>AREA 2</v>
      </c>
      <c r="W1187" s="52" t="str">
        <f t="array" ref="W1187">IF(B1187="","",IFERROR(XLOOKUP(B1187,DATA!$B$4:$B$2103,DATA!$H$4:$H$2103,"",0,1),""))</f>
        <v>CARROCERIA</v>
      </c>
      <c r="X1187" s="52" t="str">
        <f t="shared" si="10"/>
        <v>1-MAXIMA</v>
      </c>
      <c r="Y1187" s="87" t="str">
        <f t="shared" si="11"/>
        <v/>
      </c>
      <c r="Z1187" s="52">
        <f t="shared" si="12"/>
        <v>80110309</v>
      </c>
    </row>
    <row r="1188" ht="15.75" customHeight="1">
      <c r="B1188" s="47">
        <f>IF(DATA!B1188="","",DATA!B1188)</f>
        <v>8011141</v>
      </c>
      <c r="C1188" s="47">
        <f t="array" ref="C1188">IF(B1188="","",IFERROR(XLOOKUP(B1188,DATA!$B$4:$B$2103,DATA!$D$4:$D$2103,"",0,1),""))</f>
        <v>10772794</v>
      </c>
      <c r="D1188" s="47" t="str">
        <f t="array" ref="D1188">IF(B1188="","",IFERROR(XLOOKUP(B1188,DATA!$B$4:$B$2103,DATA!$C$4:$C$2103,"",0,1),""))</f>
        <v>COJIN ZONA DE DISCAPACITADOS</v>
      </c>
      <c r="E1188" s="47">
        <f t="array" ref="E1188">IF(B1188="","",IFERROR(XLOOKUP(B1188,DATA!$B$4:$B$2103,DATA!$W$4:$W$2103,"",0,1),""))</f>
        <v>830092963</v>
      </c>
      <c r="F1188" s="47" t="str">
        <f t="array" ref="F1188">IF(B1188="","",IFERROR(XLOOKUP(E1188,PROVEEDORES!$A$2:$A$200,PROVEEDORES!$B$2:$B$200,"NO ENCONTRADO",0,1),""))</f>
        <v>SUPERPOLO S.A.S</v>
      </c>
      <c r="G1188" s="47" t="str">
        <f t="array" ref="G1188">IF(B1188="","",IFERROR(XLOOKUP(B1188,DATA!$B$4:$B$2103,DATA!$L$4:$L$2103,"",0,1),""))</f>
        <v>UND</v>
      </c>
      <c r="H1188" s="47">
        <f t="array" ref="H1188">IF(B1188="","",IFERROR(XLOOKUP(B1188,DATA!$B$4:$B$2103,DATA!$E$4:$E$2103,0,0,1),0))</f>
        <v>1</v>
      </c>
      <c r="I1188" s="48">
        <f t="array" ref="I1188">IF(B1188="","",IFERROR(XLOOKUP(B1188,DATA!$B$4:$B$2103,DATA!$F$4:$F$2103,0,0,1),0))</f>
        <v>0</v>
      </c>
      <c r="J1188" s="48">
        <f t="shared" si="1"/>
        <v>0</v>
      </c>
      <c r="K1188" s="47">
        <f t="array" ref="K1188">IF(B1188="","",IFERROR(XLOOKUP(B1188,DATA!$B$4:$B$2103,DATA!$N$4:$N$2103,0,0,1),0))</f>
        <v>7</v>
      </c>
      <c r="L1188" s="85">
        <f t="shared" si="2"/>
        <v>0.01917808219</v>
      </c>
      <c r="M1188" s="47">
        <f t="array" ref="M1188">IF(B1188="","",IFERROR(XLOOKUP(B1188,DATA!$B$4:$B$2103,DATA!$P$4:$P$2103,0,0,1),0))</f>
        <v>0</v>
      </c>
      <c r="N1188" s="47">
        <f t="shared" si="3"/>
        <v>0</v>
      </c>
      <c r="O1188" s="47">
        <f t="shared" si="4"/>
        <v>0</v>
      </c>
      <c r="P1188" s="47">
        <f t="shared" si="5"/>
        <v>52</v>
      </c>
      <c r="Q1188" s="47" t="str">
        <f t="shared" si="6"/>
        <v>OPTIMO</v>
      </c>
      <c r="R1188" s="47" t="str">
        <f t="shared" si="7"/>
        <v>NIVEL OPTIMO</v>
      </c>
      <c r="S1188" s="47">
        <f t="shared" si="8"/>
        <v>0</v>
      </c>
      <c r="T1188" s="48">
        <f t="shared" si="9"/>
        <v>0</v>
      </c>
      <c r="U1188" s="47" t="str">
        <f t="array" ref="U1188">IF(B1188="","",IFERROR(XLOOKUP(B1188,DATA!$B$4:$B$2103,DATA!$M$4:$M$2103,"",0,1),""))</f>
        <v>B</v>
      </c>
      <c r="V1188" s="47" t="str">
        <f t="array" ref="V1188">IF(B1188="","",IFERROR(XLOOKUP(B1188,DATA!$B$4:$B$2103,DATA!$X$4:$X$2103,"",0,1),""))</f>
        <v>SU01D0109</v>
      </c>
      <c r="W1188" s="47" t="str">
        <f t="array" ref="W1188">IF(B1188="","",IFERROR(XLOOKUP(B1188,DATA!$B$4:$B$2103,DATA!$H$4:$H$2103,"",0,1),""))</f>
        <v>CARROCERIA</v>
      </c>
      <c r="X1188" s="47" t="str">
        <f t="shared" si="10"/>
        <v>3-MEDIA</v>
      </c>
      <c r="Y1188" s="65" t="str">
        <f t="shared" si="11"/>
        <v/>
      </c>
      <c r="Z1188" s="47" t="str">
        <f t="shared" si="12"/>
        <v/>
      </c>
    </row>
    <row r="1189" ht="15.75" customHeight="1">
      <c r="B1189" s="52" t="str">
        <f>IF(DATA!B1189="","",DATA!B1189)</f>
        <v>8011141-R</v>
      </c>
      <c r="C1189" s="52">
        <f t="array" ref="C1189">IF(B1189="","",IFERROR(XLOOKUP(B1189,DATA!$B$4:$B$2103,DATA!$D$4:$D$2103,"",0,1),""))</f>
        <v>1077294</v>
      </c>
      <c r="D1189" s="52" t="str">
        <f t="array" ref="D1189">IF(B1189="","",IFERROR(XLOOKUP(B1189,DATA!$B$4:$B$2103,DATA!$C$4:$C$2103,"",0,1),""))</f>
        <v>COJIN ZONA DE DISCAPACITADOS</v>
      </c>
      <c r="E1189" s="52">
        <f t="array" ref="E1189">IF(B1189="","",IFERROR(XLOOKUP(B1189,DATA!$B$4:$B$2103,DATA!$W$4:$W$2103,"",0,1),""))</f>
        <v>901319175</v>
      </c>
      <c r="F1189" s="52" t="str">
        <f t="array" ref="F1189">IF(B1189="","",IFERROR(XLOOKUP(E1189,PROVEEDORES!$A$2:$A$200,PROVEEDORES!$B$2:$B$200,"NO ENCONTRADO",0,1),""))</f>
        <v>SMIDT SUMINISTRO MANTENIMIENTO INDUSTRIAL DE TRANSPORTE SAS</v>
      </c>
      <c r="G1189" s="52" t="str">
        <f t="array" ref="G1189">IF(B1189="","",IFERROR(XLOOKUP(B1189,DATA!$B$4:$B$2103,DATA!$L$4:$L$2103,"",0,1),""))</f>
        <v>UND</v>
      </c>
      <c r="H1189" s="52">
        <f t="array" ref="H1189">IF(B1189="","",IFERROR(XLOOKUP(B1189,DATA!$B$4:$B$2103,DATA!$E$4:$E$2103,0,0,1),0))</f>
        <v>2</v>
      </c>
      <c r="I1189" s="53">
        <f t="array" ref="I1189">IF(B1189="","",IFERROR(XLOOKUP(B1189,DATA!$B$4:$B$2103,DATA!$F$4:$F$2103,0,0,1),0))</f>
        <v>77350</v>
      </c>
      <c r="J1189" s="53">
        <f t="shared" si="1"/>
        <v>154700</v>
      </c>
      <c r="K1189" s="52">
        <f t="array" ref="K1189">IF(B1189="","",IFERROR(XLOOKUP(B1189,DATA!$B$4:$B$2103,DATA!$N$4:$N$2103,0,0,1),0))</f>
        <v>717</v>
      </c>
      <c r="L1189" s="86">
        <f t="shared" si="2"/>
        <v>1.964383562</v>
      </c>
      <c r="M1189" s="52">
        <f t="array" ref="M1189">IF(B1189="","",IFERROR(XLOOKUP(B1189,DATA!$B$4:$B$2103,DATA!$P$4:$P$2103,0,0,1),0))</f>
        <v>0</v>
      </c>
      <c r="N1189" s="52">
        <f t="shared" si="3"/>
        <v>7</v>
      </c>
      <c r="O1189" s="52">
        <f t="shared" si="4"/>
        <v>21</v>
      </c>
      <c r="P1189" s="52">
        <f t="shared" si="5"/>
        <v>1</v>
      </c>
      <c r="Q1189" s="52" t="str">
        <f t="shared" si="6"/>
        <v>REORDEN INMEDIATO</v>
      </c>
      <c r="R1189" s="52" t="str">
        <f t="shared" si="7"/>
        <v>GENERAR OC EN 24H</v>
      </c>
      <c r="S1189" s="52">
        <f t="shared" si="8"/>
        <v>19</v>
      </c>
      <c r="T1189" s="53">
        <f t="shared" si="9"/>
        <v>1469650</v>
      </c>
      <c r="U1189" s="52" t="str">
        <f t="array" ref="U1189">IF(B1189="","",IFERROR(XLOOKUP(B1189,DATA!$B$4:$B$2103,DATA!$M$4:$M$2103,"",0,1),""))</f>
        <v>A</v>
      </c>
      <c r="V1189" s="52" t="str">
        <f t="array" ref="V1189">IF(B1189="","",IFERROR(XLOOKUP(B1189,DATA!$B$4:$B$2103,DATA!$X$4:$X$2103,"",0,1),""))</f>
        <v>SU01B0204</v>
      </c>
      <c r="W1189" s="52" t="str">
        <f t="array" ref="W1189">IF(B1189="","",IFERROR(XLOOKUP(B1189,DATA!$B$4:$B$2103,DATA!$H$4:$H$2103,"",0,1),""))</f>
        <v>CARROCERIA</v>
      </c>
      <c r="X1189" s="52" t="str">
        <f t="shared" si="10"/>
        <v>2-ALTA</v>
      </c>
      <c r="Y1189" s="87" t="str">
        <f t="shared" si="11"/>
        <v/>
      </c>
      <c r="Z1189" s="52" t="str">
        <f t="shared" si="12"/>
        <v/>
      </c>
    </row>
    <row r="1190" ht="15.75" customHeight="1">
      <c r="B1190" s="47">
        <f>IF(DATA!B1190="","",DATA!B1190)</f>
        <v>8011149</v>
      </c>
      <c r="C1190" s="47" t="str">
        <f t="array" ref="C1190">IF(B1190="","",IFERROR(XLOOKUP(B1190,DATA!$B$4:$B$2103,DATA!$D$4:$D$2103,"",0,1),""))</f>
        <v>MCPISGV</v>
      </c>
      <c r="D1190" s="47" t="str">
        <f t="array" ref="D1190">IF(B1190="","",IFERROR(XLOOKUP(B1190,DATA!$B$4:$B$2103,DATA!$C$4:$C$2103,"",0,1),""))</f>
        <v>LUNA PRINCIPAL IZQUIERDA</v>
      </c>
      <c r="E1190" s="47">
        <f t="array" ref="E1190">IF(B1190="","",IFERROR(XLOOKUP(B1190,DATA!$B$4:$B$2103,DATA!$W$4:$W$2103,"",0,1),""))</f>
        <v>900922557</v>
      </c>
      <c r="F1190" s="47" t="str">
        <f t="array" ref="F1190">IF(B1190="","",IFERROR(XLOOKUP(E1190,PROVEEDORES!$A$2:$A$200,PROVEEDORES!$B$2:$B$200,"NO ENCONTRADO",0,1),""))</f>
        <v>GLOBAL VIDRIO SAS</v>
      </c>
      <c r="G1190" s="47" t="str">
        <f t="array" ref="G1190">IF(B1190="","",IFERROR(XLOOKUP(B1190,DATA!$B$4:$B$2103,DATA!$L$4:$L$2103,"",0,1),""))</f>
        <v>UND</v>
      </c>
      <c r="H1190" s="47">
        <f t="array" ref="H1190">IF(B1190="","",IFERROR(XLOOKUP(B1190,DATA!$B$4:$B$2103,DATA!$E$4:$E$2103,0,0,1),0))</f>
        <v>0</v>
      </c>
      <c r="I1190" s="48">
        <f t="array" ref="I1190">IF(B1190="","",IFERROR(XLOOKUP(B1190,DATA!$B$4:$B$2103,DATA!$F$4:$F$2103,0,0,1),0))</f>
        <v>0</v>
      </c>
      <c r="J1190" s="48">
        <f t="shared" si="1"/>
        <v>0</v>
      </c>
      <c r="K1190" s="47">
        <f t="array" ref="K1190">IF(B1190="","",IFERROR(XLOOKUP(B1190,DATA!$B$4:$B$2103,DATA!$N$4:$N$2103,0,0,1),0))</f>
        <v>0</v>
      </c>
      <c r="L1190" s="85">
        <f t="shared" si="2"/>
        <v>0</v>
      </c>
      <c r="M1190" s="47">
        <f t="array" ref="M1190">IF(B1190="","",IFERROR(XLOOKUP(B1190,DATA!$B$4:$B$2103,DATA!$P$4:$P$2103,0,0,1),0))</f>
        <v>0</v>
      </c>
      <c r="N1190" s="47">
        <f t="shared" si="3"/>
        <v>0</v>
      </c>
      <c r="O1190" s="47">
        <f t="shared" si="4"/>
        <v>0</v>
      </c>
      <c r="P1190" s="47" t="str">
        <f t="shared" si="5"/>
        <v/>
      </c>
      <c r="Q1190" s="47" t="str">
        <f t="shared" si="6"/>
        <v>CRITICO</v>
      </c>
      <c r="R1190" s="47" t="str">
        <f t="shared" si="7"/>
        <v>PEDIR INMEDIATAMENTE</v>
      </c>
      <c r="S1190" s="47">
        <f t="shared" si="8"/>
        <v>0</v>
      </c>
      <c r="T1190" s="48">
        <f t="shared" si="9"/>
        <v>0</v>
      </c>
      <c r="U1190" s="47" t="str">
        <f t="array" ref="U1190">IF(B1190="","",IFERROR(XLOOKUP(B1190,DATA!$B$4:$B$2103,DATA!$M$4:$M$2103,"",0,1),""))</f>
        <v>C</v>
      </c>
      <c r="V1190" s="47" t="str">
        <f t="array" ref="V1190">IF(B1190="","",IFERROR(XLOOKUP(B1190,DATA!$B$4:$B$2103,DATA!$X$4:$X$2103,"",0,1),""))</f>
        <v>A1</v>
      </c>
      <c r="W1190" s="47" t="str">
        <f t="array" ref="W1190">IF(B1190="","",IFERROR(XLOOKUP(B1190,DATA!$B$4:$B$2103,DATA!$H$4:$H$2103,"",0,1),""))</f>
        <v>CARROCERIA</v>
      </c>
      <c r="X1190" s="47" t="str">
        <f t="shared" si="10"/>
        <v>4-BAJA</v>
      </c>
      <c r="Y1190" s="65" t="str">
        <f t="shared" si="11"/>
        <v/>
      </c>
      <c r="Z1190" s="47">
        <f t="shared" si="12"/>
        <v>8011149</v>
      </c>
    </row>
    <row r="1191" ht="15.75" customHeight="1">
      <c r="B1191" s="52">
        <f>IF(DATA!B1191="","",DATA!B1191)</f>
        <v>8011150</v>
      </c>
      <c r="C1191" s="52" t="str">
        <f t="array" ref="C1191">IF(B1191="","",IFERROR(XLOOKUP(B1191,DATA!$B$4:$B$2103,DATA!$D$4:$D$2103,"",0,1),""))</f>
        <v>MCDEGV</v>
      </c>
      <c r="D1191" s="52" t="str">
        <f t="array" ref="D1191">IF(B1191="","",IFERROR(XLOOKUP(B1191,DATA!$B$4:$B$2103,DATA!$C$4:$C$2103,"",0,1),""))</f>
        <v>LUNA PRINCIPAL</v>
      </c>
      <c r="E1191" s="52">
        <f t="array" ref="E1191">IF(B1191="","",IFERROR(XLOOKUP(B1191,DATA!$B$4:$B$2103,DATA!$W$4:$W$2103,"",0,1),""))</f>
        <v>900472952</v>
      </c>
      <c r="F1191" s="52" t="str">
        <f t="array" ref="F1191">IF(B1191="","",IFERROR(XLOOKUP(E1191,PROVEEDORES!$A$2:$A$200,PROVEEDORES!$B$2:$B$200,"NO ENCONTRADO",0,1),""))</f>
        <v>DISTRIBUTION GLASS SAS</v>
      </c>
      <c r="G1191" s="52" t="str">
        <f t="array" ref="G1191">IF(B1191="","",IFERROR(XLOOKUP(B1191,DATA!$B$4:$B$2103,DATA!$L$4:$L$2103,"",0,1),""))</f>
        <v>UND</v>
      </c>
      <c r="H1191" s="52">
        <f t="array" ref="H1191">IF(B1191="","",IFERROR(XLOOKUP(B1191,DATA!$B$4:$B$2103,DATA!$E$4:$E$2103,0,0,1),0))</f>
        <v>0</v>
      </c>
      <c r="I1191" s="53">
        <f t="array" ref="I1191">IF(B1191="","",IFERROR(XLOOKUP(B1191,DATA!$B$4:$B$2103,DATA!$F$4:$F$2103,0,0,1),0))</f>
        <v>20999.93</v>
      </c>
      <c r="J1191" s="53">
        <f t="shared" si="1"/>
        <v>0</v>
      </c>
      <c r="K1191" s="52">
        <f t="array" ref="K1191">IF(B1191="","",IFERROR(XLOOKUP(B1191,DATA!$B$4:$B$2103,DATA!$N$4:$N$2103,0,0,1),0))</f>
        <v>419</v>
      </c>
      <c r="L1191" s="86">
        <f t="shared" si="2"/>
        <v>1.147945205</v>
      </c>
      <c r="M1191" s="52">
        <f t="array" ref="M1191">IF(B1191="","",IFERROR(XLOOKUP(B1191,DATA!$B$4:$B$2103,DATA!$P$4:$P$2103,0,0,1),0))</f>
        <v>0</v>
      </c>
      <c r="N1191" s="52">
        <f t="shared" si="3"/>
        <v>4</v>
      </c>
      <c r="O1191" s="52">
        <f t="shared" si="4"/>
        <v>12</v>
      </c>
      <c r="P1191" s="52">
        <f t="shared" si="5"/>
        <v>0</v>
      </c>
      <c r="Q1191" s="52" t="str">
        <f t="shared" si="6"/>
        <v>CRITICO</v>
      </c>
      <c r="R1191" s="52" t="str">
        <f t="shared" si="7"/>
        <v>PEDIR INMEDIATAMENTE</v>
      </c>
      <c r="S1191" s="52">
        <f t="shared" si="8"/>
        <v>12</v>
      </c>
      <c r="T1191" s="53">
        <f t="shared" si="9"/>
        <v>251999.16</v>
      </c>
      <c r="U1191" s="52" t="str">
        <f t="array" ref="U1191">IF(B1191="","",IFERROR(XLOOKUP(B1191,DATA!$B$4:$B$2103,DATA!$M$4:$M$2103,"",0,1),""))</f>
        <v>C</v>
      </c>
      <c r="V1191" s="52" t="str">
        <f t="array" ref="V1191">IF(B1191="","",IFERROR(XLOOKUP(B1191,DATA!$B$4:$B$2103,DATA!$X$4:$X$2103,"",0,1),""))</f>
        <v>SU01C0202</v>
      </c>
      <c r="W1191" s="52" t="str">
        <f t="array" ref="W1191">IF(B1191="","",IFERROR(XLOOKUP(B1191,DATA!$B$4:$B$2103,DATA!$H$4:$H$2103,"",0,1),""))</f>
        <v>CARROCERIA</v>
      </c>
      <c r="X1191" s="52" t="str">
        <f t="shared" si="10"/>
        <v>4-BAJA</v>
      </c>
      <c r="Y1191" s="87">
        <f t="shared" si="11"/>
        <v>419.01191</v>
      </c>
      <c r="Z1191" s="52">
        <f t="shared" si="12"/>
        <v>8011150</v>
      </c>
    </row>
    <row r="1192" ht="15.75" customHeight="1">
      <c r="B1192" s="47" t="str">
        <f>IF(DATA!B1192="","",DATA!B1192)</f>
        <v>8011151-R</v>
      </c>
      <c r="C1192" s="47" t="str">
        <f t="array" ref="C1192">IF(B1192="","",IFERROR(XLOOKUP(B1192,DATA!$B$4:$B$2103,DATA!$D$4:$D$2103,"",0,1),""))</f>
        <v>MCPIIGV</v>
      </c>
      <c r="D1192" s="47" t="str">
        <f t="array" ref="D1192">IF(B1192="","",IFERROR(XLOOKUP(B1192,DATA!$B$4:$B$2103,DATA!$C$4:$C$2103,"",0,1),""))</f>
        <v>LUNA AUXILIAR</v>
      </c>
      <c r="E1192" s="47">
        <f t="array" ref="E1192">IF(B1192="","",IFERROR(XLOOKUP(B1192,DATA!$B$4:$B$2103,DATA!$W$4:$W$2103,"",0,1),""))</f>
        <v>900472952</v>
      </c>
      <c r="F1192" s="47" t="str">
        <f t="array" ref="F1192">IF(B1192="","",IFERROR(XLOOKUP(E1192,PROVEEDORES!$A$2:$A$200,PROVEEDORES!$B$2:$B$200,"NO ENCONTRADO",0,1),""))</f>
        <v>DISTRIBUTION GLASS SAS</v>
      </c>
      <c r="G1192" s="47" t="str">
        <f t="array" ref="G1192">IF(B1192="","",IFERROR(XLOOKUP(B1192,DATA!$B$4:$B$2103,DATA!$L$4:$L$2103,"",0,1),""))</f>
        <v>UND</v>
      </c>
      <c r="H1192" s="47">
        <f t="array" ref="H1192">IF(B1192="","",IFERROR(XLOOKUP(B1192,DATA!$B$4:$B$2103,DATA!$E$4:$E$2103,0,0,1),0))</f>
        <v>0</v>
      </c>
      <c r="I1192" s="48">
        <f t="array" ref="I1192">IF(B1192="","",IFERROR(XLOOKUP(B1192,DATA!$B$4:$B$2103,DATA!$F$4:$F$2103,0,0,1),0))</f>
        <v>15400.98</v>
      </c>
      <c r="J1192" s="48">
        <f t="shared" si="1"/>
        <v>0</v>
      </c>
      <c r="K1192" s="47">
        <f t="array" ref="K1192">IF(B1192="","",IFERROR(XLOOKUP(B1192,DATA!$B$4:$B$2103,DATA!$N$4:$N$2103,0,0,1),0))</f>
        <v>484</v>
      </c>
      <c r="L1192" s="85">
        <f t="shared" si="2"/>
        <v>1.326027397</v>
      </c>
      <c r="M1192" s="47">
        <f t="array" ref="M1192">IF(B1192="","",IFERROR(XLOOKUP(B1192,DATA!$B$4:$B$2103,DATA!$P$4:$P$2103,0,0,1),0))</f>
        <v>0</v>
      </c>
      <c r="N1192" s="47">
        <f t="shared" si="3"/>
        <v>5</v>
      </c>
      <c r="O1192" s="47">
        <f t="shared" si="4"/>
        <v>14</v>
      </c>
      <c r="P1192" s="47">
        <f t="shared" si="5"/>
        <v>0</v>
      </c>
      <c r="Q1192" s="47" t="str">
        <f t="shared" si="6"/>
        <v>CRITICO</v>
      </c>
      <c r="R1192" s="47" t="str">
        <f t="shared" si="7"/>
        <v>PEDIR INMEDIATAMENTE</v>
      </c>
      <c r="S1192" s="47">
        <f t="shared" si="8"/>
        <v>14</v>
      </c>
      <c r="T1192" s="48">
        <f t="shared" si="9"/>
        <v>215613.72</v>
      </c>
      <c r="U1192" s="47" t="str">
        <f t="array" ref="U1192">IF(B1192="","",IFERROR(XLOOKUP(B1192,DATA!$B$4:$B$2103,DATA!$M$4:$M$2103,"",0,1),""))</f>
        <v>B</v>
      </c>
      <c r="V1192" s="47" t="str">
        <f t="array" ref="V1192">IF(B1192="","",IFERROR(XLOOKUP(B1192,DATA!$B$4:$B$2103,DATA!$X$4:$X$2103,"",0,1),""))</f>
        <v>SU01C0202</v>
      </c>
      <c r="W1192" s="47" t="str">
        <f t="array" ref="W1192">IF(B1192="","",IFERROR(XLOOKUP(B1192,DATA!$B$4:$B$2103,DATA!$H$4:$H$2103,"",0,1),""))</f>
        <v>CARROCERIA</v>
      </c>
      <c r="X1192" s="47" t="str">
        <f t="shared" si="10"/>
        <v>3-MEDIA</v>
      </c>
      <c r="Y1192" s="65">
        <f t="shared" si="11"/>
        <v>484.01192</v>
      </c>
      <c r="Z1192" s="47" t="str">
        <f t="shared" si="12"/>
        <v>8011151-R</v>
      </c>
    </row>
    <row r="1193" ht="15.75" customHeight="1">
      <c r="B1193" s="52">
        <f>IF(DATA!B1193="","",DATA!B1193)</f>
        <v>80120000</v>
      </c>
      <c r="C1193" s="52">
        <f t="array" ref="C1193">IF(B1193="","",IFERROR(XLOOKUP(B1193,DATA!$B$4:$B$2103,DATA!$D$4:$D$2103,"",0,1),""))</f>
        <v>11298440</v>
      </c>
      <c r="D1193" s="52" t="str">
        <f t="array" ref="D1193">IF(B1193="","",IFERROR(XLOOKUP(B1193,DATA!$B$4:$B$2103,DATA!$C$4:$C$2103,"",0,1),""))</f>
        <v>ACABADO EXTERNO SOBRE PUERTA</v>
      </c>
      <c r="E1193" s="52">
        <f t="array" ref="E1193">IF(B1193="","",IFERROR(XLOOKUP(B1193,DATA!$B$4:$B$2103,DATA!$W$4:$W$2103,"",0,1),""))</f>
        <v>830092963</v>
      </c>
      <c r="F1193" s="52" t="str">
        <f t="array" ref="F1193">IF(B1193="","",IFERROR(XLOOKUP(E1193,PROVEEDORES!$A$2:$A$200,PROVEEDORES!$B$2:$B$200,"NO ENCONTRADO",0,1),""))</f>
        <v>SUPERPOLO S.A.S</v>
      </c>
      <c r="G1193" s="52" t="str">
        <f t="array" ref="G1193">IF(B1193="","",IFERROR(XLOOKUP(B1193,DATA!$B$4:$B$2103,DATA!$L$4:$L$2103,"",0,1),""))</f>
        <v>UND</v>
      </c>
      <c r="H1193" s="52">
        <f t="array" ref="H1193">IF(B1193="","",IFERROR(XLOOKUP(B1193,DATA!$B$4:$B$2103,DATA!$E$4:$E$2103,0,0,1),0))</f>
        <v>2</v>
      </c>
      <c r="I1193" s="53">
        <f t="array" ref="I1193">IF(B1193="","",IFERROR(XLOOKUP(B1193,DATA!$B$4:$B$2103,DATA!$F$4:$F$2103,0,0,1),0))</f>
        <v>46859.95</v>
      </c>
      <c r="J1193" s="53">
        <f t="shared" si="1"/>
        <v>93719.9</v>
      </c>
      <c r="K1193" s="52">
        <f t="array" ref="K1193">IF(B1193="","",IFERROR(XLOOKUP(B1193,DATA!$B$4:$B$2103,DATA!$N$4:$N$2103,0,0,1),0))</f>
        <v>0</v>
      </c>
      <c r="L1193" s="86">
        <f t="shared" si="2"/>
        <v>0</v>
      </c>
      <c r="M1193" s="52">
        <f t="array" ref="M1193">IF(B1193="","",IFERROR(XLOOKUP(B1193,DATA!$B$4:$B$2103,DATA!$P$4:$P$2103,0,0,1),0))</f>
        <v>0</v>
      </c>
      <c r="N1193" s="52">
        <f t="shared" si="3"/>
        <v>0</v>
      </c>
      <c r="O1193" s="52">
        <f t="shared" si="4"/>
        <v>0</v>
      </c>
      <c r="P1193" s="52" t="str">
        <f t="shared" si="5"/>
        <v/>
      </c>
      <c r="Q1193" s="52" t="str">
        <f t="shared" si="6"/>
        <v>EXCESO</v>
      </c>
      <c r="R1193" s="52" t="str">
        <f t="shared" si="7"/>
        <v>EVALUAR REDUCCION</v>
      </c>
      <c r="S1193" s="52">
        <f t="shared" si="8"/>
        <v>0</v>
      </c>
      <c r="T1193" s="53">
        <f t="shared" si="9"/>
        <v>0</v>
      </c>
      <c r="U1193" s="52" t="str">
        <f t="array" ref="U1193">IF(B1193="","",IFERROR(XLOOKUP(B1193,DATA!$B$4:$B$2103,DATA!$M$4:$M$2103,"",0,1),""))</f>
        <v>A</v>
      </c>
      <c r="V1193" s="52" t="str">
        <f t="array" ref="V1193">IF(B1193="","",IFERROR(XLOOKUP(B1193,DATA!$B$4:$B$2103,DATA!$X$4:$X$2103,"",0,1),""))</f>
        <v>SU01A0104</v>
      </c>
      <c r="W1193" s="52" t="str">
        <f t="array" ref="W1193">IF(B1193="","",IFERROR(XLOOKUP(B1193,DATA!$B$4:$B$2103,DATA!$H$4:$H$2103,"",0,1),""))</f>
        <v>CARROCERIA</v>
      </c>
      <c r="X1193" s="52" t="str">
        <f t="shared" si="10"/>
        <v>2-ALTA</v>
      </c>
      <c r="Y1193" s="87" t="str">
        <f t="shared" si="11"/>
        <v/>
      </c>
      <c r="Z1193" s="52" t="str">
        <f t="shared" si="12"/>
        <v/>
      </c>
    </row>
    <row r="1194" ht="15.75" customHeight="1">
      <c r="B1194" s="47">
        <f>IF(DATA!B1194="","",DATA!B1194)</f>
        <v>80120001</v>
      </c>
      <c r="C1194" s="47">
        <f t="array" ref="C1194">IF(B1194="","",IFERROR(XLOOKUP(B1194,DATA!$B$4:$B$2103,DATA!$D$4:$D$2103,"",0,1),""))</f>
        <v>10145734</v>
      </c>
      <c r="D1194" s="47" t="str">
        <f t="array" ref="D1194">IF(B1194="","",IFERROR(XLOOKUP(B1194,DATA!$B$4:$B$2103,DATA!$C$4:$C$2103,"",0,1),""))</f>
        <v>ADHESIVO MARCOPOLO FRENTE INTERNO</v>
      </c>
      <c r="E1194" s="47">
        <f t="array" ref="E1194">IF(B1194="","",IFERROR(XLOOKUP(B1194,DATA!$B$4:$B$2103,DATA!$W$4:$W$2103,"",0,1),""))</f>
        <v>830092963</v>
      </c>
      <c r="F1194" s="47" t="str">
        <f t="array" ref="F1194">IF(B1194="","",IFERROR(XLOOKUP(E1194,PROVEEDORES!$A$2:$A$200,PROVEEDORES!$B$2:$B$200,"NO ENCONTRADO",0,1),""))</f>
        <v>SUPERPOLO S.A.S</v>
      </c>
      <c r="G1194" s="47" t="str">
        <f t="array" ref="G1194">IF(B1194="","",IFERROR(XLOOKUP(B1194,DATA!$B$4:$B$2103,DATA!$L$4:$L$2103,"",0,1),""))</f>
        <v>UND</v>
      </c>
      <c r="H1194" s="47">
        <f t="array" ref="H1194">IF(B1194="","",IFERROR(XLOOKUP(B1194,DATA!$B$4:$B$2103,DATA!$E$4:$E$2103,0,0,1),0))</f>
        <v>0</v>
      </c>
      <c r="I1194" s="48">
        <f t="array" ref="I1194">IF(B1194="","",IFERROR(XLOOKUP(B1194,DATA!$B$4:$B$2103,DATA!$F$4:$F$2103,0,0,1),0))</f>
        <v>0</v>
      </c>
      <c r="J1194" s="48">
        <f t="shared" si="1"/>
        <v>0</v>
      </c>
      <c r="K1194" s="47">
        <f t="array" ref="K1194">IF(B1194="","",IFERROR(XLOOKUP(B1194,DATA!$B$4:$B$2103,DATA!$N$4:$N$2103,0,0,1),0))</f>
        <v>0</v>
      </c>
      <c r="L1194" s="85">
        <f t="shared" si="2"/>
        <v>0</v>
      </c>
      <c r="M1194" s="47">
        <f t="array" ref="M1194">IF(B1194="","",IFERROR(XLOOKUP(B1194,DATA!$B$4:$B$2103,DATA!$P$4:$P$2103,0,0,1),0))</f>
        <v>0</v>
      </c>
      <c r="N1194" s="47">
        <f t="shared" si="3"/>
        <v>0</v>
      </c>
      <c r="O1194" s="47">
        <f t="shared" si="4"/>
        <v>0</v>
      </c>
      <c r="P1194" s="47" t="str">
        <f t="shared" si="5"/>
        <v/>
      </c>
      <c r="Q1194" s="47" t="str">
        <f t="shared" si="6"/>
        <v>CRITICO</v>
      </c>
      <c r="R1194" s="47" t="str">
        <f t="shared" si="7"/>
        <v>PEDIR INMEDIATAMENTE</v>
      </c>
      <c r="S1194" s="47">
        <f t="shared" si="8"/>
        <v>0</v>
      </c>
      <c r="T1194" s="48">
        <f t="shared" si="9"/>
        <v>0</v>
      </c>
      <c r="U1194" s="47" t="str">
        <f t="array" ref="U1194">IF(B1194="","",IFERROR(XLOOKUP(B1194,DATA!$B$4:$B$2103,DATA!$M$4:$M$2103,"",0,1),""))</f>
        <v>A</v>
      </c>
      <c r="V1194" s="47" t="str">
        <f t="array" ref="V1194">IF(B1194="","",IFERROR(XLOOKUP(B1194,DATA!$B$4:$B$2103,DATA!$X$4:$X$2103,"",0,1),""))</f>
        <v>A1</v>
      </c>
      <c r="W1194" s="47" t="str">
        <f t="array" ref="W1194">IF(B1194="","",IFERROR(XLOOKUP(B1194,DATA!$B$4:$B$2103,DATA!$H$4:$H$2103,"",0,1),""))</f>
        <v>CARROCERIA</v>
      </c>
      <c r="X1194" s="47" t="str">
        <f t="shared" si="10"/>
        <v>1-MAXIMA</v>
      </c>
      <c r="Y1194" s="65" t="str">
        <f t="shared" si="11"/>
        <v/>
      </c>
      <c r="Z1194" s="47">
        <f t="shared" si="12"/>
        <v>80120001</v>
      </c>
    </row>
    <row r="1195" ht="15.75" customHeight="1">
      <c r="B1195" s="52">
        <f>IF(DATA!B1195="","",DATA!B1195)</f>
        <v>80120002</v>
      </c>
      <c r="C1195" s="52">
        <f t="array" ref="C1195">IF(B1195="","",IFERROR(XLOOKUP(B1195,DATA!$B$4:$B$2103,DATA!$D$4:$D$2103,"",0,1),""))</f>
        <v>10857958</v>
      </c>
      <c r="D1195" s="52" t="str">
        <f t="array" ref="D1195">IF(B1195="","",IFERROR(XLOOKUP(B1195,DATA!$B$4:$B$2103,DATA!$C$4:$C$2103,"",0,1),""))</f>
        <v>BISAGRA LATERAL DERECHA PERSIANA</v>
      </c>
      <c r="E1195" s="52">
        <f t="array" ref="E1195">IF(B1195="","",IFERROR(XLOOKUP(B1195,DATA!$B$4:$B$2103,DATA!$W$4:$W$2103,"",0,1),""))</f>
        <v>830092963</v>
      </c>
      <c r="F1195" s="52" t="str">
        <f t="array" ref="F1195">IF(B1195="","",IFERROR(XLOOKUP(E1195,PROVEEDORES!$A$2:$A$200,PROVEEDORES!$B$2:$B$200,"NO ENCONTRADO",0,1),""))</f>
        <v>SUPERPOLO S.A.S</v>
      </c>
      <c r="G1195" s="52" t="str">
        <f t="array" ref="G1195">IF(B1195="","",IFERROR(XLOOKUP(B1195,DATA!$B$4:$B$2103,DATA!$L$4:$L$2103,"",0,1),""))</f>
        <v>UND</v>
      </c>
      <c r="H1195" s="52">
        <f t="array" ref="H1195">IF(B1195="","",IFERROR(XLOOKUP(B1195,DATA!$B$4:$B$2103,DATA!$E$4:$E$2103,0,0,1),0))</f>
        <v>5</v>
      </c>
      <c r="I1195" s="53">
        <f t="array" ref="I1195">IF(B1195="","",IFERROR(XLOOKUP(B1195,DATA!$B$4:$B$2103,DATA!$F$4:$F$2103,0,0,1),0))</f>
        <v>162132.3</v>
      </c>
      <c r="J1195" s="53">
        <f t="shared" si="1"/>
        <v>810661.5</v>
      </c>
      <c r="K1195" s="52">
        <f t="array" ref="K1195">IF(B1195="","",IFERROR(XLOOKUP(B1195,DATA!$B$4:$B$2103,DATA!$N$4:$N$2103,0,0,1),0))</f>
        <v>0</v>
      </c>
      <c r="L1195" s="86">
        <f t="shared" si="2"/>
        <v>0</v>
      </c>
      <c r="M1195" s="52">
        <f t="array" ref="M1195">IF(B1195="","",IFERROR(XLOOKUP(B1195,DATA!$B$4:$B$2103,DATA!$P$4:$P$2103,0,0,1),0))</f>
        <v>0</v>
      </c>
      <c r="N1195" s="52">
        <f t="shared" si="3"/>
        <v>0</v>
      </c>
      <c r="O1195" s="52">
        <f t="shared" si="4"/>
        <v>0</v>
      </c>
      <c r="P1195" s="52" t="str">
        <f t="shared" si="5"/>
        <v/>
      </c>
      <c r="Q1195" s="52" t="str">
        <f t="shared" si="6"/>
        <v>EXCESO</v>
      </c>
      <c r="R1195" s="52" t="str">
        <f t="shared" si="7"/>
        <v>EVALUAR REDUCCION</v>
      </c>
      <c r="S1195" s="52">
        <f t="shared" si="8"/>
        <v>0</v>
      </c>
      <c r="T1195" s="53">
        <f t="shared" si="9"/>
        <v>0</v>
      </c>
      <c r="U1195" s="52" t="str">
        <f t="array" ref="U1195">IF(B1195="","",IFERROR(XLOOKUP(B1195,DATA!$B$4:$B$2103,DATA!$M$4:$M$2103,"",0,1),""))</f>
        <v>A</v>
      </c>
      <c r="V1195" s="52" t="str">
        <f t="array" ref="V1195">IF(B1195="","",IFERROR(XLOOKUP(B1195,DATA!$B$4:$B$2103,DATA!$X$4:$X$2103,"",0,1),""))</f>
        <v>SU01B0110</v>
      </c>
      <c r="W1195" s="52" t="str">
        <f t="array" ref="W1195">IF(B1195="","",IFERROR(XLOOKUP(B1195,DATA!$B$4:$B$2103,DATA!$H$4:$H$2103,"",0,1),""))</f>
        <v>CARROCERIA</v>
      </c>
      <c r="X1195" s="52" t="str">
        <f t="shared" si="10"/>
        <v>2-ALTA</v>
      </c>
      <c r="Y1195" s="87" t="str">
        <f t="shared" si="11"/>
        <v/>
      </c>
      <c r="Z1195" s="52" t="str">
        <f t="shared" si="12"/>
        <v/>
      </c>
    </row>
    <row r="1196" ht="15.75" customHeight="1">
      <c r="B1196" s="47">
        <f>IF(DATA!B1196="","",DATA!B1196)</f>
        <v>80120003</v>
      </c>
      <c r="C1196" s="47">
        <f t="array" ref="C1196">IF(B1196="","",IFERROR(XLOOKUP(B1196,DATA!$B$4:$B$2103,DATA!$D$4:$D$2103,"",0,1),""))</f>
        <v>10858071</v>
      </c>
      <c r="D1196" s="47" t="str">
        <f t="array" ref="D1196">IF(B1196="","",IFERROR(XLOOKUP(B1196,DATA!$B$4:$B$2103,DATA!$C$4:$C$2103,"",0,1),""))</f>
        <v>BISAGRA LATERAL IZQUIERDA PERSIANA</v>
      </c>
      <c r="E1196" s="47">
        <f t="array" ref="E1196">IF(B1196="","",IFERROR(XLOOKUP(B1196,DATA!$B$4:$B$2103,DATA!$W$4:$W$2103,"",0,1),""))</f>
        <v>830092963</v>
      </c>
      <c r="F1196" s="47" t="str">
        <f t="array" ref="F1196">IF(B1196="","",IFERROR(XLOOKUP(E1196,PROVEEDORES!$A$2:$A$200,PROVEEDORES!$B$2:$B$200,"NO ENCONTRADO",0,1),""))</f>
        <v>SUPERPOLO S.A.S</v>
      </c>
      <c r="G1196" s="47" t="str">
        <f t="array" ref="G1196">IF(B1196="","",IFERROR(XLOOKUP(B1196,DATA!$B$4:$B$2103,DATA!$L$4:$L$2103,"",0,1),""))</f>
        <v>UND</v>
      </c>
      <c r="H1196" s="47">
        <f t="array" ref="H1196">IF(B1196="","",IFERROR(XLOOKUP(B1196,DATA!$B$4:$B$2103,DATA!$E$4:$E$2103,0,0,1),0))</f>
        <v>5</v>
      </c>
      <c r="I1196" s="48">
        <f t="array" ref="I1196">IF(B1196="","",IFERROR(XLOOKUP(B1196,DATA!$B$4:$B$2103,DATA!$F$4:$F$2103,0,0,1),0))</f>
        <v>162132.3</v>
      </c>
      <c r="J1196" s="48">
        <f t="shared" si="1"/>
        <v>810661.5</v>
      </c>
      <c r="K1196" s="47">
        <f t="array" ref="K1196">IF(B1196="","",IFERROR(XLOOKUP(B1196,DATA!$B$4:$B$2103,DATA!$N$4:$N$2103,0,0,1),0))</f>
        <v>0</v>
      </c>
      <c r="L1196" s="85">
        <f t="shared" si="2"/>
        <v>0</v>
      </c>
      <c r="M1196" s="47">
        <f t="array" ref="M1196">IF(B1196="","",IFERROR(XLOOKUP(B1196,DATA!$B$4:$B$2103,DATA!$P$4:$P$2103,0,0,1),0))</f>
        <v>0</v>
      </c>
      <c r="N1196" s="47">
        <f t="shared" si="3"/>
        <v>0</v>
      </c>
      <c r="O1196" s="47">
        <f t="shared" si="4"/>
        <v>0</v>
      </c>
      <c r="P1196" s="47" t="str">
        <f t="shared" si="5"/>
        <v/>
      </c>
      <c r="Q1196" s="47" t="str">
        <f t="shared" si="6"/>
        <v>EXCESO</v>
      </c>
      <c r="R1196" s="47" t="str">
        <f t="shared" si="7"/>
        <v>EVALUAR REDUCCION</v>
      </c>
      <c r="S1196" s="47">
        <f t="shared" si="8"/>
        <v>0</v>
      </c>
      <c r="T1196" s="48">
        <f t="shared" si="9"/>
        <v>0</v>
      </c>
      <c r="U1196" s="47" t="str">
        <f t="array" ref="U1196">IF(B1196="","",IFERROR(XLOOKUP(B1196,DATA!$B$4:$B$2103,DATA!$M$4:$M$2103,"",0,1),""))</f>
        <v>A</v>
      </c>
      <c r="V1196" s="47" t="str">
        <f t="array" ref="V1196">IF(B1196="","",IFERROR(XLOOKUP(B1196,DATA!$B$4:$B$2103,DATA!$X$4:$X$2103,"",0,1),""))</f>
        <v>SU01B0110</v>
      </c>
      <c r="W1196" s="47" t="str">
        <f t="array" ref="W1196">IF(B1196="","",IFERROR(XLOOKUP(B1196,DATA!$B$4:$B$2103,DATA!$H$4:$H$2103,"",0,1),""))</f>
        <v>CARROCERIA</v>
      </c>
      <c r="X1196" s="47" t="str">
        <f t="shared" si="10"/>
        <v>2-ALTA</v>
      </c>
      <c r="Y1196" s="65" t="str">
        <f t="shared" si="11"/>
        <v/>
      </c>
      <c r="Z1196" s="47" t="str">
        <f t="shared" si="12"/>
        <v/>
      </c>
    </row>
    <row r="1197" ht="15.75" customHeight="1">
      <c r="B1197" s="52">
        <f>IF(DATA!B1197="","",DATA!B1197)</f>
        <v>80120004</v>
      </c>
      <c r="C1197" s="52">
        <f t="array" ref="C1197">IF(B1197="","",IFERROR(XLOOKUP(B1197,DATA!$B$4:$B$2103,DATA!$D$4:$D$2103,"",0,1),""))</f>
        <v>10748744</v>
      </c>
      <c r="D1197" s="52" t="str">
        <f t="array" ref="D1197">IF(B1197="","",IFERROR(XLOOKUP(B1197,DATA!$B$4:$B$2103,DATA!$C$4:$C$2103,"",0,1),""))</f>
        <v>CONJUNTO BISAGRA PLATAFORMA</v>
      </c>
      <c r="E1197" s="52">
        <f t="array" ref="E1197">IF(B1197="","",IFERROR(XLOOKUP(B1197,DATA!$B$4:$B$2103,DATA!$W$4:$W$2103,"",0,1),""))</f>
        <v>830092963</v>
      </c>
      <c r="F1197" s="52" t="str">
        <f t="array" ref="F1197">IF(B1197="","",IFERROR(XLOOKUP(E1197,PROVEEDORES!$A$2:$A$200,PROVEEDORES!$B$2:$B$200,"NO ENCONTRADO",0,1),""))</f>
        <v>SUPERPOLO S.A.S</v>
      </c>
      <c r="G1197" s="52" t="str">
        <f t="array" ref="G1197">IF(B1197="","",IFERROR(XLOOKUP(B1197,DATA!$B$4:$B$2103,DATA!$L$4:$L$2103,"",0,1),""))</f>
        <v>UND</v>
      </c>
      <c r="H1197" s="52">
        <f t="array" ref="H1197">IF(B1197="","",IFERROR(XLOOKUP(B1197,DATA!$B$4:$B$2103,DATA!$E$4:$E$2103,0,0,1),0))</f>
        <v>0</v>
      </c>
      <c r="I1197" s="53">
        <f t="array" ref="I1197">IF(B1197="","",IFERROR(XLOOKUP(B1197,DATA!$B$4:$B$2103,DATA!$F$4:$F$2103,0,0,1),0))</f>
        <v>0</v>
      </c>
      <c r="J1197" s="53">
        <f t="shared" si="1"/>
        <v>0</v>
      </c>
      <c r="K1197" s="52">
        <f t="array" ref="K1197">IF(B1197="","",IFERROR(XLOOKUP(B1197,DATA!$B$4:$B$2103,DATA!$N$4:$N$2103,0,0,1),0))</f>
        <v>0</v>
      </c>
      <c r="L1197" s="86">
        <f t="shared" si="2"/>
        <v>0</v>
      </c>
      <c r="M1197" s="52">
        <f t="array" ref="M1197">IF(B1197="","",IFERROR(XLOOKUP(B1197,DATA!$B$4:$B$2103,DATA!$P$4:$P$2103,0,0,1),0))</f>
        <v>0</v>
      </c>
      <c r="N1197" s="52">
        <f t="shared" si="3"/>
        <v>0</v>
      </c>
      <c r="O1197" s="52">
        <f t="shared" si="4"/>
        <v>0</v>
      </c>
      <c r="P1197" s="52" t="str">
        <f t="shared" si="5"/>
        <v/>
      </c>
      <c r="Q1197" s="52" t="str">
        <f t="shared" si="6"/>
        <v>CRITICO</v>
      </c>
      <c r="R1197" s="52" t="str">
        <f t="shared" si="7"/>
        <v>PEDIR INMEDIATAMENTE</v>
      </c>
      <c r="S1197" s="52">
        <f t="shared" si="8"/>
        <v>0</v>
      </c>
      <c r="T1197" s="53">
        <f t="shared" si="9"/>
        <v>0</v>
      </c>
      <c r="U1197" s="52" t="str">
        <f t="array" ref="U1197">IF(B1197="","",IFERROR(XLOOKUP(B1197,DATA!$B$4:$B$2103,DATA!$M$4:$M$2103,"",0,1),""))</f>
        <v>A</v>
      </c>
      <c r="V1197" s="52" t="str">
        <f t="array" ref="V1197">IF(B1197="","",IFERROR(XLOOKUP(B1197,DATA!$B$4:$B$2103,DATA!$X$4:$X$2103,"",0,1),""))</f>
        <v>A1</v>
      </c>
      <c r="W1197" s="52" t="str">
        <f t="array" ref="W1197">IF(B1197="","",IFERROR(XLOOKUP(B1197,DATA!$B$4:$B$2103,DATA!$H$4:$H$2103,"",0,1),""))</f>
        <v>CARROCERIA</v>
      </c>
      <c r="X1197" s="52" t="str">
        <f t="shared" si="10"/>
        <v>1-MAXIMA</v>
      </c>
      <c r="Y1197" s="87" t="str">
        <f t="shared" si="11"/>
        <v/>
      </c>
      <c r="Z1197" s="52">
        <f t="shared" si="12"/>
        <v>80120004</v>
      </c>
    </row>
    <row r="1198" ht="15.75" customHeight="1">
      <c r="B1198" s="47">
        <f>IF(DATA!B1198="","",DATA!B1198)</f>
        <v>80120005</v>
      </c>
      <c r="C1198" s="47">
        <f t="array" ref="C1198">IF(B1198="","",IFERROR(XLOOKUP(B1198,DATA!$B$4:$B$2103,DATA!$D$4:$D$2103,"",0,1),""))</f>
        <v>10144055</v>
      </c>
      <c r="D1198" s="47" t="str">
        <f t="array" ref="D1198">IF(B1198="","",IFERROR(XLOOKUP(B1198,DATA!$B$4:$B$2103,DATA!$C$4:$C$2103,"",0,1),""))</f>
        <v>CONJUNTO PERNO ACOPLAMIENTO TRABA CERRAMIENTO</v>
      </c>
      <c r="E1198" s="47">
        <f t="array" ref="E1198">IF(B1198="","",IFERROR(XLOOKUP(B1198,DATA!$B$4:$B$2103,DATA!$W$4:$W$2103,"",0,1),""))</f>
        <v>830092963</v>
      </c>
      <c r="F1198" s="47" t="str">
        <f t="array" ref="F1198">IF(B1198="","",IFERROR(XLOOKUP(E1198,PROVEEDORES!$A$2:$A$200,PROVEEDORES!$B$2:$B$200,"NO ENCONTRADO",0,1),""))</f>
        <v>SUPERPOLO S.A.S</v>
      </c>
      <c r="G1198" s="47" t="str">
        <f t="array" ref="G1198">IF(B1198="","",IFERROR(XLOOKUP(B1198,DATA!$B$4:$B$2103,DATA!$L$4:$L$2103,"",0,1),""))</f>
        <v>UND</v>
      </c>
      <c r="H1198" s="47">
        <f t="array" ref="H1198">IF(B1198="","",IFERROR(XLOOKUP(B1198,DATA!$B$4:$B$2103,DATA!$E$4:$E$2103,0,0,1),0))</f>
        <v>0</v>
      </c>
      <c r="I1198" s="48">
        <f t="array" ref="I1198">IF(B1198="","",IFERROR(XLOOKUP(B1198,DATA!$B$4:$B$2103,DATA!$F$4:$F$2103,0,0,1),0))</f>
        <v>0</v>
      </c>
      <c r="J1198" s="48">
        <f t="shared" si="1"/>
        <v>0</v>
      </c>
      <c r="K1198" s="47">
        <f t="array" ref="K1198">IF(B1198="","",IFERROR(XLOOKUP(B1198,DATA!$B$4:$B$2103,DATA!$N$4:$N$2103,0,0,1),0))</f>
        <v>0</v>
      </c>
      <c r="L1198" s="85">
        <f t="shared" si="2"/>
        <v>0</v>
      </c>
      <c r="M1198" s="47">
        <f t="array" ref="M1198">IF(B1198="","",IFERROR(XLOOKUP(B1198,DATA!$B$4:$B$2103,DATA!$P$4:$P$2103,0,0,1),0))</f>
        <v>0</v>
      </c>
      <c r="N1198" s="47">
        <f t="shared" si="3"/>
        <v>0</v>
      </c>
      <c r="O1198" s="47">
        <f t="shared" si="4"/>
        <v>0</v>
      </c>
      <c r="P1198" s="47" t="str">
        <f t="shared" si="5"/>
        <v/>
      </c>
      <c r="Q1198" s="47" t="str">
        <f t="shared" si="6"/>
        <v>CRITICO</v>
      </c>
      <c r="R1198" s="47" t="str">
        <f t="shared" si="7"/>
        <v>PEDIR INMEDIATAMENTE</v>
      </c>
      <c r="S1198" s="47">
        <f t="shared" si="8"/>
        <v>0</v>
      </c>
      <c r="T1198" s="48">
        <f t="shared" si="9"/>
        <v>0</v>
      </c>
      <c r="U1198" s="47" t="str">
        <f t="array" ref="U1198">IF(B1198="","",IFERROR(XLOOKUP(B1198,DATA!$B$4:$B$2103,DATA!$M$4:$M$2103,"",0,1),""))</f>
        <v>A</v>
      </c>
      <c r="V1198" s="47" t="str">
        <f t="array" ref="V1198">IF(B1198="","",IFERROR(XLOOKUP(B1198,DATA!$B$4:$B$2103,DATA!$X$4:$X$2103,"",0,1),""))</f>
        <v>A1</v>
      </c>
      <c r="W1198" s="47" t="str">
        <f t="array" ref="W1198">IF(B1198="","",IFERROR(XLOOKUP(B1198,DATA!$B$4:$B$2103,DATA!$H$4:$H$2103,"",0,1),""))</f>
        <v>CARROCERIA</v>
      </c>
      <c r="X1198" s="47" t="str">
        <f t="shared" si="10"/>
        <v>1-MAXIMA</v>
      </c>
      <c r="Y1198" s="65" t="str">
        <f t="shared" si="11"/>
        <v/>
      </c>
      <c r="Z1198" s="47">
        <f t="shared" si="12"/>
        <v>80120005</v>
      </c>
    </row>
    <row r="1199" ht="15.75" customHeight="1">
      <c r="B1199" s="52">
        <f>IF(DATA!B1199="","",DATA!B1199)</f>
        <v>80120006</v>
      </c>
      <c r="C1199" s="52">
        <f t="array" ref="C1199">IF(B1199="","",IFERROR(XLOOKUP(B1199,DATA!$B$4:$B$2103,DATA!$D$4:$D$2103,"",0,1),""))</f>
        <v>952</v>
      </c>
      <c r="D1199" s="52" t="str">
        <f t="array" ref="D1199">IF(B1199="","",IFERROR(XLOOKUP(B1199,DATA!$B$4:$B$2103,DATA!$C$4:$C$2103,"",0,1),""))</f>
        <v>FRANELA DE COLOR</v>
      </c>
      <c r="E1199" s="52">
        <f t="array" ref="E1199">IF(B1199="","",IFERROR(XLOOKUP(B1199,DATA!$B$4:$B$2103,DATA!$W$4:$W$2103,"",0,1),""))</f>
        <v>900449648</v>
      </c>
      <c r="F1199" s="52" t="str">
        <f t="array" ref="F1199">IF(B1199="","",IFERROR(XLOOKUP(E1199,PROVEEDORES!$A$2:$A$200,PROVEEDORES!$B$2:$B$200,"NO ENCONTRADO",0,1),""))</f>
        <v>SUMILOGISTICA S.A.S.</v>
      </c>
      <c r="G1199" s="52" t="str">
        <f t="array" ref="G1199">IF(B1199="","",IFERROR(XLOOKUP(B1199,DATA!$B$4:$B$2103,DATA!$L$4:$L$2103,"",0,1),""))</f>
        <v>KG</v>
      </c>
      <c r="H1199" s="52">
        <f t="array" ref="H1199">IF(B1199="","",IFERROR(XLOOKUP(B1199,DATA!$B$4:$B$2103,DATA!$E$4:$E$2103,0,0,1),0))</f>
        <v>0</v>
      </c>
      <c r="I1199" s="53">
        <f t="array" ref="I1199">IF(B1199="","",IFERROR(XLOOKUP(B1199,DATA!$B$4:$B$2103,DATA!$F$4:$F$2103,0,0,1),0))</f>
        <v>4748.1</v>
      </c>
      <c r="J1199" s="53">
        <f t="shared" si="1"/>
        <v>0</v>
      </c>
      <c r="K1199" s="52">
        <f t="array" ref="K1199">IF(B1199="","",IFERROR(XLOOKUP(B1199,DATA!$B$4:$B$2103,DATA!$N$4:$N$2103,0,0,1),0))</f>
        <v>18937</v>
      </c>
      <c r="L1199" s="86">
        <f t="shared" si="2"/>
        <v>51.88219178</v>
      </c>
      <c r="M1199" s="52">
        <f t="array" ref="M1199">IF(B1199="","",IFERROR(XLOOKUP(B1199,DATA!$B$4:$B$2103,DATA!$P$4:$P$2103,0,0,1),0))</f>
        <v>0</v>
      </c>
      <c r="N1199" s="52">
        <f t="shared" si="3"/>
        <v>182</v>
      </c>
      <c r="O1199" s="52">
        <f t="shared" si="4"/>
        <v>545</v>
      </c>
      <c r="P1199" s="52">
        <f t="shared" si="5"/>
        <v>0</v>
      </c>
      <c r="Q1199" s="52" t="str">
        <f t="shared" si="6"/>
        <v>CRITICO</v>
      </c>
      <c r="R1199" s="52" t="str">
        <f t="shared" si="7"/>
        <v>PEDIR INMEDIATAMENTE</v>
      </c>
      <c r="S1199" s="52">
        <f t="shared" si="8"/>
        <v>545</v>
      </c>
      <c r="T1199" s="53">
        <f t="shared" si="9"/>
        <v>2587714.5</v>
      </c>
      <c r="U1199" s="52" t="str">
        <f t="array" ref="U1199">IF(B1199="","",IFERROR(XLOOKUP(B1199,DATA!$B$4:$B$2103,DATA!$M$4:$M$2103,"",0,1),""))</f>
        <v>A</v>
      </c>
      <c r="V1199" s="52" t="str">
        <f t="array" ref="V1199">IF(B1199="","",IFERROR(XLOOKUP(B1199,DATA!$B$4:$B$2103,DATA!$X$4:$X$2103,"",0,1),""))</f>
        <v>AREA 2</v>
      </c>
      <c r="W1199" s="52" t="str">
        <f t="array" ref="W1199">IF(B1199="","",IFERROR(XLOOKUP(B1199,DATA!$B$4:$B$2103,DATA!$H$4:$H$2103,"",0,1),""))</f>
        <v>PLATAFORMA</v>
      </c>
      <c r="X1199" s="52" t="str">
        <f t="shared" si="10"/>
        <v>1-MAXIMA</v>
      </c>
      <c r="Y1199" s="87">
        <f t="shared" si="11"/>
        <v>18937.01199</v>
      </c>
      <c r="Z1199" s="52">
        <f t="shared" si="12"/>
        <v>80120006</v>
      </c>
    </row>
    <row r="1200" ht="15.75" customHeight="1">
      <c r="B1200" s="47">
        <f>IF(DATA!B1200="","",DATA!B1200)</f>
        <v>80120007</v>
      </c>
      <c r="C1200" s="47">
        <f t="array" ref="C1200">IF(B1200="","",IFERROR(XLOOKUP(B1200,DATA!$B$4:$B$2103,DATA!$D$4:$D$2103,"",0,1),""))</f>
        <v>11299633</v>
      </c>
      <c r="D1200" s="47" t="str">
        <f t="array" ref="D1200">IF(B1200="","",IFERROR(XLOOKUP(B1200,DATA!$B$4:$B$2103,DATA!$C$4:$C$2103,"",0,1),""))</f>
        <v>JAQUIMA CONTORNO PARABRISA</v>
      </c>
      <c r="E1200" s="47">
        <f t="array" ref="E1200">IF(B1200="","",IFERROR(XLOOKUP(B1200,DATA!$B$4:$B$2103,DATA!$W$4:$W$2103,"",0,1),""))</f>
        <v>830092963</v>
      </c>
      <c r="F1200" s="47" t="str">
        <f t="array" ref="F1200">IF(B1200="","",IFERROR(XLOOKUP(E1200,PROVEEDORES!$A$2:$A$200,PROVEEDORES!$B$2:$B$200,"NO ENCONTRADO",0,1),""))</f>
        <v>SUPERPOLO S.A.S</v>
      </c>
      <c r="G1200" s="47" t="str">
        <f t="array" ref="G1200">IF(B1200="","",IFERROR(XLOOKUP(B1200,DATA!$B$4:$B$2103,DATA!$L$4:$L$2103,"",0,1),""))</f>
        <v>UND</v>
      </c>
      <c r="H1200" s="47">
        <f t="array" ref="H1200">IF(B1200="","",IFERROR(XLOOKUP(B1200,DATA!$B$4:$B$2103,DATA!$E$4:$E$2103,0,0,1),0))</f>
        <v>2</v>
      </c>
      <c r="I1200" s="48">
        <f t="array" ref="I1200">IF(B1200="","",IFERROR(XLOOKUP(B1200,DATA!$B$4:$B$2103,DATA!$F$4:$F$2103,0,0,1),0))</f>
        <v>208925</v>
      </c>
      <c r="J1200" s="48">
        <f t="shared" si="1"/>
        <v>417850</v>
      </c>
      <c r="K1200" s="47">
        <f t="array" ref="K1200">IF(B1200="","",IFERROR(XLOOKUP(B1200,DATA!$B$4:$B$2103,DATA!$N$4:$N$2103,0,0,1),0))</f>
        <v>3</v>
      </c>
      <c r="L1200" s="85">
        <f t="shared" si="2"/>
        <v>0.008219178082</v>
      </c>
      <c r="M1200" s="47">
        <f t="array" ref="M1200">IF(B1200="","",IFERROR(XLOOKUP(B1200,DATA!$B$4:$B$2103,DATA!$P$4:$P$2103,0,0,1),0))</f>
        <v>0</v>
      </c>
      <c r="N1200" s="47">
        <f t="shared" si="3"/>
        <v>0</v>
      </c>
      <c r="O1200" s="47">
        <f t="shared" si="4"/>
        <v>0</v>
      </c>
      <c r="P1200" s="47">
        <f t="shared" si="5"/>
        <v>243</v>
      </c>
      <c r="Q1200" s="47" t="str">
        <f t="shared" si="6"/>
        <v>EXCESO</v>
      </c>
      <c r="R1200" s="47" t="str">
        <f t="shared" si="7"/>
        <v>EVALUAR REDUCCION</v>
      </c>
      <c r="S1200" s="47">
        <f t="shared" si="8"/>
        <v>0</v>
      </c>
      <c r="T1200" s="48">
        <f t="shared" si="9"/>
        <v>0</v>
      </c>
      <c r="U1200" s="47" t="str">
        <f t="array" ref="U1200">IF(B1200="","",IFERROR(XLOOKUP(B1200,DATA!$B$4:$B$2103,DATA!$M$4:$M$2103,"",0,1),""))</f>
        <v>A</v>
      </c>
      <c r="V1200" s="47" t="str">
        <f t="array" ref="V1200">IF(B1200="","",IFERROR(XLOOKUP(B1200,DATA!$B$4:$B$2103,DATA!$X$4:$X$2103,"",0,1),""))</f>
        <v>SU01C0110</v>
      </c>
      <c r="W1200" s="47" t="str">
        <f t="array" ref="W1200">IF(B1200="","",IFERROR(XLOOKUP(B1200,DATA!$B$4:$B$2103,DATA!$H$4:$H$2103,"",0,1),""))</f>
        <v>CARROCERIA</v>
      </c>
      <c r="X1200" s="47" t="str">
        <f t="shared" si="10"/>
        <v>2-ALTA</v>
      </c>
      <c r="Y1200" s="65" t="str">
        <f t="shared" si="11"/>
        <v/>
      </c>
      <c r="Z1200" s="47" t="str">
        <f t="shared" si="12"/>
        <v/>
      </c>
    </row>
    <row r="1201" ht="15.75" customHeight="1">
      <c r="B1201" s="52">
        <f>IF(DATA!B1201="","",DATA!B1201)</f>
        <v>80120008</v>
      </c>
      <c r="C1201" s="52">
        <f t="array" ref="C1201">IF(B1201="","",IFERROR(XLOOKUP(B1201,DATA!$B$4:$B$2103,DATA!$D$4:$D$2103,"",0,1),""))</f>
        <v>10129866</v>
      </c>
      <c r="D1201" s="52" t="str">
        <f t="array" ref="D1201">IF(B1201="","",IFERROR(XLOOKUP(B1201,DATA!$B$4:$B$2103,DATA!$C$4:$C$2103,"",0,1),""))</f>
        <v>JAQUIMA DE SELLADO PUERTA DELANTERA</v>
      </c>
      <c r="E1201" s="52">
        <f t="array" ref="E1201">IF(B1201="","",IFERROR(XLOOKUP(B1201,DATA!$B$4:$B$2103,DATA!$W$4:$W$2103,"",0,1),""))</f>
        <v>830092963</v>
      </c>
      <c r="F1201" s="52" t="str">
        <f t="array" ref="F1201">IF(B1201="","",IFERROR(XLOOKUP(E1201,PROVEEDORES!$A$2:$A$200,PROVEEDORES!$B$2:$B$200,"NO ENCONTRADO",0,1),""))</f>
        <v>SUPERPOLO S.A.S</v>
      </c>
      <c r="G1201" s="52" t="str">
        <f t="array" ref="G1201">IF(B1201="","",IFERROR(XLOOKUP(B1201,DATA!$B$4:$B$2103,DATA!$L$4:$L$2103,"",0,1),""))</f>
        <v>UND</v>
      </c>
      <c r="H1201" s="52">
        <f t="array" ref="H1201">IF(B1201="","",IFERROR(XLOOKUP(B1201,DATA!$B$4:$B$2103,DATA!$E$4:$E$2103,0,0,1),0))</f>
        <v>2</v>
      </c>
      <c r="I1201" s="53">
        <f t="array" ref="I1201">IF(B1201="","",IFERROR(XLOOKUP(B1201,DATA!$B$4:$B$2103,DATA!$F$4:$F$2103,0,0,1),0))</f>
        <v>73586</v>
      </c>
      <c r="J1201" s="53">
        <f t="shared" si="1"/>
        <v>147172</v>
      </c>
      <c r="K1201" s="52">
        <f t="array" ref="K1201">IF(B1201="","",IFERROR(XLOOKUP(B1201,DATA!$B$4:$B$2103,DATA!$N$4:$N$2103,0,0,1),0))</f>
        <v>0</v>
      </c>
      <c r="L1201" s="86">
        <f t="shared" si="2"/>
        <v>0</v>
      </c>
      <c r="M1201" s="52">
        <f t="array" ref="M1201">IF(B1201="","",IFERROR(XLOOKUP(B1201,DATA!$B$4:$B$2103,DATA!$P$4:$P$2103,0,0,1),0))</f>
        <v>0</v>
      </c>
      <c r="N1201" s="52">
        <f t="shared" si="3"/>
        <v>0</v>
      </c>
      <c r="O1201" s="52">
        <f t="shared" si="4"/>
        <v>0</v>
      </c>
      <c r="P1201" s="52" t="str">
        <f t="shared" si="5"/>
        <v/>
      </c>
      <c r="Q1201" s="52" t="str">
        <f t="shared" si="6"/>
        <v>EXCESO</v>
      </c>
      <c r="R1201" s="52" t="str">
        <f t="shared" si="7"/>
        <v>EVALUAR REDUCCION</v>
      </c>
      <c r="S1201" s="52">
        <f t="shared" si="8"/>
        <v>0</v>
      </c>
      <c r="T1201" s="53">
        <f t="shared" si="9"/>
        <v>0</v>
      </c>
      <c r="U1201" s="52" t="str">
        <f t="array" ref="U1201">IF(B1201="","",IFERROR(XLOOKUP(B1201,DATA!$B$4:$B$2103,DATA!$M$4:$M$2103,"",0,1),""))</f>
        <v>A</v>
      </c>
      <c r="V1201" s="52" t="str">
        <f t="array" ref="V1201">IF(B1201="","",IFERROR(XLOOKUP(B1201,DATA!$B$4:$B$2103,DATA!$X$4:$X$2103,"",0,1),""))</f>
        <v>SU01A0210</v>
      </c>
      <c r="W1201" s="52" t="str">
        <f t="array" ref="W1201">IF(B1201="","",IFERROR(XLOOKUP(B1201,DATA!$B$4:$B$2103,DATA!$H$4:$H$2103,"",0,1),""))</f>
        <v>CARROCERIA</v>
      </c>
      <c r="X1201" s="52" t="str">
        <f t="shared" si="10"/>
        <v>2-ALTA</v>
      </c>
      <c r="Y1201" s="87" t="str">
        <f t="shared" si="11"/>
        <v/>
      </c>
      <c r="Z1201" s="52" t="str">
        <f t="shared" si="12"/>
        <v/>
      </c>
    </row>
    <row r="1202" ht="15.75" customHeight="1">
      <c r="B1202" s="47">
        <f>IF(DATA!B1202="","",DATA!B1202)</f>
        <v>80120009</v>
      </c>
      <c r="C1202" s="47">
        <f t="array" ref="C1202">IF(B1202="","",IFERROR(XLOOKUP(B1202,DATA!$B$4:$B$2103,DATA!$D$4:$D$2103,"",0,1),""))</f>
        <v>10364026</v>
      </c>
      <c r="D1202" s="47" t="str">
        <f t="array" ref="D1202">IF(B1202="","",IFERROR(XLOOKUP(B1202,DATA!$B$4:$B$2103,DATA!$C$4:$C$2103,"",0,1),""))</f>
        <v>JAQUIMA DE SELLADO PUERTA POSTERIOR</v>
      </c>
      <c r="E1202" s="47">
        <f t="array" ref="E1202">IF(B1202="","",IFERROR(XLOOKUP(B1202,DATA!$B$4:$B$2103,DATA!$W$4:$W$2103,"",0,1),""))</f>
        <v>900449648</v>
      </c>
      <c r="F1202" s="47" t="str">
        <f t="array" ref="F1202">IF(B1202="","",IFERROR(XLOOKUP(E1202,PROVEEDORES!$A$2:$A$200,PROVEEDORES!$B$2:$B$200,"NO ENCONTRADO",0,1),""))</f>
        <v>SUMILOGISTICA S.A.S.</v>
      </c>
      <c r="G1202" s="47" t="str">
        <f t="array" ref="G1202">IF(B1202="","",IFERROR(XLOOKUP(B1202,DATA!$B$4:$B$2103,DATA!$L$4:$L$2103,"",0,1),""))</f>
        <v>UND</v>
      </c>
      <c r="H1202" s="47">
        <f t="array" ref="H1202">IF(B1202="","",IFERROR(XLOOKUP(B1202,DATA!$B$4:$B$2103,DATA!$E$4:$E$2103,0,0,1),0))</f>
        <v>1</v>
      </c>
      <c r="I1202" s="48">
        <f t="array" ref="I1202">IF(B1202="","",IFERROR(XLOOKUP(B1202,DATA!$B$4:$B$2103,DATA!$F$4:$F$2103,0,0,1),0))</f>
        <v>73371</v>
      </c>
      <c r="J1202" s="48">
        <f t="shared" si="1"/>
        <v>73371</v>
      </c>
      <c r="K1202" s="47">
        <f t="array" ref="K1202">IF(B1202="","",IFERROR(XLOOKUP(B1202,DATA!$B$4:$B$2103,DATA!$N$4:$N$2103,0,0,1),0))</f>
        <v>1</v>
      </c>
      <c r="L1202" s="85">
        <f t="shared" si="2"/>
        <v>0.002739726027</v>
      </c>
      <c r="M1202" s="47">
        <f t="array" ref="M1202">IF(B1202="","",IFERROR(XLOOKUP(B1202,DATA!$B$4:$B$2103,DATA!$P$4:$P$2103,0,0,1),0))</f>
        <v>0</v>
      </c>
      <c r="N1202" s="47">
        <f t="shared" si="3"/>
        <v>0</v>
      </c>
      <c r="O1202" s="47">
        <f t="shared" si="4"/>
        <v>0</v>
      </c>
      <c r="P1202" s="47">
        <f t="shared" si="5"/>
        <v>365</v>
      </c>
      <c r="Q1202" s="47" t="str">
        <f t="shared" si="6"/>
        <v>EXCESO</v>
      </c>
      <c r="R1202" s="47" t="str">
        <f t="shared" si="7"/>
        <v>EVALUAR REDUCCION</v>
      </c>
      <c r="S1202" s="47">
        <f t="shared" si="8"/>
        <v>0</v>
      </c>
      <c r="T1202" s="48">
        <f t="shared" si="9"/>
        <v>0</v>
      </c>
      <c r="U1202" s="47" t="str">
        <f t="array" ref="U1202">IF(B1202="","",IFERROR(XLOOKUP(B1202,DATA!$B$4:$B$2103,DATA!$M$4:$M$2103,"",0,1),""))</f>
        <v>A</v>
      </c>
      <c r="V1202" s="47" t="str">
        <f t="array" ref="V1202">IF(B1202="","",IFERROR(XLOOKUP(B1202,DATA!$B$4:$B$2103,DATA!$X$4:$X$2103,"",0,1),""))</f>
        <v>SU01A0210</v>
      </c>
      <c r="W1202" s="47" t="str">
        <f t="array" ref="W1202">IF(B1202="","",IFERROR(XLOOKUP(B1202,DATA!$B$4:$B$2103,DATA!$H$4:$H$2103,"",0,1),""))</f>
        <v>CARROCERIA</v>
      </c>
      <c r="X1202" s="47" t="str">
        <f t="shared" si="10"/>
        <v>2-ALTA</v>
      </c>
      <c r="Y1202" s="65" t="str">
        <f t="shared" si="11"/>
        <v/>
      </c>
      <c r="Z1202" s="47" t="str">
        <f t="shared" si="12"/>
        <v/>
      </c>
    </row>
    <row r="1203" ht="15.75" customHeight="1">
      <c r="B1203" s="52">
        <f>IF(DATA!B1203="","",DATA!B1203)</f>
        <v>80120010</v>
      </c>
      <c r="C1203" s="52">
        <f t="array" ref="C1203">IF(B1203="","",IFERROR(XLOOKUP(B1203,DATA!$B$4:$B$2103,DATA!$D$4:$D$2103,"",0,1),""))</f>
        <v>1822</v>
      </c>
      <c r="D1203" s="52" t="str">
        <f t="array" ref="D1203">IF(B1203="","",IFERROR(XLOOKUP(B1203,DATA!$B$4:$B$2103,DATA!$C$4:$C$2103,"",0,1),""))</f>
        <v>LAMINA DE ALUMINIO LISA 880*4800 E 1,25mm</v>
      </c>
      <c r="E1203" s="52">
        <f t="array" ref="E1203">IF(B1203="","",IFERROR(XLOOKUP(B1203,DATA!$B$4:$B$2103,DATA!$W$4:$W$2103,"",0,1),""))</f>
        <v>900449648</v>
      </c>
      <c r="F1203" s="52" t="str">
        <f t="array" ref="F1203">IF(B1203="","",IFERROR(XLOOKUP(E1203,PROVEEDORES!$A$2:$A$200,PROVEEDORES!$B$2:$B$200,"NO ENCONTRADO",0,1),""))</f>
        <v>SUMILOGISTICA S.A.S.</v>
      </c>
      <c r="G1203" s="52" t="str">
        <f t="array" ref="G1203">IF(B1203="","",IFERROR(XLOOKUP(B1203,DATA!$B$4:$B$2103,DATA!$L$4:$L$2103,"",0,1),""))</f>
        <v>UND</v>
      </c>
      <c r="H1203" s="52">
        <f t="array" ref="H1203">IF(B1203="","",IFERROR(XLOOKUP(B1203,DATA!$B$4:$B$2103,DATA!$E$4:$E$2103,0,0,1),0))</f>
        <v>0</v>
      </c>
      <c r="I1203" s="53">
        <f t="array" ref="I1203">IF(B1203="","",IFERROR(XLOOKUP(B1203,DATA!$B$4:$B$2103,DATA!$F$4:$F$2103,0,0,1),0))</f>
        <v>952000</v>
      </c>
      <c r="J1203" s="53">
        <f t="shared" si="1"/>
        <v>0</v>
      </c>
      <c r="K1203" s="52">
        <f t="array" ref="K1203">IF(B1203="","",IFERROR(XLOOKUP(B1203,DATA!$B$4:$B$2103,DATA!$N$4:$N$2103,0,0,1),0))</f>
        <v>42</v>
      </c>
      <c r="L1203" s="86">
        <f t="shared" si="2"/>
        <v>0.1150684932</v>
      </c>
      <c r="M1203" s="52">
        <f t="array" ref="M1203">IF(B1203="","",IFERROR(XLOOKUP(B1203,DATA!$B$4:$B$2103,DATA!$P$4:$P$2103,0,0,1),0))</f>
        <v>0</v>
      </c>
      <c r="N1203" s="52">
        <f t="shared" si="3"/>
        <v>0</v>
      </c>
      <c r="O1203" s="52">
        <f t="shared" si="4"/>
        <v>1</v>
      </c>
      <c r="P1203" s="52">
        <f t="shared" si="5"/>
        <v>0</v>
      </c>
      <c r="Q1203" s="52" t="str">
        <f t="shared" si="6"/>
        <v>CRITICO</v>
      </c>
      <c r="R1203" s="52" t="str">
        <f t="shared" si="7"/>
        <v>PEDIR INMEDIATAMENTE</v>
      </c>
      <c r="S1203" s="52">
        <f t="shared" si="8"/>
        <v>1</v>
      </c>
      <c r="T1203" s="53">
        <f t="shared" si="9"/>
        <v>952000</v>
      </c>
      <c r="U1203" s="52" t="str">
        <f t="array" ref="U1203">IF(B1203="","",IFERROR(XLOOKUP(B1203,DATA!$B$4:$B$2103,DATA!$M$4:$M$2103,"",0,1),""))</f>
        <v>A</v>
      </c>
      <c r="V1203" s="52" t="str">
        <f t="array" ref="V1203">IF(B1203="","",IFERROR(XLOOKUP(B1203,DATA!$B$4:$B$2103,DATA!$X$4:$X$2103,"",0,1),""))</f>
        <v>AREA 2</v>
      </c>
      <c r="W1203" s="52" t="str">
        <f t="array" ref="W1203">IF(B1203="","",IFERROR(XLOOKUP(B1203,DATA!$B$4:$B$2103,DATA!$H$4:$H$2103,"",0,1),""))</f>
        <v>CARROCERIA</v>
      </c>
      <c r="X1203" s="52" t="str">
        <f t="shared" si="10"/>
        <v>1-MAXIMA</v>
      </c>
      <c r="Y1203" s="87">
        <f t="shared" si="11"/>
        <v>42.01203</v>
      </c>
      <c r="Z1203" s="52">
        <f t="shared" si="12"/>
        <v>80120010</v>
      </c>
    </row>
    <row r="1204" ht="15.75" customHeight="1">
      <c r="B1204" s="47">
        <f>IF(DATA!B1204="","",DATA!B1204)</f>
        <v>80120011</v>
      </c>
      <c r="C1204" s="47">
        <f t="array" ref="C1204">IF(B1204="","",IFERROR(XLOOKUP(B1204,DATA!$B$4:$B$2103,DATA!$D$4:$D$2103,"",0,1),""))</f>
        <v>10008418</v>
      </c>
      <c r="D1204" s="47" t="str">
        <f t="array" ref="D1204">IF(B1204="","",IFERROR(XLOOKUP(B1204,DATA!$B$4:$B$2103,DATA!$C$4:$C$2103,"",0,1),""))</f>
        <v>LETRERO FRONTAL MARCOPOLO</v>
      </c>
      <c r="E1204" s="47">
        <f t="array" ref="E1204">IF(B1204="","",IFERROR(XLOOKUP(B1204,DATA!$B$4:$B$2103,DATA!$W$4:$W$2103,"",0,1),""))</f>
        <v>900603232</v>
      </c>
      <c r="F1204" s="47" t="str">
        <f t="array" ref="F1204">IF(B1204="","",IFERROR(XLOOKUP(E1204,PROVEEDORES!$A$2:$A$200,PROVEEDORES!$B$2:$B$200,"NO ENCONTRADO",0,1),""))</f>
        <v>COMERCIALIZADORA DE AUTOPARTES E INDUSTRIAL UNIVERSAL SAS</v>
      </c>
      <c r="G1204" s="47" t="str">
        <f t="array" ref="G1204">IF(B1204="","",IFERROR(XLOOKUP(B1204,DATA!$B$4:$B$2103,DATA!$L$4:$L$2103,"",0,1),""))</f>
        <v>UND</v>
      </c>
      <c r="H1204" s="47">
        <f t="array" ref="H1204">IF(B1204="","",IFERROR(XLOOKUP(B1204,DATA!$B$4:$B$2103,DATA!$E$4:$E$2103,0,0,1),0))</f>
        <v>1</v>
      </c>
      <c r="I1204" s="48">
        <f t="array" ref="I1204">IF(B1204="","",IFERROR(XLOOKUP(B1204,DATA!$B$4:$B$2103,DATA!$F$4:$F$2103,0,0,1),0))</f>
        <v>128399.8</v>
      </c>
      <c r="J1204" s="48">
        <f t="shared" si="1"/>
        <v>128399.8</v>
      </c>
      <c r="K1204" s="47">
        <f t="array" ref="K1204">IF(B1204="","",IFERROR(XLOOKUP(B1204,DATA!$B$4:$B$2103,DATA!$N$4:$N$2103,0,0,1),0))</f>
        <v>11</v>
      </c>
      <c r="L1204" s="85">
        <f t="shared" si="2"/>
        <v>0.0301369863</v>
      </c>
      <c r="M1204" s="47">
        <f t="array" ref="M1204">IF(B1204="","",IFERROR(XLOOKUP(B1204,DATA!$B$4:$B$2103,DATA!$P$4:$P$2103,0,0,1),0))</f>
        <v>0</v>
      </c>
      <c r="N1204" s="47">
        <f t="shared" si="3"/>
        <v>0</v>
      </c>
      <c r="O1204" s="47">
        <f t="shared" si="4"/>
        <v>0</v>
      </c>
      <c r="P1204" s="47">
        <f t="shared" si="5"/>
        <v>33</v>
      </c>
      <c r="Q1204" s="47" t="str">
        <f t="shared" si="6"/>
        <v>OPTIMO</v>
      </c>
      <c r="R1204" s="47" t="str">
        <f t="shared" si="7"/>
        <v>NIVEL OPTIMO</v>
      </c>
      <c r="S1204" s="47">
        <f t="shared" si="8"/>
        <v>0</v>
      </c>
      <c r="T1204" s="48">
        <f t="shared" si="9"/>
        <v>0</v>
      </c>
      <c r="U1204" s="47" t="str">
        <f t="array" ref="U1204">IF(B1204="","",IFERROR(XLOOKUP(B1204,DATA!$B$4:$B$2103,DATA!$M$4:$M$2103,"",0,1),""))</f>
        <v>A</v>
      </c>
      <c r="V1204" s="47" t="str">
        <f t="array" ref="V1204">IF(B1204="","",IFERROR(XLOOKUP(B1204,DATA!$B$4:$B$2103,DATA!$X$4:$X$2103,"",0,1),""))</f>
        <v>SU01D0106</v>
      </c>
      <c r="W1204" s="47" t="str">
        <f t="array" ref="W1204">IF(B1204="","",IFERROR(XLOOKUP(B1204,DATA!$B$4:$B$2103,DATA!$H$4:$H$2103,"",0,1),""))</f>
        <v>CARROCERIA</v>
      </c>
      <c r="X1204" s="47" t="str">
        <f t="shared" si="10"/>
        <v>2-ALTA</v>
      </c>
      <c r="Y1204" s="65" t="str">
        <f t="shared" si="11"/>
        <v/>
      </c>
      <c r="Z1204" s="47" t="str">
        <f t="shared" si="12"/>
        <v/>
      </c>
    </row>
    <row r="1205" ht="15.75" customHeight="1">
      <c r="B1205" s="52">
        <f>IF(DATA!B1205="","",DATA!B1205)</f>
        <v>801200115</v>
      </c>
      <c r="C1205" s="52">
        <f t="array" ref="C1205">IF(B1205="","",IFERROR(XLOOKUP(B1205,DATA!$B$4:$B$2103,DATA!$D$4:$D$2103,"",0,1),""))</f>
        <v>11282261</v>
      </c>
      <c r="D1205" s="52" t="str">
        <f t="array" ref="D1205">IF(B1205="","",IFERROR(XLOOKUP(B1205,DATA!$B$4:$B$2103,DATA!$C$4:$C$2103,"",0,1),""))</f>
        <v>COMPUERTA RADIADOR</v>
      </c>
      <c r="E1205" s="52">
        <f t="array" ref="E1205">IF(B1205="","",IFERROR(XLOOKUP(B1205,DATA!$B$4:$B$2103,DATA!$W$4:$W$2103,"",0,1),""))</f>
        <v>830092963</v>
      </c>
      <c r="F1205" s="52" t="str">
        <f t="array" ref="F1205">IF(B1205="","",IFERROR(XLOOKUP(E1205,PROVEEDORES!$A$2:$A$200,PROVEEDORES!$B$2:$B$200,"NO ENCONTRADO",0,1),""))</f>
        <v>SUPERPOLO S.A.S</v>
      </c>
      <c r="G1205" s="52" t="str">
        <f t="array" ref="G1205">IF(B1205="","",IFERROR(XLOOKUP(B1205,DATA!$B$4:$B$2103,DATA!$L$4:$L$2103,"",0,1),""))</f>
        <v>UND</v>
      </c>
      <c r="H1205" s="52">
        <f t="array" ref="H1205">IF(B1205="","",IFERROR(XLOOKUP(B1205,DATA!$B$4:$B$2103,DATA!$E$4:$E$2103,0,0,1),0))</f>
        <v>0</v>
      </c>
      <c r="I1205" s="53">
        <f t="array" ref="I1205">IF(B1205="","",IFERROR(XLOOKUP(B1205,DATA!$B$4:$B$2103,DATA!$F$4:$F$2103,0,0,1),0))</f>
        <v>708599.8</v>
      </c>
      <c r="J1205" s="53">
        <f t="shared" si="1"/>
        <v>0</v>
      </c>
      <c r="K1205" s="52">
        <f t="array" ref="K1205">IF(B1205="","",IFERROR(XLOOKUP(B1205,DATA!$B$4:$B$2103,DATA!$N$4:$N$2103,0,0,1),0))</f>
        <v>12</v>
      </c>
      <c r="L1205" s="86">
        <f t="shared" si="2"/>
        <v>0.03287671233</v>
      </c>
      <c r="M1205" s="52">
        <f t="array" ref="M1205">IF(B1205="","",IFERROR(XLOOKUP(B1205,DATA!$B$4:$B$2103,DATA!$P$4:$P$2103,0,0,1),0))</f>
        <v>0</v>
      </c>
      <c r="N1205" s="52">
        <f t="shared" si="3"/>
        <v>0</v>
      </c>
      <c r="O1205" s="52">
        <f t="shared" si="4"/>
        <v>0</v>
      </c>
      <c r="P1205" s="52">
        <f t="shared" si="5"/>
        <v>0</v>
      </c>
      <c r="Q1205" s="52" t="str">
        <f t="shared" si="6"/>
        <v>CRITICO</v>
      </c>
      <c r="R1205" s="52" t="str">
        <f t="shared" si="7"/>
        <v>PEDIR INMEDIATAMENTE</v>
      </c>
      <c r="S1205" s="52">
        <f t="shared" si="8"/>
        <v>0</v>
      </c>
      <c r="T1205" s="53">
        <f t="shared" si="9"/>
        <v>0</v>
      </c>
      <c r="U1205" s="52" t="str">
        <f t="array" ref="U1205">IF(B1205="","",IFERROR(XLOOKUP(B1205,DATA!$B$4:$B$2103,DATA!$M$4:$M$2103,"",0,1),""))</f>
        <v>C</v>
      </c>
      <c r="V1205" s="52" t="str">
        <f t="array" ref="V1205">IF(B1205="","",IFERROR(XLOOKUP(B1205,DATA!$B$4:$B$2103,DATA!$X$4:$X$2103,"",0,1),""))</f>
        <v>CO-AREA 2</v>
      </c>
      <c r="W1205" s="52" t="str">
        <f t="array" ref="W1205">IF(B1205="","",IFERROR(XLOOKUP(B1205,DATA!$B$4:$B$2103,DATA!$H$4:$H$2103,"",0,1),""))</f>
        <v>CARROCERIA</v>
      </c>
      <c r="X1205" s="52" t="str">
        <f t="shared" si="10"/>
        <v>4-BAJA</v>
      </c>
      <c r="Y1205" s="87">
        <f t="shared" si="11"/>
        <v>12.01205</v>
      </c>
      <c r="Z1205" s="52">
        <f t="shared" si="12"/>
        <v>801200115</v>
      </c>
    </row>
    <row r="1206" ht="15.75" customHeight="1">
      <c r="B1206" s="47">
        <f>IF(DATA!B1206="","",DATA!B1206)</f>
        <v>801200116</v>
      </c>
      <c r="C1206" s="47" t="str">
        <f t="array" ref="C1206">IF(B1206="","",IFERROR(XLOOKUP(B1206,DATA!$B$4:$B$2103,DATA!$D$4:$D$2103,"",0,1),""))</f>
        <v>MQ001</v>
      </c>
      <c r="D1206" s="47" t="str">
        <f t="array" ref="D1206">IF(B1206="","",IFERROR(XLOOKUP(B1206,DATA!$B$4:$B$2103,DATA!$C$4:$C$2103,"",0,1),""))</f>
        <v>TOPE VENTANA</v>
      </c>
      <c r="E1206" s="47">
        <f t="array" ref="E1206">IF(B1206="","",IFERROR(XLOOKUP(B1206,DATA!$B$4:$B$2103,DATA!$W$4:$W$2103,"",0,1),""))</f>
        <v>830074603</v>
      </c>
      <c r="F1206" s="47" t="str">
        <f t="array" ref="F1206">IF(B1206="","",IFERROR(XLOOKUP(E1206,PROVEEDORES!$A$2:$A$200,PROVEEDORES!$B$2:$B$200,"NO ENCONTRADO",0,1),""))</f>
        <v>MAQUITECNICOS IMPORTADORES SAS</v>
      </c>
      <c r="G1206" s="47" t="str">
        <f t="array" ref="G1206">IF(B1206="","",IFERROR(XLOOKUP(B1206,DATA!$B$4:$B$2103,DATA!$L$4:$L$2103,"",0,1),""))</f>
        <v>UND</v>
      </c>
      <c r="H1206" s="47">
        <f t="array" ref="H1206">IF(B1206="","",IFERROR(XLOOKUP(B1206,DATA!$B$4:$B$2103,DATA!$E$4:$E$2103,0,0,1),0))</f>
        <v>146</v>
      </c>
      <c r="I1206" s="48">
        <f t="array" ref="I1206">IF(B1206="","",IFERROR(XLOOKUP(B1206,DATA!$B$4:$B$2103,DATA!$F$4:$F$2103,0,0,1),0))</f>
        <v>4303.04</v>
      </c>
      <c r="J1206" s="48">
        <f t="shared" si="1"/>
        <v>628243.84</v>
      </c>
      <c r="K1206" s="47">
        <f t="array" ref="K1206">IF(B1206="","",IFERROR(XLOOKUP(B1206,DATA!$B$4:$B$2103,DATA!$N$4:$N$2103,0,0,1),0))</f>
        <v>18898</v>
      </c>
      <c r="L1206" s="85">
        <f t="shared" si="2"/>
        <v>51.77534247</v>
      </c>
      <c r="M1206" s="47">
        <f t="array" ref="M1206">IF(B1206="","",IFERROR(XLOOKUP(B1206,DATA!$B$4:$B$2103,DATA!$P$4:$P$2103,0,0,1),0))</f>
        <v>0</v>
      </c>
      <c r="N1206" s="47">
        <f t="shared" si="3"/>
        <v>181</v>
      </c>
      <c r="O1206" s="47">
        <f t="shared" si="4"/>
        <v>543</v>
      </c>
      <c r="P1206" s="47">
        <f t="shared" si="5"/>
        <v>3</v>
      </c>
      <c r="Q1206" s="47" t="str">
        <f t="shared" si="6"/>
        <v>REORDEN INMEDIATO</v>
      </c>
      <c r="R1206" s="47" t="str">
        <f t="shared" si="7"/>
        <v>GENERAR OC EN 24H</v>
      </c>
      <c r="S1206" s="47">
        <f t="shared" si="8"/>
        <v>397</v>
      </c>
      <c r="T1206" s="48">
        <f t="shared" si="9"/>
        <v>1708306.88</v>
      </c>
      <c r="U1206" s="47" t="str">
        <f t="array" ref="U1206">IF(B1206="","",IFERROR(XLOOKUP(B1206,DATA!$B$4:$B$2103,DATA!$M$4:$M$2103,"",0,1),""))</f>
        <v>A</v>
      </c>
      <c r="V1206" s="47" t="str">
        <f t="array" ref="V1206">IF(B1206="","",IFERROR(XLOOKUP(B1206,DATA!$B$4:$B$2103,DATA!$X$4:$X$2103,"",0,1),""))</f>
        <v>SU01D0301</v>
      </c>
      <c r="W1206" s="47" t="str">
        <f t="array" ref="W1206">IF(B1206="","",IFERROR(XLOOKUP(B1206,DATA!$B$4:$B$2103,DATA!$H$4:$H$2103,"",0,1),""))</f>
        <v>CARROCERIA</v>
      </c>
      <c r="X1206" s="47" t="str">
        <f t="shared" si="10"/>
        <v>2-ALTA</v>
      </c>
      <c r="Y1206" s="65" t="str">
        <f t="shared" si="11"/>
        <v/>
      </c>
      <c r="Z1206" s="47" t="str">
        <f t="shared" si="12"/>
        <v/>
      </c>
    </row>
    <row r="1207" ht="15.75" customHeight="1">
      <c r="B1207" s="52">
        <f>IF(DATA!B1207="","",DATA!B1207)</f>
        <v>801200117</v>
      </c>
      <c r="C1207" s="52">
        <f t="array" ref="C1207">IF(B1207="","",IFERROR(XLOOKUP(B1207,DATA!$B$4:$B$2103,DATA!$D$4:$D$2103,"",0,1),""))</f>
        <v>24140015</v>
      </c>
      <c r="D1207" s="52" t="str">
        <f t="array" ref="D1207">IF(B1207="","",IFERROR(XLOOKUP(B1207,DATA!$B$4:$B$2103,DATA!$C$4:$C$2103,"",0,1),""))</f>
        <v>CHAPA PUERTA DE INSPECCION FLUIDOS</v>
      </c>
      <c r="E1207" s="52">
        <f t="array" ref="E1207">IF(B1207="","",IFERROR(XLOOKUP(B1207,DATA!$B$4:$B$2103,DATA!$W$4:$W$2103,"",0,1),""))</f>
        <v>830092963</v>
      </c>
      <c r="F1207" s="52" t="str">
        <f t="array" ref="F1207">IF(B1207="","",IFERROR(XLOOKUP(E1207,PROVEEDORES!$A$2:$A$200,PROVEEDORES!$B$2:$B$200,"NO ENCONTRADO",0,1),""))</f>
        <v>SUPERPOLO S.A.S</v>
      </c>
      <c r="G1207" s="52" t="str">
        <f t="array" ref="G1207">IF(B1207="","",IFERROR(XLOOKUP(B1207,DATA!$B$4:$B$2103,DATA!$L$4:$L$2103,"",0,1),""))</f>
        <v>UND</v>
      </c>
      <c r="H1207" s="52">
        <f t="array" ref="H1207">IF(B1207="","",IFERROR(XLOOKUP(B1207,DATA!$B$4:$B$2103,DATA!$E$4:$E$2103,0,0,1),0))</f>
        <v>2</v>
      </c>
      <c r="I1207" s="53">
        <f t="array" ref="I1207">IF(B1207="","",IFERROR(XLOOKUP(B1207,DATA!$B$4:$B$2103,DATA!$F$4:$F$2103,0,0,1),0))</f>
        <v>13700.47</v>
      </c>
      <c r="J1207" s="53">
        <f t="shared" si="1"/>
        <v>27400.94</v>
      </c>
      <c r="K1207" s="52">
        <f t="array" ref="K1207">IF(B1207="","",IFERROR(XLOOKUP(B1207,DATA!$B$4:$B$2103,DATA!$N$4:$N$2103,0,0,1),0))</f>
        <v>30</v>
      </c>
      <c r="L1207" s="86">
        <f t="shared" si="2"/>
        <v>0.08219178082</v>
      </c>
      <c r="M1207" s="52">
        <f t="array" ref="M1207">IF(B1207="","",IFERROR(XLOOKUP(B1207,DATA!$B$4:$B$2103,DATA!$P$4:$P$2103,0,0,1),0))</f>
        <v>0</v>
      </c>
      <c r="N1207" s="52">
        <f t="shared" si="3"/>
        <v>0</v>
      </c>
      <c r="O1207" s="52">
        <f t="shared" si="4"/>
        <v>1</v>
      </c>
      <c r="P1207" s="52">
        <f t="shared" si="5"/>
        <v>24</v>
      </c>
      <c r="Q1207" s="52" t="str">
        <f t="shared" si="6"/>
        <v>PRECAUCION</v>
      </c>
      <c r="R1207" s="52" t="str">
        <f t="shared" si="7"/>
        <v>MONITOREAR 48H</v>
      </c>
      <c r="S1207" s="52">
        <f t="shared" si="8"/>
        <v>0</v>
      </c>
      <c r="T1207" s="53">
        <f t="shared" si="9"/>
        <v>0</v>
      </c>
      <c r="U1207" s="52" t="str">
        <f t="array" ref="U1207">IF(B1207="","",IFERROR(XLOOKUP(B1207,DATA!$B$4:$B$2103,DATA!$M$4:$M$2103,"",0,1),""))</f>
        <v>B</v>
      </c>
      <c r="V1207" s="52" t="str">
        <f t="array" ref="V1207">IF(B1207="","",IFERROR(XLOOKUP(B1207,DATA!$B$4:$B$2103,DATA!$X$4:$X$2103,"",0,1),""))</f>
        <v>SU01D0106</v>
      </c>
      <c r="W1207" s="52" t="str">
        <f t="array" ref="W1207">IF(B1207="","",IFERROR(XLOOKUP(B1207,DATA!$B$4:$B$2103,DATA!$H$4:$H$2103,"",0,1),""))</f>
        <v>CARROCERIA</v>
      </c>
      <c r="X1207" s="52" t="str">
        <f t="shared" si="10"/>
        <v>3-MEDIA</v>
      </c>
      <c r="Y1207" s="87" t="str">
        <f t="shared" si="11"/>
        <v/>
      </c>
      <c r="Z1207" s="52" t="str">
        <f t="shared" si="12"/>
        <v/>
      </c>
    </row>
    <row r="1208" ht="15.75" customHeight="1">
      <c r="B1208" s="47">
        <f>IF(DATA!B1208="","",DATA!B1208)</f>
        <v>801200118</v>
      </c>
      <c r="C1208" s="47">
        <f t="array" ref="C1208">IF(B1208="","",IFERROR(XLOOKUP(B1208,DATA!$B$4:$B$2103,DATA!$D$4:$D$2103,"",0,1),""))</f>
        <v>2025280</v>
      </c>
      <c r="D1208" s="47" t="str">
        <f t="array" ref="D1208">IF(B1208="","",IFERROR(XLOOKUP(B1208,DATA!$B$4:$B$2103,DATA!$C$4:$C$2103,"",0,1),""))</f>
        <v>VIDRIO LATERAL BYD</v>
      </c>
      <c r="E1208" s="47">
        <f t="array" ref="E1208">IF(B1208="","",IFERROR(XLOOKUP(B1208,DATA!$B$4:$B$2103,DATA!$W$4:$W$2103,"",0,1),""))</f>
        <v>900922557</v>
      </c>
      <c r="F1208" s="47" t="str">
        <f t="array" ref="F1208">IF(B1208="","",IFERROR(XLOOKUP(E1208,PROVEEDORES!$A$2:$A$200,PROVEEDORES!$B$2:$B$200,"NO ENCONTRADO",0,1),""))</f>
        <v>GLOBAL VIDRIO SAS</v>
      </c>
      <c r="G1208" s="47" t="str">
        <f t="array" ref="G1208">IF(B1208="","",IFERROR(XLOOKUP(B1208,DATA!$B$4:$B$2103,DATA!$L$4:$L$2103,"",0,1),""))</f>
        <v>UND</v>
      </c>
      <c r="H1208" s="47">
        <f t="array" ref="H1208">IF(B1208="","",IFERROR(XLOOKUP(B1208,DATA!$B$4:$B$2103,DATA!$E$4:$E$2103,0,0,1),0))</f>
        <v>0</v>
      </c>
      <c r="I1208" s="48">
        <f t="array" ref="I1208">IF(B1208="","",IFERROR(XLOOKUP(B1208,DATA!$B$4:$B$2103,DATA!$F$4:$F$2103,0,0,1),0))</f>
        <v>0</v>
      </c>
      <c r="J1208" s="48">
        <f t="shared" si="1"/>
        <v>0</v>
      </c>
      <c r="K1208" s="47">
        <f t="array" ref="K1208">IF(B1208="","",IFERROR(XLOOKUP(B1208,DATA!$B$4:$B$2103,DATA!$N$4:$N$2103,0,0,1),0))</f>
        <v>1</v>
      </c>
      <c r="L1208" s="85">
        <f t="shared" si="2"/>
        <v>0.002739726027</v>
      </c>
      <c r="M1208" s="47">
        <f t="array" ref="M1208">IF(B1208="","",IFERROR(XLOOKUP(B1208,DATA!$B$4:$B$2103,DATA!$P$4:$P$2103,0,0,1),0))</f>
        <v>0</v>
      </c>
      <c r="N1208" s="47">
        <f t="shared" si="3"/>
        <v>0</v>
      </c>
      <c r="O1208" s="47">
        <f t="shared" si="4"/>
        <v>0</v>
      </c>
      <c r="P1208" s="47">
        <f t="shared" si="5"/>
        <v>0</v>
      </c>
      <c r="Q1208" s="47" t="str">
        <f t="shared" si="6"/>
        <v>CRITICO</v>
      </c>
      <c r="R1208" s="47" t="str">
        <f t="shared" si="7"/>
        <v>PEDIR INMEDIATAMENTE</v>
      </c>
      <c r="S1208" s="47">
        <f t="shared" si="8"/>
        <v>0</v>
      </c>
      <c r="T1208" s="48">
        <f t="shared" si="9"/>
        <v>0</v>
      </c>
      <c r="U1208" s="47" t="str">
        <f t="array" ref="U1208">IF(B1208="","",IFERROR(XLOOKUP(B1208,DATA!$B$4:$B$2103,DATA!$M$4:$M$2103,"",0,1),""))</f>
        <v>B</v>
      </c>
      <c r="V1208" s="47" t="str">
        <f t="array" ref="V1208">IF(B1208="","",IFERROR(XLOOKUP(B1208,DATA!$B$4:$B$2103,DATA!$X$4:$X$2103,"",0,1),""))</f>
        <v>A1</v>
      </c>
      <c r="W1208" s="47" t="str">
        <f t="array" ref="W1208">IF(B1208="","",IFERROR(XLOOKUP(B1208,DATA!$B$4:$B$2103,DATA!$H$4:$H$2103,"",0,1),""))</f>
        <v>CARROCERIA</v>
      </c>
      <c r="X1208" s="47" t="str">
        <f t="shared" si="10"/>
        <v>3-MEDIA</v>
      </c>
      <c r="Y1208" s="65">
        <f t="shared" si="11"/>
        <v>1.01208</v>
      </c>
      <c r="Z1208" s="47">
        <f t="shared" si="12"/>
        <v>801200118</v>
      </c>
    </row>
    <row r="1209" ht="15.75" customHeight="1">
      <c r="B1209" s="52">
        <f>IF(DATA!B1209="","",DATA!B1209)</f>
        <v>801200119</v>
      </c>
      <c r="C1209" s="52">
        <f t="array" ref="C1209">IF(B1209="","",IFERROR(XLOOKUP(B1209,DATA!$B$4:$B$2103,DATA!$D$4:$D$2103,"",0,1),""))</f>
        <v>1489</v>
      </c>
      <c r="D1209" s="52" t="str">
        <f t="array" ref="D1209">IF(B1209="","",IFERROR(XLOOKUP(B1209,DATA!$B$4:$B$2103,DATA!$C$4:$C$2103,"",0,1),""))</f>
        <v>POLIURETANO AMARILLO PASAMANOS</v>
      </c>
      <c r="E1209" s="52">
        <f t="array" ref="E1209">IF(B1209="","",IFERROR(XLOOKUP(B1209,DATA!$B$4:$B$2103,DATA!$W$4:$W$2103,"",0,1),""))</f>
        <v>900449648</v>
      </c>
      <c r="F1209" s="52" t="str">
        <f t="array" ref="F1209">IF(B1209="","",IFERROR(XLOOKUP(E1209,PROVEEDORES!$A$2:$A$200,PROVEEDORES!$B$2:$B$200,"NO ENCONTRADO",0,1),""))</f>
        <v>SUMILOGISTICA S.A.S.</v>
      </c>
      <c r="G1209" s="52" t="str">
        <f t="array" ref="G1209">IF(B1209="","",IFERROR(XLOOKUP(B1209,DATA!$B$4:$B$2103,DATA!$L$4:$L$2103,"",0,1),""))</f>
        <v>GL</v>
      </c>
      <c r="H1209" s="52">
        <f t="array" ref="H1209">IF(B1209="","",IFERROR(XLOOKUP(B1209,DATA!$B$4:$B$2103,DATA!$E$4:$E$2103,0,0,1),0))</f>
        <v>0</v>
      </c>
      <c r="I1209" s="53">
        <f t="array" ref="I1209">IF(B1209="","",IFERROR(XLOOKUP(B1209,DATA!$B$4:$B$2103,DATA!$F$4:$F$2103,0,0,1),0))</f>
        <v>0</v>
      </c>
      <c r="J1209" s="53">
        <f t="shared" si="1"/>
        <v>0</v>
      </c>
      <c r="K1209" s="52">
        <f t="array" ref="K1209">IF(B1209="","",IFERROR(XLOOKUP(B1209,DATA!$B$4:$B$2103,DATA!$N$4:$N$2103,0,0,1),0))</f>
        <v>6</v>
      </c>
      <c r="L1209" s="86">
        <f t="shared" si="2"/>
        <v>0.01643835616</v>
      </c>
      <c r="M1209" s="52">
        <f t="array" ref="M1209">IF(B1209="","",IFERROR(XLOOKUP(B1209,DATA!$B$4:$B$2103,DATA!$P$4:$P$2103,0,0,1),0))</f>
        <v>0</v>
      </c>
      <c r="N1209" s="52">
        <f t="shared" si="3"/>
        <v>0</v>
      </c>
      <c r="O1209" s="52">
        <f t="shared" si="4"/>
        <v>0</v>
      </c>
      <c r="P1209" s="52">
        <f t="shared" si="5"/>
        <v>0</v>
      </c>
      <c r="Q1209" s="52" t="str">
        <f t="shared" si="6"/>
        <v>CRITICO</v>
      </c>
      <c r="R1209" s="52" t="str">
        <f t="shared" si="7"/>
        <v>PEDIR INMEDIATAMENTE</v>
      </c>
      <c r="S1209" s="52">
        <f t="shared" si="8"/>
        <v>0</v>
      </c>
      <c r="T1209" s="53">
        <f t="shared" si="9"/>
        <v>0</v>
      </c>
      <c r="U1209" s="52" t="str">
        <f t="array" ref="U1209">IF(B1209="","",IFERROR(XLOOKUP(B1209,DATA!$B$4:$B$2103,DATA!$M$4:$M$2103,"",0,1),""))</f>
        <v>A</v>
      </c>
      <c r="V1209" s="52" t="str">
        <f t="array" ref="V1209">IF(B1209="","",IFERROR(XLOOKUP(B1209,DATA!$B$4:$B$2103,DATA!$X$4:$X$2103,"",0,1),""))</f>
        <v>A1</v>
      </c>
      <c r="W1209" s="52" t="str">
        <f t="array" ref="W1209">IF(B1209="","",IFERROR(XLOOKUP(B1209,DATA!$B$4:$B$2103,DATA!$H$4:$H$2103,"",0,1),""))</f>
        <v>CARROCERIA</v>
      </c>
      <c r="X1209" s="52" t="str">
        <f t="shared" si="10"/>
        <v>1-MAXIMA</v>
      </c>
      <c r="Y1209" s="87">
        <f t="shared" si="11"/>
        <v>6.01209</v>
      </c>
      <c r="Z1209" s="52">
        <f t="shared" si="12"/>
        <v>801200119</v>
      </c>
    </row>
    <row r="1210" ht="15.75" customHeight="1">
      <c r="B1210" s="47" t="str">
        <f>IF(DATA!B1210="","",DATA!B1210)</f>
        <v>801200119-G</v>
      </c>
      <c r="C1210" s="47">
        <f t="array" ref="C1210">IF(B1210="","",IFERROR(XLOOKUP(B1210,DATA!$B$4:$B$2103,DATA!$D$4:$D$2103,"",0,1),""))</f>
        <v>2491</v>
      </c>
      <c r="D1210" s="47" t="str">
        <f t="array" ref="D1210">IF(B1210="","",IFERROR(XLOOKUP(B1210,DATA!$B$4:$B$2103,DATA!$C$4:$C$2103,"",0,1),""))</f>
        <v>POLIURETANO AMARILLO PASAMANOS</v>
      </c>
      <c r="E1210" s="47">
        <f t="array" ref="E1210">IF(B1210="","",IFERROR(XLOOKUP(B1210,DATA!$B$4:$B$2103,DATA!$W$4:$W$2103,"",0,1),""))</f>
        <v>900449648</v>
      </c>
      <c r="F1210" s="47" t="str">
        <f t="array" ref="F1210">IF(B1210="","",IFERROR(XLOOKUP(E1210,PROVEEDORES!$A$2:$A$200,PROVEEDORES!$B$2:$B$200,"NO ENCONTRADO",0,1),""))</f>
        <v>SUMILOGISTICA S.A.S.</v>
      </c>
      <c r="G1210" s="47" t="str">
        <f t="array" ref="G1210">IF(B1210="","",IFERROR(XLOOKUP(B1210,DATA!$B$4:$B$2103,DATA!$L$4:$L$2103,"",0,1),""))</f>
        <v>GR</v>
      </c>
      <c r="H1210" s="47">
        <f t="array" ref="H1210">IF(B1210="","",IFERROR(XLOOKUP(B1210,DATA!$B$4:$B$2103,DATA!$E$4:$E$2103,0,0,1),0))</f>
        <v>3188.3</v>
      </c>
      <c r="I1210" s="48">
        <f t="array" ref="I1210">IF(B1210="","",IFERROR(XLOOKUP(B1210,DATA!$B$4:$B$2103,DATA!$F$4:$F$2103,0,0,1),0))</f>
        <v>90.82373</v>
      </c>
      <c r="J1210" s="48">
        <f t="shared" si="1"/>
        <v>289573.2984</v>
      </c>
      <c r="K1210" s="47">
        <f t="array" ref="K1210">IF(B1210="","",IFERROR(XLOOKUP(B1210,DATA!$B$4:$B$2103,DATA!$N$4:$N$2103,0,0,1),0))</f>
        <v>550811.7</v>
      </c>
      <c r="L1210" s="85">
        <f t="shared" si="2"/>
        <v>1509.073151</v>
      </c>
      <c r="M1210" s="47">
        <f t="array" ref="M1210">IF(B1210="","",IFERROR(XLOOKUP(B1210,DATA!$B$4:$B$2103,DATA!$P$4:$P$2103,0,0,1),0))</f>
        <v>0</v>
      </c>
      <c r="N1210" s="47">
        <f t="shared" si="3"/>
        <v>5282</v>
      </c>
      <c r="O1210" s="47">
        <f t="shared" si="4"/>
        <v>15846</v>
      </c>
      <c r="P1210" s="47">
        <f t="shared" si="5"/>
        <v>2</v>
      </c>
      <c r="Q1210" s="47" t="str">
        <f t="shared" si="6"/>
        <v>REORDEN INMEDIATO</v>
      </c>
      <c r="R1210" s="47" t="str">
        <f t="shared" si="7"/>
        <v>GENERAR OC EN 24H</v>
      </c>
      <c r="S1210" s="47">
        <f t="shared" si="8"/>
        <v>12657.7</v>
      </c>
      <c r="T1210" s="48">
        <f t="shared" si="9"/>
        <v>1149619.527</v>
      </c>
      <c r="U1210" s="47" t="str">
        <f t="array" ref="U1210">IF(B1210="","",IFERROR(XLOOKUP(B1210,DATA!$B$4:$B$2103,DATA!$M$4:$M$2103,"",0,1),""))</f>
        <v>A</v>
      </c>
      <c r="V1210" s="47" t="str">
        <f t="array" ref="V1210">IF(B1210="","",IFERROR(XLOOKUP(B1210,DATA!$B$4:$B$2103,DATA!$X$4:$X$2103,"",0,1),""))</f>
        <v>SU01F0102</v>
      </c>
      <c r="W1210" s="47" t="str">
        <f t="array" ref="W1210">IF(B1210="","",IFERROR(XLOOKUP(B1210,DATA!$B$4:$B$2103,DATA!$H$4:$H$2103,"",0,1),""))</f>
        <v>CARROCERIA</v>
      </c>
      <c r="X1210" s="47" t="str">
        <f t="shared" si="10"/>
        <v>2-ALTA</v>
      </c>
      <c r="Y1210" s="65" t="str">
        <f t="shared" si="11"/>
        <v/>
      </c>
      <c r="Z1210" s="47" t="str">
        <f t="shared" si="12"/>
        <v/>
      </c>
    </row>
    <row r="1211" ht="15.75" customHeight="1">
      <c r="B1211" s="52">
        <f>IF(DATA!B1211="","",DATA!B1211)</f>
        <v>80120012</v>
      </c>
      <c r="C1211" s="52">
        <f t="array" ref="C1211">IF(B1211="","",IFERROR(XLOOKUP(B1211,DATA!$B$4:$B$2103,DATA!$D$4:$D$2103,"",0,1),""))</f>
        <v>10008417</v>
      </c>
      <c r="D1211" s="52" t="str">
        <f t="array" ref="D1211">IF(B1211="","",IFERROR(XLOOKUP(B1211,DATA!$B$4:$B$2103,DATA!$C$4:$C$2103,"",0,1),""))</f>
        <v>LETRERO TRASERO MARCOPOLO</v>
      </c>
      <c r="E1211" s="52">
        <f t="array" ref="E1211">IF(B1211="","",IFERROR(XLOOKUP(B1211,DATA!$B$4:$B$2103,DATA!$W$4:$W$2103,"",0,1),""))</f>
        <v>900449648</v>
      </c>
      <c r="F1211" s="52" t="str">
        <f t="array" ref="F1211">IF(B1211="","",IFERROR(XLOOKUP(E1211,PROVEEDORES!$A$2:$A$200,PROVEEDORES!$B$2:$B$200,"NO ENCONTRADO",0,1),""))</f>
        <v>SUMILOGISTICA S.A.S.</v>
      </c>
      <c r="G1211" s="52" t="str">
        <f t="array" ref="G1211">IF(B1211="","",IFERROR(XLOOKUP(B1211,DATA!$B$4:$B$2103,DATA!$L$4:$L$2103,"",0,1),""))</f>
        <v>UND</v>
      </c>
      <c r="H1211" s="52">
        <f t="array" ref="H1211">IF(B1211="","",IFERROR(XLOOKUP(B1211,DATA!$B$4:$B$2103,DATA!$E$4:$E$2103,0,0,1),0))</f>
        <v>0</v>
      </c>
      <c r="I1211" s="53">
        <f t="array" ref="I1211">IF(B1211="","",IFERROR(XLOOKUP(B1211,DATA!$B$4:$B$2103,DATA!$F$4:$F$2103,0,0,1),0))</f>
        <v>0</v>
      </c>
      <c r="J1211" s="53">
        <f t="shared" si="1"/>
        <v>0</v>
      </c>
      <c r="K1211" s="52">
        <f t="array" ref="K1211">IF(B1211="","",IFERROR(XLOOKUP(B1211,DATA!$B$4:$B$2103,DATA!$N$4:$N$2103,0,0,1),0))</f>
        <v>0</v>
      </c>
      <c r="L1211" s="86">
        <f t="shared" si="2"/>
        <v>0</v>
      </c>
      <c r="M1211" s="52">
        <f t="array" ref="M1211">IF(B1211="","",IFERROR(XLOOKUP(B1211,DATA!$B$4:$B$2103,DATA!$P$4:$P$2103,0,0,1),0))</f>
        <v>0</v>
      </c>
      <c r="N1211" s="52">
        <f t="shared" si="3"/>
        <v>0</v>
      </c>
      <c r="O1211" s="52">
        <f t="shared" si="4"/>
        <v>0</v>
      </c>
      <c r="P1211" s="52" t="str">
        <f t="shared" si="5"/>
        <v/>
      </c>
      <c r="Q1211" s="52" t="str">
        <f t="shared" si="6"/>
        <v>CRITICO</v>
      </c>
      <c r="R1211" s="52" t="str">
        <f t="shared" si="7"/>
        <v>PEDIR INMEDIATAMENTE</v>
      </c>
      <c r="S1211" s="52">
        <f t="shared" si="8"/>
        <v>0</v>
      </c>
      <c r="T1211" s="53">
        <f t="shared" si="9"/>
        <v>0</v>
      </c>
      <c r="U1211" s="52" t="str">
        <f t="array" ref="U1211">IF(B1211="","",IFERROR(XLOOKUP(B1211,DATA!$B$4:$B$2103,DATA!$M$4:$M$2103,"",0,1),""))</f>
        <v>A</v>
      </c>
      <c r="V1211" s="52" t="str">
        <f t="array" ref="V1211">IF(B1211="","",IFERROR(XLOOKUP(B1211,DATA!$B$4:$B$2103,DATA!$X$4:$X$2103,"",0,1),""))</f>
        <v>A1</v>
      </c>
      <c r="W1211" s="52" t="str">
        <f t="array" ref="W1211">IF(B1211="","",IFERROR(XLOOKUP(B1211,DATA!$B$4:$B$2103,DATA!$H$4:$H$2103,"",0,1),""))</f>
        <v>CARROCERIA</v>
      </c>
      <c r="X1211" s="52" t="str">
        <f t="shared" si="10"/>
        <v>1-MAXIMA</v>
      </c>
      <c r="Y1211" s="87" t="str">
        <f t="shared" si="11"/>
        <v/>
      </c>
      <c r="Z1211" s="52">
        <f t="shared" si="12"/>
        <v>80120012</v>
      </c>
    </row>
    <row r="1212" ht="15.75" customHeight="1">
      <c r="B1212" s="47">
        <f>IF(DATA!B1212="","",DATA!B1212)</f>
        <v>801200120</v>
      </c>
      <c r="C1212" s="47">
        <f t="array" ref="C1212">IF(B1212="","",IFERROR(XLOOKUP(B1212,DATA!$B$4:$B$2103,DATA!$D$4:$D$2103,"",0,1),""))</f>
        <v>11283473</v>
      </c>
      <c r="D1212" s="47" t="str">
        <f t="array" ref="D1212">IF(B1212="","",IFERROR(XLOOKUP(B1212,DATA!$B$4:$B$2103,DATA!$C$4:$C$2103,"",0,1),""))</f>
        <v>FORRO DE COMPUERTA CATALIZADOR</v>
      </c>
      <c r="E1212" s="47">
        <f t="array" ref="E1212">IF(B1212="","",IFERROR(XLOOKUP(B1212,DATA!$B$4:$B$2103,DATA!$W$4:$W$2103,"",0,1),""))</f>
        <v>830092963</v>
      </c>
      <c r="F1212" s="47" t="str">
        <f t="array" ref="F1212">IF(B1212="","",IFERROR(XLOOKUP(E1212,PROVEEDORES!$A$2:$A$200,PROVEEDORES!$B$2:$B$200,"NO ENCONTRADO",0,1),""))</f>
        <v>SUPERPOLO S.A.S</v>
      </c>
      <c r="G1212" s="47" t="str">
        <f t="array" ref="G1212">IF(B1212="","",IFERROR(XLOOKUP(B1212,DATA!$B$4:$B$2103,DATA!$L$4:$L$2103,"",0,1),""))</f>
        <v>UND</v>
      </c>
      <c r="H1212" s="47">
        <f t="array" ref="H1212">IF(B1212="","",IFERROR(XLOOKUP(B1212,DATA!$B$4:$B$2103,DATA!$E$4:$E$2103,0,0,1),0))</f>
        <v>2</v>
      </c>
      <c r="I1212" s="48">
        <f t="array" ref="I1212">IF(B1212="","",IFERROR(XLOOKUP(B1212,DATA!$B$4:$B$2103,DATA!$F$4:$F$2103,0,0,1),0))</f>
        <v>372228.5</v>
      </c>
      <c r="J1212" s="48">
        <f t="shared" si="1"/>
        <v>744457</v>
      </c>
      <c r="K1212" s="47">
        <f t="array" ref="K1212">IF(B1212="","",IFERROR(XLOOKUP(B1212,DATA!$B$4:$B$2103,DATA!$N$4:$N$2103,0,0,1),0))</f>
        <v>16</v>
      </c>
      <c r="L1212" s="85">
        <f t="shared" si="2"/>
        <v>0.04383561644</v>
      </c>
      <c r="M1212" s="47">
        <f t="array" ref="M1212">IF(B1212="","",IFERROR(XLOOKUP(B1212,DATA!$B$4:$B$2103,DATA!$P$4:$P$2103,0,0,1),0))</f>
        <v>0</v>
      </c>
      <c r="N1212" s="47">
        <f t="shared" si="3"/>
        <v>0</v>
      </c>
      <c r="O1212" s="47">
        <f t="shared" si="4"/>
        <v>0</v>
      </c>
      <c r="P1212" s="47">
        <f t="shared" si="5"/>
        <v>46</v>
      </c>
      <c r="Q1212" s="47" t="str">
        <f t="shared" si="6"/>
        <v>OPTIMO</v>
      </c>
      <c r="R1212" s="47" t="str">
        <f t="shared" si="7"/>
        <v>NIVEL OPTIMO</v>
      </c>
      <c r="S1212" s="47">
        <f t="shared" si="8"/>
        <v>0</v>
      </c>
      <c r="T1212" s="48">
        <f t="shared" si="9"/>
        <v>0</v>
      </c>
      <c r="U1212" s="47" t="str">
        <f t="array" ref="U1212">IF(B1212="","",IFERROR(XLOOKUP(B1212,DATA!$B$4:$B$2103,DATA!$M$4:$M$2103,"",0,1),""))</f>
        <v>B</v>
      </c>
      <c r="V1212" s="47" t="str">
        <f t="array" ref="V1212">IF(B1212="","",IFERROR(XLOOKUP(B1212,DATA!$B$4:$B$2103,DATA!$X$4:$X$2103,"",0,1),""))</f>
        <v>SU01F0307</v>
      </c>
      <c r="W1212" s="47" t="str">
        <f t="array" ref="W1212">IF(B1212="","",IFERROR(XLOOKUP(B1212,DATA!$B$4:$B$2103,DATA!$H$4:$H$2103,"",0,1),""))</f>
        <v>CARROCERIA</v>
      </c>
      <c r="X1212" s="47" t="str">
        <f t="shared" si="10"/>
        <v>3-MEDIA</v>
      </c>
      <c r="Y1212" s="65" t="str">
        <f t="shared" si="11"/>
        <v/>
      </c>
      <c r="Z1212" s="47" t="str">
        <f t="shared" si="12"/>
        <v/>
      </c>
    </row>
    <row r="1213" ht="15.75" customHeight="1">
      <c r="B1213" s="52">
        <f>IF(DATA!B1213="","",DATA!B1213)</f>
        <v>801200121</v>
      </c>
      <c r="C1213" s="52">
        <f t="array" ref="C1213">IF(B1213="","",IFERROR(XLOOKUP(B1213,DATA!$B$4:$B$2103,DATA!$D$4:$D$2103,"",0,1),""))</f>
        <v>2470</v>
      </c>
      <c r="D1213" s="52" t="str">
        <f t="array" ref="D1213">IF(B1213="","",IFERROR(XLOOKUP(B1213,DATA!$B$4:$B$2103,DATA!$C$4:$C$2103,"",0,1),""))</f>
        <v>PASTA PARA PULIR 3M</v>
      </c>
      <c r="E1213" s="52">
        <f t="array" ref="E1213">IF(B1213="","",IFERROR(XLOOKUP(B1213,DATA!$B$4:$B$2103,DATA!$W$4:$W$2103,"",0,1),""))</f>
        <v>900449648</v>
      </c>
      <c r="F1213" s="52" t="str">
        <f t="array" ref="F1213">IF(B1213="","",IFERROR(XLOOKUP(E1213,PROVEEDORES!$A$2:$A$200,PROVEEDORES!$B$2:$B$200,"NO ENCONTRADO",0,1),""))</f>
        <v>SUMILOGISTICA S.A.S.</v>
      </c>
      <c r="G1213" s="52" t="str">
        <f t="array" ref="G1213">IF(B1213="","",IFERROR(XLOOKUP(B1213,DATA!$B$4:$B$2103,DATA!$L$4:$L$2103,"",0,1),""))</f>
        <v>KG</v>
      </c>
      <c r="H1213" s="52">
        <f t="array" ref="H1213">IF(B1213="","",IFERROR(XLOOKUP(B1213,DATA!$B$4:$B$2103,DATA!$E$4:$E$2103,0,0,1),0))</f>
        <v>0</v>
      </c>
      <c r="I1213" s="53">
        <f t="array" ref="I1213">IF(B1213="","",IFERROR(XLOOKUP(B1213,DATA!$B$4:$B$2103,DATA!$F$4:$F$2103,0,0,1),0))</f>
        <v>41309.66</v>
      </c>
      <c r="J1213" s="53">
        <f t="shared" si="1"/>
        <v>0</v>
      </c>
      <c r="K1213" s="52">
        <f t="array" ref="K1213">IF(B1213="","",IFERROR(XLOOKUP(B1213,DATA!$B$4:$B$2103,DATA!$N$4:$N$2103,0,0,1),0))</f>
        <v>195</v>
      </c>
      <c r="L1213" s="86">
        <f t="shared" si="2"/>
        <v>0.5342465753</v>
      </c>
      <c r="M1213" s="52">
        <f t="array" ref="M1213">IF(B1213="","",IFERROR(XLOOKUP(B1213,DATA!$B$4:$B$2103,DATA!$P$4:$P$2103,0,0,1),0))</f>
        <v>0</v>
      </c>
      <c r="N1213" s="52">
        <f t="shared" si="3"/>
        <v>2</v>
      </c>
      <c r="O1213" s="52">
        <f t="shared" si="4"/>
        <v>6</v>
      </c>
      <c r="P1213" s="52">
        <f t="shared" si="5"/>
        <v>0</v>
      </c>
      <c r="Q1213" s="52" t="str">
        <f t="shared" si="6"/>
        <v>CRITICO</v>
      </c>
      <c r="R1213" s="52" t="str">
        <f t="shared" si="7"/>
        <v>PEDIR INMEDIATAMENTE</v>
      </c>
      <c r="S1213" s="52">
        <f t="shared" si="8"/>
        <v>6</v>
      </c>
      <c r="T1213" s="53">
        <f t="shared" si="9"/>
        <v>247857.96</v>
      </c>
      <c r="U1213" s="52" t="str">
        <f t="array" ref="U1213">IF(B1213="","",IFERROR(XLOOKUP(B1213,DATA!$B$4:$B$2103,DATA!$M$4:$M$2103,"",0,1),""))</f>
        <v>A</v>
      </c>
      <c r="V1213" s="52" t="str">
        <f t="array" ref="V1213">IF(B1213="","",IFERROR(XLOOKUP(B1213,DATA!$B$4:$B$2103,DATA!$X$4:$X$2103,"",0,1),""))</f>
        <v>SU01F0104</v>
      </c>
      <c r="W1213" s="52" t="str">
        <f t="array" ref="W1213">IF(B1213="","",IFERROR(XLOOKUP(B1213,DATA!$B$4:$B$2103,DATA!$H$4:$H$2103,"",0,1),""))</f>
        <v>CARROCERIA</v>
      </c>
      <c r="X1213" s="52" t="str">
        <f t="shared" si="10"/>
        <v>1-MAXIMA</v>
      </c>
      <c r="Y1213" s="87">
        <f t="shared" si="11"/>
        <v>195.01213</v>
      </c>
      <c r="Z1213" s="52">
        <f t="shared" si="12"/>
        <v>801200121</v>
      </c>
    </row>
    <row r="1214" ht="15.75" customHeight="1">
      <c r="B1214" s="47">
        <f>IF(DATA!B1214="","",DATA!B1214)</f>
        <v>801200122</v>
      </c>
      <c r="C1214" s="47">
        <f t="array" ref="C1214">IF(B1214="","",IFERROR(XLOOKUP(B1214,DATA!$B$4:$B$2103,DATA!$D$4:$D$2103,"",0,1),""))</f>
        <v>310</v>
      </c>
      <c r="D1214" s="47" t="str">
        <f t="array" ref="D1214">IF(B1214="","",IFERROR(XLOOKUP(B1214,DATA!$B$4:$B$2103,DATA!$C$4:$C$2103,"",0,1),""))</f>
        <v>ALAMBRE MIG PARA SOLDAR DIAMETRO 0,35*15 KG</v>
      </c>
      <c r="E1214" s="47">
        <f t="array" ref="E1214">IF(B1214="","",IFERROR(XLOOKUP(B1214,DATA!$B$4:$B$2103,DATA!$W$4:$W$2103,"",0,1),""))</f>
        <v>900449648</v>
      </c>
      <c r="F1214" s="47" t="str">
        <f t="array" ref="F1214">IF(B1214="","",IFERROR(XLOOKUP(E1214,PROVEEDORES!$A$2:$A$200,PROVEEDORES!$B$2:$B$200,"NO ENCONTRADO",0,1),""))</f>
        <v>SUMILOGISTICA S.A.S.</v>
      </c>
      <c r="G1214" s="47" t="str">
        <f t="array" ref="G1214">IF(B1214="","",IFERROR(XLOOKUP(B1214,DATA!$B$4:$B$2103,DATA!$L$4:$L$2103,"",0,1),""))</f>
        <v>RLL</v>
      </c>
      <c r="H1214" s="47">
        <f t="array" ref="H1214">IF(B1214="","",IFERROR(XLOOKUP(B1214,DATA!$B$4:$B$2103,DATA!$E$4:$E$2103,0,0,1),0))</f>
        <v>0</v>
      </c>
      <c r="I1214" s="48">
        <f t="array" ref="I1214">IF(B1214="","",IFERROR(XLOOKUP(B1214,DATA!$B$4:$B$2103,DATA!$F$4:$F$2103,0,0,1),0))</f>
        <v>206167.5</v>
      </c>
      <c r="J1214" s="48">
        <f t="shared" si="1"/>
        <v>0</v>
      </c>
      <c r="K1214" s="47">
        <f t="array" ref="K1214">IF(B1214="","",IFERROR(XLOOKUP(B1214,DATA!$B$4:$B$2103,DATA!$N$4:$N$2103,0,0,1),0))</f>
        <v>19</v>
      </c>
      <c r="L1214" s="85">
        <f t="shared" si="2"/>
        <v>0.05205479452</v>
      </c>
      <c r="M1214" s="47">
        <f t="array" ref="M1214">IF(B1214="","",IFERROR(XLOOKUP(B1214,DATA!$B$4:$B$2103,DATA!$P$4:$P$2103,0,0,1),0))</f>
        <v>0</v>
      </c>
      <c r="N1214" s="47">
        <f t="shared" si="3"/>
        <v>0</v>
      </c>
      <c r="O1214" s="47">
        <f t="shared" si="4"/>
        <v>0</v>
      </c>
      <c r="P1214" s="47">
        <f t="shared" si="5"/>
        <v>0</v>
      </c>
      <c r="Q1214" s="47" t="str">
        <f t="shared" si="6"/>
        <v>CRITICO</v>
      </c>
      <c r="R1214" s="47" t="str">
        <f t="shared" si="7"/>
        <v>PEDIR INMEDIATAMENTE</v>
      </c>
      <c r="S1214" s="47">
        <f t="shared" si="8"/>
        <v>0</v>
      </c>
      <c r="T1214" s="48">
        <f t="shared" si="9"/>
        <v>0</v>
      </c>
      <c r="U1214" s="47" t="str">
        <f t="array" ref="U1214">IF(B1214="","",IFERROR(XLOOKUP(B1214,DATA!$B$4:$B$2103,DATA!$M$4:$M$2103,"",0,1),""))</f>
        <v>A</v>
      </c>
      <c r="V1214" s="47" t="str">
        <f t="array" ref="V1214">IF(B1214="","",IFERROR(XLOOKUP(B1214,DATA!$B$4:$B$2103,DATA!$X$4:$X$2103,"",0,1),""))</f>
        <v>SU01F0404</v>
      </c>
      <c r="W1214" s="47" t="str">
        <f t="array" ref="W1214">IF(B1214="","",IFERROR(XLOOKUP(B1214,DATA!$B$4:$B$2103,DATA!$H$4:$H$2103,"",0,1),""))</f>
        <v>CARROCERIA</v>
      </c>
      <c r="X1214" s="47" t="str">
        <f t="shared" si="10"/>
        <v>1-MAXIMA</v>
      </c>
      <c r="Y1214" s="65">
        <f t="shared" si="11"/>
        <v>19.01214</v>
      </c>
      <c r="Z1214" s="47">
        <f t="shared" si="12"/>
        <v>801200122</v>
      </c>
    </row>
    <row r="1215" ht="15.75" customHeight="1">
      <c r="B1215" s="52">
        <f>IF(DATA!B1215="","",DATA!B1215)</f>
        <v>801200123</v>
      </c>
      <c r="C1215" s="52" t="str">
        <f t="array" ref="C1215">IF(B1215="","",IFERROR(XLOOKUP(B1215,DATA!$B$4:$B$2103,DATA!$D$4:$D$2103,"",0,1),""))</f>
        <v>PHIL7001</v>
      </c>
      <c r="D1215" s="52" t="str">
        <f t="array" ref="D1215">IF(B1215="","",IFERROR(XLOOKUP(B1215,DATA!$B$4:$B$2103,DATA!$C$4:$C$2103,"",0,1),""))</f>
        <v>RUBBING 1/1 BLANCO</v>
      </c>
      <c r="E1215" s="52">
        <f t="array" ref="E1215">IF(B1215="","",IFERROR(XLOOKUP(B1215,DATA!$B$4:$B$2103,DATA!$W$4:$W$2103,"",0,1),""))</f>
        <v>830011686</v>
      </c>
      <c r="F1215" s="52" t="str">
        <f t="array" ref="F1215">IF(B1215="","",IFERROR(XLOOKUP(E1215,PROVEEDORES!$A$2:$A$200,PROVEEDORES!$B$2:$B$200,"NO ENCONTRADO",0,1),""))</f>
        <v>ESFERA COLOR S.A.S</v>
      </c>
      <c r="G1215" s="52" t="str">
        <f t="array" ref="G1215">IF(B1215="","",IFERROR(XLOOKUP(B1215,DATA!$B$4:$B$2103,DATA!$L$4:$L$2103,"",0,1),""))</f>
        <v>GL</v>
      </c>
      <c r="H1215" s="52">
        <f t="array" ref="H1215">IF(B1215="","",IFERROR(XLOOKUP(B1215,DATA!$B$4:$B$2103,DATA!$E$4:$E$2103,0,0,1),0))</f>
        <v>2</v>
      </c>
      <c r="I1215" s="53">
        <f t="array" ref="I1215">IF(B1215="","",IFERROR(XLOOKUP(B1215,DATA!$B$4:$B$2103,DATA!$F$4:$F$2103,0,0,1),0))</f>
        <v>53999.67</v>
      </c>
      <c r="J1215" s="53">
        <f t="shared" si="1"/>
        <v>107999.34</v>
      </c>
      <c r="K1215" s="52">
        <f t="array" ref="K1215">IF(B1215="","",IFERROR(XLOOKUP(B1215,DATA!$B$4:$B$2103,DATA!$N$4:$N$2103,0,0,1),0))</f>
        <v>1</v>
      </c>
      <c r="L1215" s="86">
        <f t="shared" si="2"/>
        <v>0.002739726027</v>
      </c>
      <c r="M1215" s="52">
        <f t="array" ref="M1215">IF(B1215="","",IFERROR(XLOOKUP(B1215,DATA!$B$4:$B$2103,DATA!$P$4:$P$2103,0,0,1),0))</f>
        <v>0</v>
      </c>
      <c r="N1215" s="52">
        <f t="shared" si="3"/>
        <v>0</v>
      </c>
      <c r="O1215" s="52">
        <f t="shared" si="4"/>
        <v>0</v>
      </c>
      <c r="P1215" s="52">
        <f t="shared" si="5"/>
        <v>730</v>
      </c>
      <c r="Q1215" s="52" t="str">
        <f t="shared" si="6"/>
        <v>EXCESO</v>
      </c>
      <c r="R1215" s="52" t="str">
        <f t="shared" si="7"/>
        <v>EVALUAR REDUCCION</v>
      </c>
      <c r="S1215" s="52">
        <f t="shared" si="8"/>
        <v>0</v>
      </c>
      <c r="T1215" s="53">
        <f t="shared" si="9"/>
        <v>0</v>
      </c>
      <c r="U1215" s="52" t="str">
        <f t="array" ref="U1215">IF(B1215="","",IFERROR(XLOOKUP(B1215,DATA!$B$4:$B$2103,DATA!$M$4:$M$2103,"",0,1),""))</f>
        <v>A</v>
      </c>
      <c r="V1215" s="52" t="str">
        <f t="array" ref="V1215">IF(B1215="","",IFERROR(XLOOKUP(B1215,DATA!$B$4:$B$2103,DATA!$X$4:$X$2103,"",0,1),""))</f>
        <v>SU01F0101</v>
      </c>
      <c r="W1215" s="52" t="str">
        <f t="array" ref="W1215">IF(B1215="","",IFERROR(XLOOKUP(B1215,DATA!$B$4:$B$2103,DATA!$H$4:$H$2103,"",0,1),""))</f>
        <v>CARROCERIA</v>
      </c>
      <c r="X1215" s="52" t="str">
        <f t="shared" si="10"/>
        <v>2-ALTA</v>
      </c>
      <c r="Y1215" s="87" t="str">
        <f t="shared" si="11"/>
        <v/>
      </c>
      <c r="Z1215" s="52" t="str">
        <f t="shared" si="12"/>
        <v/>
      </c>
    </row>
    <row r="1216" ht="15.75" customHeight="1">
      <c r="B1216" s="47">
        <f>IF(DATA!B1216="","",DATA!B1216)</f>
        <v>801200124</v>
      </c>
      <c r="C1216" s="47" t="str">
        <f t="array" ref="C1216">IF(B1216="","",IFERROR(XLOOKUP(B1216,DATA!$B$4:$B$2103,DATA!$D$4:$D$2103,"",0,1),""))</f>
        <v>LN270</v>
      </c>
      <c r="D1216" s="47" t="str">
        <f t="array" ref="D1216">IF(B1216="","",IFERROR(XLOOKUP(B1216,DATA!$B$4:$B$2103,DATA!$C$4:$C$2103,"",0,1),""))</f>
        <v>LACA NEGRO MATE</v>
      </c>
      <c r="E1216" s="47">
        <f t="array" ref="E1216">IF(B1216="","",IFERROR(XLOOKUP(B1216,DATA!$B$4:$B$2103,DATA!$W$4:$W$2103,"",0,1),""))</f>
        <v>830011686</v>
      </c>
      <c r="F1216" s="47" t="str">
        <f t="array" ref="F1216">IF(B1216="","",IFERROR(XLOOKUP(E1216,PROVEEDORES!$A$2:$A$200,PROVEEDORES!$B$2:$B$200,"NO ENCONTRADO",0,1),""))</f>
        <v>ESFERA COLOR S.A.S</v>
      </c>
      <c r="G1216" s="47" t="str">
        <f t="array" ref="G1216">IF(B1216="","",IFERROR(XLOOKUP(B1216,DATA!$B$4:$B$2103,DATA!$L$4:$L$2103,"",0,1),""))</f>
        <v>GL</v>
      </c>
      <c r="H1216" s="47">
        <f t="array" ref="H1216">IF(B1216="","",IFERROR(XLOOKUP(B1216,DATA!$B$4:$B$2103,DATA!$E$4:$E$2103,0,0,1),0))</f>
        <v>0</v>
      </c>
      <c r="I1216" s="48">
        <f t="array" ref="I1216">IF(B1216="","",IFERROR(XLOOKUP(B1216,DATA!$B$4:$B$2103,DATA!$F$4:$F$2103,0,0,1),0))</f>
        <v>0</v>
      </c>
      <c r="J1216" s="48">
        <f t="shared" si="1"/>
        <v>0</v>
      </c>
      <c r="K1216" s="47">
        <f t="array" ref="K1216">IF(B1216="","",IFERROR(XLOOKUP(B1216,DATA!$B$4:$B$2103,DATA!$N$4:$N$2103,0,0,1),0))</f>
        <v>2</v>
      </c>
      <c r="L1216" s="85">
        <f t="shared" si="2"/>
        <v>0.005479452055</v>
      </c>
      <c r="M1216" s="47">
        <f t="array" ref="M1216">IF(B1216="","",IFERROR(XLOOKUP(B1216,DATA!$B$4:$B$2103,DATA!$P$4:$P$2103,0,0,1),0))</f>
        <v>0</v>
      </c>
      <c r="N1216" s="47">
        <f t="shared" si="3"/>
        <v>0</v>
      </c>
      <c r="O1216" s="47">
        <f t="shared" si="4"/>
        <v>0</v>
      </c>
      <c r="P1216" s="47">
        <f t="shared" si="5"/>
        <v>0</v>
      </c>
      <c r="Q1216" s="47" t="str">
        <f t="shared" si="6"/>
        <v>CRITICO</v>
      </c>
      <c r="R1216" s="47" t="str">
        <f t="shared" si="7"/>
        <v>PEDIR INMEDIATAMENTE</v>
      </c>
      <c r="S1216" s="47">
        <f t="shared" si="8"/>
        <v>0</v>
      </c>
      <c r="T1216" s="48">
        <f t="shared" si="9"/>
        <v>0</v>
      </c>
      <c r="U1216" s="47" t="str">
        <f t="array" ref="U1216">IF(B1216="","",IFERROR(XLOOKUP(B1216,DATA!$B$4:$B$2103,DATA!$M$4:$M$2103,"",0,1),""))</f>
        <v>A</v>
      </c>
      <c r="V1216" s="47" t="str">
        <f t="array" ref="V1216">IF(B1216="","",IFERROR(XLOOKUP(B1216,DATA!$B$4:$B$2103,DATA!$X$4:$X$2103,"",0,1),""))</f>
        <v>A1</v>
      </c>
      <c r="W1216" s="47" t="str">
        <f t="array" ref="W1216">IF(B1216="","",IFERROR(XLOOKUP(B1216,DATA!$B$4:$B$2103,DATA!$H$4:$H$2103,"",0,1),""))</f>
        <v>CARROCERIA</v>
      </c>
      <c r="X1216" s="47" t="str">
        <f t="shared" si="10"/>
        <v>1-MAXIMA</v>
      </c>
      <c r="Y1216" s="65">
        <f t="shared" si="11"/>
        <v>2.01216</v>
      </c>
      <c r="Z1216" s="47">
        <f t="shared" si="12"/>
        <v>801200124</v>
      </c>
    </row>
    <row r="1217" ht="15.75" customHeight="1">
      <c r="B1217" s="52" t="str">
        <f>IF(DATA!B1217="","",DATA!B1217)</f>
        <v>801200124-G</v>
      </c>
      <c r="C1217" s="52">
        <f t="array" ref="C1217">IF(B1217="","",IFERROR(XLOOKUP(B1217,DATA!$B$4:$B$2103,DATA!$D$4:$D$2103,"",0,1),""))</f>
        <v>1460</v>
      </c>
      <c r="D1217" s="52" t="str">
        <f t="array" ref="D1217">IF(B1217="","",IFERROR(XLOOKUP(B1217,DATA!$B$4:$B$2103,DATA!$C$4:$C$2103,"",0,1),""))</f>
        <v>LACA NEGRO MATE</v>
      </c>
      <c r="E1217" s="52">
        <f t="array" ref="E1217">IF(B1217="","",IFERROR(XLOOKUP(B1217,DATA!$B$4:$B$2103,DATA!$W$4:$W$2103,"",0,1),""))</f>
        <v>901319175</v>
      </c>
      <c r="F1217" s="52" t="str">
        <f t="array" ref="F1217">IF(B1217="","",IFERROR(XLOOKUP(E1217,PROVEEDORES!$A$2:$A$200,PROVEEDORES!$B$2:$B$200,"NO ENCONTRADO",0,1),""))</f>
        <v>SMIDT SUMINISTRO MANTENIMIENTO INDUSTRIAL DE TRANSPORTE SAS</v>
      </c>
      <c r="G1217" s="52" t="str">
        <f t="array" ref="G1217">IF(B1217="","",IFERROR(XLOOKUP(B1217,DATA!$B$4:$B$2103,DATA!$L$4:$L$2103,"",0,1),""))</f>
        <v>GR</v>
      </c>
      <c r="H1217" s="52">
        <f t="array" ref="H1217">IF(B1217="","",IFERROR(XLOOKUP(B1217,DATA!$B$4:$B$2103,DATA!$E$4:$E$2103,0,0,1),0))</f>
        <v>2085</v>
      </c>
      <c r="I1217" s="53">
        <f t="array" ref="I1217">IF(B1217="","",IFERROR(XLOOKUP(B1217,DATA!$B$4:$B$2103,DATA!$F$4:$F$2103,0,0,1),0))</f>
        <v>27.37</v>
      </c>
      <c r="J1217" s="53">
        <f t="shared" si="1"/>
        <v>57066.45</v>
      </c>
      <c r="K1217" s="52">
        <f t="array" ref="K1217">IF(B1217="","",IFERROR(XLOOKUP(B1217,DATA!$B$4:$B$2103,DATA!$N$4:$N$2103,0,0,1),0))</f>
        <v>353097</v>
      </c>
      <c r="L1217" s="86">
        <f t="shared" si="2"/>
        <v>967.3890411</v>
      </c>
      <c r="M1217" s="52">
        <f t="array" ref="M1217">IF(B1217="","",IFERROR(XLOOKUP(B1217,DATA!$B$4:$B$2103,DATA!$P$4:$P$2103,0,0,1),0))</f>
        <v>0</v>
      </c>
      <c r="N1217" s="52">
        <f t="shared" si="3"/>
        <v>3386</v>
      </c>
      <c r="O1217" s="52">
        <f t="shared" si="4"/>
        <v>10158</v>
      </c>
      <c r="P1217" s="52">
        <f t="shared" si="5"/>
        <v>2</v>
      </c>
      <c r="Q1217" s="52" t="str">
        <f t="shared" si="6"/>
        <v>REORDEN INMEDIATO</v>
      </c>
      <c r="R1217" s="52" t="str">
        <f t="shared" si="7"/>
        <v>GENERAR OC EN 24H</v>
      </c>
      <c r="S1217" s="52">
        <f t="shared" si="8"/>
        <v>8073</v>
      </c>
      <c r="T1217" s="53">
        <f t="shared" si="9"/>
        <v>220958.01</v>
      </c>
      <c r="U1217" s="52" t="str">
        <f t="array" ref="U1217">IF(B1217="","",IFERROR(XLOOKUP(B1217,DATA!$B$4:$B$2103,DATA!$M$4:$M$2103,"",0,1),""))</f>
        <v>A</v>
      </c>
      <c r="V1217" s="52" t="str">
        <f t="array" ref="V1217">IF(B1217="","",IFERROR(XLOOKUP(B1217,DATA!$B$4:$B$2103,DATA!$X$4:$X$2103,"",0,1),""))</f>
        <v>SU01F0101</v>
      </c>
      <c r="W1217" s="52" t="str">
        <f t="array" ref="W1217">IF(B1217="","",IFERROR(XLOOKUP(B1217,DATA!$B$4:$B$2103,DATA!$H$4:$H$2103,"",0,1),""))</f>
        <v>CARROCERIA</v>
      </c>
      <c r="X1217" s="52" t="str">
        <f t="shared" si="10"/>
        <v>2-ALTA</v>
      </c>
      <c r="Y1217" s="87" t="str">
        <f t="shared" si="11"/>
        <v/>
      </c>
      <c r="Z1217" s="52" t="str">
        <f t="shared" si="12"/>
        <v/>
      </c>
    </row>
    <row r="1218" ht="15.75" customHeight="1">
      <c r="B1218" s="47">
        <f>IF(DATA!B1218="","",DATA!B1218)</f>
        <v>801200125</v>
      </c>
      <c r="C1218" s="47">
        <f t="array" ref="C1218">IF(B1218="","",IFERROR(XLOOKUP(B1218,DATA!$B$4:$B$2103,DATA!$D$4:$D$2103,"",0,1),""))</f>
        <v>10145734</v>
      </c>
      <c r="D1218" s="47" t="str">
        <f t="array" ref="D1218">IF(B1218="","",IFERROR(XLOOKUP(B1218,DATA!$B$4:$B$2103,DATA!$C$4:$C$2103,"",0,1),""))</f>
        <v>AVISO MARCOPOLO (EVO 2)</v>
      </c>
      <c r="E1218" s="47">
        <f t="array" ref="E1218">IF(B1218="","",IFERROR(XLOOKUP(B1218,DATA!$B$4:$B$2103,DATA!$W$4:$W$2103,"",0,1),""))</f>
        <v>900603232</v>
      </c>
      <c r="F1218" s="47" t="str">
        <f t="array" ref="F1218">IF(B1218="","",IFERROR(XLOOKUP(E1218,PROVEEDORES!$A$2:$A$200,PROVEEDORES!$B$2:$B$200,"NO ENCONTRADO",0,1),""))</f>
        <v>COMERCIALIZADORA DE AUTOPARTES E INDUSTRIAL UNIVERSAL SAS</v>
      </c>
      <c r="G1218" s="47" t="str">
        <f t="array" ref="G1218">IF(B1218="","",IFERROR(XLOOKUP(B1218,DATA!$B$4:$B$2103,DATA!$L$4:$L$2103,"",0,1),""))</f>
        <v>M</v>
      </c>
      <c r="H1218" s="47">
        <f t="array" ref="H1218">IF(B1218="","",IFERROR(XLOOKUP(B1218,DATA!$B$4:$B$2103,DATA!$E$4:$E$2103,0,0,1),0))</f>
        <v>0</v>
      </c>
      <c r="I1218" s="48">
        <f t="array" ref="I1218">IF(B1218="","",IFERROR(XLOOKUP(B1218,DATA!$B$4:$B$2103,DATA!$F$4:$F$2103,0,0,1),0))</f>
        <v>0</v>
      </c>
      <c r="J1218" s="48">
        <f t="shared" si="1"/>
        <v>0</v>
      </c>
      <c r="K1218" s="47">
        <f t="array" ref="K1218">IF(B1218="","",IFERROR(XLOOKUP(B1218,DATA!$B$4:$B$2103,DATA!$N$4:$N$2103,0,0,1),0))</f>
        <v>0</v>
      </c>
      <c r="L1218" s="85">
        <f t="shared" si="2"/>
        <v>0</v>
      </c>
      <c r="M1218" s="47">
        <f t="array" ref="M1218">IF(B1218="","",IFERROR(XLOOKUP(B1218,DATA!$B$4:$B$2103,DATA!$P$4:$P$2103,0,0,1),0))</f>
        <v>0</v>
      </c>
      <c r="N1218" s="47">
        <f t="shared" si="3"/>
        <v>0</v>
      </c>
      <c r="O1218" s="47">
        <f t="shared" si="4"/>
        <v>0</v>
      </c>
      <c r="P1218" s="47" t="str">
        <f t="shared" si="5"/>
        <v/>
      </c>
      <c r="Q1218" s="47" t="str">
        <f t="shared" si="6"/>
        <v>CRITICO</v>
      </c>
      <c r="R1218" s="47" t="str">
        <f t="shared" si="7"/>
        <v>PEDIR INMEDIATAMENTE</v>
      </c>
      <c r="S1218" s="47">
        <f t="shared" si="8"/>
        <v>0</v>
      </c>
      <c r="T1218" s="48">
        <f t="shared" si="9"/>
        <v>0</v>
      </c>
      <c r="U1218" s="47" t="str">
        <f t="array" ref="U1218">IF(B1218="","",IFERROR(XLOOKUP(B1218,DATA!$B$4:$B$2103,DATA!$M$4:$M$2103,"",0,1),""))</f>
        <v>C</v>
      </c>
      <c r="V1218" s="47" t="str">
        <f t="array" ref="V1218">IF(B1218="","",IFERROR(XLOOKUP(B1218,DATA!$B$4:$B$2103,DATA!$X$4:$X$2103,"",0,1),""))</f>
        <v>A1</v>
      </c>
      <c r="W1218" s="47" t="str">
        <f t="array" ref="W1218">IF(B1218="","",IFERROR(XLOOKUP(B1218,DATA!$B$4:$B$2103,DATA!$H$4:$H$2103,"",0,1),""))</f>
        <v>CARROCERIA</v>
      </c>
      <c r="X1218" s="47" t="str">
        <f t="shared" si="10"/>
        <v>4-BAJA</v>
      </c>
      <c r="Y1218" s="65" t="str">
        <f t="shared" si="11"/>
        <v/>
      </c>
      <c r="Z1218" s="47">
        <f t="shared" si="12"/>
        <v>801200125</v>
      </c>
    </row>
    <row r="1219" ht="15.75" customHeight="1">
      <c r="B1219" s="52">
        <f>IF(DATA!B1219="","",DATA!B1219)</f>
        <v>801200126</v>
      </c>
      <c r="C1219" s="52">
        <f t="array" ref="C1219">IF(B1219="","",IFERROR(XLOOKUP(B1219,DATA!$B$4:$B$2103,DATA!$D$4:$D$2103,"",0,1),""))</f>
        <v>10008417</v>
      </c>
      <c r="D1219" s="52" t="str">
        <f t="array" ref="D1219">IF(B1219="","",IFERROR(XLOOKUP(B1219,DATA!$B$4:$B$2103,DATA!$C$4:$C$2103,"",0,1),""))</f>
        <v>AVISO TRASERO FONDO NEGRO</v>
      </c>
      <c r="E1219" s="52">
        <f t="array" ref="E1219">IF(B1219="","",IFERROR(XLOOKUP(B1219,DATA!$B$4:$B$2103,DATA!$W$4:$W$2103,"",0,1),""))</f>
        <v>830092963</v>
      </c>
      <c r="F1219" s="52" t="str">
        <f t="array" ref="F1219">IF(B1219="","",IFERROR(XLOOKUP(E1219,PROVEEDORES!$A$2:$A$200,PROVEEDORES!$B$2:$B$200,"NO ENCONTRADO",0,1),""))</f>
        <v>SUPERPOLO S.A.S</v>
      </c>
      <c r="G1219" s="52" t="str">
        <f t="array" ref="G1219">IF(B1219="","",IFERROR(XLOOKUP(B1219,DATA!$B$4:$B$2103,DATA!$L$4:$L$2103,"",0,1),""))</f>
        <v>UND</v>
      </c>
      <c r="H1219" s="52">
        <f t="array" ref="H1219">IF(B1219="","",IFERROR(XLOOKUP(B1219,DATA!$B$4:$B$2103,DATA!$E$4:$E$2103,0,0,1),0))</f>
        <v>0</v>
      </c>
      <c r="I1219" s="53">
        <f t="array" ref="I1219">IF(B1219="","",IFERROR(XLOOKUP(B1219,DATA!$B$4:$B$2103,DATA!$F$4:$F$2103,0,0,1),0))</f>
        <v>129500.6</v>
      </c>
      <c r="J1219" s="53">
        <f t="shared" si="1"/>
        <v>0</v>
      </c>
      <c r="K1219" s="52">
        <f t="array" ref="K1219">IF(B1219="","",IFERROR(XLOOKUP(B1219,DATA!$B$4:$B$2103,DATA!$N$4:$N$2103,0,0,1),0))</f>
        <v>11</v>
      </c>
      <c r="L1219" s="86">
        <f t="shared" si="2"/>
        <v>0.0301369863</v>
      </c>
      <c r="M1219" s="52">
        <f t="array" ref="M1219">IF(B1219="","",IFERROR(XLOOKUP(B1219,DATA!$B$4:$B$2103,DATA!$P$4:$P$2103,0,0,1),0))</f>
        <v>0</v>
      </c>
      <c r="N1219" s="52">
        <f t="shared" si="3"/>
        <v>0</v>
      </c>
      <c r="O1219" s="52">
        <f t="shared" si="4"/>
        <v>0</v>
      </c>
      <c r="P1219" s="52">
        <f t="shared" si="5"/>
        <v>0</v>
      </c>
      <c r="Q1219" s="52" t="str">
        <f t="shared" si="6"/>
        <v>CRITICO</v>
      </c>
      <c r="R1219" s="52" t="str">
        <f t="shared" si="7"/>
        <v>PEDIR INMEDIATAMENTE</v>
      </c>
      <c r="S1219" s="52">
        <f t="shared" si="8"/>
        <v>0</v>
      </c>
      <c r="T1219" s="53">
        <f t="shared" si="9"/>
        <v>0</v>
      </c>
      <c r="U1219" s="52" t="str">
        <f t="array" ref="U1219">IF(B1219="","",IFERROR(XLOOKUP(B1219,DATA!$B$4:$B$2103,DATA!$M$4:$M$2103,"",0,1),""))</f>
        <v>A</v>
      </c>
      <c r="V1219" s="52" t="str">
        <f t="array" ref="V1219">IF(B1219="","",IFERROR(XLOOKUP(B1219,DATA!$B$4:$B$2103,DATA!$X$4:$X$2103,"",0,1),""))</f>
        <v>SU01D0106</v>
      </c>
      <c r="W1219" s="52" t="str">
        <f t="array" ref="W1219">IF(B1219="","",IFERROR(XLOOKUP(B1219,DATA!$B$4:$B$2103,DATA!$H$4:$H$2103,"",0,1),""))</f>
        <v>CARROCERIA</v>
      </c>
      <c r="X1219" s="52" t="str">
        <f t="shared" si="10"/>
        <v>1-MAXIMA</v>
      </c>
      <c r="Y1219" s="87">
        <f t="shared" si="11"/>
        <v>11.01219</v>
      </c>
      <c r="Z1219" s="52">
        <f t="shared" si="12"/>
        <v>801200126</v>
      </c>
    </row>
    <row r="1220" ht="15.75" customHeight="1">
      <c r="B1220" s="47">
        <f>IF(DATA!B1220="","",DATA!B1220)</f>
        <v>801200127</v>
      </c>
      <c r="C1220" s="47">
        <f t="array" ref="C1220">IF(B1220="","",IFERROR(XLOOKUP(B1220,DATA!$B$4:$B$2103,DATA!$D$4:$D$2103,"",0,1),""))</f>
        <v>2488</v>
      </c>
      <c r="D1220" s="47" t="str">
        <f t="array" ref="D1220">IF(B1220="","",IFERROR(XLOOKUP(B1220,DATA!$B$4:$B$2103,DATA!$C$4:$C$2103,"",0,1),""))</f>
        <v>FELPA MOTORTOOL CON ESPIGO DIÁMETRO 50X25X1/4</v>
      </c>
      <c r="E1220" s="47">
        <f t="array" ref="E1220">IF(B1220="","",IFERROR(XLOOKUP(B1220,DATA!$B$4:$B$2103,DATA!$W$4:$W$2103,"",0,1),""))</f>
        <v>900449648</v>
      </c>
      <c r="F1220" s="47" t="str">
        <f t="array" ref="F1220">IF(B1220="","",IFERROR(XLOOKUP(E1220,PROVEEDORES!$A$2:$A$200,PROVEEDORES!$B$2:$B$200,"NO ENCONTRADO",0,1),""))</f>
        <v>SUMILOGISTICA S.A.S.</v>
      </c>
      <c r="G1220" s="47" t="str">
        <f t="array" ref="G1220">IF(B1220="","",IFERROR(XLOOKUP(B1220,DATA!$B$4:$B$2103,DATA!$L$4:$L$2103,"",0,1),""))</f>
        <v>UND</v>
      </c>
      <c r="H1220" s="47">
        <f t="array" ref="H1220">IF(B1220="","",IFERROR(XLOOKUP(B1220,DATA!$B$4:$B$2103,DATA!$E$4:$E$2103,0,0,1),0))</f>
        <v>1</v>
      </c>
      <c r="I1220" s="48">
        <f t="array" ref="I1220">IF(B1220="","",IFERROR(XLOOKUP(B1220,DATA!$B$4:$B$2103,DATA!$F$4:$F$2103,0,0,1),0))</f>
        <v>71221.5</v>
      </c>
      <c r="J1220" s="48">
        <f t="shared" si="1"/>
        <v>71221.5</v>
      </c>
      <c r="K1220" s="47">
        <f t="array" ref="K1220">IF(B1220="","",IFERROR(XLOOKUP(B1220,DATA!$B$4:$B$2103,DATA!$N$4:$N$2103,0,0,1),0))</f>
        <v>12</v>
      </c>
      <c r="L1220" s="85">
        <f t="shared" si="2"/>
        <v>0.03287671233</v>
      </c>
      <c r="M1220" s="47">
        <f t="array" ref="M1220">IF(B1220="","",IFERROR(XLOOKUP(B1220,DATA!$B$4:$B$2103,DATA!$P$4:$P$2103,0,0,1),0))</f>
        <v>0</v>
      </c>
      <c r="N1220" s="47">
        <f t="shared" si="3"/>
        <v>0</v>
      </c>
      <c r="O1220" s="47">
        <f t="shared" si="4"/>
        <v>0</v>
      </c>
      <c r="P1220" s="47">
        <f t="shared" si="5"/>
        <v>30</v>
      </c>
      <c r="Q1220" s="47" t="str">
        <f t="shared" si="6"/>
        <v>OPTIMO</v>
      </c>
      <c r="R1220" s="47" t="str">
        <f t="shared" si="7"/>
        <v>NIVEL OPTIMO</v>
      </c>
      <c r="S1220" s="47">
        <f t="shared" si="8"/>
        <v>0</v>
      </c>
      <c r="T1220" s="48">
        <f t="shared" si="9"/>
        <v>0</v>
      </c>
      <c r="U1220" s="47" t="str">
        <f t="array" ref="U1220">IF(B1220="","",IFERROR(XLOOKUP(B1220,DATA!$B$4:$B$2103,DATA!$M$4:$M$2103,"",0,1),""))</f>
        <v>A</v>
      </c>
      <c r="V1220" s="47" t="str">
        <f t="array" ref="V1220">IF(B1220="","",IFERROR(XLOOKUP(B1220,DATA!$B$4:$B$2103,DATA!$X$4:$X$2103,"",0,1),""))</f>
        <v>SU01E0203</v>
      </c>
      <c r="W1220" s="47" t="str">
        <f t="array" ref="W1220">IF(B1220="","",IFERROR(XLOOKUP(B1220,DATA!$B$4:$B$2103,DATA!$H$4:$H$2103,"",0,1),""))</f>
        <v>CARROCERIA</v>
      </c>
      <c r="X1220" s="47" t="str">
        <f t="shared" si="10"/>
        <v>2-ALTA</v>
      </c>
      <c r="Y1220" s="65" t="str">
        <f t="shared" si="11"/>
        <v/>
      </c>
      <c r="Z1220" s="47" t="str">
        <f t="shared" si="12"/>
        <v/>
      </c>
    </row>
    <row r="1221" ht="15.75" customHeight="1">
      <c r="B1221" s="52">
        <f>IF(DATA!B1221="","",DATA!B1221)</f>
        <v>801200128</v>
      </c>
      <c r="C1221" s="52">
        <f t="array" ref="C1221">IF(B1221="","",IFERROR(XLOOKUP(B1221,DATA!$B$4:$B$2103,DATA!$D$4:$D$2103,"",0,1),""))</f>
        <v>2489</v>
      </c>
      <c r="D1221" s="52" t="str">
        <f t="array" ref="D1221">IF(B1221="","",IFERROR(XLOOKUP(B1221,DATA!$B$4:$B$2103,DATA!$C$4:$C$2103,"",0,1),""))</f>
        <v>GRIS OSCURO MILLARE</v>
      </c>
      <c r="E1221" s="52">
        <f t="array" ref="E1221">IF(B1221="","",IFERROR(XLOOKUP(B1221,DATA!$B$4:$B$2103,DATA!$W$4:$W$2103,"",0,1),""))</f>
        <v>900449648</v>
      </c>
      <c r="F1221" s="52" t="str">
        <f t="array" ref="F1221">IF(B1221="","",IFERROR(XLOOKUP(E1221,PROVEEDORES!$A$2:$A$200,PROVEEDORES!$B$2:$B$200,"NO ENCONTRADO",0,1),""))</f>
        <v>SUMILOGISTICA S.A.S.</v>
      </c>
      <c r="G1221" s="52" t="str">
        <f t="array" ref="G1221">IF(B1221="","",IFERROR(XLOOKUP(B1221,DATA!$B$4:$B$2103,DATA!$L$4:$L$2103,"",0,1),""))</f>
        <v>GR</v>
      </c>
      <c r="H1221" s="52">
        <f t="array" ref="H1221">IF(B1221="","",IFERROR(XLOOKUP(B1221,DATA!$B$4:$B$2103,DATA!$E$4:$E$2103,0,0,1),0))</f>
        <v>12174.4</v>
      </c>
      <c r="I1221" s="53">
        <f t="array" ref="I1221">IF(B1221="","",IFERROR(XLOOKUP(B1221,DATA!$B$4:$B$2103,DATA!$F$4:$F$2103,0,0,1),0))</f>
        <v>102.34</v>
      </c>
      <c r="J1221" s="53">
        <f t="shared" si="1"/>
        <v>1245928.096</v>
      </c>
      <c r="K1221" s="52">
        <f t="array" ref="K1221">IF(B1221="","",IFERROR(XLOOKUP(B1221,DATA!$B$4:$B$2103,DATA!$N$4:$N$2103,0,0,1),0))</f>
        <v>28895.6</v>
      </c>
      <c r="L1221" s="86">
        <f t="shared" si="2"/>
        <v>79.1660274</v>
      </c>
      <c r="M1221" s="52">
        <f t="array" ref="M1221">IF(B1221="","",IFERROR(XLOOKUP(B1221,DATA!$B$4:$B$2103,DATA!$P$4:$P$2103,0,0,1),0))</f>
        <v>0</v>
      </c>
      <c r="N1221" s="52">
        <f t="shared" si="3"/>
        <v>277</v>
      </c>
      <c r="O1221" s="52">
        <f t="shared" si="4"/>
        <v>831</v>
      </c>
      <c r="P1221" s="52">
        <f t="shared" si="5"/>
        <v>154</v>
      </c>
      <c r="Q1221" s="52" t="str">
        <f t="shared" si="6"/>
        <v>EXCESO</v>
      </c>
      <c r="R1221" s="52" t="str">
        <f t="shared" si="7"/>
        <v>EVALUAR REDUCCION</v>
      </c>
      <c r="S1221" s="52">
        <f t="shared" si="8"/>
        <v>0</v>
      </c>
      <c r="T1221" s="53">
        <f t="shared" si="9"/>
        <v>0</v>
      </c>
      <c r="U1221" s="52" t="str">
        <f t="array" ref="U1221">IF(B1221="","",IFERROR(XLOOKUP(B1221,DATA!$B$4:$B$2103,DATA!$M$4:$M$2103,"",0,1),""))</f>
        <v>A</v>
      </c>
      <c r="V1221" s="52" t="str">
        <f t="array" ref="V1221">IF(B1221="","",IFERROR(XLOOKUP(B1221,DATA!$B$4:$B$2103,DATA!$X$4:$X$2103,"",0,1),""))</f>
        <v>SU01F0101</v>
      </c>
      <c r="W1221" s="52" t="str">
        <f t="array" ref="W1221">IF(B1221="","",IFERROR(XLOOKUP(B1221,DATA!$B$4:$B$2103,DATA!$H$4:$H$2103,"",0,1),""))</f>
        <v>CARROCERIA</v>
      </c>
      <c r="X1221" s="52" t="str">
        <f t="shared" si="10"/>
        <v>2-ALTA</v>
      </c>
      <c r="Y1221" s="87" t="str">
        <f t="shared" si="11"/>
        <v/>
      </c>
      <c r="Z1221" s="52" t="str">
        <f t="shared" si="12"/>
        <v/>
      </c>
    </row>
    <row r="1222" ht="15.75" customHeight="1">
      <c r="B1222" s="47">
        <f>IF(DATA!B1222="","",DATA!B1222)</f>
        <v>801200129</v>
      </c>
      <c r="C1222" s="47">
        <f t="array" ref="C1222">IF(B1222="","",IFERROR(XLOOKUP(B1222,DATA!$B$4:$B$2103,DATA!$D$4:$D$2103,"",0,1),""))</f>
        <v>2490</v>
      </c>
      <c r="D1222" s="47" t="str">
        <f t="array" ref="D1222">IF(B1222="","",IFERROR(XLOOKUP(B1222,DATA!$B$4:$B$2103,DATA!$C$4:$C$2103,"",0,1),""))</f>
        <v>POLIURETANO GRIS CLARO INTERIORES</v>
      </c>
      <c r="E1222" s="47">
        <f t="array" ref="E1222">IF(B1222="","",IFERROR(XLOOKUP(B1222,DATA!$B$4:$B$2103,DATA!$W$4:$W$2103,"",0,1),""))</f>
        <v>900449648</v>
      </c>
      <c r="F1222" s="47" t="str">
        <f t="array" ref="F1222">IF(B1222="","",IFERROR(XLOOKUP(E1222,PROVEEDORES!$A$2:$A$200,PROVEEDORES!$B$2:$B$200,"NO ENCONTRADO",0,1),""))</f>
        <v>SUMILOGISTICA S.A.S.</v>
      </c>
      <c r="G1222" s="47" t="str">
        <f t="array" ref="G1222">IF(B1222="","",IFERROR(XLOOKUP(B1222,DATA!$B$4:$B$2103,DATA!$L$4:$L$2103,"",0,1),""))</f>
        <v>GR</v>
      </c>
      <c r="H1222" s="47">
        <f t="array" ref="H1222">IF(B1222="","",IFERROR(XLOOKUP(B1222,DATA!$B$4:$B$2103,DATA!$E$4:$E$2103,0,0,1),0))</f>
        <v>11802.1</v>
      </c>
      <c r="I1222" s="48">
        <f t="array" ref="I1222">IF(B1222="","",IFERROR(XLOOKUP(B1222,DATA!$B$4:$B$2103,DATA!$F$4:$F$2103,0,0,1),0))</f>
        <v>103.685</v>
      </c>
      <c r="J1222" s="48">
        <f t="shared" si="1"/>
        <v>1223700.739</v>
      </c>
      <c r="K1222" s="47">
        <f t="array" ref="K1222">IF(B1222="","",IFERROR(XLOOKUP(B1222,DATA!$B$4:$B$2103,DATA!$N$4:$N$2103,0,0,1),0))</f>
        <v>457561.9</v>
      </c>
      <c r="L1222" s="85">
        <f t="shared" si="2"/>
        <v>1253.594247</v>
      </c>
      <c r="M1222" s="47">
        <f t="array" ref="M1222">IF(B1222="","",IFERROR(XLOOKUP(B1222,DATA!$B$4:$B$2103,DATA!$P$4:$P$2103,0,0,1),0))</f>
        <v>0</v>
      </c>
      <c r="N1222" s="47">
        <f t="shared" si="3"/>
        <v>4388</v>
      </c>
      <c r="O1222" s="47">
        <f t="shared" si="4"/>
        <v>13163</v>
      </c>
      <c r="P1222" s="47">
        <f t="shared" si="5"/>
        <v>9</v>
      </c>
      <c r="Q1222" s="47" t="str">
        <f t="shared" si="6"/>
        <v>REORDEN INMEDIATO</v>
      </c>
      <c r="R1222" s="47" t="str">
        <f t="shared" si="7"/>
        <v>GENERAR OC EN 24H</v>
      </c>
      <c r="S1222" s="47">
        <f t="shared" si="8"/>
        <v>1360.9</v>
      </c>
      <c r="T1222" s="48">
        <f t="shared" si="9"/>
        <v>141104.9165</v>
      </c>
      <c r="U1222" s="47" t="str">
        <f t="array" ref="U1222">IF(B1222="","",IFERROR(XLOOKUP(B1222,DATA!$B$4:$B$2103,DATA!$M$4:$M$2103,"",0,1),""))</f>
        <v>A</v>
      </c>
      <c r="V1222" s="47" t="str">
        <f t="array" ref="V1222">IF(B1222="","",IFERROR(XLOOKUP(B1222,DATA!$B$4:$B$2103,DATA!$X$4:$X$2103,"",0,1),""))</f>
        <v>SU01F0101</v>
      </c>
      <c r="W1222" s="47" t="str">
        <f t="array" ref="W1222">IF(B1222="","",IFERROR(XLOOKUP(B1222,DATA!$B$4:$B$2103,DATA!$H$4:$H$2103,"",0,1),""))</f>
        <v>CARROCERIA</v>
      </c>
      <c r="X1222" s="47" t="str">
        <f t="shared" si="10"/>
        <v>2-ALTA</v>
      </c>
      <c r="Y1222" s="65" t="str">
        <f t="shared" si="11"/>
        <v/>
      </c>
      <c r="Z1222" s="47" t="str">
        <f t="shared" si="12"/>
        <v/>
      </c>
    </row>
    <row r="1223" ht="15.75" customHeight="1">
      <c r="B1223" s="52">
        <f>IF(DATA!B1223="","",DATA!B1223)</f>
        <v>80120013</v>
      </c>
      <c r="C1223" s="52">
        <f t="array" ref="C1223">IF(B1223="","",IFERROR(XLOOKUP(B1223,DATA!$B$4:$B$2103,DATA!$D$4:$D$2103,"",0,1),""))</f>
        <v>10008419</v>
      </c>
      <c r="D1223" s="52" t="str">
        <f t="array" ref="D1223">IF(B1223="","",IFERROR(XLOOKUP(B1223,DATA!$B$4:$B$2103,DATA!$C$4:$C$2103,"",0,1),""))</f>
        <v>LOGOTIPO MARCOPOLO</v>
      </c>
      <c r="E1223" s="52">
        <f t="array" ref="E1223">IF(B1223="","",IFERROR(XLOOKUP(B1223,DATA!$B$4:$B$2103,DATA!$W$4:$W$2103,"",0,1),""))</f>
        <v>830092963</v>
      </c>
      <c r="F1223" s="52" t="str">
        <f t="array" ref="F1223">IF(B1223="","",IFERROR(XLOOKUP(E1223,PROVEEDORES!$A$2:$A$200,PROVEEDORES!$B$2:$B$200,"NO ENCONTRADO",0,1),""))</f>
        <v>SUPERPOLO S.A.S</v>
      </c>
      <c r="G1223" s="52" t="str">
        <f t="array" ref="G1223">IF(B1223="","",IFERROR(XLOOKUP(B1223,DATA!$B$4:$B$2103,DATA!$L$4:$L$2103,"",0,1),""))</f>
        <v>UND</v>
      </c>
      <c r="H1223" s="52">
        <f t="array" ref="H1223">IF(B1223="","",IFERROR(XLOOKUP(B1223,DATA!$B$4:$B$2103,DATA!$E$4:$E$2103,0,0,1),0))</f>
        <v>1</v>
      </c>
      <c r="I1223" s="53">
        <f t="array" ref="I1223">IF(B1223="","",IFERROR(XLOOKUP(B1223,DATA!$B$4:$B$2103,DATA!$F$4:$F$2103,0,0,1),0))</f>
        <v>185499.6</v>
      </c>
      <c r="J1223" s="53">
        <f t="shared" si="1"/>
        <v>185499.6</v>
      </c>
      <c r="K1223" s="52">
        <f t="array" ref="K1223">IF(B1223="","",IFERROR(XLOOKUP(B1223,DATA!$B$4:$B$2103,DATA!$N$4:$N$2103,0,0,1),0))</f>
        <v>15</v>
      </c>
      <c r="L1223" s="86">
        <f t="shared" si="2"/>
        <v>0.04109589041</v>
      </c>
      <c r="M1223" s="52">
        <f t="array" ref="M1223">IF(B1223="","",IFERROR(XLOOKUP(B1223,DATA!$B$4:$B$2103,DATA!$P$4:$P$2103,0,0,1),0))</f>
        <v>0</v>
      </c>
      <c r="N1223" s="52">
        <f t="shared" si="3"/>
        <v>0</v>
      </c>
      <c r="O1223" s="52">
        <f t="shared" si="4"/>
        <v>0</v>
      </c>
      <c r="P1223" s="52">
        <f t="shared" si="5"/>
        <v>24</v>
      </c>
      <c r="Q1223" s="52" t="str">
        <f t="shared" si="6"/>
        <v>OPTIMO</v>
      </c>
      <c r="R1223" s="52" t="str">
        <f t="shared" si="7"/>
        <v>NIVEL OPTIMO</v>
      </c>
      <c r="S1223" s="52">
        <f t="shared" si="8"/>
        <v>0</v>
      </c>
      <c r="T1223" s="53">
        <f t="shared" si="9"/>
        <v>0</v>
      </c>
      <c r="U1223" s="52" t="str">
        <f t="array" ref="U1223">IF(B1223="","",IFERROR(XLOOKUP(B1223,DATA!$B$4:$B$2103,DATA!$M$4:$M$2103,"",0,1),""))</f>
        <v>A</v>
      </c>
      <c r="V1223" s="52" t="str">
        <f t="array" ref="V1223">IF(B1223="","",IFERROR(XLOOKUP(B1223,DATA!$B$4:$B$2103,DATA!$X$4:$X$2103,"",0,1),""))</f>
        <v>SU01D0106</v>
      </c>
      <c r="W1223" s="52" t="str">
        <f t="array" ref="W1223">IF(B1223="","",IFERROR(XLOOKUP(B1223,DATA!$B$4:$B$2103,DATA!$H$4:$H$2103,"",0,1),""))</f>
        <v>CARROCERIA</v>
      </c>
      <c r="X1223" s="52" t="str">
        <f t="shared" si="10"/>
        <v>2-ALTA</v>
      </c>
      <c r="Y1223" s="87" t="str">
        <f t="shared" si="11"/>
        <v/>
      </c>
      <c r="Z1223" s="52" t="str">
        <f t="shared" si="12"/>
        <v/>
      </c>
    </row>
    <row r="1224" ht="15.75" customHeight="1">
      <c r="B1224" s="47">
        <f>IF(DATA!B1224="","",DATA!B1224)</f>
        <v>80120014</v>
      </c>
      <c r="C1224" s="47">
        <f t="array" ref="C1224">IF(B1224="","",IFERROR(XLOOKUP(B1224,DATA!$B$4:$B$2103,DATA!$D$4:$D$2103,"",0,1),""))</f>
        <v>10873934</v>
      </c>
      <c r="D1224" s="47" t="str">
        <f t="array" ref="D1224">IF(B1224="","",IFERROR(XLOOKUP(B1224,DATA!$B$4:$B$2103,DATA!$C$4:$C$2103,"",0,1),""))</f>
        <v>MECANISMO ACIONAMIENTO PERSIANA</v>
      </c>
      <c r="E1224" s="47">
        <f t="array" ref="E1224">IF(B1224="","",IFERROR(XLOOKUP(B1224,DATA!$B$4:$B$2103,DATA!$W$4:$W$2103,"",0,1),""))</f>
        <v>830092963</v>
      </c>
      <c r="F1224" s="47" t="str">
        <f t="array" ref="F1224">IF(B1224="","",IFERROR(XLOOKUP(E1224,PROVEEDORES!$A$2:$A$200,PROVEEDORES!$B$2:$B$200,"NO ENCONTRADO",0,1),""))</f>
        <v>SUPERPOLO S.A.S</v>
      </c>
      <c r="G1224" s="47" t="str">
        <f t="array" ref="G1224">IF(B1224="","",IFERROR(XLOOKUP(B1224,DATA!$B$4:$B$2103,DATA!$L$4:$L$2103,"",0,1),""))</f>
        <v>UND</v>
      </c>
      <c r="H1224" s="47">
        <f t="array" ref="H1224">IF(B1224="","",IFERROR(XLOOKUP(B1224,DATA!$B$4:$B$2103,DATA!$E$4:$E$2103,0,0,1),0))</f>
        <v>0</v>
      </c>
      <c r="I1224" s="48">
        <f t="array" ref="I1224">IF(B1224="","",IFERROR(XLOOKUP(B1224,DATA!$B$4:$B$2103,DATA!$F$4:$F$2103,0,0,1),0))</f>
        <v>420199.7</v>
      </c>
      <c r="J1224" s="48">
        <f t="shared" si="1"/>
        <v>0</v>
      </c>
      <c r="K1224" s="47">
        <f t="array" ref="K1224">IF(B1224="","",IFERROR(XLOOKUP(B1224,DATA!$B$4:$B$2103,DATA!$N$4:$N$2103,0,0,1),0))</f>
        <v>4</v>
      </c>
      <c r="L1224" s="85">
        <f t="shared" si="2"/>
        <v>0.01095890411</v>
      </c>
      <c r="M1224" s="47">
        <f t="array" ref="M1224">IF(B1224="","",IFERROR(XLOOKUP(B1224,DATA!$B$4:$B$2103,DATA!$P$4:$P$2103,0,0,1),0))</f>
        <v>0</v>
      </c>
      <c r="N1224" s="47">
        <f t="shared" si="3"/>
        <v>0</v>
      </c>
      <c r="O1224" s="47">
        <f t="shared" si="4"/>
        <v>0</v>
      </c>
      <c r="P1224" s="47">
        <f t="shared" si="5"/>
        <v>0</v>
      </c>
      <c r="Q1224" s="47" t="str">
        <f t="shared" si="6"/>
        <v>CRITICO</v>
      </c>
      <c r="R1224" s="47" t="str">
        <f t="shared" si="7"/>
        <v>PEDIR INMEDIATAMENTE</v>
      </c>
      <c r="S1224" s="47">
        <f t="shared" si="8"/>
        <v>0</v>
      </c>
      <c r="T1224" s="48">
        <f t="shared" si="9"/>
        <v>0</v>
      </c>
      <c r="U1224" s="47" t="str">
        <f t="array" ref="U1224">IF(B1224="","",IFERROR(XLOOKUP(B1224,DATA!$B$4:$B$2103,DATA!$M$4:$M$2103,"",0,1),""))</f>
        <v>A</v>
      </c>
      <c r="V1224" s="47" t="str">
        <f t="array" ref="V1224">IF(B1224="","",IFERROR(XLOOKUP(B1224,DATA!$B$4:$B$2103,DATA!$X$4:$X$2103,"",0,1),""))</f>
        <v>SU01C0103</v>
      </c>
      <c r="W1224" s="47" t="str">
        <f t="array" ref="W1224">IF(B1224="","",IFERROR(XLOOKUP(B1224,DATA!$B$4:$B$2103,DATA!$H$4:$H$2103,"",0,1),""))</f>
        <v>CARROCERIA</v>
      </c>
      <c r="X1224" s="47" t="str">
        <f t="shared" si="10"/>
        <v>1-MAXIMA</v>
      </c>
      <c r="Y1224" s="65">
        <f t="shared" si="11"/>
        <v>4.01224</v>
      </c>
      <c r="Z1224" s="47">
        <f t="shared" si="12"/>
        <v>80120014</v>
      </c>
    </row>
    <row r="1225" ht="15.75" customHeight="1">
      <c r="B1225" s="52">
        <f>IF(DATA!B1225="","",DATA!B1225)</f>
        <v>80120015</v>
      </c>
      <c r="C1225" s="52">
        <f t="array" ref="C1225">IF(B1225="","",IFERROR(XLOOKUP(B1225,DATA!$B$4:$B$2103,DATA!$D$4:$D$2103,"",0,1),""))</f>
        <v>11296632</v>
      </c>
      <c r="D1225" s="52" t="str">
        <f t="array" ref="D1225">IF(B1225="","",IFERROR(XLOOKUP(B1225,DATA!$B$4:$B$2103,DATA!$C$4:$C$2103,"",0,1),""))</f>
        <v>PARACHOQUE DELANTERO</v>
      </c>
      <c r="E1225" s="52">
        <f t="array" ref="E1225">IF(B1225="","",IFERROR(XLOOKUP(B1225,DATA!$B$4:$B$2103,DATA!$W$4:$W$2103,"",0,1),""))</f>
        <v>830092963</v>
      </c>
      <c r="F1225" s="52" t="str">
        <f t="array" ref="F1225">IF(B1225="","",IFERROR(XLOOKUP(E1225,PROVEEDORES!$A$2:$A$200,PROVEEDORES!$B$2:$B$200,"NO ENCONTRADO",0,1),""))</f>
        <v>SUPERPOLO S.A.S</v>
      </c>
      <c r="G1225" s="52" t="str">
        <f t="array" ref="G1225">IF(B1225="","",IFERROR(XLOOKUP(B1225,DATA!$B$4:$B$2103,DATA!$L$4:$L$2103,"",0,1),""))</f>
        <v>UND</v>
      </c>
      <c r="H1225" s="52">
        <f t="array" ref="H1225">IF(B1225="","",IFERROR(XLOOKUP(B1225,DATA!$B$4:$B$2103,DATA!$E$4:$E$2103,0,0,1),0))</f>
        <v>1</v>
      </c>
      <c r="I1225" s="53">
        <f t="array" ref="I1225">IF(B1225="","",IFERROR(XLOOKUP(B1225,DATA!$B$4:$B$2103,DATA!$F$4:$F$2103,0,0,1),0))</f>
        <v>574399.9</v>
      </c>
      <c r="J1225" s="53">
        <f t="shared" si="1"/>
        <v>574399.9</v>
      </c>
      <c r="K1225" s="52">
        <f t="array" ref="K1225">IF(B1225="","",IFERROR(XLOOKUP(B1225,DATA!$B$4:$B$2103,DATA!$N$4:$N$2103,0,0,1),0))</f>
        <v>5</v>
      </c>
      <c r="L1225" s="86">
        <f t="shared" si="2"/>
        <v>0.01369863014</v>
      </c>
      <c r="M1225" s="52">
        <f t="array" ref="M1225">IF(B1225="","",IFERROR(XLOOKUP(B1225,DATA!$B$4:$B$2103,DATA!$P$4:$P$2103,0,0,1),0))</f>
        <v>0</v>
      </c>
      <c r="N1225" s="52">
        <f t="shared" si="3"/>
        <v>0</v>
      </c>
      <c r="O1225" s="52">
        <f t="shared" si="4"/>
        <v>0</v>
      </c>
      <c r="P1225" s="52">
        <f t="shared" si="5"/>
        <v>73</v>
      </c>
      <c r="Q1225" s="52" t="str">
        <f t="shared" si="6"/>
        <v>OPTIMO</v>
      </c>
      <c r="R1225" s="52" t="str">
        <f t="shared" si="7"/>
        <v>NIVEL OPTIMO</v>
      </c>
      <c r="S1225" s="52">
        <f t="shared" si="8"/>
        <v>0</v>
      </c>
      <c r="T1225" s="53">
        <f t="shared" si="9"/>
        <v>0</v>
      </c>
      <c r="U1225" s="52" t="str">
        <f t="array" ref="U1225">IF(B1225="","",IFERROR(XLOOKUP(B1225,DATA!$B$4:$B$2103,DATA!$M$4:$M$2103,"",0,1),""))</f>
        <v>A</v>
      </c>
      <c r="V1225" s="52" t="str">
        <f t="array" ref="V1225">IF(B1225="","",IFERROR(XLOOKUP(B1225,DATA!$B$4:$B$2103,DATA!$X$4:$X$2103,"",0,1),""))</f>
        <v>A1 SUPERPO</v>
      </c>
      <c r="W1225" s="52" t="str">
        <f t="array" ref="W1225">IF(B1225="","",IFERROR(XLOOKUP(B1225,DATA!$B$4:$B$2103,DATA!$H$4:$H$2103,"",0,1),""))</f>
        <v>CARROCERIA</v>
      </c>
      <c r="X1225" s="52" t="str">
        <f t="shared" si="10"/>
        <v>2-ALTA</v>
      </c>
      <c r="Y1225" s="87" t="str">
        <f t="shared" si="11"/>
        <v/>
      </c>
      <c r="Z1225" s="52" t="str">
        <f t="shared" si="12"/>
        <v/>
      </c>
    </row>
    <row r="1226" ht="15.75" customHeight="1">
      <c r="B1226" s="47">
        <f>IF(DATA!B1226="","",DATA!B1226)</f>
        <v>80120016</v>
      </c>
      <c r="C1226" s="47">
        <f t="array" ref="C1226">IF(B1226="","",IFERROR(XLOOKUP(B1226,DATA!$B$4:$B$2103,DATA!$D$4:$D$2103,"",0,1),""))</f>
        <v>11304196</v>
      </c>
      <c r="D1226" s="47" t="str">
        <f t="array" ref="D1226">IF(B1226="","",IFERROR(XLOOKUP(B1226,DATA!$B$4:$B$2103,DATA!$C$4:$C$2103,"",0,1),""))</f>
        <v>PARACHOQUES TRASERO</v>
      </c>
      <c r="E1226" s="47">
        <f t="array" ref="E1226">IF(B1226="","",IFERROR(XLOOKUP(B1226,DATA!$B$4:$B$2103,DATA!$W$4:$W$2103,"",0,1),""))</f>
        <v>830092963</v>
      </c>
      <c r="F1226" s="47" t="str">
        <f t="array" ref="F1226">IF(B1226="","",IFERROR(XLOOKUP(E1226,PROVEEDORES!$A$2:$A$200,PROVEEDORES!$B$2:$B$200,"NO ENCONTRADO",0,1),""))</f>
        <v>SUPERPOLO S.A.S</v>
      </c>
      <c r="G1226" s="47" t="str">
        <f t="array" ref="G1226">IF(B1226="","",IFERROR(XLOOKUP(B1226,DATA!$B$4:$B$2103,DATA!$L$4:$L$2103,"",0,1),""))</f>
        <v>UND</v>
      </c>
      <c r="H1226" s="47">
        <f t="array" ref="H1226">IF(B1226="","",IFERROR(XLOOKUP(B1226,DATA!$B$4:$B$2103,DATA!$E$4:$E$2103,0,0,1),0))</f>
        <v>0</v>
      </c>
      <c r="I1226" s="48">
        <f t="array" ref="I1226">IF(B1226="","",IFERROR(XLOOKUP(B1226,DATA!$B$4:$B$2103,DATA!$F$4:$F$2103,0,0,1),0))</f>
        <v>1261000</v>
      </c>
      <c r="J1226" s="48">
        <f t="shared" si="1"/>
        <v>0</v>
      </c>
      <c r="K1226" s="47">
        <f t="array" ref="K1226">IF(B1226="","",IFERROR(XLOOKUP(B1226,DATA!$B$4:$B$2103,DATA!$N$4:$N$2103,0,0,1),0))</f>
        <v>6</v>
      </c>
      <c r="L1226" s="85">
        <f t="shared" si="2"/>
        <v>0.01643835616</v>
      </c>
      <c r="M1226" s="47">
        <f t="array" ref="M1226">IF(B1226="","",IFERROR(XLOOKUP(B1226,DATA!$B$4:$B$2103,DATA!$P$4:$P$2103,0,0,1),0))</f>
        <v>0</v>
      </c>
      <c r="N1226" s="47">
        <f t="shared" si="3"/>
        <v>0</v>
      </c>
      <c r="O1226" s="47">
        <f t="shared" si="4"/>
        <v>0</v>
      </c>
      <c r="P1226" s="47">
        <f t="shared" si="5"/>
        <v>0</v>
      </c>
      <c r="Q1226" s="47" t="str">
        <f t="shared" si="6"/>
        <v>CRITICO</v>
      </c>
      <c r="R1226" s="47" t="str">
        <f t="shared" si="7"/>
        <v>PEDIR INMEDIATAMENTE</v>
      </c>
      <c r="S1226" s="47">
        <f t="shared" si="8"/>
        <v>0</v>
      </c>
      <c r="T1226" s="48">
        <f t="shared" si="9"/>
        <v>0</v>
      </c>
      <c r="U1226" s="47" t="str">
        <f t="array" ref="U1226">IF(B1226="","",IFERROR(XLOOKUP(B1226,DATA!$B$4:$B$2103,DATA!$M$4:$M$2103,"",0,1),""))</f>
        <v>A</v>
      </c>
      <c r="V1226" s="47" t="str">
        <f t="array" ref="V1226">IF(B1226="","",IFERROR(XLOOKUP(B1226,DATA!$B$4:$B$2103,DATA!$X$4:$X$2103,"",0,1),""))</f>
        <v>A1</v>
      </c>
      <c r="W1226" s="47" t="str">
        <f t="array" ref="W1226">IF(B1226="","",IFERROR(XLOOKUP(B1226,DATA!$B$4:$B$2103,DATA!$H$4:$H$2103,"",0,1),""))</f>
        <v>CARROCERIA</v>
      </c>
      <c r="X1226" s="47" t="str">
        <f t="shared" si="10"/>
        <v>1-MAXIMA</v>
      </c>
      <c r="Y1226" s="65">
        <f t="shared" si="11"/>
        <v>6.01226</v>
      </c>
      <c r="Z1226" s="47">
        <f t="shared" si="12"/>
        <v>80120016</v>
      </c>
    </row>
    <row r="1227" ht="15.75" customHeight="1">
      <c r="B1227" s="52">
        <f>IF(DATA!B1227="","",DATA!B1227)</f>
        <v>80120017</v>
      </c>
      <c r="C1227" s="52">
        <f t="array" ref="C1227">IF(B1227="","",IFERROR(XLOOKUP(B1227,DATA!$B$4:$B$2103,DATA!$D$4:$D$2103,"",0,1),""))</f>
        <v>11315309</v>
      </c>
      <c r="D1227" s="52" t="str">
        <f t="array" ref="D1227">IF(B1227="","",IFERROR(XLOOKUP(B1227,DATA!$B$4:$B$2103,DATA!$C$4:$C$2103,"",0,1),""))</f>
        <v>PERSIANA DELANTERA</v>
      </c>
      <c r="E1227" s="52">
        <f t="array" ref="E1227">IF(B1227="","",IFERROR(XLOOKUP(B1227,DATA!$B$4:$B$2103,DATA!$W$4:$W$2103,"",0,1),""))</f>
        <v>900603232</v>
      </c>
      <c r="F1227" s="52" t="str">
        <f t="array" ref="F1227">IF(B1227="","",IFERROR(XLOOKUP(E1227,PROVEEDORES!$A$2:$A$200,PROVEEDORES!$B$2:$B$200,"NO ENCONTRADO",0,1),""))</f>
        <v>COMERCIALIZADORA DE AUTOPARTES E INDUSTRIAL UNIVERSAL SAS</v>
      </c>
      <c r="G1227" s="52" t="str">
        <f t="array" ref="G1227">IF(B1227="","",IFERROR(XLOOKUP(B1227,DATA!$B$4:$B$2103,DATA!$L$4:$L$2103,"",0,1),""))</f>
        <v>UND</v>
      </c>
      <c r="H1227" s="52">
        <f t="array" ref="H1227">IF(B1227="","",IFERROR(XLOOKUP(B1227,DATA!$B$4:$B$2103,DATA!$E$4:$E$2103,0,0,1),0))</f>
        <v>1</v>
      </c>
      <c r="I1227" s="53">
        <f t="array" ref="I1227">IF(B1227="","",IFERROR(XLOOKUP(B1227,DATA!$B$4:$B$2103,DATA!$F$4:$F$2103,0,0,1),0))</f>
        <v>1232300</v>
      </c>
      <c r="J1227" s="53">
        <f t="shared" si="1"/>
        <v>1232300</v>
      </c>
      <c r="K1227" s="52">
        <f t="array" ref="K1227">IF(B1227="","",IFERROR(XLOOKUP(B1227,DATA!$B$4:$B$2103,DATA!$N$4:$N$2103,0,0,1),0))</f>
        <v>10</v>
      </c>
      <c r="L1227" s="86">
        <f t="shared" si="2"/>
        <v>0.02739726027</v>
      </c>
      <c r="M1227" s="52">
        <f t="array" ref="M1227">IF(B1227="","",IFERROR(XLOOKUP(B1227,DATA!$B$4:$B$2103,DATA!$P$4:$P$2103,0,0,1),0))</f>
        <v>0</v>
      </c>
      <c r="N1227" s="52">
        <f t="shared" si="3"/>
        <v>0</v>
      </c>
      <c r="O1227" s="52">
        <f t="shared" si="4"/>
        <v>0</v>
      </c>
      <c r="P1227" s="52">
        <f t="shared" si="5"/>
        <v>37</v>
      </c>
      <c r="Q1227" s="52" t="str">
        <f t="shared" si="6"/>
        <v>OPTIMO</v>
      </c>
      <c r="R1227" s="52" t="str">
        <f t="shared" si="7"/>
        <v>NIVEL OPTIMO</v>
      </c>
      <c r="S1227" s="52">
        <f t="shared" si="8"/>
        <v>0</v>
      </c>
      <c r="T1227" s="53">
        <f t="shared" si="9"/>
        <v>0</v>
      </c>
      <c r="U1227" s="52" t="str">
        <f t="array" ref="U1227">IF(B1227="","",IFERROR(XLOOKUP(B1227,DATA!$B$4:$B$2103,DATA!$M$4:$M$2103,"",0,1),""))</f>
        <v>A</v>
      </c>
      <c r="V1227" s="52" t="str">
        <f t="array" ref="V1227">IF(B1227="","",IFERROR(XLOOKUP(B1227,DATA!$B$4:$B$2103,DATA!$X$4:$X$2103,"",0,1),""))</f>
        <v>A1</v>
      </c>
      <c r="W1227" s="52" t="str">
        <f t="array" ref="W1227">IF(B1227="","",IFERROR(XLOOKUP(B1227,DATA!$B$4:$B$2103,DATA!$H$4:$H$2103,"",0,1),""))</f>
        <v>CARROCERIA</v>
      </c>
      <c r="X1227" s="52" t="str">
        <f t="shared" si="10"/>
        <v>2-ALTA</v>
      </c>
      <c r="Y1227" s="87" t="str">
        <f t="shared" si="11"/>
        <v/>
      </c>
      <c r="Z1227" s="52" t="str">
        <f t="shared" si="12"/>
        <v/>
      </c>
    </row>
    <row r="1228" ht="15.75" customHeight="1">
      <c r="B1228" s="47">
        <f>IF(DATA!B1228="","",DATA!B1228)</f>
        <v>80120018</v>
      </c>
      <c r="C1228" s="47">
        <f t="array" ref="C1228">IF(B1228="","",IFERROR(XLOOKUP(B1228,DATA!$B$4:$B$2103,DATA!$D$4:$D$2103,"",0,1),""))</f>
        <v>16210018</v>
      </c>
      <c r="D1228" s="47" t="str">
        <f t="array" ref="D1228">IF(B1228="","",IFERROR(XLOOKUP(B1228,DATA!$B$4:$B$2103,DATA!$C$4:$C$2103,"",0,1),""))</f>
        <v>PISTON ACCIONAMIENTO DE PERSIANA</v>
      </c>
      <c r="E1228" s="47">
        <f t="array" ref="E1228">IF(B1228="","",IFERROR(XLOOKUP(B1228,DATA!$B$4:$B$2103,DATA!$W$4:$W$2103,"",0,1),""))</f>
        <v>830092963</v>
      </c>
      <c r="F1228" s="47" t="str">
        <f t="array" ref="F1228">IF(B1228="","",IFERROR(XLOOKUP(E1228,PROVEEDORES!$A$2:$A$200,PROVEEDORES!$B$2:$B$200,"NO ENCONTRADO",0,1),""))</f>
        <v>SUPERPOLO S.A.S</v>
      </c>
      <c r="G1228" s="47" t="str">
        <f t="array" ref="G1228">IF(B1228="","",IFERROR(XLOOKUP(B1228,DATA!$B$4:$B$2103,DATA!$L$4:$L$2103,"",0,1),""))</f>
        <v>UND</v>
      </c>
      <c r="H1228" s="47">
        <f t="array" ref="H1228">IF(B1228="","",IFERROR(XLOOKUP(B1228,DATA!$B$4:$B$2103,DATA!$E$4:$E$2103,0,0,1),0))</f>
        <v>5</v>
      </c>
      <c r="I1228" s="48">
        <f t="array" ref="I1228">IF(B1228="","",IFERROR(XLOOKUP(B1228,DATA!$B$4:$B$2103,DATA!$F$4:$F$2103,0,0,1),0))</f>
        <v>24615.36</v>
      </c>
      <c r="J1228" s="48">
        <f t="shared" si="1"/>
        <v>123076.8</v>
      </c>
      <c r="K1228" s="47">
        <f t="array" ref="K1228">IF(B1228="","",IFERROR(XLOOKUP(B1228,DATA!$B$4:$B$2103,DATA!$N$4:$N$2103,0,0,1),0))</f>
        <v>13</v>
      </c>
      <c r="L1228" s="85">
        <f t="shared" si="2"/>
        <v>0.03561643836</v>
      </c>
      <c r="M1228" s="47">
        <f t="array" ref="M1228">IF(B1228="","",IFERROR(XLOOKUP(B1228,DATA!$B$4:$B$2103,DATA!$P$4:$P$2103,0,0,1),0))</f>
        <v>0</v>
      </c>
      <c r="N1228" s="47">
        <f t="shared" si="3"/>
        <v>0</v>
      </c>
      <c r="O1228" s="47">
        <f t="shared" si="4"/>
        <v>0</v>
      </c>
      <c r="P1228" s="47">
        <f t="shared" si="5"/>
        <v>140</v>
      </c>
      <c r="Q1228" s="47" t="str">
        <f t="shared" si="6"/>
        <v>OPTIMO</v>
      </c>
      <c r="R1228" s="47" t="str">
        <f t="shared" si="7"/>
        <v>NIVEL OPTIMO</v>
      </c>
      <c r="S1228" s="47">
        <f t="shared" si="8"/>
        <v>0</v>
      </c>
      <c r="T1228" s="48">
        <f t="shared" si="9"/>
        <v>0</v>
      </c>
      <c r="U1228" s="47" t="str">
        <f t="array" ref="U1228">IF(B1228="","",IFERROR(XLOOKUP(B1228,DATA!$B$4:$B$2103,DATA!$M$4:$M$2103,"",0,1),""))</f>
        <v>A</v>
      </c>
      <c r="V1228" s="47" t="str">
        <f t="array" ref="V1228">IF(B1228="","",IFERROR(XLOOKUP(B1228,DATA!$B$4:$B$2103,DATA!$X$4:$X$2103,"",0,1),""))</f>
        <v>SU01B0107</v>
      </c>
      <c r="W1228" s="47" t="str">
        <f t="array" ref="W1228">IF(B1228="","",IFERROR(XLOOKUP(B1228,DATA!$B$4:$B$2103,DATA!$H$4:$H$2103,"",0,1),""))</f>
        <v>CARROCERIA</v>
      </c>
      <c r="X1228" s="47" t="str">
        <f t="shared" si="10"/>
        <v>2-ALTA</v>
      </c>
      <c r="Y1228" s="65" t="str">
        <f t="shared" si="11"/>
        <v/>
      </c>
      <c r="Z1228" s="47" t="str">
        <f t="shared" si="12"/>
        <v/>
      </c>
    </row>
    <row r="1229" ht="15.75" customHeight="1">
      <c r="B1229" s="52">
        <f>IF(DATA!B1229="","",DATA!B1229)</f>
        <v>80120019</v>
      </c>
      <c r="C1229" s="52">
        <f t="array" ref="C1229">IF(B1229="","",IFERROR(XLOOKUP(B1229,DATA!$B$4:$B$2103,DATA!$D$4:$D$2103,"",0,1),""))</f>
        <v>10372092</v>
      </c>
      <c r="D1229" s="52" t="str">
        <f t="array" ref="D1229">IF(B1229="","",IFERROR(XLOOKUP(B1229,DATA!$B$4:$B$2103,DATA!$C$4:$C$2103,"",0,1),""))</f>
        <v>RETRO REFLECTOR LADO DERECHO COLOR ROJO</v>
      </c>
      <c r="E1229" s="52">
        <f t="array" ref="E1229">IF(B1229="","",IFERROR(XLOOKUP(B1229,DATA!$B$4:$B$2103,DATA!$W$4:$W$2103,"",0,1),""))</f>
        <v>830092963</v>
      </c>
      <c r="F1229" s="52" t="str">
        <f t="array" ref="F1229">IF(B1229="","",IFERROR(XLOOKUP(E1229,PROVEEDORES!$A$2:$A$200,PROVEEDORES!$B$2:$B$200,"NO ENCONTRADO",0,1),""))</f>
        <v>SUPERPOLO S.A.S</v>
      </c>
      <c r="G1229" s="52" t="str">
        <f t="array" ref="G1229">IF(B1229="","",IFERROR(XLOOKUP(B1229,DATA!$B$4:$B$2103,DATA!$L$4:$L$2103,"",0,1),""))</f>
        <v>UND</v>
      </c>
      <c r="H1229" s="52">
        <f t="array" ref="H1229">IF(B1229="","",IFERROR(XLOOKUP(B1229,DATA!$B$4:$B$2103,DATA!$E$4:$E$2103,0,0,1),0))</f>
        <v>5</v>
      </c>
      <c r="I1229" s="53">
        <f t="array" ref="I1229">IF(B1229="","",IFERROR(XLOOKUP(B1229,DATA!$B$4:$B$2103,DATA!$F$4:$F$2103,0,0,1),0))</f>
        <v>45961.06</v>
      </c>
      <c r="J1229" s="53">
        <f t="shared" si="1"/>
        <v>229805.3</v>
      </c>
      <c r="K1229" s="52">
        <f t="array" ref="K1229">IF(B1229="","",IFERROR(XLOOKUP(B1229,DATA!$B$4:$B$2103,DATA!$N$4:$N$2103,0,0,1),0))</f>
        <v>11</v>
      </c>
      <c r="L1229" s="86">
        <f t="shared" si="2"/>
        <v>0.0301369863</v>
      </c>
      <c r="M1229" s="52">
        <f t="array" ref="M1229">IF(B1229="","",IFERROR(XLOOKUP(B1229,DATA!$B$4:$B$2103,DATA!$P$4:$P$2103,0,0,1),0))</f>
        <v>0</v>
      </c>
      <c r="N1229" s="52">
        <f t="shared" si="3"/>
        <v>0</v>
      </c>
      <c r="O1229" s="52">
        <f t="shared" si="4"/>
        <v>0</v>
      </c>
      <c r="P1229" s="52">
        <f t="shared" si="5"/>
        <v>166</v>
      </c>
      <c r="Q1229" s="52" t="str">
        <f t="shared" si="6"/>
        <v>EXCESO</v>
      </c>
      <c r="R1229" s="52" t="str">
        <f t="shared" si="7"/>
        <v>EVALUAR REDUCCION</v>
      </c>
      <c r="S1229" s="52">
        <f t="shared" si="8"/>
        <v>0</v>
      </c>
      <c r="T1229" s="53">
        <f t="shared" si="9"/>
        <v>0</v>
      </c>
      <c r="U1229" s="52" t="str">
        <f t="array" ref="U1229">IF(B1229="","",IFERROR(XLOOKUP(B1229,DATA!$B$4:$B$2103,DATA!$M$4:$M$2103,"",0,1),""))</f>
        <v>A</v>
      </c>
      <c r="V1229" s="52" t="str">
        <f t="array" ref="V1229">IF(B1229="","",IFERROR(XLOOKUP(B1229,DATA!$B$4:$B$2103,DATA!$X$4:$X$2103,"",0,1),""))</f>
        <v>SU01D0106</v>
      </c>
      <c r="W1229" s="52" t="str">
        <f t="array" ref="W1229">IF(B1229="","",IFERROR(XLOOKUP(B1229,DATA!$B$4:$B$2103,DATA!$H$4:$H$2103,"",0,1),""))</f>
        <v>CARROCERIA</v>
      </c>
      <c r="X1229" s="52" t="str">
        <f t="shared" si="10"/>
        <v>2-ALTA</v>
      </c>
      <c r="Y1229" s="87" t="str">
        <f t="shared" si="11"/>
        <v/>
      </c>
      <c r="Z1229" s="52" t="str">
        <f t="shared" si="12"/>
        <v/>
      </c>
    </row>
    <row r="1230" ht="15.75" customHeight="1">
      <c r="B1230" s="47">
        <f>IF(DATA!B1230="","",DATA!B1230)</f>
        <v>80120020</v>
      </c>
      <c r="C1230" s="47">
        <f t="array" ref="C1230">IF(B1230="","",IFERROR(XLOOKUP(B1230,DATA!$B$4:$B$2103,DATA!$D$4:$D$2103,"",0,1),""))</f>
        <v>10372094</v>
      </c>
      <c r="D1230" s="47" t="str">
        <f t="array" ref="D1230">IF(B1230="","",IFERROR(XLOOKUP(B1230,DATA!$B$4:$B$2103,DATA!$C$4:$C$2103,"",0,1),""))</f>
        <v>RETRO REFLECTOR LADO IZQUIERDO COLOR ROJO</v>
      </c>
      <c r="E1230" s="47">
        <f t="array" ref="E1230">IF(B1230="","",IFERROR(XLOOKUP(B1230,DATA!$B$4:$B$2103,DATA!$W$4:$W$2103,"",0,1),""))</f>
        <v>830092963</v>
      </c>
      <c r="F1230" s="47" t="str">
        <f t="array" ref="F1230">IF(B1230="","",IFERROR(XLOOKUP(E1230,PROVEEDORES!$A$2:$A$200,PROVEEDORES!$B$2:$B$200,"NO ENCONTRADO",0,1),""))</f>
        <v>SUPERPOLO S.A.S</v>
      </c>
      <c r="G1230" s="47" t="str">
        <f t="array" ref="G1230">IF(B1230="","",IFERROR(XLOOKUP(B1230,DATA!$B$4:$B$2103,DATA!$L$4:$L$2103,"",0,1),""))</f>
        <v>UND</v>
      </c>
      <c r="H1230" s="47">
        <f t="array" ref="H1230">IF(B1230="","",IFERROR(XLOOKUP(B1230,DATA!$B$4:$B$2103,DATA!$E$4:$E$2103,0,0,1),0))</f>
        <v>1</v>
      </c>
      <c r="I1230" s="48">
        <f t="array" ref="I1230">IF(B1230="","",IFERROR(XLOOKUP(B1230,DATA!$B$4:$B$2103,DATA!$F$4:$F$2103,0,0,1),0))</f>
        <v>66899.42</v>
      </c>
      <c r="J1230" s="48">
        <f t="shared" si="1"/>
        <v>66899.42</v>
      </c>
      <c r="K1230" s="47">
        <f t="array" ref="K1230">IF(B1230="","",IFERROR(XLOOKUP(B1230,DATA!$B$4:$B$2103,DATA!$N$4:$N$2103,0,0,1),0))</f>
        <v>9</v>
      </c>
      <c r="L1230" s="85">
        <f t="shared" si="2"/>
        <v>0.02465753425</v>
      </c>
      <c r="M1230" s="47">
        <f t="array" ref="M1230">IF(B1230="","",IFERROR(XLOOKUP(B1230,DATA!$B$4:$B$2103,DATA!$P$4:$P$2103,0,0,1),0))</f>
        <v>0</v>
      </c>
      <c r="N1230" s="47">
        <f t="shared" si="3"/>
        <v>0</v>
      </c>
      <c r="O1230" s="47">
        <f t="shared" si="4"/>
        <v>0</v>
      </c>
      <c r="P1230" s="47">
        <f t="shared" si="5"/>
        <v>41</v>
      </c>
      <c r="Q1230" s="47" t="str">
        <f t="shared" si="6"/>
        <v>OPTIMO</v>
      </c>
      <c r="R1230" s="47" t="str">
        <f t="shared" si="7"/>
        <v>NIVEL OPTIMO</v>
      </c>
      <c r="S1230" s="47">
        <f t="shared" si="8"/>
        <v>0</v>
      </c>
      <c r="T1230" s="48">
        <f t="shared" si="9"/>
        <v>0</v>
      </c>
      <c r="U1230" s="47" t="str">
        <f t="array" ref="U1230">IF(B1230="","",IFERROR(XLOOKUP(B1230,DATA!$B$4:$B$2103,DATA!$M$4:$M$2103,"",0,1),""))</f>
        <v>C</v>
      </c>
      <c r="V1230" s="47" t="str">
        <f t="array" ref="V1230">IF(B1230="","",IFERROR(XLOOKUP(B1230,DATA!$B$4:$B$2103,DATA!$X$4:$X$2103,"",0,1),""))</f>
        <v>SU01D0106</v>
      </c>
      <c r="W1230" s="47" t="str">
        <f t="array" ref="W1230">IF(B1230="","",IFERROR(XLOOKUP(B1230,DATA!$B$4:$B$2103,DATA!$H$4:$H$2103,"",0,1),""))</f>
        <v>CARROCERIA</v>
      </c>
      <c r="X1230" s="47" t="str">
        <f t="shared" si="10"/>
        <v>4-BAJA</v>
      </c>
      <c r="Y1230" s="65" t="str">
        <f t="shared" si="11"/>
        <v/>
      </c>
      <c r="Z1230" s="47" t="str">
        <f t="shared" si="12"/>
        <v/>
      </c>
    </row>
    <row r="1231" ht="15.75" customHeight="1">
      <c r="B1231" s="52">
        <f>IF(DATA!B1231="","",DATA!B1231)</f>
        <v>80120021</v>
      </c>
      <c r="C1231" s="52">
        <f t="array" ref="C1231">IF(B1231="","",IFERROR(XLOOKUP(B1231,DATA!$B$4:$B$2103,DATA!$D$4:$D$2103,"",0,1),""))</f>
        <v>10748616</v>
      </c>
      <c r="D1231" s="52" t="str">
        <f t="array" ref="D1231">IF(B1231="","",IFERROR(XLOOKUP(B1231,DATA!$B$4:$B$2103,DATA!$C$4:$C$2103,"",0,1),""))</f>
        <v>SIKA BLANCA</v>
      </c>
      <c r="E1231" s="52">
        <f t="array" ref="E1231">IF(B1231="","",IFERROR(XLOOKUP(B1231,DATA!$B$4:$B$2103,DATA!$W$4:$W$2103,"",0,1),""))</f>
        <v>830092963</v>
      </c>
      <c r="F1231" s="52" t="str">
        <f t="array" ref="F1231">IF(B1231="","",IFERROR(XLOOKUP(E1231,PROVEEDORES!$A$2:$A$200,PROVEEDORES!$B$2:$B$200,"NO ENCONTRADO",0,1),""))</f>
        <v>SUPERPOLO S.A.S</v>
      </c>
      <c r="G1231" s="52" t="str">
        <f t="array" ref="G1231">IF(B1231="","",IFERROR(XLOOKUP(B1231,DATA!$B$4:$B$2103,DATA!$L$4:$L$2103,"",0,1),""))</f>
        <v>UND</v>
      </c>
      <c r="H1231" s="52">
        <f t="array" ref="H1231">IF(B1231="","",IFERROR(XLOOKUP(B1231,DATA!$B$4:$B$2103,DATA!$E$4:$E$2103,0,0,1),0))</f>
        <v>0</v>
      </c>
      <c r="I1231" s="53">
        <f t="array" ref="I1231">IF(B1231="","",IFERROR(XLOOKUP(B1231,DATA!$B$4:$B$2103,DATA!$F$4:$F$2103,0,0,1),0))</f>
        <v>0</v>
      </c>
      <c r="J1231" s="53">
        <f t="shared" si="1"/>
        <v>0</v>
      </c>
      <c r="K1231" s="52">
        <f t="array" ref="K1231">IF(B1231="","",IFERROR(XLOOKUP(B1231,DATA!$B$4:$B$2103,DATA!$N$4:$N$2103,0,0,1),0))</f>
        <v>0</v>
      </c>
      <c r="L1231" s="86">
        <f t="shared" si="2"/>
        <v>0</v>
      </c>
      <c r="M1231" s="52">
        <f t="array" ref="M1231">IF(B1231="","",IFERROR(XLOOKUP(B1231,DATA!$B$4:$B$2103,DATA!$P$4:$P$2103,0,0,1),0))</f>
        <v>0</v>
      </c>
      <c r="N1231" s="52">
        <f t="shared" si="3"/>
        <v>0</v>
      </c>
      <c r="O1231" s="52">
        <f t="shared" si="4"/>
        <v>0</v>
      </c>
      <c r="P1231" s="52" t="str">
        <f t="shared" si="5"/>
        <v/>
      </c>
      <c r="Q1231" s="52" t="str">
        <f t="shared" si="6"/>
        <v>CRITICO</v>
      </c>
      <c r="R1231" s="52" t="str">
        <f t="shared" si="7"/>
        <v>PEDIR INMEDIATAMENTE</v>
      </c>
      <c r="S1231" s="52">
        <f t="shared" si="8"/>
        <v>0</v>
      </c>
      <c r="T1231" s="53">
        <f t="shared" si="9"/>
        <v>0</v>
      </c>
      <c r="U1231" s="52" t="str">
        <f t="array" ref="U1231">IF(B1231="","",IFERROR(XLOOKUP(B1231,DATA!$B$4:$B$2103,DATA!$M$4:$M$2103,"",0,1),""))</f>
        <v>C</v>
      </c>
      <c r="V1231" s="52" t="str">
        <f t="array" ref="V1231">IF(B1231="","",IFERROR(XLOOKUP(B1231,DATA!$B$4:$B$2103,DATA!$X$4:$X$2103,"",0,1),""))</f>
        <v>A1</v>
      </c>
      <c r="W1231" s="52" t="str">
        <f t="array" ref="W1231">IF(B1231="","",IFERROR(XLOOKUP(B1231,DATA!$B$4:$B$2103,DATA!$H$4:$H$2103,"",0,1),""))</f>
        <v>CARROCERIA</v>
      </c>
      <c r="X1231" s="52" t="str">
        <f t="shared" si="10"/>
        <v>4-BAJA</v>
      </c>
      <c r="Y1231" s="87" t="str">
        <f t="shared" si="11"/>
        <v/>
      </c>
      <c r="Z1231" s="52">
        <f t="shared" si="12"/>
        <v>80120021</v>
      </c>
    </row>
    <row r="1232" ht="15.75" customHeight="1">
      <c r="B1232" s="47">
        <f>IF(DATA!B1232="","",DATA!B1232)</f>
        <v>80120022</v>
      </c>
      <c r="C1232" s="47">
        <f t="array" ref="C1232">IF(B1232="","",IFERROR(XLOOKUP(B1232,DATA!$B$4:$B$2103,DATA!$D$4:$D$2103,"",0,1),""))</f>
        <v>10796458</v>
      </c>
      <c r="D1232" s="47" t="str">
        <f t="array" ref="D1232">IF(B1232="","",IFERROR(XLOOKUP(B1232,DATA!$B$4:$B$2103,DATA!$C$4:$C$2103,"",0,1),""))</f>
        <v>SIKA GRIS</v>
      </c>
      <c r="E1232" s="47">
        <f t="array" ref="E1232">IF(B1232="","",IFERROR(XLOOKUP(B1232,DATA!$B$4:$B$2103,DATA!$W$4:$W$2103,"",0,1),""))</f>
        <v>830092963</v>
      </c>
      <c r="F1232" s="47" t="str">
        <f t="array" ref="F1232">IF(B1232="","",IFERROR(XLOOKUP(E1232,PROVEEDORES!$A$2:$A$200,PROVEEDORES!$B$2:$B$200,"NO ENCONTRADO",0,1),""))</f>
        <v>SUPERPOLO S.A.S</v>
      </c>
      <c r="G1232" s="47" t="str">
        <f t="array" ref="G1232">IF(B1232="","",IFERROR(XLOOKUP(B1232,DATA!$B$4:$B$2103,DATA!$L$4:$L$2103,"",0,1),""))</f>
        <v>UND</v>
      </c>
      <c r="H1232" s="47">
        <f t="array" ref="H1232">IF(B1232="","",IFERROR(XLOOKUP(B1232,DATA!$B$4:$B$2103,DATA!$E$4:$E$2103,0,0,1),0))</f>
        <v>0</v>
      </c>
      <c r="I1232" s="48">
        <f t="array" ref="I1232">IF(B1232="","",IFERROR(XLOOKUP(B1232,DATA!$B$4:$B$2103,DATA!$F$4:$F$2103,0,0,1),0))</f>
        <v>0</v>
      </c>
      <c r="J1232" s="48">
        <f t="shared" si="1"/>
        <v>0</v>
      </c>
      <c r="K1232" s="47">
        <f t="array" ref="K1232">IF(B1232="","",IFERROR(XLOOKUP(B1232,DATA!$B$4:$B$2103,DATA!$N$4:$N$2103,0,0,1),0))</f>
        <v>0</v>
      </c>
      <c r="L1232" s="85">
        <f t="shared" si="2"/>
        <v>0</v>
      </c>
      <c r="M1232" s="47">
        <f t="array" ref="M1232">IF(B1232="","",IFERROR(XLOOKUP(B1232,DATA!$B$4:$B$2103,DATA!$P$4:$P$2103,0,0,1),0))</f>
        <v>0</v>
      </c>
      <c r="N1232" s="47">
        <f t="shared" si="3"/>
        <v>0</v>
      </c>
      <c r="O1232" s="47">
        <f t="shared" si="4"/>
        <v>0</v>
      </c>
      <c r="P1232" s="47" t="str">
        <f t="shared" si="5"/>
        <v/>
      </c>
      <c r="Q1232" s="47" t="str">
        <f t="shared" si="6"/>
        <v>CRITICO</v>
      </c>
      <c r="R1232" s="47" t="str">
        <f t="shared" si="7"/>
        <v>PEDIR INMEDIATAMENTE</v>
      </c>
      <c r="S1232" s="47">
        <f t="shared" si="8"/>
        <v>0</v>
      </c>
      <c r="T1232" s="48">
        <f t="shared" si="9"/>
        <v>0</v>
      </c>
      <c r="U1232" s="47" t="str">
        <f t="array" ref="U1232">IF(B1232="","",IFERROR(XLOOKUP(B1232,DATA!$B$4:$B$2103,DATA!$M$4:$M$2103,"",0,1),""))</f>
        <v>C</v>
      </c>
      <c r="V1232" s="47" t="str">
        <f t="array" ref="V1232">IF(B1232="","",IFERROR(XLOOKUP(B1232,DATA!$B$4:$B$2103,DATA!$X$4:$X$2103,"",0,1),""))</f>
        <v>A1</v>
      </c>
      <c r="W1232" s="47" t="str">
        <f t="array" ref="W1232">IF(B1232="","",IFERROR(XLOOKUP(B1232,DATA!$B$4:$B$2103,DATA!$H$4:$H$2103,"",0,1),""))</f>
        <v>CARROCERIA</v>
      </c>
      <c r="X1232" s="47" t="str">
        <f t="shared" si="10"/>
        <v>4-BAJA</v>
      </c>
      <c r="Y1232" s="65" t="str">
        <f t="shared" si="11"/>
        <v/>
      </c>
      <c r="Z1232" s="47">
        <f t="shared" si="12"/>
        <v>80120022</v>
      </c>
    </row>
    <row r="1233" ht="15.75" customHeight="1">
      <c r="B1233" s="52">
        <f>IF(DATA!B1233="","",DATA!B1233)</f>
        <v>80120023</v>
      </c>
      <c r="C1233" s="52">
        <f t="array" ref="C1233">IF(B1233="","",IFERROR(XLOOKUP(B1233,DATA!$B$4:$B$2103,DATA!$D$4:$D$2103,"",0,1),""))</f>
        <v>10845813</v>
      </c>
      <c r="D1233" s="52" t="str">
        <f t="array" ref="D1233">IF(B1233="","",IFERROR(XLOOKUP(B1233,DATA!$B$4:$B$2103,DATA!$C$4:$C$2103,"",0,1),""))</f>
        <v>SIKA NEGRA 600ML</v>
      </c>
      <c r="E1233" s="52">
        <f t="array" ref="E1233">IF(B1233="","",IFERROR(XLOOKUP(B1233,DATA!$B$4:$B$2103,DATA!$W$4:$W$2103,"",0,1),""))</f>
        <v>900922557</v>
      </c>
      <c r="F1233" s="52" t="str">
        <f t="array" ref="F1233">IF(B1233="","",IFERROR(XLOOKUP(E1233,PROVEEDORES!$A$2:$A$200,PROVEEDORES!$B$2:$B$200,"NO ENCONTRADO",0,1),""))</f>
        <v>GLOBAL VIDRIO SAS</v>
      </c>
      <c r="G1233" s="52" t="str">
        <f t="array" ref="G1233">IF(B1233="","",IFERROR(XLOOKUP(B1233,DATA!$B$4:$B$2103,DATA!$L$4:$L$2103,"",0,1),""))</f>
        <v>UND</v>
      </c>
      <c r="H1233" s="52">
        <f t="array" ref="H1233">IF(B1233="","",IFERROR(XLOOKUP(B1233,DATA!$B$4:$B$2103,DATA!$E$4:$E$2103,0,0,1),0))</f>
        <v>39</v>
      </c>
      <c r="I1233" s="53">
        <f t="array" ref="I1233">IF(B1233="","",IFERROR(XLOOKUP(B1233,DATA!$B$4:$B$2103,DATA!$F$4:$F$2103,0,0,1),0))</f>
        <v>35234.78</v>
      </c>
      <c r="J1233" s="53">
        <f t="shared" si="1"/>
        <v>1374156.42</v>
      </c>
      <c r="K1233" s="52">
        <f t="array" ref="K1233">IF(B1233="","",IFERROR(XLOOKUP(B1233,DATA!$B$4:$B$2103,DATA!$N$4:$N$2103,0,0,1),0))</f>
        <v>6153</v>
      </c>
      <c r="L1233" s="86">
        <f t="shared" si="2"/>
        <v>16.85753425</v>
      </c>
      <c r="M1233" s="52">
        <f t="array" ref="M1233">IF(B1233="","",IFERROR(XLOOKUP(B1233,DATA!$B$4:$B$2103,DATA!$P$4:$P$2103,0,0,1),0))</f>
        <v>0</v>
      </c>
      <c r="N1233" s="52">
        <f t="shared" si="3"/>
        <v>59</v>
      </c>
      <c r="O1233" s="52">
        <f t="shared" si="4"/>
        <v>177</v>
      </c>
      <c r="P1233" s="52">
        <f t="shared" si="5"/>
        <v>2</v>
      </c>
      <c r="Q1233" s="52" t="str">
        <f t="shared" si="6"/>
        <v>REORDEN INMEDIATO</v>
      </c>
      <c r="R1233" s="52" t="str">
        <f t="shared" si="7"/>
        <v>GENERAR OC EN 24H</v>
      </c>
      <c r="S1233" s="52">
        <f t="shared" si="8"/>
        <v>138</v>
      </c>
      <c r="T1233" s="53">
        <f t="shared" si="9"/>
        <v>4862399.64</v>
      </c>
      <c r="U1233" s="52" t="str">
        <f t="array" ref="U1233">IF(B1233="","",IFERROR(XLOOKUP(B1233,DATA!$B$4:$B$2103,DATA!$M$4:$M$2103,"",0,1),""))</f>
        <v>A</v>
      </c>
      <c r="V1233" s="52" t="str">
        <f t="array" ref="V1233">IF(B1233="","",IFERROR(XLOOKUP(B1233,DATA!$B$4:$B$2103,DATA!$X$4:$X$2103,"",0,1),""))</f>
        <v>SU01F0103</v>
      </c>
      <c r="W1233" s="52" t="str">
        <f t="array" ref="W1233">IF(B1233="","",IFERROR(XLOOKUP(B1233,DATA!$B$4:$B$2103,DATA!$H$4:$H$2103,"",0,1),""))</f>
        <v>CARROCERIA</v>
      </c>
      <c r="X1233" s="52" t="str">
        <f t="shared" si="10"/>
        <v>2-ALTA</v>
      </c>
      <c r="Y1233" s="87" t="str">
        <f t="shared" si="11"/>
        <v/>
      </c>
      <c r="Z1233" s="52" t="str">
        <f t="shared" si="12"/>
        <v/>
      </c>
    </row>
    <row r="1234" ht="15.75" customHeight="1">
      <c r="B1234" s="47">
        <f>IF(DATA!B1234="","",DATA!B1234)</f>
        <v>80120024</v>
      </c>
      <c r="C1234" s="47">
        <f t="array" ref="C1234">IF(B1234="","",IFERROR(XLOOKUP(B1234,DATA!$B$4:$B$2103,DATA!$D$4:$D$2103,"",0,1),""))</f>
        <v>11297505</v>
      </c>
      <c r="D1234" s="47" t="str">
        <f t="array" ref="D1234">IF(B1234="","",IFERROR(XLOOKUP(B1234,DATA!$B$4:$B$2103,DATA!$C$4:$C$2103,"",0,1),""))</f>
        <v>TAPA ACABADO SUPERIOR PUERTA LATERAL DERECHO</v>
      </c>
      <c r="E1234" s="47">
        <f t="array" ref="E1234">IF(B1234="","",IFERROR(XLOOKUP(B1234,DATA!$B$4:$B$2103,DATA!$W$4:$W$2103,"",0,1),""))</f>
        <v>830092963</v>
      </c>
      <c r="F1234" s="47" t="str">
        <f t="array" ref="F1234">IF(B1234="","",IFERROR(XLOOKUP(E1234,PROVEEDORES!$A$2:$A$200,PROVEEDORES!$B$2:$B$200,"NO ENCONTRADO",0,1),""))</f>
        <v>SUPERPOLO S.A.S</v>
      </c>
      <c r="G1234" s="47" t="str">
        <f t="array" ref="G1234">IF(B1234="","",IFERROR(XLOOKUP(B1234,DATA!$B$4:$B$2103,DATA!$L$4:$L$2103,"",0,1),""))</f>
        <v>UND</v>
      </c>
      <c r="H1234" s="47">
        <f t="array" ref="H1234">IF(B1234="","",IFERROR(XLOOKUP(B1234,DATA!$B$4:$B$2103,DATA!$E$4:$E$2103,0,0,1),0))</f>
        <v>1</v>
      </c>
      <c r="I1234" s="48">
        <f t="array" ref="I1234">IF(B1234="","",IFERROR(XLOOKUP(B1234,DATA!$B$4:$B$2103,DATA!$F$4:$F$2103,0,0,1),0))</f>
        <v>16673.95</v>
      </c>
      <c r="J1234" s="48">
        <f t="shared" si="1"/>
        <v>16673.95</v>
      </c>
      <c r="K1234" s="47">
        <f t="array" ref="K1234">IF(B1234="","",IFERROR(XLOOKUP(B1234,DATA!$B$4:$B$2103,DATA!$N$4:$N$2103,0,0,1),0))</f>
        <v>2</v>
      </c>
      <c r="L1234" s="85">
        <f t="shared" si="2"/>
        <v>0.005479452055</v>
      </c>
      <c r="M1234" s="47">
        <f t="array" ref="M1234">IF(B1234="","",IFERROR(XLOOKUP(B1234,DATA!$B$4:$B$2103,DATA!$P$4:$P$2103,0,0,1),0))</f>
        <v>0</v>
      </c>
      <c r="N1234" s="47">
        <f t="shared" si="3"/>
        <v>0</v>
      </c>
      <c r="O1234" s="47">
        <f t="shared" si="4"/>
        <v>0</v>
      </c>
      <c r="P1234" s="47">
        <f t="shared" si="5"/>
        <v>183</v>
      </c>
      <c r="Q1234" s="47" t="str">
        <f t="shared" si="6"/>
        <v>EXCESO</v>
      </c>
      <c r="R1234" s="47" t="str">
        <f t="shared" si="7"/>
        <v>EVALUAR REDUCCION</v>
      </c>
      <c r="S1234" s="47">
        <f t="shared" si="8"/>
        <v>0</v>
      </c>
      <c r="T1234" s="48">
        <f t="shared" si="9"/>
        <v>0</v>
      </c>
      <c r="U1234" s="47" t="str">
        <f t="array" ref="U1234">IF(B1234="","",IFERROR(XLOOKUP(B1234,DATA!$B$4:$B$2103,DATA!$M$4:$M$2103,"",0,1),""))</f>
        <v>A</v>
      </c>
      <c r="V1234" s="47" t="str">
        <f t="array" ref="V1234">IF(B1234="","",IFERROR(XLOOKUP(B1234,DATA!$B$4:$B$2103,DATA!$X$4:$X$2103,"",0,1),""))</f>
        <v>SU01B0107</v>
      </c>
      <c r="W1234" s="47" t="str">
        <f t="array" ref="W1234">IF(B1234="","",IFERROR(XLOOKUP(B1234,DATA!$B$4:$B$2103,DATA!$H$4:$H$2103,"",0,1),""))</f>
        <v>CARROCERIA</v>
      </c>
      <c r="X1234" s="47" t="str">
        <f t="shared" si="10"/>
        <v>2-ALTA</v>
      </c>
      <c r="Y1234" s="65" t="str">
        <f t="shared" si="11"/>
        <v/>
      </c>
      <c r="Z1234" s="47" t="str">
        <f t="shared" si="12"/>
        <v/>
      </c>
    </row>
    <row r="1235" ht="15.75" customHeight="1">
      <c r="B1235" s="52">
        <f>IF(DATA!B1235="","",DATA!B1235)</f>
        <v>80120025</v>
      </c>
      <c r="C1235" s="52">
        <f t="array" ref="C1235">IF(B1235="","",IFERROR(XLOOKUP(B1235,DATA!$B$4:$B$2103,DATA!$D$4:$D$2103,"",0,1),""))</f>
        <v>11297629</v>
      </c>
      <c r="D1235" s="52" t="str">
        <f t="array" ref="D1235">IF(B1235="","",IFERROR(XLOOKUP(B1235,DATA!$B$4:$B$2103,DATA!$C$4:$C$2103,"",0,1),""))</f>
        <v>TAPA ACABADO SUPERIOR PUERTA LATERAL IZQUIERDO</v>
      </c>
      <c r="E1235" s="52">
        <f t="array" ref="E1235">IF(B1235="","",IFERROR(XLOOKUP(B1235,DATA!$B$4:$B$2103,DATA!$W$4:$W$2103,"",0,1),""))</f>
        <v>830092963</v>
      </c>
      <c r="F1235" s="52" t="str">
        <f t="array" ref="F1235">IF(B1235="","",IFERROR(XLOOKUP(E1235,PROVEEDORES!$A$2:$A$200,PROVEEDORES!$B$2:$B$200,"NO ENCONTRADO",0,1),""))</f>
        <v>SUPERPOLO S.A.S</v>
      </c>
      <c r="G1235" s="52" t="str">
        <f t="array" ref="G1235">IF(B1235="","",IFERROR(XLOOKUP(B1235,DATA!$B$4:$B$2103,DATA!$L$4:$L$2103,"",0,1),""))</f>
        <v>UND</v>
      </c>
      <c r="H1235" s="52">
        <f t="array" ref="H1235">IF(B1235="","",IFERROR(XLOOKUP(B1235,DATA!$B$4:$B$2103,DATA!$E$4:$E$2103,0,0,1),0))</f>
        <v>3</v>
      </c>
      <c r="I1235" s="53">
        <f t="array" ref="I1235">IF(B1235="","",IFERROR(XLOOKUP(B1235,DATA!$B$4:$B$2103,DATA!$F$4:$F$2103,0,0,1),0))</f>
        <v>13347.71</v>
      </c>
      <c r="J1235" s="53">
        <f t="shared" si="1"/>
        <v>40043.13</v>
      </c>
      <c r="K1235" s="52">
        <f t="array" ref="K1235">IF(B1235="","",IFERROR(XLOOKUP(B1235,DATA!$B$4:$B$2103,DATA!$N$4:$N$2103,0,0,1),0))</f>
        <v>0</v>
      </c>
      <c r="L1235" s="86">
        <f t="shared" si="2"/>
        <v>0</v>
      </c>
      <c r="M1235" s="52">
        <f t="array" ref="M1235">IF(B1235="","",IFERROR(XLOOKUP(B1235,DATA!$B$4:$B$2103,DATA!$P$4:$P$2103,0,0,1),0))</f>
        <v>0</v>
      </c>
      <c r="N1235" s="52">
        <f t="shared" si="3"/>
        <v>0</v>
      </c>
      <c r="O1235" s="52">
        <f t="shared" si="4"/>
        <v>0</v>
      </c>
      <c r="P1235" s="52" t="str">
        <f t="shared" si="5"/>
        <v/>
      </c>
      <c r="Q1235" s="52" t="str">
        <f t="shared" si="6"/>
        <v>EXCESO</v>
      </c>
      <c r="R1235" s="52" t="str">
        <f t="shared" si="7"/>
        <v>EVALUAR REDUCCION</v>
      </c>
      <c r="S1235" s="52">
        <f t="shared" si="8"/>
        <v>0</v>
      </c>
      <c r="T1235" s="53">
        <f t="shared" si="9"/>
        <v>0</v>
      </c>
      <c r="U1235" s="52" t="str">
        <f t="array" ref="U1235">IF(B1235="","",IFERROR(XLOOKUP(B1235,DATA!$B$4:$B$2103,DATA!$M$4:$M$2103,"",0,1),""))</f>
        <v>A</v>
      </c>
      <c r="V1235" s="52" t="str">
        <f t="array" ref="V1235">IF(B1235="","",IFERROR(XLOOKUP(B1235,DATA!$B$4:$B$2103,DATA!$X$4:$X$2103,"",0,1),""))</f>
        <v>SU01B0107</v>
      </c>
      <c r="W1235" s="52" t="str">
        <f t="array" ref="W1235">IF(B1235="","",IFERROR(XLOOKUP(B1235,DATA!$B$4:$B$2103,DATA!$H$4:$H$2103,"",0,1),""))</f>
        <v>CARROCERIA</v>
      </c>
      <c r="X1235" s="52" t="str">
        <f t="shared" si="10"/>
        <v>2-ALTA</v>
      </c>
      <c r="Y1235" s="87" t="str">
        <f t="shared" si="11"/>
        <v/>
      </c>
      <c r="Z1235" s="52" t="str">
        <f t="shared" si="12"/>
        <v/>
      </c>
    </row>
    <row r="1236" ht="15.75" customHeight="1">
      <c r="B1236" s="47">
        <f>IF(DATA!B1236="","",DATA!B1236)</f>
        <v>80120026</v>
      </c>
      <c r="C1236" s="47">
        <f t="array" ref="C1236">IF(B1236="","",IFERROR(XLOOKUP(B1236,DATA!$B$4:$B$2103,DATA!$D$4:$D$2103,"",0,1),""))</f>
        <v>11520758</v>
      </c>
      <c r="D1236" s="47" t="str">
        <f t="array" ref="D1236">IF(B1236="","",IFERROR(XLOOKUP(B1236,DATA!$B$4:$B$2103,DATA!$C$4:$C$2103,"",0,1),""))</f>
        <v>TRABA CERRAMIENTO PORTEZUELAS PEQUEÑO</v>
      </c>
      <c r="E1236" s="47">
        <f t="array" ref="E1236">IF(B1236="","",IFERROR(XLOOKUP(B1236,DATA!$B$4:$B$2103,DATA!$W$4:$W$2103,"",0,1),""))</f>
        <v>900603232</v>
      </c>
      <c r="F1236" s="47" t="str">
        <f t="array" ref="F1236">IF(B1236="","",IFERROR(XLOOKUP(E1236,PROVEEDORES!$A$2:$A$200,PROVEEDORES!$B$2:$B$200,"NO ENCONTRADO",0,1),""))</f>
        <v>COMERCIALIZADORA DE AUTOPARTES E INDUSTRIAL UNIVERSAL SAS</v>
      </c>
      <c r="G1236" s="47" t="str">
        <f t="array" ref="G1236">IF(B1236="","",IFERROR(XLOOKUP(B1236,DATA!$B$4:$B$2103,DATA!$L$4:$L$2103,"",0,1),""))</f>
        <v>UND</v>
      </c>
      <c r="H1236" s="47">
        <f t="array" ref="H1236">IF(B1236="","",IFERROR(XLOOKUP(B1236,DATA!$B$4:$B$2103,DATA!$E$4:$E$2103,0,0,1),0))</f>
        <v>55</v>
      </c>
      <c r="I1236" s="48">
        <f t="array" ref="I1236">IF(B1236="","",IFERROR(XLOOKUP(B1236,DATA!$B$4:$B$2103,DATA!$F$4:$F$2103,0,0,1),0))</f>
        <v>9520</v>
      </c>
      <c r="J1236" s="48">
        <f t="shared" si="1"/>
        <v>523600</v>
      </c>
      <c r="K1236" s="47">
        <f t="array" ref="K1236">IF(B1236="","",IFERROR(XLOOKUP(B1236,DATA!$B$4:$B$2103,DATA!$N$4:$N$2103,0,0,1),0))</f>
        <v>2826</v>
      </c>
      <c r="L1236" s="85">
        <f t="shared" si="2"/>
        <v>7.742465753</v>
      </c>
      <c r="M1236" s="47">
        <f t="array" ref="M1236">IF(B1236="","",IFERROR(XLOOKUP(B1236,DATA!$B$4:$B$2103,DATA!$P$4:$P$2103,0,0,1),0))</f>
        <v>0</v>
      </c>
      <c r="N1236" s="47">
        <f t="shared" si="3"/>
        <v>27</v>
      </c>
      <c r="O1236" s="47">
        <f t="shared" si="4"/>
        <v>81</v>
      </c>
      <c r="P1236" s="47">
        <f t="shared" si="5"/>
        <v>7</v>
      </c>
      <c r="Q1236" s="47" t="str">
        <f t="shared" si="6"/>
        <v>REORDEN INMEDIATO</v>
      </c>
      <c r="R1236" s="47" t="str">
        <f t="shared" si="7"/>
        <v>GENERAR OC EN 24H</v>
      </c>
      <c r="S1236" s="47">
        <f t="shared" si="8"/>
        <v>26</v>
      </c>
      <c r="T1236" s="48">
        <f t="shared" si="9"/>
        <v>247520</v>
      </c>
      <c r="U1236" s="47" t="str">
        <f t="array" ref="U1236">IF(B1236="","",IFERROR(XLOOKUP(B1236,DATA!$B$4:$B$2103,DATA!$M$4:$M$2103,"",0,1),""))</f>
        <v>A</v>
      </c>
      <c r="V1236" s="47" t="str">
        <f t="array" ref="V1236">IF(B1236="","",IFERROR(XLOOKUP(B1236,DATA!$B$4:$B$2103,DATA!$X$4:$X$2103,"",0,1),""))</f>
        <v>SU01D0208</v>
      </c>
      <c r="W1236" s="47" t="str">
        <f t="array" ref="W1236">IF(B1236="","",IFERROR(XLOOKUP(B1236,DATA!$B$4:$B$2103,DATA!$H$4:$H$2103,"",0,1),""))</f>
        <v>CARROCERIA</v>
      </c>
      <c r="X1236" s="47" t="str">
        <f t="shared" si="10"/>
        <v>2-ALTA</v>
      </c>
      <c r="Y1236" s="65" t="str">
        <f t="shared" si="11"/>
        <v/>
      </c>
      <c r="Z1236" s="47" t="str">
        <f t="shared" si="12"/>
        <v/>
      </c>
    </row>
    <row r="1237" ht="15.75" customHeight="1">
      <c r="B1237" s="52">
        <f>IF(DATA!B1237="","",DATA!B1237)</f>
        <v>80120027</v>
      </c>
      <c r="C1237" s="52">
        <f t="array" ref="C1237">IF(B1237="","",IFERROR(XLOOKUP(B1237,DATA!$B$4:$B$2103,DATA!$D$4:$D$2103,"",0,1),""))</f>
        <v>595</v>
      </c>
      <c r="D1237" s="52" t="str">
        <f t="array" ref="D1237">IF(B1237="","",IFERROR(XLOOKUP(B1237,DATA!$B$4:$B$2103,DATA!$C$4:$C$2103,"",0,1),""))</f>
        <v>URETANO GRIS 600 ML</v>
      </c>
      <c r="E1237" s="52">
        <f t="array" ref="E1237">IF(B1237="","",IFERROR(XLOOKUP(B1237,DATA!$B$4:$B$2103,DATA!$W$4:$W$2103,"",0,1),""))</f>
        <v>900449648</v>
      </c>
      <c r="F1237" s="52" t="str">
        <f t="array" ref="F1237">IF(B1237="","",IFERROR(XLOOKUP(E1237,PROVEEDORES!$A$2:$A$200,PROVEEDORES!$B$2:$B$200,"NO ENCONTRADO",0,1),""))</f>
        <v>SUMILOGISTICA S.A.S.</v>
      </c>
      <c r="G1237" s="52" t="str">
        <f t="array" ref="G1237">IF(B1237="","",IFERROR(XLOOKUP(B1237,DATA!$B$4:$B$2103,DATA!$L$4:$L$2103,"",0,1),""))</f>
        <v>UND</v>
      </c>
      <c r="H1237" s="52">
        <f t="array" ref="H1237">IF(B1237="","",IFERROR(XLOOKUP(B1237,DATA!$B$4:$B$2103,DATA!$E$4:$E$2103,0,0,1),0))</f>
        <v>9</v>
      </c>
      <c r="I1237" s="53">
        <f t="array" ref="I1237">IF(B1237="","",IFERROR(XLOOKUP(B1237,DATA!$B$4:$B$2103,DATA!$F$4:$F$2103,0,0,1),0))</f>
        <v>59351.25</v>
      </c>
      <c r="J1237" s="53">
        <f t="shared" si="1"/>
        <v>534161.25</v>
      </c>
      <c r="K1237" s="52">
        <f t="array" ref="K1237">IF(B1237="","",IFERROR(XLOOKUP(B1237,DATA!$B$4:$B$2103,DATA!$N$4:$N$2103,0,0,1),0))</f>
        <v>239</v>
      </c>
      <c r="L1237" s="86">
        <f t="shared" si="2"/>
        <v>0.6547945205</v>
      </c>
      <c r="M1237" s="52">
        <f t="array" ref="M1237">IF(B1237="","",IFERROR(XLOOKUP(B1237,DATA!$B$4:$B$2103,DATA!$P$4:$P$2103,0,0,1),0))</f>
        <v>0</v>
      </c>
      <c r="N1237" s="52">
        <f t="shared" si="3"/>
        <v>2</v>
      </c>
      <c r="O1237" s="52">
        <f t="shared" si="4"/>
        <v>7</v>
      </c>
      <c r="P1237" s="52">
        <f t="shared" si="5"/>
        <v>14</v>
      </c>
      <c r="Q1237" s="52" t="str">
        <f t="shared" si="6"/>
        <v>PRECAUCION</v>
      </c>
      <c r="R1237" s="52" t="str">
        <f t="shared" si="7"/>
        <v>MONITOREAR 48H</v>
      </c>
      <c r="S1237" s="52">
        <f t="shared" si="8"/>
        <v>0</v>
      </c>
      <c r="T1237" s="53">
        <f t="shared" si="9"/>
        <v>0</v>
      </c>
      <c r="U1237" s="52" t="str">
        <f t="array" ref="U1237">IF(B1237="","",IFERROR(XLOOKUP(B1237,DATA!$B$4:$B$2103,DATA!$M$4:$M$2103,"",0,1),""))</f>
        <v>A</v>
      </c>
      <c r="V1237" s="52" t="str">
        <f t="array" ref="V1237">IF(B1237="","",IFERROR(XLOOKUP(B1237,DATA!$B$4:$B$2103,DATA!$X$4:$X$2103,"",0,1),""))</f>
        <v>SU01F0104</v>
      </c>
      <c r="W1237" s="52" t="str">
        <f t="array" ref="W1237">IF(B1237="","",IFERROR(XLOOKUP(B1237,DATA!$B$4:$B$2103,DATA!$H$4:$H$2103,"",0,1),""))</f>
        <v>CARROCERIA</v>
      </c>
      <c r="X1237" s="52" t="str">
        <f t="shared" si="10"/>
        <v>2-ALTA</v>
      </c>
      <c r="Y1237" s="87" t="str">
        <f t="shared" si="11"/>
        <v/>
      </c>
      <c r="Z1237" s="52" t="str">
        <f t="shared" si="12"/>
        <v/>
      </c>
    </row>
    <row r="1238" ht="15.75" customHeight="1">
      <c r="B1238" s="47">
        <f>IF(DATA!B1238="","",DATA!B1238)</f>
        <v>80120028</v>
      </c>
      <c r="C1238" s="47">
        <f t="array" ref="C1238">IF(B1238="","",IFERROR(XLOOKUP(B1238,DATA!$B$4:$B$2103,DATA!$D$4:$D$2103,"",0,1),""))</f>
        <v>11269336</v>
      </c>
      <c r="D1238" s="47" t="str">
        <f t="array" ref="D1238">IF(B1238="","",IFERROR(XLOOKUP(B1238,DATA!$B$4:$B$2103,DATA!$C$4:$C$2103,"",0,1),""))</f>
        <v>VIDRIO CORREDERA PASAJEROS 383*468 MM</v>
      </c>
      <c r="E1238" s="47">
        <f t="array" ref="E1238">IF(B1238="","",IFERROR(XLOOKUP(B1238,DATA!$B$4:$B$2103,DATA!$W$4:$W$2103,"",0,1),""))</f>
        <v>900922557</v>
      </c>
      <c r="F1238" s="47" t="str">
        <f t="array" ref="F1238">IF(B1238="","",IFERROR(XLOOKUP(E1238,PROVEEDORES!$A$2:$A$200,PROVEEDORES!$B$2:$B$200,"NO ENCONTRADO",0,1),""))</f>
        <v>GLOBAL VIDRIO SAS</v>
      </c>
      <c r="G1238" s="47" t="str">
        <f t="array" ref="G1238">IF(B1238="","",IFERROR(XLOOKUP(B1238,DATA!$B$4:$B$2103,DATA!$L$4:$L$2103,"",0,1),""))</f>
        <v>UND</v>
      </c>
      <c r="H1238" s="47">
        <f t="array" ref="H1238">IF(B1238="","",IFERROR(XLOOKUP(B1238,DATA!$B$4:$B$2103,DATA!$E$4:$E$2103,0,0,1),0))</f>
        <v>8</v>
      </c>
      <c r="I1238" s="48">
        <f t="array" ref="I1238">IF(B1238="","",IFERROR(XLOOKUP(B1238,DATA!$B$4:$B$2103,DATA!$F$4:$F$2103,0,0,1),0))</f>
        <v>18030.82</v>
      </c>
      <c r="J1238" s="48">
        <f t="shared" si="1"/>
        <v>144246.56</v>
      </c>
      <c r="K1238" s="47">
        <f t="array" ref="K1238">IF(B1238="","",IFERROR(XLOOKUP(B1238,DATA!$B$4:$B$2103,DATA!$N$4:$N$2103,0,0,1),0))</f>
        <v>9</v>
      </c>
      <c r="L1238" s="85">
        <f t="shared" si="2"/>
        <v>0.02465753425</v>
      </c>
      <c r="M1238" s="47">
        <f t="array" ref="M1238">IF(B1238="","",IFERROR(XLOOKUP(B1238,DATA!$B$4:$B$2103,DATA!$P$4:$P$2103,0,0,1),0))</f>
        <v>0</v>
      </c>
      <c r="N1238" s="47">
        <f t="shared" si="3"/>
        <v>0</v>
      </c>
      <c r="O1238" s="47">
        <f t="shared" si="4"/>
        <v>0</v>
      </c>
      <c r="P1238" s="47">
        <f t="shared" si="5"/>
        <v>324</v>
      </c>
      <c r="Q1238" s="47" t="str">
        <f t="shared" si="6"/>
        <v>EXCESO</v>
      </c>
      <c r="R1238" s="47" t="str">
        <f t="shared" si="7"/>
        <v>EVALUAR REDUCCION</v>
      </c>
      <c r="S1238" s="47">
        <f t="shared" si="8"/>
        <v>0</v>
      </c>
      <c r="T1238" s="48">
        <f t="shared" si="9"/>
        <v>0</v>
      </c>
      <c r="U1238" s="47" t="str">
        <f t="array" ref="U1238">IF(B1238="","",IFERROR(XLOOKUP(B1238,DATA!$B$4:$B$2103,DATA!$M$4:$M$2103,"",0,1),""))</f>
        <v>B</v>
      </c>
      <c r="V1238" s="47" t="str">
        <f t="array" ref="V1238">IF(B1238="","",IFERROR(XLOOKUP(B1238,DATA!$B$4:$B$2103,DATA!$X$4:$X$2103,"",0,1),""))</f>
        <v>AREA 2</v>
      </c>
      <c r="W1238" s="47" t="str">
        <f t="array" ref="W1238">IF(B1238="","",IFERROR(XLOOKUP(B1238,DATA!$B$4:$B$2103,DATA!$H$4:$H$2103,"",0,1),""))</f>
        <v>CARROCERIA</v>
      </c>
      <c r="X1238" s="47" t="str">
        <f t="shared" si="10"/>
        <v>3-MEDIA</v>
      </c>
      <c r="Y1238" s="65" t="str">
        <f t="shared" si="11"/>
        <v/>
      </c>
      <c r="Z1238" s="47" t="str">
        <f t="shared" si="12"/>
        <v/>
      </c>
    </row>
    <row r="1239" ht="15.75" customHeight="1">
      <c r="B1239" s="52">
        <f>IF(DATA!B1239="","",DATA!B1239)</f>
        <v>80120029</v>
      </c>
      <c r="C1239" s="52">
        <f t="array" ref="C1239">IF(B1239="","",IFERROR(XLOOKUP(B1239,DATA!$B$4:$B$2103,DATA!$D$4:$D$2103,"",0,1),""))</f>
        <v>11270095</v>
      </c>
      <c r="D1239" s="52" t="str">
        <f t="array" ref="D1239">IF(B1239="","",IFERROR(XLOOKUP(B1239,DATA!$B$4:$B$2103,DATA!$C$4:$C$2103,"",0,1),""))</f>
        <v>VIDRIO CORREDERA PASAJEROS 383*498 MM</v>
      </c>
      <c r="E1239" s="52">
        <f t="array" ref="E1239">IF(B1239="","",IFERROR(XLOOKUP(B1239,DATA!$B$4:$B$2103,DATA!$W$4:$W$2103,"",0,1),""))</f>
        <v>900922557</v>
      </c>
      <c r="F1239" s="52" t="str">
        <f t="array" ref="F1239">IF(B1239="","",IFERROR(XLOOKUP(E1239,PROVEEDORES!$A$2:$A$200,PROVEEDORES!$B$2:$B$200,"NO ENCONTRADO",0,1),""))</f>
        <v>GLOBAL VIDRIO SAS</v>
      </c>
      <c r="G1239" s="52" t="str">
        <f t="array" ref="G1239">IF(B1239="","",IFERROR(XLOOKUP(B1239,DATA!$B$4:$B$2103,DATA!$L$4:$L$2103,"",0,1),""))</f>
        <v>UND</v>
      </c>
      <c r="H1239" s="52">
        <f t="array" ref="H1239">IF(B1239="","",IFERROR(XLOOKUP(B1239,DATA!$B$4:$B$2103,DATA!$E$4:$E$2103,0,0,1),0))</f>
        <v>2</v>
      </c>
      <c r="I1239" s="53">
        <f t="array" ref="I1239">IF(B1239="","",IFERROR(XLOOKUP(B1239,DATA!$B$4:$B$2103,DATA!$F$4:$F$2103,0,0,1),0))</f>
        <v>19218.01</v>
      </c>
      <c r="J1239" s="53">
        <f t="shared" si="1"/>
        <v>38436.02</v>
      </c>
      <c r="K1239" s="52">
        <f t="array" ref="K1239">IF(B1239="","",IFERROR(XLOOKUP(B1239,DATA!$B$4:$B$2103,DATA!$N$4:$N$2103,0,0,1),0))</f>
        <v>23</v>
      </c>
      <c r="L1239" s="86">
        <f t="shared" si="2"/>
        <v>0.06301369863</v>
      </c>
      <c r="M1239" s="52">
        <f t="array" ref="M1239">IF(B1239="","",IFERROR(XLOOKUP(B1239,DATA!$B$4:$B$2103,DATA!$P$4:$P$2103,0,0,1),0))</f>
        <v>0</v>
      </c>
      <c r="N1239" s="52">
        <f t="shared" si="3"/>
        <v>0</v>
      </c>
      <c r="O1239" s="52">
        <f t="shared" si="4"/>
        <v>0</v>
      </c>
      <c r="P1239" s="52">
        <f t="shared" si="5"/>
        <v>32</v>
      </c>
      <c r="Q1239" s="52" t="str">
        <f t="shared" si="6"/>
        <v>OPTIMO</v>
      </c>
      <c r="R1239" s="52" t="str">
        <f t="shared" si="7"/>
        <v>NIVEL OPTIMO</v>
      </c>
      <c r="S1239" s="52">
        <f t="shared" si="8"/>
        <v>0</v>
      </c>
      <c r="T1239" s="53">
        <f t="shared" si="9"/>
        <v>0</v>
      </c>
      <c r="U1239" s="52" t="str">
        <f t="array" ref="U1239">IF(B1239="","",IFERROR(XLOOKUP(B1239,DATA!$B$4:$B$2103,DATA!$M$4:$M$2103,"",0,1),""))</f>
        <v>A</v>
      </c>
      <c r="V1239" s="52" t="str">
        <f t="array" ref="V1239">IF(B1239="","",IFERROR(XLOOKUP(B1239,DATA!$B$4:$B$2103,DATA!$X$4:$X$2103,"",0,1),""))</f>
        <v>A1 SUPERPO</v>
      </c>
      <c r="W1239" s="52" t="str">
        <f t="array" ref="W1239">IF(B1239="","",IFERROR(XLOOKUP(B1239,DATA!$B$4:$B$2103,DATA!$H$4:$H$2103,"",0,1),""))</f>
        <v>CARROCERIA</v>
      </c>
      <c r="X1239" s="52" t="str">
        <f t="shared" si="10"/>
        <v>2-ALTA</v>
      </c>
      <c r="Y1239" s="87" t="str">
        <f t="shared" si="11"/>
        <v/>
      </c>
      <c r="Z1239" s="52" t="str">
        <f t="shared" si="12"/>
        <v/>
      </c>
    </row>
    <row r="1240" ht="15.75" customHeight="1">
      <c r="B1240" s="47">
        <f>IF(DATA!B1240="","",DATA!B1240)</f>
        <v>80120030</v>
      </c>
      <c r="C1240" s="47">
        <f t="array" ref="C1240">IF(B1240="","",IFERROR(XLOOKUP(B1240,DATA!$B$4:$B$2103,DATA!$D$4:$D$2103,"",0,1),""))</f>
        <v>11267504</v>
      </c>
      <c r="D1240" s="47" t="str">
        <f t="array" ref="D1240">IF(B1240="","",IFERROR(XLOOKUP(B1240,DATA!$B$4:$B$2103,DATA!$C$4:$C$2103,"",0,1),""))</f>
        <v>VIDRIO CORREDERA PASAJEROS 383*689 MM</v>
      </c>
      <c r="E1240" s="47">
        <f t="array" ref="E1240">IF(B1240="","",IFERROR(XLOOKUP(B1240,DATA!$B$4:$B$2103,DATA!$W$4:$W$2103,"",0,1),""))</f>
        <v>900922557</v>
      </c>
      <c r="F1240" s="47" t="str">
        <f t="array" ref="F1240">IF(B1240="","",IFERROR(XLOOKUP(E1240,PROVEEDORES!$A$2:$A$200,PROVEEDORES!$B$2:$B$200,"NO ENCONTRADO",0,1),""))</f>
        <v>GLOBAL VIDRIO SAS</v>
      </c>
      <c r="G1240" s="47" t="str">
        <f t="array" ref="G1240">IF(B1240="","",IFERROR(XLOOKUP(B1240,DATA!$B$4:$B$2103,DATA!$L$4:$L$2103,"",0,1),""))</f>
        <v>UND</v>
      </c>
      <c r="H1240" s="47">
        <f t="array" ref="H1240">IF(B1240="","",IFERROR(XLOOKUP(B1240,DATA!$B$4:$B$2103,DATA!$E$4:$E$2103,0,0,1),0))</f>
        <v>0</v>
      </c>
      <c r="I1240" s="48">
        <f t="array" ref="I1240">IF(B1240="","",IFERROR(XLOOKUP(B1240,DATA!$B$4:$B$2103,DATA!$F$4:$F$2103,0,0,1),0))</f>
        <v>39371.15</v>
      </c>
      <c r="J1240" s="48">
        <f t="shared" si="1"/>
        <v>0</v>
      </c>
      <c r="K1240" s="47">
        <f t="array" ref="K1240">IF(B1240="","",IFERROR(XLOOKUP(B1240,DATA!$B$4:$B$2103,DATA!$N$4:$N$2103,0,0,1),0))</f>
        <v>225</v>
      </c>
      <c r="L1240" s="85">
        <f t="shared" si="2"/>
        <v>0.6164383562</v>
      </c>
      <c r="M1240" s="47">
        <f t="array" ref="M1240">IF(B1240="","",IFERROR(XLOOKUP(B1240,DATA!$B$4:$B$2103,DATA!$P$4:$P$2103,0,0,1),0))</f>
        <v>0</v>
      </c>
      <c r="N1240" s="47">
        <f t="shared" si="3"/>
        <v>2</v>
      </c>
      <c r="O1240" s="47">
        <f t="shared" si="4"/>
        <v>6</v>
      </c>
      <c r="P1240" s="47">
        <f t="shared" si="5"/>
        <v>0</v>
      </c>
      <c r="Q1240" s="47" t="str">
        <f t="shared" si="6"/>
        <v>CRITICO</v>
      </c>
      <c r="R1240" s="47" t="str">
        <f t="shared" si="7"/>
        <v>PEDIR INMEDIATAMENTE</v>
      </c>
      <c r="S1240" s="47">
        <f t="shared" si="8"/>
        <v>6</v>
      </c>
      <c r="T1240" s="48">
        <f t="shared" si="9"/>
        <v>236226.9</v>
      </c>
      <c r="U1240" s="47" t="str">
        <f t="array" ref="U1240">IF(B1240="","",IFERROR(XLOOKUP(B1240,DATA!$B$4:$B$2103,DATA!$M$4:$M$2103,"",0,1),""))</f>
        <v>A</v>
      </c>
      <c r="V1240" s="47" t="str">
        <f t="array" ref="V1240">IF(B1240="","",IFERROR(XLOOKUP(B1240,DATA!$B$4:$B$2103,DATA!$X$4:$X$2103,"",0,1),""))</f>
        <v>AREA 2</v>
      </c>
      <c r="W1240" s="47" t="str">
        <f t="array" ref="W1240">IF(B1240="","",IFERROR(XLOOKUP(B1240,DATA!$B$4:$B$2103,DATA!$H$4:$H$2103,"",0,1),""))</f>
        <v>CARROCERIA</v>
      </c>
      <c r="X1240" s="47" t="str">
        <f t="shared" si="10"/>
        <v>1-MAXIMA</v>
      </c>
      <c r="Y1240" s="65">
        <f t="shared" si="11"/>
        <v>225.0124</v>
      </c>
      <c r="Z1240" s="47">
        <f t="shared" si="12"/>
        <v>80120030</v>
      </c>
    </row>
    <row r="1241" ht="15.75" customHeight="1">
      <c r="B1241" s="52">
        <f>IF(DATA!B1241="","",DATA!B1241)</f>
        <v>80120031</v>
      </c>
      <c r="C1241" s="52">
        <f t="array" ref="C1241">IF(B1241="","",IFERROR(XLOOKUP(B1241,DATA!$B$4:$B$2103,DATA!$D$4:$D$2103,"",0,1),""))</f>
        <v>11299634</v>
      </c>
      <c r="D1241" s="52" t="str">
        <f t="array" ref="D1241">IF(B1241="","",IFERROR(XLOOKUP(B1241,DATA!$B$4:$B$2103,DATA!$C$4:$C$2103,"",0,1),""))</f>
        <v>VIDRIO DE LA PUERTA DE EMERGENCIA TRASERA 878*838 MM</v>
      </c>
      <c r="E1241" s="52">
        <f t="array" ref="E1241">IF(B1241="","",IFERROR(XLOOKUP(B1241,DATA!$B$4:$B$2103,DATA!$W$4:$W$2103,"",0,1),""))</f>
        <v>900922557</v>
      </c>
      <c r="F1241" s="52" t="str">
        <f t="array" ref="F1241">IF(B1241="","",IFERROR(XLOOKUP(E1241,PROVEEDORES!$A$2:$A$200,PROVEEDORES!$B$2:$B$200,"NO ENCONTRADO",0,1),""))</f>
        <v>GLOBAL VIDRIO SAS</v>
      </c>
      <c r="G1241" s="52" t="str">
        <f t="array" ref="G1241">IF(B1241="","",IFERROR(XLOOKUP(B1241,DATA!$B$4:$B$2103,DATA!$L$4:$L$2103,"",0,1),""))</f>
        <v>UND</v>
      </c>
      <c r="H1241" s="52">
        <f t="array" ref="H1241">IF(B1241="","",IFERROR(XLOOKUP(B1241,DATA!$B$4:$B$2103,DATA!$E$4:$E$2103,0,0,1),0))</f>
        <v>1</v>
      </c>
      <c r="I1241" s="53">
        <f t="array" ref="I1241">IF(B1241="","",IFERROR(XLOOKUP(B1241,DATA!$B$4:$B$2103,DATA!$F$4:$F$2103,0,0,1),0))</f>
        <v>121431.2</v>
      </c>
      <c r="J1241" s="53">
        <f t="shared" si="1"/>
        <v>121431.2</v>
      </c>
      <c r="K1241" s="52">
        <f t="array" ref="K1241">IF(B1241="","",IFERROR(XLOOKUP(B1241,DATA!$B$4:$B$2103,DATA!$N$4:$N$2103,0,0,1),0))</f>
        <v>62</v>
      </c>
      <c r="L1241" s="86">
        <f t="shared" si="2"/>
        <v>0.1698630137</v>
      </c>
      <c r="M1241" s="52">
        <f t="array" ref="M1241">IF(B1241="","",IFERROR(XLOOKUP(B1241,DATA!$B$4:$B$2103,DATA!$P$4:$P$2103,0,0,1),0))</f>
        <v>0</v>
      </c>
      <c r="N1241" s="52">
        <f t="shared" si="3"/>
        <v>1</v>
      </c>
      <c r="O1241" s="52">
        <f t="shared" si="4"/>
        <v>2</v>
      </c>
      <c r="P1241" s="52">
        <f t="shared" si="5"/>
        <v>6</v>
      </c>
      <c r="Q1241" s="52" t="str">
        <f t="shared" si="6"/>
        <v>REORDEN INMEDIATO</v>
      </c>
      <c r="R1241" s="52" t="str">
        <f t="shared" si="7"/>
        <v>GENERAR OC EN 24H</v>
      </c>
      <c r="S1241" s="52">
        <f t="shared" si="8"/>
        <v>1</v>
      </c>
      <c r="T1241" s="53">
        <f t="shared" si="9"/>
        <v>121431.2</v>
      </c>
      <c r="U1241" s="52" t="str">
        <f t="array" ref="U1241">IF(B1241="","",IFERROR(XLOOKUP(B1241,DATA!$B$4:$B$2103,DATA!$M$4:$M$2103,"",0,1),""))</f>
        <v>A</v>
      </c>
      <c r="V1241" s="52" t="str">
        <f t="array" ref="V1241">IF(B1241="","",IFERROR(XLOOKUP(B1241,DATA!$B$4:$B$2103,DATA!$X$4:$X$2103,"",0,1),""))</f>
        <v>AREA 2</v>
      </c>
      <c r="W1241" s="52" t="str">
        <f t="array" ref="W1241">IF(B1241="","",IFERROR(XLOOKUP(B1241,DATA!$B$4:$B$2103,DATA!$H$4:$H$2103,"",0,1),""))</f>
        <v>CARROCERIA</v>
      </c>
      <c r="X1241" s="52" t="str">
        <f t="shared" si="10"/>
        <v>2-ALTA</v>
      </c>
      <c r="Y1241" s="87" t="str">
        <f t="shared" si="11"/>
        <v/>
      </c>
      <c r="Z1241" s="52" t="str">
        <f t="shared" si="12"/>
        <v/>
      </c>
    </row>
    <row r="1242" ht="15.75" customHeight="1">
      <c r="B1242" s="47">
        <f>IF(DATA!B1242="","",DATA!B1242)</f>
        <v>80120032</v>
      </c>
      <c r="C1242" s="47">
        <f t="array" ref="C1242">IF(B1242="","",IFERROR(XLOOKUP(B1242,DATA!$B$4:$B$2103,DATA!$D$4:$D$2103,"",0,1),""))</f>
        <v>11297956</v>
      </c>
      <c r="D1242" s="47" t="str">
        <f t="array" ref="D1242">IF(B1242="","",IFERROR(XLOOKUP(B1242,DATA!$B$4:$B$2103,DATA!$C$4:$C$2103,"",0,1),""))</f>
        <v>VIDRIO FIJO PUERTA EMERGENCIA 878*1463 MM</v>
      </c>
      <c r="E1242" s="47">
        <f t="array" ref="E1242">IF(B1242="","",IFERROR(XLOOKUP(B1242,DATA!$B$4:$B$2103,DATA!$W$4:$W$2103,"",0,1),""))</f>
        <v>900922557</v>
      </c>
      <c r="F1242" s="47" t="str">
        <f t="array" ref="F1242">IF(B1242="","",IFERROR(XLOOKUP(E1242,PROVEEDORES!$A$2:$A$200,PROVEEDORES!$B$2:$B$200,"NO ENCONTRADO",0,1),""))</f>
        <v>GLOBAL VIDRIO SAS</v>
      </c>
      <c r="G1242" s="47" t="str">
        <f t="array" ref="G1242">IF(B1242="","",IFERROR(XLOOKUP(B1242,DATA!$B$4:$B$2103,DATA!$L$4:$L$2103,"",0,1),""))</f>
        <v>UND</v>
      </c>
      <c r="H1242" s="47">
        <f t="array" ref="H1242">IF(B1242="","",IFERROR(XLOOKUP(B1242,DATA!$B$4:$B$2103,DATA!$E$4:$E$2103,0,0,1),0))</f>
        <v>3</v>
      </c>
      <c r="I1242" s="48">
        <f t="array" ref="I1242">IF(B1242="","",IFERROR(XLOOKUP(B1242,DATA!$B$4:$B$2103,DATA!$F$4:$F$2103,0,0,1),0))</f>
        <v>308127.9</v>
      </c>
      <c r="J1242" s="48">
        <f t="shared" si="1"/>
        <v>924383.7</v>
      </c>
      <c r="K1242" s="47">
        <f t="array" ref="K1242">IF(B1242="","",IFERROR(XLOOKUP(B1242,DATA!$B$4:$B$2103,DATA!$N$4:$N$2103,0,0,1),0))</f>
        <v>59</v>
      </c>
      <c r="L1242" s="85">
        <f t="shared" si="2"/>
        <v>0.1616438356</v>
      </c>
      <c r="M1242" s="47">
        <f t="array" ref="M1242">IF(B1242="","",IFERROR(XLOOKUP(B1242,DATA!$B$4:$B$2103,DATA!$P$4:$P$2103,0,0,1),0))</f>
        <v>0</v>
      </c>
      <c r="N1242" s="47">
        <f t="shared" si="3"/>
        <v>1</v>
      </c>
      <c r="O1242" s="47">
        <f t="shared" si="4"/>
        <v>2</v>
      </c>
      <c r="P1242" s="47">
        <f t="shared" si="5"/>
        <v>19</v>
      </c>
      <c r="Q1242" s="47" t="str">
        <f t="shared" si="6"/>
        <v>PRECAUCION</v>
      </c>
      <c r="R1242" s="47" t="str">
        <f t="shared" si="7"/>
        <v>MONITOREAR 48H</v>
      </c>
      <c r="S1242" s="47">
        <f t="shared" si="8"/>
        <v>0</v>
      </c>
      <c r="T1242" s="48">
        <f t="shared" si="9"/>
        <v>0</v>
      </c>
      <c r="U1242" s="47" t="str">
        <f t="array" ref="U1242">IF(B1242="","",IFERROR(XLOOKUP(B1242,DATA!$B$4:$B$2103,DATA!$M$4:$M$2103,"",0,1),""))</f>
        <v>A</v>
      </c>
      <c r="V1242" s="47" t="str">
        <f t="array" ref="V1242">IF(B1242="","",IFERROR(XLOOKUP(B1242,DATA!$B$4:$B$2103,DATA!$X$4:$X$2103,"",0,1),""))</f>
        <v>AREA 2</v>
      </c>
      <c r="W1242" s="47" t="str">
        <f t="array" ref="W1242">IF(B1242="","",IFERROR(XLOOKUP(B1242,DATA!$B$4:$B$2103,DATA!$H$4:$H$2103,"",0,1),""))</f>
        <v>CARROCERIA</v>
      </c>
      <c r="X1242" s="47" t="str">
        <f t="shared" si="10"/>
        <v>2-ALTA</v>
      </c>
      <c r="Y1242" s="65" t="str">
        <f t="shared" si="11"/>
        <v/>
      </c>
      <c r="Z1242" s="47" t="str">
        <f t="shared" si="12"/>
        <v/>
      </c>
    </row>
    <row r="1243" ht="15.75" customHeight="1">
      <c r="B1243" s="52">
        <f>IF(DATA!B1243="","",DATA!B1243)</f>
        <v>80120033</v>
      </c>
      <c r="C1243" s="52">
        <f t="array" ref="C1243">IF(B1243="","",IFERROR(XLOOKUP(B1243,DATA!$B$4:$B$2103,DATA!$D$4:$D$2103,"",0,1),""))</f>
        <v>11298041</v>
      </c>
      <c r="D1243" s="52" t="str">
        <f t="array" ref="D1243">IF(B1243="","",IFERROR(XLOOKUP(B1243,DATA!$B$4:$B$2103,DATA!$C$4:$C$2103,"",0,1),""))</f>
        <v>VIDRIO MOVIL PUERTA EMERGENCIA 376*860 MM</v>
      </c>
      <c r="E1243" s="52">
        <f t="array" ref="E1243">IF(B1243="","",IFERROR(XLOOKUP(B1243,DATA!$B$4:$B$2103,DATA!$W$4:$W$2103,"",0,1),""))</f>
        <v>900922557</v>
      </c>
      <c r="F1243" s="52" t="str">
        <f t="array" ref="F1243">IF(B1243="","",IFERROR(XLOOKUP(E1243,PROVEEDORES!$A$2:$A$200,PROVEEDORES!$B$2:$B$200,"NO ENCONTRADO",0,1),""))</f>
        <v>GLOBAL VIDRIO SAS</v>
      </c>
      <c r="G1243" s="52" t="str">
        <f t="array" ref="G1243">IF(B1243="","",IFERROR(XLOOKUP(B1243,DATA!$B$4:$B$2103,DATA!$L$4:$L$2103,"",0,1),""))</f>
        <v>UND</v>
      </c>
      <c r="H1243" s="52">
        <f t="array" ref="H1243">IF(B1243="","",IFERROR(XLOOKUP(B1243,DATA!$B$4:$B$2103,DATA!$E$4:$E$2103,0,0,1),0))</f>
        <v>2</v>
      </c>
      <c r="I1243" s="53">
        <f t="array" ref="I1243">IF(B1243="","",IFERROR(XLOOKUP(B1243,DATA!$B$4:$B$2103,DATA!$F$4:$F$2103,0,0,1),0))</f>
        <v>37842</v>
      </c>
      <c r="J1243" s="53">
        <f t="shared" si="1"/>
        <v>75684</v>
      </c>
      <c r="K1243" s="52">
        <f t="array" ref="K1243">IF(B1243="","",IFERROR(XLOOKUP(B1243,DATA!$B$4:$B$2103,DATA!$N$4:$N$2103,0,0,1),0))</f>
        <v>47</v>
      </c>
      <c r="L1243" s="86">
        <f t="shared" si="2"/>
        <v>0.1287671233</v>
      </c>
      <c r="M1243" s="52">
        <f t="array" ref="M1243">IF(B1243="","",IFERROR(XLOOKUP(B1243,DATA!$B$4:$B$2103,DATA!$P$4:$P$2103,0,0,1),0))</f>
        <v>0</v>
      </c>
      <c r="N1243" s="52">
        <f t="shared" si="3"/>
        <v>0</v>
      </c>
      <c r="O1243" s="52">
        <f t="shared" si="4"/>
        <v>1</v>
      </c>
      <c r="P1243" s="52">
        <f t="shared" si="5"/>
        <v>16</v>
      </c>
      <c r="Q1243" s="52" t="str">
        <f t="shared" si="6"/>
        <v>PRECAUCION</v>
      </c>
      <c r="R1243" s="52" t="str">
        <f t="shared" si="7"/>
        <v>MONITOREAR 48H</v>
      </c>
      <c r="S1243" s="52">
        <f t="shared" si="8"/>
        <v>0</v>
      </c>
      <c r="T1243" s="53">
        <f t="shared" si="9"/>
        <v>0</v>
      </c>
      <c r="U1243" s="52" t="str">
        <f t="array" ref="U1243">IF(B1243="","",IFERROR(XLOOKUP(B1243,DATA!$B$4:$B$2103,DATA!$M$4:$M$2103,"",0,1),""))</f>
        <v>A</v>
      </c>
      <c r="V1243" s="52" t="str">
        <f t="array" ref="V1243">IF(B1243="","",IFERROR(XLOOKUP(B1243,DATA!$B$4:$B$2103,DATA!$X$4:$X$2103,"",0,1),""))</f>
        <v>AREA 2</v>
      </c>
      <c r="W1243" s="52" t="str">
        <f t="array" ref="W1243">IF(B1243="","",IFERROR(XLOOKUP(B1243,DATA!$B$4:$B$2103,DATA!$H$4:$H$2103,"",0,1),""))</f>
        <v>CARROCERIA</v>
      </c>
      <c r="X1243" s="52" t="str">
        <f t="shared" si="10"/>
        <v>2-ALTA</v>
      </c>
      <c r="Y1243" s="87" t="str">
        <f t="shared" si="11"/>
        <v/>
      </c>
      <c r="Z1243" s="52" t="str">
        <f t="shared" si="12"/>
        <v/>
      </c>
    </row>
    <row r="1244" ht="15.75" customHeight="1">
      <c r="B1244" s="47">
        <f>IF(DATA!B1244="","",DATA!B1244)</f>
        <v>80120034</v>
      </c>
      <c r="C1244" s="47">
        <f t="array" ref="C1244">IF(B1244="","",IFERROR(XLOOKUP(B1244,DATA!$B$4:$B$2103,DATA!$D$4:$D$2103,"",0,1),""))</f>
        <v>11298204</v>
      </c>
      <c r="D1244" s="47" t="str">
        <f t="array" ref="D1244">IF(B1244="","",IFERROR(XLOOKUP(B1244,DATA!$B$4:$B$2103,DATA!$C$4:$C$2103,"",0,1),""))</f>
        <v>VIDRIO MOVIL TRASERO VENTANA CONDUCTOR 468*922 MM</v>
      </c>
      <c r="E1244" s="47">
        <f t="array" ref="E1244">IF(B1244="","",IFERROR(XLOOKUP(B1244,DATA!$B$4:$B$2103,DATA!$W$4:$W$2103,"",0,1),""))</f>
        <v>900922557</v>
      </c>
      <c r="F1244" s="47" t="str">
        <f t="array" ref="F1244">IF(B1244="","",IFERROR(XLOOKUP(E1244,PROVEEDORES!$A$2:$A$200,PROVEEDORES!$B$2:$B$200,"NO ENCONTRADO",0,1),""))</f>
        <v>GLOBAL VIDRIO SAS</v>
      </c>
      <c r="G1244" s="47" t="str">
        <f t="array" ref="G1244">IF(B1244="","",IFERROR(XLOOKUP(B1244,DATA!$B$4:$B$2103,DATA!$L$4:$L$2103,"",0,1),""))</f>
        <v>UND</v>
      </c>
      <c r="H1244" s="47">
        <f t="array" ref="H1244">IF(B1244="","",IFERROR(XLOOKUP(B1244,DATA!$B$4:$B$2103,DATA!$E$4:$E$2103,0,0,1),0))</f>
        <v>2</v>
      </c>
      <c r="I1244" s="48">
        <f t="array" ref="I1244">IF(B1244="","",IFERROR(XLOOKUP(B1244,DATA!$B$4:$B$2103,DATA!$F$4:$F$2103,0,0,1),0))</f>
        <v>55921.93</v>
      </c>
      <c r="J1244" s="48">
        <f t="shared" si="1"/>
        <v>111843.86</v>
      </c>
      <c r="K1244" s="47">
        <f t="array" ref="K1244">IF(B1244="","",IFERROR(XLOOKUP(B1244,DATA!$B$4:$B$2103,DATA!$N$4:$N$2103,0,0,1),0))</f>
        <v>23</v>
      </c>
      <c r="L1244" s="85">
        <f t="shared" si="2"/>
        <v>0.06301369863</v>
      </c>
      <c r="M1244" s="47">
        <f t="array" ref="M1244">IF(B1244="","",IFERROR(XLOOKUP(B1244,DATA!$B$4:$B$2103,DATA!$P$4:$P$2103,0,0,1),0))</f>
        <v>0</v>
      </c>
      <c r="N1244" s="47">
        <f t="shared" si="3"/>
        <v>0</v>
      </c>
      <c r="O1244" s="47">
        <f t="shared" si="4"/>
        <v>0</v>
      </c>
      <c r="P1244" s="47">
        <f t="shared" si="5"/>
        <v>32</v>
      </c>
      <c r="Q1244" s="47" t="str">
        <f t="shared" si="6"/>
        <v>OPTIMO</v>
      </c>
      <c r="R1244" s="47" t="str">
        <f t="shared" si="7"/>
        <v>NIVEL OPTIMO</v>
      </c>
      <c r="S1244" s="47">
        <f t="shared" si="8"/>
        <v>0</v>
      </c>
      <c r="T1244" s="48">
        <f t="shared" si="9"/>
        <v>0</v>
      </c>
      <c r="U1244" s="47" t="str">
        <f t="array" ref="U1244">IF(B1244="","",IFERROR(XLOOKUP(B1244,DATA!$B$4:$B$2103,DATA!$M$4:$M$2103,"",0,1),""))</f>
        <v>A</v>
      </c>
      <c r="V1244" s="47" t="str">
        <f t="array" ref="V1244">IF(B1244="","",IFERROR(XLOOKUP(B1244,DATA!$B$4:$B$2103,DATA!$X$4:$X$2103,"",0,1),""))</f>
        <v>SU01A1</v>
      </c>
      <c r="W1244" s="47" t="str">
        <f t="array" ref="W1244">IF(B1244="","",IFERROR(XLOOKUP(B1244,DATA!$B$4:$B$2103,DATA!$H$4:$H$2103,"",0,1),""))</f>
        <v>CARROCERIA</v>
      </c>
      <c r="X1244" s="47" t="str">
        <f t="shared" si="10"/>
        <v>2-ALTA</v>
      </c>
      <c r="Y1244" s="65" t="str">
        <f t="shared" si="11"/>
        <v/>
      </c>
      <c r="Z1244" s="47" t="str">
        <f t="shared" si="12"/>
        <v/>
      </c>
    </row>
    <row r="1245" ht="15.75" customHeight="1">
      <c r="B1245" s="52">
        <f>IF(DATA!B1245="","",DATA!B1245)</f>
        <v>80120035</v>
      </c>
      <c r="C1245" s="52">
        <f t="array" ref="C1245">IF(B1245="","",IFERROR(XLOOKUP(B1245,DATA!$B$4:$B$2103,DATA!$D$4:$D$2103,"",0,1),""))</f>
        <v>11298206</v>
      </c>
      <c r="D1245" s="52" t="str">
        <f t="array" ref="D1245">IF(B1245="","",IFERROR(XLOOKUP(B1245,DATA!$B$4:$B$2103,DATA!$C$4:$C$2103,"",0,1),""))</f>
        <v>VIDRIO MOVIL TRASERO VENTANA CONDUCTOR 468*923</v>
      </c>
      <c r="E1245" s="52">
        <f t="array" ref="E1245">IF(B1245="","",IFERROR(XLOOKUP(B1245,DATA!$B$4:$B$2103,DATA!$W$4:$W$2103,"",0,1),""))</f>
        <v>900922557</v>
      </c>
      <c r="F1245" s="52" t="str">
        <f t="array" ref="F1245">IF(B1245="","",IFERROR(XLOOKUP(E1245,PROVEEDORES!$A$2:$A$200,PROVEEDORES!$B$2:$B$200,"NO ENCONTRADO",0,1),""))</f>
        <v>GLOBAL VIDRIO SAS</v>
      </c>
      <c r="G1245" s="52" t="str">
        <f t="array" ref="G1245">IF(B1245="","",IFERROR(XLOOKUP(B1245,DATA!$B$4:$B$2103,DATA!$L$4:$L$2103,"",0,1),""))</f>
        <v>UND</v>
      </c>
      <c r="H1245" s="52">
        <f t="array" ref="H1245">IF(B1245="","",IFERROR(XLOOKUP(B1245,DATA!$B$4:$B$2103,DATA!$E$4:$E$2103,0,0,1),0))</f>
        <v>2</v>
      </c>
      <c r="I1245" s="53">
        <f t="array" ref="I1245">IF(B1245="","",IFERROR(XLOOKUP(B1245,DATA!$B$4:$B$2103,DATA!$F$4:$F$2103,0,0,1),0))</f>
        <v>59661.05</v>
      </c>
      <c r="J1245" s="53">
        <f t="shared" si="1"/>
        <v>119322.1</v>
      </c>
      <c r="K1245" s="52">
        <f t="array" ref="K1245">IF(B1245="","",IFERROR(XLOOKUP(B1245,DATA!$B$4:$B$2103,DATA!$N$4:$N$2103,0,0,1),0))</f>
        <v>79</v>
      </c>
      <c r="L1245" s="86">
        <f t="shared" si="2"/>
        <v>0.2164383562</v>
      </c>
      <c r="M1245" s="52">
        <f t="array" ref="M1245">IF(B1245="","",IFERROR(XLOOKUP(B1245,DATA!$B$4:$B$2103,DATA!$P$4:$P$2103,0,0,1),0))</f>
        <v>0</v>
      </c>
      <c r="N1245" s="52">
        <f t="shared" si="3"/>
        <v>1</v>
      </c>
      <c r="O1245" s="52">
        <f t="shared" si="4"/>
        <v>3</v>
      </c>
      <c r="P1245" s="52">
        <f t="shared" si="5"/>
        <v>9</v>
      </c>
      <c r="Q1245" s="52" t="str">
        <f t="shared" si="6"/>
        <v>REORDEN INMEDIATO</v>
      </c>
      <c r="R1245" s="52" t="str">
        <f t="shared" si="7"/>
        <v>GENERAR OC EN 24H</v>
      </c>
      <c r="S1245" s="52">
        <f t="shared" si="8"/>
        <v>1</v>
      </c>
      <c r="T1245" s="53">
        <f t="shared" si="9"/>
        <v>59661.05</v>
      </c>
      <c r="U1245" s="52" t="str">
        <f t="array" ref="U1245">IF(B1245="","",IFERROR(XLOOKUP(B1245,DATA!$B$4:$B$2103,DATA!$M$4:$M$2103,"",0,1),""))</f>
        <v>C</v>
      </c>
      <c r="V1245" s="52" t="str">
        <f t="array" ref="V1245">IF(B1245="","",IFERROR(XLOOKUP(B1245,DATA!$B$4:$B$2103,DATA!$X$4:$X$2103,"",0,1),""))</f>
        <v>AREA 2</v>
      </c>
      <c r="W1245" s="52" t="str">
        <f t="array" ref="W1245">IF(B1245="","",IFERROR(XLOOKUP(B1245,DATA!$B$4:$B$2103,DATA!$H$4:$H$2103,"",0,1),""))</f>
        <v>CARROCERIA</v>
      </c>
      <c r="X1245" s="52" t="str">
        <f t="shared" si="10"/>
        <v>4-BAJA</v>
      </c>
      <c r="Y1245" s="87" t="str">
        <f t="shared" si="11"/>
        <v/>
      </c>
      <c r="Z1245" s="52" t="str">
        <f t="shared" si="12"/>
        <v/>
      </c>
    </row>
    <row r="1246" ht="15.75" customHeight="1">
      <c r="B1246" s="47">
        <f>IF(DATA!B1246="","",DATA!B1246)</f>
        <v>80120036</v>
      </c>
      <c r="C1246" s="47">
        <f t="array" ref="C1246">IF(B1246="","",IFERROR(XLOOKUP(B1246,DATA!$B$4:$B$2103,DATA!$D$4:$D$2103,"",0,1),""))</f>
        <v>11298042</v>
      </c>
      <c r="D1246" s="47" t="str">
        <f t="array" ref="D1246">IF(B1246="","",IFERROR(XLOOKUP(B1246,DATA!$B$4:$B$2103,DATA!$C$4:$C$2103,"",0,1),""))</f>
        <v>VIDRIO MOVIL VENTANA CONDUCTOR 319*860 MM</v>
      </c>
      <c r="E1246" s="47">
        <f t="array" ref="E1246">IF(B1246="","",IFERROR(XLOOKUP(B1246,DATA!$B$4:$B$2103,DATA!$W$4:$W$2103,"",0,1),""))</f>
        <v>900922557</v>
      </c>
      <c r="F1246" s="47" t="str">
        <f t="array" ref="F1246">IF(B1246="","",IFERROR(XLOOKUP(E1246,PROVEEDORES!$A$2:$A$200,PROVEEDORES!$B$2:$B$200,"NO ENCONTRADO",0,1),""))</f>
        <v>GLOBAL VIDRIO SAS</v>
      </c>
      <c r="G1246" s="47" t="str">
        <f t="array" ref="G1246">IF(B1246="","",IFERROR(XLOOKUP(B1246,DATA!$B$4:$B$2103,DATA!$L$4:$L$2103,"",0,1),""))</f>
        <v>UND</v>
      </c>
      <c r="H1246" s="47">
        <f t="array" ref="H1246">IF(B1246="","",IFERROR(XLOOKUP(B1246,DATA!$B$4:$B$2103,DATA!$E$4:$E$2103,0,0,1),0))</f>
        <v>2</v>
      </c>
      <c r="I1246" s="48">
        <f t="array" ref="I1246">IF(B1246="","",IFERROR(XLOOKUP(B1246,DATA!$B$4:$B$2103,DATA!$F$4:$F$2103,0,0,1),0))</f>
        <v>39258.5</v>
      </c>
      <c r="J1246" s="48">
        <f t="shared" si="1"/>
        <v>78517</v>
      </c>
      <c r="K1246" s="47">
        <f t="array" ref="K1246">IF(B1246="","",IFERROR(XLOOKUP(B1246,DATA!$B$4:$B$2103,DATA!$N$4:$N$2103,0,0,1),0))</f>
        <v>35</v>
      </c>
      <c r="L1246" s="85">
        <f t="shared" si="2"/>
        <v>0.09589041096</v>
      </c>
      <c r="M1246" s="47">
        <f t="array" ref="M1246">IF(B1246="","",IFERROR(XLOOKUP(B1246,DATA!$B$4:$B$2103,DATA!$P$4:$P$2103,0,0,1),0))</f>
        <v>0</v>
      </c>
      <c r="N1246" s="47">
        <f t="shared" si="3"/>
        <v>0</v>
      </c>
      <c r="O1246" s="47">
        <f t="shared" si="4"/>
        <v>1</v>
      </c>
      <c r="P1246" s="47">
        <f t="shared" si="5"/>
        <v>21</v>
      </c>
      <c r="Q1246" s="47" t="str">
        <f t="shared" si="6"/>
        <v>PRECAUCION</v>
      </c>
      <c r="R1246" s="47" t="str">
        <f t="shared" si="7"/>
        <v>MONITOREAR 48H</v>
      </c>
      <c r="S1246" s="47">
        <f t="shared" si="8"/>
        <v>0</v>
      </c>
      <c r="T1246" s="48">
        <f t="shared" si="9"/>
        <v>0</v>
      </c>
      <c r="U1246" s="47" t="str">
        <f t="array" ref="U1246">IF(B1246="","",IFERROR(XLOOKUP(B1246,DATA!$B$4:$B$2103,DATA!$M$4:$M$2103,"",0,1),""))</f>
        <v>A</v>
      </c>
      <c r="V1246" s="47" t="str">
        <f t="array" ref="V1246">IF(B1246="","",IFERROR(XLOOKUP(B1246,DATA!$B$4:$B$2103,DATA!$X$4:$X$2103,"",0,1),""))</f>
        <v>AREA 2</v>
      </c>
      <c r="W1246" s="47" t="str">
        <f t="array" ref="W1246">IF(B1246="","",IFERROR(XLOOKUP(B1246,DATA!$B$4:$B$2103,DATA!$H$4:$H$2103,"",0,1),""))</f>
        <v>CARROCERIA</v>
      </c>
      <c r="X1246" s="47" t="str">
        <f t="shared" si="10"/>
        <v>2-ALTA</v>
      </c>
      <c r="Y1246" s="65" t="str">
        <f t="shared" si="11"/>
        <v/>
      </c>
      <c r="Z1246" s="47" t="str">
        <f t="shared" si="12"/>
        <v/>
      </c>
    </row>
    <row r="1247" ht="15.75" customHeight="1">
      <c r="B1247" s="52">
        <f>IF(DATA!B1247="","",DATA!B1247)</f>
        <v>80120037</v>
      </c>
      <c r="C1247" s="52">
        <f t="array" ref="C1247">IF(B1247="","",IFERROR(XLOOKUP(B1247,DATA!$B$4:$B$2103,DATA!$D$4:$D$2103,"",0,1),""))</f>
        <v>11299631</v>
      </c>
      <c r="D1247" s="52" t="str">
        <f t="array" ref="D1247">IF(B1247="","",IFERROR(XLOOKUP(B1247,DATA!$B$4:$B$2103,DATA!$C$4:$C$2103,"",0,1),""))</f>
        <v>VIDRIO PARABRISA LADO DERECHO 1123*1326 MM</v>
      </c>
      <c r="E1247" s="52">
        <f t="array" ref="E1247">IF(B1247="","",IFERROR(XLOOKUP(B1247,DATA!$B$4:$B$2103,DATA!$W$4:$W$2103,"",0,1),""))</f>
        <v>900922557</v>
      </c>
      <c r="F1247" s="52" t="str">
        <f t="array" ref="F1247">IF(B1247="","",IFERROR(XLOOKUP(E1247,PROVEEDORES!$A$2:$A$200,PROVEEDORES!$B$2:$B$200,"NO ENCONTRADO",0,1),""))</f>
        <v>GLOBAL VIDRIO SAS</v>
      </c>
      <c r="G1247" s="52" t="str">
        <f t="array" ref="G1247">IF(B1247="","",IFERROR(XLOOKUP(B1247,DATA!$B$4:$B$2103,DATA!$L$4:$L$2103,"",0,1),""))</f>
        <v>UND</v>
      </c>
      <c r="H1247" s="52">
        <f t="array" ref="H1247">IF(B1247="","",IFERROR(XLOOKUP(B1247,DATA!$B$4:$B$2103,DATA!$E$4:$E$2103,0,0,1),0))</f>
        <v>2</v>
      </c>
      <c r="I1247" s="53">
        <f t="array" ref="I1247">IF(B1247="","",IFERROR(XLOOKUP(B1247,DATA!$B$4:$B$2103,DATA!$F$4:$F$2103,0,0,1),0))</f>
        <v>621599.5</v>
      </c>
      <c r="J1247" s="53">
        <f t="shared" si="1"/>
        <v>1243199</v>
      </c>
      <c r="K1247" s="52">
        <f t="array" ref="K1247">IF(B1247="","",IFERROR(XLOOKUP(B1247,DATA!$B$4:$B$2103,DATA!$N$4:$N$2103,0,0,1),0))</f>
        <v>94</v>
      </c>
      <c r="L1247" s="86">
        <f t="shared" si="2"/>
        <v>0.2575342466</v>
      </c>
      <c r="M1247" s="52">
        <f t="array" ref="M1247">IF(B1247="","",IFERROR(XLOOKUP(B1247,DATA!$B$4:$B$2103,DATA!$P$4:$P$2103,0,0,1),0))</f>
        <v>0</v>
      </c>
      <c r="N1247" s="52">
        <f t="shared" si="3"/>
        <v>1</v>
      </c>
      <c r="O1247" s="52">
        <f t="shared" si="4"/>
        <v>3</v>
      </c>
      <c r="P1247" s="52">
        <f t="shared" si="5"/>
        <v>8</v>
      </c>
      <c r="Q1247" s="52" t="str">
        <f t="shared" si="6"/>
        <v>REORDEN INMEDIATO</v>
      </c>
      <c r="R1247" s="52" t="str">
        <f t="shared" si="7"/>
        <v>GENERAR OC EN 24H</v>
      </c>
      <c r="S1247" s="52">
        <f t="shared" si="8"/>
        <v>1</v>
      </c>
      <c r="T1247" s="53">
        <f t="shared" si="9"/>
        <v>621599.5</v>
      </c>
      <c r="U1247" s="52" t="str">
        <f t="array" ref="U1247">IF(B1247="","",IFERROR(XLOOKUP(B1247,DATA!$B$4:$B$2103,DATA!$M$4:$M$2103,"",0,1),""))</f>
        <v>A</v>
      </c>
      <c r="V1247" s="52" t="str">
        <f t="array" ref="V1247">IF(B1247="","",IFERROR(XLOOKUP(B1247,DATA!$B$4:$B$2103,DATA!$X$4:$X$2103,"",0,1),""))</f>
        <v>AREA 2</v>
      </c>
      <c r="W1247" s="52" t="str">
        <f t="array" ref="W1247">IF(B1247="","",IFERROR(XLOOKUP(B1247,DATA!$B$4:$B$2103,DATA!$H$4:$H$2103,"",0,1),""))</f>
        <v>CARROCERIA</v>
      </c>
      <c r="X1247" s="52" t="str">
        <f t="shared" si="10"/>
        <v>2-ALTA</v>
      </c>
      <c r="Y1247" s="87" t="str">
        <f t="shared" si="11"/>
        <v/>
      </c>
      <c r="Z1247" s="52" t="str">
        <f t="shared" si="12"/>
        <v/>
      </c>
    </row>
    <row r="1248" ht="15.75" customHeight="1">
      <c r="B1248" s="47">
        <f>IF(DATA!B1248="","",DATA!B1248)</f>
        <v>80120038</v>
      </c>
      <c r="C1248" s="47">
        <f t="array" ref="C1248">IF(B1248="","",IFERROR(XLOOKUP(B1248,DATA!$B$4:$B$2103,DATA!$D$4:$D$2103,"",0,1),""))</f>
        <v>11299632</v>
      </c>
      <c r="D1248" s="47" t="str">
        <f t="array" ref="D1248">IF(B1248="","",IFERROR(XLOOKUP(B1248,DATA!$B$4:$B$2103,DATA!$C$4:$C$2103,"",0,1),""))</f>
        <v>VIDRIO PARABRISA LADO IZQUIERDO 1123*1326 MM</v>
      </c>
      <c r="E1248" s="47">
        <f t="array" ref="E1248">IF(B1248="","",IFERROR(XLOOKUP(B1248,DATA!$B$4:$B$2103,DATA!$W$4:$W$2103,"",0,1),""))</f>
        <v>900922557</v>
      </c>
      <c r="F1248" s="47" t="str">
        <f t="array" ref="F1248">IF(B1248="","",IFERROR(XLOOKUP(E1248,PROVEEDORES!$A$2:$A$200,PROVEEDORES!$B$2:$B$200,"NO ENCONTRADO",0,1),""))</f>
        <v>GLOBAL VIDRIO SAS</v>
      </c>
      <c r="G1248" s="47" t="str">
        <f t="array" ref="G1248">IF(B1248="","",IFERROR(XLOOKUP(B1248,DATA!$B$4:$B$2103,DATA!$L$4:$L$2103,"",0,1),""))</f>
        <v>UND</v>
      </c>
      <c r="H1248" s="47">
        <f t="array" ref="H1248">IF(B1248="","",IFERROR(XLOOKUP(B1248,DATA!$B$4:$B$2103,DATA!$E$4:$E$2103,0,0,1),0))</f>
        <v>2</v>
      </c>
      <c r="I1248" s="48">
        <f t="array" ref="I1248">IF(B1248="","",IFERROR(XLOOKUP(B1248,DATA!$B$4:$B$2103,DATA!$F$4:$F$2103,0,0,1),0))</f>
        <v>614879</v>
      </c>
      <c r="J1248" s="48">
        <f t="shared" si="1"/>
        <v>1229758</v>
      </c>
      <c r="K1248" s="47">
        <f t="array" ref="K1248">IF(B1248="","",IFERROR(XLOOKUP(B1248,DATA!$B$4:$B$2103,DATA!$N$4:$N$2103,0,0,1),0))</f>
        <v>100</v>
      </c>
      <c r="L1248" s="85">
        <f t="shared" si="2"/>
        <v>0.2739726027</v>
      </c>
      <c r="M1248" s="47">
        <f t="array" ref="M1248">IF(B1248="","",IFERROR(XLOOKUP(B1248,DATA!$B$4:$B$2103,DATA!$P$4:$P$2103,0,0,1),0))</f>
        <v>0</v>
      </c>
      <c r="N1248" s="47">
        <f t="shared" si="3"/>
        <v>1</v>
      </c>
      <c r="O1248" s="47">
        <f t="shared" si="4"/>
        <v>3</v>
      </c>
      <c r="P1248" s="47">
        <f t="shared" si="5"/>
        <v>7</v>
      </c>
      <c r="Q1248" s="47" t="str">
        <f t="shared" si="6"/>
        <v>REORDEN INMEDIATO</v>
      </c>
      <c r="R1248" s="47" t="str">
        <f t="shared" si="7"/>
        <v>GENERAR OC EN 24H</v>
      </c>
      <c r="S1248" s="47">
        <f t="shared" si="8"/>
        <v>1</v>
      </c>
      <c r="T1248" s="48">
        <f t="shared" si="9"/>
        <v>614879</v>
      </c>
      <c r="U1248" s="47" t="str">
        <f t="array" ref="U1248">IF(B1248="","",IFERROR(XLOOKUP(B1248,DATA!$B$4:$B$2103,DATA!$M$4:$M$2103,"",0,1),""))</f>
        <v>A</v>
      </c>
      <c r="V1248" s="47" t="str">
        <f t="array" ref="V1248">IF(B1248="","",IFERROR(XLOOKUP(B1248,DATA!$B$4:$B$2103,DATA!$X$4:$X$2103,"",0,1),""))</f>
        <v>AREA 2</v>
      </c>
      <c r="W1248" s="47" t="str">
        <f t="array" ref="W1248">IF(B1248="","",IFERROR(XLOOKUP(B1248,DATA!$B$4:$B$2103,DATA!$H$4:$H$2103,"",0,1),""))</f>
        <v>CARROCERIA</v>
      </c>
      <c r="X1248" s="47" t="str">
        <f t="shared" si="10"/>
        <v>2-ALTA</v>
      </c>
      <c r="Y1248" s="65" t="str">
        <f t="shared" si="11"/>
        <v/>
      </c>
      <c r="Z1248" s="47" t="str">
        <f t="shared" si="12"/>
        <v/>
      </c>
    </row>
    <row r="1249" ht="15.75" customHeight="1">
      <c r="B1249" s="52">
        <f>IF(DATA!B1249="","",DATA!B1249)</f>
        <v>80120039</v>
      </c>
      <c r="C1249" s="52">
        <f t="array" ref="C1249">IF(B1249="","",IFERROR(XLOOKUP(B1249,DATA!$B$4:$B$2103,DATA!$D$4:$D$2103,"",0,1),""))</f>
        <v>11297998</v>
      </c>
      <c r="D1249" s="52" t="str">
        <f t="array" ref="D1249">IF(B1249="","",IFERROR(XLOOKUP(B1249,DATA!$B$4:$B$2103,DATA!$C$4:$C$2103,"",0,1),""))</f>
        <v>VIDRIO PEGADO COMPARTIMIENTO PASAJEROS 1050*706 MM</v>
      </c>
      <c r="E1249" s="52">
        <f t="array" ref="E1249">IF(B1249="","",IFERROR(XLOOKUP(B1249,DATA!$B$4:$B$2103,DATA!$W$4:$W$2103,"",0,1),""))</f>
        <v>900922557</v>
      </c>
      <c r="F1249" s="52" t="str">
        <f t="array" ref="F1249">IF(B1249="","",IFERROR(XLOOKUP(E1249,PROVEEDORES!$A$2:$A$200,PROVEEDORES!$B$2:$B$200,"NO ENCONTRADO",0,1),""))</f>
        <v>GLOBAL VIDRIO SAS</v>
      </c>
      <c r="G1249" s="52" t="str">
        <f t="array" ref="G1249">IF(B1249="","",IFERROR(XLOOKUP(B1249,DATA!$B$4:$B$2103,DATA!$L$4:$L$2103,"",0,1),""))</f>
        <v>UND</v>
      </c>
      <c r="H1249" s="52">
        <f t="array" ref="H1249">IF(B1249="","",IFERROR(XLOOKUP(B1249,DATA!$B$4:$B$2103,DATA!$E$4:$E$2103,0,0,1),0))</f>
        <v>2</v>
      </c>
      <c r="I1249" s="53">
        <f t="array" ref="I1249">IF(B1249="","",IFERROR(XLOOKUP(B1249,DATA!$B$4:$B$2103,DATA!$F$4:$F$2103,0,0,1),0))</f>
        <v>114286.6</v>
      </c>
      <c r="J1249" s="53">
        <f t="shared" si="1"/>
        <v>228573.2</v>
      </c>
      <c r="K1249" s="52">
        <f t="array" ref="K1249">IF(B1249="","",IFERROR(XLOOKUP(B1249,DATA!$B$4:$B$2103,DATA!$N$4:$N$2103,0,0,1),0))</f>
        <v>25</v>
      </c>
      <c r="L1249" s="86">
        <f t="shared" si="2"/>
        <v>0.06849315068</v>
      </c>
      <c r="M1249" s="52">
        <f t="array" ref="M1249">IF(B1249="","",IFERROR(XLOOKUP(B1249,DATA!$B$4:$B$2103,DATA!$P$4:$P$2103,0,0,1),0))</f>
        <v>0</v>
      </c>
      <c r="N1249" s="52">
        <f t="shared" si="3"/>
        <v>0</v>
      </c>
      <c r="O1249" s="52">
        <f t="shared" si="4"/>
        <v>0</v>
      </c>
      <c r="P1249" s="52">
        <f t="shared" si="5"/>
        <v>29</v>
      </c>
      <c r="Q1249" s="52" t="str">
        <f t="shared" si="6"/>
        <v>OPTIMO</v>
      </c>
      <c r="R1249" s="52" t="str">
        <f t="shared" si="7"/>
        <v>NIVEL OPTIMO</v>
      </c>
      <c r="S1249" s="52">
        <f t="shared" si="8"/>
        <v>0</v>
      </c>
      <c r="T1249" s="53">
        <f t="shared" si="9"/>
        <v>0</v>
      </c>
      <c r="U1249" s="52" t="str">
        <f t="array" ref="U1249">IF(B1249="","",IFERROR(XLOOKUP(B1249,DATA!$B$4:$B$2103,DATA!$M$4:$M$2103,"",0,1),""))</f>
        <v>A</v>
      </c>
      <c r="V1249" s="52" t="str">
        <f t="array" ref="V1249">IF(B1249="","",IFERROR(XLOOKUP(B1249,DATA!$B$4:$B$2103,DATA!$X$4:$X$2103,"",0,1),""))</f>
        <v>AREA 2</v>
      </c>
      <c r="W1249" s="52" t="str">
        <f t="array" ref="W1249">IF(B1249="","",IFERROR(XLOOKUP(B1249,DATA!$B$4:$B$2103,DATA!$H$4:$H$2103,"",0,1),""))</f>
        <v>CARROCERIA</v>
      </c>
      <c r="X1249" s="52" t="str">
        <f t="shared" si="10"/>
        <v>2-ALTA</v>
      </c>
      <c r="Y1249" s="87" t="str">
        <f t="shared" si="11"/>
        <v/>
      </c>
      <c r="Z1249" s="52" t="str">
        <f t="shared" si="12"/>
        <v/>
      </c>
    </row>
    <row r="1250" ht="15.75" customHeight="1">
      <c r="B1250" s="47">
        <f>IF(DATA!B1250="","",DATA!B1250)</f>
        <v>80120040</v>
      </c>
      <c r="C1250" s="47">
        <f t="array" ref="C1250">IF(B1250="","",IFERROR(XLOOKUP(B1250,DATA!$B$4:$B$2103,DATA!$D$4:$D$2103,"",0,1),""))</f>
        <v>11298201</v>
      </c>
      <c r="D1250" s="47" t="str">
        <f t="array" ref="D1250">IF(B1250="","",IFERROR(XLOOKUP(B1250,DATA!$B$4:$B$2103,DATA!$C$4:$C$2103,"",0,1),""))</f>
        <v>VIDRIO PEGADO COMPARTIMIENTO PASAJEROS 1188*1697 MM</v>
      </c>
      <c r="E1250" s="47">
        <f t="array" ref="E1250">IF(B1250="","",IFERROR(XLOOKUP(B1250,DATA!$B$4:$B$2103,DATA!$W$4:$W$2103,"",0,1),""))</f>
        <v>900922557</v>
      </c>
      <c r="F1250" s="47" t="str">
        <f t="array" ref="F1250">IF(B1250="","",IFERROR(XLOOKUP(E1250,PROVEEDORES!$A$2:$A$200,PROVEEDORES!$B$2:$B$200,"NO ENCONTRADO",0,1),""))</f>
        <v>GLOBAL VIDRIO SAS</v>
      </c>
      <c r="G1250" s="47" t="str">
        <f t="array" ref="G1250">IF(B1250="","",IFERROR(XLOOKUP(B1250,DATA!$B$4:$B$2103,DATA!$L$4:$L$2103,"",0,1),""))</f>
        <v>UND</v>
      </c>
      <c r="H1250" s="47">
        <f t="array" ref="H1250">IF(B1250="","",IFERROR(XLOOKUP(B1250,DATA!$B$4:$B$2103,DATA!$E$4:$E$2103,0,0,1),0))</f>
        <v>2</v>
      </c>
      <c r="I1250" s="48">
        <f t="array" ref="I1250">IF(B1250="","",IFERROR(XLOOKUP(B1250,DATA!$B$4:$B$2103,DATA!$F$4:$F$2103,0,0,1),0))</f>
        <v>612706.4</v>
      </c>
      <c r="J1250" s="48">
        <f t="shared" si="1"/>
        <v>1225412.8</v>
      </c>
      <c r="K1250" s="47">
        <f t="array" ref="K1250">IF(B1250="","",IFERROR(XLOOKUP(B1250,DATA!$B$4:$B$2103,DATA!$N$4:$N$2103,0,0,1),0))</f>
        <v>107</v>
      </c>
      <c r="L1250" s="85">
        <f t="shared" si="2"/>
        <v>0.2931506849</v>
      </c>
      <c r="M1250" s="47">
        <f t="array" ref="M1250">IF(B1250="","",IFERROR(XLOOKUP(B1250,DATA!$B$4:$B$2103,DATA!$P$4:$P$2103,0,0,1),0))</f>
        <v>0</v>
      </c>
      <c r="N1250" s="47">
        <f t="shared" si="3"/>
        <v>1</v>
      </c>
      <c r="O1250" s="47">
        <f t="shared" si="4"/>
        <v>3</v>
      </c>
      <c r="P1250" s="47">
        <f t="shared" si="5"/>
        <v>7</v>
      </c>
      <c r="Q1250" s="47" t="str">
        <f t="shared" si="6"/>
        <v>REORDEN INMEDIATO</v>
      </c>
      <c r="R1250" s="47" t="str">
        <f t="shared" si="7"/>
        <v>GENERAR OC EN 24H</v>
      </c>
      <c r="S1250" s="47">
        <f t="shared" si="8"/>
        <v>1</v>
      </c>
      <c r="T1250" s="48">
        <f t="shared" si="9"/>
        <v>612706.4</v>
      </c>
      <c r="U1250" s="47" t="str">
        <f t="array" ref="U1250">IF(B1250="","",IFERROR(XLOOKUP(B1250,DATA!$B$4:$B$2103,DATA!$M$4:$M$2103,"",0,1),""))</f>
        <v>A</v>
      </c>
      <c r="V1250" s="47" t="str">
        <f t="array" ref="V1250">IF(B1250="","",IFERROR(XLOOKUP(B1250,DATA!$B$4:$B$2103,DATA!$X$4:$X$2103,"",0,1),""))</f>
        <v>AREA 2</v>
      </c>
      <c r="W1250" s="47" t="str">
        <f t="array" ref="W1250">IF(B1250="","",IFERROR(XLOOKUP(B1250,DATA!$B$4:$B$2103,DATA!$H$4:$H$2103,"",0,1),""))</f>
        <v>CARROCERIA</v>
      </c>
      <c r="X1250" s="47" t="str">
        <f t="shared" si="10"/>
        <v>2-ALTA</v>
      </c>
      <c r="Y1250" s="65" t="str">
        <f t="shared" si="11"/>
        <v/>
      </c>
      <c r="Z1250" s="47" t="str">
        <f t="shared" si="12"/>
        <v/>
      </c>
    </row>
    <row r="1251" ht="15.75" customHeight="1">
      <c r="B1251" s="52">
        <f>IF(DATA!B1251="","",DATA!B1251)</f>
        <v>80120041</v>
      </c>
      <c r="C1251" s="52">
        <f t="array" ref="C1251">IF(B1251="","",IFERROR(XLOOKUP(B1251,DATA!$B$4:$B$2103,DATA!$D$4:$D$2103,"",0,1),""))</f>
        <v>11258814</v>
      </c>
      <c r="D1251" s="52" t="str">
        <f t="array" ref="D1251">IF(B1251="","",IFERROR(XLOOKUP(B1251,DATA!$B$4:$B$2103,DATA!$C$4:$C$2103,"",0,1),""))</f>
        <v>VIDRIO PEGADO COMPARTIMIENTO PASAJEROS 1449*1080 MM</v>
      </c>
      <c r="E1251" s="52">
        <f t="array" ref="E1251">IF(B1251="","",IFERROR(XLOOKUP(B1251,DATA!$B$4:$B$2103,DATA!$W$4:$W$2103,"",0,1),""))</f>
        <v>900922557</v>
      </c>
      <c r="F1251" s="52" t="str">
        <f t="array" ref="F1251">IF(B1251="","",IFERROR(XLOOKUP(E1251,PROVEEDORES!$A$2:$A$200,PROVEEDORES!$B$2:$B$200,"NO ENCONTRADO",0,1),""))</f>
        <v>GLOBAL VIDRIO SAS</v>
      </c>
      <c r="G1251" s="52" t="str">
        <f t="array" ref="G1251">IF(B1251="","",IFERROR(XLOOKUP(B1251,DATA!$B$4:$B$2103,DATA!$L$4:$L$2103,"",0,1),""))</f>
        <v>UND</v>
      </c>
      <c r="H1251" s="52">
        <f t="array" ref="H1251">IF(B1251="","",IFERROR(XLOOKUP(B1251,DATA!$B$4:$B$2103,DATA!$E$4:$E$2103,0,0,1),0))</f>
        <v>1</v>
      </c>
      <c r="I1251" s="53">
        <f t="array" ref="I1251">IF(B1251="","",IFERROR(XLOOKUP(B1251,DATA!$B$4:$B$2103,DATA!$F$4:$F$2103,0,0,1),0))</f>
        <v>470165.4</v>
      </c>
      <c r="J1251" s="53">
        <f t="shared" si="1"/>
        <v>470165.4</v>
      </c>
      <c r="K1251" s="52">
        <f t="array" ref="K1251">IF(B1251="","",IFERROR(XLOOKUP(B1251,DATA!$B$4:$B$2103,DATA!$N$4:$N$2103,0,0,1),0))</f>
        <v>63</v>
      </c>
      <c r="L1251" s="86">
        <f t="shared" si="2"/>
        <v>0.1726027397</v>
      </c>
      <c r="M1251" s="52">
        <f t="array" ref="M1251">IF(B1251="","",IFERROR(XLOOKUP(B1251,DATA!$B$4:$B$2103,DATA!$P$4:$P$2103,0,0,1),0))</f>
        <v>0</v>
      </c>
      <c r="N1251" s="52">
        <f t="shared" si="3"/>
        <v>1</v>
      </c>
      <c r="O1251" s="52">
        <f t="shared" si="4"/>
        <v>2</v>
      </c>
      <c r="P1251" s="52">
        <f t="shared" si="5"/>
        <v>6</v>
      </c>
      <c r="Q1251" s="52" t="str">
        <f t="shared" si="6"/>
        <v>REORDEN INMEDIATO</v>
      </c>
      <c r="R1251" s="52" t="str">
        <f t="shared" si="7"/>
        <v>GENERAR OC EN 24H</v>
      </c>
      <c r="S1251" s="52">
        <f t="shared" si="8"/>
        <v>1</v>
      </c>
      <c r="T1251" s="53">
        <f t="shared" si="9"/>
        <v>470165.4</v>
      </c>
      <c r="U1251" s="52" t="str">
        <f t="array" ref="U1251">IF(B1251="","",IFERROR(XLOOKUP(B1251,DATA!$B$4:$B$2103,DATA!$M$4:$M$2103,"",0,1),""))</f>
        <v>A</v>
      </c>
      <c r="V1251" s="52" t="str">
        <f t="array" ref="V1251">IF(B1251="","",IFERROR(XLOOKUP(B1251,DATA!$B$4:$B$2103,DATA!$X$4:$X$2103,"",0,1),""))</f>
        <v>AREA 2</v>
      </c>
      <c r="W1251" s="52" t="str">
        <f t="array" ref="W1251">IF(B1251="","",IFERROR(XLOOKUP(B1251,DATA!$B$4:$B$2103,DATA!$H$4:$H$2103,"",0,1),""))</f>
        <v>CARROCERIA</v>
      </c>
      <c r="X1251" s="52" t="str">
        <f t="shared" si="10"/>
        <v>2-ALTA</v>
      </c>
      <c r="Y1251" s="87" t="str">
        <f t="shared" si="11"/>
        <v/>
      </c>
      <c r="Z1251" s="52" t="str">
        <f t="shared" si="12"/>
        <v/>
      </c>
    </row>
    <row r="1252" ht="15.75" customHeight="1">
      <c r="B1252" s="47">
        <f>IF(DATA!B1252="","",DATA!B1252)</f>
        <v>80120042</v>
      </c>
      <c r="C1252" s="47">
        <f t="array" ref="C1252">IF(B1252="","",IFERROR(XLOOKUP(B1252,DATA!$B$4:$B$2103,DATA!$D$4:$D$2103,"",0,1),""))</f>
        <v>11298043</v>
      </c>
      <c r="D1252" s="47" t="str">
        <f t="array" ref="D1252">IF(B1252="","",IFERROR(XLOOKUP(B1252,DATA!$B$4:$B$2103,DATA!$C$4:$C$2103,"",0,1),""))</f>
        <v>VIDRIO PEGADO COMPARTIMIENTO PASAJEROS 1536*619 MM</v>
      </c>
      <c r="E1252" s="47">
        <f t="array" ref="E1252">IF(B1252="","",IFERROR(XLOOKUP(B1252,DATA!$B$4:$B$2103,DATA!$W$4:$W$2103,"",0,1),""))</f>
        <v>900922557</v>
      </c>
      <c r="F1252" s="47" t="str">
        <f t="array" ref="F1252">IF(B1252="","",IFERROR(XLOOKUP(E1252,PROVEEDORES!$A$2:$A$200,PROVEEDORES!$B$2:$B$200,"NO ENCONTRADO",0,1),""))</f>
        <v>GLOBAL VIDRIO SAS</v>
      </c>
      <c r="G1252" s="47" t="str">
        <f t="array" ref="G1252">IF(B1252="","",IFERROR(XLOOKUP(B1252,DATA!$B$4:$B$2103,DATA!$L$4:$L$2103,"",0,1),""))</f>
        <v>UND</v>
      </c>
      <c r="H1252" s="47">
        <f t="array" ref="H1252">IF(B1252="","",IFERROR(XLOOKUP(B1252,DATA!$B$4:$B$2103,DATA!$E$4:$E$2103,0,0,1),0))</f>
        <v>2</v>
      </c>
      <c r="I1252" s="48">
        <f t="array" ref="I1252">IF(B1252="","",IFERROR(XLOOKUP(B1252,DATA!$B$4:$B$2103,DATA!$F$4:$F$2103,0,0,1),0))</f>
        <v>145199.5</v>
      </c>
      <c r="J1252" s="48">
        <f t="shared" si="1"/>
        <v>290399</v>
      </c>
      <c r="K1252" s="47">
        <f t="array" ref="K1252">IF(B1252="","",IFERROR(XLOOKUP(B1252,DATA!$B$4:$B$2103,DATA!$N$4:$N$2103,0,0,1),0))</f>
        <v>52</v>
      </c>
      <c r="L1252" s="85">
        <f t="shared" si="2"/>
        <v>0.1424657534</v>
      </c>
      <c r="M1252" s="47">
        <f t="array" ref="M1252">IF(B1252="","",IFERROR(XLOOKUP(B1252,DATA!$B$4:$B$2103,DATA!$P$4:$P$2103,0,0,1),0))</f>
        <v>0</v>
      </c>
      <c r="N1252" s="47">
        <f t="shared" si="3"/>
        <v>0</v>
      </c>
      <c r="O1252" s="47">
        <f t="shared" si="4"/>
        <v>1</v>
      </c>
      <c r="P1252" s="47">
        <f t="shared" si="5"/>
        <v>14</v>
      </c>
      <c r="Q1252" s="47" t="str">
        <f t="shared" si="6"/>
        <v>PRECAUCION</v>
      </c>
      <c r="R1252" s="47" t="str">
        <f t="shared" si="7"/>
        <v>MONITOREAR 48H</v>
      </c>
      <c r="S1252" s="47">
        <f t="shared" si="8"/>
        <v>0</v>
      </c>
      <c r="T1252" s="48">
        <f t="shared" si="9"/>
        <v>0</v>
      </c>
      <c r="U1252" s="47" t="str">
        <f t="array" ref="U1252">IF(B1252="","",IFERROR(XLOOKUP(B1252,DATA!$B$4:$B$2103,DATA!$M$4:$M$2103,"",0,1),""))</f>
        <v>A</v>
      </c>
      <c r="V1252" s="47" t="str">
        <f t="array" ref="V1252">IF(B1252="","",IFERROR(XLOOKUP(B1252,DATA!$B$4:$B$2103,DATA!$X$4:$X$2103,"",0,1),""))</f>
        <v>AREA 2</v>
      </c>
      <c r="W1252" s="47" t="str">
        <f t="array" ref="W1252">IF(B1252="","",IFERROR(XLOOKUP(B1252,DATA!$B$4:$B$2103,DATA!$H$4:$H$2103,"",0,1),""))</f>
        <v>CARROCERIA</v>
      </c>
      <c r="X1252" s="47" t="str">
        <f t="shared" si="10"/>
        <v>2-ALTA</v>
      </c>
      <c r="Y1252" s="65" t="str">
        <f t="shared" si="11"/>
        <v/>
      </c>
      <c r="Z1252" s="47" t="str">
        <f t="shared" si="12"/>
        <v/>
      </c>
    </row>
    <row r="1253" ht="15.75" customHeight="1">
      <c r="B1253" s="52">
        <f>IF(DATA!B1253="","",DATA!B1253)</f>
        <v>80120043</v>
      </c>
      <c r="C1253" s="52">
        <f t="array" ref="C1253">IF(B1253="","",IFERROR(XLOOKUP(B1253,DATA!$B$4:$B$2103,DATA!$D$4:$D$2103,"",0,1),""))</f>
        <v>11297959</v>
      </c>
      <c r="D1253" s="52" t="str">
        <f t="array" ref="D1253">IF(B1253="","",IFERROR(XLOOKUP(B1253,DATA!$B$4:$B$2103,DATA!$C$4:$C$2103,"",0,1),""))</f>
        <v>VIDRIO PEGADO COMPARTIMIENTO PASAJEROS 1723*998 MM</v>
      </c>
      <c r="E1253" s="52">
        <f t="array" ref="E1253">IF(B1253="","",IFERROR(XLOOKUP(B1253,DATA!$B$4:$B$2103,DATA!$W$4:$W$2103,"",0,1),""))</f>
        <v>900922557</v>
      </c>
      <c r="F1253" s="52" t="str">
        <f t="array" ref="F1253">IF(B1253="","",IFERROR(XLOOKUP(E1253,PROVEEDORES!$A$2:$A$200,PROVEEDORES!$B$2:$B$200,"NO ENCONTRADO",0,1),""))</f>
        <v>GLOBAL VIDRIO SAS</v>
      </c>
      <c r="G1253" s="52" t="str">
        <f t="array" ref="G1253">IF(B1253="","",IFERROR(XLOOKUP(B1253,DATA!$B$4:$B$2103,DATA!$L$4:$L$2103,"",0,1),""))</f>
        <v>UND</v>
      </c>
      <c r="H1253" s="52">
        <f t="array" ref="H1253">IF(B1253="","",IFERROR(XLOOKUP(B1253,DATA!$B$4:$B$2103,DATA!$E$4:$E$2103,0,0,1),0))</f>
        <v>2</v>
      </c>
      <c r="I1253" s="53">
        <f t="array" ref="I1253">IF(B1253="","",IFERROR(XLOOKUP(B1253,DATA!$B$4:$B$2103,DATA!$F$4:$F$2103,0,0,1),0))</f>
        <v>263227.3</v>
      </c>
      <c r="J1253" s="53">
        <f t="shared" si="1"/>
        <v>526454.6</v>
      </c>
      <c r="K1253" s="52">
        <f t="array" ref="K1253">IF(B1253="","",IFERROR(XLOOKUP(B1253,DATA!$B$4:$B$2103,DATA!$N$4:$N$2103,0,0,1),0))</f>
        <v>43</v>
      </c>
      <c r="L1253" s="86">
        <f t="shared" si="2"/>
        <v>0.1178082192</v>
      </c>
      <c r="M1253" s="52">
        <f t="array" ref="M1253">IF(B1253="","",IFERROR(XLOOKUP(B1253,DATA!$B$4:$B$2103,DATA!$P$4:$P$2103,0,0,1),0))</f>
        <v>0</v>
      </c>
      <c r="N1253" s="52">
        <f t="shared" si="3"/>
        <v>0</v>
      </c>
      <c r="O1253" s="52">
        <f t="shared" si="4"/>
        <v>1</v>
      </c>
      <c r="P1253" s="52">
        <f t="shared" si="5"/>
        <v>17</v>
      </c>
      <c r="Q1253" s="52" t="str">
        <f t="shared" si="6"/>
        <v>PRECAUCION</v>
      </c>
      <c r="R1253" s="52" t="str">
        <f t="shared" si="7"/>
        <v>MONITOREAR 48H</v>
      </c>
      <c r="S1253" s="52">
        <f t="shared" si="8"/>
        <v>0</v>
      </c>
      <c r="T1253" s="53">
        <f t="shared" si="9"/>
        <v>0</v>
      </c>
      <c r="U1253" s="52" t="str">
        <f t="array" ref="U1253">IF(B1253="","",IFERROR(XLOOKUP(B1253,DATA!$B$4:$B$2103,DATA!$M$4:$M$2103,"",0,1),""))</f>
        <v>A</v>
      </c>
      <c r="V1253" s="52" t="str">
        <f t="array" ref="V1253">IF(B1253="","",IFERROR(XLOOKUP(B1253,DATA!$B$4:$B$2103,DATA!$X$4:$X$2103,"",0,1),""))</f>
        <v>AREA 2</v>
      </c>
      <c r="W1253" s="52" t="str">
        <f t="array" ref="W1253">IF(B1253="","",IFERROR(XLOOKUP(B1253,DATA!$B$4:$B$2103,DATA!$H$4:$H$2103,"",0,1),""))</f>
        <v>CARROCERIA</v>
      </c>
      <c r="X1253" s="52" t="str">
        <f t="shared" si="10"/>
        <v>2-ALTA</v>
      </c>
      <c r="Y1253" s="87" t="str">
        <f t="shared" si="11"/>
        <v/>
      </c>
      <c r="Z1253" s="52" t="str">
        <f t="shared" si="12"/>
        <v/>
      </c>
    </row>
    <row r="1254" ht="15.75" customHeight="1">
      <c r="B1254" s="47">
        <f>IF(DATA!B1254="","",DATA!B1254)</f>
        <v>80120044</v>
      </c>
      <c r="C1254" s="47">
        <f t="array" ref="C1254">IF(B1254="","",IFERROR(XLOOKUP(B1254,DATA!$B$4:$B$2103,DATA!$D$4:$D$2103,"",0,1),""))</f>
        <v>11259822</v>
      </c>
      <c r="D1254" s="47" t="str">
        <f t="array" ref="D1254">IF(B1254="","",IFERROR(XLOOKUP(B1254,DATA!$B$4:$B$2103,DATA!$C$4:$C$2103,"",0,1),""))</f>
        <v>VIDRIO PEGADO COMPARTIMIENTO PASAJEROS 472*1080 MM</v>
      </c>
      <c r="E1254" s="47">
        <f t="array" ref="E1254">IF(B1254="","",IFERROR(XLOOKUP(B1254,DATA!$B$4:$B$2103,DATA!$W$4:$W$2103,"",0,1),""))</f>
        <v>900922557</v>
      </c>
      <c r="F1254" s="47" t="str">
        <f t="array" ref="F1254">IF(B1254="","",IFERROR(XLOOKUP(E1254,PROVEEDORES!$A$2:$A$200,PROVEEDORES!$B$2:$B$200,"NO ENCONTRADO",0,1),""))</f>
        <v>GLOBAL VIDRIO SAS</v>
      </c>
      <c r="G1254" s="47" t="str">
        <f t="array" ref="G1254">IF(B1254="","",IFERROR(XLOOKUP(B1254,DATA!$B$4:$B$2103,DATA!$L$4:$L$2103,"",0,1),""))</f>
        <v>UND</v>
      </c>
      <c r="H1254" s="47">
        <f t="array" ref="H1254">IF(B1254="","",IFERROR(XLOOKUP(B1254,DATA!$B$4:$B$2103,DATA!$E$4:$E$2103,0,0,1),0))</f>
        <v>3</v>
      </c>
      <c r="I1254" s="48">
        <f t="array" ref="I1254">IF(B1254="","",IFERROR(XLOOKUP(B1254,DATA!$B$4:$B$2103,DATA!$F$4:$F$2103,0,0,1),0))</f>
        <v>59177.25</v>
      </c>
      <c r="J1254" s="48">
        <f t="shared" si="1"/>
        <v>177531.75</v>
      </c>
      <c r="K1254" s="47">
        <f t="array" ref="K1254">IF(B1254="","",IFERROR(XLOOKUP(B1254,DATA!$B$4:$B$2103,DATA!$N$4:$N$2103,0,0,1),0))</f>
        <v>14</v>
      </c>
      <c r="L1254" s="85">
        <f t="shared" si="2"/>
        <v>0.03835616438</v>
      </c>
      <c r="M1254" s="47">
        <f t="array" ref="M1254">IF(B1254="","",IFERROR(XLOOKUP(B1254,DATA!$B$4:$B$2103,DATA!$P$4:$P$2103,0,0,1),0))</f>
        <v>0</v>
      </c>
      <c r="N1254" s="47">
        <f t="shared" si="3"/>
        <v>0</v>
      </c>
      <c r="O1254" s="47">
        <f t="shared" si="4"/>
        <v>0</v>
      </c>
      <c r="P1254" s="47">
        <f t="shared" si="5"/>
        <v>78</v>
      </c>
      <c r="Q1254" s="47" t="str">
        <f t="shared" si="6"/>
        <v>OPTIMO</v>
      </c>
      <c r="R1254" s="47" t="str">
        <f t="shared" si="7"/>
        <v>NIVEL OPTIMO</v>
      </c>
      <c r="S1254" s="47">
        <f t="shared" si="8"/>
        <v>0</v>
      </c>
      <c r="T1254" s="48">
        <f t="shared" si="9"/>
        <v>0</v>
      </c>
      <c r="U1254" s="47" t="str">
        <f t="array" ref="U1254">IF(B1254="","",IFERROR(XLOOKUP(B1254,DATA!$B$4:$B$2103,DATA!$M$4:$M$2103,"",0,1),""))</f>
        <v>A</v>
      </c>
      <c r="V1254" s="47" t="str">
        <f t="array" ref="V1254">IF(B1254="","",IFERROR(XLOOKUP(B1254,DATA!$B$4:$B$2103,DATA!$X$4:$X$2103,"",0,1),""))</f>
        <v>A1 SUPERPO</v>
      </c>
      <c r="W1254" s="47" t="str">
        <f t="array" ref="W1254">IF(B1254="","",IFERROR(XLOOKUP(B1254,DATA!$B$4:$B$2103,DATA!$H$4:$H$2103,"",0,1),""))</f>
        <v>CARROCERIA</v>
      </c>
      <c r="X1254" s="47" t="str">
        <f t="shared" si="10"/>
        <v>2-ALTA</v>
      </c>
      <c r="Y1254" s="65" t="str">
        <f t="shared" si="11"/>
        <v/>
      </c>
      <c r="Z1254" s="47" t="str">
        <f t="shared" si="12"/>
        <v/>
      </c>
    </row>
    <row r="1255" ht="15.75" customHeight="1">
      <c r="B1255" s="52">
        <f>IF(DATA!B1255="","",DATA!B1255)</f>
        <v>80120045</v>
      </c>
      <c r="C1255" s="52">
        <f t="array" ref="C1255">IF(B1255="","",IFERROR(XLOOKUP(B1255,DATA!$B$4:$B$2103,DATA!$D$4:$D$2103,"",0,1),""))</f>
        <v>11258817</v>
      </c>
      <c r="D1255" s="52" t="str">
        <f t="array" ref="D1255">IF(B1255="","",IFERROR(XLOOKUP(B1255,DATA!$B$4:$B$2103,DATA!$C$4:$C$2103,"",0,1),""))</f>
        <v>VIDRIO PEGADO COMPARTIMIENTO PASAJEROS 548*1080 MM</v>
      </c>
      <c r="E1255" s="52">
        <f t="array" ref="E1255">IF(B1255="","",IFERROR(XLOOKUP(B1255,DATA!$B$4:$B$2103,DATA!$W$4:$W$2103,"",0,1),""))</f>
        <v>900922557</v>
      </c>
      <c r="F1255" s="52" t="str">
        <f t="array" ref="F1255">IF(B1255="","",IFERROR(XLOOKUP(E1255,PROVEEDORES!$A$2:$A$200,PROVEEDORES!$B$2:$B$200,"NO ENCONTRADO",0,1),""))</f>
        <v>GLOBAL VIDRIO SAS</v>
      </c>
      <c r="G1255" s="52" t="str">
        <f t="array" ref="G1255">IF(B1255="","",IFERROR(XLOOKUP(B1255,DATA!$B$4:$B$2103,DATA!$L$4:$L$2103,"",0,1),""))</f>
        <v>UND</v>
      </c>
      <c r="H1255" s="52">
        <f t="array" ref="H1255">IF(B1255="","",IFERROR(XLOOKUP(B1255,DATA!$B$4:$B$2103,DATA!$E$4:$E$2103,0,0,1),0))</f>
        <v>6</v>
      </c>
      <c r="I1255" s="53">
        <f t="array" ref="I1255">IF(B1255="","",IFERROR(XLOOKUP(B1255,DATA!$B$4:$B$2103,DATA!$F$4:$F$2103,0,0,1),0))</f>
        <v>68013.36</v>
      </c>
      <c r="J1255" s="53">
        <f t="shared" si="1"/>
        <v>408080.16</v>
      </c>
      <c r="K1255" s="52">
        <f t="array" ref="K1255">IF(B1255="","",IFERROR(XLOOKUP(B1255,DATA!$B$4:$B$2103,DATA!$N$4:$N$2103,0,0,1),0))</f>
        <v>11</v>
      </c>
      <c r="L1255" s="86">
        <f t="shared" si="2"/>
        <v>0.0301369863</v>
      </c>
      <c r="M1255" s="52">
        <f t="array" ref="M1255">IF(B1255="","",IFERROR(XLOOKUP(B1255,DATA!$B$4:$B$2103,DATA!$P$4:$P$2103,0,0,1),0))</f>
        <v>0</v>
      </c>
      <c r="N1255" s="52">
        <f t="shared" si="3"/>
        <v>0</v>
      </c>
      <c r="O1255" s="52">
        <f t="shared" si="4"/>
        <v>0</v>
      </c>
      <c r="P1255" s="52">
        <f t="shared" si="5"/>
        <v>199</v>
      </c>
      <c r="Q1255" s="52" t="str">
        <f t="shared" si="6"/>
        <v>EXCESO</v>
      </c>
      <c r="R1255" s="52" t="str">
        <f t="shared" si="7"/>
        <v>EVALUAR REDUCCION</v>
      </c>
      <c r="S1255" s="52">
        <f t="shared" si="8"/>
        <v>0</v>
      </c>
      <c r="T1255" s="53">
        <f t="shared" si="9"/>
        <v>0</v>
      </c>
      <c r="U1255" s="52" t="str">
        <f t="array" ref="U1255">IF(B1255="","",IFERROR(XLOOKUP(B1255,DATA!$B$4:$B$2103,DATA!$M$4:$M$2103,"",0,1),""))</f>
        <v>A</v>
      </c>
      <c r="V1255" s="52" t="str">
        <f t="array" ref="V1255">IF(B1255="","",IFERROR(XLOOKUP(B1255,DATA!$B$4:$B$2103,DATA!$X$4:$X$2103,"",0,1),""))</f>
        <v>A1 SUPERPO</v>
      </c>
      <c r="W1255" s="52" t="str">
        <f t="array" ref="W1255">IF(B1255="","",IFERROR(XLOOKUP(B1255,DATA!$B$4:$B$2103,DATA!$H$4:$H$2103,"",0,1),""))</f>
        <v>CARROCERIA</v>
      </c>
      <c r="X1255" s="52" t="str">
        <f t="shared" si="10"/>
        <v>2-ALTA</v>
      </c>
      <c r="Y1255" s="87" t="str">
        <f t="shared" si="11"/>
        <v/>
      </c>
      <c r="Z1255" s="52" t="str">
        <f t="shared" si="12"/>
        <v/>
      </c>
    </row>
    <row r="1256" ht="15.75" customHeight="1">
      <c r="B1256" s="47">
        <f>IF(DATA!B1256="","",DATA!B1256)</f>
        <v>80120046</v>
      </c>
      <c r="C1256" s="47">
        <f t="array" ref="C1256">IF(B1256="","",IFERROR(XLOOKUP(B1256,DATA!$B$4:$B$2103,DATA!$D$4:$D$2103,"",0,1),""))</f>
        <v>11258816</v>
      </c>
      <c r="D1256" s="47" t="str">
        <f t="array" ref="D1256">IF(B1256="","",IFERROR(XLOOKUP(B1256,DATA!$B$4:$B$2103,DATA!$C$4:$C$2103,"",0,1),""))</f>
        <v>VIDRIO PEGADO COMPARTIMIENTO PASAJEROS 565*1080 MM</v>
      </c>
      <c r="E1256" s="47">
        <f t="array" ref="E1256">IF(B1256="","",IFERROR(XLOOKUP(B1256,DATA!$B$4:$B$2103,DATA!$W$4:$W$2103,"",0,1),""))</f>
        <v>900922557</v>
      </c>
      <c r="F1256" s="47" t="str">
        <f t="array" ref="F1256">IF(B1256="","",IFERROR(XLOOKUP(E1256,PROVEEDORES!$A$2:$A$200,PROVEEDORES!$B$2:$B$200,"NO ENCONTRADO",0,1),""))</f>
        <v>GLOBAL VIDRIO SAS</v>
      </c>
      <c r="G1256" s="47" t="str">
        <f t="array" ref="G1256">IF(B1256="","",IFERROR(XLOOKUP(B1256,DATA!$B$4:$B$2103,DATA!$L$4:$L$2103,"",0,1),""))</f>
        <v>UND</v>
      </c>
      <c r="H1256" s="47">
        <f t="array" ref="H1256">IF(B1256="","",IFERROR(XLOOKUP(B1256,DATA!$B$4:$B$2103,DATA!$E$4:$E$2103,0,0,1),0))</f>
        <v>2</v>
      </c>
      <c r="I1256" s="48">
        <f t="array" ref="I1256">IF(B1256="","",IFERROR(XLOOKUP(B1256,DATA!$B$4:$B$2103,DATA!$F$4:$F$2103,0,0,1),0))</f>
        <v>97454.8</v>
      </c>
      <c r="J1256" s="48">
        <f t="shared" si="1"/>
        <v>194909.6</v>
      </c>
      <c r="K1256" s="47">
        <f t="array" ref="K1256">IF(B1256="","",IFERROR(XLOOKUP(B1256,DATA!$B$4:$B$2103,DATA!$N$4:$N$2103,0,0,1),0))</f>
        <v>19</v>
      </c>
      <c r="L1256" s="85">
        <f t="shared" si="2"/>
        <v>0.05205479452</v>
      </c>
      <c r="M1256" s="47">
        <f t="array" ref="M1256">IF(B1256="","",IFERROR(XLOOKUP(B1256,DATA!$B$4:$B$2103,DATA!$P$4:$P$2103,0,0,1),0))</f>
        <v>0</v>
      </c>
      <c r="N1256" s="47">
        <f t="shared" si="3"/>
        <v>0</v>
      </c>
      <c r="O1256" s="47">
        <f t="shared" si="4"/>
        <v>0</v>
      </c>
      <c r="P1256" s="47">
        <f t="shared" si="5"/>
        <v>38</v>
      </c>
      <c r="Q1256" s="47" t="str">
        <f t="shared" si="6"/>
        <v>OPTIMO</v>
      </c>
      <c r="R1256" s="47" t="str">
        <f t="shared" si="7"/>
        <v>NIVEL OPTIMO</v>
      </c>
      <c r="S1256" s="47">
        <f t="shared" si="8"/>
        <v>0</v>
      </c>
      <c r="T1256" s="48">
        <f t="shared" si="9"/>
        <v>0</v>
      </c>
      <c r="U1256" s="47" t="str">
        <f t="array" ref="U1256">IF(B1256="","",IFERROR(XLOOKUP(B1256,DATA!$B$4:$B$2103,DATA!$M$4:$M$2103,"",0,1),""))</f>
        <v>A</v>
      </c>
      <c r="V1256" s="47" t="str">
        <f t="array" ref="V1256">IF(B1256="","",IFERROR(XLOOKUP(B1256,DATA!$B$4:$B$2103,DATA!$X$4:$X$2103,"",0,1),""))</f>
        <v>AREA 2</v>
      </c>
      <c r="W1256" s="47" t="str">
        <f t="array" ref="W1256">IF(B1256="","",IFERROR(XLOOKUP(B1256,DATA!$B$4:$B$2103,DATA!$H$4:$H$2103,"",0,1),""))</f>
        <v>CARROCERIA</v>
      </c>
      <c r="X1256" s="47" t="str">
        <f t="shared" si="10"/>
        <v>2-ALTA</v>
      </c>
      <c r="Y1256" s="65" t="str">
        <f t="shared" si="11"/>
        <v/>
      </c>
      <c r="Z1256" s="47" t="str">
        <f t="shared" si="12"/>
        <v/>
      </c>
    </row>
    <row r="1257" ht="15.75" customHeight="1">
      <c r="B1257" s="52">
        <f>IF(DATA!B1257="","",DATA!B1257)</f>
        <v>80120047</v>
      </c>
      <c r="C1257" s="52">
        <f t="array" ref="C1257">IF(B1257="","",IFERROR(XLOOKUP(B1257,DATA!$B$4:$B$2103,DATA!$D$4:$D$2103,"",0,1),""))</f>
        <v>11259824</v>
      </c>
      <c r="D1257" s="52" t="str">
        <f t="array" ref="D1257">IF(B1257="","",IFERROR(XLOOKUP(B1257,DATA!$B$4:$B$2103,DATA!$C$4:$C$2103,"",0,1),""))</f>
        <v>VIDRIO PEGADO COMPARTIMIENTO PASAJEROS 567*1080 MM</v>
      </c>
      <c r="E1257" s="52">
        <f t="array" ref="E1257">IF(B1257="","",IFERROR(XLOOKUP(B1257,DATA!$B$4:$B$2103,DATA!$W$4:$W$2103,"",0,1),""))</f>
        <v>900922557</v>
      </c>
      <c r="F1257" s="52" t="str">
        <f t="array" ref="F1257">IF(B1257="","",IFERROR(XLOOKUP(E1257,PROVEEDORES!$A$2:$A$200,PROVEEDORES!$B$2:$B$200,"NO ENCONTRADO",0,1),""))</f>
        <v>GLOBAL VIDRIO SAS</v>
      </c>
      <c r="G1257" s="52" t="str">
        <f t="array" ref="G1257">IF(B1257="","",IFERROR(XLOOKUP(B1257,DATA!$B$4:$B$2103,DATA!$L$4:$L$2103,"",0,1),""))</f>
        <v>UND</v>
      </c>
      <c r="H1257" s="52">
        <f t="array" ref="H1257">IF(B1257="","",IFERROR(XLOOKUP(B1257,DATA!$B$4:$B$2103,DATA!$E$4:$E$2103,0,0,1),0))</f>
        <v>2</v>
      </c>
      <c r="I1257" s="53">
        <f t="array" ref="I1257">IF(B1257="","",IFERROR(XLOOKUP(B1257,DATA!$B$4:$B$2103,DATA!$F$4:$F$2103,0,0,1),0))</f>
        <v>104299.9</v>
      </c>
      <c r="J1257" s="53">
        <f t="shared" si="1"/>
        <v>208599.8</v>
      </c>
      <c r="K1257" s="52">
        <f t="array" ref="K1257">IF(B1257="","",IFERROR(XLOOKUP(B1257,DATA!$B$4:$B$2103,DATA!$N$4:$N$2103,0,0,1),0))</f>
        <v>24</v>
      </c>
      <c r="L1257" s="86">
        <f t="shared" si="2"/>
        <v>0.06575342466</v>
      </c>
      <c r="M1257" s="52">
        <f t="array" ref="M1257">IF(B1257="","",IFERROR(XLOOKUP(B1257,DATA!$B$4:$B$2103,DATA!$P$4:$P$2103,0,0,1),0))</f>
        <v>0</v>
      </c>
      <c r="N1257" s="52">
        <f t="shared" si="3"/>
        <v>0</v>
      </c>
      <c r="O1257" s="52">
        <f t="shared" si="4"/>
        <v>0</v>
      </c>
      <c r="P1257" s="52">
        <f t="shared" si="5"/>
        <v>30</v>
      </c>
      <c r="Q1257" s="52" t="str">
        <f t="shared" si="6"/>
        <v>OPTIMO</v>
      </c>
      <c r="R1257" s="52" t="str">
        <f t="shared" si="7"/>
        <v>NIVEL OPTIMO</v>
      </c>
      <c r="S1257" s="52">
        <f t="shared" si="8"/>
        <v>0</v>
      </c>
      <c r="T1257" s="53">
        <f t="shared" si="9"/>
        <v>0</v>
      </c>
      <c r="U1257" s="52" t="str">
        <f t="array" ref="U1257">IF(B1257="","",IFERROR(XLOOKUP(B1257,DATA!$B$4:$B$2103,DATA!$M$4:$M$2103,"",0,1),""))</f>
        <v>A</v>
      </c>
      <c r="V1257" s="52" t="str">
        <f t="array" ref="V1257">IF(B1257="","",IFERROR(XLOOKUP(B1257,DATA!$B$4:$B$2103,DATA!$X$4:$X$2103,"",0,1),""))</f>
        <v>AREA 2</v>
      </c>
      <c r="W1257" s="52" t="str">
        <f t="array" ref="W1257">IF(B1257="","",IFERROR(XLOOKUP(B1257,DATA!$B$4:$B$2103,DATA!$H$4:$H$2103,"",0,1),""))</f>
        <v>CARROCERIA</v>
      </c>
      <c r="X1257" s="52" t="str">
        <f t="shared" si="10"/>
        <v>2-ALTA</v>
      </c>
      <c r="Y1257" s="87" t="str">
        <f t="shared" si="11"/>
        <v/>
      </c>
      <c r="Z1257" s="52" t="str">
        <f t="shared" si="12"/>
        <v/>
      </c>
    </row>
    <row r="1258" ht="15.75" customHeight="1">
      <c r="B1258" s="47">
        <f>IF(DATA!B1258="","",DATA!B1258)</f>
        <v>80120048</v>
      </c>
      <c r="C1258" s="47">
        <f t="array" ref="C1258">IF(B1258="","",IFERROR(XLOOKUP(B1258,DATA!$B$4:$B$2103,DATA!$D$4:$D$2103,"",0,1),""))</f>
        <v>11259821</v>
      </c>
      <c r="D1258" s="47" t="str">
        <f t="array" ref="D1258">IF(B1258="","",IFERROR(XLOOKUP(B1258,DATA!$B$4:$B$2103,DATA!$C$4:$C$2103,"",0,1),""))</f>
        <v>VIDRIO PEGADO COMPARTIMIENTO PASAJEROS 585*1080 MM</v>
      </c>
      <c r="E1258" s="47">
        <f t="array" ref="E1258">IF(B1258="","",IFERROR(XLOOKUP(B1258,DATA!$B$4:$B$2103,DATA!$W$4:$W$2103,"",0,1),""))</f>
        <v>900922557</v>
      </c>
      <c r="F1258" s="47" t="str">
        <f t="array" ref="F1258">IF(B1258="","",IFERROR(XLOOKUP(E1258,PROVEEDORES!$A$2:$A$200,PROVEEDORES!$B$2:$B$200,"NO ENCONTRADO",0,1),""))</f>
        <v>GLOBAL VIDRIO SAS</v>
      </c>
      <c r="G1258" s="47" t="str">
        <f t="array" ref="G1258">IF(B1258="","",IFERROR(XLOOKUP(B1258,DATA!$B$4:$B$2103,DATA!$L$4:$L$2103,"",0,1),""))</f>
        <v>UND</v>
      </c>
      <c r="H1258" s="47">
        <f t="array" ref="H1258">IF(B1258="","",IFERROR(XLOOKUP(B1258,DATA!$B$4:$B$2103,DATA!$E$4:$E$2103,0,0,1),0))</f>
        <v>2</v>
      </c>
      <c r="I1258" s="48">
        <f t="array" ref="I1258">IF(B1258="","",IFERROR(XLOOKUP(B1258,DATA!$B$4:$B$2103,DATA!$F$4:$F$2103,0,0,1),0))</f>
        <v>96553.07</v>
      </c>
      <c r="J1258" s="48">
        <f t="shared" si="1"/>
        <v>193106.14</v>
      </c>
      <c r="K1258" s="47">
        <f t="array" ref="K1258">IF(B1258="","",IFERROR(XLOOKUP(B1258,DATA!$B$4:$B$2103,DATA!$N$4:$N$2103,0,0,1),0))</f>
        <v>20</v>
      </c>
      <c r="L1258" s="85">
        <f t="shared" si="2"/>
        <v>0.05479452055</v>
      </c>
      <c r="M1258" s="47">
        <f t="array" ref="M1258">IF(B1258="","",IFERROR(XLOOKUP(B1258,DATA!$B$4:$B$2103,DATA!$P$4:$P$2103,0,0,1),0))</f>
        <v>0</v>
      </c>
      <c r="N1258" s="47">
        <f t="shared" si="3"/>
        <v>0</v>
      </c>
      <c r="O1258" s="47">
        <f t="shared" si="4"/>
        <v>0</v>
      </c>
      <c r="P1258" s="47">
        <f t="shared" si="5"/>
        <v>37</v>
      </c>
      <c r="Q1258" s="47" t="str">
        <f t="shared" si="6"/>
        <v>OPTIMO</v>
      </c>
      <c r="R1258" s="47" t="str">
        <f t="shared" si="7"/>
        <v>NIVEL OPTIMO</v>
      </c>
      <c r="S1258" s="47">
        <f t="shared" si="8"/>
        <v>0</v>
      </c>
      <c r="T1258" s="48">
        <f t="shared" si="9"/>
        <v>0</v>
      </c>
      <c r="U1258" s="47" t="str">
        <f t="array" ref="U1258">IF(B1258="","",IFERROR(XLOOKUP(B1258,DATA!$B$4:$B$2103,DATA!$M$4:$M$2103,"",0,1),""))</f>
        <v>A</v>
      </c>
      <c r="V1258" s="47" t="str">
        <f t="array" ref="V1258">IF(B1258="","",IFERROR(XLOOKUP(B1258,DATA!$B$4:$B$2103,DATA!$X$4:$X$2103,"",0,1),""))</f>
        <v>SU01A1</v>
      </c>
      <c r="W1258" s="47" t="str">
        <f t="array" ref="W1258">IF(B1258="","",IFERROR(XLOOKUP(B1258,DATA!$B$4:$B$2103,DATA!$H$4:$H$2103,"",0,1),""))</f>
        <v>CARROCERIA</v>
      </c>
      <c r="X1258" s="47" t="str">
        <f t="shared" si="10"/>
        <v>2-ALTA</v>
      </c>
      <c r="Y1258" s="65" t="str">
        <f t="shared" si="11"/>
        <v/>
      </c>
      <c r="Z1258" s="47" t="str">
        <f t="shared" si="12"/>
        <v/>
      </c>
    </row>
    <row r="1259" ht="15.75" customHeight="1">
      <c r="B1259" s="52">
        <f>IF(DATA!B1259="","",DATA!B1259)</f>
        <v>80120049</v>
      </c>
      <c r="C1259" s="52">
        <f t="array" ref="C1259">IF(B1259="","",IFERROR(XLOOKUP(B1259,DATA!$B$4:$B$2103,DATA!$D$4:$D$2103,"",0,1),""))</f>
        <v>11258818</v>
      </c>
      <c r="D1259" s="52" t="str">
        <f t="array" ref="D1259">IF(B1259="","",IFERROR(XLOOKUP(B1259,DATA!$B$4:$B$2103,DATA!$C$4:$C$2103,"",0,1),""))</f>
        <v>VIDRIO PEGADO COMPARTIMIENTO PASAJEROS 586*1080 MM</v>
      </c>
      <c r="E1259" s="52">
        <f t="array" ref="E1259">IF(B1259="","",IFERROR(XLOOKUP(B1259,DATA!$B$4:$B$2103,DATA!$W$4:$W$2103,"",0,1),""))</f>
        <v>900922557</v>
      </c>
      <c r="F1259" s="52" t="str">
        <f t="array" ref="F1259">IF(B1259="","",IFERROR(XLOOKUP(E1259,PROVEEDORES!$A$2:$A$200,PROVEEDORES!$B$2:$B$200,"NO ENCONTRADO",0,1),""))</f>
        <v>GLOBAL VIDRIO SAS</v>
      </c>
      <c r="G1259" s="52" t="str">
        <f t="array" ref="G1259">IF(B1259="","",IFERROR(XLOOKUP(B1259,DATA!$B$4:$B$2103,DATA!$L$4:$L$2103,"",0,1),""))</f>
        <v>UND</v>
      </c>
      <c r="H1259" s="52">
        <f t="array" ref="H1259">IF(B1259="","",IFERROR(XLOOKUP(B1259,DATA!$B$4:$B$2103,DATA!$E$4:$E$2103,0,0,1),0))</f>
        <v>1</v>
      </c>
      <c r="I1259" s="53">
        <f t="array" ref="I1259">IF(B1259="","",IFERROR(XLOOKUP(B1259,DATA!$B$4:$B$2103,DATA!$F$4:$F$2103,0,0,1),0))</f>
        <v>73034.89</v>
      </c>
      <c r="J1259" s="53">
        <f t="shared" si="1"/>
        <v>73034.89</v>
      </c>
      <c r="K1259" s="52">
        <f t="array" ref="K1259">IF(B1259="","",IFERROR(XLOOKUP(B1259,DATA!$B$4:$B$2103,DATA!$N$4:$N$2103,0,0,1),0))</f>
        <v>11</v>
      </c>
      <c r="L1259" s="86">
        <f t="shared" si="2"/>
        <v>0.0301369863</v>
      </c>
      <c r="M1259" s="52">
        <f t="array" ref="M1259">IF(B1259="","",IFERROR(XLOOKUP(B1259,DATA!$B$4:$B$2103,DATA!$P$4:$P$2103,0,0,1),0))</f>
        <v>0</v>
      </c>
      <c r="N1259" s="52">
        <f t="shared" si="3"/>
        <v>0</v>
      </c>
      <c r="O1259" s="52">
        <f t="shared" si="4"/>
        <v>0</v>
      </c>
      <c r="P1259" s="52">
        <f t="shared" si="5"/>
        <v>33</v>
      </c>
      <c r="Q1259" s="52" t="str">
        <f t="shared" si="6"/>
        <v>OPTIMO</v>
      </c>
      <c r="R1259" s="52" t="str">
        <f t="shared" si="7"/>
        <v>NIVEL OPTIMO</v>
      </c>
      <c r="S1259" s="52">
        <f t="shared" si="8"/>
        <v>0</v>
      </c>
      <c r="T1259" s="53">
        <f t="shared" si="9"/>
        <v>0</v>
      </c>
      <c r="U1259" s="52" t="str">
        <f t="array" ref="U1259">IF(B1259="","",IFERROR(XLOOKUP(B1259,DATA!$B$4:$B$2103,DATA!$M$4:$M$2103,"",0,1),""))</f>
        <v>A</v>
      </c>
      <c r="V1259" s="52" t="str">
        <f t="array" ref="V1259">IF(B1259="","",IFERROR(XLOOKUP(B1259,DATA!$B$4:$B$2103,DATA!$X$4:$X$2103,"",0,1),""))</f>
        <v>A1 SUPERPO</v>
      </c>
      <c r="W1259" s="52" t="str">
        <f t="array" ref="W1259">IF(B1259="","",IFERROR(XLOOKUP(B1259,DATA!$B$4:$B$2103,DATA!$H$4:$H$2103,"",0,1),""))</f>
        <v>CARROCERIA</v>
      </c>
      <c r="X1259" s="52" t="str">
        <f t="shared" si="10"/>
        <v>2-ALTA</v>
      </c>
      <c r="Y1259" s="87" t="str">
        <f t="shared" si="11"/>
        <v/>
      </c>
      <c r="Z1259" s="52" t="str">
        <f t="shared" si="12"/>
        <v/>
      </c>
    </row>
    <row r="1260" ht="15.75" customHeight="1">
      <c r="B1260" s="47">
        <f>IF(DATA!B1260="","",DATA!B1260)</f>
        <v>80120050</v>
      </c>
      <c r="C1260" s="47">
        <f t="array" ref="C1260">IF(B1260="","",IFERROR(XLOOKUP(B1260,DATA!$B$4:$B$2103,DATA!$D$4:$D$2103,"",0,1),""))</f>
        <v>11269256</v>
      </c>
      <c r="D1260" s="47" t="str">
        <f t="array" ref="D1260">IF(B1260="","",IFERROR(XLOOKUP(B1260,DATA!$B$4:$B$2103,DATA!$C$4:$C$2103,"",0,1),""))</f>
        <v>VIDRIO PEGADO COMPARTIMIENTO PASAJEROS 619*1008 MM</v>
      </c>
      <c r="E1260" s="47">
        <f t="array" ref="E1260">IF(B1260="","",IFERROR(XLOOKUP(B1260,DATA!$B$4:$B$2103,DATA!$W$4:$W$2103,"",0,1),""))</f>
        <v>900922557</v>
      </c>
      <c r="F1260" s="47" t="str">
        <f t="array" ref="F1260">IF(B1260="","",IFERROR(XLOOKUP(E1260,PROVEEDORES!$A$2:$A$200,PROVEEDORES!$B$2:$B$200,"NO ENCONTRADO",0,1),""))</f>
        <v>GLOBAL VIDRIO SAS</v>
      </c>
      <c r="G1260" s="47" t="str">
        <f t="array" ref="G1260">IF(B1260="","",IFERROR(XLOOKUP(B1260,DATA!$B$4:$B$2103,DATA!$L$4:$L$2103,"",0,1),""))</f>
        <v>UND</v>
      </c>
      <c r="H1260" s="47">
        <f t="array" ref="H1260">IF(B1260="","",IFERROR(XLOOKUP(B1260,DATA!$B$4:$B$2103,DATA!$E$4:$E$2103,0,0,1),0))</f>
        <v>2</v>
      </c>
      <c r="I1260" s="48">
        <f t="array" ref="I1260">IF(B1260="","",IFERROR(XLOOKUP(B1260,DATA!$B$4:$B$2103,DATA!$F$4:$F$2103,0,0,1),0))</f>
        <v>96893.96</v>
      </c>
      <c r="J1260" s="48">
        <f t="shared" si="1"/>
        <v>193787.92</v>
      </c>
      <c r="K1260" s="47">
        <f t="array" ref="K1260">IF(B1260="","",IFERROR(XLOOKUP(B1260,DATA!$B$4:$B$2103,DATA!$N$4:$N$2103,0,0,1),0))</f>
        <v>22</v>
      </c>
      <c r="L1260" s="85">
        <f t="shared" si="2"/>
        <v>0.0602739726</v>
      </c>
      <c r="M1260" s="47">
        <f t="array" ref="M1260">IF(B1260="","",IFERROR(XLOOKUP(B1260,DATA!$B$4:$B$2103,DATA!$P$4:$P$2103,0,0,1),0))</f>
        <v>0</v>
      </c>
      <c r="N1260" s="47">
        <f t="shared" si="3"/>
        <v>0</v>
      </c>
      <c r="O1260" s="47">
        <f t="shared" si="4"/>
        <v>0</v>
      </c>
      <c r="P1260" s="47">
        <f t="shared" si="5"/>
        <v>33</v>
      </c>
      <c r="Q1260" s="47" t="str">
        <f t="shared" si="6"/>
        <v>OPTIMO</v>
      </c>
      <c r="R1260" s="47" t="str">
        <f t="shared" si="7"/>
        <v>NIVEL OPTIMO</v>
      </c>
      <c r="S1260" s="47">
        <f t="shared" si="8"/>
        <v>0</v>
      </c>
      <c r="T1260" s="48">
        <f t="shared" si="9"/>
        <v>0</v>
      </c>
      <c r="U1260" s="47" t="str">
        <f t="array" ref="U1260">IF(B1260="","",IFERROR(XLOOKUP(B1260,DATA!$B$4:$B$2103,DATA!$M$4:$M$2103,"",0,1),""))</f>
        <v>A</v>
      </c>
      <c r="V1260" s="47" t="str">
        <f t="array" ref="V1260">IF(B1260="","",IFERROR(XLOOKUP(B1260,DATA!$B$4:$B$2103,DATA!$X$4:$X$2103,"",0,1),""))</f>
        <v>AREA 2</v>
      </c>
      <c r="W1260" s="47" t="str">
        <f t="array" ref="W1260">IF(B1260="","",IFERROR(XLOOKUP(B1260,DATA!$B$4:$B$2103,DATA!$H$4:$H$2103,"",0,1),""))</f>
        <v>CARROCERIA</v>
      </c>
      <c r="X1260" s="47" t="str">
        <f t="shared" si="10"/>
        <v>2-ALTA</v>
      </c>
      <c r="Y1260" s="65" t="str">
        <f t="shared" si="11"/>
        <v/>
      </c>
      <c r="Z1260" s="47" t="str">
        <f t="shared" si="12"/>
        <v/>
      </c>
    </row>
    <row r="1261" ht="15.75" customHeight="1">
      <c r="B1261" s="52">
        <f>IF(DATA!B1261="","",DATA!B1261)</f>
        <v>80120051</v>
      </c>
      <c r="C1261" s="52">
        <f t="array" ref="C1261">IF(B1261="","",IFERROR(XLOOKUP(B1261,DATA!$B$4:$B$2103,DATA!$D$4:$D$2103,"",0,1),""))</f>
        <v>11267500</v>
      </c>
      <c r="D1261" s="52" t="str">
        <f t="array" ref="D1261">IF(B1261="","",IFERROR(XLOOKUP(B1261,DATA!$B$4:$B$2103,DATA!$C$4:$C$2103,"",0,1),""))</f>
        <v>VIDRIO PEGADO COMPARTIMIENTO PASAJEROS 619*145 MM</v>
      </c>
      <c r="E1261" s="52">
        <f t="array" ref="E1261">IF(B1261="","",IFERROR(XLOOKUP(B1261,DATA!$B$4:$B$2103,DATA!$W$4:$W$2103,"",0,1),""))</f>
        <v>900922557</v>
      </c>
      <c r="F1261" s="52" t="str">
        <f t="array" ref="F1261">IF(B1261="","",IFERROR(XLOOKUP(E1261,PROVEEDORES!$A$2:$A$200,PROVEEDORES!$B$2:$B$200,"NO ENCONTRADO",0,1),""))</f>
        <v>GLOBAL VIDRIO SAS</v>
      </c>
      <c r="G1261" s="52" t="str">
        <f t="array" ref="G1261">IF(B1261="","",IFERROR(XLOOKUP(B1261,DATA!$B$4:$B$2103,DATA!$L$4:$L$2103,"",0,1),""))</f>
        <v>UND</v>
      </c>
      <c r="H1261" s="52">
        <f t="array" ref="H1261">IF(B1261="","",IFERROR(XLOOKUP(B1261,DATA!$B$4:$B$2103,DATA!$E$4:$E$2103,0,0,1),0))</f>
        <v>6</v>
      </c>
      <c r="I1261" s="53">
        <f t="array" ref="I1261">IF(B1261="","",IFERROR(XLOOKUP(B1261,DATA!$B$4:$B$2103,DATA!$F$4:$F$2103,0,0,1),0))</f>
        <v>158031</v>
      </c>
      <c r="J1261" s="53">
        <f t="shared" si="1"/>
        <v>948186</v>
      </c>
      <c r="K1261" s="52">
        <f t="array" ref="K1261">IF(B1261="","",IFERROR(XLOOKUP(B1261,DATA!$B$4:$B$2103,DATA!$N$4:$N$2103,0,0,1),0))</f>
        <v>338</v>
      </c>
      <c r="L1261" s="86">
        <f t="shared" si="2"/>
        <v>0.9260273973</v>
      </c>
      <c r="M1261" s="52">
        <f t="array" ref="M1261">IF(B1261="","",IFERROR(XLOOKUP(B1261,DATA!$B$4:$B$2103,DATA!$P$4:$P$2103,0,0,1),0))</f>
        <v>0</v>
      </c>
      <c r="N1261" s="52">
        <f t="shared" si="3"/>
        <v>3</v>
      </c>
      <c r="O1261" s="52">
        <f t="shared" si="4"/>
        <v>9</v>
      </c>
      <c r="P1261" s="52">
        <f t="shared" si="5"/>
        <v>6</v>
      </c>
      <c r="Q1261" s="52" t="str">
        <f t="shared" si="6"/>
        <v>REORDEN INMEDIATO</v>
      </c>
      <c r="R1261" s="52" t="str">
        <f t="shared" si="7"/>
        <v>GENERAR OC EN 24H</v>
      </c>
      <c r="S1261" s="52">
        <f t="shared" si="8"/>
        <v>3</v>
      </c>
      <c r="T1261" s="53">
        <f t="shared" si="9"/>
        <v>474093</v>
      </c>
      <c r="U1261" s="52" t="str">
        <f t="array" ref="U1261">IF(B1261="","",IFERROR(XLOOKUP(B1261,DATA!$B$4:$B$2103,DATA!$M$4:$M$2103,"",0,1),""))</f>
        <v>A</v>
      </c>
      <c r="V1261" s="52" t="str">
        <f t="array" ref="V1261">IF(B1261="","",IFERROR(XLOOKUP(B1261,DATA!$B$4:$B$2103,DATA!$X$4:$X$2103,"",0,1),""))</f>
        <v>AREA 2</v>
      </c>
      <c r="W1261" s="52" t="str">
        <f t="array" ref="W1261">IF(B1261="","",IFERROR(XLOOKUP(B1261,DATA!$B$4:$B$2103,DATA!$H$4:$H$2103,"",0,1),""))</f>
        <v>CARROCERIA</v>
      </c>
      <c r="X1261" s="52" t="str">
        <f t="shared" si="10"/>
        <v>2-ALTA</v>
      </c>
      <c r="Y1261" s="87" t="str">
        <f t="shared" si="11"/>
        <v/>
      </c>
      <c r="Z1261" s="52" t="str">
        <f t="shared" si="12"/>
        <v/>
      </c>
    </row>
    <row r="1262" ht="15.75" customHeight="1">
      <c r="B1262" s="47">
        <f>IF(DATA!B1262="","",DATA!B1262)</f>
        <v>80120052</v>
      </c>
      <c r="C1262" s="47">
        <f t="array" ref="C1262">IF(B1262="","",IFERROR(XLOOKUP(B1262,DATA!$B$4:$B$2103,DATA!$D$4:$D$2103,"",0,1),""))</f>
        <v>11258819</v>
      </c>
      <c r="D1262" s="47" t="str">
        <f t="array" ref="D1262">IF(B1262="","",IFERROR(XLOOKUP(B1262,DATA!$B$4:$B$2103,DATA!$C$4:$C$2103,"",0,1),""))</f>
        <v>VIDRIO PEGADO COMPARTIMIENTO PASAJEROS 670*1080 MM</v>
      </c>
      <c r="E1262" s="47">
        <f t="array" ref="E1262">IF(B1262="","",IFERROR(XLOOKUP(B1262,DATA!$B$4:$B$2103,DATA!$W$4:$W$2103,"",0,1),""))</f>
        <v>900922557</v>
      </c>
      <c r="F1262" s="47" t="str">
        <f t="array" ref="F1262">IF(B1262="","",IFERROR(XLOOKUP(E1262,PROVEEDORES!$A$2:$A$200,PROVEEDORES!$B$2:$B$200,"NO ENCONTRADO",0,1),""))</f>
        <v>GLOBAL VIDRIO SAS</v>
      </c>
      <c r="G1262" s="47" t="str">
        <f t="array" ref="G1262">IF(B1262="","",IFERROR(XLOOKUP(B1262,DATA!$B$4:$B$2103,DATA!$L$4:$L$2103,"",0,1),""))</f>
        <v>UND</v>
      </c>
      <c r="H1262" s="47">
        <f t="array" ref="H1262">IF(B1262="","",IFERROR(XLOOKUP(B1262,DATA!$B$4:$B$2103,DATA!$E$4:$E$2103,0,0,1),0))</f>
        <v>3</v>
      </c>
      <c r="I1262" s="48">
        <f t="array" ref="I1262">IF(B1262="","",IFERROR(XLOOKUP(B1262,DATA!$B$4:$B$2103,DATA!$F$4:$F$2103,0,0,1),0))</f>
        <v>146573.1</v>
      </c>
      <c r="J1262" s="48">
        <f t="shared" si="1"/>
        <v>439719.3</v>
      </c>
      <c r="K1262" s="47">
        <f t="array" ref="K1262">IF(B1262="","",IFERROR(XLOOKUP(B1262,DATA!$B$4:$B$2103,DATA!$N$4:$N$2103,0,0,1),0))</f>
        <v>14</v>
      </c>
      <c r="L1262" s="85">
        <f t="shared" si="2"/>
        <v>0.03835616438</v>
      </c>
      <c r="M1262" s="47">
        <f t="array" ref="M1262">IF(B1262="","",IFERROR(XLOOKUP(B1262,DATA!$B$4:$B$2103,DATA!$P$4:$P$2103,0,0,1),0))</f>
        <v>0</v>
      </c>
      <c r="N1262" s="47">
        <f t="shared" si="3"/>
        <v>0</v>
      </c>
      <c r="O1262" s="47">
        <f t="shared" si="4"/>
        <v>0</v>
      </c>
      <c r="P1262" s="47">
        <f t="shared" si="5"/>
        <v>78</v>
      </c>
      <c r="Q1262" s="47" t="str">
        <f t="shared" si="6"/>
        <v>OPTIMO</v>
      </c>
      <c r="R1262" s="47" t="str">
        <f t="shared" si="7"/>
        <v>NIVEL OPTIMO</v>
      </c>
      <c r="S1262" s="47">
        <f t="shared" si="8"/>
        <v>0</v>
      </c>
      <c r="T1262" s="48">
        <f t="shared" si="9"/>
        <v>0</v>
      </c>
      <c r="U1262" s="47" t="str">
        <f t="array" ref="U1262">IF(B1262="","",IFERROR(XLOOKUP(B1262,DATA!$B$4:$B$2103,DATA!$M$4:$M$2103,"",0,1),""))</f>
        <v>A</v>
      </c>
      <c r="V1262" s="47" t="str">
        <f t="array" ref="V1262">IF(B1262="","",IFERROR(XLOOKUP(B1262,DATA!$B$4:$B$2103,DATA!$X$4:$X$2103,"",0,1),""))</f>
        <v>A1 SUPERPO</v>
      </c>
      <c r="W1262" s="47" t="str">
        <f t="array" ref="W1262">IF(B1262="","",IFERROR(XLOOKUP(B1262,DATA!$B$4:$B$2103,DATA!$H$4:$H$2103,"",0,1),""))</f>
        <v>CARROCERIA</v>
      </c>
      <c r="X1262" s="47" t="str">
        <f t="shared" si="10"/>
        <v>2-ALTA</v>
      </c>
      <c r="Y1262" s="65" t="str">
        <f t="shared" si="11"/>
        <v/>
      </c>
      <c r="Z1262" s="47" t="str">
        <f t="shared" si="12"/>
        <v/>
      </c>
    </row>
    <row r="1263" ht="15.75" customHeight="1">
      <c r="B1263" s="52">
        <f>IF(DATA!B1263="","",DATA!B1263)</f>
        <v>80120053</v>
      </c>
      <c r="C1263" s="52">
        <f t="array" ref="C1263">IF(B1263="","",IFERROR(XLOOKUP(B1263,DATA!$B$4:$B$2103,DATA!$D$4:$D$2103,"",0,1),""))</f>
        <v>11289120</v>
      </c>
      <c r="D1263" s="52" t="str">
        <f t="array" ref="D1263">IF(B1263="","",IFERROR(XLOOKUP(B1263,DATA!$B$4:$B$2103,DATA!$C$4:$C$2103,"",0,1),""))</f>
        <v>VIDRIO RUTERO 2209*351 MM</v>
      </c>
      <c r="E1263" s="52">
        <f t="array" ref="E1263">IF(B1263="","",IFERROR(XLOOKUP(B1263,DATA!$B$4:$B$2103,DATA!$W$4:$W$2103,"",0,1),""))</f>
        <v>900922557</v>
      </c>
      <c r="F1263" s="52" t="str">
        <f t="array" ref="F1263">IF(B1263="","",IFERROR(XLOOKUP(E1263,PROVEEDORES!$A$2:$A$200,PROVEEDORES!$B$2:$B$200,"NO ENCONTRADO",0,1),""))</f>
        <v>GLOBAL VIDRIO SAS</v>
      </c>
      <c r="G1263" s="52" t="str">
        <f t="array" ref="G1263">IF(B1263="","",IFERROR(XLOOKUP(B1263,DATA!$B$4:$B$2103,DATA!$L$4:$L$2103,"",0,1),""))</f>
        <v>UND</v>
      </c>
      <c r="H1263" s="52">
        <f t="array" ref="H1263">IF(B1263="","",IFERROR(XLOOKUP(B1263,DATA!$B$4:$B$2103,DATA!$E$4:$E$2103,0,0,1),0))</f>
        <v>3</v>
      </c>
      <c r="I1263" s="53">
        <f t="array" ref="I1263">IF(B1263="","",IFERROR(XLOOKUP(B1263,DATA!$B$4:$B$2103,DATA!$F$4:$F$2103,0,0,1),0))</f>
        <v>299700.3</v>
      </c>
      <c r="J1263" s="53">
        <f t="shared" si="1"/>
        <v>899100.9</v>
      </c>
      <c r="K1263" s="52">
        <f t="array" ref="K1263">IF(B1263="","",IFERROR(XLOOKUP(B1263,DATA!$B$4:$B$2103,DATA!$N$4:$N$2103,0,0,1),0))</f>
        <v>36</v>
      </c>
      <c r="L1263" s="86">
        <f t="shared" si="2"/>
        <v>0.09863013699</v>
      </c>
      <c r="M1263" s="52">
        <f t="array" ref="M1263">IF(B1263="","",IFERROR(XLOOKUP(B1263,DATA!$B$4:$B$2103,DATA!$P$4:$P$2103,0,0,1),0))</f>
        <v>0</v>
      </c>
      <c r="N1263" s="52">
        <f t="shared" si="3"/>
        <v>0</v>
      </c>
      <c r="O1263" s="52">
        <f t="shared" si="4"/>
        <v>1</v>
      </c>
      <c r="P1263" s="52">
        <f t="shared" si="5"/>
        <v>30</v>
      </c>
      <c r="Q1263" s="52" t="str">
        <f t="shared" si="6"/>
        <v>OPTIMO</v>
      </c>
      <c r="R1263" s="52" t="str">
        <f t="shared" si="7"/>
        <v>NIVEL OPTIMO</v>
      </c>
      <c r="S1263" s="52">
        <f t="shared" si="8"/>
        <v>0</v>
      </c>
      <c r="T1263" s="53">
        <f t="shared" si="9"/>
        <v>0</v>
      </c>
      <c r="U1263" s="52" t="str">
        <f t="array" ref="U1263">IF(B1263="","",IFERROR(XLOOKUP(B1263,DATA!$B$4:$B$2103,DATA!$M$4:$M$2103,"",0,1),""))</f>
        <v>A</v>
      </c>
      <c r="V1263" s="52" t="str">
        <f t="array" ref="V1263">IF(B1263="","",IFERROR(XLOOKUP(B1263,DATA!$B$4:$B$2103,DATA!$X$4:$X$2103,"",0,1),""))</f>
        <v>A1</v>
      </c>
      <c r="W1263" s="52" t="str">
        <f t="array" ref="W1263">IF(B1263="","",IFERROR(XLOOKUP(B1263,DATA!$B$4:$B$2103,DATA!$H$4:$H$2103,"",0,1),""))</f>
        <v>CARROCERIA</v>
      </c>
      <c r="X1263" s="52" t="str">
        <f t="shared" si="10"/>
        <v>2-ALTA</v>
      </c>
      <c r="Y1263" s="87" t="str">
        <f t="shared" si="11"/>
        <v/>
      </c>
      <c r="Z1263" s="52" t="str">
        <f t="shared" si="12"/>
        <v/>
      </c>
    </row>
    <row r="1264" ht="15.75" customHeight="1">
      <c r="B1264" s="47">
        <f>IF(DATA!B1264="","",DATA!B1264)</f>
        <v>80120054</v>
      </c>
      <c r="C1264" s="47">
        <f t="array" ref="C1264">IF(B1264="","",IFERROR(XLOOKUP(B1264,DATA!$B$4:$B$2103,DATA!$D$4:$D$2103,"",0,1),""))</f>
        <v>11297995</v>
      </c>
      <c r="D1264" s="47" t="str">
        <f t="array" ref="D1264">IF(B1264="","",IFERROR(XLOOKUP(B1264,DATA!$B$4:$B$2103,DATA!$C$4:$C$2103,"",0,1),""))</f>
        <v>VIDRIO TIPO LAGRIMA 1179*705 MM</v>
      </c>
      <c r="E1264" s="47">
        <f t="array" ref="E1264">IF(B1264="","",IFERROR(XLOOKUP(B1264,DATA!$B$4:$B$2103,DATA!$W$4:$W$2103,"",0,1),""))</f>
        <v>900922557</v>
      </c>
      <c r="F1264" s="47" t="str">
        <f t="array" ref="F1264">IF(B1264="","",IFERROR(XLOOKUP(E1264,PROVEEDORES!$A$2:$A$200,PROVEEDORES!$B$2:$B$200,"NO ENCONTRADO",0,1),""))</f>
        <v>GLOBAL VIDRIO SAS</v>
      </c>
      <c r="G1264" s="47" t="str">
        <f t="array" ref="G1264">IF(B1264="","",IFERROR(XLOOKUP(B1264,DATA!$B$4:$B$2103,DATA!$L$4:$L$2103,"",0,1),""))</f>
        <v>UND</v>
      </c>
      <c r="H1264" s="47">
        <f t="array" ref="H1264">IF(B1264="","",IFERROR(XLOOKUP(B1264,DATA!$B$4:$B$2103,DATA!$E$4:$E$2103,0,0,1),0))</f>
        <v>2</v>
      </c>
      <c r="I1264" s="48">
        <f t="array" ref="I1264">IF(B1264="","",IFERROR(XLOOKUP(B1264,DATA!$B$4:$B$2103,DATA!$F$4:$F$2103,0,0,1),0))</f>
        <v>326774</v>
      </c>
      <c r="J1264" s="48">
        <f t="shared" si="1"/>
        <v>653548</v>
      </c>
      <c r="K1264" s="47">
        <f t="array" ref="K1264">IF(B1264="","",IFERROR(XLOOKUP(B1264,DATA!$B$4:$B$2103,DATA!$N$4:$N$2103,0,0,1),0))</f>
        <v>116</v>
      </c>
      <c r="L1264" s="85">
        <f t="shared" si="2"/>
        <v>0.3178082192</v>
      </c>
      <c r="M1264" s="47">
        <f t="array" ref="M1264">IF(B1264="","",IFERROR(XLOOKUP(B1264,DATA!$B$4:$B$2103,DATA!$P$4:$P$2103,0,0,1),0))</f>
        <v>0</v>
      </c>
      <c r="N1264" s="47">
        <f t="shared" si="3"/>
        <v>1</v>
      </c>
      <c r="O1264" s="47">
        <f t="shared" si="4"/>
        <v>3</v>
      </c>
      <c r="P1264" s="47">
        <f t="shared" si="5"/>
        <v>6</v>
      </c>
      <c r="Q1264" s="47" t="str">
        <f t="shared" si="6"/>
        <v>REORDEN INMEDIATO</v>
      </c>
      <c r="R1264" s="47" t="str">
        <f t="shared" si="7"/>
        <v>GENERAR OC EN 24H</v>
      </c>
      <c r="S1264" s="47">
        <f t="shared" si="8"/>
        <v>1</v>
      </c>
      <c r="T1264" s="48">
        <f t="shared" si="9"/>
        <v>326774</v>
      </c>
      <c r="U1264" s="47" t="str">
        <f t="array" ref="U1264">IF(B1264="","",IFERROR(XLOOKUP(B1264,DATA!$B$4:$B$2103,DATA!$M$4:$M$2103,"",0,1),""))</f>
        <v>A</v>
      </c>
      <c r="V1264" s="47" t="str">
        <f t="array" ref="V1264">IF(B1264="","",IFERROR(XLOOKUP(B1264,DATA!$B$4:$B$2103,DATA!$X$4:$X$2103,"",0,1),""))</f>
        <v>AREA 2</v>
      </c>
      <c r="W1264" s="47" t="str">
        <f t="array" ref="W1264">IF(B1264="","",IFERROR(XLOOKUP(B1264,DATA!$B$4:$B$2103,DATA!$H$4:$H$2103,"",0,1),""))</f>
        <v>CARROCERIA</v>
      </c>
      <c r="X1264" s="47" t="str">
        <f t="shared" si="10"/>
        <v>2-ALTA</v>
      </c>
      <c r="Y1264" s="65" t="str">
        <f t="shared" si="11"/>
        <v/>
      </c>
      <c r="Z1264" s="47" t="str">
        <f t="shared" si="12"/>
        <v/>
      </c>
    </row>
    <row r="1265" ht="15.75" customHeight="1">
      <c r="B1265" s="52">
        <f>IF(DATA!B1265="","",DATA!B1265)</f>
        <v>80120055</v>
      </c>
      <c r="C1265" s="52">
        <f t="array" ref="C1265">IF(B1265="","",IFERROR(XLOOKUP(B1265,DATA!$B$4:$B$2103,DATA!$D$4:$D$2103,"",0,1),""))</f>
        <v>88</v>
      </c>
      <c r="D1265" s="52" t="str">
        <f t="array" ref="D1265">IF(B1265="","",IFERROR(XLOOKUP(B1265,DATA!$B$4:$B$2103,DATA!$C$4:$C$2103,"",0,1),""))</f>
        <v>CINTA 3M DE ENMASCARADO 2"</v>
      </c>
      <c r="E1265" s="52">
        <f t="array" ref="E1265">IF(B1265="","",IFERROR(XLOOKUP(B1265,DATA!$B$4:$B$2103,DATA!$W$4:$W$2103,"",0,1),""))</f>
        <v>900449648</v>
      </c>
      <c r="F1265" s="52" t="str">
        <f t="array" ref="F1265">IF(B1265="","",IFERROR(XLOOKUP(E1265,PROVEEDORES!$A$2:$A$200,PROVEEDORES!$B$2:$B$200,"NO ENCONTRADO",0,1),""))</f>
        <v>SUMILOGISTICA S.A.S.</v>
      </c>
      <c r="G1265" s="52" t="str">
        <f t="array" ref="G1265">IF(B1265="","",IFERROR(XLOOKUP(B1265,DATA!$B$4:$B$2103,DATA!$L$4:$L$2103,"",0,1),""))</f>
        <v>RLL</v>
      </c>
      <c r="H1265" s="52">
        <f t="array" ref="H1265">IF(B1265="","",IFERROR(XLOOKUP(B1265,DATA!$B$4:$B$2103,DATA!$E$4:$E$2103,0,0,1),0))</f>
        <v>90</v>
      </c>
      <c r="I1265" s="53">
        <f t="array" ref="I1265">IF(B1265="","",IFERROR(XLOOKUP(B1265,DATA!$B$4:$B$2103,DATA!$F$4:$F$2103,0,0,1),0))</f>
        <v>18817.14</v>
      </c>
      <c r="J1265" s="53">
        <f t="shared" si="1"/>
        <v>1693542.6</v>
      </c>
      <c r="K1265" s="52">
        <f t="array" ref="K1265">IF(B1265="","",IFERROR(XLOOKUP(B1265,DATA!$B$4:$B$2103,DATA!$N$4:$N$2103,0,0,1),0))</f>
        <v>7871</v>
      </c>
      <c r="L1265" s="86">
        <f t="shared" si="2"/>
        <v>21.56438356</v>
      </c>
      <c r="M1265" s="52">
        <f t="array" ref="M1265">IF(B1265="","",IFERROR(XLOOKUP(B1265,DATA!$B$4:$B$2103,DATA!$P$4:$P$2103,0,0,1),0))</f>
        <v>0</v>
      </c>
      <c r="N1265" s="52">
        <f t="shared" si="3"/>
        <v>75</v>
      </c>
      <c r="O1265" s="52">
        <f t="shared" si="4"/>
        <v>226</v>
      </c>
      <c r="P1265" s="52">
        <f t="shared" si="5"/>
        <v>4</v>
      </c>
      <c r="Q1265" s="52" t="str">
        <f t="shared" si="6"/>
        <v>REORDEN INMEDIATO</v>
      </c>
      <c r="R1265" s="52" t="str">
        <f t="shared" si="7"/>
        <v>GENERAR OC EN 24H</v>
      </c>
      <c r="S1265" s="52">
        <f t="shared" si="8"/>
        <v>136</v>
      </c>
      <c r="T1265" s="53">
        <f t="shared" si="9"/>
        <v>2559131.04</v>
      </c>
      <c r="U1265" s="52" t="str">
        <f t="array" ref="U1265">IF(B1265="","",IFERROR(XLOOKUP(B1265,DATA!$B$4:$B$2103,DATA!$M$4:$M$2103,"",0,1),""))</f>
        <v>A</v>
      </c>
      <c r="V1265" s="52" t="str">
        <f t="array" ref="V1265">IF(B1265="","",IFERROR(XLOOKUP(B1265,DATA!$B$4:$B$2103,DATA!$X$4:$X$2103,"",0,1),""))</f>
        <v>SU01F0403</v>
      </c>
      <c r="W1265" s="52" t="str">
        <f t="array" ref="W1265">IF(B1265="","",IFERROR(XLOOKUP(B1265,DATA!$B$4:$B$2103,DATA!$H$4:$H$2103,"",0,1),""))</f>
        <v>CARROCERIA</v>
      </c>
      <c r="X1265" s="52" t="str">
        <f t="shared" si="10"/>
        <v>2-ALTA</v>
      </c>
      <c r="Y1265" s="87" t="str">
        <f t="shared" si="11"/>
        <v/>
      </c>
      <c r="Z1265" s="52" t="str">
        <f t="shared" si="12"/>
        <v/>
      </c>
    </row>
    <row r="1266" ht="15.75" customHeight="1">
      <c r="B1266" s="47">
        <f>IF(DATA!B1266="","",DATA!B1266)</f>
        <v>80120056</v>
      </c>
      <c r="C1266" s="47">
        <f t="array" ref="C1266">IF(B1266="","",IFERROR(XLOOKUP(B1266,DATA!$B$4:$B$2103,DATA!$D$4:$D$2103,"",0,1),""))</f>
        <v>89</v>
      </c>
      <c r="D1266" s="47" t="str">
        <f t="array" ref="D1266">IF(B1266="","",IFERROR(XLOOKUP(B1266,DATA!$B$4:$B$2103,DATA!$C$4:$C$2103,"",0,1),""))</f>
        <v>CINTA 3M DE ENMASCARADO 1/2"</v>
      </c>
      <c r="E1266" s="47">
        <f t="array" ref="E1266">IF(B1266="","",IFERROR(XLOOKUP(B1266,DATA!$B$4:$B$2103,DATA!$W$4:$W$2103,"",0,1),""))</f>
        <v>900449648</v>
      </c>
      <c r="F1266" s="47" t="str">
        <f t="array" ref="F1266">IF(B1266="","",IFERROR(XLOOKUP(E1266,PROVEEDORES!$A$2:$A$200,PROVEEDORES!$B$2:$B$200,"NO ENCONTRADO",0,1),""))</f>
        <v>SUMILOGISTICA S.A.S.</v>
      </c>
      <c r="G1266" s="47" t="str">
        <f t="array" ref="G1266">IF(B1266="","",IFERROR(XLOOKUP(B1266,DATA!$B$4:$B$2103,DATA!$L$4:$L$2103,"",0,1),""))</f>
        <v>RLL</v>
      </c>
      <c r="H1266" s="47">
        <f t="array" ref="H1266">IF(B1266="","",IFERROR(XLOOKUP(B1266,DATA!$B$4:$B$2103,DATA!$E$4:$E$2103,0,0,1),0))</f>
        <v>197</v>
      </c>
      <c r="I1266" s="48">
        <f t="array" ref="I1266">IF(B1266="","",IFERROR(XLOOKUP(B1266,DATA!$B$4:$B$2103,DATA!$F$4:$F$2103,0,0,1),0))</f>
        <v>5401.41</v>
      </c>
      <c r="J1266" s="48">
        <f t="shared" si="1"/>
        <v>1064077.77</v>
      </c>
      <c r="K1266" s="47">
        <f t="array" ref="K1266">IF(B1266="","",IFERROR(XLOOKUP(B1266,DATA!$B$4:$B$2103,DATA!$N$4:$N$2103,0,0,1),0))</f>
        <v>3881</v>
      </c>
      <c r="L1266" s="85">
        <f t="shared" si="2"/>
        <v>10.63287671</v>
      </c>
      <c r="M1266" s="47">
        <f t="array" ref="M1266">IF(B1266="","",IFERROR(XLOOKUP(B1266,DATA!$B$4:$B$2103,DATA!$P$4:$P$2103,0,0,1),0))</f>
        <v>0</v>
      </c>
      <c r="N1266" s="47">
        <f t="shared" si="3"/>
        <v>37</v>
      </c>
      <c r="O1266" s="47">
        <f t="shared" si="4"/>
        <v>111</v>
      </c>
      <c r="P1266" s="47">
        <f t="shared" si="5"/>
        <v>19</v>
      </c>
      <c r="Q1266" s="47" t="str">
        <f t="shared" si="6"/>
        <v>PRECAUCION</v>
      </c>
      <c r="R1266" s="47" t="str">
        <f t="shared" si="7"/>
        <v>MONITOREAR 48H</v>
      </c>
      <c r="S1266" s="47">
        <f t="shared" si="8"/>
        <v>0</v>
      </c>
      <c r="T1266" s="48">
        <f t="shared" si="9"/>
        <v>0</v>
      </c>
      <c r="U1266" s="47" t="str">
        <f t="array" ref="U1266">IF(B1266="","",IFERROR(XLOOKUP(B1266,DATA!$B$4:$B$2103,DATA!$M$4:$M$2103,"",0,1),""))</f>
        <v>A</v>
      </c>
      <c r="V1266" s="47" t="str">
        <f t="array" ref="V1266">IF(B1266="","",IFERROR(XLOOKUP(B1266,DATA!$B$4:$B$2103,DATA!$X$4:$X$2103,"",0,1),""))</f>
        <v>SU01F0403</v>
      </c>
      <c r="W1266" s="47" t="str">
        <f t="array" ref="W1266">IF(B1266="","",IFERROR(XLOOKUP(B1266,DATA!$B$4:$B$2103,DATA!$H$4:$H$2103,"",0,1),""))</f>
        <v>CARROCERIA</v>
      </c>
      <c r="X1266" s="47" t="str">
        <f t="shared" si="10"/>
        <v>2-ALTA</v>
      </c>
      <c r="Y1266" s="65" t="str">
        <f t="shared" si="11"/>
        <v/>
      </c>
      <c r="Z1266" s="47" t="str">
        <f t="shared" si="12"/>
        <v/>
      </c>
    </row>
    <row r="1267" ht="15.75" customHeight="1">
      <c r="B1267" s="52">
        <f>IF(DATA!B1267="","",DATA!B1267)</f>
        <v>80120057</v>
      </c>
      <c r="C1267" s="52">
        <f t="array" ref="C1267">IF(B1267="","",IFERROR(XLOOKUP(B1267,DATA!$B$4:$B$2103,DATA!$D$4:$D$2103,"",0,1),""))</f>
        <v>99</v>
      </c>
      <c r="D1267" s="52" t="str">
        <f t="array" ref="D1267">IF(B1267="","",IFERROR(XLOOKUP(B1267,DATA!$B$4:$B$2103,DATA!$C$4:$C$2103,"",0,1),""))</f>
        <v>DISCO DE ASPIRACIÓN 3M LIMPIA HK 6" P80</v>
      </c>
      <c r="E1267" s="52">
        <f t="array" ref="E1267">IF(B1267="","",IFERROR(XLOOKUP(B1267,DATA!$B$4:$B$2103,DATA!$W$4:$W$2103,"",0,1),""))</f>
        <v>900449648</v>
      </c>
      <c r="F1267" s="52" t="str">
        <f t="array" ref="F1267">IF(B1267="","",IFERROR(XLOOKUP(E1267,PROVEEDORES!$A$2:$A$200,PROVEEDORES!$B$2:$B$200,"NO ENCONTRADO",0,1),""))</f>
        <v>SUMILOGISTICA S.A.S.</v>
      </c>
      <c r="G1267" s="52" t="str">
        <f t="array" ref="G1267">IF(B1267="","",IFERROR(XLOOKUP(B1267,DATA!$B$4:$B$2103,DATA!$L$4:$L$2103,"",0,1),""))</f>
        <v>UND</v>
      </c>
      <c r="H1267" s="52">
        <f t="array" ref="H1267">IF(B1267="","",IFERROR(XLOOKUP(B1267,DATA!$B$4:$B$2103,DATA!$E$4:$E$2103,0,0,1),0))</f>
        <v>105</v>
      </c>
      <c r="I1267" s="53">
        <f t="array" ref="I1267">IF(B1267="","",IFERROR(XLOOKUP(B1267,DATA!$B$4:$B$2103,DATA!$F$4:$F$2103,0,0,1),0))</f>
        <v>3873.45</v>
      </c>
      <c r="J1267" s="53">
        <f t="shared" si="1"/>
        <v>406712.25</v>
      </c>
      <c r="K1267" s="52">
        <f t="array" ref="K1267">IF(B1267="","",IFERROR(XLOOKUP(B1267,DATA!$B$4:$B$2103,DATA!$N$4:$N$2103,0,0,1),0))</f>
        <v>17029</v>
      </c>
      <c r="L1267" s="86">
        <f t="shared" si="2"/>
        <v>46.65479452</v>
      </c>
      <c r="M1267" s="52">
        <f t="array" ref="M1267">IF(B1267="","",IFERROR(XLOOKUP(B1267,DATA!$B$4:$B$2103,DATA!$P$4:$P$2103,0,0,1),0))</f>
        <v>0</v>
      </c>
      <c r="N1267" s="52">
        <f t="shared" si="3"/>
        <v>163</v>
      </c>
      <c r="O1267" s="52">
        <f t="shared" si="4"/>
        <v>490</v>
      </c>
      <c r="P1267" s="52">
        <f t="shared" si="5"/>
        <v>2</v>
      </c>
      <c r="Q1267" s="52" t="str">
        <f t="shared" si="6"/>
        <v>REORDEN INMEDIATO</v>
      </c>
      <c r="R1267" s="52" t="str">
        <f t="shared" si="7"/>
        <v>GENERAR OC EN 24H</v>
      </c>
      <c r="S1267" s="52">
        <f t="shared" si="8"/>
        <v>385</v>
      </c>
      <c r="T1267" s="53">
        <f t="shared" si="9"/>
        <v>1491278.25</v>
      </c>
      <c r="U1267" s="52" t="str">
        <f t="array" ref="U1267">IF(B1267="","",IFERROR(XLOOKUP(B1267,DATA!$B$4:$B$2103,DATA!$M$4:$M$2103,"",0,1),""))</f>
        <v>A</v>
      </c>
      <c r="V1267" s="52" t="str">
        <f t="array" ref="V1267">IF(B1267="","",IFERROR(XLOOKUP(B1267,DATA!$B$4:$B$2103,DATA!$X$4:$X$2103,"",0,1),""))</f>
        <v>SU01F0103</v>
      </c>
      <c r="W1267" s="52" t="str">
        <f t="array" ref="W1267">IF(B1267="","",IFERROR(XLOOKUP(B1267,DATA!$B$4:$B$2103,DATA!$H$4:$H$2103,"",0,1),""))</f>
        <v>CARROCERIA</v>
      </c>
      <c r="X1267" s="52" t="str">
        <f t="shared" si="10"/>
        <v>2-ALTA</v>
      </c>
      <c r="Y1267" s="87" t="str">
        <f t="shared" si="11"/>
        <v/>
      </c>
      <c r="Z1267" s="52" t="str">
        <f t="shared" si="12"/>
        <v/>
      </c>
    </row>
    <row r="1268" ht="15.75" customHeight="1">
      <c r="B1268" s="47">
        <f>IF(DATA!B1268="","",DATA!B1268)</f>
        <v>80120058</v>
      </c>
      <c r="C1268" s="47" t="str">
        <f t="array" ref="C1268">IF(B1268="","",IFERROR(XLOOKUP(B1268,DATA!$B$4:$B$2103,DATA!$D$4:$D$2103,"",0,1),""))</f>
        <v>LCSFI0376</v>
      </c>
      <c r="D1268" s="47" t="str">
        <f t="array" ref="D1268">IF(B1268="","",IFERROR(XLOOKUP(B1268,DATA!$B$4:$B$2103,DATA!$C$4:$C$2103,"",0,1),""))</f>
        <v>FITING HEMBRA 1/4"</v>
      </c>
      <c r="E1268" s="47">
        <f t="array" ref="E1268">IF(B1268="","",IFERROR(XLOOKUP(B1268,DATA!$B$4:$B$2103,DATA!$W$4:$W$2103,"",0,1),""))</f>
        <v>900449648</v>
      </c>
      <c r="F1268" s="47" t="str">
        <f t="array" ref="F1268">IF(B1268="","",IFERROR(XLOOKUP(E1268,PROVEEDORES!$A$2:$A$200,PROVEEDORES!$B$2:$B$200,"NO ENCONTRADO",0,1),""))</f>
        <v>SUMILOGISTICA S.A.S.</v>
      </c>
      <c r="G1268" s="47" t="str">
        <f t="array" ref="G1268">IF(B1268="","",IFERROR(XLOOKUP(B1268,DATA!$B$4:$B$2103,DATA!$L$4:$L$2103,"",0,1),""))</f>
        <v>UND</v>
      </c>
      <c r="H1268" s="47">
        <f t="array" ref="H1268">IF(B1268="","",IFERROR(XLOOKUP(B1268,DATA!$B$4:$B$2103,DATA!$E$4:$E$2103,0,0,1),0))</f>
        <v>0</v>
      </c>
      <c r="I1268" s="48">
        <f t="array" ref="I1268">IF(B1268="","",IFERROR(XLOOKUP(B1268,DATA!$B$4:$B$2103,DATA!$F$4:$F$2103,0,0,1),0))</f>
        <v>0</v>
      </c>
      <c r="J1268" s="48">
        <f t="shared" si="1"/>
        <v>0</v>
      </c>
      <c r="K1268" s="47">
        <f t="array" ref="K1268">IF(B1268="","",IFERROR(XLOOKUP(B1268,DATA!$B$4:$B$2103,DATA!$N$4:$N$2103,0,0,1),0))</f>
        <v>0</v>
      </c>
      <c r="L1268" s="85">
        <f t="shared" si="2"/>
        <v>0</v>
      </c>
      <c r="M1268" s="47">
        <f t="array" ref="M1268">IF(B1268="","",IFERROR(XLOOKUP(B1268,DATA!$B$4:$B$2103,DATA!$P$4:$P$2103,0,0,1),0))</f>
        <v>0</v>
      </c>
      <c r="N1268" s="47">
        <f t="shared" si="3"/>
        <v>0</v>
      </c>
      <c r="O1268" s="47">
        <f t="shared" si="4"/>
        <v>0</v>
      </c>
      <c r="P1268" s="47" t="str">
        <f t="shared" si="5"/>
        <v/>
      </c>
      <c r="Q1268" s="47" t="str">
        <f t="shared" si="6"/>
        <v>CRITICO</v>
      </c>
      <c r="R1268" s="47" t="str">
        <f t="shared" si="7"/>
        <v>PEDIR INMEDIATAMENTE</v>
      </c>
      <c r="S1268" s="47">
        <f t="shared" si="8"/>
        <v>0</v>
      </c>
      <c r="T1268" s="48">
        <f t="shared" si="9"/>
        <v>0</v>
      </c>
      <c r="U1268" s="47" t="str">
        <f t="array" ref="U1268">IF(B1268="","",IFERROR(XLOOKUP(B1268,DATA!$B$4:$B$2103,DATA!$M$4:$M$2103,"",0,1),""))</f>
        <v>A</v>
      </c>
      <c r="V1268" s="47" t="str">
        <f t="array" ref="V1268">IF(B1268="","",IFERROR(XLOOKUP(B1268,DATA!$B$4:$B$2103,DATA!$X$4:$X$2103,"",0,1),""))</f>
        <v>A1</v>
      </c>
      <c r="W1268" s="47" t="str">
        <f t="array" ref="W1268">IF(B1268="","",IFERROR(XLOOKUP(B1268,DATA!$B$4:$B$2103,DATA!$H$4:$H$2103,"",0,1),""))</f>
        <v>CARROCERIA</v>
      </c>
      <c r="X1268" s="47" t="str">
        <f t="shared" si="10"/>
        <v>1-MAXIMA</v>
      </c>
      <c r="Y1268" s="65" t="str">
        <f t="shared" si="11"/>
        <v/>
      </c>
      <c r="Z1268" s="47">
        <f t="shared" si="12"/>
        <v>80120058</v>
      </c>
    </row>
    <row r="1269" ht="15.75" customHeight="1">
      <c r="B1269" s="52">
        <f>IF(DATA!B1269="","",DATA!B1269)</f>
        <v>80120059</v>
      </c>
      <c r="C1269" s="52">
        <f t="array" ref="C1269">IF(B1269="","",IFERROR(XLOOKUP(B1269,DATA!$B$4:$B$2103,DATA!$D$4:$D$2103,"",0,1),""))</f>
        <v>194</v>
      </c>
      <c r="D1269" s="52" t="str">
        <f t="array" ref="D1269">IF(B1269="","",IFERROR(XLOOKUP(B1269,DATA!$B$4:$B$2103,DATA!$C$4:$C$2103,"",0,1),""))</f>
        <v>PALATAL RESINA 5346 B 10003</v>
      </c>
      <c r="E1269" s="52">
        <f t="array" ref="E1269">IF(B1269="","",IFERROR(XLOOKUP(B1269,DATA!$B$4:$B$2103,DATA!$W$4:$W$2103,"",0,1),""))</f>
        <v>900449648</v>
      </c>
      <c r="F1269" s="52" t="str">
        <f t="array" ref="F1269">IF(B1269="","",IFERROR(XLOOKUP(E1269,PROVEEDORES!$A$2:$A$200,PROVEEDORES!$B$2:$B$200,"NO ENCONTRADO",0,1),""))</f>
        <v>SUMILOGISTICA S.A.S.</v>
      </c>
      <c r="G1269" s="52" t="str">
        <f t="array" ref="G1269">IF(B1269="","",IFERROR(XLOOKUP(B1269,DATA!$B$4:$B$2103,DATA!$L$4:$L$2103,"",0,1),""))</f>
        <v>KG</v>
      </c>
      <c r="H1269" s="52">
        <f t="array" ref="H1269">IF(B1269="","",IFERROR(XLOOKUP(B1269,DATA!$B$4:$B$2103,DATA!$E$4:$E$2103,0,0,1),0))</f>
        <v>0</v>
      </c>
      <c r="I1269" s="53">
        <f t="array" ref="I1269">IF(B1269="","",IFERROR(XLOOKUP(B1269,DATA!$B$4:$B$2103,DATA!$F$4:$F$2103,0,0,1),0))</f>
        <v>22933.68</v>
      </c>
      <c r="J1269" s="53">
        <f t="shared" si="1"/>
        <v>0</v>
      </c>
      <c r="K1269" s="52">
        <f t="array" ref="K1269">IF(B1269="","",IFERROR(XLOOKUP(B1269,DATA!$B$4:$B$2103,DATA!$N$4:$N$2103,0,0,1),0))</f>
        <v>577</v>
      </c>
      <c r="L1269" s="86">
        <f t="shared" si="2"/>
        <v>1.580821918</v>
      </c>
      <c r="M1269" s="52">
        <f t="array" ref="M1269">IF(B1269="","",IFERROR(XLOOKUP(B1269,DATA!$B$4:$B$2103,DATA!$P$4:$P$2103,0,0,1),0))</f>
        <v>0</v>
      </c>
      <c r="N1269" s="52">
        <f t="shared" si="3"/>
        <v>6</v>
      </c>
      <c r="O1269" s="52">
        <f t="shared" si="4"/>
        <v>17</v>
      </c>
      <c r="P1269" s="52">
        <f t="shared" si="5"/>
        <v>0</v>
      </c>
      <c r="Q1269" s="52" t="str">
        <f t="shared" si="6"/>
        <v>CRITICO</v>
      </c>
      <c r="R1269" s="52" t="str">
        <f t="shared" si="7"/>
        <v>PEDIR INMEDIATAMENTE</v>
      </c>
      <c r="S1269" s="52">
        <f t="shared" si="8"/>
        <v>17</v>
      </c>
      <c r="T1269" s="53">
        <f t="shared" si="9"/>
        <v>389872.56</v>
      </c>
      <c r="U1269" s="52" t="str">
        <f t="array" ref="U1269">IF(B1269="","",IFERROR(XLOOKUP(B1269,DATA!$B$4:$B$2103,DATA!$M$4:$M$2103,"",0,1),""))</f>
        <v>A</v>
      </c>
      <c r="V1269" s="52" t="str">
        <f t="array" ref="V1269">IF(B1269="","",IFERROR(XLOOKUP(B1269,DATA!$B$4:$B$2103,DATA!$X$4:$X$2103,"",0,1),""))</f>
        <v>SU01E0301</v>
      </c>
      <c r="W1269" s="52" t="str">
        <f t="array" ref="W1269">IF(B1269="","",IFERROR(XLOOKUP(B1269,DATA!$B$4:$B$2103,DATA!$H$4:$H$2103,"",0,1),""))</f>
        <v>CARROCERIA</v>
      </c>
      <c r="X1269" s="52" t="str">
        <f t="shared" si="10"/>
        <v>1-MAXIMA</v>
      </c>
      <c r="Y1269" s="87">
        <f t="shared" si="11"/>
        <v>577.01269</v>
      </c>
      <c r="Z1269" s="52">
        <f t="shared" si="12"/>
        <v>80120059</v>
      </c>
    </row>
    <row r="1270" ht="15.75" customHeight="1">
      <c r="B1270" s="47">
        <f>IF(DATA!B1270="","",DATA!B1270)</f>
        <v>80120060</v>
      </c>
      <c r="C1270" s="47">
        <f t="array" ref="C1270">IF(B1270="","",IFERROR(XLOOKUP(B1270,DATA!$B$4:$B$2103,DATA!$D$4:$D$2103,"",0,1),""))</f>
        <v>203</v>
      </c>
      <c r="D1270" s="47" t="str">
        <f t="array" ref="D1270">IF(B1270="","",IFERROR(XLOOKUP(B1270,DATA!$B$4:$B$2103,DATA!$C$4:$C$2103,"",0,1),""))</f>
        <v>SOPORTE DE ASPIRACION LIMPIA 3M HK 6"</v>
      </c>
      <c r="E1270" s="47">
        <f t="array" ref="E1270">IF(B1270="","",IFERROR(XLOOKUP(B1270,DATA!$B$4:$B$2103,DATA!$W$4:$W$2103,"",0,1),""))</f>
        <v>900449648</v>
      </c>
      <c r="F1270" s="47" t="str">
        <f t="array" ref="F1270">IF(B1270="","",IFERROR(XLOOKUP(E1270,PROVEEDORES!$A$2:$A$200,PROVEEDORES!$B$2:$B$200,"NO ENCONTRADO",0,1),""))</f>
        <v>SUMILOGISTICA S.A.S.</v>
      </c>
      <c r="G1270" s="47" t="str">
        <f t="array" ref="G1270">IF(B1270="","",IFERROR(XLOOKUP(B1270,DATA!$B$4:$B$2103,DATA!$L$4:$L$2103,"",0,1),""))</f>
        <v>UND</v>
      </c>
      <c r="H1270" s="47">
        <f t="array" ref="H1270">IF(B1270="","",IFERROR(XLOOKUP(B1270,DATA!$B$4:$B$2103,DATA!$E$4:$E$2103,0,0,1),0))</f>
        <v>1</v>
      </c>
      <c r="I1270" s="48">
        <f t="array" ref="I1270">IF(B1270="","",IFERROR(XLOOKUP(B1270,DATA!$B$4:$B$2103,DATA!$F$4:$F$2103,0,0,1),0))</f>
        <v>174185.1</v>
      </c>
      <c r="J1270" s="48">
        <f t="shared" si="1"/>
        <v>174185.1</v>
      </c>
      <c r="K1270" s="47">
        <f t="array" ref="K1270">IF(B1270="","",IFERROR(XLOOKUP(B1270,DATA!$B$4:$B$2103,DATA!$N$4:$N$2103,0,0,1),0))</f>
        <v>56</v>
      </c>
      <c r="L1270" s="85">
        <f t="shared" si="2"/>
        <v>0.1534246575</v>
      </c>
      <c r="M1270" s="47">
        <f t="array" ref="M1270">IF(B1270="","",IFERROR(XLOOKUP(B1270,DATA!$B$4:$B$2103,DATA!$P$4:$P$2103,0,0,1),0))</f>
        <v>0</v>
      </c>
      <c r="N1270" s="47">
        <f t="shared" si="3"/>
        <v>1</v>
      </c>
      <c r="O1270" s="47">
        <f t="shared" si="4"/>
        <v>2</v>
      </c>
      <c r="P1270" s="47">
        <f t="shared" si="5"/>
        <v>7</v>
      </c>
      <c r="Q1270" s="47" t="str">
        <f t="shared" si="6"/>
        <v>REORDEN INMEDIATO</v>
      </c>
      <c r="R1270" s="47" t="str">
        <f t="shared" si="7"/>
        <v>GENERAR OC EN 24H</v>
      </c>
      <c r="S1270" s="47">
        <f t="shared" si="8"/>
        <v>1</v>
      </c>
      <c r="T1270" s="48">
        <f t="shared" si="9"/>
        <v>174185.1</v>
      </c>
      <c r="U1270" s="47" t="str">
        <f t="array" ref="U1270">IF(B1270="","",IFERROR(XLOOKUP(B1270,DATA!$B$4:$B$2103,DATA!$M$4:$M$2103,"",0,1),""))</f>
        <v>A</v>
      </c>
      <c r="V1270" s="47" t="str">
        <f t="array" ref="V1270">IF(B1270="","",IFERROR(XLOOKUP(B1270,DATA!$B$4:$B$2103,DATA!$X$4:$X$2103,"",0,1),""))</f>
        <v>SU01F0103</v>
      </c>
      <c r="W1270" s="47" t="str">
        <f t="array" ref="W1270">IF(B1270="","",IFERROR(XLOOKUP(B1270,DATA!$B$4:$B$2103,DATA!$H$4:$H$2103,"",0,1),""))</f>
        <v>CARROCERIA</v>
      </c>
      <c r="X1270" s="47" t="str">
        <f t="shared" si="10"/>
        <v>2-ALTA</v>
      </c>
      <c r="Y1270" s="65" t="str">
        <f t="shared" si="11"/>
        <v/>
      </c>
      <c r="Z1270" s="47" t="str">
        <f t="shared" si="12"/>
        <v/>
      </c>
    </row>
    <row r="1271" ht="15.75" customHeight="1">
      <c r="B1271" s="52">
        <f>IF(DATA!B1271="","",DATA!B1271)</f>
        <v>80120061</v>
      </c>
      <c r="C1271" s="52">
        <f t="array" ref="C1271">IF(B1271="","",IFERROR(XLOOKUP(B1271,DATA!$B$4:$B$2103,DATA!$D$4:$D$2103,"",0,1),""))</f>
        <v>21106</v>
      </c>
      <c r="D1271" s="52" t="str">
        <f t="array" ref="D1271">IF(B1271="","",IFERROR(XLOOKUP(B1271,DATA!$B$4:$B$2103,DATA!$C$4:$C$2103,"",0,1),""))</f>
        <v>THINNER CORRIENTE</v>
      </c>
      <c r="E1271" s="52">
        <f t="array" ref="E1271">IF(B1271="","",IFERROR(XLOOKUP(B1271,DATA!$B$4:$B$2103,DATA!$W$4:$W$2103,"",0,1),""))</f>
        <v>900449648</v>
      </c>
      <c r="F1271" s="52" t="str">
        <f t="array" ref="F1271">IF(B1271="","",IFERROR(XLOOKUP(E1271,PROVEEDORES!$A$2:$A$200,PROVEEDORES!$B$2:$B$200,"NO ENCONTRADO",0,1),""))</f>
        <v>SUMILOGISTICA S.A.S.</v>
      </c>
      <c r="G1271" s="52" t="str">
        <f t="array" ref="G1271">IF(B1271="","",IFERROR(XLOOKUP(B1271,DATA!$B$4:$B$2103,DATA!$L$4:$L$2103,"",0,1),""))</f>
        <v>GL</v>
      </c>
      <c r="H1271" s="52">
        <f t="array" ref="H1271">IF(B1271="","",IFERROR(XLOOKUP(B1271,DATA!$B$4:$B$2103,DATA!$E$4:$E$2103,0,0,1),0))</f>
        <v>0</v>
      </c>
      <c r="I1271" s="53">
        <f t="array" ref="I1271">IF(B1271="","",IFERROR(XLOOKUP(B1271,DATA!$B$4:$B$2103,DATA!$F$4:$F$2103,0,0,1),0))</f>
        <v>23740.5</v>
      </c>
      <c r="J1271" s="53">
        <f t="shared" si="1"/>
        <v>0</v>
      </c>
      <c r="K1271" s="52">
        <f t="array" ref="K1271">IF(B1271="","",IFERROR(XLOOKUP(B1271,DATA!$B$4:$B$2103,DATA!$N$4:$N$2103,0,0,1),0))</f>
        <v>3900</v>
      </c>
      <c r="L1271" s="86">
        <f t="shared" si="2"/>
        <v>10.68493151</v>
      </c>
      <c r="M1271" s="52">
        <f t="array" ref="M1271">IF(B1271="","",IFERROR(XLOOKUP(B1271,DATA!$B$4:$B$2103,DATA!$P$4:$P$2103,0,0,1),0))</f>
        <v>0</v>
      </c>
      <c r="N1271" s="52">
        <f t="shared" si="3"/>
        <v>37</v>
      </c>
      <c r="O1271" s="52">
        <f t="shared" si="4"/>
        <v>112</v>
      </c>
      <c r="P1271" s="52">
        <f t="shared" si="5"/>
        <v>0</v>
      </c>
      <c r="Q1271" s="52" t="str">
        <f t="shared" si="6"/>
        <v>CRITICO</v>
      </c>
      <c r="R1271" s="52" t="str">
        <f t="shared" si="7"/>
        <v>PEDIR INMEDIATAMENTE</v>
      </c>
      <c r="S1271" s="52">
        <f t="shared" si="8"/>
        <v>112</v>
      </c>
      <c r="T1271" s="53">
        <f t="shared" si="9"/>
        <v>2658936</v>
      </c>
      <c r="U1271" s="52" t="str">
        <f t="array" ref="U1271">IF(B1271="","",IFERROR(XLOOKUP(B1271,DATA!$B$4:$B$2103,DATA!$M$4:$M$2103,"",0,1),""))</f>
        <v>A</v>
      </c>
      <c r="V1271" s="52" t="str">
        <f t="array" ref="V1271">IF(B1271="","",IFERROR(XLOOKUP(B1271,DATA!$B$4:$B$2103,DATA!$X$4:$X$2103,"",0,1),""))</f>
        <v>QUIMICOS</v>
      </c>
      <c r="W1271" s="52" t="str">
        <f t="array" ref="W1271">IF(B1271="","",IFERROR(XLOOKUP(B1271,DATA!$B$4:$B$2103,DATA!$H$4:$H$2103,"",0,1),""))</f>
        <v>CARROCERIA</v>
      </c>
      <c r="X1271" s="52" t="str">
        <f t="shared" si="10"/>
        <v>1-MAXIMA</v>
      </c>
      <c r="Y1271" s="87">
        <f t="shared" si="11"/>
        <v>3900.01271</v>
      </c>
      <c r="Z1271" s="52">
        <f t="shared" si="12"/>
        <v>80120061</v>
      </c>
    </row>
    <row r="1272" ht="15.75" customHeight="1">
      <c r="B1272" s="47">
        <f>IF(DATA!B1272="","",DATA!B1272)</f>
        <v>80120062</v>
      </c>
      <c r="C1272" s="47" t="str">
        <f t="array" ref="C1272">IF(B1272="","",IFERROR(XLOOKUP(B1272,DATA!$B$4:$B$2103,DATA!$D$4:$D$2103,"",0,1),""))</f>
        <v>LCSTU0873</v>
      </c>
      <c r="D1272" s="47" t="str">
        <f t="array" ref="D1272">IF(B1272="","",IFERROR(XLOOKUP(B1272,DATA!$B$4:$B$2103,DATA!$C$4:$C$2103,"",0,1),""))</f>
        <v>TUBO ESTRUCTURAL 4"*4"</v>
      </c>
      <c r="E1272" s="47">
        <f t="array" ref="E1272">IF(B1272="","",IFERROR(XLOOKUP(B1272,DATA!$B$4:$B$2103,DATA!$W$4:$W$2103,"",0,1),""))</f>
        <v>900449648</v>
      </c>
      <c r="F1272" s="47" t="str">
        <f t="array" ref="F1272">IF(B1272="","",IFERROR(XLOOKUP(E1272,PROVEEDORES!$A$2:$A$200,PROVEEDORES!$B$2:$B$200,"NO ENCONTRADO",0,1),""))</f>
        <v>SUMILOGISTICA S.A.S.</v>
      </c>
      <c r="G1272" s="47" t="str">
        <f t="array" ref="G1272">IF(B1272="","",IFERROR(XLOOKUP(B1272,DATA!$B$4:$B$2103,DATA!$L$4:$L$2103,"",0,1),""))</f>
        <v>M</v>
      </c>
      <c r="H1272" s="47">
        <f t="array" ref="H1272">IF(B1272="","",IFERROR(XLOOKUP(B1272,DATA!$B$4:$B$2103,DATA!$E$4:$E$2103,0,0,1),0))</f>
        <v>0</v>
      </c>
      <c r="I1272" s="48">
        <f t="array" ref="I1272">IF(B1272="","",IFERROR(XLOOKUP(B1272,DATA!$B$4:$B$2103,DATA!$F$4:$F$2103,0,0,1),0))</f>
        <v>0</v>
      </c>
      <c r="J1272" s="48">
        <f t="shared" si="1"/>
        <v>0</v>
      </c>
      <c r="K1272" s="47">
        <f t="array" ref="K1272">IF(B1272="","",IFERROR(XLOOKUP(B1272,DATA!$B$4:$B$2103,DATA!$N$4:$N$2103,0,0,1),0))</f>
        <v>0</v>
      </c>
      <c r="L1272" s="85">
        <f t="shared" si="2"/>
        <v>0</v>
      </c>
      <c r="M1272" s="47">
        <f t="array" ref="M1272">IF(B1272="","",IFERROR(XLOOKUP(B1272,DATA!$B$4:$B$2103,DATA!$P$4:$P$2103,0,0,1),0))</f>
        <v>0</v>
      </c>
      <c r="N1272" s="47">
        <f t="shared" si="3"/>
        <v>0</v>
      </c>
      <c r="O1272" s="47">
        <f t="shared" si="4"/>
        <v>0</v>
      </c>
      <c r="P1272" s="47" t="str">
        <f t="shared" si="5"/>
        <v/>
      </c>
      <c r="Q1272" s="47" t="str">
        <f t="shared" si="6"/>
        <v>CRITICO</v>
      </c>
      <c r="R1272" s="47" t="str">
        <f t="shared" si="7"/>
        <v>PEDIR INMEDIATAMENTE</v>
      </c>
      <c r="S1272" s="47">
        <f t="shared" si="8"/>
        <v>0</v>
      </c>
      <c r="T1272" s="48">
        <f t="shared" si="9"/>
        <v>0</v>
      </c>
      <c r="U1272" s="47" t="str">
        <f t="array" ref="U1272">IF(B1272="","",IFERROR(XLOOKUP(B1272,DATA!$B$4:$B$2103,DATA!$M$4:$M$2103,"",0,1),""))</f>
        <v>A</v>
      </c>
      <c r="V1272" s="47" t="str">
        <f t="array" ref="V1272">IF(B1272="","",IFERROR(XLOOKUP(B1272,DATA!$B$4:$B$2103,DATA!$X$4:$X$2103,"",0,1),""))</f>
        <v>A1</v>
      </c>
      <c r="W1272" s="47" t="str">
        <f t="array" ref="W1272">IF(B1272="","",IFERROR(XLOOKUP(B1272,DATA!$B$4:$B$2103,DATA!$H$4:$H$2103,"",0,1),""))</f>
        <v>CARROCERIA</v>
      </c>
      <c r="X1272" s="47" t="str">
        <f t="shared" si="10"/>
        <v>1-MAXIMA</v>
      </c>
      <c r="Y1272" s="65" t="str">
        <f t="shared" si="11"/>
        <v/>
      </c>
      <c r="Z1272" s="47">
        <f t="shared" si="12"/>
        <v>80120062</v>
      </c>
    </row>
    <row r="1273" ht="15.75" customHeight="1">
      <c r="B1273" s="52">
        <f>IF(DATA!B1273="","",DATA!B1273)</f>
        <v>80120063</v>
      </c>
      <c r="C1273" s="52">
        <f t="array" ref="C1273">IF(B1273="","",IFERROR(XLOOKUP(B1273,DATA!$B$4:$B$2103,DATA!$D$4:$D$2103,"",0,1),""))</f>
        <v>220</v>
      </c>
      <c r="D1273" s="52" t="str">
        <f t="array" ref="D1273">IF(B1273="","",IFERROR(XLOOKUP(B1273,DATA!$B$4:$B$2103,DATA!$C$4:$C$2103,"",0,1),""))</f>
        <v>VASO 3M COLAPSIBE PPS MEDIANO</v>
      </c>
      <c r="E1273" s="52">
        <f t="array" ref="E1273">IF(B1273="","",IFERROR(XLOOKUP(B1273,DATA!$B$4:$B$2103,DATA!$W$4:$W$2103,"",0,1),""))</f>
        <v>890915475</v>
      </c>
      <c r="F1273" s="52" t="str">
        <f t="array" ref="F1273">IF(B1273="","",IFERROR(XLOOKUP(E1273,PROVEEDORES!$A$2:$A$200,PROVEEDORES!$B$2:$B$200,"NO ENCONTRADO",0,1),""))</f>
        <v>EMPAQUETADURAS Y EMPAQUES S.A.</v>
      </c>
      <c r="G1273" s="52" t="str">
        <f t="array" ref="G1273">IF(B1273="","",IFERROR(XLOOKUP(B1273,DATA!$B$4:$B$2103,DATA!$L$4:$L$2103,"",0,1),""))</f>
        <v>UND</v>
      </c>
      <c r="H1273" s="52">
        <f t="array" ref="H1273">IF(B1273="","",IFERROR(XLOOKUP(B1273,DATA!$B$4:$B$2103,DATA!$E$4:$E$2103,0,0,1),0))</f>
        <v>0</v>
      </c>
      <c r="I1273" s="53">
        <f t="array" ref="I1273">IF(B1273="","",IFERROR(XLOOKUP(B1273,DATA!$B$4:$B$2103,DATA!$F$4:$F$2103,0,0,1),0))</f>
        <v>8104.257</v>
      </c>
      <c r="J1273" s="53">
        <f t="shared" si="1"/>
        <v>0</v>
      </c>
      <c r="K1273" s="52">
        <f t="array" ref="K1273">IF(B1273="","",IFERROR(XLOOKUP(B1273,DATA!$B$4:$B$2103,DATA!$N$4:$N$2103,0,0,1),0))</f>
        <v>2825</v>
      </c>
      <c r="L1273" s="86">
        <f t="shared" si="2"/>
        <v>7.739726027</v>
      </c>
      <c r="M1273" s="52">
        <f t="array" ref="M1273">IF(B1273="","",IFERROR(XLOOKUP(B1273,DATA!$B$4:$B$2103,DATA!$P$4:$P$2103,0,0,1),0))</f>
        <v>0</v>
      </c>
      <c r="N1273" s="52">
        <f t="shared" si="3"/>
        <v>27</v>
      </c>
      <c r="O1273" s="52">
        <f t="shared" si="4"/>
        <v>81</v>
      </c>
      <c r="P1273" s="52">
        <f t="shared" si="5"/>
        <v>0</v>
      </c>
      <c r="Q1273" s="52" t="str">
        <f t="shared" si="6"/>
        <v>CRITICO</v>
      </c>
      <c r="R1273" s="52" t="str">
        <f t="shared" si="7"/>
        <v>PEDIR INMEDIATAMENTE</v>
      </c>
      <c r="S1273" s="52">
        <f t="shared" si="8"/>
        <v>81</v>
      </c>
      <c r="T1273" s="53">
        <f t="shared" si="9"/>
        <v>656444.817</v>
      </c>
      <c r="U1273" s="52" t="str">
        <f t="array" ref="U1273">IF(B1273="","",IFERROR(XLOOKUP(B1273,DATA!$B$4:$B$2103,DATA!$M$4:$M$2103,"",0,1),""))</f>
        <v>A</v>
      </c>
      <c r="V1273" s="52" t="str">
        <f t="array" ref="V1273">IF(B1273="","",IFERROR(XLOOKUP(B1273,DATA!$B$4:$B$2103,DATA!$X$4:$X$2103,"",0,1),""))</f>
        <v>SU01F0104</v>
      </c>
      <c r="W1273" s="52" t="str">
        <f t="array" ref="W1273">IF(B1273="","",IFERROR(XLOOKUP(B1273,DATA!$B$4:$B$2103,DATA!$H$4:$H$2103,"",0,1),""))</f>
        <v>CARROCERIA</v>
      </c>
      <c r="X1273" s="52" t="str">
        <f t="shared" si="10"/>
        <v>1-MAXIMA</v>
      </c>
      <c r="Y1273" s="87">
        <f t="shared" si="11"/>
        <v>2825.01273</v>
      </c>
      <c r="Z1273" s="52">
        <f t="shared" si="12"/>
        <v>80120063</v>
      </c>
    </row>
    <row r="1274" ht="15.75" customHeight="1">
      <c r="B1274" s="47">
        <f>IF(DATA!B1274="","",DATA!B1274)</f>
        <v>80120064</v>
      </c>
      <c r="C1274" s="47" t="str">
        <f t="array" ref="C1274">IF(B1274="","",IFERROR(XLOOKUP(B1274,DATA!$B$4:$B$2103,DATA!$D$4:$D$2103,"",0,1),""))</f>
        <v>L846C</v>
      </c>
      <c r="D1274" s="47" t="str">
        <f t="array" ref="D1274">IF(B1274="","",IFERROR(XLOOKUP(B1274,DATA!$B$4:$B$2103,DATA!$C$4:$C$2103,"",0,1),""))</f>
        <v>LIMPIADOR DESENGRASANTE INDUSTRIAL</v>
      </c>
      <c r="E1274" s="47">
        <f t="array" ref="E1274">IF(B1274="","",IFERROR(XLOOKUP(B1274,DATA!$B$4:$B$2103,DATA!$W$4:$W$2103,"",0,1),""))</f>
        <v>900057383</v>
      </c>
      <c r="F1274" s="47" t="str">
        <f t="array" ref="F1274">IF(B1274="","",IFERROR(XLOOKUP(E1274,PROVEEDORES!$A$2:$A$200,PROVEEDORES!$B$2:$B$200,"NO ENCONTRADO",0,1),""))</f>
        <v>WURTH COLOMBIA S.A.S.</v>
      </c>
      <c r="G1274" s="47" t="str">
        <f t="array" ref="G1274">IF(B1274="","",IFERROR(XLOOKUP(B1274,DATA!$B$4:$B$2103,DATA!$L$4:$L$2103,"",0,1),""))</f>
        <v>GL</v>
      </c>
      <c r="H1274" s="47">
        <f t="array" ref="H1274">IF(B1274="","",IFERROR(XLOOKUP(B1274,DATA!$B$4:$B$2103,DATA!$E$4:$E$2103,0,0,1),0))</f>
        <v>0</v>
      </c>
      <c r="I1274" s="48">
        <f t="array" ref="I1274">IF(B1274="","",IFERROR(XLOOKUP(B1274,DATA!$B$4:$B$2103,DATA!$F$4:$F$2103,0,0,1),0))</f>
        <v>374216.9</v>
      </c>
      <c r="J1274" s="48">
        <f t="shared" si="1"/>
        <v>0</v>
      </c>
      <c r="K1274" s="47">
        <f t="array" ref="K1274">IF(B1274="","",IFERROR(XLOOKUP(B1274,DATA!$B$4:$B$2103,DATA!$N$4:$N$2103,0,0,1),0))</f>
        <v>224</v>
      </c>
      <c r="L1274" s="85">
        <f t="shared" si="2"/>
        <v>0.6136986301</v>
      </c>
      <c r="M1274" s="47">
        <f t="array" ref="M1274">IF(B1274="","",IFERROR(XLOOKUP(B1274,DATA!$B$4:$B$2103,DATA!$P$4:$P$2103,0,0,1),0))</f>
        <v>0</v>
      </c>
      <c r="N1274" s="47">
        <f t="shared" si="3"/>
        <v>2</v>
      </c>
      <c r="O1274" s="47">
        <f t="shared" si="4"/>
        <v>6</v>
      </c>
      <c r="P1274" s="47">
        <f t="shared" si="5"/>
        <v>0</v>
      </c>
      <c r="Q1274" s="47" t="str">
        <f t="shared" si="6"/>
        <v>CRITICO</v>
      </c>
      <c r="R1274" s="47" t="str">
        <f t="shared" si="7"/>
        <v>PEDIR INMEDIATAMENTE</v>
      </c>
      <c r="S1274" s="47">
        <f t="shared" si="8"/>
        <v>6</v>
      </c>
      <c r="T1274" s="48">
        <f t="shared" si="9"/>
        <v>2245301.4</v>
      </c>
      <c r="U1274" s="47" t="str">
        <f t="array" ref="U1274">IF(B1274="","",IFERROR(XLOOKUP(B1274,DATA!$B$4:$B$2103,DATA!$M$4:$M$2103,"",0,1),""))</f>
        <v>A</v>
      </c>
      <c r="V1274" s="47" t="str">
        <f t="array" ref="V1274">IF(B1274="","",IFERROR(XLOOKUP(B1274,DATA!$B$4:$B$2103,DATA!$X$4:$X$2103,"",0,1),""))</f>
        <v>SU01E0301</v>
      </c>
      <c r="W1274" s="47" t="str">
        <f t="array" ref="W1274">IF(B1274="","",IFERROR(XLOOKUP(B1274,DATA!$B$4:$B$2103,DATA!$H$4:$H$2103,"",0,1),""))</f>
        <v>CARROCERIA</v>
      </c>
      <c r="X1274" s="47" t="str">
        <f t="shared" si="10"/>
        <v>1-MAXIMA</v>
      </c>
      <c r="Y1274" s="65">
        <f t="shared" si="11"/>
        <v>224.01274</v>
      </c>
      <c r="Z1274" s="47">
        <f t="shared" si="12"/>
        <v>80120064</v>
      </c>
    </row>
    <row r="1275" ht="15.75" customHeight="1">
      <c r="B1275" s="52">
        <f>IF(DATA!B1275="","",DATA!B1275)</f>
        <v>80120065</v>
      </c>
      <c r="C1275" s="52">
        <f t="array" ref="C1275">IF(B1275="","",IFERROR(XLOOKUP(B1275,DATA!$B$4:$B$2103,DATA!$D$4:$D$2103,"",0,1),""))</f>
        <v>2429</v>
      </c>
      <c r="D1275" s="52" t="str">
        <f t="array" ref="D1275">IF(B1275="","",IFERROR(XLOOKUP(B1275,DATA!$B$4:$B$2103,DATA!$C$4:$C$2103,"",0,1),""))</f>
        <v>CINTA 3M REFLECTIVA AMARILLA CONSPICUITY</v>
      </c>
      <c r="E1275" s="52">
        <f t="array" ref="E1275">IF(B1275="","",IFERROR(XLOOKUP(B1275,DATA!$B$4:$B$2103,DATA!$W$4:$W$2103,"",0,1),""))</f>
        <v>900340506</v>
      </c>
      <c r="F1275" s="52" t="str">
        <f t="array" ref="F1275">IF(B1275="","",IFERROR(XLOOKUP(E1275,PROVEEDORES!$A$2:$A$200,PROVEEDORES!$B$2:$B$200,"NO ENCONTRADO",0,1),""))</f>
        <v>UNIVERSAL DE PARTES Y REPUESTOS SAS</v>
      </c>
      <c r="G1275" s="52" t="str">
        <f t="array" ref="G1275">IF(B1275="","",IFERROR(XLOOKUP(B1275,DATA!$B$4:$B$2103,DATA!$L$4:$L$2103,"",0,1),""))</f>
        <v>M</v>
      </c>
      <c r="H1275" s="52">
        <f t="array" ref="H1275">IF(B1275="","",IFERROR(XLOOKUP(B1275,DATA!$B$4:$B$2103,DATA!$E$4:$E$2103,0,0,1),0))</f>
        <v>287.7</v>
      </c>
      <c r="I1275" s="53">
        <f t="array" ref="I1275">IF(B1275="","",IFERROR(XLOOKUP(B1275,DATA!$B$4:$B$2103,DATA!$F$4:$F$2103,0,0,1),0))</f>
        <v>13700.04</v>
      </c>
      <c r="J1275" s="53">
        <f t="shared" si="1"/>
        <v>3941501.508</v>
      </c>
      <c r="K1275" s="52">
        <f t="array" ref="K1275">IF(B1275="","",IFERROR(XLOOKUP(B1275,DATA!$B$4:$B$2103,DATA!$N$4:$N$2103,0,0,1),0))</f>
        <v>11413.7</v>
      </c>
      <c r="L1275" s="86">
        <f t="shared" si="2"/>
        <v>31.27041096</v>
      </c>
      <c r="M1275" s="52">
        <f t="array" ref="M1275">IF(B1275="","",IFERROR(XLOOKUP(B1275,DATA!$B$4:$B$2103,DATA!$P$4:$P$2103,0,0,1),0))</f>
        <v>0</v>
      </c>
      <c r="N1275" s="52">
        <f t="shared" si="3"/>
        <v>109</v>
      </c>
      <c r="O1275" s="52">
        <f t="shared" si="4"/>
        <v>328</v>
      </c>
      <c r="P1275" s="52">
        <f t="shared" si="5"/>
        <v>9</v>
      </c>
      <c r="Q1275" s="52" t="str">
        <f t="shared" si="6"/>
        <v>REORDEN INMEDIATO</v>
      </c>
      <c r="R1275" s="52" t="str">
        <f t="shared" si="7"/>
        <v>GENERAR OC EN 24H</v>
      </c>
      <c r="S1275" s="52">
        <f t="shared" si="8"/>
        <v>40.3</v>
      </c>
      <c r="T1275" s="53">
        <f t="shared" si="9"/>
        <v>552111.612</v>
      </c>
      <c r="U1275" s="52" t="str">
        <f t="array" ref="U1275">IF(B1275="","",IFERROR(XLOOKUP(B1275,DATA!$B$4:$B$2103,DATA!$M$4:$M$2103,"",0,1),""))</f>
        <v>A</v>
      </c>
      <c r="V1275" s="52" t="str">
        <f t="array" ref="V1275">IF(B1275="","",IFERROR(XLOOKUP(B1275,DATA!$B$4:$B$2103,DATA!$X$4:$X$2103,"",0,1),""))</f>
        <v>SU01F0403</v>
      </c>
      <c r="W1275" s="52" t="str">
        <f t="array" ref="W1275">IF(B1275="","",IFERROR(XLOOKUP(B1275,DATA!$B$4:$B$2103,DATA!$H$4:$H$2103,"",0,1),""))</f>
        <v>CARROCERIA</v>
      </c>
      <c r="X1275" s="52" t="str">
        <f t="shared" si="10"/>
        <v>2-ALTA</v>
      </c>
      <c r="Y1275" s="87" t="str">
        <f t="shared" si="11"/>
        <v/>
      </c>
      <c r="Z1275" s="52" t="str">
        <f t="shared" si="12"/>
        <v/>
      </c>
    </row>
    <row r="1276" ht="15.75" customHeight="1">
      <c r="B1276" s="47">
        <f>IF(DATA!B1276="","",DATA!B1276)</f>
        <v>80120066</v>
      </c>
      <c r="C1276" s="47">
        <f t="array" ref="C1276">IF(B1276="","",IFERROR(XLOOKUP(B1276,DATA!$B$4:$B$2103,DATA!$D$4:$D$2103,"",0,1),""))</f>
        <v>11342120</v>
      </c>
      <c r="D1276" s="47" t="str">
        <f t="array" ref="D1276">IF(B1276="","",IFERROR(XLOOKUP(B1276,DATA!$B$4:$B$2103,DATA!$C$4:$C$2103,"",0,1),""))</f>
        <v>VIDRIO SUPERIOR DE PUERTA DE SERVICIO 990*549 MM</v>
      </c>
      <c r="E1276" s="47">
        <f t="array" ref="E1276">IF(B1276="","",IFERROR(XLOOKUP(B1276,DATA!$B$4:$B$2103,DATA!$W$4:$W$2103,"",0,1),""))</f>
        <v>900922557</v>
      </c>
      <c r="F1276" s="47" t="str">
        <f t="array" ref="F1276">IF(B1276="","",IFERROR(XLOOKUP(E1276,PROVEEDORES!$A$2:$A$200,PROVEEDORES!$B$2:$B$200,"NO ENCONTRADO",0,1),""))</f>
        <v>GLOBAL VIDRIO SAS</v>
      </c>
      <c r="G1276" s="47" t="str">
        <f t="array" ref="G1276">IF(B1276="","",IFERROR(XLOOKUP(B1276,DATA!$B$4:$B$2103,DATA!$L$4:$L$2103,"",0,1),""))</f>
        <v>UND</v>
      </c>
      <c r="H1276" s="47">
        <f t="array" ref="H1276">IF(B1276="","",IFERROR(XLOOKUP(B1276,DATA!$B$4:$B$2103,DATA!$E$4:$E$2103,0,0,1),0))</f>
        <v>4</v>
      </c>
      <c r="I1276" s="48">
        <f t="array" ref="I1276">IF(B1276="","",IFERROR(XLOOKUP(B1276,DATA!$B$4:$B$2103,DATA!$F$4:$F$2103,0,0,1),0))</f>
        <v>98134.64</v>
      </c>
      <c r="J1276" s="48">
        <f t="shared" si="1"/>
        <v>392538.56</v>
      </c>
      <c r="K1276" s="47">
        <f t="array" ref="K1276">IF(B1276="","",IFERROR(XLOOKUP(B1276,DATA!$B$4:$B$2103,DATA!$N$4:$N$2103,0,0,1),0))</f>
        <v>401</v>
      </c>
      <c r="L1276" s="85">
        <f t="shared" si="2"/>
        <v>1.098630137</v>
      </c>
      <c r="M1276" s="47">
        <f t="array" ref="M1276">IF(B1276="","",IFERROR(XLOOKUP(B1276,DATA!$B$4:$B$2103,DATA!$P$4:$P$2103,0,0,1),0))</f>
        <v>0</v>
      </c>
      <c r="N1276" s="47">
        <f t="shared" si="3"/>
        <v>4</v>
      </c>
      <c r="O1276" s="47">
        <f t="shared" si="4"/>
        <v>12</v>
      </c>
      <c r="P1276" s="47">
        <f t="shared" si="5"/>
        <v>4</v>
      </c>
      <c r="Q1276" s="47" t="str">
        <f t="shared" si="6"/>
        <v>REORDEN INMEDIATO</v>
      </c>
      <c r="R1276" s="47" t="str">
        <f t="shared" si="7"/>
        <v>GENERAR OC EN 24H</v>
      </c>
      <c r="S1276" s="47">
        <f t="shared" si="8"/>
        <v>8</v>
      </c>
      <c r="T1276" s="48">
        <f t="shared" si="9"/>
        <v>785077.12</v>
      </c>
      <c r="U1276" s="47" t="str">
        <f t="array" ref="U1276">IF(B1276="","",IFERROR(XLOOKUP(B1276,DATA!$B$4:$B$2103,DATA!$M$4:$M$2103,"",0,1),""))</f>
        <v>A</v>
      </c>
      <c r="V1276" s="47" t="str">
        <f t="array" ref="V1276">IF(B1276="","",IFERROR(XLOOKUP(B1276,DATA!$B$4:$B$2103,DATA!$X$4:$X$2103,"",0,1),""))</f>
        <v>AREA 2</v>
      </c>
      <c r="W1276" s="47" t="str">
        <f t="array" ref="W1276">IF(B1276="","",IFERROR(XLOOKUP(B1276,DATA!$B$4:$B$2103,DATA!$H$4:$H$2103,"",0,1),""))</f>
        <v>CARROCERIA</v>
      </c>
      <c r="X1276" s="47" t="str">
        <f t="shared" si="10"/>
        <v>2-ALTA</v>
      </c>
      <c r="Y1276" s="65" t="str">
        <f t="shared" si="11"/>
        <v/>
      </c>
      <c r="Z1276" s="47" t="str">
        <f t="shared" si="12"/>
        <v/>
      </c>
    </row>
    <row r="1277" ht="15.75" customHeight="1">
      <c r="B1277" s="52">
        <f>IF(DATA!B1277="","",DATA!B1277)</f>
        <v>80120067</v>
      </c>
      <c r="C1277" s="52">
        <f t="array" ref="C1277">IF(B1277="","",IFERROR(XLOOKUP(B1277,DATA!$B$4:$B$2103,DATA!$D$4:$D$2103,"",0,1),""))</f>
        <v>11340193</v>
      </c>
      <c r="D1277" s="52" t="str">
        <f t="array" ref="D1277">IF(B1277="","",IFERROR(XLOOKUP(B1277,DATA!$B$4:$B$2103,DATA!$C$4:$C$2103,"",0,1),""))</f>
        <v>VIDRIO MOVIL VENTANA COMPARTIMIENTO PASAJEROS 639*383 MM</v>
      </c>
      <c r="E1277" s="52">
        <f t="array" ref="E1277">IF(B1277="","",IFERROR(XLOOKUP(B1277,DATA!$B$4:$B$2103,DATA!$W$4:$W$2103,"",0,1),""))</f>
        <v>900922557</v>
      </c>
      <c r="F1277" s="52" t="str">
        <f t="array" ref="F1277">IF(B1277="","",IFERROR(XLOOKUP(E1277,PROVEEDORES!$A$2:$A$200,PROVEEDORES!$B$2:$B$200,"NO ENCONTRADO",0,1),""))</f>
        <v>GLOBAL VIDRIO SAS</v>
      </c>
      <c r="G1277" s="52" t="str">
        <f t="array" ref="G1277">IF(B1277="","",IFERROR(XLOOKUP(B1277,DATA!$B$4:$B$2103,DATA!$L$4:$L$2103,"",0,1),""))</f>
        <v>UND</v>
      </c>
      <c r="H1277" s="52">
        <f t="array" ref="H1277">IF(B1277="","",IFERROR(XLOOKUP(B1277,DATA!$B$4:$B$2103,DATA!$E$4:$E$2103,0,0,1),0))</f>
        <v>11</v>
      </c>
      <c r="I1277" s="53">
        <f t="array" ref="I1277">IF(B1277="","",IFERROR(XLOOKUP(B1277,DATA!$B$4:$B$2103,DATA!$F$4:$F$2103,0,0,1),0))</f>
        <v>23744.42</v>
      </c>
      <c r="J1277" s="53">
        <f t="shared" si="1"/>
        <v>261188.62</v>
      </c>
      <c r="K1277" s="52">
        <f t="array" ref="K1277">IF(B1277="","",IFERROR(XLOOKUP(B1277,DATA!$B$4:$B$2103,DATA!$N$4:$N$2103,0,0,1),0))</f>
        <v>6</v>
      </c>
      <c r="L1277" s="86">
        <f t="shared" si="2"/>
        <v>0.01643835616</v>
      </c>
      <c r="M1277" s="52">
        <f t="array" ref="M1277">IF(B1277="","",IFERROR(XLOOKUP(B1277,DATA!$B$4:$B$2103,DATA!$P$4:$P$2103,0,0,1),0))</f>
        <v>0</v>
      </c>
      <c r="N1277" s="52">
        <f t="shared" si="3"/>
        <v>0</v>
      </c>
      <c r="O1277" s="52">
        <f t="shared" si="4"/>
        <v>0</v>
      </c>
      <c r="P1277" s="52">
        <f t="shared" si="5"/>
        <v>669</v>
      </c>
      <c r="Q1277" s="52" t="str">
        <f t="shared" si="6"/>
        <v>EXCESO</v>
      </c>
      <c r="R1277" s="52" t="str">
        <f t="shared" si="7"/>
        <v>EVALUAR REDUCCION</v>
      </c>
      <c r="S1277" s="52">
        <f t="shared" si="8"/>
        <v>0</v>
      </c>
      <c r="T1277" s="53">
        <f t="shared" si="9"/>
        <v>0</v>
      </c>
      <c r="U1277" s="52" t="str">
        <f t="array" ref="U1277">IF(B1277="","",IFERROR(XLOOKUP(B1277,DATA!$B$4:$B$2103,DATA!$M$4:$M$2103,"",0,1),""))</f>
        <v>A</v>
      </c>
      <c r="V1277" s="52" t="str">
        <f t="array" ref="V1277">IF(B1277="","",IFERROR(XLOOKUP(B1277,DATA!$B$4:$B$2103,DATA!$X$4:$X$2103,"",0,1),""))</f>
        <v>A1 SUPERPO</v>
      </c>
      <c r="W1277" s="52" t="str">
        <f t="array" ref="W1277">IF(B1277="","",IFERROR(XLOOKUP(B1277,DATA!$B$4:$B$2103,DATA!$H$4:$H$2103,"",0,1),""))</f>
        <v>CARROCERIA</v>
      </c>
      <c r="X1277" s="52" t="str">
        <f t="shared" si="10"/>
        <v>2-ALTA</v>
      </c>
      <c r="Y1277" s="87" t="str">
        <f t="shared" si="11"/>
        <v/>
      </c>
      <c r="Z1277" s="52" t="str">
        <f t="shared" si="12"/>
        <v/>
      </c>
    </row>
    <row r="1278" ht="15.75" customHeight="1">
      <c r="B1278" s="47">
        <f>IF(DATA!B1278="","",DATA!B1278)</f>
        <v>80120068</v>
      </c>
      <c r="C1278" s="47">
        <f t="array" ref="C1278">IF(B1278="","",IFERROR(XLOOKUP(B1278,DATA!$B$4:$B$2103,DATA!$D$4:$D$2103,"",0,1),""))</f>
        <v>11341561</v>
      </c>
      <c r="D1278" s="47" t="str">
        <f t="array" ref="D1278">IF(B1278="","",IFERROR(XLOOKUP(B1278,DATA!$B$4:$B$2103,DATA!$C$4:$C$2103,"",0,1),""))</f>
        <v>VIDRIO PEGADO COMPARTIMIENTO PASAJEROS 480*1080 MM</v>
      </c>
      <c r="E1278" s="47">
        <f t="array" ref="E1278">IF(B1278="","",IFERROR(XLOOKUP(B1278,DATA!$B$4:$B$2103,DATA!$W$4:$W$2103,"",0,1),""))</f>
        <v>900922557</v>
      </c>
      <c r="F1278" s="47" t="str">
        <f t="array" ref="F1278">IF(B1278="","",IFERROR(XLOOKUP(E1278,PROVEEDORES!$A$2:$A$200,PROVEEDORES!$B$2:$B$200,"NO ENCONTRADO",0,1),""))</f>
        <v>GLOBAL VIDRIO SAS</v>
      </c>
      <c r="G1278" s="47" t="str">
        <f t="array" ref="G1278">IF(B1278="","",IFERROR(XLOOKUP(B1278,DATA!$B$4:$B$2103,DATA!$L$4:$L$2103,"",0,1),""))</f>
        <v>UND</v>
      </c>
      <c r="H1278" s="47">
        <f t="array" ref="H1278">IF(B1278="","",IFERROR(XLOOKUP(B1278,DATA!$B$4:$B$2103,DATA!$E$4:$E$2103,0,0,1),0))</f>
        <v>1</v>
      </c>
      <c r="I1278" s="48">
        <f t="array" ref="I1278">IF(B1278="","",IFERROR(XLOOKUP(B1278,DATA!$B$4:$B$2103,DATA!$F$4:$F$2103,0,0,1),0))</f>
        <v>86870</v>
      </c>
      <c r="J1278" s="48">
        <f t="shared" si="1"/>
        <v>86870</v>
      </c>
      <c r="K1278" s="47">
        <f t="array" ref="K1278">IF(B1278="","",IFERROR(XLOOKUP(B1278,DATA!$B$4:$B$2103,DATA!$N$4:$N$2103,0,0,1),0))</f>
        <v>12</v>
      </c>
      <c r="L1278" s="85">
        <f t="shared" si="2"/>
        <v>0.03287671233</v>
      </c>
      <c r="M1278" s="47">
        <f t="array" ref="M1278">IF(B1278="","",IFERROR(XLOOKUP(B1278,DATA!$B$4:$B$2103,DATA!$P$4:$P$2103,0,0,1),0))</f>
        <v>0</v>
      </c>
      <c r="N1278" s="47">
        <f t="shared" si="3"/>
        <v>0</v>
      </c>
      <c r="O1278" s="47">
        <f t="shared" si="4"/>
        <v>0</v>
      </c>
      <c r="P1278" s="47">
        <f t="shared" si="5"/>
        <v>30</v>
      </c>
      <c r="Q1278" s="47" t="str">
        <f t="shared" si="6"/>
        <v>OPTIMO</v>
      </c>
      <c r="R1278" s="47" t="str">
        <f t="shared" si="7"/>
        <v>NIVEL OPTIMO</v>
      </c>
      <c r="S1278" s="47">
        <f t="shared" si="8"/>
        <v>0</v>
      </c>
      <c r="T1278" s="48">
        <f t="shared" si="9"/>
        <v>0</v>
      </c>
      <c r="U1278" s="47" t="str">
        <f t="array" ref="U1278">IF(B1278="","",IFERROR(XLOOKUP(B1278,DATA!$B$4:$B$2103,DATA!$M$4:$M$2103,"",0,1),""))</f>
        <v>A</v>
      </c>
      <c r="V1278" s="47" t="str">
        <f t="array" ref="V1278">IF(B1278="","",IFERROR(XLOOKUP(B1278,DATA!$B$4:$B$2103,DATA!$X$4:$X$2103,"",0,1),""))</f>
        <v>AREA 2</v>
      </c>
      <c r="W1278" s="47" t="str">
        <f t="array" ref="W1278">IF(B1278="","",IFERROR(XLOOKUP(B1278,DATA!$B$4:$B$2103,DATA!$H$4:$H$2103,"",0,1),""))</f>
        <v>CARROCERIA</v>
      </c>
      <c r="X1278" s="47" t="str">
        <f t="shared" si="10"/>
        <v>2-ALTA</v>
      </c>
      <c r="Y1278" s="65" t="str">
        <f t="shared" si="11"/>
        <v/>
      </c>
      <c r="Z1278" s="47" t="str">
        <f t="shared" si="12"/>
        <v/>
      </c>
    </row>
    <row r="1279" ht="15.75" customHeight="1">
      <c r="B1279" s="52">
        <f>IF(DATA!B1279="","",DATA!B1279)</f>
        <v>80120069</v>
      </c>
      <c r="C1279" s="52">
        <f t="array" ref="C1279">IF(B1279="","",IFERROR(XLOOKUP(B1279,DATA!$B$4:$B$2103,DATA!$D$4:$D$2103,"",0,1),""))</f>
        <v>11341546</v>
      </c>
      <c r="D1279" s="52" t="str">
        <f t="array" ref="D1279">IF(B1279="","",IFERROR(XLOOKUP(B1279,DATA!$B$4:$B$2103,DATA!$C$4:$C$2103,"",0,1),""))</f>
        <v>VIDRIO PEGADO COMPARTIMIENTO PASAJEROS 803*1080 MM</v>
      </c>
      <c r="E1279" s="52">
        <f t="array" ref="E1279">IF(B1279="","",IFERROR(XLOOKUP(B1279,DATA!$B$4:$B$2103,DATA!$W$4:$W$2103,"",0,1),""))</f>
        <v>900922557</v>
      </c>
      <c r="F1279" s="52" t="str">
        <f t="array" ref="F1279">IF(B1279="","",IFERROR(XLOOKUP(E1279,PROVEEDORES!$A$2:$A$200,PROVEEDORES!$B$2:$B$200,"NO ENCONTRADO",0,1),""))</f>
        <v>GLOBAL VIDRIO SAS</v>
      </c>
      <c r="G1279" s="52" t="str">
        <f t="array" ref="G1279">IF(B1279="","",IFERROR(XLOOKUP(B1279,DATA!$B$4:$B$2103,DATA!$L$4:$L$2103,"",0,1),""))</f>
        <v>UND</v>
      </c>
      <c r="H1279" s="52">
        <f t="array" ref="H1279">IF(B1279="","",IFERROR(XLOOKUP(B1279,DATA!$B$4:$B$2103,DATA!$E$4:$E$2103,0,0,1),0))</f>
        <v>1</v>
      </c>
      <c r="I1279" s="53">
        <f t="array" ref="I1279">IF(B1279="","",IFERROR(XLOOKUP(B1279,DATA!$B$4:$B$2103,DATA!$F$4:$F$2103,0,0,1),0))</f>
        <v>107525.7</v>
      </c>
      <c r="J1279" s="53">
        <f t="shared" si="1"/>
        <v>107525.7</v>
      </c>
      <c r="K1279" s="52">
        <f t="array" ref="K1279">IF(B1279="","",IFERROR(XLOOKUP(B1279,DATA!$B$4:$B$2103,DATA!$N$4:$N$2103,0,0,1),0))</f>
        <v>12</v>
      </c>
      <c r="L1279" s="86">
        <f t="shared" si="2"/>
        <v>0.03287671233</v>
      </c>
      <c r="M1279" s="52">
        <f t="array" ref="M1279">IF(B1279="","",IFERROR(XLOOKUP(B1279,DATA!$B$4:$B$2103,DATA!$P$4:$P$2103,0,0,1),0))</f>
        <v>0</v>
      </c>
      <c r="N1279" s="52">
        <f t="shared" si="3"/>
        <v>0</v>
      </c>
      <c r="O1279" s="52">
        <f t="shared" si="4"/>
        <v>0</v>
      </c>
      <c r="P1279" s="52">
        <f t="shared" si="5"/>
        <v>30</v>
      </c>
      <c r="Q1279" s="52" t="str">
        <f t="shared" si="6"/>
        <v>OPTIMO</v>
      </c>
      <c r="R1279" s="52" t="str">
        <f t="shared" si="7"/>
        <v>NIVEL OPTIMO</v>
      </c>
      <c r="S1279" s="52">
        <f t="shared" si="8"/>
        <v>0</v>
      </c>
      <c r="T1279" s="53">
        <f t="shared" si="9"/>
        <v>0</v>
      </c>
      <c r="U1279" s="52" t="str">
        <f t="array" ref="U1279">IF(B1279="","",IFERROR(XLOOKUP(B1279,DATA!$B$4:$B$2103,DATA!$M$4:$M$2103,"",0,1),""))</f>
        <v>A</v>
      </c>
      <c r="V1279" s="52" t="str">
        <f t="array" ref="V1279">IF(B1279="","",IFERROR(XLOOKUP(B1279,DATA!$B$4:$B$2103,DATA!$X$4:$X$2103,"",0,1),""))</f>
        <v>A1 SUPERPO</v>
      </c>
      <c r="W1279" s="52" t="str">
        <f t="array" ref="W1279">IF(B1279="","",IFERROR(XLOOKUP(B1279,DATA!$B$4:$B$2103,DATA!$H$4:$H$2103,"",0,1),""))</f>
        <v>CARROCERIA</v>
      </c>
      <c r="X1279" s="52" t="str">
        <f t="shared" si="10"/>
        <v>2-ALTA</v>
      </c>
      <c r="Y1279" s="87" t="str">
        <f t="shared" si="11"/>
        <v/>
      </c>
      <c r="Z1279" s="52" t="str">
        <f t="shared" si="12"/>
        <v/>
      </c>
    </row>
    <row r="1280" ht="15.75" customHeight="1">
      <c r="B1280" s="47">
        <f>IF(DATA!B1280="","",DATA!B1280)</f>
        <v>80120070</v>
      </c>
      <c r="C1280" s="47">
        <f t="array" ref="C1280">IF(B1280="","",IFERROR(XLOOKUP(B1280,DATA!$B$4:$B$2103,DATA!$D$4:$D$2103,"",0,1),""))</f>
        <v>11341547</v>
      </c>
      <c r="D1280" s="47" t="str">
        <f t="array" ref="D1280">IF(B1280="","",IFERROR(XLOOKUP(B1280,DATA!$B$4:$B$2103,DATA!$C$4:$C$2103,"",0,1),""))</f>
        <v>VIDRIO PEGADO COMPARTIMIENTO PASAJEROS 575*1080 MM</v>
      </c>
      <c r="E1280" s="47">
        <f t="array" ref="E1280">IF(B1280="","",IFERROR(XLOOKUP(B1280,DATA!$B$4:$B$2103,DATA!$W$4:$W$2103,"",0,1),""))</f>
        <v>900922557</v>
      </c>
      <c r="F1280" s="47" t="str">
        <f t="array" ref="F1280">IF(B1280="","",IFERROR(XLOOKUP(E1280,PROVEEDORES!$A$2:$A$200,PROVEEDORES!$B$2:$B$200,"NO ENCONTRADO",0,1),""))</f>
        <v>GLOBAL VIDRIO SAS</v>
      </c>
      <c r="G1280" s="47" t="str">
        <f t="array" ref="G1280">IF(B1280="","",IFERROR(XLOOKUP(B1280,DATA!$B$4:$B$2103,DATA!$L$4:$L$2103,"",0,1),""))</f>
        <v>UND</v>
      </c>
      <c r="H1280" s="47">
        <f t="array" ref="H1280">IF(B1280="","",IFERROR(XLOOKUP(B1280,DATA!$B$4:$B$2103,DATA!$E$4:$E$2103,0,0,1),0))</f>
        <v>8</v>
      </c>
      <c r="I1280" s="48">
        <f t="array" ref="I1280">IF(B1280="","",IFERROR(XLOOKUP(B1280,DATA!$B$4:$B$2103,DATA!$F$4:$F$2103,0,0,1),0))</f>
        <v>71534.05</v>
      </c>
      <c r="J1280" s="48">
        <f t="shared" si="1"/>
        <v>572272.4</v>
      </c>
      <c r="K1280" s="47">
        <f t="array" ref="K1280">IF(B1280="","",IFERROR(XLOOKUP(B1280,DATA!$B$4:$B$2103,DATA!$N$4:$N$2103,0,0,1),0))</f>
        <v>9</v>
      </c>
      <c r="L1280" s="85">
        <f t="shared" si="2"/>
        <v>0.02465753425</v>
      </c>
      <c r="M1280" s="47">
        <f t="array" ref="M1280">IF(B1280="","",IFERROR(XLOOKUP(B1280,DATA!$B$4:$B$2103,DATA!$P$4:$P$2103,0,0,1),0))</f>
        <v>0</v>
      </c>
      <c r="N1280" s="47">
        <f t="shared" si="3"/>
        <v>0</v>
      </c>
      <c r="O1280" s="47">
        <f t="shared" si="4"/>
        <v>0</v>
      </c>
      <c r="P1280" s="47">
        <f t="shared" si="5"/>
        <v>324</v>
      </c>
      <c r="Q1280" s="47" t="str">
        <f t="shared" si="6"/>
        <v>EXCESO</v>
      </c>
      <c r="R1280" s="47" t="str">
        <f t="shared" si="7"/>
        <v>EVALUAR REDUCCION</v>
      </c>
      <c r="S1280" s="47">
        <f t="shared" si="8"/>
        <v>0</v>
      </c>
      <c r="T1280" s="48">
        <f t="shared" si="9"/>
        <v>0</v>
      </c>
      <c r="U1280" s="47" t="str">
        <f t="array" ref="U1280">IF(B1280="","",IFERROR(XLOOKUP(B1280,DATA!$B$4:$B$2103,DATA!$M$4:$M$2103,"",0,1),""))</f>
        <v>A</v>
      </c>
      <c r="V1280" s="47" t="str">
        <f t="array" ref="V1280">IF(B1280="","",IFERROR(XLOOKUP(B1280,DATA!$B$4:$B$2103,DATA!$X$4:$X$2103,"",0,1),""))</f>
        <v>A1 SUPERPO</v>
      </c>
      <c r="W1280" s="47" t="str">
        <f t="array" ref="W1280">IF(B1280="","",IFERROR(XLOOKUP(B1280,DATA!$B$4:$B$2103,DATA!$H$4:$H$2103,"",0,1),""))</f>
        <v>CARROCERIA</v>
      </c>
      <c r="X1280" s="47" t="str">
        <f t="shared" si="10"/>
        <v>2-ALTA</v>
      </c>
      <c r="Y1280" s="65" t="str">
        <f t="shared" si="11"/>
        <v/>
      </c>
      <c r="Z1280" s="47" t="str">
        <f t="shared" si="12"/>
        <v/>
      </c>
    </row>
    <row r="1281" ht="15.75" customHeight="1">
      <c r="B1281" s="52">
        <f>IF(DATA!B1281="","",DATA!B1281)</f>
        <v>80120071</v>
      </c>
      <c r="C1281" s="52">
        <f t="array" ref="C1281">IF(B1281="","",IFERROR(XLOOKUP(B1281,DATA!$B$4:$B$2103,DATA!$D$4:$D$2103,"",0,1),""))</f>
        <v>11341654</v>
      </c>
      <c r="D1281" s="52" t="str">
        <f t="array" ref="D1281">IF(B1281="","",IFERROR(XLOOKUP(B1281,DATA!$B$4:$B$2103,DATA!$C$4:$C$2103,"",0,1),""))</f>
        <v>VIDRIO PEGADO COMPARTIMIENTO PASAJEROS 1115*1080 MM</v>
      </c>
      <c r="E1281" s="52">
        <f t="array" ref="E1281">IF(B1281="","",IFERROR(XLOOKUP(B1281,DATA!$B$4:$B$2103,DATA!$W$4:$W$2103,"",0,1),""))</f>
        <v>900922557</v>
      </c>
      <c r="F1281" s="52" t="str">
        <f t="array" ref="F1281">IF(B1281="","",IFERROR(XLOOKUP(E1281,PROVEEDORES!$A$2:$A$200,PROVEEDORES!$B$2:$B$200,"NO ENCONTRADO",0,1),""))</f>
        <v>GLOBAL VIDRIO SAS</v>
      </c>
      <c r="G1281" s="52" t="str">
        <f t="array" ref="G1281">IF(B1281="","",IFERROR(XLOOKUP(B1281,DATA!$B$4:$B$2103,DATA!$L$4:$L$2103,"",0,1),""))</f>
        <v>UND</v>
      </c>
      <c r="H1281" s="52">
        <f t="array" ref="H1281">IF(B1281="","",IFERROR(XLOOKUP(B1281,DATA!$B$4:$B$2103,DATA!$E$4:$E$2103,0,0,1),0))</f>
        <v>1</v>
      </c>
      <c r="I1281" s="53">
        <f t="array" ref="I1281">IF(B1281="","",IFERROR(XLOOKUP(B1281,DATA!$B$4:$B$2103,DATA!$F$4:$F$2103,0,0,1),0))</f>
        <v>357917.6</v>
      </c>
      <c r="J1281" s="53">
        <f t="shared" si="1"/>
        <v>357917.6</v>
      </c>
      <c r="K1281" s="52">
        <f t="array" ref="K1281">IF(B1281="","",IFERROR(XLOOKUP(B1281,DATA!$B$4:$B$2103,DATA!$N$4:$N$2103,0,0,1),0))</f>
        <v>26</v>
      </c>
      <c r="L1281" s="86">
        <f t="shared" si="2"/>
        <v>0.07123287671</v>
      </c>
      <c r="M1281" s="52">
        <f t="array" ref="M1281">IF(B1281="","",IFERROR(XLOOKUP(B1281,DATA!$B$4:$B$2103,DATA!$P$4:$P$2103,0,0,1),0))</f>
        <v>0</v>
      </c>
      <c r="N1281" s="52">
        <f t="shared" si="3"/>
        <v>0</v>
      </c>
      <c r="O1281" s="52">
        <f t="shared" si="4"/>
        <v>0</v>
      </c>
      <c r="P1281" s="52">
        <f t="shared" si="5"/>
        <v>14</v>
      </c>
      <c r="Q1281" s="52" t="str">
        <f t="shared" si="6"/>
        <v>OPTIMO</v>
      </c>
      <c r="R1281" s="52" t="str">
        <f t="shared" si="7"/>
        <v>NIVEL OPTIMO</v>
      </c>
      <c r="S1281" s="52">
        <f t="shared" si="8"/>
        <v>0</v>
      </c>
      <c r="T1281" s="53">
        <f t="shared" si="9"/>
        <v>0</v>
      </c>
      <c r="U1281" s="52" t="str">
        <f t="array" ref="U1281">IF(B1281="","",IFERROR(XLOOKUP(B1281,DATA!$B$4:$B$2103,DATA!$M$4:$M$2103,"",0,1),""))</f>
        <v>A</v>
      </c>
      <c r="V1281" s="52" t="str">
        <f t="array" ref="V1281">IF(B1281="","",IFERROR(XLOOKUP(B1281,DATA!$B$4:$B$2103,DATA!$X$4:$X$2103,"",0,1),""))</f>
        <v>AREA 2</v>
      </c>
      <c r="W1281" s="52" t="str">
        <f t="array" ref="W1281">IF(B1281="","",IFERROR(XLOOKUP(B1281,DATA!$B$4:$B$2103,DATA!$H$4:$H$2103,"",0,1),""))</f>
        <v>CARROCERIA</v>
      </c>
      <c r="X1281" s="52" t="str">
        <f t="shared" si="10"/>
        <v>2-ALTA</v>
      </c>
      <c r="Y1281" s="87" t="str">
        <f t="shared" si="11"/>
        <v/>
      </c>
      <c r="Z1281" s="52" t="str">
        <f t="shared" si="12"/>
        <v/>
      </c>
    </row>
    <row r="1282" ht="15.75" customHeight="1">
      <c r="B1282" s="47">
        <f>IF(DATA!B1282="","",DATA!B1282)</f>
        <v>80120072</v>
      </c>
      <c r="C1282" s="47">
        <f t="array" ref="C1282">IF(B1282="","",IFERROR(XLOOKUP(B1282,DATA!$B$4:$B$2103,DATA!$D$4:$D$2103,"",0,1),""))</f>
        <v>11341258</v>
      </c>
      <c r="D1282" s="47" t="str">
        <f t="array" ref="D1282">IF(B1282="","",IFERROR(XLOOKUP(B1282,DATA!$B$4:$B$2103,DATA!$C$4:$C$2103,"",0,1),""))</f>
        <v>VIDRIO PEGADO COMPARTIMIENTO PASAJEROS 1550*619 MM</v>
      </c>
      <c r="E1282" s="47">
        <f t="array" ref="E1282">IF(B1282="","",IFERROR(XLOOKUP(B1282,DATA!$B$4:$B$2103,DATA!$W$4:$W$2103,"",0,1),""))</f>
        <v>900922557</v>
      </c>
      <c r="F1282" s="47" t="str">
        <f t="array" ref="F1282">IF(B1282="","",IFERROR(XLOOKUP(E1282,PROVEEDORES!$A$2:$A$200,PROVEEDORES!$B$2:$B$200,"NO ENCONTRADO",0,1),""))</f>
        <v>GLOBAL VIDRIO SAS</v>
      </c>
      <c r="G1282" s="47" t="str">
        <f t="array" ref="G1282">IF(B1282="","",IFERROR(XLOOKUP(B1282,DATA!$B$4:$B$2103,DATA!$L$4:$L$2103,"",0,1),""))</f>
        <v>UND</v>
      </c>
      <c r="H1282" s="47">
        <f t="array" ref="H1282">IF(B1282="","",IFERROR(XLOOKUP(B1282,DATA!$B$4:$B$2103,DATA!$E$4:$E$2103,0,0,1),0))</f>
        <v>2</v>
      </c>
      <c r="I1282" s="48">
        <f t="array" ref="I1282">IF(B1282="","",IFERROR(XLOOKUP(B1282,DATA!$B$4:$B$2103,DATA!$F$4:$F$2103,0,0,1),0))</f>
        <v>148169</v>
      </c>
      <c r="J1282" s="48">
        <f t="shared" si="1"/>
        <v>296338</v>
      </c>
      <c r="K1282" s="47">
        <f t="array" ref="K1282">IF(B1282="","",IFERROR(XLOOKUP(B1282,DATA!$B$4:$B$2103,DATA!$N$4:$N$2103,0,0,1),0))</f>
        <v>41</v>
      </c>
      <c r="L1282" s="85">
        <f t="shared" si="2"/>
        <v>0.1123287671</v>
      </c>
      <c r="M1282" s="47">
        <f t="array" ref="M1282">IF(B1282="","",IFERROR(XLOOKUP(B1282,DATA!$B$4:$B$2103,DATA!$P$4:$P$2103,0,0,1),0))</f>
        <v>0</v>
      </c>
      <c r="N1282" s="47">
        <f t="shared" si="3"/>
        <v>0</v>
      </c>
      <c r="O1282" s="47">
        <f t="shared" si="4"/>
        <v>1</v>
      </c>
      <c r="P1282" s="47">
        <f t="shared" si="5"/>
        <v>18</v>
      </c>
      <c r="Q1282" s="47" t="str">
        <f t="shared" si="6"/>
        <v>PRECAUCION</v>
      </c>
      <c r="R1282" s="47" t="str">
        <f t="shared" si="7"/>
        <v>MONITOREAR 48H</v>
      </c>
      <c r="S1282" s="47">
        <f t="shared" si="8"/>
        <v>0</v>
      </c>
      <c r="T1282" s="48">
        <f t="shared" si="9"/>
        <v>0</v>
      </c>
      <c r="U1282" s="47" t="str">
        <f t="array" ref="U1282">IF(B1282="","",IFERROR(XLOOKUP(B1282,DATA!$B$4:$B$2103,DATA!$M$4:$M$2103,"",0,1),""))</f>
        <v>A</v>
      </c>
      <c r="V1282" s="47" t="str">
        <f t="array" ref="V1282">IF(B1282="","",IFERROR(XLOOKUP(B1282,DATA!$B$4:$B$2103,DATA!$X$4:$X$2103,"",0,1),""))</f>
        <v>AREA 2</v>
      </c>
      <c r="W1282" s="47" t="str">
        <f t="array" ref="W1282">IF(B1282="","",IFERROR(XLOOKUP(B1282,DATA!$B$4:$B$2103,DATA!$H$4:$H$2103,"",0,1),""))</f>
        <v>CARROCERIA</v>
      </c>
      <c r="X1282" s="47" t="str">
        <f t="shared" si="10"/>
        <v>2-ALTA</v>
      </c>
      <c r="Y1282" s="65" t="str">
        <f t="shared" si="11"/>
        <v/>
      </c>
      <c r="Z1282" s="47" t="str">
        <f t="shared" si="12"/>
        <v/>
      </c>
    </row>
    <row r="1283" ht="15.75" customHeight="1">
      <c r="B1283" s="52">
        <f>IF(DATA!B1283="","",DATA!B1283)</f>
        <v>80120073</v>
      </c>
      <c r="C1283" s="52">
        <f t="array" ref="C1283">IF(B1283="","",IFERROR(XLOOKUP(B1283,DATA!$B$4:$B$2103,DATA!$D$4:$D$2103,"",0,1),""))</f>
        <v>11341259</v>
      </c>
      <c r="D1283" s="52" t="str">
        <f t="array" ref="D1283">IF(B1283="","",IFERROR(XLOOKUP(B1283,DATA!$B$4:$B$2103,DATA!$C$4:$C$2103,"",0,1),""))</f>
        <v>VIDRIO MOVIL VENTANA COMPARTIMIENTO PASAJEROS 739*383 MM</v>
      </c>
      <c r="E1283" s="52">
        <f t="array" ref="E1283">IF(B1283="","",IFERROR(XLOOKUP(B1283,DATA!$B$4:$B$2103,DATA!$W$4:$W$2103,"",0,1),""))</f>
        <v>900922557</v>
      </c>
      <c r="F1283" s="52" t="str">
        <f t="array" ref="F1283">IF(B1283="","",IFERROR(XLOOKUP(E1283,PROVEEDORES!$A$2:$A$200,PROVEEDORES!$B$2:$B$200,"NO ENCONTRADO",0,1),""))</f>
        <v>GLOBAL VIDRIO SAS</v>
      </c>
      <c r="G1283" s="52" t="str">
        <f t="array" ref="G1283">IF(B1283="","",IFERROR(XLOOKUP(B1283,DATA!$B$4:$B$2103,DATA!$L$4:$L$2103,"",0,1),""))</f>
        <v>UND</v>
      </c>
      <c r="H1283" s="52">
        <f t="array" ref="H1283">IF(B1283="","",IFERROR(XLOOKUP(B1283,DATA!$B$4:$B$2103,DATA!$E$4:$E$2103,0,0,1),0))</f>
        <v>2</v>
      </c>
      <c r="I1283" s="53">
        <f t="array" ref="I1283">IF(B1283="","",IFERROR(XLOOKUP(B1283,DATA!$B$4:$B$2103,DATA!$F$4:$F$2103,0,0,1),0))</f>
        <v>40897</v>
      </c>
      <c r="J1283" s="53">
        <f t="shared" si="1"/>
        <v>81794</v>
      </c>
      <c r="K1283" s="52">
        <f t="array" ref="K1283">IF(B1283="","",IFERROR(XLOOKUP(B1283,DATA!$B$4:$B$2103,DATA!$N$4:$N$2103,0,0,1),0))</f>
        <v>44</v>
      </c>
      <c r="L1283" s="86">
        <f t="shared" si="2"/>
        <v>0.1205479452</v>
      </c>
      <c r="M1283" s="52">
        <f t="array" ref="M1283">IF(B1283="","",IFERROR(XLOOKUP(B1283,DATA!$B$4:$B$2103,DATA!$P$4:$P$2103,0,0,1),0))</f>
        <v>0</v>
      </c>
      <c r="N1283" s="52">
        <f t="shared" si="3"/>
        <v>0</v>
      </c>
      <c r="O1283" s="52">
        <f t="shared" si="4"/>
        <v>1</v>
      </c>
      <c r="P1283" s="52">
        <f t="shared" si="5"/>
        <v>17</v>
      </c>
      <c r="Q1283" s="52" t="str">
        <f t="shared" si="6"/>
        <v>PRECAUCION</v>
      </c>
      <c r="R1283" s="52" t="str">
        <f t="shared" si="7"/>
        <v>MONITOREAR 48H</v>
      </c>
      <c r="S1283" s="52">
        <f t="shared" si="8"/>
        <v>0</v>
      </c>
      <c r="T1283" s="53">
        <f t="shared" si="9"/>
        <v>0</v>
      </c>
      <c r="U1283" s="52" t="str">
        <f t="array" ref="U1283">IF(B1283="","",IFERROR(XLOOKUP(B1283,DATA!$B$4:$B$2103,DATA!$M$4:$M$2103,"",0,1),""))</f>
        <v>A</v>
      </c>
      <c r="V1283" s="52" t="str">
        <f t="array" ref="V1283">IF(B1283="","",IFERROR(XLOOKUP(B1283,DATA!$B$4:$B$2103,DATA!$X$4:$X$2103,"",0,1),""))</f>
        <v>AREA 2</v>
      </c>
      <c r="W1283" s="52" t="str">
        <f t="array" ref="W1283">IF(B1283="","",IFERROR(XLOOKUP(B1283,DATA!$B$4:$B$2103,DATA!$H$4:$H$2103,"",0,1),""))</f>
        <v>CARROCERIA</v>
      </c>
      <c r="X1283" s="52" t="str">
        <f t="shared" si="10"/>
        <v>2-ALTA</v>
      </c>
      <c r="Y1283" s="87" t="str">
        <f t="shared" si="11"/>
        <v/>
      </c>
      <c r="Z1283" s="52" t="str">
        <f t="shared" si="12"/>
        <v/>
      </c>
    </row>
    <row r="1284" ht="15.75" customHeight="1">
      <c r="B1284" s="47">
        <f>IF(DATA!B1284="","",DATA!B1284)</f>
        <v>80120074</v>
      </c>
      <c r="C1284" s="47">
        <f t="array" ref="C1284">IF(B1284="","",IFERROR(XLOOKUP(B1284,DATA!$B$4:$B$2103,DATA!$D$4:$D$2103,"",0,1),""))</f>
        <v>11341548</v>
      </c>
      <c r="D1284" s="47" t="str">
        <f t="array" ref="D1284">IF(B1284="","",IFERROR(XLOOKUP(B1284,DATA!$B$4:$B$2103,DATA!$C$4:$C$2103,"",0,1),""))</f>
        <v>VIDRIO PEGADO COMPARTIMIENTO PASAJEROS 876*1080 MM</v>
      </c>
      <c r="E1284" s="47">
        <f t="array" ref="E1284">IF(B1284="","",IFERROR(XLOOKUP(B1284,DATA!$B$4:$B$2103,DATA!$W$4:$W$2103,"",0,1),""))</f>
        <v>900922557</v>
      </c>
      <c r="F1284" s="47" t="str">
        <f t="array" ref="F1284">IF(B1284="","",IFERROR(XLOOKUP(E1284,PROVEEDORES!$A$2:$A$200,PROVEEDORES!$B$2:$B$200,"NO ENCONTRADO",0,1),""))</f>
        <v>GLOBAL VIDRIO SAS</v>
      </c>
      <c r="G1284" s="47" t="str">
        <f t="array" ref="G1284">IF(B1284="","",IFERROR(XLOOKUP(B1284,DATA!$B$4:$B$2103,DATA!$L$4:$L$2103,"",0,1),""))</f>
        <v>UND</v>
      </c>
      <c r="H1284" s="47">
        <f t="array" ref="H1284">IF(B1284="","",IFERROR(XLOOKUP(B1284,DATA!$B$4:$B$2103,DATA!$E$4:$E$2103,0,0,1),0))</f>
        <v>8</v>
      </c>
      <c r="I1284" s="48">
        <f t="array" ref="I1284">IF(B1284="","",IFERROR(XLOOKUP(B1284,DATA!$B$4:$B$2103,DATA!$F$4:$F$2103,0,0,1),0))</f>
        <v>99934.09</v>
      </c>
      <c r="J1284" s="48">
        <f t="shared" si="1"/>
        <v>799472.72</v>
      </c>
      <c r="K1284" s="47">
        <f t="array" ref="K1284">IF(B1284="","",IFERROR(XLOOKUP(B1284,DATA!$B$4:$B$2103,DATA!$N$4:$N$2103,0,0,1),0))</f>
        <v>9</v>
      </c>
      <c r="L1284" s="85">
        <f t="shared" si="2"/>
        <v>0.02465753425</v>
      </c>
      <c r="M1284" s="47">
        <f t="array" ref="M1284">IF(B1284="","",IFERROR(XLOOKUP(B1284,DATA!$B$4:$B$2103,DATA!$P$4:$P$2103,0,0,1),0))</f>
        <v>0</v>
      </c>
      <c r="N1284" s="47">
        <f t="shared" si="3"/>
        <v>0</v>
      </c>
      <c r="O1284" s="47">
        <f t="shared" si="4"/>
        <v>0</v>
      </c>
      <c r="P1284" s="47">
        <f t="shared" si="5"/>
        <v>324</v>
      </c>
      <c r="Q1284" s="47" t="str">
        <f t="shared" si="6"/>
        <v>EXCESO</v>
      </c>
      <c r="R1284" s="47" t="str">
        <f t="shared" si="7"/>
        <v>EVALUAR REDUCCION</v>
      </c>
      <c r="S1284" s="47">
        <f t="shared" si="8"/>
        <v>0</v>
      </c>
      <c r="T1284" s="48">
        <f t="shared" si="9"/>
        <v>0</v>
      </c>
      <c r="U1284" s="47" t="str">
        <f t="array" ref="U1284">IF(B1284="","",IFERROR(XLOOKUP(B1284,DATA!$B$4:$B$2103,DATA!$M$4:$M$2103,"",0,1),""))</f>
        <v>A</v>
      </c>
      <c r="V1284" s="47" t="str">
        <f t="array" ref="V1284">IF(B1284="","",IFERROR(XLOOKUP(B1284,DATA!$B$4:$B$2103,DATA!$X$4:$X$2103,"",0,1),""))</f>
        <v>A1 SUPERPO</v>
      </c>
      <c r="W1284" s="47" t="str">
        <f t="array" ref="W1284">IF(B1284="","",IFERROR(XLOOKUP(B1284,DATA!$B$4:$B$2103,DATA!$H$4:$H$2103,"",0,1),""))</f>
        <v>CARROCERIA</v>
      </c>
      <c r="X1284" s="47" t="str">
        <f t="shared" si="10"/>
        <v>2-ALTA</v>
      </c>
      <c r="Y1284" s="65" t="str">
        <f t="shared" si="11"/>
        <v/>
      </c>
      <c r="Z1284" s="47" t="str">
        <f t="shared" si="12"/>
        <v/>
      </c>
    </row>
    <row r="1285" ht="15.75" customHeight="1">
      <c r="B1285" s="52">
        <f>IF(DATA!B1285="","",DATA!B1285)</f>
        <v>80120075</v>
      </c>
      <c r="C1285" s="52">
        <f t="array" ref="C1285">IF(B1285="","",IFERROR(XLOOKUP(B1285,DATA!$B$4:$B$2103,DATA!$D$4:$D$2103,"",0,1),""))</f>
        <v>11341540</v>
      </c>
      <c r="D1285" s="52" t="str">
        <f t="array" ref="D1285">IF(B1285="","",IFERROR(XLOOKUP(B1285,DATA!$B$4:$B$2103,DATA!$C$4:$C$2103,"",0,1),""))</f>
        <v>VIDRIO PEGADO COMPARTIMIENTO PASAJEROS 1450*1408 MM</v>
      </c>
      <c r="E1285" s="52">
        <f t="array" ref="E1285">IF(B1285="","",IFERROR(XLOOKUP(B1285,DATA!$B$4:$B$2103,DATA!$W$4:$W$2103,"",0,1),""))</f>
        <v>900922557</v>
      </c>
      <c r="F1285" s="52" t="str">
        <f t="array" ref="F1285">IF(B1285="","",IFERROR(XLOOKUP(E1285,PROVEEDORES!$A$2:$A$200,PROVEEDORES!$B$2:$B$200,"NO ENCONTRADO",0,1),""))</f>
        <v>GLOBAL VIDRIO SAS</v>
      </c>
      <c r="G1285" s="52" t="str">
        <f t="array" ref="G1285">IF(B1285="","",IFERROR(XLOOKUP(B1285,DATA!$B$4:$B$2103,DATA!$L$4:$L$2103,"",0,1),""))</f>
        <v>UND</v>
      </c>
      <c r="H1285" s="52">
        <f t="array" ref="H1285">IF(B1285="","",IFERROR(XLOOKUP(B1285,DATA!$B$4:$B$2103,DATA!$E$4:$E$2103,0,0,1),0))</f>
        <v>2</v>
      </c>
      <c r="I1285" s="53">
        <f t="array" ref="I1285">IF(B1285="","",IFERROR(XLOOKUP(B1285,DATA!$B$4:$B$2103,DATA!$F$4:$F$2103,0,0,1),0))</f>
        <v>559052.1</v>
      </c>
      <c r="J1285" s="53">
        <f t="shared" si="1"/>
        <v>1118104.2</v>
      </c>
      <c r="K1285" s="52">
        <f t="array" ref="K1285">IF(B1285="","",IFERROR(XLOOKUP(B1285,DATA!$B$4:$B$2103,DATA!$N$4:$N$2103,0,0,1),0))</f>
        <v>54</v>
      </c>
      <c r="L1285" s="86">
        <f t="shared" si="2"/>
        <v>0.1479452055</v>
      </c>
      <c r="M1285" s="52">
        <f t="array" ref="M1285">IF(B1285="","",IFERROR(XLOOKUP(B1285,DATA!$B$4:$B$2103,DATA!$P$4:$P$2103,0,0,1),0))</f>
        <v>0</v>
      </c>
      <c r="N1285" s="52">
        <f t="shared" si="3"/>
        <v>1</v>
      </c>
      <c r="O1285" s="52">
        <f t="shared" si="4"/>
        <v>2</v>
      </c>
      <c r="P1285" s="52">
        <f t="shared" si="5"/>
        <v>14</v>
      </c>
      <c r="Q1285" s="52" t="str">
        <f t="shared" si="6"/>
        <v>REORDEN INMEDIATO</v>
      </c>
      <c r="R1285" s="52" t="str">
        <f t="shared" si="7"/>
        <v>GENERAR OC EN 24H</v>
      </c>
      <c r="S1285" s="52">
        <f t="shared" si="8"/>
        <v>0</v>
      </c>
      <c r="T1285" s="53">
        <f t="shared" si="9"/>
        <v>0</v>
      </c>
      <c r="U1285" s="52" t="str">
        <f t="array" ref="U1285">IF(B1285="","",IFERROR(XLOOKUP(B1285,DATA!$B$4:$B$2103,DATA!$M$4:$M$2103,"",0,1),""))</f>
        <v>A</v>
      </c>
      <c r="V1285" s="52" t="str">
        <f t="array" ref="V1285">IF(B1285="","",IFERROR(XLOOKUP(B1285,DATA!$B$4:$B$2103,DATA!$X$4:$X$2103,"",0,1),""))</f>
        <v>AREA 2</v>
      </c>
      <c r="W1285" s="52" t="str">
        <f t="array" ref="W1285">IF(B1285="","",IFERROR(XLOOKUP(B1285,DATA!$B$4:$B$2103,DATA!$H$4:$H$2103,"",0,1),""))</f>
        <v>CARROCERIA</v>
      </c>
      <c r="X1285" s="52" t="str">
        <f t="shared" si="10"/>
        <v>2-ALTA</v>
      </c>
      <c r="Y1285" s="87" t="str">
        <f t="shared" si="11"/>
        <v/>
      </c>
      <c r="Z1285" s="52" t="str">
        <f t="shared" si="12"/>
        <v/>
      </c>
    </row>
    <row r="1286" ht="15.75" customHeight="1">
      <c r="B1286" s="47">
        <f>IF(DATA!B1286="","",DATA!B1286)</f>
        <v>80120076</v>
      </c>
      <c r="C1286" s="47">
        <f t="array" ref="C1286">IF(B1286="","",IFERROR(XLOOKUP(B1286,DATA!$B$4:$B$2103,DATA!$D$4:$D$2103,"",0,1),""))</f>
        <v>11341543</v>
      </c>
      <c r="D1286" s="47" t="str">
        <f t="array" ref="D1286">IF(B1286="","",IFERROR(XLOOKUP(B1286,DATA!$B$4:$B$2103,DATA!$C$4:$C$2103,"",0,1),""))</f>
        <v>VIDRIO PEGADO COMPARTIMIENTO PASAJEROS 1005*1169 MM</v>
      </c>
      <c r="E1286" s="47">
        <f t="array" ref="E1286">IF(B1286="","",IFERROR(XLOOKUP(B1286,DATA!$B$4:$B$2103,DATA!$W$4:$W$2103,"",0,1),""))</f>
        <v>900922557</v>
      </c>
      <c r="F1286" s="47" t="str">
        <f t="array" ref="F1286">IF(B1286="","",IFERROR(XLOOKUP(E1286,PROVEEDORES!$A$2:$A$200,PROVEEDORES!$B$2:$B$200,"NO ENCONTRADO",0,1),""))</f>
        <v>GLOBAL VIDRIO SAS</v>
      </c>
      <c r="G1286" s="47" t="str">
        <f t="array" ref="G1286">IF(B1286="","",IFERROR(XLOOKUP(B1286,DATA!$B$4:$B$2103,DATA!$L$4:$L$2103,"",0,1),""))</f>
        <v>UND</v>
      </c>
      <c r="H1286" s="47">
        <f t="array" ref="H1286">IF(B1286="","",IFERROR(XLOOKUP(B1286,DATA!$B$4:$B$2103,DATA!$E$4:$E$2103,0,0,1),0))</f>
        <v>2</v>
      </c>
      <c r="I1286" s="48">
        <f t="array" ref="I1286">IF(B1286="","",IFERROR(XLOOKUP(B1286,DATA!$B$4:$B$2103,DATA!$F$4:$F$2103,0,0,1),0))</f>
        <v>352700.5</v>
      </c>
      <c r="J1286" s="48">
        <f t="shared" si="1"/>
        <v>705401</v>
      </c>
      <c r="K1286" s="47">
        <f t="array" ref="K1286">IF(B1286="","",IFERROR(XLOOKUP(B1286,DATA!$B$4:$B$2103,DATA!$N$4:$N$2103,0,0,1),0))</f>
        <v>39</v>
      </c>
      <c r="L1286" s="85">
        <f t="shared" si="2"/>
        <v>0.1068493151</v>
      </c>
      <c r="M1286" s="47">
        <f t="array" ref="M1286">IF(B1286="","",IFERROR(XLOOKUP(B1286,DATA!$B$4:$B$2103,DATA!$P$4:$P$2103,0,0,1),0))</f>
        <v>0</v>
      </c>
      <c r="N1286" s="47">
        <f t="shared" si="3"/>
        <v>0</v>
      </c>
      <c r="O1286" s="47">
        <f t="shared" si="4"/>
        <v>1</v>
      </c>
      <c r="P1286" s="47">
        <f t="shared" si="5"/>
        <v>19</v>
      </c>
      <c r="Q1286" s="47" t="str">
        <f t="shared" si="6"/>
        <v>PRECAUCION</v>
      </c>
      <c r="R1286" s="47" t="str">
        <f t="shared" si="7"/>
        <v>MONITOREAR 48H</v>
      </c>
      <c r="S1286" s="47">
        <f t="shared" si="8"/>
        <v>0</v>
      </c>
      <c r="T1286" s="48">
        <f t="shared" si="9"/>
        <v>0</v>
      </c>
      <c r="U1286" s="47" t="str">
        <f t="array" ref="U1286">IF(B1286="","",IFERROR(XLOOKUP(B1286,DATA!$B$4:$B$2103,DATA!$M$4:$M$2103,"",0,1),""))</f>
        <v>A</v>
      </c>
      <c r="V1286" s="47" t="str">
        <f t="array" ref="V1286">IF(B1286="","",IFERROR(XLOOKUP(B1286,DATA!$B$4:$B$2103,DATA!$X$4:$X$2103,"",0,1),""))</f>
        <v>AREA 2</v>
      </c>
      <c r="W1286" s="47" t="str">
        <f t="array" ref="W1286">IF(B1286="","",IFERROR(XLOOKUP(B1286,DATA!$B$4:$B$2103,DATA!$H$4:$H$2103,"",0,1),""))</f>
        <v>CARROCERIA</v>
      </c>
      <c r="X1286" s="47" t="str">
        <f t="shared" si="10"/>
        <v>2-ALTA</v>
      </c>
      <c r="Y1286" s="65" t="str">
        <f t="shared" si="11"/>
        <v/>
      </c>
      <c r="Z1286" s="47" t="str">
        <f t="shared" si="12"/>
        <v/>
      </c>
    </row>
    <row r="1287" ht="15.75" customHeight="1">
      <c r="B1287" s="52">
        <f>IF(DATA!B1287="","",DATA!B1287)</f>
        <v>80120077</v>
      </c>
      <c r="C1287" s="52">
        <f t="array" ref="C1287">IF(B1287="","",IFERROR(XLOOKUP(B1287,DATA!$B$4:$B$2103,DATA!$D$4:$D$2103,"",0,1),""))</f>
        <v>11334379</v>
      </c>
      <c r="D1287" s="52" t="str">
        <f t="array" ref="D1287">IF(B1287="","",IFERROR(XLOOKUP(B1287,DATA!$B$4:$B$2103,DATA!$C$4:$C$2103,"",0,1),""))</f>
        <v>VIDRIO DE LA PUERTA 664*549 MM</v>
      </c>
      <c r="E1287" s="52">
        <f t="array" ref="E1287">IF(B1287="","",IFERROR(XLOOKUP(B1287,DATA!$B$4:$B$2103,DATA!$W$4:$W$2103,"",0,1),""))</f>
        <v>900922557</v>
      </c>
      <c r="F1287" s="52" t="str">
        <f t="array" ref="F1287">IF(B1287="","",IFERROR(XLOOKUP(E1287,PROVEEDORES!$A$2:$A$200,PROVEEDORES!$B$2:$B$200,"NO ENCONTRADO",0,1),""))</f>
        <v>GLOBAL VIDRIO SAS</v>
      </c>
      <c r="G1287" s="52" t="str">
        <f t="array" ref="G1287">IF(B1287="","",IFERROR(XLOOKUP(B1287,DATA!$B$4:$B$2103,DATA!$L$4:$L$2103,"",0,1),""))</f>
        <v>UND</v>
      </c>
      <c r="H1287" s="52">
        <f t="array" ref="H1287">IF(B1287="","",IFERROR(XLOOKUP(B1287,DATA!$B$4:$B$2103,DATA!$E$4:$E$2103,0,0,1),0))</f>
        <v>4</v>
      </c>
      <c r="I1287" s="53">
        <f t="array" ref="I1287">IF(B1287="","",IFERROR(XLOOKUP(B1287,DATA!$B$4:$B$2103,DATA!$F$4:$F$2103,0,0,1),0))</f>
        <v>68683.97</v>
      </c>
      <c r="J1287" s="53">
        <f t="shared" si="1"/>
        <v>274735.88</v>
      </c>
      <c r="K1287" s="52">
        <f t="array" ref="K1287">IF(B1287="","",IFERROR(XLOOKUP(B1287,DATA!$B$4:$B$2103,DATA!$N$4:$N$2103,0,0,1),0))</f>
        <v>376</v>
      </c>
      <c r="L1287" s="86">
        <f t="shared" si="2"/>
        <v>1.030136986</v>
      </c>
      <c r="M1287" s="52">
        <f t="array" ref="M1287">IF(B1287="","",IFERROR(XLOOKUP(B1287,DATA!$B$4:$B$2103,DATA!$P$4:$P$2103,0,0,1),0))</f>
        <v>0</v>
      </c>
      <c r="N1287" s="52">
        <f t="shared" si="3"/>
        <v>4</v>
      </c>
      <c r="O1287" s="52">
        <f t="shared" si="4"/>
        <v>11</v>
      </c>
      <c r="P1287" s="52">
        <f t="shared" si="5"/>
        <v>4</v>
      </c>
      <c r="Q1287" s="52" t="str">
        <f t="shared" si="6"/>
        <v>REORDEN INMEDIATO</v>
      </c>
      <c r="R1287" s="52" t="str">
        <f t="shared" si="7"/>
        <v>GENERAR OC EN 24H</v>
      </c>
      <c r="S1287" s="52">
        <f t="shared" si="8"/>
        <v>7</v>
      </c>
      <c r="T1287" s="53">
        <f t="shared" si="9"/>
        <v>480787.79</v>
      </c>
      <c r="U1287" s="52" t="str">
        <f t="array" ref="U1287">IF(B1287="","",IFERROR(XLOOKUP(B1287,DATA!$B$4:$B$2103,DATA!$M$4:$M$2103,"",0,1),""))</f>
        <v>A</v>
      </c>
      <c r="V1287" s="52" t="str">
        <f t="array" ref="V1287">IF(B1287="","",IFERROR(XLOOKUP(B1287,DATA!$B$4:$B$2103,DATA!$X$4:$X$2103,"",0,1),""))</f>
        <v>AREA 2</v>
      </c>
      <c r="W1287" s="52" t="str">
        <f t="array" ref="W1287">IF(B1287="","",IFERROR(XLOOKUP(B1287,DATA!$B$4:$B$2103,DATA!$H$4:$H$2103,"",0,1),""))</f>
        <v>CARROCERIA</v>
      </c>
      <c r="X1287" s="52" t="str">
        <f t="shared" si="10"/>
        <v>2-ALTA</v>
      </c>
      <c r="Y1287" s="87" t="str">
        <f t="shared" si="11"/>
        <v/>
      </c>
      <c r="Z1287" s="52" t="str">
        <f t="shared" si="12"/>
        <v/>
      </c>
    </row>
    <row r="1288" ht="15.75" customHeight="1">
      <c r="B1288" s="47">
        <f>IF(DATA!B1288="","",DATA!B1288)</f>
        <v>80120078</v>
      </c>
      <c r="C1288" s="47">
        <f t="array" ref="C1288">IF(B1288="","",IFERROR(XLOOKUP(B1288,DATA!$B$4:$B$2103,DATA!$D$4:$D$2103,"",0,1),""))</f>
        <v>11343110</v>
      </c>
      <c r="D1288" s="47" t="str">
        <f t="array" ref="D1288">IF(B1288="","",IFERROR(XLOOKUP(B1288,DATA!$B$4:$B$2103,DATA!$C$4:$C$2103,"",0,1),""))</f>
        <v>VIDRIO VIGIA 2146*792 MM</v>
      </c>
      <c r="E1288" s="47">
        <f t="array" ref="E1288">IF(B1288="","",IFERROR(XLOOKUP(B1288,DATA!$B$4:$B$2103,DATA!$W$4:$W$2103,"",0,1),""))</f>
        <v>900922557</v>
      </c>
      <c r="F1288" s="47" t="str">
        <f t="array" ref="F1288">IF(B1288="","",IFERROR(XLOOKUP(E1288,PROVEEDORES!$A$2:$A$200,PROVEEDORES!$B$2:$B$200,"NO ENCONTRADO",0,1),""))</f>
        <v>GLOBAL VIDRIO SAS</v>
      </c>
      <c r="G1288" s="47" t="str">
        <f t="array" ref="G1288">IF(B1288="","",IFERROR(XLOOKUP(B1288,DATA!$B$4:$B$2103,DATA!$L$4:$L$2103,"",0,1),""))</f>
        <v>UND</v>
      </c>
      <c r="H1288" s="47">
        <f t="array" ref="H1288">IF(B1288="","",IFERROR(XLOOKUP(B1288,DATA!$B$4:$B$2103,DATA!$E$4:$E$2103,0,0,1),0))</f>
        <v>3</v>
      </c>
      <c r="I1288" s="48">
        <f t="array" ref="I1288">IF(B1288="","",IFERROR(XLOOKUP(B1288,DATA!$B$4:$B$2103,DATA!$F$4:$F$2103,0,0,1),0))</f>
        <v>477619.8</v>
      </c>
      <c r="J1288" s="48">
        <f t="shared" si="1"/>
        <v>1432859.4</v>
      </c>
      <c r="K1288" s="47">
        <f t="array" ref="K1288">IF(B1288="","",IFERROR(XLOOKUP(B1288,DATA!$B$4:$B$2103,DATA!$N$4:$N$2103,0,0,1),0))</f>
        <v>122</v>
      </c>
      <c r="L1288" s="85">
        <f t="shared" si="2"/>
        <v>0.3342465753</v>
      </c>
      <c r="M1288" s="47">
        <f t="array" ref="M1288">IF(B1288="","",IFERROR(XLOOKUP(B1288,DATA!$B$4:$B$2103,DATA!$P$4:$P$2103,0,0,1),0))</f>
        <v>0</v>
      </c>
      <c r="N1288" s="47">
        <f t="shared" si="3"/>
        <v>1</v>
      </c>
      <c r="O1288" s="47">
        <f t="shared" si="4"/>
        <v>3</v>
      </c>
      <c r="P1288" s="47">
        <f t="shared" si="5"/>
        <v>9</v>
      </c>
      <c r="Q1288" s="47" t="str">
        <f t="shared" si="6"/>
        <v>REORDEN INMEDIATO</v>
      </c>
      <c r="R1288" s="47" t="str">
        <f t="shared" si="7"/>
        <v>GENERAR OC EN 24H</v>
      </c>
      <c r="S1288" s="47">
        <f t="shared" si="8"/>
        <v>0</v>
      </c>
      <c r="T1288" s="48">
        <f t="shared" si="9"/>
        <v>0</v>
      </c>
      <c r="U1288" s="47" t="str">
        <f t="array" ref="U1288">IF(B1288="","",IFERROR(XLOOKUP(B1288,DATA!$B$4:$B$2103,DATA!$M$4:$M$2103,"",0,1),""))</f>
        <v>C</v>
      </c>
      <c r="V1288" s="47" t="str">
        <f t="array" ref="V1288">IF(B1288="","",IFERROR(XLOOKUP(B1288,DATA!$B$4:$B$2103,DATA!$X$4:$X$2103,"",0,1),""))</f>
        <v>AREA 2</v>
      </c>
      <c r="W1288" s="47" t="str">
        <f t="array" ref="W1288">IF(B1288="","",IFERROR(XLOOKUP(B1288,DATA!$B$4:$B$2103,DATA!$H$4:$H$2103,"",0,1),""))</f>
        <v>CARROCERIA</v>
      </c>
      <c r="X1288" s="47" t="str">
        <f t="shared" si="10"/>
        <v>4-BAJA</v>
      </c>
      <c r="Y1288" s="65" t="str">
        <f t="shared" si="11"/>
        <v/>
      </c>
      <c r="Z1288" s="47" t="str">
        <f t="shared" si="12"/>
        <v/>
      </c>
    </row>
    <row r="1289" ht="15.75" customHeight="1">
      <c r="B1289" s="52">
        <f>IF(DATA!B1289="","",DATA!B1289)</f>
        <v>80120079</v>
      </c>
      <c r="C1289" s="52">
        <f t="array" ref="C1289">IF(B1289="","",IFERROR(XLOOKUP(B1289,DATA!$B$4:$B$2103,DATA!$D$4:$D$2103,"",0,1),""))</f>
        <v>10796446</v>
      </c>
      <c r="D1289" s="52" t="str">
        <f t="array" ref="D1289">IF(B1289="","",IFERROR(XLOOKUP(B1289,DATA!$B$4:$B$2103,DATA!$C$4:$C$2103,"",0,1),""))</f>
        <v>SIKA ACTIVADOR-100 TARRO 250ML</v>
      </c>
      <c r="E1289" s="52">
        <f t="array" ref="E1289">IF(B1289="","",IFERROR(XLOOKUP(B1289,DATA!$B$4:$B$2103,DATA!$W$4:$W$2103,"",0,1),""))</f>
        <v>900522878</v>
      </c>
      <c r="F1289" s="52" t="str">
        <f t="array" ref="F1289">IF(B1289="","",IFERROR(XLOOKUP(E1289,PROVEEDORES!$A$2:$A$200,PROVEEDORES!$B$2:$B$200,"NO ENCONTRADO",0,1),""))</f>
        <v>KELLER - R Y R SAS</v>
      </c>
      <c r="G1289" s="52" t="str">
        <f t="array" ref="G1289">IF(B1289="","",IFERROR(XLOOKUP(B1289,DATA!$B$4:$B$2103,DATA!$L$4:$L$2103,"",0,1),""))</f>
        <v>UND</v>
      </c>
      <c r="H1289" s="52">
        <f t="array" ref="H1289">IF(B1289="","",IFERROR(XLOOKUP(B1289,DATA!$B$4:$B$2103,DATA!$E$4:$E$2103,0,0,1),0))</f>
        <v>4</v>
      </c>
      <c r="I1289" s="53">
        <f t="array" ref="I1289">IF(B1289="","",IFERROR(XLOOKUP(B1289,DATA!$B$4:$B$2103,DATA!$F$4:$F$2103,0,0,1),0))</f>
        <v>58078.96</v>
      </c>
      <c r="J1289" s="53">
        <f t="shared" si="1"/>
        <v>232315.84</v>
      </c>
      <c r="K1289" s="52">
        <f t="array" ref="K1289">IF(B1289="","",IFERROR(XLOOKUP(B1289,DATA!$B$4:$B$2103,DATA!$N$4:$N$2103,0,0,1),0))</f>
        <v>565</v>
      </c>
      <c r="L1289" s="86">
        <f t="shared" si="2"/>
        <v>1.547945205</v>
      </c>
      <c r="M1289" s="52">
        <f t="array" ref="M1289">IF(B1289="","",IFERROR(XLOOKUP(B1289,DATA!$B$4:$B$2103,DATA!$P$4:$P$2103,0,0,1),0))</f>
        <v>0</v>
      </c>
      <c r="N1289" s="52">
        <f t="shared" si="3"/>
        <v>5</v>
      </c>
      <c r="O1289" s="52">
        <f t="shared" si="4"/>
        <v>16</v>
      </c>
      <c r="P1289" s="52">
        <f t="shared" si="5"/>
        <v>3</v>
      </c>
      <c r="Q1289" s="52" t="str">
        <f t="shared" si="6"/>
        <v>REORDEN INMEDIATO</v>
      </c>
      <c r="R1289" s="52" t="str">
        <f t="shared" si="7"/>
        <v>GENERAR OC EN 24H</v>
      </c>
      <c r="S1289" s="52">
        <f t="shared" si="8"/>
        <v>12</v>
      </c>
      <c r="T1289" s="53">
        <f t="shared" si="9"/>
        <v>696947.52</v>
      </c>
      <c r="U1289" s="52" t="str">
        <f t="array" ref="U1289">IF(B1289="","",IFERROR(XLOOKUP(B1289,DATA!$B$4:$B$2103,DATA!$M$4:$M$2103,"",0,1),""))</f>
        <v>A</v>
      </c>
      <c r="V1289" s="52" t="str">
        <f t="array" ref="V1289">IF(B1289="","",IFERROR(XLOOKUP(B1289,DATA!$B$4:$B$2103,DATA!$X$4:$X$2103,"",0,1),""))</f>
        <v>SU01D0105</v>
      </c>
      <c r="W1289" s="52" t="str">
        <f t="array" ref="W1289">IF(B1289="","",IFERROR(XLOOKUP(B1289,DATA!$B$4:$B$2103,DATA!$H$4:$H$2103,"",0,1),""))</f>
        <v>CARROCERIA</v>
      </c>
      <c r="X1289" s="52" t="str">
        <f t="shared" si="10"/>
        <v>2-ALTA</v>
      </c>
      <c r="Y1289" s="87" t="str">
        <f t="shared" si="11"/>
        <v/>
      </c>
      <c r="Z1289" s="52" t="str">
        <f t="shared" si="12"/>
        <v/>
      </c>
    </row>
    <row r="1290" ht="15.75" customHeight="1">
      <c r="B1290" s="47">
        <f>IF(DATA!B1290="","",DATA!B1290)</f>
        <v>80120080</v>
      </c>
      <c r="C1290" s="47">
        <f t="array" ref="C1290">IF(B1290="","",IFERROR(XLOOKUP(B1290,DATA!$B$4:$B$2103,DATA!$D$4:$D$2103,"",0,1),""))</f>
        <v>10796448</v>
      </c>
      <c r="D1290" s="47" t="str">
        <f t="array" ref="D1290">IF(B1290="","",IFERROR(XLOOKUP(B1290,DATA!$B$4:$B$2103,DATA!$C$4:$C$2103,"",0,1),""))</f>
        <v>SIKA PRIMER-206 G+P TARRO 250ML</v>
      </c>
      <c r="E1290" s="47">
        <f t="array" ref="E1290">IF(B1290="","",IFERROR(XLOOKUP(B1290,DATA!$B$4:$B$2103,DATA!$W$4:$W$2103,"",0,1),""))</f>
        <v>900522878</v>
      </c>
      <c r="F1290" s="47" t="str">
        <f t="array" ref="F1290">IF(B1290="","",IFERROR(XLOOKUP(E1290,PROVEEDORES!$A$2:$A$200,PROVEEDORES!$B$2:$B$200,"NO ENCONTRADO",0,1),""))</f>
        <v>KELLER - R Y R SAS</v>
      </c>
      <c r="G1290" s="47" t="str">
        <f t="array" ref="G1290">IF(B1290="","",IFERROR(XLOOKUP(B1290,DATA!$B$4:$B$2103,DATA!$L$4:$L$2103,"",0,1),""))</f>
        <v>UND</v>
      </c>
      <c r="H1290" s="47">
        <f t="array" ref="H1290">IF(B1290="","",IFERROR(XLOOKUP(B1290,DATA!$B$4:$B$2103,DATA!$E$4:$E$2103,0,0,1),0))</f>
        <v>0</v>
      </c>
      <c r="I1290" s="48">
        <f t="array" ref="I1290">IF(B1290="","",IFERROR(XLOOKUP(B1290,DATA!$B$4:$B$2103,DATA!$F$4:$F$2103,0,0,1),0))</f>
        <v>119000.2</v>
      </c>
      <c r="J1290" s="48">
        <f t="shared" si="1"/>
        <v>0</v>
      </c>
      <c r="K1290" s="47">
        <f t="array" ref="K1290">IF(B1290="","",IFERROR(XLOOKUP(B1290,DATA!$B$4:$B$2103,DATA!$N$4:$N$2103,0,0,1),0))</f>
        <v>1314</v>
      </c>
      <c r="L1290" s="85">
        <f t="shared" si="2"/>
        <v>3.6</v>
      </c>
      <c r="M1290" s="47">
        <f t="array" ref="M1290">IF(B1290="","",IFERROR(XLOOKUP(B1290,DATA!$B$4:$B$2103,DATA!$P$4:$P$2103,0,0,1),0))</f>
        <v>0</v>
      </c>
      <c r="N1290" s="47">
        <f t="shared" si="3"/>
        <v>13</v>
      </c>
      <c r="O1290" s="47">
        <f t="shared" si="4"/>
        <v>38</v>
      </c>
      <c r="P1290" s="47">
        <f t="shared" si="5"/>
        <v>0</v>
      </c>
      <c r="Q1290" s="47" t="str">
        <f t="shared" si="6"/>
        <v>CRITICO</v>
      </c>
      <c r="R1290" s="47" t="str">
        <f t="shared" si="7"/>
        <v>PEDIR INMEDIATAMENTE</v>
      </c>
      <c r="S1290" s="47">
        <f t="shared" si="8"/>
        <v>38</v>
      </c>
      <c r="T1290" s="48">
        <f t="shared" si="9"/>
        <v>4522007.6</v>
      </c>
      <c r="U1290" s="47" t="str">
        <f t="array" ref="U1290">IF(B1290="","",IFERROR(XLOOKUP(B1290,DATA!$B$4:$B$2103,DATA!$M$4:$M$2103,"",0,1),""))</f>
        <v>A</v>
      </c>
      <c r="V1290" s="47" t="str">
        <f t="array" ref="V1290">IF(B1290="","",IFERROR(XLOOKUP(B1290,DATA!$B$4:$B$2103,DATA!$X$4:$X$2103,"",0,1),""))</f>
        <v>SU01D0105</v>
      </c>
      <c r="W1290" s="47" t="str">
        <f t="array" ref="W1290">IF(B1290="","",IFERROR(XLOOKUP(B1290,DATA!$B$4:$B$2103,DATA!$H$4:$H$2103,"",0,1),""))</f>
        <v>CARROCERIA</v>
      </c>
      <c r="X1290" s="47" t="str">
        <f t="shared" si="10"/>
        <v>1-MAXIMA</v>
      </c>
      <c r="Y1290" s="65">
        <f t="shared" si="11"/>
        <v>1314.0129</v>
      </c>
      <c r="Z1290" s="47">
        <f t="shared" si="12"/>
        <v>80120080</v>
      </c>
    </row>
    <row r="1291" ht="15.75" customHeight="1">
      <c r="B1291" s="52">
        <f>IF(DATA!B1291="","",DATA!B1291)</f>
        <v>80120081</v>
      </c>
      <c r="C1291" s="52">
        <f t="array" ref="C1291">IF(B1291="","",IFERROR(XLOOKUP(B1291,DATA!$B$4:$B$2103,DATA!$D$4:$D$2103,"",0,1),""))</f>
        <v>11375137</v>
      </c>
      <c r="D1291" s="52" t="str">
        <f t="array" ref="D1291">IF(B1291="","",IFERROR(XLOOKUP(B1291,DATA!$B$4:$B$2103,DATA!$C$4:$C$2103,"",0,1),""))</f>
        <v>DURATREE GRIS PANTONE 422U 3*2440 MM</v>
      </c>
      <c r="E1291" s="52">
        <f t="array" ref="E1291">IF(B1291="","",IFERROR(XLOOKUP(B1291,DATA!$B$4:$B$2103,DATA!$W$4:$W$2103,"",0,1),""))</f>
        <v>900603232</v>
      </c>
      <c r="F1291" s="52" t="str">
        <f t="array" ref="F1291">IF(B1291="","",IFERROR(XLOOKUP(E1291,PROVEEDORES!$A$2:$A$200,PROVEEDORES!$B$2:$B$200,"NO ENCONTRADO",0,1),""))</f>
        <v>COMERCIALIZADORA DE AUTOPARTES E INDUSTRIAL UNIVERSAL SAS</v>
      </c>
      <c r="G1291" s="52" t="str">
        <f t="array" ref="G1291">IF(B1291="","",IFERROR(XLOOKUP(B1291,DATA!$B$4:$B$2103,DATA!$L$4:$L$2103,"",0,1),""))</f>
        <v>UND</v>
      </c>
      <c r="H1291" s="52">
        <f t="array" ref="H1291">IF(B1291="","",IFERROR(XLOOKUP(B1291,DATA!$B$4:$B$2103,DATA!$E$4:$E$2103,0,0,1),0))</f>
        <v>3</v>
      </c>
      <c r="I1291" s="53">
        <f t="array" ref="I1291">IF(B1291="","",IFERROR(XLOOKUP(B1291,DATA!$B$4:$B$2103,DATA!$F$4:$F$2103,0,0,1),0))</f>
        <v>199920</v>
      </c>
      <c r="J1291" s="53">
        <f t="shared" si="1"/>
        <v>599760</v>
      </c>
      <c r="K1291" s="52">
        <f t="array" ref="K1291">IF(B1291="","",IFERROR(XLOOKUP(B1291,DATA!$B$4:$B$2103,DATA!$N$4:$N$2103,0,0,1),0))</f>
        <v>460</v>
      </c>
      <c r="L1291" s="86">
        <f t="shared" si="2"/>
        <v>1.260273973</v>
      </c>
      <c r="M1291" s="52">
        <f t="array" ref="M1291">IF(B1291="","",IFERROR(XLOOKUP(B1291,DATA!$B$4:$B$2103,DATA!$P$4:$P$2103,0,0,1),0))</f>
        <v>0</v>
      </c>
      <c r="N1291" s="52">
        <f t="shared" si="3"/>
        <v>4</v>
      </c>
      <c r="O1291" s="52">
        <f t="shared" si="4"/>
        <v>13</v>
      </c>
      <c r="P1291" s="52">
        <f t="shared" si="5"/>
        <v>2</v>
      </c>
      <c r="Q1291" s="52" t="str">
        <f t="shared" si="6"/>
        <v>REORDEN INMEDIATO</v>
      </c>
      <c r="R1291" s="52" t="str">
        <f t="shared" si="7"/>
        <v>GENERAR OC EN 24H</v>
      </c>
      <c r="S1291" s="52">
        <f t="shared" si="8"/>
        <v>10</v>
      </c>
      <c r="T1291" s="53">
        <f t="shared" si="9"/>
        <v>1999200</v>
      </c>
      <c r="U1291" s="52" t="str">
        <f t="array" ref="U1291">IF(B1291="","",IFERROR(XLOOKUP(B1291,DATA!$B$4:$B$2103,DATA!$M$4:$M$2103,"",0,1),""))</f>
        <v>A</v>
      </c>
      <c r="V1291" s="52" t="str">
        <f t="array" ref="V1291">IF(B1291="","",IFERROR(XLOOKUP(B1291,DATA!$B$4:$B$2103,DATA!$X$4:$X$2103,"",0,1),""))</f>
        <v>A1</v>
      </c>
      <c r="W1291" s="52" t="str">
        <f t="array" ref="W1291">IF(B1291="","",IFERROR(XLOOKUP(B1291,DATA!$B$4:$B$2103,DATA!$H$4:$H$2103,"",0,1),""))</f>
        <v>CARROCERIA</v>
      </c>
      <c r="X1291" s="52" t="str">
        <f t="shared" si="10"/>
        <v>2-ALTA</v>
      </c>
      <c r="Y1291" s="87" t="str">
        <f t="shared" si="11"/>
        <v/>
      </c>
      <c r="Z1291" s="52" t="str">
        <f t="shared" si="12"/>
        <v/>
      </c>
    </row>
    <row r="1292" ht="15.75" customHeight="1">
      <c r="B1292" s="47">
        <f>IF(DATA!B1292="","",DATA!B1292)</f>
        <v>80120082</v>
      </c>
      <c r="C1292" s="47">
        <f t="array" ref="C1292">IF(B1292="","",IFERROR(XLOOKUP(B1292,DATA!$B$4:$B$2103,DATA!$D$4:$D$2103,"",0,1),""))</f>
        <v>17116310</v>
      </c>
      <c r="D1292" s="47" t="str">
        <f t="array" ref="D1292">IF(B1292="","",IFERROR(XLOOKUP(B1292,DATA!$B$4:$B$2103,DATA!$C$4:$C$2103,"",0,1),""))</f>
        <v>CONJUNTO TRABA VENTANA</v>
      </c>
      <c r="E1292" s="47">
        <f t="array" ref="E1292">IF(B1292="","",IFERROR(XLOOKUP(B1292,DATA!$B$4:$B$2103,DATA!$W$4:$W$2103,"",0,1),""))</f>
        <v>830092963</v>
      </c>
      <c r="F1292" s="47" t="str">
        <f t="array" ref="F1292">IF(B1292="","",IFERROR(XLOOKUP(E1292,PROVEEDORES!$A$2:$A$200,PROVEEDORES!$B$2:$B$200,"NO ENCONTRADO",0,1),""))</f>
        <v>SUPERPOLO S.A.S</v>
      </c>
      <c r="G1292" s="47" t="str">
        <f t="array" ref="G1292">IF(B1292="","",IFERROR(XLOOKUP(B1292,DATA!$B$4:$B$2103,DATA!$L$4:$L$2103,"",0,1),""))</f>
        <v>UND</v>
      </c>
      <c r="H1292" s="47">
        <f t="array" ref="H1292">IF(B1292="","",IFERROR(XLOOKUP(B1292,DATA!$B$4:$B$2103,DATA!$E$4:$E$2103,0,0,1),0))</f>
        <v>35</v>
      </c>
      <c r="I1292" s="48">
        <f t="array" ref="I1292">IF(B1292="","",IFERROR(XLOOKUP(B1292,DATA!$B$4:$B$2103,DATA!$F$4:$F$2103,0,0,1),0))</f>
        <v>3028.621</v>
      </c>
      <c r="J1292" s="48">
        <f t="shared" si="1"/>
        <v>106001.735</v>
      </c>
      <c r="K1292" s="47">
        <f t="array" ref="K1292">IF(B1292="","",IFERROR(XLOOKUP(B1292,DATA!$B$4:$B$2103,DATA!$N$4:$N$2103,0,0,1),0))</f>
        <v>620</v>
      </c>
      <c r="L1292" s="85">
        <f t="shared" si="2"/>
        <v>1.698630137</v>
      </c>
      <c r="M1292" s="47">
        <f t="array" ref="M1292">IF(B1292="","",IFERROR(XLOOKUP(B1292,DATA!$B$4:$B$2103,DATA!$P$4:$P$2103,0,0,1),0))</f>
        <v>0</v>
      </c>
      <c r="N1292" s="47">
        <f t="shared" si="3"/>
        <v>6</v>
      </c>
      <c r="O1292" s="47">
        <f t="shared" si="4"/>
        <v>18</v>
      </c>
      <c r="P1292" s="47">
        <f t="shared" si="5"/>
        <v>21</v>
      </c>
      <c r="Q1292" s="47" t="str">
        <f t="shared" si="6"/>
        <v>PRECAUCION</v>
      </c>
      <c r="R1292" s="47" t="str">
        <f t="shared" si="7"/>
        <v>MONITOREAR 48H</v>
      </c>
      <c r="S1292" s="47">
        <f t="shared" si="8"/>
        <v>0</v>
      </c>
      <c r="T1292" s="48">
        <f t="shared" si="9"/>
        <v>0</v>
      </c>
      <c r="U1292" s="47" t="str">
        <f t="array" ref="U1292">IF(B1292="","",IFERROR(XLOOKUP(B1292,DATA!$B$4:$B$2103,DATA!$M$4:$M$2103,"",0,1),""))</f>
        <v>A</v>
      </c>
      <c r="V1292" s="47" t="str">
        <f t="array" ref="V1292">IF(B1292="","",IFERROR(XLOOKUP(B1292,DATA!$B$4:$B$2103,DATA!$X$4:$X$2103,"",0,1),""))</f>
        <v>SU01C0108</v>
      </c>
      <c r="W1292" s="47" t="str">
        <f t="array" ref="W1292">IF(B1292="","",IFERROR(XLOOKUP(B1292,DATA!$B$4:$B$2103,DATA!$H$4:$H$2103,"",0,1),""))</f>
        <v>CARROCERIA</v>
      </c>
      <c r="X1292" s="47" t="str">
        <f t="shared" si="10"/>
        <v>2-ALTA</v>
      </c>
      <c r="Y1292" s="65" t="str">
        <f t="shared" si="11"/>
        <v/>
      </c>
      <c r="Z1292" s="47" t="str">
        <f t="shared" si="12"/>
        <v/>
      </c>
    </row>
    <row r="1293" ht="15.75" customHeight="1">
      <c r="B1293" s="52">
        <f>IF(DATA!B1293="","",DATA!B1293)</f>
        <v>80120083</v>
      </c>
      <c r="C1293" s="52">
        <f t="array" ref="C1293">IF(B1293="","",IFERROR(XLOOKUP(B1293,DATA!$B$4:$B$2103,DATA!$D$4:$D$2103,"",0,1),""))</f>
        <v>11520755</v>
      </c>
      <c r="D1293" s="52" t="str">
        <f t="array" ref="D1293">IF(B1293="","",IFERROR(XLOOKUP(B1293,DATA!$B$4:$B$2103,DATA!$C$4:$C$2103,"",0,1),""))</f>
        <v>GOMA SELLADO PUERTA</v>
      </c>
      <c r="E1293" s="52">
        <f t="array" ref="E1293">IF(B1293="","",IFERROR(XLOOKUP(B1293,DATA!$B$4:$B$2103,DATA!$W$4:$W$2103,"",0,1),""))</f>
        <v>900449648</v>
      </c>
      <c r="F1293" s="52" t="str">
        <f t="array" ref="F1293">IF(B1293="","",IFERROR(XLOOKUP(E1293,PROVEEDORES!$A$2:$A$200,PROVEEDORES!$B$2:$B$200,"NO ENCONTRADO",0,1),""))</f>
        <v>SUMILOGISTICA S.A.S.</v>
      </c>
      <c r="G1293" s="52" t="str">
        <f t="array" ref="G1293">IF(B1293="","",IFERROR(XLOOKUP(B1293,DATA!$B$4:$B$2103,DATA!$L$4:$L$2103,"",0,1),""))</f>
        <v>UND</v>
      </c>
      <c r="H1293" s="52">
        <f t="array" ref="H1293">IF(B1293="","",IFERROR(XLOOKUP(B1293,DATA!$B$4:$B$2103,DATA!$E$4:$E$2103,0,0,1),0))</f>
        <v>12</v>
      </c>
      <c r="I1293" s="53">
        <f t="array" ref="I1293">IF(B1293="","",IFERROR(XLOOKUP(B1293,DATA!$B$4:$B$2103,DATA!$F$4:$F$2103,0,0,1),0))</f>
        <v>31482</v>
      </c>
      <c r="J1293" s="53">
        <f t="shared" si="1"/>
        <v>377784</v>
      </c>
      <c r="K1293" s="52">
        <f t="array" ref="K1293">IF(B1293="","",IFERROR(XLOOKUP(B1293,DATA!$B$4:$B$2103,DATA!$N$4:$N$2103,0,0,1),0))</f>
        <v>29</v>
      </c>
      <c r="L1293" s="86">
        <f t="shared" si="2"/>
        <v>0.07945205479</v>
      </c>
      <c r="M1293" s="52">
        <f t="array" ref="M1293">IF(B1293="","",IFERROR(XLOOKUP(B1293,DATA!$B$4:$B$2103,DATA!$P$4:$P$2103,0,0,1),0))</f>
        <v>0</v>
      </c>
      <c r="N1293" s="52">
        <f t="shared" si="3"/>
        <v>0</v>
      </c>
      <c r="O1293" s="52">
        <f t="shared" si="4"/>
        <v>1</v>
      </c>
      <c r="P1293" s="52">
        <f t="shared" si="5"/>
        <v>151</v>
      </c>
      <c r="Q1293" s="52" t="str">
        <f t="shared" si="6"/>
        <v>OPTIMO</v>
      </c>
      <c r="R1293" s="52" t="str">
        <f t="shared" si="7"/>
        <v>NIVEL OPTIMO</v>
      </c>
      <c r="S1293" s="52">
        <f t="shared" si="8"/>
        <v>0</v>
      </c>
      <c r="T1293" s="53">
        <f t="shared" si="9"/>
        <v>0</v>
      </c>
      <c r="U1293" s="52" t="str">
        <f t="array" ref="U1293">IF(B1293="","",IFERROR(XLOOKUP(B1293,DATA!$B$4:$B$2103,DATA!$M$4:$M$2103,"",0,1),""))</f>
        <v>A</v>
      </c>
      <c r="V1293" s="52" t="str">
        <f t="array" ref="V1293">IF(B1293="","",IFERROR(XLOOKUP(B1293,DATA!$B$4:$B$2103,DATA!$X$4:$X$2103,"",0,1),""))</f>
        <v>SU01F0306</v>
      </c>
      <c r="W1293" s="52" t="str">
        <f t="array" ref="W1293">IF(B1293="","",IFERROR(XLOOKUP(B1293,DATA!$B$4:$B$2103,DATA!$H$4:$H$2103,"",0,1),""))</f>
        <v>CARROCERIA</v>
      </c>
      <c r="X1293" s="52" t="str">
        <f t="shared" si="10"/>
        <v>2-ALTA</v>
      </c>
      <c r="Y1293" s="87" t="str">
        <f t="shared" si="11"/>
        <v/>
      </c>
      <c r="Z1293" s="52" t="str">
        <f t="shared" si="12"/>
        <v/>
      </c>
    </row>
    <row r="1294" ht="15.75" customHeight="1">
      <c r="B1294" s="47">
        <f>IF(DATA!B1294="","",DATA!B1294)</f>
        <v>80120084</v>
      </c>
      <c r="C1294" s="47">
        <f t="array" ref="C1294">IF(B1294="","",IFERROR(XLOOKUP(B1294,DATA!$B$4:$B$2103,DATA!$D$4:$D$2103,"",0,1),""))</f>
        <v>605</v>
      </c>
      <c r="D1294" s="47" t="str">
        <f t="array" ref="D1294">IF(B1294="","",IFERROR(XLOOKUP(B1294,DATA!$B$4:$B$2103,DATA!$C$4:$C$2103,"",0,1),""))</f>
        <v>ACOPLE RAPIDO TIPO ARO DE 1/4</v>
      </c>
      <c r="E1294" s="47">
        <f t="array" ref="E1294">IF(B1294="","",IFERROR(XLOOKUP(B1294,DATA!$B$4:$B$2103,DATA!$W$4:$W$2103,"",0,1),""))</f>
        <v>900449648</v>
      </c>
      <c r="F1294" s="47" t="str">
        <f t="array" ref="F1294">IF(B1294="","",IFERROR(XLOOKUP(E1294,PROVEEDORES!$A$2:$A$200,PROVEEDORES!$B$2:$B$200,"NO ENCONTRADO",0,1),""))</f>
        <v>SUMILOGISTICA S.A.S.</v>
      </c>
      <c r="G1294" s="47" t="str">
        <f t="array" ref="G1294">IF(B1294="","",IFERROR(XLOOKUP(B1294,DATA!$B$4:$B$2103,DATA!$L$4:$L$2103,"",0,1),""))</f>
        <v>UND</v>
      </c>
      <c r="H1294" s="47">
        <f t="array" ref="H1294">IF(B1294="","",IFERROR(XLOOKUP(B1294,DATA!$B$4:$B$2103,DATA!$E$4:$E$2103,0,0,1),0))</f>
        <v>0</v>
      </c>
      <c r="I1294" s="48">
        <f t="array" ref="I1294">IF(B1294="","",IFERROR(XLOOKUP(B1294,DATA!$B$4:$B$2103,DATA!$F$4:$F$2103,0,0,1),0))</f>
        <v>0</v>
      </c>
      <c r="J1294" s="48">
        <f t="shared" si="1"/>
        <v>0</v>
      </c>
      <c r="K1294" s="47">
        <f t="array" ref="K1294">IF(B1294="","",IFERROR(XLOOKUP(B1294,DATA!$B$4:$B$2103,DATA!$N$4:$N$2103,0,0,1),0))</f>
        <v>16</v>
      </c>
      <c r="L1294" s="85">
        <f t="shared" si="2"/>
        <v>0.04383561644</v>
      </c>
      <c r="M1294" s="47">
        <f t="array" ref="M1294">IF(B1294="","",IFERROR(XLOOKUP(B1294,DATA!$B$4:$B$2103,DATA!$P$4:$P$2103,0,0,1),0))</f>
        <v>0</v>
      </c>
      <c r="N1294" s="47">
        <f t="shared" si="3"/>
        <v>0</v>
      </c>
      <c r="O1294" s="47">
        <f t="shared" si="4"/>
        <v>0</v>
      </c>
      <c r="P1294" s="47">
        <f t="shared" si="5"/>
        <v>0</v>
      </c>
      <c r="Q1294" s="47" t="str">
        <f t="shared" si="6"/>
        <v>CRITICO</v>
      </c>
      <c r="R1294" s="47" t="str">
        <f t="shared" si="7"/>
        <v>PEDIR INMEDIATAMENTE</v>
      </c>
      <c r="S1294" s="47">
        <f t="shared" si="8"/>
        <v>0</v>
      </c>
      <c r="T1294" s="48">
        <f t="shared" si="9"/>
        <v>0</v>
      </c>
      <c r="U1294" s="47" t="str">
        <f t="array" ref="U1294">IF(B1294="","",IFERROR(XLOOKUP(B1294,DATA!$B$4:$B$2103,DATA!$M$4:$M$2103,"",0,1),""))</f>
        <v>A</v>
      </c>
      <c r="V1294" s="47" t="str">
        <f t="array" ref="V1294">IF(B1294="","",IFERROR(XLOOKUP(B1294,DATA!$B$4:$B$2103,DATA!$X$4:$X$2103,"",0,1),""))</f>
        <v>A1</v>
      </c>
      <c r="W1294" s="47" t="str">
        <f t="array" ref="W1294">IF(B1294="","",IFERROR(XLOOKUP(B1294,DATA!$B$4:$B$2103,DATA!$H$4:$H$2103,"",0,1),""))</f>
        <v>CARROCERIA</v>
      </c>
      <c r="X1294" s="47" t="str">
        <f t="shared" si="10"/>
        <v>1-MAXIMA</v>
      </c>
      <c r="Y1294" s="65">
        <f t="shared" si="11"/>
        <v>16.01294</v>
      </c>
      <c r="Z1294" s="47">
        <f t="shared" si="12"/>
        <v>80120084</v>
      </c>
    </row>
    <row r="1295" ht="15.75" customHeight="1">
      <c r="B1295" s="52">
        <f>IF(DATA!B1295="","",DATA!B1295)</f>
        <v>80120085</v>
      </c>
      <c r="C1295" s="52">
        <f t="array" ref="C1295">IF(B1295="","",IFERROR(XLOOKUP(B1295,DATA!$B$4:$B$2103,DATA!$D$4:$D$2103,"",0,1),""))</f>
        <v>2451</v>
      </c>
      <c r="D1295" s="52" t="str">
        <f t="array" ref="D1295">IF(B1295="","",IFERROR(XLOOKUP(B1295,DATA!$B$4:$B$2103,DATA!$C$4:$C$2103,"",0,1),""))</f>
        <v>ACTIVADOR FONDO G27775</v>
      </c>
      <c r="E1295" s="52">
        <f t="array" ref="E1295">IF(B1295="","",IFERROR(XLOOKUP(B1295,DATA!$B$4:$B$2103,DATA!$W$4:$W$2103,"",0,1),""))</f>
        <v>900449648</v>
      </c>
      <c r="F1295" s="52" t="str">
        <f t="array" ref="F1295">IF(B1295="","",IFERROR(XLOOKUP(E1295,PROVEEDORES!$A$2:$A$200,PROVEEDORES!$B$2:$B$200,"NO ENCONTRADO",0,1),""))</f>
        <v>SUMILOGISTICA S.A.S.</v>
      </c>
      <c r="G1295" s="52" t="str">
        <f t="array" ref="G1295">IF(B1295="","",IFERROR(XLOOKUP(B1295,DATA!$B$4:$B$2103,DATA!$L$4:$L$2103,"",0,1),""))</f>
        <v>UND</v>
      </c>
      <c r="H1295" s="52">
        <f t="array" ref="H1295">IF(B1295="","",IFERROR(XLOOKUP(B1295,DATA!$B$4:$B$2103,DATA!$E$4:$E$2103,0,0,1),0))</f>
        <v>0</v>
      </c>
      <c r="I1295" s="53">
        <f t="array" ref="I1295">IF(B1295="","",IFERROR(XLOOKUP(B1295,DATA!$B$4:$B$2103,DATA!$F$4:$F$2103,0,0,1),0))</f>
        <v>0</v>
      </c>
      <c r="J1295" s="53">
        <f t="shared" si="1"/>
        <v>0</v>
      </c>
      <c r="K1295" s="52">
        <f t="array" ref="K1295">IF(B1295="","",IFERROR(XLOOKUP(B1295,DATA!$B$4:$B$2103,DATA!$N$4:$N$2103,0,0,1),0))</f>
        <v>7</v>
      </c>
      <c r="L1295" s="86">
        <f t="shared" si="2"/>
        <v>0.01917808219</v>
      </c>
      <c r="M1295" s="52">
        <f t="array" ref="M1295">IF(B1295="","",IFERROR(XLOOKUP(B1295,DATA!$B$4:$B$2103,DATA!$P$4:$P$2103,0,0,1),0))</f>
        <v>0</v>
      </c>
      <c r="N1295" s="52">
        <f t="shared" si="3"/>
        <v>0</v>
      </c>
      <c r="O1295" s="52">
        <f t="shared" si="4"/>
        <v>0</v>
      </c>
      <c r="P1295" s="52">
        <f t="shared" si="5"/>
        <v>0</v>
      </c>
      <c r="Q1295" s="52" t="str">
        <f t="shared" si="6"/>
        <v>CRITICO</v>
      </c>
      <c r="R1295" s="52" t="str">
        <f t="shared" si="7"/>
        <v>PEDIR INMEDIATAMENTE</v>
      </c>
      <c r="S1295" s="52">
        <f t="shared" si="8"/>
        <v>0</v>
      </c>
      <c r="T1295" s="53">
        <f t="shared" si="9"/>
        <v>0</v>
      </c>
      <c r="U1295" s="52" t="str">
        <f t="array" ref="U1295">IF(B1295="","",IFERROR(XLOOKUP(B1295,DATA!$B$4:$B$2103,DATA!$M$4:$M$2103,"",0,1),""))</f>
        <v>A</v>
      </c>
      <c r="V1295" s="52" t="str">
        <f t="array" ref="V1295">IF(B1295="","",IFERROR(XLOOKUP(B1295,DATA!$B$4:$B$2103,DATA!$X$4:$X$2103,"",0,1),""))</f>
        <v>A1</v>
      </c>
      <c r="W1295" s="52" t="str">
        <f t="array" ref="W1295">IF(B1295="","",IFERROR(XLOOKUP(B1295,DATA!$B$4:$B$2103,DATA!$H$4:$H$2103,"",0,1),""))</f>
        <v>CARROCERIA</v>
      </c>
      <c r="X1295" s="52" t="str">
        <f t="shared" si="10"/>
        <v>1-MAXIMA</v>
      </c>
      <c r="Y1295" s="87">
        <f t="shared" si="11"/>
        <v>7.01295</v>
      </c>
      <c r="Z1295" s="52">
        <f t="shared" si="12"/>
        <v>80120085</v>
      </c>
    </row>
    <row r="1296" ht="15.75" customHeight="1">
      <c r="B1296" s="47" t="str">
        <f>IF(DATA!B1296="","",DATA!B1296)</f>
        <v>80120085-G</v>
      </c>
      <c r="C1296" s="47">
        <f t="array" ref="C1296">IF(B1296="","",IFERROR(XLOOKUP(B1296,DATA!$B$4:$B$2103,DATA!$D$4:$D$2103,"",0,1),""))</f>
        <v>2495</v>
      </c>
      <c r="D1296" s="47" t="str">
        <f t="array" ref="D1296">IF(B1296="","",IFERROR(XLOOKUP(B1296,DATA!$B$4:$B$2103,DATA!$C$4:$C$2103,"",0,1),""))</f>
        <v>ACTIVADOR FONDO G27775</v>
      </c>
      <c r="E1296" s="47">
        <f t="array" ref="E1296">IF(B1296="","",IFERROR(XLOOKUP(B1296,DATA!$B$4:$B$2103,DATA!$W$4:$W$2103,"",0,1),""))</f>
        <v>900449648</v>
      </c>
      <c r="F1296" s="47" t="str">
        <f t="array" ref="F1296">IF(B1296="","",IFERROR(XLOOKUP(E1296,PROVEEDORES!$A$2:$A$200,PROVEEDORES!$B$2:$B$200,"NO ENCONTRADO",0,1),""))</f>
        <v>SUMILOGISTICA S.A.S.</v>
      </c>
      <c r="G1296" s="47" t="str">
        <f t="array" ref="G1296">IF(B1296="","",IFERROR(XLOOKUP(B1296,DATA!$B$4:$B$2103,DATA!$L$4:$L$2103,"",0,1),""))</f>
        <v>GR</v>
      </c>
      <c r="H1296" s="47">
        <f t="array" ref="H1296">IF(B1296="","",IFERROR(XLOOKUP(B1296,DATA!$B$4:$B$2103,DATA!$E$4:$E$2103,0,0,1),0))</f>
        <v>0</v>
      </c>
      <c r="I1296" s="48">
        <f t="array" ref="I1296">IF(B1296="","",IFERROR(XLOOKUP(B1296,DATA!$B$4:$B$2103,DATA!$F$4:$F$2103,0,0,1),0))</f>
        <v>106.2075</v>
      </c>
      <c r="J1296" s="48">
        <f t="shared" si="1"/>
        <v>0</v>
      </c>
      <c r="K1296" s="47">
        <f t="array" ref="K1296">IF(B1296="","",IFERROR(XLOOKUP(B1296,DATA!$B$4:$B$2103,DATA!$N$4:$N$2103,0,0,1),0))</f>
        <v>86412</v>
      </c>
      <c r="L1296" s="85">
        <f t="shared" si="2"/>
        <v>236.7452055</v>
      </c>
      <c r="M1296" s="47">
        <f t="array" ref="M1296">IF(B1296="","",IFERROR(XLOOKUP(B1296,DATA!$B$4:$B$2103,DATA!$P$4:$P$2103,0,0,1),0))</f>
        <v>0</v>
      </c>
      <c r="N1296" s="47">
        <f t="shared" si="3"/>
        <v>829</v>
      </c>
      <c r="O1296" s="47">
        <f t="shared" si="4"/>
        <v>2486</v>
      </c>
      <c r="P1296" s="47">
        <f t="shared" si="5"/>
        <v>0</v>
      </c>
      <c r="Q1296" s="47" t="str">
        <f t="shared" si="6"/>
        <v>CRITICO</v>
      </c>
      <c r="R1296" s="47" t="str">
        <f t="shared" si="7"/>
        <v>PEDIR INMEDIATAMENTE</v>
      </c>
      <c r="S1296" s="47">
        <f t="shared" si="8"/>
        <v>2486</v>
      </c>
      <c r="T1296" s="48">
        <f t="shared" si="9"/>
        <v>264031.845</v>
      </c>
      <c r="U1296" s="47" t="str">
        <f t="array" ref="U1296">IF(B1296="","",IFERROR(XLOOKUP(B1296,DATA!$B$4:$B$2103,DATA!$M$4:$M$2103,"",0,1),""))</f>
        <v>A</v>
      </c>
      <c r="V1296" s="47" t="str">
        <f t="array" ref="V1296">IF(B1296="","",IFERROR(XLOOKUP(B1296,DATA!$B$4:$B$2103,DATA!$X$4:$X$2103,"",0,1),""))</f>
        <v>SU01F0103</v>
      </c>
      <c r="W1296" s="47" t="str">
        <f t="array" ref="W1296">IF(B1296="","",IFERROR(XLOOKUP(B1296,DATA!$B$4:$B$2103,DATA!$H$4:$H$2103,"",0,1),""))</f>
        <v>CARROCERIA</v>
      </c>
      <c r="X1296" s="47" t="str">
        <f t="shared" si="10"/>
        <v>1-MAXIMA</v>
      </c>
      <c r="Y1296" s="65">
        <f t="shared" si="11"/>
        <v>86412.01296</v>
      </c>
      <c r="Z1296" s="47" t="str">
        <f t="shared" si="12"/>
        <v>80120085-G</v>
      </c>
    </row>
    <row r="1297" ht="15.75" customHeight="1">
      <c r="B1297" s="52">
        <f>IF(DATA!B1297="","",DATA!B1297)</f>
        <v>80120086</v>
      </c>
      <c r="C1297" s="52">
        <f t="array" ref="C1297">IF(B1297="","",IFERROR(XLOOKUP(B1297,DATA!$B$4:$B$2103,DATA!$D$4:$D$2103,"",0,1),""))</f>
        <v>7</v>
      </c>
      <c r="D1297" s="52" t="str">
        <f t="array" ref="D1297">IF(B1297="","",IFERROR(XLOOKUP(B1297,DATA!$B$4:$B$2103,DATA!$C$4:$C$2103,"",0,1),""))</f>
        <v>ACTIVADOR POLIURETANO 196S</v>
      </c>
      <c r="E1297" s="52">
        <f t="array" ref="E1297">IF(B1297="","",IFERROR(XLOOKUP(B1297,DATA!$B$4:$B$2103,DATA!$W$4:$W$2103,"",0,1),""))</f>
        <v>900449648</v>
      </c>
      <c r="F1297" s="52" t="str">
        <f t="array" ref="F1297">IF(B1297="","",IFERROR(XLOOKUP(E1297,PROVEEDORES!$A$2:$A$200,PROVEEDORES!$B$2:$B$200,"NO ENCONTRADO",0,1),""))</f>
        <v>SUMILOGISTICA S.A.S.</v>
      </c>
      <c r="G1297" s="52" t="str">
        <f t="array" ref="G1297">IF(B1297="","",IFERROR(XLOOKUP(B1297,DATA!$B$4:$B$2103,DATA!$L$4:$L$2103,"",0,1),""))</f>
        <v>UND</v>
      </c>
      <c r="H1297" s="52">
        <f t="array" ref="H1297">IF(B1297="","",IFERROR(XLOOKUP(B1297,DATA!$B$4:$B$2103,DATA!$E$4:$E$2103,0,0,1),0))</f>
        <v>0</v>
      </c>
      <c r="I1297" s="53">
        <f t="array" ref="I1297">IF(B1297="","",IFERROR(XLOOKUP(B1297,DATA!$B$4:$B$2103,DATA!$F$4:$F$2103,0,0,1),0))</f>
        <v>0</v>
      </c>
      <c r="J1297" s="53">
        <f t="shared" si="1"/>
        <v>0</v>
      </c>
      <c r="K1297" s="52">
        <f t="array" ref="K1297">IF(B1297="","",IFERROR(XLOOKUP(B1297,DATA!$B$4:$B$2103,DATA!$N$4:$N$2103,0,0,1),0))</f>
        <v>1</v>
      </c>
      <c r="L1297" s="86">
        <f t="shared" si="2"/>
        <v>0.002739726027</v>
      </c>
      <c r="M1297" s="52">
        <f t="array" ref="M1297">IF(B1297="","",IFERROR(XLOOKUP(B1297,DATA!$B$4:$B$2103,DATA!$P$4:$P$2103,0,0,1),0))</f>
        <v>0</v>
      </c>
      <c r="N1297" s="52">
        <f t="shared" si="3"/>
        <v>0</v>
      </c>
      <c r="O1297" s="52">
        <f t="shared" si="4"/>
        <v>0</v>
      </c>
      <c r="P1297" s="52">
        <f t="shared" si="5"/>
        <v>0</v>
      </c>
      <c r="Q1297" s="52" t="str">
        <f t="shared" si="6"/>
        <v>CRITICO</v>
      </c>
      <c r="R1297" s="52" t="str">
        <f t="shared" si="7"/>
        <v>PEDIR INMEDIATAMENTE</v>
      </c>
      <c r="S1297" s="52">
        <f t="shared" si="8"/>
        <v>0</v>
      </c>
      <c r="T1297" s="53">
        <f t="shared" si="9"/>
        <v>0</v>
      </c>
      <c r="U1297" s="52" t="str">
        <f t="array" ref="U1297">IF(B1297="","",IFERROR(XLOOKUP(B1297,DATA!$B$4:$B$2103,DATA!$M$4:$M$2103,"",0,1),""))</f>
        <v>A</v>
      </c>
      <c r="V1297" s="52" t="str">
        <f t="array" ref="V1297">IF(B1297="","",IFERROR(XLOOKUP(B1297,DATA!$B$4:$B$2103,DATA!$X$4:$X$2103,"",0,1),""))</f>
        <v>A1</v>
      </c>
      <c r="W1297" s="52" t="str">
        <f t="array" ref="W1297">IF(B1297="","",IFERROR(XLOOKUP(B1297,DATA!$B$4:$B$2103,DATA!$H$4:$H$2103,"",0,1),""))</f>
        <v>CARROCERIA</v>
      </c>
      <c r="X1297" s="52" t="str">
        <f t="shared" si="10"/>
        <v>1-MAXIMA</v>
      </c>
      <c r="Y1297" s="87">
        <f t="shared" si="11"/>
        <v>1.01297</v>
      </c>
      <c r="Z1297" s="52">
        <f t="shared" si="12"/>
        <v>80120086</v>
      </c>
    </row>
    <row r="1298" ht="15.75" customHeight="1">
      <c r="B1298" s="47">
        <f>IF(DATA!B1298="","",DATA!B1298)</f>
        <v>80120087</v>
      </c>
      <c r="C1298" s="47">
        <f t="array" ref="C1298">IF(B1298="","",IFERROR(XLOOKUP(B1298,DATA!$B$4:$B$2103,DATA!$D$4:$D$2103,"",0,1),""))</f>
        <v>1807</v>
      </c>
      <c r="D1298" s="47" t="str">
        <f t="array" ref="D1298">IF(B1298="","",IFERROR(XLOOKUP(B1298,DATA!$B$4:$B$2103,DATA!$C$4:$C$2103,"",0,1),""))</f>
        <v>ACTIVADOR POLIURETANO IW205</v>
      </c>
      <c r="E1298" s="47">
        <f t="array" ref="E1298">IF(B1298="","",IFERROR(XLOOKUP(B1298,DATA!$B$4:$B$2103,DATA!$W$4:$W$2103,"",0,1),""))</f>
        <v>900449648</v>
      </c>
      <c r="F1298" s="47" t="str">
        <f t="array" ref="F1298">IF(B1298="","",IFERROR(XLOOKUP(E1298,PROVEEDORES!$A$2:$A$200,PROVEEDORES!$B$2:$B$200,"NO ENCONTRADO",0,1),""))</f>
        <v>SUMILOGISTICA S.A.S.</v>
      </c>
      <c r="G1298" s="47" t="str">
        <f t="array" ref="G1298">IF(B1298="","",IFERROR(XLOOKUP(B1298,DATA!$B$4:$B$2103,DATA!$L$4:$L$2103,"",0,1),""))</f>
        <v>UND</v>
      </c>
      <c r="H1298" s="47">
        <f t="array" ref="H1298">IF(B1298="","",IFERROR(XLOOKUP(B1298,DATA!$B$4:$B$2103,DATA!$E$4:$E$2103,0,0,1),0))</f>
        <v>0</v>
      </c>
      <c r="I1298" s="48">
        <f t="array" ref="I1298">IF(B1298="","",IFERROR(XLOOKUP(B1298,DATA!$B$4:$B$2103,DATA!$F$4:$F$2103,0,0,1),0))</f>
        <v>0</v>
      </c>
      <c r="J1298" s="48">
        <f t="shared" si="1"/>
        <v>0</v>
      </c>
      <c r="K1298" s="47">
        <f t="array" ref="K1298">IF(B1298="","",IFERROR(XLOOKUP(B1298,DATA!$B$4:$B$2103,DATA!$N$4:$N$2103,0,0,1),0))</f>
        <v>85</v>
      </c>
      <c r="L1298" s="85">
        <f t="shared" si="2"/>
        <v>0.2328767123</v>
      </c>
      <c r="M1298" s="47">
        <f t="array" ref="M1298">IF(B1298="","",IFERROR(XLOOKUP(B1298,DATA!$B$4:$B$2103,DATA!$P$4:$P$2103,0,0,1),0))</f>
        <v>0</v>
      </c>
      <c r="N1298" s="47">
        <f t="shared" si="3"/>
        <v>1</v>
      </c>
      <c r="O1298" s="47">
        <f t="shared" si="4"/>
        <v>3</v>
      </c>
      <c r="P1298" s="47">
        <f t="shared" si="5"/>
        <v>0</v>
      </c>
      <c r="Q1298" s="47" t="str">
        <f t="shared" si="6"/>
        <v>CRITICO</v>
      </c>
      <c r="R1298" s="47" t="str">
        <f t="shared" si="7"/>
        <v>PEDIR INMEDIATAMENTE</v>
      </c>
      <c r="S1298" s="47">
        <f t="shared" si="8"/>
        <v>3</v>
      </c>
      <c r="T1298" s="48">
        <f t="shared" si="9"/>
        <v>0</v>
      </c>
      <c r="U1298" s="47" t="str">
        <f t="array" ref="U1298">IF(B1298="","",IFERROR(XLOOKUP(B1298,DATA!$B$4:$B$2103,DATA!$M$4:$M$2103,"",0,1),""))</f>
        <v>C</v>
      </c>
      <c r="V1298" s="47" t="str">
        <f t="array" ref="V1298">IF(B1298="","",IFERROR(XLOOKUP(B1298,DATA!$B$4:$B$2103,DATA!$X$4:$X$2103,"",0,1),""))</f>
        <v>A1</v>
      </c>
      <c r="W1298" s="47" t="str">
        <f t="array" ref="W1298">IF(B1298="","",IFERROR(XLOOKUP(B1298,DATA!$B$4:$B$2103,DATA!$H$4:$H$2103,"",0,1),""))</f>
        <v>CARROCERIA</v>
      </c>
      <c r="X1298" s="47" t="str">
        <f t="shared" si="10"/>
        <v>4-BAJA</v>
      </c>
      <c r="Y1298" s="65">
        <f t="shared" si="11"/>
        <v>85.01298</v>
      </c>
      <c r="Z1298" s="47">
        <f t="shared" si="12"/>
        <v>80120087</v>
      </c>
    </row>
    <row r="1299" ht="15.75" customHeight="1">
      <c r="B1299" s="52" t="str">
        <f>IF(DATA!B1299="","",DATA!B1299)</f>
        <v>80120087-G</v>
      </c>
      <c r="C1299" s="52">
        <f t="array" ref="C1299">IF(B1299="","",IFERROR(XLOOKUP(B1299,DATA!$B$4:$B$2103,DATA!$D$4:$D$2103,"",0,1),""))</f>
        <v>2494</v>
      </c>
      <c r="D1299" s="52" t="str">
        <f t="array" ref="D1299">IF(B1299="","",IFERROR(XLOOKUP(B1299,DATA!$B$4:$B$2103,DATA!$C$4:$C$2103,"",0,1),""))</f>
        <v>ACTIVADOR POLIURETANO IW205</v>
      </c>
      <c r="E1299" s="52">
        <f t="array" ref="E1299">IF(B1299="","",IFERROR(XLOOKUP(B1299,DATA!$B$4:$B$2103,DATA!$W$4:$W$2103,"",0,1),""))</f>
        <v>900449648</v>
      </c>
      <c r="F1299" s="52" t="str">
        <f t="array" ref="F1299">IF(B1299="","",IFERROR(XLOOKUP(E1299,PROVEEDORES!$A$2:$A$200,PROVEEDORES!$B$2:$B$200,"NO ENCONTRADO",0,1),""))</f>
        <v>SUMILOGISTICA S.A.S.</v>
      </c>
      <c r="G1299" s="52" t="str">
        <f t="array" ref="G1299">IF(B1299="","",IFERROR(XLOOKUP(B1299,DATA!$B$4:$B$2103,DATA!$L$4:$L$2103,"",0,1),""))</f>
        <v>GR</v>
      </c>
      <c r="H1299" s="52">
        <f t="array" ref="H1299">IF(B1299="","",IFERROR(XLOOKUP(B1299,DATA!$B$4:$B$2103,DATA!$E$4:$E$2103,0,0,1),0))</f>
        <v>13901.3</v>
      </c>
      <c r="I1299" s="53">
        <f t="array" ref="I1299">IF(B1299="","",IFERROR(XLOOKUP(B1299,DATA!$B$4:$B$2103,DATA!$F$4:$F$2103,0,0,1),0))</f>
        <v>143.4096</v>
      </c>
      <c r="J1299" s="53">
        <f t="shared" si="1"/>
        <v>1993579.872</v>
      </c>
      <c r="K1299" s="52">
        <f t="array" ref="K1299">IF(B1299="","",IFERROR(XLOOKUP(B1299,DATA!$B$4:$B$2103,DATA!$N$4:$N$2103,0,0,1),0))</f>
        <v>1411714</v>
      </c>
      <c r="L1299" s="86">
        <f t="shared" si="2"/>
        <v>3867.709589</v>
      </c>
      <c r="M1299" s="52">
        <f t="array" ref="M1299">IF(B1299="","",IFERROR(XLOOKUP(B1299,DATA!$B$4:$B$2103,DATA!$P$4:$P$2103,0,0,1),0))</f>
        <v>0</v>
      </c>
      <c r="N1299" s="52">
        <f t="shared" si="3"/>
        <v>13537</v>
      </c>
      <c r="O1299" s="52">
        <f t="shared" si="4"/>
        <v>40611</v>
      </c>
      <c r="P1299" s="52">
        <f t="shared" si="5"/>
        <v>4</v>
      </c>
      <c r="Q1299" s="52" t="str">
        <f t="shared" si="6"/>
        <v>REORDEN INMEDIATO</v>
      </c>
      <c r="R1299" s="52" t="str">
        <f t="shared" si="7"/>
        <v>GENERAR OC EN 24H</v>
      </c>
      <c r="S1299" s="52">
        <f t="shared" si="8"/>
        <v>26709.7</v>
      </c>
      <c r="T1299" s="53">
        <f t="shared" si="9"/>
        <v>3830427.393</v>
      </c>
      <c r="U1299" s="52" t="str">
        <f t="array" ref="U1299">IF(B1299="","",IFERROR(XLOOKUP(B1299,DATA!$B$4:$B$2103,DATA!$M$4:$M$2103,"",0,1),""))</f>
        <v>A</v>
      </c>
      <c r="V1299" s="52" t="str">
        <f t="array" ref="V1299">IF(B1299="","",IFERROR(XLOOKUP(B1299,DATA!$B$4:$B$2103,DATA!$X$4:$X$2103,"",0,1),""))</f>
        <v>SU01F0103</v>
      </c>
      <c r="W1299" s="52" t="str">
        <f t="array" ref="W1299">IF(B1299="","",IFERROR(XLOOKUP(B1299,DATA!$B$4:$B$2103,DATA!$H$4:$H$2103,"",0,1),""))</f>
        <v>CARROCERIA</v>
      </c>
      <c r="X1299" s="52" t="str">
        <f t="shared" si="10"/>
        <v>2-ALTA</v>
      </c>
      <c r="Y1299" s="87" t="str">
        <f t="shared" si="11"/>
        <v/>
      </c>
      <c r="Z1299" s="52" t="str">
        <f t="shared" si="12"/>
        <v/>
      </c>
    </row>
    <row r="1300" ht="15.75" customHeight="1">
      <c r="B1300" s="47">
        <f>IF(DATA!B1300="","",DATA!B1300)</f>
        <v>80120088</v>
      </c>
      <c r="C1300" s="47">
        <f t="array" ref="C1300">IF(B1300="","",IFERROR(XLOOKUP(B1300,DATA!$B$4:$B$2103,DATA!$D$4:$D$2103,"",0,1),""))</f>
        <v>115</v>
      </c>
      <c r="D1300" s="47" t="str">
        <f t="array" ref="D1300">IF(B1300="","",IFERROR(XLOOKUP(B1300,DATA!$B$4:$B$2103,DATA!$C$4:$C$2103,"",0,1),""))</f>
        <v>CHROMASURFACER WHITE PRIMER VSI FONDO 7701S</v>
      </c>
      <c r="E1300" s="47">
        <f t="array" ref="E1300">IF(B1300="","",IFERROR(XLOOKUP(B1300,DATA!$B$4:$B$2103,DATA!$W$4:$W$2103,"",0,1),""))</f>
        <v>811025549</v>
      </c>
      <c r="F1300" s="47" t="str">
        <f t="array" ref="F1300">IF(B1300="","",IFERROR(XLOOKUP(E1300,PROVEEDORES!$A$2:$A$200,PROVEEDORES!$B$2:$B$200,"NO ENCONTRADO",0,1),""))</f>
        <v>COMERCIALIZADORA INTERNACIONAL ATR REPRESENTACIONES S.A</v>
      </c>
      <c r="G1300" s="47" t="str">
        <f t="array" ref="G1300">IF(B1300="","",IFERROR(XLOOKUP(B1300,DATA!$B$4:$B$2103,DATA!$L$4:$L$2103,"",0,1),""))</f>
        <v>GL</v>
      </c>
      <c r="H1300" s="47">
        <f t="array" ref="H1300">IF(B1300="","",IFERROR(XLOOKUP(B1300,DATA!$B$4:$B$2103,DATA!$E$4:$E$2103,0,0,1),0))</f>
        <v>0</v>
      </c>
      <c r="I1300" s="48">
        <f t="array" ref="I1300">IF(B1300="","",IFERROR(XLOOKUP(B1300,DATA!$B$4:$B$2103,DATA!$F$4:$F$2103,0,0,1),0))</f>
        <v>339150</v>
      </c>
      <c r="J1300" s="48">
        <f t="shared" si="1"/>
        <v>0</v>
      </c>
      <c r="K1300" s="47">
        <f t="array" ref="K1300">IF(B1300="","",IFERROR(XLOOKUP(B1300,DATA!$B$4:$B$2103,DATA!$N$4:$N$2103,0,0,1),0))</f>
        <v>19</v>
      </c>
      <c r="L1300" s="85">
        <f t="shared" si="2"/>
        <v>0.05205479452</v>
      </c>
      <c r="M1300" s="47">
        <f t="array" ref="M1300">IF(B1300="","",IFERROR(XLOOKUP(B1300,DATA!$B$4:$B$2103,DATA!$P$4:$P$2103,0,0,1),0))</f>
        <v>0</v>
      </c>
      <c r="N1300" s="47">
        <f t="shared" si="3"/>
        <v>0</v>
      </c>
      <c r="O1300" s="47">
        <f t="shared" si="4"/>
        <v>0</v>
      </c>
      <c r="P1300" s="47">
        <f t="shared" si="5"/>
        <v>0</v>
      </c>
      <c r="Q1300" s="47" t="str">
        <f t="shared" si="6"/>
        <v>CRITICO</v>
      </c>
      <c r="R1300" s="47" t="str">
        <f t="shared" si="7"/>
        <v>PEDIR INMEDIATAMENTE</v>
      </c>
      <c r="S1300" s="47">
        <f t="shared" si="8"/>
        <v>0</v>
      </c>
      <c r="T1300" s="48">
        <f t="shared" si="9"/>
        <v>0</v>
      </c>
      <c r="U1300" s="47" t="str">
        <f t="array" ref="U1300">IF(B1300="","",IFERROR(XLOOKUP(B1300,DATA!$B$4:$B$2103,DATA!$M$4:$M$2103,"",0,1),""))</f>
        <v>C</v>
      </c>
      <c r="V1300" s="47" t="str">
        <f t="array" ref="V1300">IF(B1300="","",IFERROR(XLOOKUP(B1300,DATA!$B$4:$B$2103,DATA!$X$4:$X$2103,"",0,1),""))</f>
        <v>SU01F0102</v>
      </c>
      <c r="W1300" s="47" t="str">
        <f t="array" ref="W1300">IF(B1300="","",IFERROR(XLOOKUP(B1300,DATA!$B$4:$B$2103,DATA!$H$4:$H$2103,"",0,1),""))</f>
        <v>CARROCERIA</v>
      </c>
      <c r="X1300" s="47" t="str">
        <f t="shared" si="10"/>
        <v>4-BAJA</v>
      </c>
      <c r="Y1300" s="65">
        <f t="shared" si="11"/>
        <v>19.013</v>
      </c>
      <c r="Z1300" s="47">
        <f t="shared" si="12"/>
        <v>80120088</v>
      </c>
    </row>
    <row r="1301" ht="15.75" customHeight="1">
      <c r="B1301" s="52" t="str">
        <f>IF(DATA!B1301="","",DATA!B1301)</f>
        <v>80120088-G</v>
      </c>
      <c r="C1301" s="52">
        <f t="array" ref="C1301">IF(B1301="","",IFERROR(XLOOKUP(B1301,DATA!$B$4:$B$2103,DATA!$D$4:$D$2103,"",0,1),""))</f>
        <v>115</v>
      </c>
      <c r="D1301" s="52" t="str">
        <f t="array" ref="D1301">IF(B1301="","",IFERROR(XLOOKUP(B1301,DATA!$B$4:$B$2103,DATA!$C$4:$C$2103,"",0,1),""))</f>
        <v>CHROMASURFACER WHITE PRIMER VSI FONDO 7701S</v>
      </c>
      <c r="E1301" s="52">
        <f t="array" ref="E1301">IF(B1301="","",IFERROR(XLOOKUP(B1301,DATA!$B$4:$B$2103,DATA!$W$4:$W$2103,"",0,1),""))</f>
        <v>901319175</v>
      </c>
      <c r="F1301" s="52" t="str">
        <f t="array" ref="F1301">IF(B1301="","",IFERROR(XLOOKUP(E1301,PROVEEDORES!$A$2:$A$200,PROVEEDORES!$B$2:$B$200,"NO ENCONTRADO",0,1),""))</f>
        <v>SMIDT SUMINISTRO MANTENIMIENTO INDUSTRIAL DE TRANSPORTE SAS</v>
      </c>
      <c r="G1301" s="52" t="str">
        <f t="array" ref="G1301">IF(B1301="","",IFERROR(XLOOKUP(B1301,DATA!$B$4:$B$2103,DATA!$L$4:$L$2103,"",0,1),""))</f>
        <v>GR</v>
      </c>
      <c r="H1301" s="52">
        <f t="array" ref="H1301">IF(B1301="","",IFERROR(XLOOKUP(B1301,DATA!$B$4:$B$2103,DATA!$E$4:$E$2103,0,0,1),0))</f>
        <v>12478.2</v>
      </c>
      <c r="I1301" s="53">
        <f t="array" ref="I1301">IF(B1301="","",IFERROR(XLOOKUP(B1301,DATA!$B$4:$B$2103,DATA!$F$4:$F$2103,0,0,1),0))</f>
        <v>68.3536</v>
      </c>
      <c r="J1301" s="53">
        <f t="shared" si="1"/>
        <v>852929.8915</v>
      </c>
      <c r="K1301" s="52">
        <f t="array" ref="K1301">IF(B1301="","",IFERROR(XLOOKUP(B1301,DATA!$B$4:$B$2103,DATA!$N$4:$N$2103,0,0,1),0))</f>
        <v>448737.8</v>
      </c>
      <c r="L1301" s="86">
        <f t="shared" si="2"/>
        <v>1229.41863</v>
      </c>
      <c r="M1301" s="52">
        <f t="array" ref="M1301">IF(B1301="","",IFERROR(XLOOKUP(B1301,DATA!$B$4:$B$2103,DATA!$P$4:$P$2103,0,0,1),0))</f>
        <v>0</v>
      </c>
      <c r="N1301" s="52">
        <f t="shared" si="3"/>
        <v>4303</v>
      </c>
      <c r="O1301" s="52">
        <f t="shared" si="4"/>
        <v>12909</v>
      </c>
      <c r="P1301" s="52">
        <f t="shared" si="5"/>
        <v>10</v>
      </c>
      <c r="Q1301" s="52" t="str">
        <f t="shared" si="6"/>
        <v>REORDEN INMEDIATO</v>
      </c>
      <c r="R1301" s="52" t="str">
        <f t="shared" si="7"/>
        <v>GENERAR OC EN 24H</v>
      </c>
      <c r="S1301" s="52">
        <f t="shared" si="8"/>
        <v>430.8</v>
      </c>
      <c r="T1301" s="53">
        <f t="shared" si="9"/>
        <v>29446.73088</v>
      </c>
      <c r="U1301" s="52" t="str">
        <f t="array" ref="U1301">IF(B1301="","",IFERROR(XLOOKUP(B1301,DATA!$B$4:$B$2103,DATA!$M$4:$M$2103,"",0,1),""))</f>
        <v>A</v>
      </c>
      <c r="V1301" s="52" t="str">
        <f t="array" ref="V1301">IF(B1301="","",IFERROR(XLOOKUP(B1301,DATA!$B$4:$B$2103,DATA!$X$4:$X$2103,"",0,1),""))</f>
        <v>SU01F0102</v>
      </c>
      <c r="W1301" s="52" t="str">
        <f t="array" ref="W1301">IF(B1301="","",IFERROR(XLOOKUP(B1301,DATA!$B$4:$B$2103,DATA!$H$4:$H$2103,"",0,1),""))</f>
        <v>CARROCERIA</v>
      </c>
      <c r="X1301" s="52" t="str">
        <f t="shared" si="10"/>
        <v>2-ALTA</v>
      </c>
      <c r="Y1301" s="87" t="str">
        <f t="shared" si="11"/>
        <v/>
      </c>
      <c r="Z1301" s="52" t="str">
        <f t="shared" si="12"/>
        <v/>
      </c>
    </row>
    <row r="1302" ht="15.75" customHeight="1">
      <c r="B1302" s="47">
        <f>IF(DATA!B1302="","",DATA!B1302)</f>
        <v>80120089</v>
      </c>
      <c r="C1302" s="47">
        <f t="array" ref="C1302">IF(B1302="","",IFERROR(XLOOKUP(B1302,DATA!$B$4:$B$2103,DATA!$D$4:$D$2103,"",0,1),""))</f>
        <v>92</v>
      </c>
      <c r="D1302" s="47" t="str">
        <f t="array" ref="D1302">IF(B1302="","",IFERROR(XLOOKUP(B1302,DATA!$B$4:$B$2103,DATA!$C$4:$C$2103,"",0,1),""))</f>
        <v>COBALTO 2103 10094</v>
      </c>
      <c r="E1302" s="47">
        <f t="array" ref="E1302">IF(B1302="","",IFERROR(XLOOKUP(B1302,DATA!$B$4:$B$2103,DATA!$W$4:$W$2103,"",0,1),""))</f>
        <v>900449648</v>
      </c>
      <c r="F1302" s="47" t="str">
        <f t="array" ref="F1302">IF(B1302="","",IFERROR(XLOOKUP(E1302,PROVEEDORES!$A$2:$A$200,PROVEEDORES!$B$2:$B$200,"NO ENCONTRADO",0,1),""))</f>
        <v>SUMILOGISTICA S.A.S.</v>
      </c>
      <c r="G1302" s="47" t="str">
        <f t="array" ref="G1302">IF(B1302="","",IFERROR(XLOOKUP(B1302,DATA!$B$4:$B$2103,DATA!$L$4:$L$2103,"",0,1),""))</f>
        <v>KG</v>
      </c>
      <c r="H1302" s="47">
        <f t="array" ref="H1302">IF(B1302="","",IFERROR(XLOOKUP(B1302,DATA!$B$4:$B$2103,DATA!$E$4:$E$2103,0,0,1),0))</f>
        <v>3</v>
      </c>
      <c r="I1302" s="48">
        <f t="array" ref="I1302">IF(B1302="","",IFERROR(XLOOKUP(B1302,DATA!$B$4:$B$2103,DATA!$F$4:$F$2103,0,0,1),0))</f>
        <v>96426.44</v>
      </c>
      <c r="J1302" s="48">
        <f t="shared" si="1"/>
        <v>289279.32</v>
      </c>
      <c r="K1302" s="47">
        <f t="array" ref="K1302">IF(B1302="","",IFERROR(XLOOKUP(B1302,DATA!$B$4:$B$2103,DATA!$N$4:$N$2103,0,0,1),0))</f>
        <v>17</v>
      </c>
      <c r="L1302" s="85">
        <f t="shared" si="2"/>
        <v>0.04657534247</v>
      </c>
      <c r="M1302" s="47">
        <f t="array" ref="M1302">IF(B1302="","",IFERROR(XLOOKUP(B1302,DATA!$B$4:$B$2103,DATA!$P$4:$P$2103,0,0,1),0))</f>
        <v>0</v>
      </c>
      <c r="N1302" s="47">
        <f t="shared" si="3"/>
        <v>0</v>
      </c>
      <c r="O1302" s="47">
        <f t="shared" si="4"/>
        <v>0</v>
      </c>
      <c r="P1302" s="47">
        <f t="shared" si="5"/>
        <v>64</v>
      </c>
      <c r="Q1302" s="47" t="str">
        <f t="shared" si="6"/>
        <v>OPTIMO</v>
      </c>
      <c r="R1302" s="47" t="str">
        <f t="shared" si="7"/>
        <v>NIVEL OPTIMO</v>
      </c>
      <c r="S1302" s="47">
        <f t="shared" si="8"/>
        <v>0</v>
      </c>
      <c r="T1302" s="48">
        <f t="shared" si="9"/>
        <v>0</v>
      </c>
      <c r="U1302" s="47" t="str">
        <f t="array" ref="U1302">IF(B1302="","",IFERROR(XLOOKUP(B1302,DATA!$B$4:$B$2103,DATA!$M$4:$M$2103,"",0,1),""))</f>
        <v>C</v>
      </c>
      <c r="V1302" s="47" t="str">
        <f t="array" ref="V1302">IF(B1302="","",IFERROR(XLOOKUP(B1302,DATA!$B$4:$B$2103,DATA!$X$4:$X$2103,"",0,1),""))</f>
        <v>SU01F0401</v>
      </c>
      <c r="W1302" s="47" t="str">
        <f t="array" ref="W1302">IF(B1302="","",IFERROR(XLOOKUP(B1302,DATA!$B$4:$B$2103,DATA!$H$4:$H$2103,"",0,1),""))</f>
        <v>CARROCERIA</v>
      </c>
      <c r="X1302" s="47" t="str">
        <f t="shared" si="10"/>
        <v>4-BAJA</v>
      </c>
      <c r="Y1302" s="65" t="str">
        <f t="shared" si="11"/>
        <v/>
      </c>
      <c r="Z1302" s="47" t="str">
        <f t="shared" si="12"/>
        <v/>
      </c>
    </row>
    <row r="1303" ht="15.75" customHeight="1">
      <c r="B1303" s="52">
        <f>IF(DATA!B1303="","",DATA!B1303)</f>
        <v>80120090</v>
      </c>
      <c r="C1303" s="52">
        <f t="array" ref="C1303">IF(B1303="","",IFERROR(XLOOKUP(B1303,DATA!$B$4:$B$2103,DATA!$D$4:$D$2103,"",0,1),""))</f>
        <v>106</v>
      </c>
      <c r="D1303" s="52" t="str">
        <f t="array" ref="D1303">IF(B1303="","",IFERROR(XLOOKUP(B1303,DATA!$B$4:$B$2103,DATA!$C$4:$C$2103,"",0,1),""))</f>
        <v>ESPATULA 3"</v>
      </c>
      <c r="E1303" s="52">
        <f t="array" ref="E1303">IF(B1303="","",IFERROR(XLOOKUP(B1303,DATA!$B$4:$B$2103,DATA!$W$4:$W$2103,"",0,1),""))</f>
        <v>900449648</v>
      </c>
      <c r="F1303" s="52" t="str">
        <f t="array" ref="F1303">IF(B1303="","",IFERROR(XLOOKUP(E1303,PROVEEDORES!$A$2:$A$200,PROVEEDORES!$B$2:$B$200,"NO ENCONTRADO",0,1),""))</f>
        <v>SUMILOGISTICA S.A.S.</v>
      </c>
      <c r="G1303" s="52" t="str">
        <f t="array" ref="G1303">IF(B1303="","",IFERROR(XLOOKUP(B1303,DATA!$B$4:$B$2103,DATA!$L$4:$L$2103,"",0,1),""))</f>
        <v>UND</v>
      </c>
      <c r="H1303" s="52">
        <f t="array" ref="H1303">IF(B1303="","",IFERROR(XLOOKUP(B1303,DATA!$B$4:$B$2103,DATA!$E$4:$E$2103,0,0,1),0))</f>
        <v>7</v>
      </c>
      <c r="I1303" s="53">
        <f t="array" ref="I1303">IF(B1303="","",IFERROR(XLOOKUP(B1303,DATA!$B$4:$B$2103,DATA!$F$4:$F$2103,0,0,1),0))</f>
        <v>4943.26</v>
      </c>
      <c r="J1303" s="53">
        <f t="shared" si="1"/>
        <v>34602.82</v>
      </c>
      <c r="K1303" s="52">
        <f t="array" ref="K1303">IF(B1303="","",IFERROR(XLOOKUP(B1303,DATA!$B$4:$B$2103,DATA!$N$4:$N$2103,0,0,1),0))</f>
        <v>352</v>
      </c>
      <c r="L1303" s="86">
        <f t="shared" si="2"/>
        <v>0.9643835616</v>
      </c>
      <c r="M1303" s="52">
        <f t="array" ref="M1303">IF(B1303="","",IFERROR(XLOOKUP(B1303,DATA!$B$4:$B$2103,DATA!$P$4:$P$2103,0,0,1),0))</f>
        <v>0</v>
      </c>
      <c r="N1303" s="52">
        <f t="shared" si="3"/>
        <v>3</v>
      </c>
      <c r="O1303" s="52">
        <f t="shared" si="4"/>
        <v>10</v>
      </c>
      <c r="P1303" s="52">
        <f t="shared" si="5"/>
        <v>7</v>
      </c>
      <c r="Q1303" s="52" t="str">
        <f t="shared" si="6"/>
        <v>REORDEN INMEDIATO</v>
      </c>
      <c r="R1303" s="52" t="str">
        <f t="shared" si="7"/>
        <v>GENERAR OC EN 24H</v>
      </c>
      <c r="S1303" s="52">
        <f t="shared" si="8"/>
        <v>3</v>
      </c>
      <c r="T1303" s="53">
        <f t="shared" si="9"/>
        <v>14829.78</v>
      </c>
      <c r="U1303" s="52" t="str">
        <f t="array" ref="U1303">IF(B1303="","",IFERROR(XLOOKUP(B1303,DATA!$B$4:$B$2103,DATA!$M$4:$M$2103,"",0,1),""))</f>
        <v>A</v>
      </c>
      <c r="V1303" s="52" t="str">
        <f t="array" ref="V1303">IF(B1303="","",IFERROR(XLOOKUP(B1303,DATA!$B$4:$B$2103,DATA!$X$4:$X$2103,"",0,1),""))</f>
        <v>SU01D0203</v>
      </c>
      <c r="W1303" s="52" t="str">
        <f t="array" ref="W1303">IF(B1303="","",IFERROR(XLOOKUP(B1303,DATA!$B$4:$B$2103,DATA!$H$4:$H$2103,"",0,1),""))</f>
        <v>CARROCERIA</v>
      </c>
      <c r="X1303" s="52" t="str">
        <f t="shared" si="10"/>
        <v>2-ALTA</v>
      </c>
      <c r="Y1303" s="87" t="str">
        <f t="shared" si="11"/>
        <v/>
      </c>
      <c r="Z1303" s="52" t="str">
        <f t="shared" si="12"/>
        <v/>
      </c>
    </row>
    <row r="1304" ht="15.75" customHeight="1">
      <c r="B1304" s="47">
        <f>IF(DATA!B1304="","",DATA!B1304)</f>
        <v>80120091</v>
      </c>
      <c r="C1304" s="47">
        <f t="array" ref="C1304">IF(B1304="","",IFERROR(XLOOKUP(B1304,DATA!$B$4:$B$2103,DATA!$D$4:$D$2103,"",0,1),""))</f>
        <v>107</v>
      </c>
      <c r="D1304" s="47" t="str">
        <f t="array" ref="D1304">IF(B1304="","",IFERROR(XLOOKUP(B1304,DATA!$B$4:$B$2103,DATA!$C$4:$C$2103,"",0,1),""))</f>
        <v>ESPATULA PLASTICA PLANA</v>
      </c>
      <c r="E1304" s="47">
        <f t="array" ref="E1304">IF(B1304="","",IFERROR(XLOOKUP(B1304,DATA!$B$4:$B$2103,DATA!$W$4:$W$2103,"",0,1),""))</f>
        <v>900449648</v>
      </c>
      <c r="F1304" s="47" t="str">
        <f t="array" ref="F1304">IF(B1304="","",IFERROR(XLOOKUP(E1304,PROVEEDORES!$A$2:$A$200,PROVEEDORES!$B$2:$B$200,"NO ENCONTRADO",0,1),""))</f>
        <v>SUMILOGISTICA S.A.S.</v>
      </c>
      <c r="G1304" s="47" t="str">
        <f t="array" ref="G1304">IF(B1304="","",IFERROR(XLOOKUP(B1304,DATA!$B$4:$B$2103,DATA!$L$4:$L$2103,"",0,1),""))</f>
        <v>UND</v>
      </c>
      <c r="H1304" s="47">
        <f t="array" ref="H1304">IF(B1304="","",IFERROR(XLOOKUP(B1304,DATA!$B$4:$B$2103,DATA!$E$4:$E$2103,0,0,1),0))</f>
        <v>33</v>
      </c>
      <c r="I1304" s="48">
        <f t="array" ref="I1304">IF(B1304="","",IFERROR(XLOOKUP(B1304,DATA!$B$4:$B$2103,DATA!$F$4:$F$2103,0,0,1),0))</f>
        <v>683.2556</v>
      </c>
      <c r="J1304" s="48">
        <f t="shared" si="1"/>
        <v>22547.4348</v>
      </c>
      <c r="K1304" s="47">
        <f t="array" ref="K1304">IF(B1304="","",IFERROR(XLOOKUP(B1304,DATA!$B$4:$B$2103,DATA!$N$4:$N$2103,0,0,1),0))</f>
        <v>1903</v>
      </c>
      <c r="L1304" s="85">
        <f t="shared" si="2"/>
        <v>5.21369863</v>
      </c>
      <c r="M1304" s="47">
        <f t="array" ref="M1304">IF(B1304="","",IFERROR(XLOOKUP(B1304,DATA!$B$4:$B$2103,DATA!$P$4:$P$2103,0,0,1),0))</f>
        <v>0</v>
      </c>
      <c r="N1304" s="47">
        <f t="shared" si="3"/>
        <v>18</v>
      </c>
      <c r="O1304" s="47">
        <f t="shared" si="4"/>
        <v>54</v>
      </c>
      <c r="P1304" s="47">
        <f t="shared" si="5"/>
        <v>6</v>
      </c>
      <c r="Q1304" s="47" t="str">
        <f t="shared" si="6"/>
        <v>REORDEN INMEDIATO</v>
      </c>
      <c r="R1304" s="47" t="str">
        <f t="shared" si="7"/>
        <v>GENERAR OC EN 24H</v>
      </c>
      <c r="S1304" s="47">
        <f t="shared" si="8"/>
        <v>21</v>
      </c>
      <c r="T1304" s="48">
        <f t="shared" si="9"/>
        <v>14348.3676</v>
      </c>
      <c r="U1304" s="47" t="str">
        <f t="array" ref="U1304">IF(B1304="","",IFERROR(XLOOKUP(B1304,DATA!$B$4:$B$2103,DATA!$M$4:$M$2103,"",0,1),""))</f>
        <v>A</v>
      </c>
      <c r="V1304" s="47" t="str">
        <f t="array" ref="V1304">IF(B1304="","",IFERROR(XLOOKUP(B1304,DATA!$B$4:$B$2103,DATA!$X$4:$X$2103,"",0,1),""))</f>
        <v>SU01D0203</v>
      </c>
      <c r="W1304" s="47" t="str">
        <f t="array" ref="W1304">IF(B1304="","",IFERROR(XLOOKUP(B1304,DATA!$B$4:$B$2103,DATA!$H$4:$H$2103,"",0,1),""))</f>
        <v>CARROCERIA</v>
      </c>
      <c r="X1304" s="47" t="str">
        <f t="shared" si="10"/>
        <v>2-ALTA</v>
      </c>
      <c r="Y1304" s="65" t="str">
        <f t="shared" si="11"/>
        <v/>
      </c>
      <c r="Z1304" s="47" t="str">
        <f t="shared" si="12"/>
        <v/>
      </c>
    </row>
    <row r="1305" ht="15.75" customHeight="1">
      <c r="B1305" s="52">
        <f>IF(DATA!B1305="","",DATA!B1305)</f>
        <v>80120092</v>
      </c>
      <c r="C1305" s="52">
        <f t="array" ref="C1305">IF(B1305="","",IFERROR(XLOOKUP(B1305,DATA!$B$4:$B$2103,DATA!$D$4:$D$2103,"",0,1),""))</f>
        <v>111</v>
      </c>
      <c r="D1305" s="52" t="str">
        <f t="array" ref="D1305">IF(B1305="","",IFERROR(XLOOKUP(B1305,DATA!$B$4:$B$2103,DATA!$C$4:$C$2103,"",0,1),""))</f>
        <v>FIBRA DE VIDRIO</v>
      </c>
      <c r="E1305" s="52">
        <f t="array" ref="E1305">IF(B1305="","",IFERROR(XLOOKUP(B1305,DATA!$B$4:$B$2103,DATA!$W$4:$W$2103,"",0,1),""))</f>
        <v>900449648</v>
      </c>
      <c r="F1305" s="52" t="str">
        <f t="array" ref="F1305">IF(B1305="","",IFERROR(XLOOKUP(E1305,PROVEEDORES!$A$2:$A$200,PROVEEDORES!$B$2:$B$200,"NO ENCONTRADO",0,1),""))</f>
        <v>SUMILOGISTICA S.A.S.</v>
      </c>
      <c r="G1305" s="52" t="str">
        <f t="array" ref="G1305">IF(B1305="","",IFERROR(XLOOKUP(B1305,DATA!$B$4:$B$2103,DATA!$L$4:$L$2103,"",0,1),""))</f>
        <v>RLL</v>
      </c>
      <c r="H1305" s="52">
        <f t="array" ref="H1305">IF(B1305="","",IFERROR(XLOOKUP(B1305,DATA!$B$4:$B$2103,DATA!$E$4:$E$2103,0,0,1),0))</f>
        <v>0</v>
      </c>
      <c r="I1305" s="53">
        <f t="array" ref="I1305">IF(B1305="","",IFERROR(XLOOKUP(B1305,DATA!$B$4:$B$2103,DATA!$F$4:$F$2103,0,0,1),0))</f>
        <v>0</v>
      </c>
      <c r="J1305" s="53">
        <f t="shared" si="1"/>
        <v>0</v>
      </c>
      <c r="K1305" s="52">
        <f t="array" ref="K1305">IF(B1305="","",IFERROR(XLOOKUP(B1305,DATA!$B$4:$B$2103,DATA!$N$4:$N$2103,0,0,1),0))</f>
        <v>1</v>
      </c>
      <c r="L1305" s="86">
        <f t="shared" si="2"/>
        <v>0.002739726027</v>
      </c>
      <c r="M1305" s="52">
        <f t="array" ref="M1305">IF(B1305="","",IFERROR(XLOOKUP(B1305,DATA!$B$4:$B$2103,DATA!$P$4:$P$2103,0,0,1),0))</f>
        <v>0</v>
      </c>
      <c r="N1305" s="52">
        <f t="shared" si="3"/>
        <v>0</v>
      </c>
      <c r="O1305" s="52">
        <f t="shared" si="4"/>
        <v>0</v>
      </c>
      <c r="P1305" s="52">
        <f t="shared" si="5"/>
        <v>0</v>
      </c>
      <c r="Q1305" s="52" t="str">
        <f t="shared" si="6"/>
        <v>CRITICO</v>
      </c>
      <c r="R1305" s="52" t="str">
        <f t="shared" si="7"/>
        <v>PEDIR INMEDIATAMENTE</v>
      </c>
      <c r="S1305" s="52">
        <f t="shared" si="8"/>
        <v>0</v>
      </c>
      <c r="T1305" s="53">
        <f t="shared" si="9"/>
        <v>0</v>
      </c>
      <c r="U1305" s="52" t="str">
        <f t="array" ref="U1305">IF(B1305="","",IFERROR(XLOOKUP(B1305,DATA!$B$4:$B$2103,DATA!$M$4:$M$2103,"",0,1),""))</f>
        <v>C</v>
      </c>
      <c r="V1305" s="52" t="str">
        <f t="array" ref="V1305">IF(B1305="","",IFERROR(XLOOKUP(B1305,DATA!$B$4:$B$2103,DATA!$X$4:$X$2103,"",0,1),""))</f>
        <v>A1</v>
      </c>
      <c r="W1305" s="52" t="str">
        <f t="array" ref="W1305">IF(B1305="","",IFERROR(XLOOKUP(B1305,DATA!$B$4:$B$2103,DATA!$H$4:$H$2103,"",0,1),""))</f>
        <v>CARROCERIA</v>
      </c>
      <c r="X1305" s="52" t="str">
        <f t="shared" si="10"/>
        <v>4-BAJA</v>
      </c>
      <c r="Y1305" s="87">
        <f t="shared" si="11"/>
        <v>1.01305</v>
      </c>
      <c r="Z1305" s="52">
        <f t="shared" si="12"/>
        <v>80120092</v>
      </c>
    </row>
    <row r="1306" ht="15.75" customHeight="1">
      <c r="B1306" s="47">
        <f>IF(DATA!B1306="","",DATA!B1306)</f>
        <v>80120093</v>
      </c>
      <c r="C1306" s="47">
        <f t="array" ref="C1306">IF(B1306="","",IFERROR(XLOOKUP(B1306,DATA!$B$4:$B$2103,DATA!$D$4:$D$2103,"",0,1),""))</f>
        <v>377</v>
      </c>
      <c r="D1306" s="47" t="str">
        <f t="array" ref="D1306">IF(B1306="","",IFERROR(XLOOKUP(B1306,DATA!$B$4:$B$2103,DATA!$C$4:$C$2103,"",0,1),""))</f>
        <v>FITING MACHO 1/4"</v>
      </c>
      <c r="E1306" s="47">
        <f t="array" ref="E1306">IF(B1306="","",IFERROR(XLOOKUP(B1306,DATA!$B$4:$B$2103,DATA!$W$4:$W$2103,"",0,1),""))</f>
        <v>900449648</v>
      </c>
      <c r="F1306" s="47" t="str">
        <f t="array" ref="F1306">IF(B1306="","",IFERROR(XLOOKUP(E1306,PROVEEDORES!$A$2:$A$200,PROVEEDORES!$B$2:$B$200,"NO ENCONTRADO",0,1),""))</f>
        <v>SUMILOGISTICA S.A.S.</v>
      </c>
      <c r="G1306" s="47" t="str">
        <f t="array" ref="G1306">IF(B1306="","",IFERROR(XLOOKUP(B1306,DATA!$B$4:$B$2103,DATA!$L$4:$L$2103,"",0,1),""))</f>
        <v>UND</v>
      </c>
      <c r="H1306" s="47">
        <f t="array" ref="H1306">IF(B1306="","",IFERROR(XLOOKUP(B1306,DATA!$B$4:$B$2103,DATA!$E$4:$E$2103,0,0,1),0))</f>
        <v>17</v>
      </c>
      <c r="I1306" s="48">
        <f t="array" ref="I1306">IF(B1306="","",IFERROR(XLOOKUP(B1306,DATA!$B$4:$B$2103,DATA!$F$4:$F$2103,0,0,1),0))</f>
        <v>4311.37</v>
      </c>
      <c r="J1306" s="48">
        <f t="shared" si="1"/>
        <v>73293.29</v>
      </c>
      <c r="K1306" s="47">
        <f t="array" ref="K1306">IF(B1306="","",IFERROR(XLOOKUP(B1306,DATA!$B$4:$B$2103,DATA!$N$4:$N$2103,0,0,1),0))</f>
        <v>158</v>
      </c>
      <c r="L1306" s="85">
        <f t="shared" si="2"/>
        <v>0.4328767123</v>
      </c>
      <c r="M1306" s="47">
        <f t="array" ref="M1306">IF(B1306="","",IFERROR(XLOOKUP(B1306,DATA!$B$4:$B$2103,DATA!$P$4:$P$2103,0,0,1),0))</f>
        <v>0</v>
      </c>
      <c r="N1306" s="47">
        <f t="shared" si="3"/>
        <v>2</v>
      </c>
      <c r="O1306" s="47">
        <f t="shared" si="4"/>
        <v>5</v>
      </c>
      <c r="P1306" s="47">
        <f t="shared" si="5"/>
        <v>39</v>
      </c>
      <c r="Q1306" s="47" t="str">
        <f t="shared" si="6"/>
        <v>OPTIMO</v>
      </c>
      <c r="R1306" s="47" t="str">
        <f t="shared" si="7"/>
        <v>NIVEL OPTIMO</v>
      </c>
      <c r="S1306" s="47">
        <f t="shared" si="8"/>
        <v>0</v>
      </c>
      <c r="T1306" s="48">
        <f t="shared" si="9"/>
        <v>0</v>
      </c>
      <c r="U1306" s="47" t="str">
        <f t="array" ref="U1306">IF(B1306="","",IFERROR(XLOOKUP(B1306,DATA!$B$4:$B$2103,DATA!$M$4:$M$2103,"",0,1),""))</f>
        <v>A</v>
      </c>
      <c r="V1306" s="47" t="str">
        <f t="array" ref="V1306">IF(B1306="","",IFERROR(XLOOKUP(B1306,DATA!$B$4:$B$2103,DATA!$X$4:$X$2103,"",0,1),""))</f>
        <v>SU01D0103</v>
      </c>
      <c r="W1306" s="47" t="str">
        <f t="array" ref="W1306">IF(B1306="","",IFERROR(XLOOKUP(B1306,DATA!$B$4:$B$2103,DATA!$H$4:$H$2103,"",0,1),""))</f>
        <v>CARROCERIA</v>
      </c>
      <c r="X1306" s="47" t="str">
        <f t="shared" si="10"/>
        <v>2-ALTA</v>
      </c>
      <c r="Y1306" s="65" t="str">
        <f t="shared" si="11"/>
        <v/>
      </c>
      <c r="Z1306" s="47" t="str">
        <f t="shared" si="12"/>
        <v/>
      </c>
    </row>
    <row r="1307" ht="15.75" customHeight="1">
      <c r="B1307" s="52">
        <f>IF(DATA!B1307="","",DATA!B1307)</f>
        <v>80120094</v>
      </c>
      <c r="C1307" s="52">
        <f t="array" ref="C1307">IF(B1307="","",IFERROR(XLOOKUP(B1307,DATA!$B$4:$B$2103,DATA!$D$4:$D$2103,"",0,1),""))</f>
        <v>407</v>
      </c>
      <c r="D1307" s="52" t="str">
        <f t="array" ref="D1307">IF(B1307="","",IFERROR(XLOOKUP(B1307,DATA!$B$4:$B$2103,DATA!$C$4:$C$2103,"",0,1),""))</f>
        <v>HOJA PARA SEGUETA</v>
      </c>
      <c r="E1307" s="52">
        <f t="array" ref="E1307">IF(B1307="","",IFERROR(XLOOKUP(B1307,DATA!$B$4:$B$2103,DATA!$W$4:$W$2103,"",0,1),""))</f>
        <v>900449648</v>
      </c>
      <c r="F1307" s="52" t="str">
        <f t="array" ref="F1307">IF(B1307="","",IFERROR(XLOOKUP(E1307,PROVEEDORES!$A$2:$A$200,PROVEEDORES!$B$2:$B$200,"NO ENCONTRADO",0,1),""))</f>
        <v>SUMILOGISTICA S.A.S.</v>
      </c>
      <c r="G1307" s="52" t="str">
        <f t="array" ref="G1307">IF(B1307="","",IFERROR(XLOOKUP(B1307,DATA!$B$4:$B$2103,DATA!$L$4:$L$2103,"",0,1),""))</f>
        <v>UND</v>
      </c>
      <c r="H1307" s="52">
        <f t="array" ref="H1307">IF(B1307="","",IFERROR(XLOOKUP(B1307,DATA!$B$4:$B$2103,DATA!$E$4:$E$2103,0,0,1),0))</f>
        <v>3</v>
      </c>
      <c r="I1307" s="53">
        <f t="array" ref="I1307">IF(B1307="","",IFERROR(XLOOKUP(B1307,DATA!$B$4:$B$2103,DATA!$F$4:$F$2103,0,0,1),0))</f>
        <v>4561.224</v>
      </c>
      <c r="J1307" s="53">
        <f t="shared" si="1"/>
        <v>13683.672</v>
      </c>
      <c r="K1307" s="52">
        <f t="array" ref="K1307">IF(B1307="","",IFERROR(XLOOKUP(B1307,DATA!$B$4:$B$2103,DATA!$N$4:$N$2103,0,0,1),0))</f>
        <v>110</v>
      </c>
      <c r="L1307" s="86">
        <f t="shared" si="2"/>
        <v>0.301369863</v>
      </c>
      <c r="M1307" s="52">
        <f t="array" ref="M1307">IF(B1307="","",IFERROR(XLOOKUP(B1307,DATA!$B$4:$B$2103,DATA!$P$4:$P$2103,0,0,1),0))</f>
        <v>0</v>
      </c>
      <c r="N1307" s="52">
        <f t="shared" si="3"/>
        <v>1</v>
      </c>
      <c r="O1307" s="52">
        <f t="shared" si="4"/>
        <v>3</v>
      </c>
      <c r="P1307" s="52">
        <f t="shared" si="5"/>
        <v>10</v>
      </c>
      <c r="Q1307" s="52" t="str">
        <f t="shared" si="6"/>
        <v>REORDEN INMEDIATO</v>
      </c>
      <c r="R1307" s="52" t="str">
        <f t="shared" si="7"/>
        <v>GENERAR OC EN 24H</v>
      </c>
      <c r="S1307" s="52">
        <f t="shared" si="8"/>
        <v>0</v>
      </c>
      <c r="T1307" s="53">
        <f t="shared" si="9"/>
        <v>0</v>
      </c>
      <c r="U1307" s="52" t="str">
        <f t="array" ref="U1307">IF(B1307="","",IFERROR(XLOOKUP(B1307,DATA!$B$4:$B$2103,DATA!$M$4:$M$2103,"",0,1),""))</f>
        <v>A</v>
      </c>
      <c r="V1307" s="52" t="str">
        <f t="array" ref="V1307">IF(B1307="","",IFERROR(XLOOKUP(B1307,DATA!$B$4:$B$2103,DATA!$X$4:$X$2103,"",0,1),""))</f>
        <v>SU01E0203</v>
      </c>
      <c r="W1307" s="52" t="str">
        <f t="array" ref="W1307">IF(B1307="","",IFERROR(XLOOKUP(B1307,DATA!$B$4:$B$2103,DATA!$H$4:$H$2103,"",0,1),""))</f>
        <v>CARROCERIA</v>
      </c>
      <c r="X1307" s="52" t="str">
        <f t="shared" si="10"/>
        <v>2-ALTA</v>
      </c>
      <c r="Y1307" s="87" t="str">
        <f t="shared" si="11"/>
        <v/>
      </c>
      <c r="Z1307" s="52" t="str">
        <f t="shared" si="12"/>
        <v/>
      </c>
    </row>
    <row r="1308" ht="15.75" customHeight="1">
      <c r="B1308" s="47">
        <f>IF(DATA!B1308="","",DATA!B1308)</f>
        <v>80120095</v>
      </c>
      <c r="C1308" s="47" t="str">
        <f t="array" ref="C1308">IF(B1308="","",IFERROR(XLOOKUP(B1308,DATA!$B$4:$B$2103,DATA!$D$4:$D$2103,"",0,1),""))</f>
        <v>CA1036</v>
      </c>
      <c r="D1308" s="47" t="str">
        <f t="array" ref="D1308">IF(B1308="","",IFERROR(XLOOKUP(B1308,DATA!$B$4:$B$2103,DATA!$C$4:$C$2103,"",0,1),""))</f>
        <v>LOGO TRANSMILENIO LATERAL</v>
      </c>
      <c r="E1308" s="47">
        <f t="array" ref="E1308">IF(B1308="","",IFERROR(XLOOKUP(B1308,DATA!$B$4:$B$2103,DATA!$W$4:$W$2103,"",0,1),""))</f>
        <v>830129239</v>
      </c>
      <c r="F1308" s="47" t="str">
        <f t="array" ref="F1308">IF(B1308="","",IFERROR(XLOOKUP(E1308,PROVEEDORES!$A$2:$A$200,PROVEEDORES!$B$2:$B$200,"NO ENCONTRADO",0,1),""))</f>
        <v>INDUSTRIAS GRAFICAS Y TERMOPLASTICAS SAS</v>
      </c>
      <c r="G1308" s="47" t="str">
        <f t="array" ref="G1308">IF(B1308="","",IFERROR(XLOOKUP(B1308,DATA!$B$4:$B$2103,DATA!$L$4:$L$2103,"",0,1),""))</f>
        <v>UND</v>
      </c>
      <c r="H1308" s="47">
        <f t="array" ref="H1308">IF(B1308="","",IFERROR(XLOOKUP(B1308,DATA!$B$4:$B$2103,DATA!$E$4:$E$2103,0,0,1),0))</f>
        <v>20</v>
      </c>
      <c r="I1308" s="48">
        <f t="array" ref="I1308">IF(B1308="","",IFERROR(XLOOKUP(B1308,DATA!$B$4:$B$2103,DATA!$F$4:$F$2103,0,0,1),0))</f>
        <v>16172.1</v>
      </c>
      <c r="J1308" s="48">
        <f t="shared" si="1"/>
        <v>323442</v>
      </c>
      <c r="K1308" s="47">
        <f t="array" ref="K1308">IF(B1308="","",IFERROR(XLOOKUP(B1308,DATA!$B$4:$B$2103,DATA!$N$4:$N$2103,0,0,1),0))</f>
        <v>1920</v>
      </c>
      <c r="L1308" s="85">
        <f t="shared" si="2"/>
        <v>5.260273973</v>
      </c>
      <c r="M1308" s="47">
        <f t="array" ref="M1308">IF(B1308="","",IFERROR(XLOOKUP(B1308,DATA!$B$4:$B$2103,DATA!$P$4:$P$2103,0,0,1),0))</f>
        <v>0</v>
      </c>
      <c r="N1308" s="47">
        <f t="shared" si="3"/>
        <v>18</v>
      </c>
      <c r="O1308" s="47">
        <f t="shared" si="4"/>
        <v>55</v>
      </c>
      <c r="P1308" s="47">
        <f t="shared" si="5"/>
        <v>4</v>
      </c>
      <c r="Q1308" s="47" t="str">
        <f t="shared" si="6"/>
        <v>REORDEN INMEDIATO</v>
      </c>
      <c r="R1308" s="47" t="str">
        <f t="shared" si="7"/>
        <v>GENERAR OC EN 24H</v>
      </c>
      <c r="S1308" s="47">
        <f t="shared" si="8"/>
        <v>35</v>
      </c>
      <c r="T1308" s="48">
        <f t="shared" si="9"/>
        <v>566023.5</v>
      </c>
      <c r="U1308" s="47" t="str">
        <f t="array" ref="U1308">IF(B1308="","",IFERROR(XLOOKUP(B1308,DATA!$B$4:$B$2103,DATA!$M$4:$M$2103,"",0,1),""))</f>
        <v>A</v>
      </c>
      <c r="V1308" s="47" t="str">
        <f t="array" ref="V1308">IF(B1308="","",IFERROR(XLOOKUP(B1308,DATA!$B$4:$B$2103,DATA!$X$4:$X$2103,"",0,1),""))</f>
        <v>SU01D0302</v>
      </c>
      <c r="W1308" s="47" t="str">
        <f t="array" ref="W1308">IF(B1308="","",IFERROR(XLOOKUP(B1308,DATA!$B$4:$B$2103,DATA!$H$4:$H$2103,"",0,1),""))</f>
        <v>CARROCERIA</v>
      </c>
      <c r="X1308" s="47" t="str">
        <f t="shared" si="10"/>
        <v>2-ALTA</v>
      </c>
      <c r="Y1308" s="65" t="str">
        <f t="shared" si="11"/>
        <v/>
      </c>
      <c r="Z1308" s="47" t="str">
        <f t="shared" si="12"/>
        <v/>
      </c>
    </row>
    <row r="1309" ht="15.75" customHeight="1">
      <c r="B1309" s="52">
        <f>IF(DATA!B1309="","",DATA!B1309)</f>
        <v>80120096</v>
      </c>
      <c r="C1309" s="52">
        <f t="array" ref="C1309">IF(B1309="","",IFERROR(XLOOKUP(B1309,DATA!$B$4:$B$2103,DATA!$D$4:$D$2103,"",0,1),""))</f>
        <v>151</v>
      </c>
      <c r="D1309" s="52" t="str">
        <f t="array" ref="D1309">IF(B1309="","",IFERROR(XLOOKUP(B1309,DATA!$B$4:$B$2103,DATA!$C$4:$C$2103,"",0,1),""))</f>
        <v>MECK PEROX HIPEROX 20004</v>
      </c>
      <c r="E1309" s="52">
        <f t="array" ref="E1309">IF(B1309="","",IFERROR(XLOOKUP(B1309,DATA!$B$4:$B$2103,DATA!$W$4:$W$2103,"",0,1),""))</f>
        <v>900449648</v>
      </c>
      <c r="F1309" s="52" t="str">
        <f t="array" ref="F1309">IF(B1309="","",IFERROR(XLOOKUP(E1309,PROVEEDORES!$A$2:$A$200,PROVEEDORES!$B$2:$B$200,"NO ENCONTRADO",0,1),""))</f>
        <v>SUMILOGISTICA S.A.S.</v>
      </c>
      <c r="G1309" s="52" t="str">
        <f t="array" ref="G1309">IF(B1309="","",IFERROR(XLOOKUP(B1309,DATA!$B$4:$B$2103,DATA!$L$4:$L$2103,"",0,1),""))</f>
        <v>KG</v>
      </c>
      <c r="H1309" s="52">
        <f t="array" ref="H1309">IF(B1309="","",IFERROR(XLOOKUP(B1309,DATA!$B$4:$B$2103,DATA!$E$4:$E$2103,0,0,1),0))</f>
        <v>14</v>
      </c>
      <c r="I1309" s="53">
        <f t="array" ref="I1309">IF(B1309="","",IFERROR(XLOOKUP(B1309,DATA!$B$4:$B$2103,DATA!$F$4:$F$2103,0,0,1),0))</f>
        <v>36584.57</v>
      </c>
      <c r="J1309" s="53">
        <f t="shared" si="1"/>
        <v>512183.98</v>
      </c>
      <c r="K1309" s="52">
        <f t="array" ref="K1309">IF(B1309="","",IFERROR(XLOOKUP(B1309,DATA!$B$4:$B$2103,DATA!$N$4:$N$2103,0,0,1),0))</f>
        <v>50</v>
      </c>
      <c r="L1309" s="86">
        <f t="shared" si="2"/>
        <v>0.1369863014</v>
      </c>
      <c r="M1309" s="52">
        <f t="array" ref="M1309">IF(B1309="","",IFERROR(XLOOKUP(B1309,DATA!$B$4:$B$2103,DATA!$P$4:$P$2103,0,0,1),0))</f>
        <v>0</v>
      </c>
      <c r="N1309" s="52">
        <f t="shared" si="3"/>
        <v>0</v>
      </c>
      <c r="O1309" s="52">
        <f t="shared" si="4"/>
        <v>1</v>
      </c>
      <c r="P1309" s="52">
        <f t="shared" si="5"/>
        <v>102</v>
      </c>
      <c r="Q1309" s="52" t="str">
        <f t="shared" si="6"/>
        <v>OPTIMO</v>
      </c>
      <c r="R1309" s="52" t="str">
        <f t="shared" si="7"/>
        <v>NIVEL OPTIMO</v>
      </c>
      <c r="S1309" s="52">
        <f t="shared" si="8"/>
        <v>0</v>
      </c>
      <c r="T1309" s="53">
        <f t="shared" si="9"/>
        <v>0</v>
      </c>
      <c r="U1309" s="52" t="str">
        <f t="array" ref="U1309">IF(B1309="","",IFERROR(XLOOKUP(B1309,DATA!$B$4:$B$2103,DATA!$M$4:$M$2103,"",0,1),""))</f>
        <v>B</v>
      </c>
      <c r="V1309" s="52" t="str">
        <f t="array" ref="V1309">IF(B1309="","",IFERROR(XLOOKUP(B1309,DATA!$B$4:$B$2103,DATA!$X$4:$X$2103,"",0,1),""))</f>
        <v>SU01F0401</v>
      </c>
      <c r="W1309" s="52" t="str">
        <f t="array" ref="W1309">IF(B1309="","",IFERROR(XLOOKUP(B1309,DATA!$B$4:$B$2103,DATA!$H$4:$H$2103,"",0,1),""))</f>
        <v>CARROCERIA</v>
      </c>
      <c r="X1309" s="52" t="str">
        <f t="shared" si="10"/>
        <v>3-MEDIA</v>
      </c>
      <c r="Y1309" s="87" t="str">
        <f t="shared" si="11"/>
        <v/>
      </c>
      <c r="Z1309" s="52" t="str">
        <f t="shared" si="12"/>
        <v/>
      </c>
    </row>
    <row r="1310" ht="15.75" customHeight="1">
      <c r="B1310" s="47">
        <f>IF(DATA!B1310="","",DATA!B1310)</f>
        <v>80120097</v>
      </c>
      <c r="C1310" s="47">
        <f t="array" ref="C1310">IF(B1310="","",IFERROR(XLOOKUP(B1310,DATA!$B$4:$B$2103,DATA!$D$4:$D$2103,"",0,1),""))</f>
        <v>2450</v>
      </c>
      <c r="D1310" s="47" t="str">
        <f t="array" ref="D1310">IF(B1310="","",IFERROR(XLOOKUP(B1310,DATA!$B$4:$B$2103,DATA!$C$4:$C$2103,"",0,1),""))</f>
        <v>POLIURETANO ROJO TRANSMILENIO</v>
      </c>
      <c r="E1310" s="47">
        <f t="array" ref="E1310">IF(B1310="","",IFERROR(XLOOKUP(B1310,DATA!$B$4:$B$2103,DATA!$W$4:$W$2103,"",0,1),""))</f>
        <v>900449648</v>
      </c>
      <c r="F1310" s="47" t="str">
        <f t="array" ref="F1310">IF(B1310="","",IFERROR(XLOOKUP(E1310,PROVEEDORES!$A$2:$A$200,PROVEEDORES!$B$2:$B$200,"NO ENCONTRADO",0,1),""))</f>
        <v>SUMILOGISTICA S.A.S.</v>
      </c>
      <c r="G1310" s="47" t="str">
        <f t="array" ref="G1310">IF(B1310="","",IFERROR(XLOOKUP(B1310,DATA!$B$4:$B$2103,DATA!$L$4:$L$2103,"",0,1),""))</f>
        <v>GL</v>
      </c>
      <c r="H1310" s="47">
        <f t="array" ref="H1310">IF(B1310="","",IFERROR(XLOOKUP(B1310,DATA!$B$4:$B$2103,DATA!$E$4:$E$2103,0,0,1),0))</f>
        <v>0</v>
      </c>
      <c r="I1310" s="48">
        <f t="array" ref="I1310">IF(B1310="","",IFERROR(XLOOKUP(B1310,DATA!$B$4:$B$2103,DATA!$F$4:$F$2103,0,0,1),0))</f>
        <v>0</v>
      </c>
      <c r="J1310" s="48">
        <f t="shared" si="1"/>
        <v>0</v>
      </c>
      <c r="K1310" s="47">
        <f t="array" ref="K1310">IF(B1310="","",IFERROR(XLOOKUP(B1310,DATA!$B$4:$B$2103,DATA!$N$4:$N$2103,0,0,1),0))</f>
        <v>62</v>
      </c>
      <c r="L1310" s="85">
        <f t="shared" si="2"/>
        <v>0.1698630137</v>
      </c>
      <c r="M1310" s="47">
        <f t="array" ref="M1310">IF(B1310="","",IFERROR(XLOOKUP(B1310,DATA!$B$4:$B$2103,DATA!$P$4:$P$2103,0,0,1),0))</f>
        <v>0</v>
      </c>
      <c r="N1310" s="47">
        <f t="shared" si="3"/>
        <v>1</v>
      </c>
      <c r="O1310" s="47">
        <f t="shared" si="4"/>
        <v>2</v>
      </c>
      <c r="P1310" s="47">
        <f t="shared" si="5"/>
        <v>0</v>
      </c>
      <c r="Q1310" s="47" t="str">
        <f t="shared" si="6"/>
        <v>CRITICO</v>
      </c>
      <c r="R1310" s="47" t="str">
        <f t="shared" si="7"/>
        <v>PEDIR INMEDIATAMENTE</v>
      </c>
      <c r="S1310" s="47">
        <f t="shared" si="8"/>
        <v>2</v>
      </c>
      <c r="T1310" s="48">
        <f t="shared" si="9"/>
        <v>0</v>
      </c>
      <c r="U1310" s="47" t="str">
        <f t="array" ref="U1310">IF(B1310="","",IFERROR(XLOOKUP(B1310,DATA!$B$4:$B$2103,DATA!$M$4:$M$2103,"",0,1),""))</f>
        <v>B</v>
      </c>
      <c r="V1310" s="47" t="str">
        <f t="array" ref="V1310">IF(B1310="","",IFERROR(XLOOKUP(B1310,DATA!$B$4:$B$2103,DATA!$X$4:$X$2103,"",0,1),""))</f>
        <v>A1</v>
      </c>
      <c r="W1310" s="47" t="str">
        <f t="array" ref="W1310">IF(B1310="","",IFERROR(XLOOKUP(B1310,DATA!$B$4:$B$2103,DATA!$H$4:$H$2103,"",0,1),""))</f>
        <v>CARROCERIA</v>
      </c>
      <c r="X1310" s="47" t="str">
        <f t="shared" si="10"/>
        <v>3-MEDIA</v>
      </c>
      <c r="Y1310" s="65">
        <f t="shared" si="11"/>
        <v>62.0131</v>
      </c>
      <c r="Z1310" s="47">
        <f t="shared" si="12"/>
        <v>80120097</v>
      </c>
    </row>
    <row r="1311" ht="15.75" customHeight="1">
      <c r="B1311" s="52" t="str">
        <f>IF(DATA!B1311="","",DATA!B1311)</f>
        <v>80120097-G</v>
      </c>
      <c r="C1311" s="52">
        <f t="array" ref="C1311">IF(B1311="","",IFERROR(XLOOKUP(B1311,DATA!$B$4:$B$2103,DATA!$D$4:$D$2103,"",0,1),""))</f>
        <v>2450</v>
      </c>
      <c r="D1311" s="52" t="str">
        <f t="array" ref="D1311">IF(B1311="","",IFERROR(XLOOKUP(B1311,DATA!$B$4:$B$2103,DATA!$C$4:$C$2103,"",0,1),""))</f>
        <v>POLIURETANO ROJO TRANSMILENIO</v>
      </c>
      <c r="E1311" s="52">
        <f t="array" ref="E1311">IF(B1311="","",IFERROR(XLOOKUP(B1311,DATA!$B$4:$B$2103,DATA!$W$4:$W$2103,"",0,1),""))</f>
        <v>900449648</v>
      </c>
      <c r="F1311" s="52" t="str">
        <f t="array" ref="F1311">IF(B1311="","",IFERROR(XLOOKUP(E1311,PROVEEDORES!$A$2:$A$200,PROVEEDORES!$B$2:$B$200,"NO ENCONTRADO",0,1),""))</f>
        <v>SUMILOGISTICA S.A.S.</v>
      </c>
      <c r="G1311" s="52" t="str">
        <f t="array" ref="G1311">IF(B1311="","",IFERROR(XLOOKUP(B1311,DATA!$B$4:$B$2103,DATA!$L$4:$L$2103,"",0,1),""))</f>
        <v>GR</v>
      </c>
      <c r="H1311" s="52">
        <f t="array" ref="H1311">IF(B1311="","",IFERROR(XLOOKUP(B1311,DATA!$B$4:$B$2103,DATA!$E$4:$E$2103,0,0,1),0))</f>
        <v>9799.38</v>
      </c>
      <c r="I1311" s="53">
        <f t="array" ref="I1311">IF(B1311="","",IFERROR(XLOOKUP(B1311,DATA!$B$4:$B$2103,DATA!$F$4:$F$2103,0,0,1),0))</f>
        <v>189.924</v>
      </c>
      <c r="J1311" s="53">
        <f t="shared" si="1"/>
        <v>1861137.447</v>
      </c>
      <c r="K1311" s="52">
        <f t="array" ref="K1311">IF(B1311="","",IFERROR(XLOOKUP(B1311,DATA!$B$4:$B$2103,DATA!$N$4:$N$2103,0,0,1),0))</f>
        <v>3245451</v>
      </c>
      <c r="L1311" s="86">
        <f t="shared" si="2"/>
        <v>8891.646575</v>
      </c>
      <c r="M1311" s="52">
        <f t="array" ref="M1311">IF(B1311="","",IFERROR(XLOOKUP(B1311,DATA!$B$4:$B$2103,DATA!$P$4:$P$2103,0,0,1),0))</f>
        <v>0</v>
      </c>
      <c r="N1311" s="52">
        <f t="shared" si="3"/>
        <v>31121</v>
      </c>
      <c r="O1311" s="52">
        <f t="shared" si="4"/>
        <v>93363</v>
      </c>
      <c r="P1311" s="52">
        <f t="shared" si="5"/>
        <v>1</v>
      </c>
      <c r="Q1311" s="52" t="str">
        <f t="shared" si="6"/>
        <v>REORDEN INMEDIATO</v>
      </c>
      <c r="R1311" s="52" t="str">
        <f t="shared" si="7"/>
        <v>GENERAR OC EN 24H</v>
      </c>
      <c r="S1311" s="52">
        <f t="shared" si="8"/>
        <v>83563.62</v>
      </c>
      <c r="T1311" s="53">
        <f t="shared" si="9"/>
        <v>15870736.96</v>
      </c>
      <c r="U1311" s="52" t="str">
        <f t="array" ref="U1311">IF(B1311="","",IFERROR(XLOOKUP(B1311,DATA!$B$4:$B$2103,DATA!$M$4:$M$2103,"",0,1),""))</f>
        <v>A</v>
      </c>
      <c r="V1311" s="52" t="str">
        <f t="array" ref="V1311">IF(B1311="","",IFERROR(XLOOKUP(B1311,DATA!$B$4:$B$2103,DATA!$X$4:$X$2103,"",0,1),""))</f>
        <v>SU01F0102</v>
      </c>
      <c r="W1311" s="52" t="str">
        <f t="array" ref="W1311">IF(B1311="","",IFERROR(XLOOKUP(B1311,DATA!$B$4:$B$2103,DATA!$H$4:$H$2103,"",0,1),""))</f>
        <v>CARROCERIA</v>
      </c>
      <c r="X1311" s="52" t="str">
        <f t="shared" si="10"/>
        <v>2-ALTA</v>
      </c>
      <c r="Y1311" s="87" t="str">
        <f t="shared" si="11"/>
        <v/>
      </c>
      <c r="Z1311" s="52" t="str">
        <f t="shared" si="12"/>
        <v/>
      </c>
    </row>
    <row r="1312" ht="15.75" customHeight="1">
      <c r="B1312" s="47">
        <f>IF(DATA!B1312="","",DATA!B1312)</f>
        <v>80120098</v>
      </c>
      <c r="C1312" s="47">
        <f t="array" ref="C1312">IF(B1312="","",IFERROR(XLOOKUP(B1312,DATA!$B$4:$B$2103,DATA!$D$4:$D$2103,"",0,1),""))</f>
        <v>1068</v>
      </c>
      <c r="D1312" s="47" t="str">
        <f t="array" ref="D1312">IF(B1312="","",IFERROR(XLOOKUP(B1312,DATA!$B$4:$B$2103,DATA!$C$4:$C$2103,"",0,1),""))</f>
        <v>REDUCTOR TEMPERATURA MEDIA</v>
      </c>
      <c r="E1312" s="47">
        <f t="array" ref="E1312">IF(B1312="","",IFERROR(XLOOKUP(B1312,DATA!$B$4:$B$2103,DATA!$W$4:$W$2103,"",0,1),""))</f>
        <v>900449648</v>
      </c>
      <c r="F1312" s="47" t="str">
        <f t="array" ref="F1312">IF(B1312="","",IFERROR(XLOOKUP(E1312,PROVEEDORES!$A$2:$A$200,PROVEEDORES!$B$2:$B$200,"NO ENCONTRADO",0,1),""))</f>
        <v>SUMILOGISTICA S.A.S.</v>
      </c>
      <c r="G1312" s="47" t="str">
        <f t="array" ref="G1312">IF(B1312="","",IFERROR(XLOOKUP(B1312,DATA!$B$4:$B$2103,DATA!$L$4:$L$2103,"",0,1),""))</f>
        <v>GL</v>
      </c>
      <c r="H1312" s="47">
        <f t="array" ref="H1312">IF(B1312="","",IFERROR(XLOOKUP(B1312,DATA!$B$4:$B$2103,DATA!$E$4:$E$2103,0,0,1),0))</f>
        <v>0</v>
      </c>
      <c r="I1312" s="48">
        <f t="array" ref="I1312">IF(B1312="","",IFERROR(XLOOKUP(B1312,DATA!$B$4:$B$2103,DATA!$F$4:$F$2103,0,0,1),0))</f>
        <v>0</v>
      </c>
      <c r="J1312" s="48">
        <f t="shared" si="1"/>
        <v>0</v>
      </c>
      <c r="K1312" s="47">
        <f t="array" ref="K1312">IF(B1312="","",IFERROR(XLOOKUP(B1312,DATA!$B$4:$B$2103,DATA!$N$4:$N$2103,0,0,1),0))</f>
        <v>14</v>
      </c>
      <c r="L1312" s="85">
        <f t="shared" si="2"/>
        <v>0.03835616438</v>
      </c>
      <c r="M1312" s="47">
        <f t="array" ref="M1312">IF(B1312="","",IFERROR(XLOOKUP(B1312,DATA!$B$4:$B$2103,DATA!$P$4:$P$2103,0,0,1),0))</f>
        <v>0</v>
      </c>
      <c r="N1312" s="47">
        <f t="shared" si="3"/>
        <v>0</v>
      </c>
      <c r="O1312" s="47">
        <f t="shared" si="4"/>
        <v>0</v>
      </c>
      <c r="P1312" s="47">
        <f t="shared" si="5"/>
        <v>0</v>
      </c>
      <c r="Q1312" s="47" t="str">
        <f t="shared" si="6"/>
        <v>CRITICO</v>
      </c>
      <c r="R1312" s="47" t="str">
        <f t="shared" si="7"/>
        <v>PEDIR INMEDIATAMENTE</v>
      </c>
      <c r="S1312" s="47">
        <f t="shared" si="8"/>
        <v>0</v>
      </c>
      <c r="T1312" s="48">
        <f t="shared" si="9"/>
        <v>0</v>
      </c>
      <c r="U1312" s="47" t="str">
        <f t="array" ref="U1312">IF(B1312="","",IFERROR(XLOOKUP(B1312,DATA!$B$4:$B$2103,DATA!$M$4:$M$2103,"",0,1),""))</f>
        <v>B</v>
      </c>
      <c r="V1312" s="47" t="str">
        <f t="array" ref="V1312">IF(B1312="","",IFERROR(XLOOKUP(B1312,DATA!$B$4:$B$2103,DATA!$X$4:$X$2103,"",0,1),""))</f>
        <v>A1</v>
      </c>
      <c r="W1312" s="47" t="str">
        <f t="array" ref="W1312">IF(B1312="","",IFERROR(XLOOKUP(B1312,DATA!$B$4:$B$2103,DATA!$H$4:$H$2103,"",0,1),""))</f>
        <v>CARROCERIA</v>
      </c>
      <c r="X1312" s="47" t="str">
        <f t="shared" si="10"/>
        <v>3-MEDIA</v>
      </c>
      <c r="Y1312" s="65">
        <f t="shared" si="11"/>
        <v>14.01312</v>
      </c>
      <c r="Z1312" s="47">
        <f t="shared" si="12"/>
        <v>80120098</v>
      </c>
    </row>
    <row r="1313" ht="15.75" customHeight="1">
      <c r="B1313" s="52" t="str">
        <f>IF(DATA!B1313="","",DATA!B1313)</f>
        <v>80120098-G</v>
      </c>
      <c r="C1313" s="52">
        <f t="array" ref="C1313">IF(B1313="","",IFERROR(XLOOKUP(B1313,DATA!$B$4:$B$2103,DATA!$D$4:$D$2103,"",0,1),""))</f>
        <v>1068</v>
      </c>
      <c r="D1313" s="52" t="str">
        <f t="array" ref="D1313">IF(B1313="","",IFERROR(XLOOKUP(B1313,DATA!$B$4:$B$2103,DATA!$C$4:$C$2103,"",0,1),""))</f>
        <v>REDUCTOR TEMPERATURA MEDIA</v>
      </c>
      <c r="E1313" s="52">
        <f t="array" ref="E1313">IF(B1313="","",IFERROR(XLOOKUP(B1313,DATA!$B$4:$B$2103,DATA!$W$4:$W$2103,"",0,1),""))</f>
        <v>900449648</v>
      </c>
      <c r="F1313" s="52" t="str">
        <f t="array" ref="F1313">IF(B1313="","",IFERROR(XLOOKUP(E1313,PROVEEDORES!$A$2:$A$200,PROVEEDORES!$B$2:$B$200,"NO ENCONTRADO",0,1),""))</f>
        <v>SUMILOGISTICA S.A.S.</v>
      </c>
      <c r="G1313" s="52" t="str">
        <f t="array" ref="G1313">IF(B1313="","",IFERROR(XLOOKUP(B1313,DATA!$B$4:$B$2103,DATA!$L$4:$L$2103,"",0,1),""))</f>
        <v>GR</v>
      </c>
      <c r="H1313" s="52">
        <f t="array" ref="H1313">IF(B1313="","",IFERROR(XLOOKUP(B1313,DATA!$B$4:$B$2103,DATA!$E$4:$E$2103,0,0,1),0))</f>
        <v>6290</v>
      </c>
      <c r="I1313" s="53">
        <f t="array" ref="I1313">IF(B1313="","",IFERROR(XLOOKUP(B1313,DATA!$B$4:$B$2103,DATA!$F$4:$F$2103,0,0,1),0))</f>
        <v>35.7</v>
      </c>
      <c r="J1313" s="53">
        <f t="shared" si="1"/>
        <v>224553</v>
      </c>
      <c r="K1313" s="52">
        <f t="array" ref="K1313">IF(B1313="","",IFERROR(XLOOKUP(B1313,DATA!$B$4:$B$2103,DATA!$N$4:$N$2103,0,0,1),0))</f>
        <v>9435</v>
      </c>
      <c r="L1313" s="86">
        <f t="shared" si="2"/>
        <v>25.84931507</v>
      </c>
      <c r="M1313" s="52">
        <f t="array" ref="M1313">IF(B1313="","",IFERROR(XLOOKUP(B1313,DATA!$B$4:$B$2103,DATA!$P$4:$P$2103,0,0,1),0))</f>
        <v>0</v>
      </c>
      <c r="N1313" s="52">
        <f t="shared" si="3"/>
        <v>90</v>
      </c>
      <c r="O1313" s="52">
        <f t="shared" si="4"/>
        <v>271</v>
      </c>
      <c r="P1313" s="52">
        <f t="shared" si="5"/>
        <v>243</v>
      </c>
      <c r="Q1313" s="52" t="str">
        <f t="shared" si="6"/>
        <v>EXCESO</v>
      </c>
      <c r="R1313" s="52" t="str">
        <f t="shared" si="7"/>
        <v>EVALUAR REDUCCION</v>
      </c>
      <c r="S1313" s="52">
        <f t="shared" si="8"/>
        <v>0</v>
      </c>
      <c r="T1313" s="53">
        <f t="shared" si="9"/>
        <v>0</v>
      </c>
      <c r="U1313" s="52" t="str">
        <f t="array" ref="U1313">IF(B1313="","",IFERROR(XLOOKUP(B1313,DATA!$B$4:$B$2103,DATA!$M$4:$M$2103,"",0,1),""))</f>
        <v>A</v>
      </c>
      <c r="V1313" s="52" t="str">
        <f t="array" ref="V1313">IF(B1313="","",IFERROR(XLOOKUP(B1313,DATA!$B$4:$B$2103,DATA!$X$4:$X$2103,"",0,1),""))</f>
        <v>SU01F0101</v>
      </c>
      <c r="W1313" s="52" t="str">
        <f t="array" ref="W1313">IF(B1313="","",IFERROR(XLOOKUP(B1313,DATA!$B$4:$B$2103,DATA!$H$4:$H$2103,"",0,1),""))</f>
        <v>CARROCERIA</v>
      </c>
      <c r="X1313" s="52" t="str">
        <f t="shared" si="10"/>
        <v>2-ALTA</v>
      </c>
      <c r="Y1313" s="87" t="str">
        <f t="shared" si="11"/>
        <v/>
      </c>
      <c r="Z1313" s="52" t="str">
        <f t="shared" si="12"/>
        <v/>
      </c>
    </row>
    <row r="1314" ht="15.75" customHeight="1">
      <c r="B1314" s="47">
        <f>IF(DATA!B1314="","",DATA!B1314)</f>
        <v>80120099</v>
      </c>
      <c r="C1314" s="47">
        <f t="array" ref="C1314">IF(B1314="","",IFERROR(XLOOKUP(B1314,DATA!$B$4:$B$2103,DATA!$D$4:$D$2103,"",0,1),""))</f>
        <v>222</v>
      </c>
      <c r="D1314" s="47" t="str">
        <f t="array" ref="D1314">IF(B1314="","",IFERROR(XLOOKUP(B1314,DATA!$B$4:$B$2103,DATA!$C$4:$C$2103,"",0,1),""))</f>
        <v>VASO COLAPSIBLE PPS PEQUEÑO 180 ML</v>
      </c>
      <c r="E1314" s="47">
        <f t="array" ref="E1314">IF(B1314="","",IFERROR(XLOOKUP(B1314,DATA!$B$4:$B$2103,DATA!$W$4:$W$2103,"",0,1),""))</f>
        <v>900449648</v>
      </c>
      <c r="F1314" s="47" t="str">
        <f t="array" ref="F1314">IF(B1314="","",IFERROR(XLOOKUP(E1314,PROVEEDORES!$A$2:$A$200,PROVEEDORES!$B$2:$B$200,"NO ENCONTRADO",0,1),""))</f>
        <v>SUMILOGISTICA S.A.S.</v>
      </c>
      <c r="G1314" s="47" t="str">
        <f t="array" ref="G1314">IF(B1314="","",IFERROR(XLOOKUP(B1314,DATA!$B$4:$B$2103,DATA!$L$4:$L$2103,"",0,1),""))</f>
        <v>UND</v>
      </c>
      <c r="H1314" s="47">
        <f t="array" ref="H1314">IF(B1314="","",IFERROR(XLOOKUP(B1314,DATA!$B$4:$B$2103,DATA!$E$4:$E$2103,0,0,1),0))</f>
        <v>30</v>
      </c>
      <c r="I1314" s="48">
        <f t="array" ref="I1314">IF(B1314="","",IFERROR(XLOOKUP(B1314,DATA!$B$4:$B$2103,DATA!$F$4:$F$2103,0,0,1),0))</f>
        <v>5436.647</v>
      </c>
      <c r="J1314" s="48">
        <f t="shared" si="1"/>
        <v>163099.41</v>
      </c>
      <c r="K1314" s="47">
        <f t="array" ref="K1314">IF(B1314="","",IFERROR(XLOOKUP(B1314,DATA!$B$4:$B$2103,DATA!$N$4:$N$2103,0,0,1),0))</f>
        <v>74</v>
      </c>
      <c r="L1314" s="85">
        <f t="shared" si="2"/>
        <v>0.202739726</v>
      </c>
      <c r="M1314" s="47">
        <f t="array" ref="M1314">IF(B1314="","",IFERROR(XLOOKUP(B1314,DATA!$B$4:$B$2103,DATA!$P$4:$P$2103,0,0,1),0))</f>
        <v>0</v>
      </c>
      <c r="N1314" s="47">
        <f t="shared" si="3"/>
        <v>1</v>
      </c>
      <c r="O1314" s="47">
        <f t="shared" si="4"/>
        <v>2</v>
      </c>
      <c r="P1314" s="47">
        <f t="shared" si="5"/>
        <v>148</v>
      </c>
      <c r="Q1314" s="47" t="str">
        <f t="shared" si="6"/>
        <v>OPTIMO</v>
      </c>
      <c r="R1314" s="47" t="str">
        <f t="shared" si="7"/>
        <v>NIVEL OPTIMO</v>
      </c>
      <c r="S1314" s="47">
        <f t="shared" si="8"/>
        <v>0</v>
      </c>
      <c r="T1314" s="48">
        <f t="shared" si="9"/>
        <v>0</v>
      </c>
      <c r="U1314" s="47" t="str">
        <f t="array" ref="U1314">IF(B1314="","",IFERROR(XLOOKUP(B1314,DATA!$B$4:$B$2103,DATA!$M$4:$M$2103,"",0,1),""))</f>
        <v>A</v>
      </c>
      <c r="V1314" s="47" t="str">
        <f t="array" ref="V1314">IF(B1314="","",IFERROR(XLOOKUP(B1314,DATA!$B$4:$B$2103,DATA!$X$4:$X$2103,"",0,1),""))</f>
        <v>SU01F0104</v>
      </c>
      <c r="W1314" s="47" t="str">
        <f t="array" ref="W1314">IF(B1314="","",IFERROR(XLOOKUP(B1314,DATA!$B$4:$B$2103,DATA!$H$4:$H$2103,"",0,1),""))</f>
        <v>CARROCERIA</v>
      </c>
      <c r="X1314" s="47" t="str">
        <f t="shared" si="10"/>
        <v>2-ALTA</v>
      </c>
      <c r="Y1314" s="65" t="str">
        <f t="shared" si="11"/>
        <v/>
      </c>
      <c r="Z1314" s="47" t="str">
        <f t="shared" si="12"/>
        <v/>
      </c>
    </row>
    <row r="1315" ht="15.75" customHeight="1">
      <c r="B1315" s="52">
        <f>IF(DATA!B1315="","",DATA!B1315)</f>
        <v>80120100</v>
      </c>
      <c r="C1315" s="52">
        <f t="array" ref="C1315">IF(B1315="","",IFERROR(XLOOKUP(B1315,DATA!$B$4:$B$2103,DATA!$D$4:$D$2103,"",0,1),""))</f>
        <v>224</v>
      </c>
      <c r="D1315" s="52" t="str">
        <f t="array" ref="D1315">IF(B1315="","",IFERROR(XLOOKUP(B1315,DATA!$B$4:$B$2103,DATA!$C$4:$C$2103,"",0,1),""))</f>
        <v>VASO RIGIDO PPS MEDIANO 600 ML</v>
      </c>
      <c r="E1315" s="52">
        <f t="array" ref="E1315">IF(B1315="","",IFERROR(XLOOKUP(B1315,DATA!$B$4:$B$2103,DATA!$W$4:$W$2103,"",0,1),""))</f>
        <v>900449648</v>
      </c>
      <c r="F1315" s="52" t="str">
        <f t="array" ref="F1315">IF(B1315="","",IFERROR(XLOOKUP(E1315,PROVEEDORES!$A$2:$A$200,PROVEEDORES!$B$2:$B$200,"NO ENCONTRADO",0,1),""))</f>
        <v>SUMILOGISTICA S.A.S.</v>
      </c>
      <c r="G1315" s="52" t="str">
        <f t="array" ref="G1315">IF(B1315="","",IFERROR(XLOOKUP(B1315,DATA!$B$4:$B$2103,DATA!$L$4:$L$2103,"",0,1),""))</f>
        <v>UND</v>
      </c>
      <c r="H1315" s="52">
        <f t="array" ref="H1315">IF(B1315="","",IFERROR(XLOOKUP(B1315,DATA!$B$4:$B$2103,DATA!$E$4:$E$2103,0,0,1),0))</f>
        <v>5</v>
      </c>
      <c r="I1315" s="53">
        <f t="array" ref="I1315">IF(B1315="","",IFERROR(XLOOKUP(B1315,DATA!$B$4:$B$2103,DATA!$F$4:$F$2103,0,0,1),0))</f>
        <v>30925.13</v>
      </c>
      <c r="J1315" s="53">
        <f t="shared" si="1"/>
        <v>154625.65</v>
      </c>
      <c r="K1315" s="52">
        <f t="array" ref="K1315">IF(B1315="","",IFERROR(XLOOKUP(B1315,DATA!$B$4:$B$2103,DATA!$N$4:$N$2103,0,0,1),0))</f>
        <v>107</v>
      </c>
      <c r="L1315" s="86">
        <f t="shared" si="2"/>
        <v>0.2931506849</v>
      </c>
      <c r="M1315" s="52">
        <f t="array" ref="M1315">IF(B1315="","",IFERROR(XLOOKUP(B1315,DATA!$B$4:$B$2103,DATA!$P$4:$P$2103,0,0,1),0))</f>
        <v>0</v>
      </c>
      <c r="N1315" s="52">
        <f t="shared" si="3"/>
        <v>1</v>
      </c>
      <c r="O1315" s="52">
        <f t="shared" si="4"/>
        <v>3</v>
      </c>
      <c r="P1315" s="52">
        <f t="shared" si="5"/>
        <v>17</v>
      </c>
      <c r="Q1315" s="52" t="str">
        <f t="shared" si="6"/>
        <v>PRECAUCION</v>
      </c>
      <c r="R1315" s="52" t="str">
        <f t="shared" si="7"/>
        <v>MONITOREAR 48H</v>
      </c>
      <c r="S1315" s="52">
        <f t="shared" si="8"/>
        <v>0</v>
      </c>
      <c r="T1315" s="53">
        <f t="shared" si="9"/>
        <v>0</v>
      </c>
      <c r="U1315" s="52" t="str">
        <f t="array" ref="U1315">IF(B1315="","",IFERROR(XLOOKUP(B1315,DATA!$B$4:$B$2103,DATA!$M$4:$M$2103,"",0,1),""))</f>
        <v>A</v>
      </c>
      <c r="V1315" s="52" t="str">
        <f t="array" ref="V1315">IF(B1315="","",IFERROR(XLOOKUP(B1315,DATA!$B$4:$B$2103,DATA!$X$4:$X$2103,"",0,1),""))</f>
        <v>SU01F0103</v>
      </c>
      <c r="W1315" s="52" t="str">
        <f t="array" ref="W1315">IF(B1315="","",IFERROR(XLOOKUP(B1315,DATA!$B$4:$B$2103,DATA!$H$4:$H$2103,"",0,1),""))</f>
        <v>CARROCERIA</v>
      </c>
      <c r="X1315" s="52" t="str">
        <f t="shared" si="10"/>
        <v>2-ALTA</v>
      </c>
      <c r="Y1315" s="87" t="str">
        <f t="shared" si="11"/>
        <v/>
      </c>
      <c r="Z1315" s="52" t="str">
        <f t="shared" si="12"/>
        <v/>
      </c>
    </row>
    <row r="1316" ht="15.75" customHeight="1">
      <c r="B1316" s="47">
        <f>IF(DATA!B1316="","",DATA!B1316)</f>
        <v>80120101</v>
      </c>
      <c r="C1316" s="47">
        <f t="array" ref="C1316">IF(B1316="","",IFERROR(XLOOKUP(B1316,DATA!$B$4:$B$2103,DATA!$D$4:$D$2103,"",0,1),""))</f>
        <v>225</v>
      </c>
      <c r="D1316" s="47" t="str">
        <f t="array" ref="D1316">IF(B1316="","",IFERROR(XLOOKUP(B1316,DATA!$B$4:$B$2103,DATA!$C$4:$C$2103,"",0,1),""))</f>
        <v>VASO RIGIDO PPS PEQUEÑO 180 ML</v>
      </c>
      <c r="E1316" s="47">
        <f t="array" ref="E1316">IF(B1316="","",IFERROR(XLOOKUP(B1316,DATA!$B$4:$B$2103,DATA!$W$4:$W$2103,"",0,1),""))</f>
        <v>900449648</v>
      </c>
      <c r="F1316" s="47" t="str">
        <f t="array" ref="F1316">IF(B1316="","",IFERROR(XLOOKUP(E1316,PROVEEDORES!$A$2:$A$200,PROVEEDORES!$B$2:$B$200,"NO ENCONTRADO",0,1),""))</f>
        <v>SUMILOGISTICA S.A.S.</v>
      </c>
      <c r="G1316" s="47" t="str">
        <f t="array" ref="G1316">IF(B1316="","",IFERROR(XLOOKUP(B1316,DATA!$B$4:$B$2103,DATA!$L$4:$L$2103,"",0,1),""))</f>
        <v>UND</v>
      </c>
      <c r="H1316" s="47">
        <f t="array" ref="H1316">IF(B1316="","",IFERROR(XLOOKUP(B1316,DATA!$B$4:$B$2103,DATA!$E$4:$E$2103,0,0,1),0))</f>
        <v>0</v>
      </c>
      <c r="I1316" s="48">
        <f t="array" ref="I1316">IF(B1316="","",IFERROR(XLOOKUP(B1316,DATA!$B$4:$B$2103,DATA!$F$4:$F$2103,0,0,1),0))</f>
        <v>18815</v>
      </c>
      <c r="J1316" s="48">
        <f t="shared" si="1"/>
        <v>0</v>
      </c>
      <c r="K1316" s="47">
        <f t="array" ref="K1316">IF(B1316="","",IFERROR(XLOOKUP(B1316,DATA!$B$4:$B$2103,DATA!$N$4:$N$2103,0,0,1),0))</f>
        <v>4</v>
      </c>
      <c r="L1316" s="85">
        <f t="shared" si="2"/>
        <v>0.01095890411</v>
      </c>
      <c r="M1316" s="47">
        <f t="array" ref="M1316">IF(B1316="","",IFERROR(XLOOKUP(B1316,DATA!$B$4:$B$2103,DATA!$P$4:$P$2103,0,0,1),0))</f>
        <v>0</v>
      </c>
      <c r="N1316" s="47">
        <f t="shared" si="3"/>
        <v>0</v>
      </c>
      <c r="O1316" s="47">
        <f t="shared" si="4"/>
        <v>0</v>
      </c>
      <c r="P1316" s="47">
        <f t="shared" si="5"/>
        <v>0</v>
      </c>
      <c r="Q1316" s="47" t="str">
        <f t="shared" si="6"/>
        <v>CRITICO</v>
      </c>
      <c r="R1316" s="47" t="str">
        <f t="shared" si="7"/>
        <v>PEDIR INMEDIATAMENTE</v>
      </c>
      <c r="S1316" s="47">
        <f t="shared" si="8"/>
        <v>0</v>
      </c>
      <c r="T1316" s="48">
        <f t="shared" si="9"/>
        <v>0</v>
      </c>
      <c r="U1316" s="47" t="str">
        <f t="array" ref="U1316">IF(B1316="","",IFERROR(XLOOKUP(B1316,DATA!$B$4:$B$2103,DATA!$M$4:$M$2103,"",0,1),""))</f>
        <v>A</v>
      </c>
      <c r="V1316" s="47" t="str">
        <f t="array" ref="V1316">IF(B1316="","",IFERROR(XLOOKUP(B1316,DATA!$B$4:$B$2103,DATA!$X$4:$X$2103,"",0,1),""))</f>
        <v>SU01E0103</v>
      </c>
      <c r="W1316" s="47" t="str">
        <f t="array" ref="W1316">IF(B1316="","",IFERROR(XLOOKUP(B1316,DATA!$B$4:$B$2103,DATA!$H$4:$H$2103,"",0,1),""))</f>
        <v>CARROCERIA</v>
      </c>
      <c r="X1316" s="47" t="str">
        <f t="shared" si="10"/>
        <v>1-MAXIMA</v>
      </c>
      <c r="Y1316" s="65">
        <f t="shared" si="11"/>
        <v>4.01316</v>
      </c>
      <c r="Z1316" s="47">
        <f t="shared" si="12"/>
        <v>80120101</v>
      </c>
    </row>
    <row r="1317" ht="15.75" customHeight="1">
      <c r="B1317" s="52">
        <f>IF(DATA!B1317="","",DATA!B1317)</f>
        <v>80120102</v>
      </c>
      <c r="C1317" s="52" t="str">
        <f t="array" ref="C1317">IF(B1317="","",IFERROR(XLOOKUP(B1317,DATA!$B$4:$B$2103,DATA!$D$4:$D$2103,"",0,1),""))</f>
        <v>CA1002</v>
      </c>
      <c r="D1317" s="52" t="str">
        <f t="array" ref="D1317">IF(B1317="","",IFERROR(XLOOKUP(B1317,DATA!$B$4:$B$2103,DATA!$C$4:$C$2103,"",0,1),""))</f>
        <v>AVISOS LATERALES NUMERO 0</v>
      </c>
      <c r="E1317" s="52">
        <f t="array" ref="E1317">IF(B1317="","",IFERROR(XLOOKUP(B1317,DATA!$B$4:$B$2103,DATA!$W$4:$W$2103,"",0,1),""))</f>
        <v>830129239</v>
      </c>
      <c r="F1317" s="52" t="str">
        <f t="array" ref="F1317">IF(B1317="","",IFERROR(XLOOKUP(E1317,PROVEEDORES!$A$2:$A$200,PROVEEDORES!$B$2:$B$200,"NO ENCONTRADO",0,1),""))</f>
        <v>INDUSTRIAS GRAFICAS Y TERMOPLASTICAS SAS</v>
      </c>
      <c r="G1317" s="52" t="str">
        <f t="array" ref="G1317">IF(B1317="","",IFERROR(XLOOKUP(B1317,DATA!$B$4:$B$2103,DATA!$L$4:$L$2103,"",0,1),""))</f>
        <v>UND</v>
      </c>
      <c r="H1317" s="52">
        <f t="array" ref="H1317">IF(B1317="","",IFERROR(XLOOKUP(B1317,DATA!$B$4:$B$2103,DATA!$E$4:$E$2103,0,0,1),0))</f>
        <v>11</v>
      </c>
      <c r="I1317" s="53">
        <f t="array" ref="I1317">IF(B1317="","",IFERROR(XLOOKUP(B1317,DATA!$B$4:$B$2103,DATA!$F$4:$F$2103,0,0,1),0))</f>
        <v>1785</v>
      </c>
      <c r="J1317" s="53">
        <f t="shared" si="1"/>
        <v>19635</v>
      </c>
      <c r="K1317" s="52">
        <f t="array" ref="K1317">IF(B1317="","",IFERROR(XLOOKUP(B1317,DATA!$B$4:$B$2103,DATA!$N$4:$N$2103,0,0,1),0))</f>
        <v>388</v>
      </c>
      <c r="L1317" s="86">
        <f t="shared" si="2"/>
        <v>1.063013699</v>
      </c>
      <c r="M1317" s="52">
        <f t="array" ref="M1317">IF(B1317="","",IFERROR(XLOOKUP(B1317,DATA!$B$4:$B$2103,DATA!$P$4:$P$2103,0,0,1),0))</f>
        <v>0</v>
      </c>
      <c r="N1317" s="52">
        <f t="shared" si="3"/>
        <v>4</v>
      </c>
      <c r="O1317" s="52">
        <f t="shared" si="4"/>
        <v>11</v>
      </c>
      <c r="P1317" s="52">
        <f t="shared" si="5"/>
        <v>10</v>
      </c>
      <c r="Q1317" s="52" t="str">
        <f t="shared" si="6"/>
        <v>REORDEN INMEDIATO</v>
      </c>
      <c r="R1317" s="52" t="str">
        <f t="shared" si="7"/>
        <v>GENERAR OC EN 24H</v>
      </c>
      <c r="S1317" s="52">
        <f t="shared" si="8"/>
        <v>0</v>
      </c>
      <c r="T1317" s="53">
        <f t="shared" si="9"/>
        <v>0</v>
      </c>
      <c r="U1317" s="52" t="str">
        <f t="array" ref="U1317">IF(B1317="","",IFERROR(XLOOKUP(B1317,DATA!$B$4:$B$2103,DATA!$M$4:$M$2103,"",0,1),""))</f>
        <v>A</v>
      </c>
      <c r="V1317" s="52" t="str">
        <f t="array" ref="V1317">IF(B1317="","",IFERROR(XLOOKUP(B1317,DATA!$B$4:$B$2103,DATA!$X$4:$X$2103,"",0,1),""))</f>
        <v>SU01D0302</v>
      </c>
      <c r="W1317" s="52" t="str">
        <f t="array" ref="W1317">IF(B1317="","",IFERROR(XLOOKUP(B1317,DATA!$B$4:$B$2103,DATA!$H$4:$H$2103,"",0,1),""))</f>
        <v>CARROCERIA</v>
      </c>
      <c r="X1317" s="52" t="str">
        <f t="shared" si="10"/>
        <v>2-ALTA</v>
      </c>
      <c r="Y1317" s="87" t="str">
        <f t="shared" si="11"/>
        <v/>
      </c>
      <c r="Z1317" s="52" t="str">
        <f t="shared" si="12"/>
        <v/>
      </c>
    </row>
    <row r="1318" ht="15.75" customHeight="1">
      <c r="B1318" s="47">
        <f>IF(DATA!B1318="","",DATA!B1318)</f>
        <v>80120103</v>
      </c>
      <c r="C1318" s="47" t="str">
        <f t="array" ref="C1318">IF(B1318="","",IFERROR(XLOOKUP(B1318,DATA!$B$4:$B$2103,DATA!$D$4:$D$2103,"",0,1),""))</f>
        <v>CA1003</v>
      </c>
      <c r="D1318" s="47" t="str">
        <f t="array" ref="D1318">IF(B1318="","",IFERROR(XLOOKUP(B1318,DATA!$B$4:$B$2103,DATA!$C$4:$C$2103,"",0,1),""))</f>
        <v>AVISOS LATERALES NUMERO 1</v>
      </c>
      <c r="E1318" s="47">
        <f t="array" ref="E1318">IF(B1318="","",IFERROR(XLOOKUP(B1318,DATA!$B$4:$B$2103,DATA!$W$4:$W$2103,"",0,1),""))</f>
        <v>830129239</v>
      </c>
      <c r="F1318" s="47" t="str">
        <f t="array" ref="F1318">IF(B1318="","",IFERROR(XLOOKUP(E1318,PROVEEDORES!$A$2:$A$200,PROVEEDORES!$B$2:$B$200,"NO ENCONTRADO",0,1),""))</f>
        <v>INDUSTRIAS GRAFICAS Y TERMOPLASTICAS SAS</v>
      </c>
      <c r="G1318" s="47" t="str">
        <f t="array" ref="G1318">IF(B1318="","",IFERROR(XLOOKUP(B1318,DATA!$B$4:$B$2103,DATA!$L$4:$L$2103,"",0,1),""))</f>
        <v>UND</v>
      </c>
      <c r="H1318" s="47">
        <f t="array" ref="H1318">IF(B1318="","",IFERROR(XLOOKUP(B1318,DATA!$B$4:$B$2103,DATA!$E$4:$E$2103,0,0,1),0))</f>
        <v>4</v>
      </c>
      <c r="I1318" s="48">
        <f t="array" ref="I1318">IF(B1318="","",IFERROR(XLOOKUP(B1318,DATA!$B$4:$B$2103,DATA!$F$4:$F$2103,0,0,1),0))</f>
        <v>1785</v>
      </c>
      <c r="J1318" s="48">
        <f t="shared" si="1"/>
        <v>7140</v>
      </c>
      <c r="K1318" s="47">
        <f t="array" ref="K1318">IF(B1318="","",IFERROR(XLOOKUP(B1318,DATA!$B$4:$B$2103,DATA!$N$4:$N$2103,0,0,1),0))</f>
        <v>715</v>
      </c>
      <c r="L1318" s="85">
        <f t="shared" si="2"/>
        <v>1.95890411</v>
      </c>
      <c r="M1318" s="47">
        <f t="array" ref="M1318">IF(B1318="","",IFERROR(XLOOKUP(B1318,DATA!$B$4:$B$2103,DATA!$P$4:$P$2103,0,0,1),0))</f>
        <v>0</v>
      </c>
      <c r="N1318" s="47">
        <f t="shared" si="3"/>
        <v>7</v>
      </c>
      <c r="O1318" s="47">
        <f t="shared" si="4"/>
        <v>21</v>
      </c>
      <c r="P1318" s="47">
        <f t="shared" si="5"/>
        <v>2</v>
      </c>
      <c r="Q1318" s="47" t="str">
        <f t="shared" si="6"/>
        <v>REORDEN INMEDIATO</v>
      </c>
      <c r="R1318" s="47" t="str">
        <f t="shared" si="7"/>
        <v>GENERAR OC EN 24H</v>
      </c>
      <c r="S1318" s="47">
        <f t="shared" si="8"/>
        <v>17</v>
      </c>
      <c r="T1318" s="48">
        <f t="shared" si="9"/>
        <v>30345</v>
      </c>
      <c r="U1318" s="47" t="str">
        <f t="array" ref="U1318">IF(B1318="","",IFERROR(XLOOKUP(B1318,DATA!$B$4:$B$2103,DATA!$M$4:$M$2103,"",0,1),""))</f>
        <v>A</v>
      </c>
      <c r="V1318" s="47" t="str">
        <f t="array" ref="V1318">IF(B1318="","",IFERROR(XLOOKUP(B1318,DATA!$B$4:$B$2103,DATA!$X$4:$X$2103,"",0,1),""))</f>
        <v>SU01D0302</v>
      </c>
      <c r="W1318" s="47" t="str">
        <f t="array" ref="W1318">IF(B1318="","",IFERROR(XLOOKUP(B1318,DATA!$B$4:$B$2103,DATA!$H$4:$H$2103,"",0,1),""))</f>
        <v>CARROCERIA</v>
      </c>
      <c r="X1318" s="47" t="str">
        <f t="shared" si="10"/>
        <v>2-ALTA</v>
      </c>
      <c r="Y1318" s="65" t="str">
        <f t="shared" si="11"/>
        <v/>
      </c>
      <c r="Z1318" s="47" t="str">
        <f t="shared" si="12"/>
        <v/>
      </c>
    </row>
    <row r="1319" ht="15.75" customHeight="1">
      <c r="B1319" s="52">
        <f>IF(DATA!B1319="","",DATA!B1319)</f>
        <v>80120104</v>
      </c>
      <c r="C1319" s="52" t="str">
        <f t="array" ref="C1319">IF(B1319="","",IFERROR(XLOOKUP(B1319,DATA!$B$4:$B$2103,DATA!$D$4:$D$2103,"",0,1),""))</f>
        <v>CA1005</v>
      </c>
      <c r="D1319" s="52" t="str">
        <f t="array" ref="D1319">IF(B1319="","",IFERROR(XLOOKUP(B1319,DATA!$B$4:$B$2103,DATA!$C$4:$C$2103,"",0,1),""))</f>
        <v>AVISOS LATERALES NUMERO 3</v>
      </c>
      <c r="E1319" s="52">
        <f t="array" ref="E1319">IF(B1319="","",IFERROR(XLOOKUP(B1319,DATA!$B$4:$B$2103,DATA!$W$4:$W$2103,"",0,1),""))</f>
        <v>830129239</v>
      </c>
      <c r="F1319" s="52" t="str">
        <f t="array" ref="F1319">IF(B1319="","",IFERROR(XLOOKUP(E1319,PROVEEDORES!$A$2:$A$200,PROVEEDORES!$B$2:$B$200,"NO ENCONTRADO",0,1),""))</f>
        <v>INDUSTRIAS GRAFICAS Y TERMOPLASTICAS SAS</v>
      </c>
      <c r="G1319" s="52" t="str">
        <f t="array" ref="G1319">IF(B1319="","",IFERROR(XLOOKUP(B1319,DATA!$B$4:$B$2103,DATA!$L$4:$L$2103,"",0,1),""))</f>
        <v>UND</v>
      </c>
      <c r="H1319" s="52">
        <f t="array" ref="H1319">IF(B1319="","",IFERROR(XLOOKUP(B1319,DATA!$B$4:$B$2103,DATA!$E$4:$E$2103,0,0,1),0))</f>
        <v>7</v>
      </c>
      <c r="I1319" s="53">
        <f t="array" ref="I1319">IF(B1319="","",IFERROR(XLOOKUP(B1319,DATA!$B$4:$B$2103,DATA!$F$4:$F$2103,0,0,1),0))</f>
        <v>1785</v>
      </c>
      <c r="J1319" s="53">
        <f t="shared" si="1"/>
        <v>12495</v>
      </c>
      <c r="K1319" s="52">
        <f t="array" ref="K1319">IF(B1319="","",IFERROR(XLOOKUP(B1319,DATA!$B$4:$B$2103,DATA!$N$4:$N$2103,0,0,1),0))</f>
        <v>155</v>
      </c>
      <c r="L1319" s="86">
        <f t="shared" si="2"/>
        <v>0.4246575342</v>
      </c>
      <c r="M1319" s="52">
        <f t="array" ref="M1319">IF(B1319="","",IFERROR(XLOOKUP(B1319,DATA!$B$4:$B$2103,DATA!$P$4:$P$2103,0,0,1),0))</f>
        <v>0</v>
      </c>
      <c r="N1319" s="52">
        <f t="shared" si="3"/>
        <v>1</v>
      </c>
      <c r="O1319" s="52">
        <f t="shared" si="4"/>
        <v>4</v>
      </c>
      <c r="P1319" s="52">
        <f t="shared" si="5"/>
        <v>16</v>
      </c>
      <c r="Q1319" s="52" t="str">
        <f t="shared" si="6"/>
        <v>PRECAUCION</v>
      </c>
      <c r="R1319" s="52" t="str">
        <f t="shared" si="7"/>
        <v>MONITOREAR 48H</v>
      </c>
      <c r="S1319" s="52">
        <f t="shared" si="8"/>
        <v>0</v>
      </c>
      <c r="T1319" s="53">
        <f t="shared" si="9"/>
        <v>0</v>
      </c>
      <c r="U1319" s="52" t="str">
        <f t="array" ref="U1319">IF(B1319="","",IFERROR(XLOOKUP(B1319,DATA!$B$4:$B$2103,DATA!$M$4:$M$2103,"",0,1),""))</f>
        <v>A</v>
      </c>
      <c r="V1319" s="52" t="str">
        <f t="array" ref="V1319">IF(B1319="","",IFERROR(XLOOKUP(B1319,DATA!$B$4:$B$2103,DATA!$X$4:$X$2103,"",0,1),""))</f>
        <v>SU01D0302</v>
      </c>
      <c r="W1319" s="52" t="str">
        <f t="array" ref="W1319">IF(B1319="","",IFERROR(XLOOKUP(B1319,DATA!$B$4:$B$2103,DATA!$H$4:$H$2103,"",0,1),""))</f>
        <v>CARROCERIA</v>
      </c>
      <c r="X1319" s="52" t="str">
        <f t="shared" si="10"/>
        <v>2-ALTA</v>
      </c>
      <c r="Y1319" s="87" t="str">
        <f t="shared" si="11"/>
        <v/>
      </c>
      <c r="Z1319" s="52" t="str">
        <f t="shared" si="12"/>
        <v/>
      </c>
    </row>
    <row r="1320" ht="15.75" customHeight="1">
      <c r="B1320" s="47">
        <f>IF(DATA!B1320="","",DATA!B1320)</f>
        <v>80120105</v>
      </c>
      <c r="C1320" s="47" t="str">
        <f t="array" ref="C1320">IF(B1320="","",IFERROR(XLOOKUP(B1320,DATA!$B$4:$B$2103,DATA!$D$4:$D$2103,"",0,1),""))</f>
        <v>CA1008</v>
      </c>
      <c r="D1320" s="47" t="str">
        <f t="array" ref="D1320">IF(B1320="","",IFERROR(XLOOKUP(B1320,DATA!$B$4:$B$2103,DATA!$C$4:$C$2103,"",0,1),""))</f>
        <v>AVISOS LATERALES NUMERO 6 Y 9</v>
      </c>
      <c r="E1320" s="47">
        <f t="array" ref="E1320">IF(B1320="","",IFERROR(XLOOKUP(B1320,DATA!$B$4:$B$2103,DATA!$W$4:$W$2103,"",0,1),""))</f>
        <v>830129239</v>
      </c>
      <c r="F1320" s="47" t="str">
        <f t="array" ref="F1320">IF(B1320="","",IFERROR(XLOOKUP(E1320,PROVEEDORES!$A$2:$A$200,PROVEEDORES!$B$2:$B$200,"NO ENCONTRADO",0,1),""))</f>
        <v>INDUSTRIAS GRAFICAS Y TERMOPLASTICAS SAS</v>
      </c>
      <c r="G1320" s="47" t="str">
        <f t="array" ref="G1320">IF(B1320="","",IFERROR(XLOOKUP(B1320,DATA!$B$4:$B$2103,DATA!$L$4:$L$2103,"",0,1),""))</f>
        <v>UND</v>
      </c>
      <c r="H1320" s="47">
        <f t="array" ref="H1320">IF(B1320="","",IFERROR(XLOOKUP(B1320,DATA!$B$4:$B$2103,DATA!$E$4:$E$2103,0,0,1),0))</f>
        <v>12</v>
      </c>
      <c r="I1320" s="48">
        <f t="array" ref="I1320">IF(B1320="","",IFERROR(XLOOKUP(B1320,DATA!$B$4:$B$2103,DATA!$F$4:$F$2103,0,0,1),0))</f>
        <v>1785</v>
      </c>
      <c r="J1320" s="48">
        <f t="shared" si="1"/>
        <v>21420</v>
      </c>
      <c r="K1320" s="47">
        <f t="array" ref="K1320">IF(B1320="","",IFERROR(XLOOKUP(B1320,DATA!$B$4:$B$2103,DATA!$N$4:$N$2103,0,0,1),0))</f>
        <v>226</v>
      </c>
      <c r="L1320" s="85">
        <f t="shared" si="2"/>
        <v>0.6191780822</v>
      </c>
      <c r="M1320" s="47">
        <f t="array" ref="M1320">IF(B1320="","",IFERROR(XLOOKUP(B1320,DATA!$B$4:$B$2103,DATA!$P$4:$P$2103,0,0,1),0))</f>
        <v>0</v>
      </c>
      <c r="N1320" s="47">
        <f t="shared" si="3"/>
        <v>2</v>
      </c>
      <c r="O1320" s="47">
        <f t="shared" si="4"/>
        <v>6</v>
      </c>
      <c r="P1320" s="47">
        <f t="shared" si="5"/>
        <v>19</v>
      </c>
      <c r="Q1320" s="47" t="str">
        <f t="shared" si="6"/>
        <v>PRECAUCION</v>
      </c>
      <c r="R1320" s="47" t="str">
        <f t="shared" si="7"/>
        <v>MONITOREAR 48H</v>
      </c>
      <c r="S1320" s="47">
        <f t="shared" si="8"/>
        <v>0</v>
      </c>
      <c r="T1320" s="48">
        <f t="shared" si="9"/>
        <v>0</v>
      </c>
      <c r="U1320" s="47" t="str">
        <f t="array" ref="U1320">IF(B1320="","",IFERROR(XLOOKUP(B1320,DATA!$B$4:$B$2103,DATA!$M$4:$M$2103,"",0,1),""))</f>
        <v>A</v>
      </c>
      <c r="V1320" s="47" t="str">
        <f t="array" ref="V1320">IF(B1320="","",IFERROR(XLOOKUP(B1320,DATA!$B$4:$B$2103,DATA!$X$4:$X$2103,"",0,1),""))</f>
        <v>SU01D0302</v>
      </c>
      <c r="W1320" s="47" t="str">
        <f t="array" ref="W1320">IF(B1320="","",IFERROR(XLOOKUP(B1320,DATA!$B$4:$B$2103,DATA!$H$4:$H$2103,"",0,1),""))</f>
        <v>CARROCERIA</v>
      </c>
      <c r="X1320" s="47" t="str">
        <f t="shared" si="10"/>
        <v>2-ALTA</v>
      </c>
      <c r="Y1320" s="65" t="str">
        <f t="shared" si="11"/>
        <v/>
      </c>
      <c r="Z1320" s="47" t="str">
        <f t="shared" si="12"/>
        <v/>
      </c>
    </row>
    <row r="1321" ht="15.75" customHeight="1">
      <c r="B1321" s="52">
        <f>IF(DATA!B1321="","",DATA!B1321)</f>
        <v>80120106</v>
      </c>
      <c r="C1321" s="52">
        <f t="array" ref="C1321">IF(B1321="","",IFERROR(XLOOKUP(B1321,DATA!$B$4:$B$2103,DATA!$D$4:$D$2103,"",0,1),""))</f>
        <v>400</v>
      </c>
      <c r="D1321" s="52" t="str">
        <f t="array" ref="D1321">IF(B1321="","",IFERROR(XLOOKUP(B1321,DATA!$B$4:$B$2103,DATA!$C$4:$C$2103,"",0,1),""))</f>
        <v>BROCHA 3"</v>
      </c>
      <c r="E1321" s="52">
        <f t="array" ref="E1321">IF(B1321="","",IFERROR(XLOOKUP(B1321,DATA!$B$4:$B$2103,DATA!$W$4:$W$2103,"",0,1),""))</f>
        <v>900449648</v>
      </c>
      <c r="F1321" s="52" t="str">
        <f t="array" ref="F1321">IF(B1321="","",IFERROR(XLOOKUP(E1321,PROVEEDORES!$A$2:$A$200,PROVEEDORES!$B$2:$B$200,"NO ENCONTRADO",0,1),""))</f>
        <v>SUMILOGISTICA S.A.S.</v>
      </c>
      <c r="G1321" s="52" t="str">
        <f t="array" ref="G1321">IF(B1321="","",IFERROR(XLOOKUP(B1321,DATA!$B$4:$B$2103,DATA!$L$4:$L$2103,"",0,1),""))</f>
        <v>UND</v>
      </c>
      <c r="H1321" s="52">
        <f t="array" ref="H1321">IF(B1321="","",IFERROR(XLOOKUP(B1321,DATA!$B$4:$B$2103,DATA!$E$4:$E$2103,0,0,1),0))</f>
        <v>26</v>
      </c>
      <c r="I1321" s="53">
        <f t="array" ref="I1321">IF(B1321="","",IFERROR(XLOOKUP(B1321,DATA!$B$4:$B$2103,DATA!$F$4:$F$2103,0,0,1),0))</f>
        <v>8078.541</v>
      </c>
      <c r="J1321" s="53">
        <f t="shared" si="1"/>
        <v>210042.066</v>
      </c>
      <c r="K1321" s="52">
        <f t="array" ref="K1321">IF(B1321="","",IFERROR(XLOOKUP(B1321,DATA!$B$4:$B$2103,DATA!$N$4:$N$2103,0,0,1),0))</f>
        <v>412</v>
      </c>
      <c r="L1321" s="86">
        <f t="shared" si="2"/>
        <v>1.128767123</v>
      </c>
      <c r="M1321" s="52">
        <f t="array" ref="M1321">IF(B1321="","",IFERROR(XLOOKUP(B1321,DATA!$B$4:$B$2103,DATA!$P$4:$P$2103,0,0,1),0))</f>
        <v>0</v>
      </c>
      <c r="N1321" s="52">
        <f t="shared" si="3"/>
        <v>4</v>
      </c>
      <c r="O1321" s="52">
        <f t="shared" si="4"/>
        <v>12</v>
      </c>
      <c r="P1321" s="52">
        <f t="shared" si="5"/>
        <v>23</v>
      </c>
      <c r="Q1321" s="52" t="str">
        <f t="shared" si="6"/>
        <v>OPTIMO</v>
      </c>
      <c r="R1321" s="52" t="str">
        <f t="shared" si="7"/>
        <v>NIVEL OPTIMO</v>
      </c>
      <c r="S1321" s="52">
        <f t="shared" si="8"/>
        <v>0</v>
      </c>
      <c r="T1321" s="53">
        <f t="shared" si="9"/>
        <v>0</v>
      </c>
      <c r="U1321" s="52" t="str">
        <f t="array" ref="U1321">IF(B1321="","",IFERROR(XLOOKUP(B1321,DATA!$B$4:$B$2103,DATA!$M$4:$M$2103,"",0,1),""))</f>
        <v>A</v>
      </c>
      <c r="V1321" s="52" t="str">
        <f t="array" ref="V1321">IF(B1321="","",IFERROR(XLOOKUP(B1321,DATA!$B$4:$B$2103,DATA!$X$4:$X$2103,"",0,1),""))</f>
        <v>SU01D0203</v>
      </c>
      <c r="W1321" s="52" t="str">
        <f t="array" ref="W1321">IF(B1321="","",IFERROR(XLOOKUP(B1321,DATA!$B$4:$B$2103,DATA!$H$4:$H$2103,"",0,1),""))</f>
        <v>CARROCERIA</v>
      </c>
      <c r="X1321" s="52" t="str">
        <f t="shared" si="10"/>
        <v>2-ALTA</v>
      </c>
      <c r="Y1321" s="87" t="str">
        <f t="shared" si="11"/>
        <v/>
      </c>
      <c r="Z1321" s="52" t="str">
        <f t="shared" si="12"/>
        <v/>
      </c>
    </row>
    <row r="1322" ht="15.75" customHeight="1">
      <c r="B1322" s="47">
        <f>IF(DATA!B1322="","",DATA!B1322)</f>
        <v>80120107</v>
      </c>
      <c r="C1322" s="47">
        <f t="array" ref="C1322">IF(B1322="","",IFERROR(XLOOKUP(B1322,DATA!$B$4:$B$2103,DATA!$D$4:$D$2103,"",0,1),""))</f>
        <v>115</v>
      </c>
      <c r="D1322" s="47" t="str">
        <f t="array" ref="D1322">IF(B1322="","",IFERROR(XLOOKUP(B1322,DATA!$B$4:$B$2103,DATA!$C$4:$C$2103,"",0,1),""))</f>
        <v>CHROMASURFACER WHITE PRIMER VSI FONDO 4401S</v>
      </c>
      <c r="E1322" s="47">
        <f t="array" ref="E1322">IF(B1322="","",IFERROR(XLOOKUP(B1322,DATA!$B$4:$B$2103,DATA!$W$4:$W$2103,"",0,1),""))</f>
        <v>900449648</v>
      </c>
      <c r="F1322" s="47" t="str">
        <f t="array" ref="F1322">IF(B1322="","",IFERROR(XLOOKUP(E1322,PROVEEDORES!$A$2:$A$200,PROVEEDORES!$B$2:$B$200,"NO ENCONTRADO",0,1),""))</f>
        <v>SUMILOGISTICA S.A.S.</v>
      </c>
      <c r="G1322" s="47" t="str">
        <f t="array" ref="G1322">IF(B1322="","",IFERROR(XLOOKUP(B1322,DATA!$B$4:$B$2103,DATA!$L$4:$L$2103,"",0,1),""))</f>
        <v>UND</v>
      </c>
      <c r="H1322" s="47">
        <f t="array" ref="H1322">IF(B1322="","",IFERROR(XLOOKUP(B1322,DATA!$B$4:$B$2103,DATA!$E$4:$E$2103,0,0,1),0))</f>
        <v>0</v>
      </c>
      <c r="I1322" s="48">
        <f t="array" ref="I1322">IF(B1322="","",IFERROR(XLOOKUP(B1322,DATA!$B$4:$B$2103,DATA!$F$4:$F$2103,0,0,1),0))</f>
        <v>337067.5</v>
      </c>
      <c r="J1322" s="48">
        <f t="shared" si="1"/>
        <v>0</v>
      </c>
      <c r="K1322" s="47">
        <f t="array" ref="K1322">IF(B1322="","",IFERROR(XLOOKUP(B1322,DATA!$B$4:$B$2103,DATA!$N$4:$N$2103,0,0,1),0))</f>
        <v>30</v>
      </c>
      <c r="L1322" s="85">
        <f t="shared" si="2"/>
        <v>0.08219178082</v>
      </c>
      <c r="M1322" s="47">
        <f t="array" ref="M1322">IF(B1322="","",IFERROR(XLOOKUP(B1322,DATA!$B$4:$B$2103,DATA!$P$4:$P$2103,0,0,1),0))</f>
        <v>0</v>
      </c>
      <c r="N1322" s="47">
        <f t="shared" si="3"/>
        <v>0</v>
      </c>
      <c r="O1322" s="47">
        <f t="shared" si="4"/>
        <v>1</v>
      </c>
      <c r="P1322" s="47">
        <f t="shared" si="5"/>
        <v>0</v>
      </c>
      <c r="Q1322" s="47" t="str">
        <f t="shared" si="6"/>
        <v>CRITICO</v>
      </c>
      <c r="R1322" s="47" t="str">
        <f t="shared" si="7"/>
        <v>PEDIR INMEDIATAMENTE</v>
      </c>
      <c r="S1322" s="47">
        <f t="shared" si="8"/>
        <v>1</v>
      </c>
      <c r="T1322" s="48">
        <f t="shared" si="9"/>
        <v>337067.5</v>
      </c>
      <c r="U1322" s="47" t="str">
        <f t="array" ref="U1322">IF(B1322="","",IFERROR(XLOOKUP(B1322,DATA!$B$4:$B$2103,DATA!$M$4:$M$2103,"",0,1),""))</f>
        <v>A</v>
      </c>
      <c r="V1322" s="47" t="str">
        <f t="array" ref="V1322">IF(B1322="","",IFERROR(XLOOKUP(B1322,DATA!$B$4:$B$2103,DATA!$X$4:$X$2103,"",0,1),""))</f>
        <v>SU01F0101</v>
      </c>
      <c r="W1322" s="47" t="str">
        <f t="array" ref="W1322">IF(B1322="","",IFERROR(XLOOKUP(B1322,DATA!$B$4:$B$2103,DATA!$H$4:$H$2103,"",0,1),""))</f>
        <v>CARROCERIA</v>
      </c>
      <c r="X1322" s="47" t="str">
        <f t="shared" si="10"/>
        <v>1-MAXIMA</v>
      </c>
      <c r="Y1322" s="65">
        <f t="shared" si="11"/>
        <v>30.01322</v>
      </c>
      <c r="Z1322" s="47">
        <f t="shared" si="12"/>
        <v>80120107</v>
      </c>
    </row>
    <row r="1323" ht="15.75" customHeight="1">
      <c r="B1323" s="52" t="str">
        <f>IF(DATA!B1323="","",DATA!B1323)</f>
        <v>80120107-G</v>
      </c>
      <c r="C1323" s="52">
        <f t="array" ref="C1323">IF(B1323="","",IFERROR(XLOOKUP(B1323,DATA!$B$4:$B$2103,DATA!$D$4:$D$2103,"",0,1),""))</f>
        <v>115</v>
      </c>
      <c r="D1323" s="52" t="str">
        <f t="array" ref="D1323">IF(B1323="","",IFERROR(XLOOKUP(B1323,DATA!$B$4:$B$2103,DATA!$C$4:$C$2103,"",0,1),""))</f>
        <v>CHROMASURFACER WHITE PRIMER VSI FONDO 4401S</v>
      </c>
      <c r="E1323" s="52">
        <f t="array" ref="E1323">IF(B1323="","",IFERROR(XLOOKUP(B1323,DATA!$B$4:$B$2103,DATA!$W$4:$W$2103,"",0,1),""))</f>
        <v>900449648</v>
      </c>
      <c r="F1323" s="52" t="str">
        <f t="array" ref="F1323">IF(B1323="","",IFERROR(XLOOKUP(E1323,PROVEEDORES!$A$2:$A$200,PROVEEDORES!$B$2:$B$200,"NO ENCONTRADO",0,1),""))</f>
        <v>SUMILOGISTICA S.A.S.</v>
      </c>
      <c r="G1323" s="52" t="str">
        <f t="array" ref="G1323">IF(B1323="","",IFERROR(XLOOKUP(B1323,DATA!$B$4:$B$2103,DATA!$L$4:$L$2103,"",0,1),""))</f>
        <v>GR</v>
      </c>
      <c r="H1323" s="52">
        <f t="array" ref="H1323">IF(B1323="","",IFERROR(XLOOKUP(B1323,DATA!$B$4:$B$2103,DATA!$E$4:$E$2103,0,0,1),0))</f>
        <v>12596</v>
      </c>
      <c r="I1323" s="53">
        <f t="array" ref="I1323">IF(B1323="","",IFERROR(XLOOKUP(B1323,DATA!$B$4:$B$2103,DATA!$F$4:$F$2103,0,0,1),0))</f>
        <v>65.94558</v>
      </c>
      <c r="J1323" s="53">
        <f t="shared" si="1"/>
        <v>830650.5257</v>
      </c>
      <c r="K1323" s="52">
        <f t="array" ref="K1323">IF(B1323="","",IFERROR(XLOOKUP(B1323,DATA!$B$4:$B$2103,DATA!$N$4:$N$2103,0,0,1),0))</f>
        <v>40268</v>
      </c>
      <c r="L1323" s="86">
        <f t="shared" si="2"/>
        <v>110.3232877</v>
      </c>
      <c r="M1323" s="52">
        <f t="array" ref="M1323">IF(B1323="","",IFERROR(XLOOKUP(B1323,DATA!$B$4:$B$2103,DATA!$P$4:$P$2103,0,0,1),0))</f>
        <v>0</v>
      </c>
      <c r="N1323" s="52">
        <f t="shared" si="3"/>
        <v>386</v>
      </c>
      <c r="O1323" s="52">
        <f t="shared" si="4"/>
        <v>1158</v>
      </c>
      <c r="P1323" s="52">
        <f t="shared" si="5"/>
        <v>114</v>
      </c>
      <c r="Q1323" s="52" t="str">
        <f t="shared" si="6"/>
        <v>OPTIMO</v>
      </c>
      <c r="R1323" s="52" t="str">
        <f t="shared" si="7"/>
        <v>NIVEL OPTIMO</v>
      </c>
      <c r="S1323" s="52">
        <f t="shared" si="8"/>
        <v>0</v>
      </c>
      <c r="T1323" s="53">
        <f t="shared" si="9"/>
        <v>0</v>
      </c>
      <c r="U1323" s="52" t="str">
        <f t="array" ref="U1323">IF(B1323="","",IFERROR(XLOOKUP(B1323,DATA!$B$4:$B$2103,DATA!$M$4:$M$2103,"",0,1),""))</f>
        <v>A</v>
      </c>
      <c r="V1323" s="52" t="str">
        <f t="array" ref="V1323">IF(B1323="","",IFERROR(XLOOKUP(B1323,DATA!$B$4:$B$2103,DATA!$X$4:$X$2103,"",0,1),""))</f>
        <v>SU01F0102</v>
      </c>
      <c r="W1323" s="52" t="str">
        <f t="array" ref="W1323">IF(B1323="","",IFERROR(XLOOKUP(B1323,DATA!$B$4:$B$2103,DATA!$H$4:$H$2103,"",0,1),""))</f>
        <v>CARROCERIA</v>
      </c>
      <c r="X1323" s="52" t="str">
        <f t="shared" si="10"/>
        <v>2-ALTA</v>
      </c>
      <c r="Y1323" s="87" t="str">
        <f t="shared" si="11"/>
        <v/>
      </c>
      <c r="Z1323" s="52" t="str">
        <f t="shared" si="12"/>
        <v/>
      </c>
    </row>
    <row r="1324" ht="15.75" customHeight="1">
      <c r="B1324" s="47">
        <f>IF(DATA!B1324="","",DATA!B1324)</f>
        <v>80120108</v>
      </c>
      <c r="C1324" s="47">
        <f t="array" ref="C1324">IF(B1324="","",IFERROR(XLOOKUP(B1324,DATA!$B$4:$B$2103,DATA!$D$4:$D$2103,"",0,1),""))</f>
        <v>149</v>
      </c>
      <c r="D1324" s="47" t="str">
        <f t="array" ref="D1324">IF(B1324="","",IFERROR(XLOOKUP(B1324,DATA!$B$4:$B$2103,DATA!$C$4:$C$2103,"",0,1),""))</f>
        <v>MASILLA NOVOLITE PREMIUM + CATALIZADOR 211SM</v>
      </c>
      <c r="E1324" s="47">
        <f t="array" ref="E1324">IF(B1324="","",IFERROR(XLOOKUP(B1324,DATA!$B$4:$B$2103,DATA!$W$4:$W$2103,"",0,1),""))</f>
        <v>900449648</v>
      </c>
      <c r="F1324" s="47" t="str">
        <f t="array" ref="F1324">IF(B1324="","",IFERROR(XLOOKUP(E1324,PROVEEDORES!$A$2:$A$200,PROVEEDORES!$B$2:$B$200,"NO ENCONTRADO",0,1),""))</f>
        <v>SUMILOGISTICA S.A.S.</v>
      </c>
      <c r="G1324" s="47" t="str">
        <f t="array" ref="G1324">IF(B1324="","",IFERROR(XLOOKUP(B1324,DATA!$B$4:$B$2103,DATA!$L$4:$L$2103,"",0,1),""))</f>
        <v>GL</v>
      </c>
      <c r="H1324" s="47">
        <f t="array" ref="H1324">IF(B1324="","",IFERROR(XLOOKUP(B1324,DATA!$B$4:$B$2103,DATA!$E$4:$E$2103,0,0,1),0))</f>
        <v>0</v>
      </c>
      <c r="I1324" s="48">
        <f t="array" ref="I1324">IF(B1324="","",IFERROR(XLOOKUP(B1324,DATA!$B$4:$B$2103,DATA!$F$4:$F$2103,0,0,1),0))</f>
        <v>0</v>
      </c>
      <c r="J1324" s="48">
        <f t="shared" si="1"/>
        <v>0</v>
      </c>
      <c r="K1324" s="47">
        <f t="array" ref="K1324">IF(B1324="","",IFERROR(XLOOKUP(B1324,DATA!$B$4:$B$2103,DATA!$N$4:$N$2103,0,0,1),0))</f>
        <v>38</v>
      </c>
      <c r="L1324" s="85">
        <f t="shared" si="2"/>
        <v>0.104109589</v>
      </c>
      <c r="M1324" s="47">
        <f t="array" ref="M1324">IF(B1324="","",IFERROR(XLOOKUP(B1324,DATA!$B$4:$B$2103,DATA!$P$4:$P$2103,0,0,1),0))</f>
        <v>0</v>
      </c>
      <c r="N1324" s="47">
        <f t="shared" si="3"/>
        <v>0</v>
      </c>
      <c r="O1324" s="47">
        <f t="shared" si="4"/>
        <v>1</v>
      </c>
      <c r="P1324" s="47">
        <f t="shared" si="5"/>
        <v>0</v>
      </c>
      <c r="Q1324" s="47" t="str">
        <f t="shared" si="6"/>
        <v>CRITICO</v>
      </c>
      <c r="R1324" s="47" t="str">
        <f t="shared" si="7"/>
        <v>PEDIR INMEDIATAMENTE</v>
      </c>
      <c r="S1324" s="47">
        <f t="shared" si="8"/>
        <v>1</v>
      </c>
      <c r="T1324" s="48">
        <f t="shared" si="9"/>
        <v>0</v>
      </c>
      <c r="U1324" s="47" t="str">
        <f t="array" ref="U1324">IF(B1324="","",IFERROR(XLOOKUP(B1324,DATA!$B$4:$B$2103,DATA!$M$4:$M$2103,"",0,1),""))</f>
        <v>A</v>
      </c>
      <c r="V1324" s="47" t="str">
        <f t="array" ref="V1324">IF(B1324="","",IFERROR(XLOOKUP(B1324,DATA!$B$4:$B$2103,DATA!$X$4:$X$2103,"",0,1),""))</f>
        <v>A1</v>
      </c>
      <c r="W1324" s="47" t="str">
        <f t="array" ref="W1324">IF(B1324="","",IFERROR(XLOOKUP(B1324,DATA!$B$4:$B$2103,DATA!$H$4:$H$2103,"",0,1),""))</f>
        <v>CARROCERIA</v>
      </c>
      <c r="X1324" s="47" t="str">
        <f t="shared" si="10"/>
        <v>1-MAXIMA</v>
      </c>
      <c r="Y1324" s="65">
        <f t="shared" si="11"/>
        <v>38.01324</v>
      </c>
      <c r="Z1324" s="47">
        <f t="shared" si="12"/>
        <v>80120108</v>
      </c>
    </row>
    <row r="1325" ht="15.75" customHeight="1">
      <c r="B1325" s="52" t="str">
        <f>IF(DATA!B1325="","",DATA!B1325)</f>
        <v>80120108-G</v>
      </c>
      <c r="C1325" s="52">
        <f t="array" ref="C1325">IF(B1325="","",IFERROR(XLOOKUP(B1325,DATA!$B$4:$B$2103,DATA!$D$4:$D$2103,"",0,1),""))</f>
        <v>149</v>
      </c>
      <c r="D1325" s="52" t="str">
        <f t="array" ref="D1325">IF(B1325="","",IFERROR(XLOOKUP(B1325,DATA!$B$4:$B$2103,DATA!$C$4:$C$2103,"",0,1),""))</f>
        <v>MASILLA NOVOLITE PREMIUM + CATALIZADOR 211SM</v>
      </c>
      <c r="E1325" s="52">
        <f t="array" ref="E1325">IF(B1325="","",IFERROR(XLOOKUP(B1325,DATA!$B$4:$B$2103,DATA!$W$4:$W$2103,"",0,1),""))</f>
        <v>900449648</v>
      </c>
      <c r="F1325" s="52" t="str">
        <f t="array" ref="F1325">IF(B1325="","",IFERROR(XLOOKUP(E1325,PROVEEDORES!$A$2:$A$200,PROVEEDORES!$B$2:$B$200,"NO ENCONTRADO",0,1),""))</f>
        <v>SUMILOGISTICA S.A.S.</v>
      </c>
      <c r="G1325" s="52" t="str">
        <f t="array" ref="G1325">IF(B1325="","",IFERROR(XLOOKUP(B1325,DATA!$B$4:$B$2103,DATA!$L$4:$L$2103,"",0,1),""))</f>
        <v>GR</v>
      </c>
      <c r="H1325" s="52">
        <f t="array" ref="H1325">IF(B1325="","",IFERROR(XLOOKUP(B1325,DATA!$B$4:$B$2103,DATA!$E$4:$E$2103,0,0,1),0))</f>
        <v>20000</v>
      </c>
      <c r="I1325" s="53">
        <f t="array" ref="I1325">IF(B1325="","",IFERROR(XLOOKUP(B1325,DATA!$B$4:$B$2103,DATA!$F$4:$F$2103,0,0,1),0))</f>
        <v>34.986</v>
      </c>
      <c r="J1325" s="53">
        <f t="shared" si="1"/>
        <v>699720</v>
      </c>
      <c r="K1325" s="52">
        <f t="array" ref="K1325">IF(B1325="","",IFERROR(XLOOKUP(B1325,DATA!$B$4:$B$2103,DATA!$N$4:$N$2103,0,0,1),0))</f>
        <v>1783160</v>
      </c>
      <c r="L1325" s="86">
        <f t="shared" si="2"/>
        <v>4885.369863</v>
      </c>
      <c r="M1325" s="52">
        <f t="array" ref="M1325">IF(B1325="","",IFERROR(XLOOKUP(B1325,DATA!$B$4:$B$2103,DATA!$P$4:$P$2103,0,0,1),0))</f>
        <v>0</v>
      </c>
      <c r="N1325" s="52">
        <f t="shared" si="3"/>
        <v>17099</v>
      </c>
      <c r="O1325" s="52">
        <f t="shared" si="4"/>
        <v>51297</v>
      </c>
      <c r="P1325" s="52">
        <f t="shared" si="5"/>
        <v>4</v>
      </c>
      <c r="Q1325" s="52" t="str">
        <f t="shared" si="6"/>
        <v>REORDEN INMEDIATO</v>
      </c>
      <c r="R1325" s="52" t="str">
        <f t="shared" si="7"/>
        <v>GENERAR OC EN 24H</v>
      </c>
      <c r="S1325" s="52">
        <f t="shared" si="8"/>
        <v>31297</v>
      </c>
      <c r="T1325" s="53">
        <f t="shared" si="9"/>
        <v>1094956.842</v>
      </c>
      <c r="U1325" s="52" t="str">
        <f t="array" ref="U1325">IF(B1325="","",IFERROR(XLOOKUP(B1325,DATA!$B$4:$B$2103,DATA!$M$4:$M$2103,"",0,1),""))</f>
        <v>A</v>
      </c>
      <c r="V1325" s="52" t="str">
        <f t="array" ref="V1325">IF(B1325="","",IFERROR(XLOOKUP(B1325,DATA!$B$4:$B$2103,DATA!$X$4:$X$2103,"",0,1),""))</f>
        <v>SU01F0102</v>
      </c>
      <c r="W1325" s="52" t="str">
        <f t="array" ref="W1325">IF(B1325="","",IFERROR(XLOOKUP(B1325,DATA!$B$4:$B$2103,DATA!$H$4:$H$2103,"",0,1),""))</f>
        <v>CARROCERIA</v>
      </c>
      <c r="X1325" s="52" t="str">
        <f t="shared" si="10"/>
        <v>2-ALTA</v>
      </c>
      <c r="Y1325" s="87" t="str">
        <f t="shared" si="11"/>
        <v/>
      </c>
      <c r="Z1325" s="52" t="str">
        <f t="shared" si="12"/>
        <v/>
      </c>
    </row>
    <row r="1326" ht="15.75" customHeight="1">
      <c r="B1326" s="47">
        <f>IF(DATA!B1326="","",DATA!B1326)</f>
        <v>80120109</v>
      </c>
      <c r="C1326" s="47">
        <f t="array" ref="C1326">IF(B1326="","",IFERROR(XLOOKUP(B1326,DATA!$B$4:$B$2103,DATA!$D$4:$D$2103,"",0,1),""))</f>
        <v>11397220</v>
      </c>
      <c r="D1326" s="47" t="str">
        <f t="array" ref="D1326">IF(B1326="","",IFERROR(XLOOKUP(B1326,DATA!$B$4:$B$2103,DATA!$C$4:$C$2103,"",0,1),""))</f>
        <v>VIDRIO TIPO LAGRIMA</v>
      </c>
      <c r="E1326" s="47">
        <f t="array" ref="E1326">IF(B1326="","",IFERROR(XLOOKUP(B1326,DATA!$B$4:$B$2103,DATA!$W$4:$W$2103,"",0,1),""))</f>
        <v>900922557</v>
      </c>
      <c r="F1326" s="47" t="str">
        <f t="array" ref="F1326">IF(B1326="","",IFERROR(XLOOKUP(E1326,PROVEEDORES!$A$2:$A$200,PROVEEDORES!$B$2:$B$200,"NO ENCONTRADO",0,1),""))</f>
        <v>GLOBAL VIDRIO SAS</v>
      </c>
      <c r="G1326" s="47" t="str">
        <f t="array" ref="G1326">IF(B1326="","",IFERROR(XLOOKUP(B1326,DATA!$B$4:$B$2103,DATA!$L$4:$L$2103,"",0,1),""))</f>
        <v>UND</v>
      </c>
      <c r="H1326" s="47">
        <f t="array" ref="H1326">IF(B1326="","",IFERROR(XLOOKUP(B1326,DATA!$B$4:$B$2103,DATA!$E$4:$E$2103,0,0,1),0))</f>
        <v>2</v>
      </c>
      <c r="I1326" s="48">
        <f t="array" ref="I1326">IF(B1326="","",IFERROR(XLOOKUP(B1326,DATA!$B$4:$B$2103,DATA!$F$4:$F$2103,0,0,1),0))</f>
        <v>198310.4</v>
      </c>
      <c r="J1326" s="48">
        <f t="shared" si="1"/>
        <v>396620.8</v>
      </c>
      <c r="K1326" s="47">
        <f t="array" ref="K1326">IF(B1326="","",IFERROR(XLOOKUP(B1326,DATA!$B$4:$B$2103,DATA!$N$4:$N$2103,0,0,1),0))</f>
        <v>23</v>
      </c>
      <c r="L1326" s="85">
        <f t="shared" si="2"/>
        <v>0.06301369863</v>
      </c>
      <c r="M1326" s="47">
        <f t="array" ref="M1326">IF(B1326="","",IFERROR(XLOOKUP(B1326,DATA!$B$4:$B$2103,DATA!$P$4:$P$2103,0,0,1),0))</f>
        <v>0</v>
      </c>
      <c r="N1326" s="47">
        <f t="shared" si="3"/>
        <v>0</v>
      </c>
      <c r="O1326" s="47">
        <f t="shared" si="4"/>
        <v>0</v>
      </c>
      <c r="P1326" s="47">
        <f t="shared" si="5"/>
        <v>32</v>
      </c>
      <c r="Q1326" s="47" t="str">
        <f t="shared" si="6"/>
        <v>OPTIMO</v>
      </c>
      <c r="R1326" s="47" t="str">
        <f t="shared" si="7"/>
        <v>NIVEL OPTIMO</v>
      </c>
      <c r="S1326" s="47">
        <f t="shared" si="8"/>
        <v>0</v>
      </c>
      <c r="T1326" s="48">
        <f t="shared" si="9"/>
        <v>0</v>
      </c>
      <c r="U1326" s="47" t="str">
        <f t="array" ref="U1326">IF(B1326="","",IFERROR(XLOOKUP(B1326,DATA!$B$4:$B$2103,DATA!$M$4:$M$2103,"",0,1),""))</f>
        <v>A</v>
      </c>
      <c r="V1326" s="47" t="str">
        <f t="array" ref="V1326">IF(B1326="","",IFERROR(XLOOKUP(B1326,DATA!$B$4:$B$2103,DATA!$X$4:$X$2103,"",0,1),""))</f>
        <v>AREA 2</v>
      </c>
      <c r="W1326" s="47" t="str">
        <f t="array" ref="W1326">IF(B1326="","",IFERROR(XLOOKUP(B1326,DATA!$B$4:$B$2103,DATA!$H$4:$H$2103,"",0,1),""))</f>
        <v>CARROCERIA</v>
      </c>
      <c r="X1326" s="47" t="str">
        <f t="shared" si="10"/>
        <v>2-ALTA</v>
      </c>
      <c r="Y1326" s="65" t="str">
        <f t="shared" si="11"/>
        <v/>
      </c>
      <c r="Z1326" s="47" t="str">
        <f t="shared" si="12"/>
        <v/>
      </c>
    </row>
    <row r="1327" ht="15.75" customHeight="1">
      <c r="B1327" s="52">
        <f>IF(DATA!B1327="","",DATA!B1327)</f>
        <v>80120110</v>
      </c>
      <c r="C1327" s="52">
        <f t="array" ref="C1327">IF(B1327="","",IFERROR(XLOOKUP(B1327,DATA!$B$4:$B$2103,DATA!$D$4:$D$2103,"",0,1),""))</f>
        <v>1522</v>
      </c>
      <c r="D1327" s="52" t="str">
        <f t="array" ref="D1327">IF(B1327="","",IFERROR(XLOOKUP(B1327,DATA!$B$4:$B$2103,DATA!$C$4:$C$2103,"",0,1),""))</f>
        <v>CERA DE POLICHADO 3M</v>
      </c>
      <c r="E1327" s="52">
        <f t="array" ref="E1327">IF(B1327="","",IFERROR(XLOOKUP(B1327,DATA!$B$4:$B$2103,DATA!$W$4:$W$2103,"",0,1),""))</f>
        <v>900449648</v>
      </c>
      <c r="F1327" s="52" t="str">
        <f t="array" ref="F1327">IF(B1327="","",IFERROR(XLOOKUP(E1327,PROVEEDORES!$A$2:$A$200,PROVEEDORES!$B$2:$B$200,"NO ENCONTRADO",0,1),""))</f>
        <v>SUMILOGISTICA S.A.S.</v>
      </c>
      <c r="G1327" s="52" t="str">
        <f t="array" ref="G1327">IF(B1327="","",IFERROR(XLOOKUP(B1327,DATA!$B$4:$B$2103,DATA!$L$4:$L$2103,"",0,1),""))</f>
        <v>UND</v>
      </c>
      <c r="H1327" s="52">
        <f t="array" ref="H1327">IF(B1327="","",IFERROR(XLOOKUP(B1327,DATA!$B$4:$B$2103,DATA!$E$4:$E$2103,0,0,1),0))</f>
        <v>0</v>
      </c>
      <c r="I1327" s="53">
        <f t="array" ref="I1327">IF(B1327="","",IFERROR(XLOOKUP(B1327,DATA!$B$4:$B$2103,DATA!$F$4:$F$2103,0,0,1),0))</f>
        <v>0</v>
      </c>
      <c r="J1327" s="53">
        <f t="shared" si="1"/>
        <v>0</v>
      </c>
      <c r="K1327" s="52">
        <f t="array" ref="K1327">IF(B1327="","",IFERROR(XLOOKUP(B1327,DATA!$B$4:$B$2103,DATA!$N$4:$N$2103,0,0,1),0))</f>
        <v>60</v>
      </c>
      <c r="L1327" s="86">
        <f t="shared" si="2"/>
        <v>0.1643835616</v>
      </c>
      <c r="M1327" s="52">
        <f t="array" ref="M1327">IF(B1327="","",IFERROR(XLOOKUP(B1327,DATA!$B$4:$B$2103,DATA!$P$4:$P$2103,0,0,1),0))</f>
        <v>0</v>
      </c>
      <c r="N1327" s="52">
        <f t="shared" si="3"/>
        <v>1</v>
      </c>
      <c r="O1327" s="52">
        <f t="shared" si="4"/>
        <v>2</v>
      </c>
      <c r="P1327" s="52">
        <f t="shared" si="5"/>
        <v>0</v>
      </c>
      <c r="Q1327" s="52" t="str">
        <f t="shared" si="6"/>
        <v>CRITICO</v>
      </c>
      <c r="R1327" s="52" t="str">
        <f t="shared" si="7"/>
        <v>PEDIR INMEDIATAMENTE</v>
      </c>
      <c r="S1327" s="52">
        <f t="shared" si="8"/>
        <v>2</v>
      </c>
      <c r="T1327" s="53">
        <f t="shared" si="9"/>
        <v>0</v>
      </c>
      <c r="U1327" s="52" t="str">
        <f t="array" ref="U1327">IF(B1327="","",IFERROR(XLOOKUP(B1327,DATA!$B$4:$B$2103,DATA!$M$4:$M$2103,"",0,1),""))</f>
        <v>A</v>
      </c>
      <c r="V1327" s="52" t="str">
        <f t="array" ref="V1327">IF(B1327="","",IFERROR(XLOOKUP(B1327,DATA!$B$4:$B$2103,DATA!$X$4:$X$2103,"",0,1),""))</f>
        <v>A1</v>
      </c>
      <c r="W1327" s="52" t="str">
        <f t="array" ref="W1327">IF(B1327="","",IFERROR(XLOOKUP(B1327,DATA!$B$4:$B$2103,DATA!$H$4:$H$2103,"",0,1),""))</f>
        <v>CARROCERIA</v>
      </c>
      <c r="X1327" s="52" t="str">
        <f t="shared" si="10"/>
        <v>1-MAXIMA</v>
      </c>
      <c r="Y1327" s="87">
        <f t="shared" si="11"/>
        <v>60.01327</v>
      </c>
      <c r="Z1327" s="52">
        <f t="shared" si="12"/>
        <v>80120110</v>
      </c>
    </row>
    <row r="1328" ht="15.75" customHeight="1">
      <c r="B1328" s="47">
        <f>IF(DATA!B1328="","",DATA!B1328)</f>
        <v>80120111</v>
      </c>
      <c r="C1328" s="47">
        <f t="array" ref="C1328">IF(B1328="","",IFERROR(XLOOKUP(B1328,DATA!$B$4:$B$2103,DATA!$D$4:$D$2103,"",0,1),""))</f>
        <v>108</v>
      </c>
      <c r="D1328" s="47" t="str">
        <f t="array" ref="D1328">IF(B1328="","",IFERROR(XLOOKUP(B1328,DATA!$B$4:$B$2103,DATA!$C$4:$C$2103,"",0,1),""))</f>
        <v>ESTIRENO MONOMERO</v>
      </c>
      <c r="E1328" s="47">
        <f t="array" ref="E1328">IF(B1328="","",IFERROR(XLOOKUP(B1328,DATA!$B$4:$B$2103,DATA!$W$4:$W$2103,"",0,1),""))</f>
        <v>900449648</v>
      </c>
      <c r="F1328" s="47" t="str">
        <f t="array" ref="F1328">IF(B1328="","",IFERROR(XLOOKUP(E1328,PROVEEDORES!$A$2:$A$200,PROVEEDORES!$B$2:$B$200,"NO ENCONTRADO",0,1),""))</f>
        <v>SUMILOGISTICA S.A.S.</v>
      </c>
      <c r="G1328" s="47" t="str">
        <f t="array" ref="G1328">IF(B1328="","",IFERROR(XLOOKUP(B1328,DATA!$B$4:$B$2103,DATA!$L$4:$L$2103,"",0,1),""))</f>
        <v>KG</v>
      </c>
      <c r="H1328" s="47">
        <f t="array" ref="H1328">IF(B1328="","",IFERROR(XLOOKUP(B1328,DATA!$B$4:$B$2103,DATA!$E$4:$E$2103,0,0,1),0))</f>
        <v>3</v>
      </c>
      <c r="I1328" s="48">
        <f t="array" ref="I1328">IF(B1328="","",IFERROR(XLOOKUP(B1328,DATA!$B$4:$B$2103,DATA!$F$4:$F$2103,0,0,1),0))</f>
        <v>15013.04</v>
      </c>
      <c r="J1328" s="48">
        <f t="shared" si="1"/>
        <v>45039.12</v>
      </c>
      <c r="K1328" s="47">
        <f t="array" ref="K1328">IF(B1328="","",IFERROR(XLOOKUP(B1328,DATA!$B$4:$B$2103,DATA!$N$4:$N$2103,0,0,1),0))</f>
        <v>34</v>
      </c>
      <c r="L1328" s="85">
        <f t="shared" si="2"/>
        <v>0.09315068493</v>
      </c>
      <c r="M1328" s="47">
        <f t="array" ref="M1328">IF(B1328="","",IFERROR(XLOOKUP(B1328,DATA!$B$4:$B$2103,DATA!$P$4:$P$2103,0,0,1),0))</f>
        <v>0</v>
      </c>
      <c r="N1328" s="47">
        <f t="shared" si="3"/>
        <v>0</v>
      </c>
      <c r="O1328" s="47">
        <f t="shared" si="4"/>
        <v>1</v>
      </c>
      <c r="P1328" s="47">
        <f t="shared" si="5"/>
        <v>32</v>
      </c>
      <c r="Q1328" s="47" t="str">
        <f t="shared" si="6"/>
        <v>OPTIMO</v>
      </c>
      <c r="R1328" s="47" t="str">
        <f t="shared" si="7"/>
        <v>NIVEL OPTIMO</v>
      </c>
      <c r="S1328" s="47">
        <f t="shared" si="8"/>
        <v>0</v>
      </c>
      <c r="T1328" s="48">
        <f t="shared" si="9"/>
        <v>0</v>
      </c>
      <c r="U1328" s="47" t="str">
        <f t="array" ref="U1328">IF(B1328="","",IFERROR(XLOOKUP(B1328,DATA!$B$4:$B$2103,DATA!$M$4:$M$2103,"",0,1),""))</f>
        <v>A</v>
      </c>
      <c r="V1328" s="47" t="str">
        <f t="array" ref="V1328">IF(B1328="","",IFERROR(XLOOKUP(B1328,DATA!$B$4:$B$2103,DATA!$X$4:$X$2103,"",0,1),""))</f>
        <v>SU01F0401</v>
      </c>
      <c r="W1328" s="47" t="str">
        <f t="array" ref="W1328">IF(B1328="","",IFERROR(XLOOKUP(B1328,DATA!$B$4:$B$2103,DATA!$H$4:$H$2103,"",0,1),""))</f>
        <v>CARROCERIA</v>
      </c>
      <c r="X1328" s="47" t="str">
        <f t="shared" si="10"/>
        <v>2-ALTA</v>
      </c>
      <c r="Y1328" s="65" t="str">
        <f t="shared" si="11"/>
        <v/>
      </c>
      <c r="Z1328" s="47" t="str">
        <f t="shared" si="12"/>
        <v/>
      </c>
    </row>
    <row r="1329" ht="15.75" customHeight="1">
      <c r="B1329" s="52">
        <f>IF(DATA!B1329="","",DATA!B1329)</f>
        <v>80120112</v>
      </c>
      <c r="C1329" s="52">
        <f t="array" ref="C1329">IF(B1329="","",IFERROR(XLOOKUP(B1329,DATA!$B$4:$B$2103,DATA!$D$4:$D$2103,"",0,1),""))</f>
        <v>156</v>
      </c>
      <c r="D1329" s="52" t="str">
        <f t="array" ref="D1329">IF(B1329="","",IFERROR(XLOOKUP(B1329,DATA!$B$4:$B$2103,DATA!$C$4:$C$2103,"",0,1),""))</f>
        <v>PAPEL KRAFT BEIGE 18"X230</v>
      </c>
      <c r="E1329" s="52">
        <f t="array" ref="E1329">IF(B1329="","",IFERROR(XLOOKUP(B1329,DATA!$B$4:$B$2103,DATA!$W$4:$W$2103,"",0,1),""))</f>
        <v>900449648</v>
      </c>
      <c r="F1329" s="52" t="str">
        <f t="array" ref="F1329">IF(B1329="","",IFERROR(XLOOKUP(E1329,PROVEEDORES!$A$2:$A$200,PROVEEDORES!$B$2:$B$200,"NO ENCONTRADO",0,1),""))</f>
        <v>SUMILOGISTICA S.A.S.</v>
      </c>
      <c r="G1329" s="52" t="str">
        <f t="array" ref="G1329">IF(B1329="","",IFERROR(XLOOKUP(B1329,DATA!$B$4:$B$2103,DATA!$L$4:$L$2103,"",0,1),""))</f>
        <v>RLL</v>
      </c>
      <c r="H1329" s="52">
        <f t="array" ref="H1329">IF(B1329="","",IFERROR(XLOOKUP(B1329,DATA!$B$4:$B$2103,DATA!$E$4:$E$2103,0,0,1),0))</f>
        <v>1</v>
      </c>
      <c r="I1329" s="53">
        <f t="array" ref="I1329">IF(B1329="","",IFERROR(XLOOKUP(B1329,DATA!$B$4:$B$2103,DATA!$F$4:$F$2103,0,0,1),0))</f>
        <v>51408</v>
      </c>
      <c r="J1329" s="53">
        <f t="shared" si="1"/>
        <v>51408</v>
      </c>
      <c r="K1329" s="52">
        <f t="array" ref="K1329">IF(B1329="","",IFERROR(XLOOKUP(B1329,DATA!$B$4:$B$2103,DATA!$N$4:$N$2103,0,0,1),0))</f>
        <v>251</v>
      </c>
      <c r="L1329" s="86">
        <f t="shared" si="2"/>
        <v>0.6876712329</v>
      </c>
      <c r="M1329" s="52">
        <f t="array" ref="M1329">IF(B1329="","",IFERROR(XLOOKUP(B1329,DATA!$B$4:$B$2103,DATA!$P$4:$P$2103,0,0,1),0))</f>
        <v>0</v>
      </c>
      <c r="N1329" s="52">
        <f t="shared" si="3"/>
        <v>2</v>
      </c>
      <c r="O1329" s="52">
        <f t="shared" si="4"/>
        <v>7</v>
      </c>
      <c r="P1329" s="52">
        <f t="shared" si="5"/>
        <v>1</v>
      </c>
      <c r="Q1329" s="52" t="str">
        <f t="shared" si="6"/>
        <v>REORDEN INMEDIATO</v>
      </c>
      <c r="R1329" s="52" t="str">
        <f t="shared" si="7"/>
        <v>GENERAR OC EN 24H</v>
      </c>
      <c r="S1329" s="52">
        <f t="shared" si="8"/>
        <v>6</v>
      </c>
      <c r="T1329" s="53">
        <f t="shared" si="9"/>
        <v>308448</v>
      </c>
      <c r="U1329" s="52" t="str">
        <f t="array" ref="U1329">IF(B1329="","",IFERROR(XLOOKUP(B1329,DATA!$B$4:$B$2103,DATA!$M$4:$M$2103,"",0,1),""))</f>
        <v>A</v>
      </c>
      <c r="V1329" s="52" t="str">
        <f t="array" ref="V1329">IF(B1329="","",IFERROR(XLOOKUP(B1329,DATA!$B$4:$B$2103,DATA!$X$4:$X$2103,"",0,1),""))</f>
        <v>SU01F0105</v>
      </c>
      <c r="W1329" s="52" t="str">
        <f t="array" ref="W1329">IF(B1329="","",IFERROR(XLOOKUP(B1329,DATA!$B$4:$B$2103,DATA!$H$4:$H$2103,"",0,1),""))</f>
        <v>CARROCERIA</v>
      </c>
      <c r="X1329" s="52" t="str">
        <f t="shared" si="10"/>
        <v>2-ALTA</v>
      </c>
      <c r="Y1329" s="87" t="str">
        <f t="shared" si="11"/>
        <v/>
      </c>
      <c r="Z1329" s="52" t="str">
        <f t="shared" si="12"/>
        <v/>
      </c>
    </row>
    <row r="1330" ht="15.75" customHeight="1">
      <c r="B1330" s="47">
        <f>IF(DATA!B1330="","",DATA!B1330)</f>
        <v>80120113</v>
      </c>
      <c r="C1330" s="47">
        <f t="array" ref="C1330">IF(B1330="","",IFERROR(XLOOKUP(B1330,DATA!$B$4:$B$2103,DATA!$D$4:$D$2103,"",0,1),""))</f>
        <v>169</v>
      </c>
      <c r="D1330" s="47" t="str">
        <f t="array" ref="D1330">IF(B1330="","",IFERROR(XLOOKUP(B1330,DATA!$B$4:$B$2103,DATA!$C$4:$C$2103,"",0,1),""))</f>
        <v>PLASTICO DE ENMASCARAR 2.4 MTS</v>
      </c>
      <c r="E1330" s="47">
        <f t="array" ref="E1330">IF(B1330="","",IFERROR(XLOOKUP(B1330,DATA!$B$4:$B$2103,DATA!$W$4:$W$2103,"",0,1),""))</f>
        <v>900449648</v>
      </c>
      <c r="F1330" s="47" t="str">
        <f t="array" ref="F1330">IF(B1330="","",IFERROR(XLOOKUP(E1330,PROVEEDORES!$A$2:$A$200,PROVEEDORES!$B$2:$B$200,"NO ENCONTRADO",0,1),""))</f>
        <v>SUMILOGISTICA S.A.S.</v>
      </c>
      <c r="G1330" s="47" t="str">
        <f t="array" ref="G1330">IF(B1330="","",IFERROR(XLOOKUP(B1330,DATA!$B$4:$B$2103,DATA!$L$4:$L$2103,"",0,1),""))</f>
        <v>UND</v>
      </c>
      <c r="H1330" s="47">
        <f t="array" ref="H1330">IF(B1330="","",IFERROR(XLOOKUP(B1330,DATA!$B$4:$B$2103,DATA!$E$4:$E$2103,0,0,1),0))</f>
        <v>0</v>
      </c>
      <c r="I1330" s="48">
        <f t="array" ref="I1330">IF(B1330="","",IFERROR(XLOOKUP(B1330,DATA!$B$4:$B$2103,DATA!$F$4:$F$2103,0,0,1),0))</f>
        <v>642600</v>
      </c>
      <c r="J1330" s="48">
        <f t="shared" si="1"/>
        <v>0</v>
      </c>
      <c r="K1330" s="47">
        <f t="array" ref="K1330">IF(B1330="","",IFERROR(XLOOKUP(B1330,DATA!$B$4:$B$2103,DATA!$N$4:$N$2103,0,0,1),0))</f>
        <v>3</v>
      </c>
      <c r="L1330" s="85">
        <f t="shared" si="2"/>
        <v>0.008219178082</v>
      </c>
      <c r="M1330" s="47">
        <f t="array" ref="M1330">IF(B1330="","",IFERROR(XLOOKUP(B1330,DATA!$B$4:$B$2103,DATA!$P$4:$P$2103,0,0,1),0))</f>
        <v>0</v>
      </c>
      <c r="N1330" s="47">
        <f t="shared" si="3"/>
        <v>0</v>
      </c>
      <c r="O1330" s="47">
        <f t="shared" si="4"/>
        <v>0</v>
      </c>
      <c r="P1330" s="47">
        <f t="shared" si="5"/>
        <v>0</v>
      </c>
      <c r="Q1330" s="47" t="str">
        <f t="shared" si="6"/>
        <v>CRITICO</v>
      </c>
      <c r="R1330" s="47" t="str">
        <f t="shared" si="7"/>
        <v>PEDIR INMEDIATAMENTE</v>
      </c>
      <c r="S1330" s="47">
        <f t="shared" si="8"/>
        <v>0</v>
      </c>
      <c r="T1330" s="48">
        <f t="shared" si="9"/>
        <v>0</v>
      </c>
      <c r="U1330" s="47" t="str">
        <f t="array" ref="U1330">IF(B1330="","",IFERROR(XLOOKUP(B1330,DATA!$B$4:$B$2103,DATA!$M$4:$M$2103,"",0,1),""))</f>
        <v>C</v>
      </c>
      <c r="V1330" s="47" t="str">
        <f t="array" ref="V1330">IF(B1330="","",IFERROR(XLOOKUP(B1330,DATA!$B$4:$B$2103,DATA!$X$4:$X$2103,"",0,1),""))</f>
        <v>CO-AREA 1</v>
      </c>
      <c r="W1330" s="47" t="str">
        <f t="array" ref="W1330">IF(B1330="","",IFERROR(XLOOKUP(B1330,DATA!$B$4:$B$2103,DATA!$H$4:$H$2103,"",0,1),""))</f>
        <v>CARROCERIA</v>
      </c>
      <c r="X1330" s="47" t="str">
        <f t="shared" si="10"/>
        <v>4-BAJA</v>
      </c>
      <c r="Y1330" s="65">
        <f t="shared" si="11"/>
        <v>3.0133</v>
      </c>
      <c r="Z1330" s="47">
        <f t="shared" si="12"/>
        <v>80120113</v>
      </c>
    </row>
    <row r="1331" ht="15.75" customHeight="1">
      <c r="B1331" s="52">
        <f>IF(DATA!B1331="","",DATA!B1331)</f>
        <v>80120114</v>
      </c>
      <c r="C1331" s="52">
        <f t="array" ref="C1331">IF(B1331="","",IFERROR(XLOOKUP(B1331,DATA!$B$4:$B$2103,DATA!$D$4:$D$2103,"",0,1),""))</f>
        <v>173</v>
      </c>
      <c r="D1331" s="52" t="str">
        <f t="array" ref="D1331">IF(B1331="","",IFERROR(XLOOKUP(B1331,DATA!$B$4:$B$2103,DATA!$C$4:$C$2103,"",0,1),""))</f>
        <v>POMO LANA DOBLE CARA</v>
      </c>
      <c r="E1331" s="52">
        <f t="array" ref="E1331">IF(B1331="","",IFERROR(XLOOKUP(B1331,DATA!$B$4:$B$2103,DATA!$W$4:$W$2103,"",0,1),""))</f>
        <v>900449648</v>
      </c>
      <c r="F1331" s="52" t="str">
        <f t="array" ref="F1331">IF(B1331="","",IFERROR(XLOOKUP(E1331,PROVEEDORES!$A$2:$A$200,PROVEEDORES!$B$2:$B$200,"NO ENCONTRADO",0,1),""))</f>
        <v>SUMILOGISTICA S.A.S.</v>
      </c>
      <c r="G1331" s="52" t="str">
        <f t="array" ref="G1331">IF(B1331="","",IFERROR(XLOOKUP(B1331,DATA!$B$4:$B$2103,DATA!$L$4:$L$2103,"",0,1),""))</f>
        <v>UND</v>
      </c>
      <c r="H1331" s="52">
        <f t="array" ref="H1331">IF(B1331="","",IFERROR(XLOOKUP(B1331,DATA!$B$4:$B$2103,DATA!$E$4:$E$2103,0,0,1),0))</f>
        <v>11</v>
      </c>
      <c r="I1331" s="53">
        <f t="array" ref="I1331">IF(B1331="","",IFERROR(XLOOKUP(B1331,DATA!$B$4:$B$2103,DATA!$F$4:$F$2103,0,0,1),0))</f>
        <v>108023.3</v>
      </c>
      <c r="J1331" s="53">
        <f t="shared" si="1"/>
        <v>1188256.3</v>
      </c>
      <c r="K1331" s="52">
        <f t="array" ref="K1331">IF(B1331="","",IFERROR(XLOOKUP(B1331,DATA!$B$4:$B$2103,DATA!$N$4:$N$2103,0,0,1),0))</f>
        <v>137</v>
      </c>
      <c r="L1331" s="86">
        <f t="shared" si="2"/>
        <v>0.3753424658</v>
      </c>
      <c r="M1331" s="52">
        <f t="array" ref="M1331">IF(B1331="","",IFERROR(XLOOKUP(B1331,DATA!$B$4:$B$2103,DATA!$P$4:$P$2103,0,0,1),0))</f>
        <v>0</v>
      </c>
      <c r="N1331" s="52">
        <f t="shared" si="3"/>
        <v>1</v>
      </c>
      <c r="O1331" s="52">
        <f t="shared" si="4"/>
        <v>4</v>
      </c>
      <c r="P1331" s="52">
        <f t="shared" si="5"/>
        <v>29</v>
      </c>
      <c r="Q1331" s="52" t="str">
        <f t="shared" si="6"/>
        <v>OPTIMO</v>
      </c>
      <c r="R1331" s="52" t="str">
        <f t="shared" si="7"/>
        <v>NIVEL OPTIMO</v>
      </c>
      <c r="S1331" s="52">
        <f t="shared" si="8"/>
        <v>0</v>
      </c>
      <c r="T1331" s="53">
        <f t="shared" si="9"/>
        <v>0</v>
      </c>
      <c r="U1331" s="52" t="str">
        <f t="array" ref="U1331">IF(B1331="","",IFERROR(XLOOKUP(B1331,DATA!$B$4:$B$2103,DATA!$M$4:$M$2103,"",0,1),""))</f>
        <v>C</v>
      </c>
      <c r="V1331" s="52" t="str">
        <f t="array" ref="V1331">IF(B1331="","",IFERROR(XLOOKUP(B1331,DATA!$B$4:$B$2103,DATA!$X$4:$X$2103,"",0,1),""))</f>
        <v>SU01F0104</v>
      </c>
      <c r="W1331" s="52" t="str">
        <f t="array" ref="W1331">IF(B1331="","",IFERROR(XLOOKUP(B1331,DATA!$B$4:$B$2103,DATA!$H$4:$H$2103,"",0,1),""))</f>
        <v>CARROCERIA</v>
      </c>
      <c r="X1331" s="52" t="str">
        <f t="shared" si="10"/>
        <v>4-BAJA</v>
      </c>
      <c r="Y1331" s="87" t="str">
        <f t="shared" si="11"/>
        <v/>
      </c>
      <c r="Z1331" s="52" t="str">
        <f t="shared" si="12"/>
        <v/>
      </c>
    </row>
    <row r="1332" ht="15.75" customHeight="1">
      <c r="B1332" s="47">
        <f>IF(DATA!B1332="","",DATA!B1332)</f>
        <v>80120115</v>
      </c>
      <c r="C1332" s="47">
        <f t="array" ref="C1332">IF(B1332="","",IFERROR(XLOOKUP(B1332,DATA!$B$4:$B$2103,DATA!$D$4:$D$2103,"",0,1),""))</f>
        <v>511</v>
      </c>
      <c r="D1332" s="47" t="str">
        <f t="array" ref="D1332">IF(B1332="","",IFERROR(XLOOKUP(B1332,DATA!$B$4:$B$2103,DATA!$C$4:$C$2103,"",0,1),""))</f>
        <v>DISCO DE CORTE DW44820 4,5"</v>
      </c>
      <c r="E1332" s="47">
        <f t="array" ref="E1332">IF(B1332="","",IFERROR(XLOOKUP(B1332,DATA!$B$4:$B$2103,DATA!$W$4:$W$2103,"",0,1),""))</f>
        <v>900449648</v>
      </c>
      <c r="F1332" s="47" t="str">
        <f t="array" ref="F1332">IF(B1332="","",IFERROR(XLOOKUP(E1332,PROVEEDORES!$A$2:$A$200,PROVEEDORES!$B$2:$B$200,"NO ENCONTRADO",0,1),""))</f>
        <v>SUMILOGISTICA S.A.S.</v>
      </c>
      <c r="G1332" s="47" t="str">
        <f t="array" ref="G1332">IF(B1332="","",IFERROR(XLOOKUP(B1332,DATA!$B$4:$B$2103,DATA!$L$4:$L$2103,"",0,1),""))</f>
        <v>UND</v>
      </c>
      <c r="H1332" s="47">
        <f t="array" ref="H1332">IF(B1332="","",IFERROR(XLOOKUP(B1332,DATA!$B$4:$B$2103,DATA!$E$4:$E$2103,0,0,1),0))</f>
        <v>0</v>
      </c>
      <c r="I1332" s="48">
        <f t="array" ref="I1332">IF(B1332="","",IFERROR(XLOOKUP(B1332,DATA!$B$4:$B$2103,DATA!$F$4:$F$2103,0,0,1),0))</f>
        <v>0</v>
      </c>
      <c r="J1332" s="48">
        <f t="shared" si="1"/>
        <v>0</v>
      </c>
      <c r="K1332" s="47">
        <f t="array" ref="K1332">IF(B1332="","",IFERROR(XLOOKUP(B1332,DATA!$B$4:$B$2103,DATA!$N$4:$N$2103,0,0,1),0))</f>
        <v>1</v>
      </c>
      <c r="L1332" s="85">
        <f t="shared" si="2"/>
        <v>0.002739726027</v>
      </c>
      <c r="M1332" s="47">
        <f t="array" ref="M1332">IF(B1332="","",IFERROR(XLOOKUP(B1332,DATA!$B$4:$B$2103,DATA!$P$4:$P$2103,0,0,1),0))</f>
        <v>0</v>
      </c>
      <c r="N1332" s="47">
        <f t="shared" si="3"/>
        <v>0</v>
      </c>
      <c r="O1332" s="47">
        <f t="shared" si="4"/>
        <v>0</v>
      </c>
      <c r="P1332" s="47">
        <f t="shared" si="5"/>
        <v>0</v>
      </c>
      <c r="Q1332" s="47" t="str">
        <f t="shared" si="6"/>
        <v>CRITICO</v>
      </c>
      <c r="R1332" s="47" t="str">
        <f t="shared" si="7"/>
        <v>PEDIR INMEDIATAMENTE</v>
      </c>
      <c r="S1332" s="47">
        <f t="shared" si="8"/>
        <v>0</v>
      </c>
      <c r="T1332" s="48">
        <f t="shared" si="9"/>
        <v>0</v>
      </c>
      <c r="U1332" s="47" t="str">
        <f t="array" ref="U1332">IF(B1332="","",IFERROR(XLOOKUP(B1332,DATA!$B$4:$B$2103,DATA!$M$4:$M$2103,"",0,1),""))</f>
        <v>B</v>
      </c>
      <c r="V1332" s="47" t="str">
        <f t="array" ref="V1332">IF(B1332="","",IFERROR(XLOOKUP(B1332,DATA!$B$4:$B$2103,DATA!$X$4:$X$2103,"",0,1),""))</f>
        <v>A1</v>
      </c>
      <c r="W1332" s="47" t="str">
        <f t="array" ref="W1332">IF(B1332="","",IFERROR(XLOOKUP(B1332,DATA!$B$4:$B$2103,DATA!$H$4:$H$2103,"",0,1),""))</f>
        <v>CARROCERIA</v>
      </c>
      <c r="X1332" s="47" t="str">
        <f t="shared" si="10"/>
        <v>3-MEDIA</v>
      </c>
      <c r="Y1332" s="65">
        <f t="shared" si="11"/>
        <v>1.01332</v>
      </c>
      <c r="Z1332" s="47">
        <f t="shared" si="12"/>
        <v>80120115</v>
      </c>
    </row>
    <row r="1333" ht="15.75" customHeight="1">
      <c r="B1333" s="52">
        <f>IF(DATA!B1333="","",DATA!B1333)</f>
        <v>80120116</v>
      </c>
      <c r="C1333" s="52">
        <f t="array" ref="C1333">IF(B1333="","",IFERROR(XLOOKUP(B1333,DATA!$B$4:$B$2103,DATA!$D$4:$D$2103,"",0,1),""))</f>
        <v>11340190</v>
      </c>
      <c r="D1333" s="52" t="str">
        <f t="array" ref="D1333">IF(B1333="","",IFERROR(XLOOKUP(B1333,DATA!$B$4:$B$2103,DATA!$C$4:$C$2103,"",0,1),""))</f>
        <v>VIDRIO PEGADO COMPARTIMIENTO PASAJEROS 1350*619 MM</v>
      </c>
      <c r="E1333" s="52">
        <f t="array" ref="E1333">IF(B1333="","",IFERROR(XLOOKUP(B1333,DATA!$B$4:$B$2103,DATA!$W$4:$W$2103,"",0,1),""))</f>
        <v>900922557</v>
      </c>
      <c r="F1333" s="52" t="str">
        <f t="array" ref="F1333">IF(B1333="","",IFERROR(XLOOKUP(E1333,PROVEEDORES!$A$2:$A$200,PROVEEDORES!$B$2:$B$200,"NO ENCONTRADO",0,1),""))</f>
        <v>GLOBAL VIDRIO SAS</v>
      </c>
      <c r="G1333" s="52" t="str">
        <f t="array" ref="G1333">IF(B1333="","",IFERROR(XLOOKUP(B1333,DATA!$B$4:$B$2103,DATA!$L$4:$L$2103,"",0,1),""))</f>
        <v>UND</v>
      </c>
      <c r="H1333" s="52">
        <f t="array" ref="H1333">IF(B1333="","",IFERROR(XLOOKUP(B1333,DATA!$B$4:$B$2103,DATA!$E$4:$E$2103,0,0,1),0))</f>
        <v>1</v>
      </c>
      <c r="I1333" s="53">
        <f t="array" ref="I1333">IF(B1333="","",IFERROR(XLOOKUP(B1333,DATA!$B$4:$B$2103,DATA!$F$4:$F$2103,0,0,1),0))</f>
        <v>106661.6</v>
      </c>
      <c r="J1333" s="53">
        <f t="shared" si="1"/>
        <v>106661.6</v>
      </c>
      <c r="K1333" s="52">
        <f t="array" ref="K1333">IF(B1333="","",IFERROR(XLOOKUP(B1333,DATA!$B$4:$B$2103,DATA!$N$4:$N$2103,0,0,1),0))</f>
        <v>20</v>
      </c>
      <c r="L1333" s="86">
        <f t="shared" si="2"/>
        <v>0.05479452055</v>
      </c>
      <c r="M1333" s="52">
        <f t="array" ref="M1333">IF(B1333="","",IFERROR(XLOOKUP(B1333,DATA!$B$4:$B$2103,DATA!$P$4:$P$2103,0,0,1),0))</f>
        <v>0</v>
      </c>
      <c r="N1333" s="52">
        <f t="shared" si="3"/>
        <v>0</v>
      </c>
      <c r="O1333" s="52">
        <f t="shared" si="4"/>
        <v>0</v>
      </c>
      <c r="P1333" s="52">
        <f t="shared" si="5"/>
        <v>18</v>
      </c>
      <c r="Q1333" s="52" t="str">
        <f t="shared" si="6"/>
        <v>OPTIMO</v>
      </c>
      <c r="R1333" s="52" t="str">
        <f t="shared" si="7"/>
        <v>NIVEL OPTIMO</v>
      </c>
      <c r="S1333" s="52">
        <f t="shared" si="8"/>
        <v>0</v>
      </c>
      <c r="T1333" s="53">
        <f t="shared" si="9"/>
        <v>0</v>
      </c>
      <c r="U1333" s="52" t="str">
        <f t="array" ref="U1333">IF(B1333="","",IFERROR(XLOOKUP(B1333,DATA!$B$4:$B$2103,DATA!$M$4:$M$2103,"",0,1),""))</f>
        <v>C</v>
      </c>
      <c r="V1333" s="52" t="str">
        <f t="array" ref="V1333">IF(B1333="","",IFERROR(XLOOKUP(B1333,DATA!$B$4:$B$2103,DATA!$X$4:$X$2103,"",0,1),""))</f>
        <v>AREA 2</v>
      </c>
      <c r="W1333" s="52" t="str">
        <f t="array" ref="W1333">IF(B1333="","",IFERROR(XLOOKUP(B1333,DATA!$B$4:$B$2103,DATA!$H$4:$H$2103,"",0,1),""))</f>
        <v>CARROCERIA</v>
      </c>
      <c r="X1333" s="52" t="str">
        <f t="shared" si="10"/>
        <v>4-BAJA</v>
      </c>
      <c r="Y1333" s="87" t="str">
        <f t="shared" si="11"/>
        <v/>
      </c>
      <c r="Z1333" s="52" t="str">
        <f t="shared" si="12"/>
        <v/>
      </c>
    </row>
    <row r="1334" ht="15.75" customHeight="1">
      <c r="B1334" s="47">
        <f>IF(DATA!B1334="","",DATA!B1334)</f>
        <v>80120117</v>
      </c>
      <c r="C1334" s="47">
        <f t="array" ref="C1334">IF(B1334="","",IFERROR(XLOOKUP(B1334,DATA!$B$4:$B$2103,DATA!$D$4:$D$2103,"",0,1),""))</f>
        <v>11299968</v>
      </c>
      <c r="D1334" s="47" t="str">
        <f t="array" ref="D1334">IF(B1334="","",IFERROR(XLOOKUP(B1334,DATA!$B$4:$B$2103,DATA!$C$4:$C$2103,"",0,1),""))</f>
        <v>CONJUNTO MARCO VENTANA OPERADOR</v>
      </c>
      <c r="E1334" s="47">
        <f t="array" ref="E1334">IF(B1334="","",IFERROR(XLOOKUP(B1334,DATA!$B$4:$B$2103,DATA!$W$4:$W$2103,"",0,1),""))</f>
        <v>830092963</v>
      </c>
      <c r="F1334" s="47" t="str">
        <f t="array" ref="F1334">IF(B1334="","",IFERROR(XLOOKUP(E1334,PROVEEDORES!$A$2:$A$200,PROVEEDORES!$B$2:$B$200,"NO ENCONTRADO",0,1),""))</f>
        <v>SUPERPOLO S.A.S</v>
      </c>
      <c r="G1334" s="47" t="str">
        <f t="array" ref="G1334">IF(B1334="","",IFERROR(XLOOKUP(B1334,DATA!$B$4:$B$2103,DATA!$L$4:$L$2103,"",0,1),""))</f>
        <v>UND</v>
      </c>
      <c r="H1334" s="47">
        <f t="array" ref="H1334">IF(B1334="","",IFERROR(XLOOKUP(B1334,DATA!$B$4:$B$2103,DATA!$E$4:$E$2103,0,0,1),0))</f>
        <v>0</v>
      </c>
      <c r="I1334" s="48">
        <f t="array" ref="I1334">IF(B1334="","",IFERROR(XLOOKUP(B1334,DATA!$B$4:$B$2103,DATA!$F$4:$F$2103,0,0,1),0))</f>
        <v>226935.8</v>
      </c>
      <c r="J1334" s="48">
        <f t="shared" si="1"/>
        <v>0</v>
      </c>
      <c r="K1334" s="47">
        <f t="array" ref="K1334">IF(B1334="","",IFERROR(XLOOKUP(B1334,DATA!$B$4:$B$2103,DATA!$N$4:$N$2103,0,0,1),0))</f>
        <v>10</v>
      </c>
      <c r="L1334" s="85">
        <f t="shared" si="2"/>
        <v>0.02739726027</v>
      </c>
      <c r="M1334" s="47">
        <f t="array" ref="M1334">IF(B1334="","",IFERROR(XLOOKUP(B1334,DATA!$B$4:$B$2103,DATA!$P$4:$P$2103,0,0,1),0))</f>
        <v>0</v>
      </c>
      <c r="N1334" s="47">
        <f t="shared" si="3"/>
        <v>0</v>
      </c>
      <c r="O1334" s="47">
        <f t="shared" si="4"/>
        <v>0</v>
      </c>
      <c r="P1334" s="47">
        <f t="shared" si="5"/>
        <v>0</v>
      </c>
      <c r="Q1334" s="47" t="str">
        <f t="shared" si="6"/>
        <v>CRITICO</v>
      </c>
      <c r="R1334" s="47" t="str">
        <f t="shared" si="7"/>
        <v>PEDIR INMEDIATAMENTE</v>
      </c>
      <c r="S1334" s="47">
        <f t="shared" si="8"/>
        <v>0</v>
      </c>
      <c r="T1334" s="48">
        <f t="shared" si="9"/>
        <v>0</v>
      </c>
      <c r="U1334" s="47" t="str">
        <f t="array" ref="U1334">IF(B1334="","",IFERROR(XLOOKUP(B1334,DATA!$B$4:$B$2103,DATA!$M$4:$M$2103,"",0,1),""))</f>
        <v>A</v>
      </c>
      <c r="V1334" s="47" t="str">
        <f t="array" ref="V1334">IF(B1334="","",IFERROR(XLOOKUP(B1334,DATA!$B$4:$B$2103,DATA!$X$4:$X$2103,"",0,1),""))</f>
        <v>SU01A0104</v>
      </c>
      <c r="W1334" s="47" t="str">
        <f t="array" ref="W1334">IF(B1334="","",IFERROR(XLOOKUP(B1334,DATA!$B$4:$B$2103,DATA!$H$4:$H$2103,"",0,1),""))</f>
        <v>CARROCERIA</v>
      </c>
      <c r="X1334" s="47" t="str">
        <f t="shared" si="10"/>
        <v>1-MAXIMA</v>
      </c>
      <c r="Y1334" s="65">
        <f t="shared" si="11"/>
        <v>10.01334</v>
      </c>
      <c r="Z1334" s="47">
        <f t="shared" si="12"/>
        <v>80120117</v>
      </c>
    </row>
    <row r="1335" ht="15.75" customHeight="1">
      <c r="B1335" s="52">
        <f>IF(DATA!B1335="","",DATA!B1335)</f>
        <v>80120118</v>
      </c>
      <c r="C1335" s="52">
        <f t="array" ref="C1335">IF(B1335="","",IFERROR(XLOOKUP(B1335,DATA!$B$4:$B$2103,DATA!$D$4:$D$2103,"",0,1),""))</f>
        <v>11309836</v>
      </c>
      <c r="D1335" s="52" t="str">
        <f t="array" ref="D1335">IF(B1335="","",IFERROR(XLOOKUP(B1335,DATA!$B$4:$B$2103,DATA!$C$4:$C$2103,"",0,1),""))</f>
        <v>SPOILER TRASERO</v>
      </c>
      <c r="E1335" s="52">
        <f t="array" ref="E1335">IF(B1335="","",IFERROR(XLOOKUP(B1335,DATA!$B$4:$B$2103,DATA!$W$4:$W$2103,"",0,1),""))</f>
        <v>830092963</v>
      </c>
      <c r="F1335" s="52" t="str">
        <f t="array" ref="F1335">IF(B1335="","",IFERROR(XLOOKUP(E1335,PROVEEDORES!$A$2:$A$200,PROVEEDORES!$B$2:$B$200,"NO ENCONTRADO",0,1),""))</f>
        <v>SUPERPOLO S.A.S</v>
      </c>
      <c r="G1335" s="52" t="str">
        <f t="array" ref="G1335">IF(B1335="","",IFERROR(XLOOKUP(B1335,DATA!$B$4:$B$2103,DATA!$L$4:$L$2103,"",0,1),""))</f>
        <v>UND</v>
      </c>
      <c r="H1335" s="52">
        <f t="array" ref="H1335">IF(B1335="","",IFERROR(XLOOKUP(B1335,DATA!$B$4:$B$2103,DATA!$E$4:$E$2103,0,0,1),0))</f>
        <v>11</v>
      </c>
      <c r="I1335" s="53">
        <f t="array" ref="I1335">IF(B1335="","",IFERROR(XLOOKUP(B1335,DATA!$B$4:$B$2103,DATA!$F$4:$F$2103,0,0,1),0))</f>
        <v>73115.64</v>
      </c>
      <c r="J1335" s="53">
        <f t="shared" si="1"/>
        <v>804272.04</v>
      </c>
      <c r="K1335" s="52">
        <f t="array" ref="K1335">IF(B1335="","",IFERROR(XLOOKUP(B1335,DATA!$B$4:$B$2103,DATA!$N$4:$N$2103,0,0,1),0))</f>
        <v>2</v>
      </c>
      <c r="L1335" s="86">
        <f t="shared" si="2"/>
        <v>0.005479452055</v>
      </c>
      <c r="M1335" s="52">
        <f t="array" ref="M1335">IF(B1335="","",IFERROR(XLOOKUP(B1335,DATA!$B$4:$B$2103,DATA!$P$4:$P$2103,0,0,1),0))</f>
        <v>0</v>
      </c>
      <c r="N1335" s="52">
        <f t="shared" si="3"/>
        <v>0</v>
      </c>
      <c r="O1335" s="52">
        <f t="shared" si="4"/>
        <v>0</v>
      </c>
      <c r="P1335" s="52">
        <f t="shared" si="5"/>
        <v>2008</v>
      </c>
      <c r="Q1335" s="52" t="str">
        <f t="shared" si="6"/>
        <v>EXCESO</v>
      </c>
      <c r="R1335" s="52" t="str">
        <f t="shared" si="7"/>
        <v>EVALUAR REDUCCION</v>
      </c>
      <c r="S1335" s="52">
        <f t="shared" si="8"/>
        <v>0</v>
      </c>
      <c r="T1335" s="53">
        <f t="shared" si="9"/>
        <v>0</v>
      </c>
      <c r="U1335" s="52" t="str">
        <f t="array" ref="U1335">IF(B1335="","",IFERROR(XLOOKUP(B1335,DATA!$B$4:$B$2103,DATA!$M$4:$M$2103,"",0,1),""))</f>
        <v>B</v>
      </c>
      <c r="V1335" s="52" t="str">
        <f t="array" ref="V1335">IF(B1335="","",IFERROR(XLOOKUP(B1335,DATA!$B$4:$B$2103,DATA!$X$4:$X$2103,"",0,1),""))</f>
        <v>SU01F0308</v>
      </c>
      <c r="W1335" s="52" t="str">
        <f t="array" ref="W1335">IF(B1335="","",IFERROR(XLOOKUP(B1335,DATA!$B$4:$B$2103,DATA!$H$4:$H$2103,"",0,1),""))</f>
        <v>CARROCERIA</v>
      </c>
      <c r="X1335" s="52" t="str">
        <f t="shared" si="10"/>
        <v>3-MEDIA</v>
      </c>
      <c r="Y1335" s="87" t="str">
        <f t="shared" si="11"/>
        <v/>
      </c>
      <c r="Z1335" s="52" t="str">
        <f t="shared" si="12"/>
        <v/>
      </c>
    </row>
    <row r="1336" ht="15.75" customHeight="1">
      <c r="B1336" s="47">
        <f>IF(DATA!B1336="","",DATA!B1336)</f>
        <v>80120119</v>
      </c>
      <c r="C1336" s="47" t="str">
        <f t="array" ref="C1336">IF(B1336="","",IFERROR(XLOOKUP(B1336,DATA!$B$4:$B$2103,DATA!$D$4:$D$2103,"",0,1),""))</f>
        <v>RP-0016</v>
      </c>
      <c r="D1336" s="47" t="str">
        <f t="array" ref="D1336">IF(B1336="","",IFERROR(XLOOKUP(B1336,DATA!$B$4:$B$2103,DATA!$C$4:$C$2103,"",0,1),""))</f>
        <v>ACRILICO SEÑALIZACION CAMARA HABEAS DATA</v>
      </c>
      <c r="E1336" s="47">
        <f t="array" ref="E1336">IF(B1336="","",IFERROR(XLOOKUP(B1336,DATA!$B$4:$B$2103,DATA!$W$4:$W$2103,"",0,1),""))</f>
        <v>830129239</v>
      </c>
      <c r="F1336" s="47" t="str">
        <f t="array" ref="F1336">IF(B1336="","",IFERROR(XLOOKUP(E1336,PROVEEDORES!$A$2:$A$200,PROVEEDORES!$B$2:$B$200,"NO ENCONTRADO",0,1),""))</f>
        <v>INDUSTRIAS GRAFICAS Y TERMOPLASTICAS SAS</v>
      </c>
      <c r="G1336" s="47" t="str">
        <f t="array" ref="G1336">IF(B1336="","",IFERROR(XLOOKUP(B1336,DATA!$B$4:$B$2103,DATA!$L$4:$L$2103,"",0,1),""))</f>
        <v>UND</v>
      </c>
      <c r="H1336" s="47">
        <f t="array" ref="H1336">IF(B1336="","",IFERROR(XLOOKUP(B1336,DATA!$B$4:$B$2103,DATA!$E$4:$E$2103,0,0,1),0))</f>
        <v>0</v>
      </c>
      <c r="I1336" s="48">
        <f t="array" ref="I1336">IF(B1336="","",IFERROR(XLOOKUP(B1336,DATA!$B$4:$B$2103,DATA!$F$4:$F$2103,0,0,1),0))</f>
        <v>10710.02</v>
      </c>
      <c r="J1336" s="48">
        <f t="shared" si="1"/>
        <v>0</v>
      </c>
      <c r="K1336" s="47">
        <f t="array" ref="K1336">IF(B1336="","",IFERROR(XLOOKUP(B1336,DATA!$B$4:$B$2103,DATA!$N$4:$N$2103,0,0,1),0))</f>
        <v>80</v>
      </c>
      <c r="L1336" s="85">
        <f t="shared" si="2"/>
        <v>0.2191780822</v>
      </c>
      <c r="M1336" s="47">
        <f t="array" ref="M1336">IF(B1336="","",IFERROR(XLOOKUP(B1336,DATA!$B$4:$B$2103,DATA!$P$4:$P$2103,0,0,1),0))</f>
        <v>0</v>
      </c>
      <c r="N1336" s="47">
        <f t="shared" si="3"/>
        <v>1</v>
      </c>
      <c r="O1336" s="47">
        <f t="shared" si="4"/>
        <v>3</v>
      </c>
      <c r="P1336" s="47">
        <f t="shared" si="5"/>
        <v>0</v>
      </c>
      <c r="Q1336" s="47" t="str">
        <f t="shared" si="6"/>
        <v>CRITICO</v>
      </c>
      <c r="R1336" s="47" t="str">
        <f t="shared" si="7"/>
        <v>PEDIR INMEDIATAMENTE</v>
      </c>
      <c r="S1336" s="47">
        <f t="shared" si="8"/>
        <v>3</v>
      </c>
      <c r="T1336" s="48">
        <f t="shared" si="9"/>
        <v>32130.06</v>
      </c>
      <c r="U1336" s="47" t="str">
        <f t="array" ref="U1336">IF(B1336="","",IFERROR(XLOOKUP(B1336,DATA!$B$4:$B$2103,DATA!$M$4:$M$2103,"",0,1),""))</f>
        <v>C</v>
      </c>
      <c r="V1336" s="47" t="str">
        <f t="array" ref="V1336">IF(B1336="","",IFERROR(XLOOKUP(B1336,DATA!$B$4:$B$2103,DATA!$X$4:$X$2103,"",0,1),""))</f>
        <v>SU01D0302</v>
      </c>
      <c r="W1336" s="47" t="str">
        <f t="array" ref="W1336">IF(B1336="","",IFERROR(XLOOKUP(B1336,DATA!$B$4:$B$2103,DATA!$H$4:$H$2103,"",0,1),""))</f>
        <v>CARROCERIA</v>
      </c>
      <c r="X1336" s="47" t="str">
        <f t="shared" si="10"/>
        <v>4-BAJA</v>
      </c>
      <c r="Y1336" s="65">
        <f t="shared" si="11"/>
        <v>80.01336</v>
      </c>
      <c r="Z1336" s="47">
        <f t="shared" si="12"/>
        <v>80120119</v>
      </c>
    </row>
    <row r="1337" ht="15.75" customHeight="1">
      <c r="B1337" s="52">
        <f>IF(DATA!B1337="","",DATA!B1337)</f>
        <v>80120120</v>
      </c>
      <c r="C1337" s="52" t="str">
        <f t="array" ref="C1337">IF(B1337="","",IFERROR(XLOOKUP(B1337,DATA!$B$4:$B$2103,DATA!$D$4:$D$2103,"",0,1),""))</f>
        <v>SER-030</v>
      </c>
      <c r="D1337" s="52" t="str">
        <f t="array" ref="D1337">IF(B1337="","",IFERROR(XLOOKUP(B1337,DATA!$B$4:$B$2103,DATA!$C$4:$C$2103,"",0,1),""))</f>
        <v>GUAYA CALIBRE 16MM*50CM</v>
      </c>
      <c r="E1337" s="52">
        <f t="array" ref="E1337">IF(B1337="","",IFERROR(XLOOKUP(B1337,DATA!$B$4:$B$2103,DATA!$W$4:$W$2103,"",0,1),""))</f>
        <v>900508894</v>
      </c>
      <c r="F1337" s="52" t="str">
        <f t="array" ref="F1337">IF(B1337="","",IFERROR(XLOOKUP(E1337,PROVEEDORES!$A$2:$A$200,PROVEEDORES!$B$2:$B$200,"NO ENCONTRADO",0,1),""))</f>
        <v>GLOBAL GREEN AMERICAS SAS</v>
      </c>
      <c r="G1337" s="52" t="str">
        <f t="array" ref="G1337">IF(B1337="","",IFERROR(XLOOKUP(B1337,DATA!$B$4:$B$2103,DATA!$L$4:$L$2103,"",0,1),""))</f>
        <v>UND</v>
      </c>
      <c r="H1337" s="52">
        <f t="array" ref="H1337">IF(B1337="","",IFERROR(XLOOKUP(B1337,DATA!$B$4:$B$2103,DATA!$E$4:$E$2103,0,0,1),0))</f>
        <v>0</v>
      </c>
      <c r="I1337" s="53">
        <f t="array" ref="I1337">IF(B1337="","",IFERROR(XLOOKUP(B1337,DATA!$B$4:$B$2103,DATA!$F$4:$F$2103,0,0,1),0))</f>
        <v>0</v>
      </c>
      <c r="J1337" s="53">
        <f t="shared" si="1"/>
        <v>0</v>
      </c>
      <c r="K1337" s="52">
        <f t="array" ref="K1337">IF(B1337="","",IFERROR(XLOOKUP(B1337,DATA!$B$4:$B$2103,DATA!$N$4:$N$2103,0,0,1),0))</f>
        <v>0</v>
      </c>
      <c r="L1337" s="86">
        <f t="shared" si="2"/>
        <v>0</v>
      </c>
      <c r="M1337" s="52">
        <f t="array" ref="M1337">IF(B1337="","",IFERROR(XLOOKUP(B1337,DATA!$B$4:$B$2103,DATA!$P$4:$P$2103,0,0,1),0))</f>
        <v>0</v>
      </c>
      <c r="N1337" s="52">
        <f t="shared" si="3"/>
        <v>0</v>
      </c>
      <c r="O1337" s="52">
        <f t="shared" si="4"/>
        <v>0</v>
      </c>
      <c r="P1337" s="52" t="str">
        <f t="shared" si="5"/>
        <v/>
      </c>
      <c r="Q1337" s="52" t="str">
        <f t="shared" si="6"/>
        <v>CRITICO</v>
      </c>
      <c r="R1337" s="52" t="str">
        <f t="shared" si="7"/>
        <v>PEDIR INMEDIATAMENTE</v>
      </c>
      <c r="S1337" s="52">
        <f t="shared" si="8"/>
        <v>0</v>
      </c>
      <c r="T1337" s="53">
        <f t="shared" si="9"/>
        <v>0</v>
      </c>
      <c r="U1337" s="52" t="str">
        <f t="array" ref="U1337">IF(B1337="","",IFERROR(XLOOKUP(B1337,DATA!$B$4:$B$2103,DATA!$M$4:$M$2103,"",0,1),""))</f>
        <v>B</v>
      </c>
      <c r="V1337" s="52" t="str">
        <f t="array" ref="V1337">IF(B1337="","",IFERROR(XLOOKUP(B1337,DATA!$B$4:$B$2103,DATA!$X$4:$X$2103,"",0,1),""))</f>
        <v>A1</v>
      </c>
      <c r="W1337" s="52" t="str">
        <f t="array" ref="W1337">IF(B1337="","",IFERROR(XLOOKUP(B1337,DATA!$B$4:$B$2103,DATA!$H$4:$H$2103,"",0,1),""))</f>
        <v>CARROCERIA</v>
      </c>
      <c r="X1337" s="52" t="str">
        <f t="shared" si="10"/>
        <v>3-MEDIA</v>
      </c>
      <c r="Y1337" s="87" t="str">
        <f t="shared" si="11"/>
        <v/>
      </c>
      <c r="Z1337" s="52">
        <f t="shared" si="12"/>
        <v>80120120</v>
      </c>
    </row>
    <row r="1338" ht="15.75" customHeight="1">
      <c r="B1338" s="47">
        <f>IF(DATA!B1338="","",DATA!B1338)</f>
        <v>80120121</v>
      </c>
      <c r="C1338" s="47" t="str">
        <f t="array" ref="C1338">IF(B1338="","",IFERROR(XLOOKUP(B1338,DATA!$B$4:$B$2103,DATA!$D$4:$D$2103,"",0,1),""))</f>
        <v>CTP4260</v>
      </c>
      <c r="D1338" s="47" t="str">
        <f t="array" ref="D1338">IF(B1338="","",IFERROR(XLOOKUP(B1338,DATA!$B$4:$B$2103,DATA!$C$4:$C$2103,"",0,1),""))</f>
        <v>PUNTERA DE APROXIMACION DELANTERA</v>
      </c>
      <c r="E1338" s="47">
        <f t="array" ref="E1338">IF(B1338="","",IFERROR(XLOOKUP(B1338,DATA!$B$4:$B$2103,DATA!$W$4:$W$2103,"",0,1),""))</f>
        <v>900340506</v>
      </c>
      <c r="F1338" s="47" t="str">
        <f t="array" ref="F1338">IF(B1338="","",IFERROR(XLOOKUP(E1338,PROVEEDORES!$A$2:$A$200,PROVEEDORES!$B$2:$B$200,"NO ENCONTRADO",0,1),""))</f>
        <v>UNIVERSAL DE PARTES Y REPUESTOS SAS</v>
      </c>
      <c r="G1338" s="47" t="str">
        <f t="array" ref="G1338">IF(B1338="","",IFERROR(XLOOKUP(B1338,DATA!$B$4:$B$2103,DATA!$L$4:$L$2103,"",0,1),""))</f>
        <v>UND</v>
      </c>
      <c r="H1338" s="47">
        <f t="array" ref="H1338">IF(B1338="","",IFERROR(XLOOKUP(B1338,DATA!$B$4:$B$2103,DATA!$E$4:$E$2103,0,0,1),0))</f>
        <v>44</v>
      </c>
      <c r="I1338" s="48">
        <f t="array" ref="I1338">IF(B1338="","",IFERROR(XLOOKUP(B1338,DATA!$B$4:$B$2103,DATA!$F$4:$F$2103,0,0,1),0))</f>
        <v>68425</v>
      </c>
      <c r="J1338" s="48">
        <f t="shared" si="1"/>
        <v>3010700</v>
      </c>
      <c r="K1338" s="47">
        <f t="array" ref="K1338">IF(B1338="","",IFERROR(XLOOKUP(B1338,DATA!$B$4:$B$2103,DATA!$N$4:$N$2103,0,0,1),0))</f>
        <v>1600</v>
      </c>
      <c r="L1338" s="85">
        <f t="shared" si="2"/>
        <v>4.383561644</v>
      </c>
      <c r="M1338" s="47">
        <f t="array" ref="M1338">IF(B1338="","",IFERROR(XLOOKUP(B1338,DATA!$B$4:$B$2103,DATA!$P$4:$P$2103,0,0,1),0))</f>
        <v>0</v>
      </c>
      <c r="N1338" s="47">
        <f t="shared" si="3"/>
        <v>15</v>
      </c>
      <c r="O1338" s="47">
        <f t="shared" si="4"/>
        <v>46</v>
      </c>
      <c r="P1338" s="47">
        <f t="shared" si="5"/>
        <v>10</v>
      </c>
      <c r="Q1338" s="47" t="str">
        <f t="shared" si="6"/>
        <v>REORDEN INMEDIATO</v>
      </c>
      <c r="R1338" s="47" t="str">
        <f t="shared" si="7"/>
        <v>GENERAR OC EN 24H</v>
      </c>
      <c r="S1338" s="47">
        <f t="shared" si="8"/>
        <v>2</v>
      </c>
      <c r="T1338" s="48">
        <f t="shared" si="9"/>
        <v>136850</v>
      </c>
      <c r="U1338" s="47" t="str">
        <f t="array" ref="U1338">IF(B1338="","",IFERROR(XLOOKUP(B1338,DATA!$B$4:$B$2103,DATA!$M$4:$M$2103,"",0,1),""))</f>
        <v>A</v>
      </c>
      <c r="V1338" s="47" t="str">
        <f t="array" ref="V1338">IF(B1338="","",IFERROR(XLOOKUP(B1338,DATA!$B$4:$B$2103,DATA!$X$4:$X$2103,"",0,1),""))</f>
        <v>SU01C0103</v>
      </c>
      <c r="W1338" s="47" t="str">
        <f t="array" ref="W1338">IF(B1338="","",IFERROR(XLOOKUP(B1338,DATA!$B$4:$B$2103,DATA!$H$4:$H$2103,"",0,1),""))</f>
        <v>CARROCERIA</v>
      </c>
      <c r="X1338" s="47" t="str">
        <f t="shared" si="10"/>
        <v>2-ALTA</v>
      </c>
      <c r="Y1338" s="65" t="str">
        <f t="shared" si="11"/>
        <v/>
      </c>
      <c r="Z1338" s="47" t="str">
        <f t="shared" si="12"/>
        <v/>
      </c>
    </row>
    <row r="1339" ht="15.75" customHeight="1">
      <c r="B1339" s="52">
        <f>IF(DATA!B1339="","",DATA!B1339)</f>
        <v>80120122</v>
      </c>
      <c r="C1339" s="52" t="str">
        <f t="array" ref="C1339">IF(B1339="","",IFERROR(XLOOKUP(B1339,DATA!$B$4:$B$2103,DATA!$D$4:$D$2103,"",0,1),""))</f>
        <v>CTP2579</v>
      </c>
      <c r="D1339" s="52" t="str">
        <f t="array" ref="D1339">IF(B1339="","",IFERROR(XLOOKUP(B1339,DATA!$B$4:$B$2103,DATA!$C$4:$C$2103,"",0,1),""))</f>
        <v>PUNTERA DE APROXIMACION TRASERA</v>
      </c>
      <c r="E1339" s="52">
        <f t="array" ref="E1339">IF(B1339="","",IFERROR(XLOOKUP(B1339,DATA!$B$4:$B$2103,DATA!$W$4:$W$2103,"",0,1),""))</f>
        <v>900603232</v>
      </c>
      <c r="F1339" s="52" t="str">
        <f t="array" ref="F1339">IF(B1339="","",IFERROR(XLOOKUP(E1339,PROVEEDORES!$A$2:$A$200,PROVEEDORES!$B$2:$B$200,"NO ENCONTRADO",0,1),""))</f>
        <v>COMERCIALIZADORA DE AUTOPARTES E INDUSTRIAL UNIVERSAL SAS</v>
      </c>
      <c r="G1339" s="52" t="str">
        <f t="array" ref="G1339">IF(B1339="","",IFERROR(XLOOKUP(B1339,DATA!$B$4:$B$2103,DATA!$L$4:$L$2103,"",0,1),""))</f>
        <v>UND</v>
      </c>
      <c r="H1339" s="52">
        <f t="array" ref="H1339">IF(B1339="","",IFERROR(XLOOKUP(B1339,DATA!$B$4:$B$2103,DATA!$E$4:$E$2103,0,0,1),0))</f>
        <v>23</v>
      </c>
      <c r="I1339" s="53">
        <f t="array" ref="I1339">IF(B1339="","",IFERROR(XLOOKUP(B1339,DATA!$B$4:$B$2103,DATA!$F$4:$F$2103,0,0,1),0))</f>
        <v>33320</v>
      </c>
      <c r="J1339" s="53">
        <f t="shared" si="1"/>
        <v>766360</v>
      </c>
      <c r="K1339" s="52">
        <f t="array" ref="K1339">IF(B1339="","",IFERROR(XLOOKUP(B1339,DATA!$B$4:$B$2103,DATA!$N$4:$N$2103,0,0,1),0))</f>
        <v>1201</v>
      </c>
      <c r="L1339" s="86">
        <f t="shared" si="2"/>
        <v>3.290410959</v>
      </c>
      <c r="M1339" s="52">
        <f t="array" ref="M1339">IF(B1339="","",IFERROR(XLOOKUP(B1339,DATA!$B$4:$B$2103,DATA!$P$4:$P$2103,0,0,1),0))</f>
        <v>0</v>
      </c>
      <c r="N1339" s="52">
        <f t="shared" si="3"/>
        <v>12</v>
      </c>
      <c r="O1339" s="52">
        <f t="shared" si="4"/>
        <v>35</v>
      </c>
      <c r="P1339" s="52">
        <f t="shared" si="5"/>
        <v>7</v>
      </c>
      <c r="Q1339" s="52" t="str">
        <f t="shared" si="6"/>
        <v>REORDEN INMEDIATO</v>
      </c>
      <c r="R1339" s="52" t="str">
        <f t="shared" si="7"/>
        <v>GENERAR OC EN 24H</v>
      </c>
      <c r="S1339" s="52">
        <f t="shared" si="8"/>
        <v>12</v>
      </c>
      <c r="T1339" s="53">
        <f t="shared" si="9"/>
        <v>399840</v>
      </c>
      <c r="U1339" s="52" t="str">
        <f t="array" ref="U1339">IF(B1339="","",IFERROR(XLOOKUP(B1339,DATA!$B$4:$B$2103,DATA!$M$4:$M$2103,"",0,1),""))</f>
        <v>A</v>
      </c>
      <c r="V1339" s="52" t="str">
        <f t="array" ref="V1339">IF(B1339="","",IFERROR(XLOOKUP(B1339,DATA!$B$4:$B$2103,DATA!$X$4:$X$2103,"",0,1),""))</f>
        <v>SU01C0103</v>
      </c>
      <c r="W1339" s="52" t="str">
        <f t="array" ref="W1339">IF(B1339="","",IFERROR(XLOOKUP(B1339,DATA!$B$4:$B$2103,DATA!$H$4:$H$2103,"",0,1),""))</f>
        <v>CARROCERIA</v>
      </c>
      <c r="X1339" s="52" t="str">
        <f t="shared" si="10"/>
        <v>2-ALTA</v>
      </c>
      <c r="Y1339" s="87" t="str">
        <f t="shared" si="11"/>
        <v/>
      </c>
      <c r="Z1339" s="52" t="str">
        <f t="shared" si="12"/>
        <v/>
      </c>
    </row>
    <row r="1340" ht="15.75" customHeight="1">
      <c r="B1340" s="47">
        <f>IF(DATA!B1340="","",DATA!B1340)</f>
        <v>80120124</v>
      </c>
      <c r="C1340" s="47" t="str">
        <f t="array" ref="C1340">IF(B1340="","",IFERROR(XLOOKUP(B1340,DATA!$B$4:$B$2103,DATA!$D$4:$D$2103,"",0,1),""))</f>
        <v>CA1006</v>
      </c>
      <c r="D1340" s="47" t="str">
        <f t="array" ref="D1340">IF(B1340="","",IFERROR(XLOOKUP(B1340,DATA!$B$4:$B$2103,DATA!$C$4:$C$2103,"",0,1),""))</f>
        <v>AVISOS LATERALES NUMERO 4</v>
      </c>
      <c r="E1340" s="47">
        <f t="array" ref="E1340">IF(B1340="","",IFERROR(XLOOKUP(B1340,DATA!$B$4:$B$2103,DATA!$W$4:$W$2103,"",0,1),""))</f>
        <v>830129239</v>
      </c>
      <c r="F1340" s="47" t="str">
        <f t="array" ref="F1340">IF(B1340="","",IFERROR(XLOOKUP(E1340,PROVEEDORES!$A$2:$A$200,PROVEEDORES!$B$2:$B$200,"NO ENCONTRADO",0,1),""))</f>
        <v>INDUSTRIAS GRAFICAS Y TERMOPLASTICAS SAS</v>
      </c>
      <c r="G1340" s="47" t="str">
        <f t="array" ref="G1340">IF(B1340="","",IFERROR(XLOOKUP(B1340,DATA!$B$4:$B$2103,DATA!$L$4:$L$2103,"",0,1),""))</f>
        <v>UND</v>
      </c>
      <c r="H1340" s="47">
        <f t="array" ref="H1340">IF(B1340="","",IFERROR(XLOOKUP(B1340,DATA!$B$4:$B$2103,DATA!$E$4:$E$2103,0,0,1),0))</f>
        <v>3</v>
      </c>
      <c r="I1340" s="48">
        <f t="array" ref="I1340">IF(B1340="","",IFERROR(XLOOKUP(B1340,DATA!$B$4:$B$2103,DATA!$F$4:$F$2103,0,0,1),0))</f>
        <v>1785</v>
      </c>
      <c r="J1340" s="48">
        <f t="shared" si="1"/>
        <v>5355</v>
      </c>
      <c r="K1340" s="47">
        <f t="array" ref="K1340">IF(B1340="","",IFERROR(XLOOKUP(B1340,DATA!$B$4:$B$2103,DATA!$N$4:$N$2103,0,0,1),0))</f>
        <v>363</v>
      </c>
      <c r="L1340" s="85">
        <f t="shared" si="2"/>
        <v>0.9945205479</v>
      </c>
      <c r="M1340" s="47">
        <f t="array" ref="M1340">IF(B1340="","",IFERROR(XLOOKUP(B1340,DATA!$B$4:$B$2103,DATA!$P$4:$P$2103,0,0,1),0))</f>
        <v>0</v>
      </c>
      <c r="N1340" s="47">
        <f t="shared" si="3"/>
        <v>3</v>
      </c>
      <c r="O1340" s="47">
        <f t="shared" si="4"/>
        <v>10</v>
      </c>
      <c r="P1340" s="47">
        <f t="shared" si="5"/>
        <v>3</v>
      </c>
      <c r="Q1340" s="47" t="str">
        <f t="shared" si="6"/>
        <v>REORDEN INMEDIATO</v>
      </c>
      <c r="R1340" s="47" t="str">
        <f t="shared" si="7"/>
        <v>GENERAR OC EN 24H</v>
      </c>
      <c r="S1340" s="47">
        <f t="shared" si="8"/>
        <v>7</v>
      </c>
      <c r="T1340" s="48">
        <f t="shared" si="9"/>
        <v>12495</v>
      </c>
      <c r="U1340" s="47" t="str">
        <f t="array" ref="U1340">IF(B1340="","",IFERROR(XLOOKUP(B1340,DATA!$B$4:$B$2103,DATA!$M$4:$M$2103,"",0,1),""))</f>
        <v>A</v>
      </c>
      <c r="V1340" s="47" t="str">
        <f t="array" ref="V1340">IF(B1340="","",IFERROR(XLOOKUP(B1340,DATA!$B$4:$B$2103,DATA!$X$4:$X$2103,"",0,1),""))</f>
        <v>SU01D0302</v>
      </c>
      <c r="W1340" s="47" t="str">
        <f t="array" ref="W1340">IF(B1340="","",IFERROR(XLOOKUP(B1340,DATA!$B$4:$B$2103,DATA!$H$4:$H$2103,"",0,1),""))</f>
        <v>CARROCERIA</v>
      </c>
      <c r="X1340" s="47" t="str">
        <f t="shared" si="10"/>
        <v>2-ALTA</v>
      </c>
      <c r="Y1340" s="65" t="str">
        <f t="shared" si="11"/>
        <v/>
      </c>
      <c r="Z1340" s="47" t="str">
        <f t="shared" si="12"/>
        <v/>
      </c>
    </row>
    <row r="1341" ht="15.75" customHeight="1">
      <c r="B1341" s="52">
        <f>IF(DATA!B1341="","",DATA!B1341)</f>
        <v>80120125</v>
      </c>
      <c r="C1341" s="52" t="str">
        <f t="array" ref="C1341">IF(B1341="","",IFERROR(XLOOKUP(B1341,DATA!$B$4:$B$2103,DATA!$D$4:$D$2103,"",0,1),""))</f>
        <v>CA1007</v>
      </c>
      <c r="D1341" s="52" t="str">
        <f t="array" ref="D1341">IF(B1341="","",IFERROR(XLOOKUP(B1341,DATA!$B$4:$B$2103,DATA!$C$4:$C$2103,"",0,1),""))</f>
        <v>AVISOS LATERALES NUMERO 5</v>
      </c>
      <c r="E1341" s="52">
        <f t="array" ref="E1341">IF(B1341="","",IFERROR(XLOOKUP(B1341,DATA!$B$4:$B$2103,DATA!$W$4:$W$2103,"",0,1),""))</f>
        <v>830129239</v>
      </c>
      <c r="F1341" s="52" t="str">
        <f t="array" ref="F1341">IF(B1341="","",IFERROR(XLOOKUP(E1341,PROVEEDORES!$A$2:$A$200,PROVEEDORES!$B$2:$B$200,"NO ENCONTRADO",0,1),""))</f>
        <v>INDUSTRIAS GRAFICAS Y TERMOPLASTICAS SAS</v>
      </c>
      <c r="G1341" s="52" t="str">
        <f t="array" ref="G1341">IF(B1341="","",IFERROR(XLOOKUP(B1341,DATA!$B$4:$B$2103,DATA!$L$4:$L$2103,"",0,1),""))</f>
        <v>UND</v>
      </c>
      <c r="H1341" s="52">
        <f t="array" ref="H1341">IF(B1341="","",IFERROR(XLOOKUP(B1341,DATA!$B$4:$B$2103,DATA!$E$4:$E$2103,0,0,1),0))</f>
        <v>15</v>
      </c>
      <c r="I1341" s="53">
        <f t="array" ref="I1341">IF(B1341="","",IFERROR(XLOOKUP(B1341,DATA!$B$4:$B$2103,DATA!$F$4:$F$2103,0,0,1),0))</f>
        <v>1785</v>
      </c>
      <c r="J1341" s="53">
        <f t="shared" si="1"/>
        <v>26775</v>
      </c>
      <c r="K1341" s="52">
        <f t="array" ref="K1341">IF(B1341="","",IFERROR(XLOOKUP(B1341,DATA!$B$4:$B$2103,DATA!$N$4:$N$2103,0,0,1),0))</f>
        <v>201</v>
      </c>
      <c r="L1341" s="86">
        <f t="shared" si="2"/>
        <v>0.5506849315</v>
      </c>
      <c r="M1341" s="52">
        <f t="array" ref="M1341">IF(B1341="","",IFERROR(XLOOKUP(B1341,DATA!$B$4:$B$2103,DATA!$P$4:$P$2103,0,0,1),0))</f>
        <v>0</v>
      </c>
      <c r="N1341" s="52">
        <f t="shared" si="3"/>
        <v>2</v>
      </c>
      <c r="O1341" s="52">
        <f t="shared" si="4"/>
        <v>6</v>
      </c>
      <c r="P1341" s="52">
        <f t="shared" si="5"/>
        <v>27</v>
      </c>
      <c r="Q1341" s="52" t="str">
        <f t="shared" si="6"/>
        <v>OPTIMO</v>
      </c>
      <c r="R1341" s="52" t="str">
        <f t="shared" si="7"/>
        <v>NIVEL OPTIMO</v>
      </c>
      <c r="S1341" s="52">
        <f t="shared" si="8"/>
        <v>0</v>
      </c>
      <c r="T1341" s="53">
        <f t="shared" si="9"/>
        <v>0</v>
      </c>
      <c r="U1341" s="52" t="str">
        <f t="array" ref="U1341">IF(B1341="","",IFERROR(XLOOKUP(B1341,DATA!$B$4:$B$2103,DATA!$M$4:$M$2103,"",0,1),""))</f>
        <v>A</v>
      </c>
      <c r="V1341" s="52" t="str">
        <f t="array" ref="V1341">IF(B1341="","",IFERROR(XLOOKUP(B1341,DATA!$B$4:$B$2103,DATA!$X$4:$X$2103,"",0,1),""))</f>
        <v>SU01D0302</v>
      </c>
      <c r="W1341" s="52" t="str">
        <f t="array" ref="W1341">IF(B1341="","",IFERROR(XLOOKUP(B1341,DATA!$B$4:$B$2103,DATA!$H$4:$H$2103,"",0,1),""))</f>
        <v>CARROCERIA</v>
      </c>
      <c r="X1341" s="52" t="str">
        <f t="shared" si="10"/>
        <v>2-ALTA</v>
      </c>
      <c r="Y1341" s="87" t="str">
        <f t="shared" si="11"/>
        <v/>
      </c>
      <c r="Z1341" s="52" t="str">
        <f t="shared" si="12"/>
        <v/>
      </c>
    </row>
    <row r="1342" ht="15.75" customHeight="1">
      <c r="B1342" s="47">
        <f>IF(DATA!B1342="","",DATA!B1342)</f>
        <v>80120126</v>
      </c>
      <c r="C1342" s="47" t="str">
        <f t="array" ref="C1342">IF(B1342="","",IFERROR(XLOOKUP(B1342,DATA!$B$4:$B$2103,DATA!$D$4:$D$2103,"",0,1),""))</f>
        <v>CA1004</v>
      </c>
      <c r="D1342" s="47" t="str">
        <f t="array" ref="D1342">IF(B1342="","",IFERROR(XLOOKUP(B1342,DATA!$B$4:$B$2103,DATA!$C$4:$C$2103,"",0,1),""))</f>
        <v>AVISOS LATERALES NUMERO 2</v>
      </c>
      <c r="E1342" s="47">
        <f t="array" ref="E1342">IF(B1342="","",IFERROR(XLOOKUP(B1342,DATA!$B$4:$B$2103,DATA!$W$4:$W$2103,"",0,1),""))</f>
        <v>830129239</v>
      </c>
      <c r="F1342" s="47" t="str">
        <f t="array" ref="F1342">IF(B1342="","",IFERROR(XLOOKUP(E1342,PROVEEDORES!$A$2:$A$200,PROVEEDORES!$B$2:$B$200,"NO ENCONTRADO",0,1),""))</f>
        <v>INDUSTRIAS GRAFICAS Y TERMOPLASTICAS SAS</v>
      </c>
      <c r="G1342" s="47" t="str">
        <f t="array" ref="G1342">IF(B1342="","",IFERROR(XLOOKUP(B1342,DATA!$B$4:$B$2103,DATA!$L$4:$L$2103,"",0,1),""))</f>
        <v>UND</v>
      </c>
      <c r="H1342" s="47">
        <f t="array" ref="H1342">IF(B1342="","",IFERROR(XLOOKUP(B1342,DATA!$B$4:$B$2103,DATA!$E$4:$E$2103,0,0,1),0))</f>
        <v>10</v>
      </c>
      <c r="I1342" s="48">
        <f t="array" ref="I1342">IF(B1342="","",IFERROR(XLOOKUP(B1342,DATA!$B$4:$B$2103,DATA!$F$4:$F$2103,0,0,1),0))</f>
        <v>1785</v>
      </c>
      <c r="J1342" s="48">
        <f t="shared" si="1"/>
        <v>17850</v>
      </c>
      <c r="K1342" s="47">
        <f t="array" ref="K1342">IF(B1342="","",IFERROR(XLOOKUP(B1342,DATA!$B$4:$B$2103,DATA!$N$4:$N$2103,0,0,1),0))</f>
        <v>142</v>
      </c>
      <c r="L1342" s="85">
        <f t="shared" si="2"/>
        <v>0.3890410959</v>
      </c>
      <c r="M1342" s="47">
        <f t="array" ref="M1342">IF(B1342="","",IFERROR(XLOOKUP(B1342,DATA!$B$4:$B$2103,DATA!$P$4:$P$2103,0,0,1),0))</f>
        <v>0</v>
      </c>
      <c r="N1342" s="47">
        <f t="shared" si="3"/>
        <v>1</v>
      </c>
      <c r="O1342" s="47">
        <f t="shared" si="4"/>
        <v>4</v>
      </c>
      <c r="P1342" s="47">
        <f t="shared" si="5"/>
        <v>26</v>
      </c>
      <c r="Q1342" s="47" t="str">
        <f t="shared" si="6"/>
        <v>OPTIMO</v>
      </c>
      <c r="R1342" s="47" t="str">
        <f t="shared" si="7"/>
        <v>NIVEL OPTIMO</v>
      </c>
      <c r="S1342" s="47">
        <f t="shared" si="8"/>
        <v>0</v>
      </c>
      <c r="T1342" s="48">
        <f t="shared" si="9"/>
        <v>0</v>
      </c>
      <c r="U1342" s="47" t="str">
        <f t="array" ref="U1342">IF(B1342="","",IFERROR(XLOOKUP(B1342,DATA!$B$4:$B$2103,DATA!$M$4:$M$2103,"",0,1),""))</f>
        <v>A</v>
      </c>
      <c r="V1342" s="47" t="str">
        <f t="array" ref="V1342">IF(B1342="","",IFERROR(XLOOKUP(B1342,DATA!$B$4:$B$2103,DATA!$X$4:$X$2103,"",0,1),""))</f>
        <v>SU01D0302</v>
      </c>
      <c r="W1342" s="47" t="str">
        <f t="array" ref="W1342">IF(B1342="","",IFERROR(XLOOKUP(B1342,DATA!$B$4:$B$2103,DATA!$H$4:$H$2103,"",0,1),""))</f>
        <v>CARROCERIA</v>
      </c>
      <c r="X1342" s="47" t="str">
        <f t="shared" si="10"/>
        <v>2-ALTA</v>
      </c>
      <c r="Y1342" s="65" t="str">
        <f t="shared" si="11"/>
        <v/>
      </c>
      <c r="Z1342" s="47" t="str">
        <f t="shared" si="12"/>
        <v/>
      </c>
    </row>
    <row r="1343" ht="15.75" customHeight="1">
      <c r="B1343" s="52">
        <f>IF(DATA!B1343="","",DATA!B1343)</f>
        <v>80120127</v>
      </c>
      <c r="C1343" s="52" t="str">
        <f t="array" ref="C1343">IF(B1343="","",IFERROR(XLOOKUP(B1343,DATA!$B$4:$B$2103,DATA!$D$4:$D$2103,"",0,1),""))</f>
        <v>CA1009</v>
      </c>
      <c r="D1343" s="52" t="str">
        <f t="array" ref="D1343">IF(B1343="","",IFERROR(XLOOKUP(B1343,DATA!$B$4:$B$2103,DATA!$C$4:$C$2103,"",0,1),""))</f>
        <v>AVISOS LATERALES NUMERO 7</v>
      </c>
      <c r="E1343" s="52">
        <f t="array" ref="E1343">IF(B1343="","",IFERROR(XLOOKUP(B1343,DATA!$B$4:$B$2103,DATA!$W$4:$W$2103,"",0,1),""))</f>
        <v>830129239</v>
      </c>
      <c r="F1343" s="52" t="str">
        <f t="array" ref="F1343">IF(B1343="","",IFERROR(XLOOKUP(E1343,PROVEEDORES!$A$2:$A$200,PROVEEDORES!$B$2:$B$200,"NO ENCONTRADO",0,1),""))</f>
        <v>INDUSTRIAS GRAFICAS Y TERMOPLASTICAS SAS</v>
      </c>
      <c r="G1343" s="52" t="str">
        <f t="array" ref="G1343">IF(B1343="","",IFERROR(XLOOKUP(B1343,DATA!$B$4:$B$2103,DATA!$L$4:$L$2103,"",0,1),""))</f>
        <v>UND</v>
      </c>
      <c r="H1343" s="52">
        <f t="array" ref="H1343">IF(B1343="","",IFERROR(XLOOKUP(B1343,DATA!$B$4:$B$2103,DATA!$E$4:$E$2103,0,0,1),0))</f>
        <v>7</v>
      </c>
      <c r="I1343" s="53">
        <f t="array" ref="I1343">IF(B1343="","",IFERROR(XLOOKUP(B1343,DATA!$B$4:$B$2103,DATA!$F$4:$F$2103,0,0,1),0))</f>
        <v>1785</v>
      </c>
      <c r="J1343" s="53">
        <f t="shared" si="1"/>
        <v>12495</v>
      </c>
      <c r="K1343" s="52">
        <f t="array" ref="K1343">IF(B1343="","",IFERROR(XLOOKUP(B1343,DATA!$B$4:$B$2103,DATA!$N$4:$N$2103,0,0,1),0))</f>
        <v>133</v>
      </c>
      <c r="L1343" s="86">
        <f t="shared" si="2"/>
        <v>0.3643835616</v>
      </c>
      <c r="M1343" s="52">
        <f t="array" ref="M1343">IF(B1343="","",IFERROR(XLOOKUP(B1343,DATA!$B$4:$B$2103,DATA!$P$4:$P$2103,0,0,1),0))</f>
        <v>0</v>
      </c>
      <c r="N1343" s="52">
        <f t="shared" si="3"/>
        <v>1</v>
      </c>
      <c r="O1343" s="52">
        <f t="shared" si="4"/>
        <v>4</v>
      </c>
      <c r="P1343" s="52">
        <f t="shared" si="5"/>
        <v>19</v>
      </c>
      <c r="Q1343" s="52" t="str">
        <f t="shared" si="6"/>
        <v>PRECAUCION</v>
      </c>
      <c r="R1343" s="52" t="str">
        <f t="shared" si="7"/>
        <v>MONITOREAR 48H</v>
      </c>
      <c r="S1343" s="52">
        <f t="shared" si="8"/>
        <v>0</v>
      </c>
      <c r="T1343" s="53">
        <f t="shared" si="9"/>
        <v>0</v>
      </c>
      <c r="U1343" s="52" t="str">
        <f t="array" ref="U1343">IF(B1343="","",IFERROR(XLOOKUP(B1343,DATA!$B$4:$B$2103,DATA!$M$4:$M$2103,"",0,1),""))</f>
        <v>A</v>
      </c>
      <c r="V1343" s="52" t="str">
        <f t="array" ref="V1343">IF(B1343="","",IFERROR(XLOOKUP(B1343,DATA!$B$4:$B$2103,DATA!$X$4:$X$2103,"",0,1),""))</f>
        <v>SU01D0302</v>
      </c>
      <c r="W1343" s="52" t="str">
        <f t="array" ref="W1343">IF(B1343="","",IFERROR(XLOOKUP(B1343,DATA!$B$4:$B$2103,DATA!$H$4:$H$2103,"",0,1),""))</f>
        <v>CARROCERIA</v>
      </c>
      <c r="X1343" s="52" t="str">
        <f t="shared" si="10"/>
        <v>2-ALTA</v>
      </c>
      <c r="Y1343" s="87" t="str">
        <f t="shared" si="11"/>
        <v/>
      </c>
      <c r="Z1343" s="52" t="str">
        <f t="shared" si="12"/>
        <v/>
      </c>
    </row>
    <row r="1344" ht="15.75" customHeight="1">
      <c r="B1344" s="47">
        <f>IF(DATA!B1344="","",DATA!B1344)</f>
        <v>80120128</v>
      </c>
      <c r="C1344" s="47" t="str">
        <f t="array" ref="C1344">IF(B1344="","",IFERROR(XLOOKUP(B1344,DATA!$B$4:$B$2103,DATA!$D$4:$D$2103,"",0,1),""))</f>
        <v>CA1010</v>
      </c>
      <c r="D1344" s="47" t="str">
        <f t="array" ref="D1344">IF(B1344="","",IFERROR(XLOOKUP(B1344,DATA!$B$4:$B$2103,DATA!$C$4:$C$2103,"",0,1),""))</f>
        <v>AVISOS LATERALES NUMERO 8</v>
      </c>
      <c r="E1344" s="47">
        <f t="array" ref="E1344">IF(B1344="","",IFERROR(XLOOKUP(B1344,DATA!$B$4:$B$2103,DATA!$W$4:$W$2103,"",0,1),""))</f>
        <v>830129239</v>
      </c>
      <c r="F1344" s="47" t="str">
        <f t="array" ref="F1344">IF(B1344="","",IFERROR(XLOOKUP(E1344,PROVEEDORES!$A$2:$A$200,PROVEEDORES!$B$2:$B$200,"NO ENCONTRADO",0,1),""))</f>
        <v>INDUSTRIAS GRAFICAS Y TERMOPLASTICAS SAS</v>
      </c>
      <c r="G1344" s="47" t="str">
        <f t="array" ref="G1344">IF(B1344="","",IFERROR(XLOOKUP(B1344,DATA!$B$4:$B$2103,DATA!$L$4:$L$2103,"",0,1),""))</f>
        <v>UND</v>
      </c>
      <c r="H1344" s="47">
        <f t="array" ref="H1344">IF(B1344="","",IFERROR(XLOOKUP(B1344,DATA!$B$4:$B$2103,DATA!$E$4:$E$2103,0,0,1),0))</f>
        <v>6</v>
      </c>
      <c r="I1344" s="48">
        <f t="array" ref="I1344">IF(B1344="","",IFERROR(XLOOKUP(B1344,DATA!$B$4:$B$2103,DATA!$F$4:$F$2103,0,0,1),0))</f>
        <v>1785</v>
      </c>
      <c r="J1344" s="48">
        <f t="shared" si="1"/>
        <v>10710</v>
      </c>
      <c r="K1344" s="47">
        <f t="array" ref="K1344">IF(B1344="","",IFERROR(XLOOKUP(B1344,DATA!$B$4:$B$2103,DATA!$N$4:$N$2103,0,0,1),0))</f>
        <v>79</v>
      </c>
      <c r="L1344" s="85">
        <f t="shared" si="2"/>
        <v>0.2164383562</v>
      </c>
      <c r="M1344" s="47">
        <f t="array" ref="M1344">IF(B1344="","",IFERROR(XLOOKUP(B1344,DATA!$B$4:$B$2103,DATA!$P$4:$P$2103,0,0,1),0))</f>
        <v>0</v>
      </c>
      <c r="N1344" s="47">
        <f t="shared" si="3"/>
        <v>1</v>
      </c>
      <c r="O1344" s="47">
        <f t="shared" si="4"/>
        <v>3</v>
      </c>
      <c r="P1344" s="47">
        <f t="shared" si="5"/>
        <v>28</v>
      </c>
      <c r="Q1344" s="47" t="str">
        <f t="shared" si="6"/>
        <v>PRECAUCION</v>
      </c>
      <c r="R1344" s="47" t="str">
        <f t="shared" si="7"/>
        <v>MONITOREAR 48H</v>
      </c>
      <c r="S1344" s="47">
        <f t="shared" si="8"/>
        <v>0</v>
      </c>
      <c r="T1344" s="48">
        <f t="shared" si="9"/>
        <v>0</v>
      </c>
      <c r="U1344" s="47" t="str">
        <f t="array" ref="U1344">IF(B1344="","",IFERROR(XLOOKUP(B1344,DATA!$B$4:$B$2103,DATA!$M$4:$M$2103,"",0,1),""))</f>
        <v>A</v>
      </c>
      <c r="V1344" s="47" t="str">
        <f t="array" ref="V1344">IF(B1344="","",IFERROR(XLOOKUP(B1344,DATA!$B$4:$B$2103,DATA!$X$4:$X$2103,"",0,1),""))</f>
        <v>SU01D0302</v>
      </c>
      <c r="W1344" s="47" t="str">
        <f t="array" ref="W1344">IF(B1344="","",IFERROR(XLOOKUP(B1344,DATA!$B$4:$B$2103,DATA!$H$4:$H$2103,"",0,1),""))</f>
        <v>CARROCERIA</v>
      </c>
      <c r="X1344" s="47" t="str">
        <f t="shared" si="10"/>
        <v>2-ALTA</v>
      </c>
      <c r="Y1344" s="65" t="str">
        <f t="shared" si="11"/>
        <v/>
      </c>
      <c r="Z1344" s="47" t="str">
        <f t="shared" si="12"/>
        <v/>
      </c>
    </row>
    <row r="1345" ht="15.75" customHeight="1">
      <c r="B1345" s="52">
        <f>IF(DATA!B1345="","",DATA!B1345)</f>
        <v>80120129</v>
      </c>
      <c r="C1345" s="52" t="str">
        <f t="array" ref="C1345">IF(B1345="","",IFERROR(XLOOKUP(B1345,DATA!$B$4:$B$2103,DATA!$D$4:$D$2103,"",0,1),""))</f>
        <v>CA1001</v>
      </c>
      <c r="D1345" s="52" t="str">
        <f t="array" ref="D1345">IF(B1345="","",IFERROR(XLOOKUP(B1345,DATA!$B$4:$B$2103,DATA!$C$4:$C$2103,"",0,1),""))</f>
        <v>AVISOS LETRA U LATERALES</v>
      </c>
      <c r="E1345" s="52">
        <f t="array" ref="E1345">IF(B1345="","",IFERROR(XLOOKUP(B1345,DATA!$B$4:$B$2103,DATA!$W$4:$W$2103,"",0,1),""))</f>
        <v>830129239</v>
      </c>
      <c r="F1345" s="52" t="str">
        <f t="array" ref="F1345">IF(B1345="","",IFERROR(XLOOKUP(E1345,PROVEEDORES!$A$2:$A$200,PROVEEDORES!$B$2:$B$200,"NO ENCONTRADO",0,1),""))</f>
        <v>INDUSTRIAS GRAFICAS Y TERMOPLASTICAS SAS</v>
      </c>
      <c r="G1345" s="52" t="str">
        <f t="array" ref="G1345">IF(B1345="","",IFERROR(XLOOKUP(B1345,DATA!$B$4:$B$2103,DATA!$L$4:$L$2103,"",0,1),""))</f>
        <v>UND</v>
      </c>
      <c r="H1345" s="52">
        <f t="array" ref="H1345">IF(B1345="","",IFERROR(XLOOKUP(B1345,DATA!$B$4:$B$2103,DATA!$E$4:$E$2103,0,0,1),0))</f>
        <v>14</v>
      </c>
      <c r="I1345" s="53">
        <f t="array" ref="I1345">IF(B1345="","",IFERROR(XLOOKUP(B1345,DATA!$B$4:$B$2103,DATA!$F$4:$F$2103,0,0,1),0))</f>
        <v>1785</v>
      </c>
      <c r="J1345" s="53">
        <f t="shared" si="1"/>
        <v>24990</v>
      </c>
      <c r="K1345" s="52">
        <f t="array" ref="K1345">IF(B1345="","",IFERROR(XLOOKUP(B1345,DATA!$B$4:$B$2103,DATA!$N$4:$N$2103,0,0,1),0))</f>
        <v>608</v>
      </c>
      <c r="L1345" s="86">
        <f t="shared" si="2"/>
        <v>1.665753425</v>
      </c>
      <c r="M1345" s="52">
        <f t="array" ref="M1345">IF(B1345="","",IFERROR(XLOOKUP(B1345,DATA!$B$4:$B$2103,DATA!$P$4:$P$2103,0,0,1),0))</f>
        <v>0</v>
      </c>
      <c r="N1345" s="52">
        <f t="shared" si="3"/>
        <v>6</v>
      </c>
      <c r="O1345" s="52">
        <f t="shared" si="4"/>
        <v>18</v>
      </c>
      <c r="P1345" s="52">
        <f t="shared" si="5"/>
        <v>8</v>
      </c>
      <c r="Q1345" s="52" t="str">
        <f t="shared" si="6"/>
        <v>REORDEN INMEDIATO</v>
      </c>
      <c r="R1345" s="52" t="str">
        <f t="shared" si="7"/>
        <v>GENERAR OC EN 24H</v>
      </c>
      <c r="S1345" s="52">
        <f t="shared" si="8"/>
        <v>4</v>
      </c>
      <c r="T1345" s="53">
        <f t="shared" si="9"/>
        <v>7140</v>
      </c>
      <c r="U1345" s="52" t="str">
        <f t="array" ref="U1345">IF(B1345="","",IFERROR(XLOOKUP(B1345,DATA!$B$4:$B$2103,DATA!$M$4:$M$2103,"",0,1),""))</f>
        <v>A</v>
      </c>
      <c r="V1345" s="52" t="str">
        <f t="array" ref="V1345">IF(B1345="","",IFERROR(XLOOKUP(B1345,DATA!$B$4:$B$2103,DATA!$X$4:$X$2103,"",0,1),""))</f>
        <v>SU01D0302</v>
      </c>
      <c r="W1345" s="52" t="str">
        <f t="array" ref="W1345">IF(B1345="","",IFERROR(XLOOKUP(B1345,DATA!$B$4:$B$2103,DATA!$H$4:$H$2103,"",0,1),""))</f>
        <v>CARROCERIA</v>
      </c>
      <c r="X1345" s="52" t="str">
        <f t="shared" si="10"/>
        <v>2-ALTA</v>
      </c>
      <c r="Y1345" s="87" t="str">
        <f t="shared" si="11"/>
        <v/>
      </c>
      <c r="Z1345" s="52" t="str">
        <f t="shared" si="12"/>
        <v/>
      </c>
    </row>
    <row r="1346" ht="15.75" customHeight="1">
      <c r="B1346" s="47">
        <f>IF(DATA!B1346="","",DATA!B1346)</f>
        <v>80120130</v>
      </c>
      <c r="C1346" s="47" t="str">
        <f t="array" ref="C1346">IF(B1346="","",IFERROR(XLOOKUP(B1346,DATA!$B$4:$B$2103,DATA!$D$4:$D$2103,"",0,1),""))</f>
        <v>CA1022</v>
      </c>
      <c r="D1346" s="47" t="str">
        <f t="array" ref="D1346">IF(B1346="","",IFERROR(XLOOKUP(B1346,DATA!$B$4:$B$2103,DATA!$C$4:$C$2103,"",0,1),""))</f>
        <v>AVISOS LETRA U PERSIANA</v>
      </c>
      <c r="E1346" s="47">
        <f t="array" ref="E1346">IF(B1346="","",IFERROR(XLOOKUP(B1346,DATA!$B$4:$B$2103,DATA!$W$4:$W$2103,"",0,1),""))</f>
        <v>830129239</v>
      </c>
      <c r="F1346" s="47" t="str">
        <f t="array" ref="F1346">IF(B1346="","",IFERROR(XLOOKUP(E1346,PROVEEDORES!$A$2:$A$200,PROVEEDORES!$B$2:$B$200,"NO ENCONTRADO",0,1),""))</f>
        <v>INDUSTRIAS GRAFICAS Y TERMOPLASTICAS SAS</v>
      </c>
      <c r="G1346" s="47" t="str">
        <f t="array" ref="G1346">IF(B1346="","",IFERROR(XLOOKUP(B1346,DATA!$B$4:$B$2103,DATA!$L$4:$L$2103,"",0,1),""))</f>
        <v>UND</v>
      </c>
      <c r="H1346" s="47">
        <f t="array" ref="H1346">IF(B1346="","",IFERROR(XLOOKUP(B1346,DATA!$B$4:$B$2103,DATA!$E$4:$E$2103,0,0,1),0))</f>
        <v>0</v>
      </c>
      <c r="I1346" s="48">
        <f t="array" ref="I1346">IF(B1346="","",IFERROR(XLOOKUP(B1346,DATA!$B$4:$B$2103,DATA!$F$4:$F$2103,0,0,1),0))</f>
        <v>1190</v>
      </c>
      <c r="J1346" s="48">
        <f t="shared" si="1"/>
        <v>0</v>
      </c>
      <c r="K1346" s="47">
        <f t="array" ref="K1346">IF(B1346="","",IFERROR(XLOOKUP(B1346,DATA!$B$4:$B$2103,DATA!$N$4:$N$2103,0,0,1),0))</f>
        <v>107</v>
      </c>
      <c r="L1346" s="85">
        <f t="shared" si="2"/>
        <v>0.2931506849</v>
      </c>
      <c r="M1346" s="47">
        <f t="array" ref="M1346">IF(B1346="","",IFERROR(XLOOKUP(B1346,DATA!$B$4:$B$2103,DATA!$P$4:$P$2103,0,0,1),0))</f>
        <v>0</v>
      </c>
      <c r="N1346" s="47">
        <f t="shared" si="3"/>
        <v>1</v>
      </c>
      <c r="O1346" s="47">
        <f t="shared" si="4"/>
        <v>3</v>
      </c>
      <c r="P1346" s="47">
        <f t="shared" si="5"/>
        <v>0</v>
      </c>
      <c r="Q1346" s="47" t="str">
        <f t="shared" si="6"/>
        <v>CRITICO</v>
      </c>
      <c r="R1346" s="47" t="str">
        <f t="shared" si="7"/>
        <v>PEDIR INMEDIATAMENTE</v>
      </c>
      <c r="S1346" s="47">
        <f t="shared" si="8"/>
        <v>3</v>
      </c>
      <c r="T1346" s="48">
        <f t="shared" si="9"/>
        <v>3570</v>
      </c>
      <c r="U1346" s="47" t="str">
        <f t="array" ref="U1346">IF(B1346="","",IFERROR(XLOOKUP(B1346,DATA!$B$4:$B$2103,DATA!$M$4:$M$2103,"",0,1),""))</f>
        <v>A</v>
      </c>
      <c r="V1346" s="47" t="str">
        <f t="array" ref="V1346">IF(B1346="","",IFERROR(XLOOKUP(B1346,DATA!$B$4:$B$2103,DATA!$X$4:$X$2103,"",0,1),""))</f>
        <v>SU01D0302</v>
      </c>
      <c r="W1346" s="47" t="str">
        <f t="array" ref="W1346">IF(B1346="","",IFERROR(XLOOKUP(B1346,DATA!$B$4:$B$2103,DATA!$H$4:$H$2103,"",0,1),""))</f>
        <v>CARROCERIA</v>
      </c>
      <c r="X1346" s="47" t="str">
        <f t="shared" si="10"/>
        <v>1-MAXIMA</v>
      </c>
      <c r="Y1346" s="65">
        <f t="shared" si="11"/>
        <v>107.01346</v>
      </c>
      <c r="Z1346" s="47">
        <f t="shared" si="12"/>
        <v>80120130</v>
      </c>
    </row>
    <row r="1347" ht="15.75" customHeight="1">
      <c r="B1347" s="52">
        <f>IF(DATA!B1347="","",DATA!B1347)</f>
        <v>80120131</v>
      </c>
      <c r="C1347" s="52" t="str">
        <f t="array" ref="C1347">IF(B1347="","",IFERROR(XLOOKUP(B1347,DATA!$B$4:$B$2103,DATA!$D$4:$D$2103,"",0,1),""))</f>
        <v>CA1023</v>
      </c>
      <c r="D1347" s="52" t="str">
        <f t="array" ref="D1347">IF(B1347="","",IFERROR(XLOOKUP(B1347,DATA!$B$4:$B$2103,DATA!$C$4:$C$2103,"",0,1),""))</f>
        <v>AVISOS PERSIANA NUMERO 0</v>
      </c>
      <c r="E1347" s="52">
        <f t="array" ref="E1347">IF(B1347="","",IFERROR(XLOOKUP(B1347,DATA!$B$4:$B$2103,DATA!$W$4:$W$2103,"",0,1),""))</f>
        <v>830129239</v>
      </c>
      <c r="F1347" s="52" t="str">
        <f t="array" ref="F1347">IF(B1347="","",IFERROR(XLOOKUP(E1347,PROVEEDORES!$A$2:$A$200,PROVEEDORES!$B$2:$B$200,"NO ENCONTRADO",0,1),""))</f>
        <v>INDUSTRIAS GRAFICAS Y TERMOPLASTICAS SAS</v>
      </c>
      <c r="G1347" s="52" t="str">
        <f t="array" ref="G1347">IF(B1347="","",IFERROR(XLOOKUP(B1347,DATA!$B$4:$B$2103,DATA!$L$4:$L$2103,"",0,1),""))</f>
        <v>UND</v>
      </c>
      <c r="H1347" s="52">
        <f t="array" ref="H1347">IF(B1347="","",IFERROR(XLOOKUP(B1347,DATA!$B$4:$B$2103,DATA!$E$4:$E$2103,0,0,1),0))</f>
        <v>9</v>
      </c>
      <c r="I1347" s="53">
        <f t="array" ref="I1347">IF(B1347="","",IFERROR(XLOOKUP(B1347,DATA!$B$4:$B$2103,DATA!$F$4:$F$2103,0,0,1),0))</f>
        <v>1186.724</v>
      </c>
      <c r="J1347" s="53">
        <f t="shared" si="1"/>
        <v>10680.516</v>
      </c>
      <c r="K1347" s="52">
        <f t="array" ref="K1347">IF(B1347="","",IFERROR(XLOOKUP(B1347,DATA!$B$4:$B$2103,DATA!$N$4:$N$2103,0,0,1),0))</f>
        <v>68</v>
      </c>
      <c r="L1347" s="86">
        <f t="shared" si="2"/>
        <v>0.1863013699</v>
      </c>
      <c r="M1347" s="52">
        <f t="array" ref="M1347">IF(B1347="","",IFERROR(XLOOKUP(B1347,DATA!$B$4:$B$2103,DATA!$P$4:$P$2103,0,0,1),0))</f>
        <v>0</v>
      </c>
      <c r="N1347" s="52">
        <f t="shared" si="3"/>
        <v>1</v>
      </c>
      <c r="O1347" s="52">
        <f t="shared" si="4"/>
        <v>2</v>
      </c>
      <c r="P1347" s="52">
        <f t="shared" si="5"/>
        <v>48</v>
      </c>
      <c r="Q1347" s="52" t="str">
        <f t="shared" si="6"/>
        <v>OPTIMO</v>
      </c>
      <c r="R1347" s="52" t="str">
        <f t="shared" si="7"/>
        <v>NIVEL OPTIMO</v>
      </c>
      <c r="S1347" s="52">
        <f t="shared" si="8"/>
        <v>0</v>
      </c>
      <c r="T1347" s="53">
        <f t="shared" si="9"/>
        <v>0</v>
      </c>
      <c r="U1347" s="52" t="str">
        <f t="array" ref="U1347">IF(B1347="","",IFERROR(XLOOKUP(B1347,DATA!$B$4:$B$2103,DATA!$M$4:$M$2103,"",0,1),""))</f>
        <v>A</v>
      </c>
      <c r="V1347" s="52" t="str">
        <f t="array" ref="V1347">IF(B1347="","",IFERROR(XLOOKUP(B1347,DATA!$B$4:$B$2103,DATA!$X$4:$X$2103,"",0,1),""))</f>
        <v>SU01D0302</v>
      </c>
      <c r="W1347" s="52" t="str">
        <f t="array" ref="W1347">IF(B1347="","",IFERROR(XLOOKUP(B1347,DATA!$B$4:$B$2103,DATA!$H$4:$H$2103,"",0,1),""))</f>
        <v>CARROCERIA</v>
      </c>
      <c r="X1347" s="52" t="str">
        <f t="shared" si="10"/>
        <v>2-ALTA</v>
      </c>
      <c r="Y1347" s="87" t="str">
        <f t="shared" si="11"/>
        <v/>
      </c>
      <c r="Z1347" s="52" t="str">
        <f t="shared" si="12"/>
        <v/>
      </c>
    </row>
    <row r="1348" ht="15.75" customHeight="1">
      <c r="B1348" s="47">
        <f>IF(DATA!B1348="","",DATA!B1348)</f>
        <v>80120132</v>
      </c>
      <c r="C1348" s="47" t="str">
        <f t="array" ref="C1348">IF(B1348="","",IFERROR(XLOOKUP(B1348,DATA!$B$4:$B$2103,DATA!$D$4:$D$2103,"",0,1),""))</f>
        <v>CA1024</v>
      </c>
      <c r="D1348" s="47" t="str">
        <f t="array" ref="D1348">IF(B1348="","",IFERROR(XLOOKUP(B1348,DATA!$B$4:$B$2103,DATA!$C$4:$C$2103,"",0,1),""))</f>
        <v>AVISOS PERSIANA NUMERO 1</v>
      </c>
      <c r="E1348" s="47">
        <f t="array" ref="E1348">IF(B1348="","",IFERROR(XLOOKUP(B1348,DATA!$B$4:$B$2103,DATA!$W$4:$W$2103,"",0,1),""))</f>
        <v>830129239</v>
      </c>
      <c r="F1348" s="47" t="str">
        <f t="array" ref="F1348">IF(B1348="","",IFERROR(XLOOKUP(E1348,PROVEEDORES!$A$2:$A$200,PROVEEDORES!$B$2:$B$200,"NO ENCONTRADO",0,1),""))</f>
        <v>INDUSTRIAS GRAFICAS Y TERMOPLASTICAS SAS</v>
      </c>
      <c r="G1348" s="47" t="str">
        <f t="array" ref="G1348">IF(B1348="","",IFERROR(XLOOKUP(B1348,DATA!$B$4:$B$2103,DATA!$L$4:$L$2103,"",0,1),""))</f>
        <v>UND</v>
      </c>
      <c r="H1348" s="47">
        <f t="array" ref="H1348">IF(B1348="","",IFERROR(XLOOKUP(B1348,DATA!$B$4:$B$2103,DATA!$E$4:$E$2103,0,0,1),0))</f>
        <v>2</v>
      </c>
      <c r="I1348" s="48">
        <f t="array" ref="I1348">IF(B1348="","",IFERROR(XLOOKUP(B1348,DATA!$B$4:$B$2103,DATA!$F$4:$F$2103,0,0,1),0))</f>
        <v>1190</v>
      </c>
      <c r="J1348" s="48">
        <f t="shared" si="1"/>
        <v>2380</v>
      </c>
      <c r="K1348" s="47">
        <f t="array" ref="K1348">IF(B1348="","",IFERROR(XLOOKUP(B1348,DATA!$B$4:$B$2103,DATA!$N$4:$N$2103,0,0,1),0))</f>
        <v>125</v>
      </c>
      <c r="L1348" s="85">
        <f t="shared" si="2"/>
        <v>0.3424657534</v>
      </c>
      <c r="M1348" s="47">
        <f t="array" ref="M1348">IF(B1348="","",IFERROR(XLOOKUP(B1348,DATA!$B$4:$B$2103,DATA!$P$4:$P$2103,0,0,1),0))</f>
        <v>0</v>
      </c>
      <c r="N1348" s="47">
        <f t="shared" si="3"/>
        <v>1</v>
      </c>
      <c r="O1348" s="47">
        <f t="shared" si="4"/>
        <v>3</v>
      </c>
      <c r="P1348" s="47">
        <f t="shared" si="5"/>
        <v>6</v>
      </c>
      <c r="Q1348" s="47" t="str">
        <f t="shared" si="6"/>
        <v>REORDEN INMEDIATO</v>
      </c>
      <c r="R1348" s="47" t="str">
        <f t="shared" si="7"/>
        <v>GENERAR OC EN 24H</v>
      </c>
      <c r="S1348" s="47">
        <f t="shared" si="8"/>
        <v>1</v>
      </c>
      <c r="T1348" s="48">
        <f t="shared" si="9"/>
        <v>1190</v>
      </c>
      <c r="U1348" s="47" t="str">
        <f t="array" ref="U1348">IF(B1348="","",IFERROR(XLOOKUP(B1348,DATA!$B$4:$B$2103,DATA!$M$4:$M$2103,"",0,1),""))</f>
        <v>A</v>
      </c>
      <c r="V1348" s="47" t="str">
        <f t="array" ref="V1348">IF(B1348="","",IFERROR(XLOOKUP(B1348,DATA!$B$4:$B$2103,DATA!$X$4:$X$2103,"",0,1),""))</f>
        <v>SU01D0302</v>
      </c>
      <c r="W1348" s="47" t="str">
        <f t="array" ref="W1348">IF(B1348="","",IFERROR(XLOOKUP(B1348,DATA!$B$4:$B$2103,DATA!$H$4:$H$2103,"",0,1),""))</f>
        <v>CARROCERIA</v>
      </c>
      <c r="X1348" s="47" t="str">
        <f t="shared" si="10"/>
        <v>2-ALTA</v>
      </c>
      <c r="Y1348" s="65" t="str">
        <f t="shared" si="11"/>
        <v/>
      </c>
      <c r="Z1348" s="47" t="str">
        <f t="shared" si="12"/>
        <v/>
      </c>
    </row>
    <row r="1349" ht="15.75" customHeight="1">
      <c r="B1349" s="52">
        <f>IF(DATA!B1349="","",DATA!B1349)</f>
        <v>80120133</v>
      </c>
      <c r="C1349" s="52" t="str">
        <f t="array" ref="C1349">IF(B1349="","",IFERROR(XLOOKUP(B1349,DATA!$B$4:$B$2103,DATA!$D$4:$D$2103,"",0,1),""))</f>
        <v>CA1025</v>
      </c>
      <c r="D1349" s="52" t="str">
        <f t="array" ref="D1349">IF(B1349="","",IFERROR(XLOOKUP(B1349,DATA!$B$4:$B$2103,DATA!$C$4:$C$2103,"",0,1),""))</f>
        <v>AVISOS PERSIANA NUMERO 2</v>
      </c>
      <c r="E1349" s="52">
        <f t="array" ref="E1349">IF(B1349="","",IFERROR(XLOOKUP(B1349,DATA!$B$4:$B$2103,DATA!$W$4:$W$2103,"",0,1),""))</f>
        <v>830129239</v>
      </c>
      <c r="F1349" s="52" t="str">
        <f t="array" ref="F1349">IF(B1349="","",IFERROR(XLOOKUP(E1349,PROVEEDORES!$A$2:$A$200,PROVEEDORES!$B$2:$B$200,"NO ENCONTRADO",0,1),""))</f>
        <v>INDUSTRIAS GRAFICAS Y TERMOPLASTICAS SAS</v>
      </c>
      <c r="G1349" s="52" t="str">
        <f t="array" ref="G1349">IF(B1349="","",IFERROR(XLOOKUP(B1349,DATA!$B$4:$B$2103,DATA!$L$4:$L$2103,"",0,1),""))</f>
        <v>UND</v>
      </c>
      <c r="H1349" s="52">
        <f t="array" ref="H1349">IF(B1349="","",IFERROR(XLOOKUP(B1349,DATA!$B$4:$B$2103,DATA!$E$4:$E$2103,0,0,1),0))</f>
        <v>2</v>
      </c>
      <c r="I1349" s="53">
        <f t="array" ref="I1349">IF(B1349="","",IFERROR(XLOOKUP(B1349,DATA!$B$4:$B$2103,DATA!$F$4:$F$2103,0,0,1),0))</f>
        <v>1190</v>
      </c>
      <c r="J1349" s="53">
        <f t="shared" si="1"/>
        <v>2380</v>
      </c>
      <c r="K1349" s="52">
        <f t="array" ref="K1349">IF(B1349="","",IFERROR(XLOOKUP(B1349,DATA!$B$4:$B$2103,DATA!$N$4:$N$2103,0,0,1),0))</f>
        <v>27</v>
      </c>
      <c r="L1349" s="86">
        <f t="shared" si="2"/>
        <v>0.07397260274</v>
      </c>
      <c r="M1349" s="52">
        <f t="array" ref="M1349">IF(B1349="","",IFERROR(XLOOKUP(B1349,DATA!$B$4:$B$2103,DATA!$P$4:$P$2103,0,0,1),0))</f>
        <v>0</v>
      </c>
      <c r="N1349" s="52">
        <f t="shared" si="3"/>
        <v>0</v>
      </c>
      <c r="O1349" s="52">
        <f t="shared" si="4"/>
        <v>1</v>
      </c>
      <c r="P1349" s="52">
        <f t="shared" si="5"/>
        <v>27</v>
      </c>
      <c r="Q1349" s="52" t="str">
        <f t="shared" si="6"/>
        <v>PRECAUCION</v>
      </c>
      <c r="R1349" s="52" t="str">
        <f t="shared" si="7"/>
        <v>MONITOREAR 48H</v>
      </c>
      <c r="S1349" s="52">
        <f t="shared" si="8"/>
        <v>0</v>
      </c>
      <c r="T1349" s="53">
        <f t="shared" si="9"/>
        <v>0</v>
      </c>
      <c r="U1349" s="52" t="str">
        <f t="array" ref="U1349">IF(B1349="","",IFERROR(XLOOKUP(B1349,DATA!$B$4:$B$2103,DATA!$M$4:$M$2103,"",0,1),""))</f>
        <v>A</v>
      </c>
      <c r="V1349" s="52" t="str">
        <f t="array" ref="V1349">IF(B1349="","",IFERROR(XLOOKUP(B1349,DATA!$B$4:$B$2103,DATA!$X$4:$X$2103,"",0,1),""))</f>
        <v>SU01D0302</v>
      </c>
      <c r="W1349" s="52" t="str">
        <f t="array" ref="W1349">IF(B1349="","",IFERROR(XLOOKUP(B1349,DATA!$B$4:$B$2103,DATA!$H$4:$H$2103,"",0,1),""))</f>
        <v>CARROCERIA</v>
      </c>
      <c r="X1349" s="52" t="str">
        <f t="shared" si="10"/>
        <v>2-ALTA</v>
      </c>
      <c r="Y1349" s="87" t="str">
        <f t="shared" si="11"/>
        <v/>
      </c>
      <c r="Z1349" s="52" t="str">
        <f t="shared" si="12"/>
        <v/>
      </c>
    </row>
    <row r="1350" ht="15.75" customHeight="1">
      <c r="B1350" s="47">
        <f>IF(DATA!B1350="","",DATA!B1350)</f>
        <v>80120134</v>
      </c>
      <c r="C1350" s="47" t="str">
        <f t="array" ref="C1350">IF(B1350="","",IFERROR(XLOOKUP(B1350,DATA!$B$4:$B$2103,DATA!$D$4:$D$2103,"",0,1),""))</f>
        <v>CA1026</v>
      </c>
      <c r="D1350" s="47" t="str">
        <f t="array" ref="D1350">IF(B1350="","",IFERROR(XLOOKUP(B1350,DATA!$B$4:$B$2103,DATA!$C$4:$C$2103,"",0,1),""))</f>
        <v>AVISOS PERSIANA NUMERO 3</v>
      </c>
      <c r="E1350" s="47">
        <f t="array" ref="E1350">IF(B1350="","",IFERROR(XLOOKUP(B1350,DATA!$B$4:$B$2103,DATA!$W$4:$W$2103,"",0,1),""))</f>
        <v>830129239</v>
      </c>
      <c r="F1350" s="47" t="str">
        <f t="array" ref="F1350">IF(B1350="","",IFERROR(XLOOKUP(E1350,PROVEEDORES!$A$2:$A$200,PROVEEDORES!$B$2:$B$200,"NO ENCONTRADO",0,1),""))</f>
        <v>INDUSTRIAS GRAFICAS Y TERMOPLASTICAS SAS</v>
      </c>
      <c r="G1350" s="47" t="str">
        <f t="array" ref="G1350">IF(B1350="","",IFERROR(XLOOKUP(B1350,DATA!$B$4:$B$2103,DATA!$L$4:$L$2103,"",0,1),""))</f>
        <v>UND</v>
      </c>
      <c r="H1350" s="47">
        <f t="array" ref="H1350">IF(B1350="","",IFERROR(XLOOKUP(B1350,DATA!$B$4:$B$2103,DATA!$E$4:$E$2103,0,0,1),0))</f>
        <v>9</v>
      </c>
      <c r="I1350" s="48">
        <f t="array" ref="I1350">IF(B1350="","",IFERROR(XLOOKUP(B1350,DATA!$B$4:$B$2103,DATA!$F$4:$F$2103,0,0,1),0))</f>
        <v>1190</v>
      </c>
      <c r="J1350" s="48">
        <f t="shared" si="1"/>
        <v>10710</v>
      </c>
      <c r="K1350" s="47">
        <f t="array" ref="K1350">IF(B1350="","",IFERROR(XLOOKUP(B1350,DATA!$B$4:$B$2103,DATA!$N$4:$N$2103,0,0,1),0))</f>
        <v>25</v>
      </c>
      <c r="L1350" s="85">
        <f t="shared" si="2"/>
        <v>0.06849315068</v>
      </c>
      <c r="M1350" s="47">
        <f t="array" ref="M1350">IF(B1350="","",IFERROR(XLOOKUP(B1350,DATA!$B$4:$B$2103,DATA!$P$4:$P$2103,0,0,1),0))</f>
        <v>0</v>
      </c>
      <c r="N1350" s="47">
        <f t="shared" si="3"/>
        <v>0</v>
      </c>
      <c r="O1350" s="47">
        <f t="shared" si="4"/>
        <v>0</v>
      </c>
      <c r="P1350" s="47">
        <f t="shared" si="5"/>
        <v>131</v>
      </c>
      <c r="Q1350" s="47" t="str">
        <f t="shared" si="6"/>
        <v>OPTIMO</v>
      </c>
      <c r="R1350" s="47" t="str">
        <f t="shared" si="7"/>
        <v>NIVEL OPTIMO</v>
      </c>
      <c r="S1350" s="47">
        <f t="shared" si="8"/>
        <v>0</v>
      </c>
      <c r="T1350" s="48">
        <f t="shared" si="9"/>
        <v>0</v>
      </c>
      <c r="U1350" s="47" t="str">
        <f t="array" ref="U1350">IF(B1350="","",IFERROR(XLOOKUP(B1350,DATA!$B$4:$B$2103,DATA!$M$4:$M$2103,"",0,1),""))</f>
        <v>A</v>
      </c>
      <c r="V1350" s="47" t="str">
        <f t="array" ref="V1350">IF(B1350="","",IFERROR(XLOOKUP(B1350,DATA!$B$4:$B$2103,DATA!$X$4:$X$2103,"",0,1),""))</f>
        <v>SU01D0302</v>
      </c>
      <c r="W1350" s="47" t="str">
        <f t="array" ref="W1350">IF(B1350="","",IFERROR(XLOOKUP(B1350,DATA!$B$4:$B$2103,DATA!$H$4:$H$2103,"",0,1),""))</f>
        <v>CARROCERIA</v>
      </c>
      <c r="X1350" s="47" t="str">
        <f t="shared" si="10"/>
        <v>2-ALTA</v>
      </c>
      <c r="Y1350" s="65" t="str">
        <f t="shared" si="11"/>
        <v/>
      </c>
      <c r="Z1350" s="47" t="str">
        <f t="shared" si="12"/>
        <v/>
      </c>
    </row>
    <row r="1351" ht="15.75" customHeight="1">
      <c r="B1351" s="52">
        <f>IF(DATA!B1351="","",DATA!B1351)</f>
        <v>80120135</v>
      </c>
      <c r="C1351" s="52" t="str">
        <f t="array" ref="C1351">IF(B1351="","",IFERROR(XLOOKUP(B1351,DATA!$B$4:$B$2103,DATA!$D$4:$D$2103,"",0,1),""))</f>
        <v>CA1027</v>
      </c>
      <c r="D1351" s="52" t="str">
        <f t="array" ref="D1351">IF(B1351="","",IFERROR(XLOOKUP(B1351,DATA!$B$4:$B$2103,DATA!$C$4:$C$2103,"",0,1),""))</f>
        <v>AVISOS PERSIANA NUMERO 4</v>
      </c>
      <c r="E1351" s="52">
        <f t="array" ref="E1351">IF(B1351="","",IFERROR(XLOOKUP(B1351,DATA!$B$4:$B$2103,DATA!$W$4:$W$2103,"",0,1),""))</f>
        <v>830129239</v>
      </c>
      <c r="F1351" s="52" t="str">
        <f t="array" ref="F1351">IF(B1351="","",IFERROR(XLOOKUP(E1351,PROVEEDORES!$A$2:$A$200,PROVEEDORES!$B$2:$B$200,"NO ENCONTRADO",0,1),""))</f>
        <v>INDUSTRIAS GRAFICAS Y TERMOPLASTICAS SAS</v>
      </c>
      <c r="G1351" s="52" t="str">
        <f t="array" ref="G1351">IF(B1351="","",IFERROR(XLOOKUP(B1351,DATA!$B$4:$B$2103,DATA!$L$4:$L$2103,"",0,1),""))</f>
        <v>UND</v>
      </c>
      <c r="H1351" s="52">
        <f t="array" ref="H1351">IF(B1351="","",IFERROR(XLOOKUP(B1351,DATA!$B$4:$B$2103,DATA!$E$4:$E$2103,0,0,1),0))</f>
        <v>7</v>
      </c>
      <c r="I1351" s="53">
        <f t="array" ref="I1351">IF(B1351="","",IFERROR(XLOOKUP(B1351,DATA!$B$4:$B$2103,DATA!$F$4:$F$2103,0,0,1),0))</f>
        <v>1190</v>
      </c>
      <c r="J1351" s="53">
        <f t="shared" si="1"/>
        <v>8330</v>
      </c>
      <c r="K1351" s="52">
        <f t="array" ref="K1351">IF(B1351="","",IFERROR(XLOOKUP(B1351,DATA!$B$4:$B$2103,DATA!$N$4:$N$2103,0,0,1),0))</f>
        <v>59</v>
      </c>
      <c r="L1351" s="86">
        <f t="shared" si="2"/>
        <v>0.1616438356</v>
      </c>
      <c r="M1351" s="52">
        <f t="array" ref="M1351">IF(B1351="","",IFERROR(XLOOKUP(B1351,DATA!$B$4:$B$2103,DATA!$P$4:$P$2103,0,0,1),0))</f>
        <v>0</v>
      </c>
      <c r="N1351" s="52">
        <f t="shared" si="3"/>
        <v>1</v>
      </c>
      <c r="O1351" s="52">
        <f t="shared" si="4"/>
        <v>2</v>
      </c>
      <c r="P1351" s="52">
        <f t="shared" si="5"/>
        <v>43</v>
      </c>
      <c r="Q1351" s="52" t="str">
        <f t="shared" si="6"/>
        <v>OPTIMO</v>
      </c>
      <c r="R1351" s="52" t="str">
        <f t="shared" si="7"/>
        <v>NIVEL OPTIMO</v>
      </c>
      <c r="S1351" s="52">
        <f t="shared" si="8"/>
        <v>0</v>
      </c>
      <c r="T1351" s="53">
        <f t="shared" si="9"/>
        <v>0</v>
      </c>
      <c r="U1351" s="52" t="str">
        <f t="array" ref="U1351">IF(B1351="","",IFERROR(XLOOKUP(B1351,DATA!$B$4:$B$2103,DATA!$M$4:$M$2103,"",0,1),""))</f>
        <v>A</v>
      </c>
      <c r="V1351" s="52" t="str">
        <f t="array" ref="V1351">IF(B1351="","",IFERROR(XLOOKUP(B1351,DATA!$B$4:$B$2103,DATA!$X$4:$X$2103,"",0,1),""))</f>
        <v>SU01D0302</v>
      </c>
      <c r="W1351" s="52" t="str">
        <f t="array" ref="W1351">IF(B1351="","",IFERROR(XLOOKUP(B1351,DATA!$B$4:$B$2103,DATA!$H$4:$H$2103,"",0,1),""))</f>
        <v>CARROCERIA</v>
      </c>
      <c r="X1351" s="52" t="str">
        <f t="shared" si="10"/>
        <v>2-ALTA</v>
      </c>
      <c r="Y1351" s="87" t="str">
        <f t="shared" si="11"/>
        <v/>
      </c>
      <c r="Z1351" s="52" t="str">
        <f t="shared" si="12"/>
        <v/>
      </c>
    </row>
    <row r="1352" ht="15.75" customHeight="1">
      <c r="B1352" s="47">
        <f>IF(DATA!B1352="","",DATA!B1352)</f>
        <v>80120136</v>
      </c>
      <c r="C1352" s="47" t="str">
        <f t="array" ref="C1352">IF(B1352="","",IFERROR(XLOOKUP(B1352,DATA!$B$4:$B$2103,DATA!$D$4:$D$2103,"",0,1),""))</f>
        <v>CA1028</v>
      </c>
      <c r="D1352" s="47" t="str">
        <f t="array" ref="D1352">IF(B1352="","",IFERROR(XLOOKUP(B1352,DATA!$B$4:$B$2103,DATA!$C$4:$C$2103,"",0,1),""))</f>
        <v>AVISOS PERSIANA NUMERO 5</v>
      </c>
      <c r="E1352" s="47">
        <f t="array" ref="E1352">IF(B1352="","",IFERROR(XLOOKUP(B1352,DATA!$B$4:$B$2103,DATA!$W$4:$W$2103,"",0,1),""))</f>
        <v>830129239</v>
      </c>
      <c r="F1352" s="47" t="str">
        <f t="array" ref="F1352">IF(B1352="","",IFERROR(XLOOKUP(E1352,PROVEEDORES!$A$2:$A$200,PROVEEDORES!$B$2:$B$200,"NO ENCONTRADO",0,1),""))</f>
        <v>INDUSTRIAS GRAFICAS Y TERMOPLASTICAS SAS</v>
      </c>
      <c r="G1352" s="47" t="str">
        <f t="array" ref="G1352">IF(B1352="","",IFERROR(XLOOKUP(B1352,DATA!$B$4:$B$2103,DATA!$L$4:$L$2103,"",0,1),""))</f>
        <v>UND</v>
      </c>
      <c r="H1352" s="47">
        <f t="array" ref="H1352">IF(B1352="","",IFERROR(XLOOKUP(B1352,DATA!$B$4:$B$2103,DATA!$E$4:$E$2103,0,0,1),0))</f>
        <v>13</v>
      </c>
      <c r="I1352" s="48">
        <f t="array" ref="I1352">IF(B1352="","",IFERROR(XLOOKUP(B1352,DATA!$B$4:$B$2103,DATA!$F$4:$F$2103,0,0,1),0))</f>
        <v>1190</v>
      </c>
      <c r="J1352" s="48">
        <f t="shared" si="1"/>
        <v>15470</v>
      </c>
      <c r="K1352" s="47">
        <f t="array" ref="K1352">IF(B1352="","",IFERROR(XLOOKUP(B1352,DATA!$B$4:$B$2103,DATA!$N$4:$N$2103,0,0,1),0))</f>
        <v>45</v>
      </c>
      <c r="L1352" s="85">
        <f t="shared" si="2"/>
        <v>0.1232876712</v>
      </c>
      <c r="M1352" s="47">
        <f t="array" ref="M1352">IF(B1352="","",IFERROR(XLOOKUP(B1352,DATA!$B$4:$B$2103,DATA!$P$4:$P$2103,0,0,1),0))</f>
        <v>0</v>
      </c>
      <c r="N1352" s="47">
        <f t="shared" si="3"/>
        <v>0</v>
      </c>
      <c r="O1352" s="47">
        <f t="shared" si="4"/>
        <v>1</v>
      </c>
      <c r="P1352" s="47">
        <f t="shared" si="5"/>
        <v>105</v>
      </c>
      <c r="Q1352" s="47" t="str">
        <f t="shared" si="6"/>
        <v>OPTIMO</v>
      </c>
      <c r="R1352" s="47" t="str">
        <f t="shared" si="7"/>
        <v>NIVEL OPTIMO</v>
      </c>
      <c r="S1352" s="47">
        <f t="shared" si="8"/>
        <v>0</v>
      </c>
      <c r="T1352" s="48">
        <f t="shared" si="9"/>
        <v>0</v>
      </c>
      <c r="U1352" s="47" t="str">
        <f t="array" ref="U1352">IF(B1352="","",IFERROR(XLOOKUP(B1352,DATA!$B$4:$B$2103,DATA!$M$4:$M$2103,"",0,1),""))</f>
        <v>A</v>
      </c>
      <c r="V1352" s="47" t="str">
        <f t="array" ref="V1352">IF(B1352="","",IFERROR(XLOOKUP(B1352,DATA!$B$4:$B$2103,DATA!$X$4:$X$2103,"",0,1),""))</f>
        <v>SU01D0302</v>
      </c>
      <c r="W1352" s="47" t="str">
        <f t="array" ref="W1352">IF(B1352="","",IFERROR(XLOOKUP(B1352,DATA!$B$4:$B$2103,DATA!$H$4:$H$2103,"",0,1),""))</f>
        <v>CARROCERIA</v>
      </c>
      <c r="X1352" s="47" t="str">
        <f t="shared" si="10"/>
        <v>2-ALTA</v>
      </c>
      <c r="Y1352" s="65" t="str">
        <f t="shared" si="11"/>
        <v/>
      </c>
      <c r="Z1352" s="47" t="str">
        <f t="shared" si="12"/>
        <v/>
      </c>
    </row>
    <row r="1353" ht="15.75" customHeight="1">
      <c r="B1353" s="52">
        <f>IF(DATA!B1353="","",DATA!B1353)</f>
        <v>80120137</v>
      </c>
      <c r="C1353" s="52" t="str">
        <f t="array" ref="C1353">IF(B1353="","",IFERROR(XLOOKUP(B1353,DATA!$B$4:$B$2103,DATA!$D$4:$D$2103,"",0,1),""))</f>
        <v>CA1029</v>
      </c>
      <c r="D1353" s="52" t="str">
        <f t="array" ref="D1353">IF(B1353="","",IFERROR(XLOOKUP(B1353,DATA!$B$4:$B$2103,DATA!$C$4:$C$2103,"",0,1),""))</f>
        <v>AVISOS PERSIANA NUMERO 6</v>
      </c>
      <c r="E1353" s="52">
        <f t="array" ref="E1353">IF(B1353="","",IFERROR(XLOOKUP(B1353,DATA!$B$4:$B$2103,DATA!$W$4:$W$2103,"",0,1),""))</f>
        <v>830129239</v>
      </c>
      <c r="F1353" s="52" t="str">
        <f t="array" ref="F1353">IF(B1353="","",IFERROR(XLOOKUP(E1353,PROVEEDORES!$A$2:$A$200,PROVEEDORES!$B$2:$B$200,"NO ENCONTRADO",0,1),""))</f>
        <v>INDUSTRIAS GRAFICAS Y TERMOPLASTICAS SAS</v>
      </c>
      <c r="G1353" s="52" t="str">
        <f t="array" ref="G1353">IF(B1353="","",IFERROR(XLOOKUP(B1353,DATA!$B$4:$B$2103,DATA!$L$4:$L$2103,"",0,1),""))</f>
        <v>UND</v>
      </c>
      <c r="H1353" s="52">
        <f t="array" ref="H1353">IF(B1353="","",IFERROR(XLOOKUP(B1353,DATA!$B$4:$B$2103,DATA!$E$4:$E$2103,0,0,1),0))</f>
        <v>4</v>
      </c>
      <c r="I1353" s="53">
        <f t="array" ref="I1353">IF(B1353="","",IFERROR(XLOOKUP(B1353,DATA!$B$4:$B$2103,DATA!$F$4:$F$2103,0,0,1),0))</f>
        <v>1210.329</v>
      </c>
      <c r="J1353" s="53">
        <f t="shared" si="1"/>
        <v>4841.316</v>
      </c>
      <c r="K1353" s="52">
        <f t="array" ref="K1353">IF(B1353="","",IFERROR(XLOOKUP(B1353,DATA!$B$4:$B$2103,DATA!$N$4:$N$2103,0,0,1),0))</f>
        <v>40</v>
      </c>
      <c r="L1353" s="86">
        <f t="shared" si="2"/>
        <v>0.1095890411</v>
      </c>
      <c r="M1353" s="52">
        <f t="array" ref="M1353">IF(B1353="","",IFERROR(XLOOKUP(B1353,DATA!$B$4:$B$2103,DATA!$P$4:$P$2103,0,0,1),0))</f>
        <v>0</v>
      </c>
      <c r="N1353" s="52">
        <f t="shared" si="3"/>
        <v>0</v>
      </c>
      <c r="O1353" s="52">
        <f t="shared" si="4"/>
        <v>1</v>
      </c>
      <c r="P1353" s="52">
        <f t="shared" si="5"/>
        <v>37</v>
      </c>
      <c r="Q1353" s="52" t="str">
        <f t="shared" si="6"/>
        <v>OPTIMO</v>
      </c>
      <c r="R1353" s="52" t="str">
        <f t="shared" si="7"/>
        <v>NIVEL OPTIMO</v>
      </c>
      <c r="S1353" s="52">
        <f t="shared" si="8"/>
        <v>0</v>
      </c>
      <c r="T1353" s="53">
        <f t="shared" si="9"/>
        <v>0</v>
      </c>
      <c r="U1353" s="52" t="str">
        <f t="array" ref="U1353">IF(B1353="","",IFERROR(XLOOKUP(B1353,DATA!$B$4:$B$2103,DATA!$M$4:$M$2103,"",0,1),""))</f>
        <v>A</v>
      </c>
      <c r="V1353" s="52" t="str">
        <f t="array" ref="V1353">IF(B1353="","",IFERROR(XLOOKUP(B1353,DATA!$B$4:$B$2103,DATA!$X$4:$X$2103,"",0,1),""))</f>
        <v>SU01D0302</v>
      </c>
      <c r="W1353" s="52" t="str">
        <f t="array" ref="W1353">IF(B1353="","",IFERROR(XLOOKUP(B1353,DATA!$B$4:$B$2103,DATA!$H$4:$H$2103,"",0,1),""))</f>
        <v>CARROCERIA</v>
      </c>
      <c r="X1353" s="52" t="str">
        <f t="shared" si="10"/>
        <v>2-ALTA</v>
      </c>
      <c r="Y1353" s="87" t="str">
        <f t="shared" si="11"/>
        <v/>
      </c>
      <c r="Z1353" s="52" t="str">
        <f t="shared" si="12"/>
        <v/>
      </c>
    </row>
    <row r="1354" ht="15.75" customHeight="1">
      <c r="B1354" s="47">
        <f>IF(DATA!B1354="","",DATA!B1354)</f>
        <v>80120138</v>
      </c>
      <c r="C1354" s="47" t="str">
        <f t="array" ref="C1354">IF(B1354="","",IFERROR(XLOOKUP(B1354,DATA!$B$4:$B$2103,DATA!$D$4:$D$2103,"",0,1),""))</f>
        <v>CA1030</v>
      </c>
      <c r="D1354" s="47" t="str">
        <f t="array" ref="D1354">IF(B1354="","",IFERROR(XLOOKUP(B1354,DATA!$B$4:$B$2103,DATA!$C$4:$C$2103,"",0,1),""))</f>
        <v>AVISOS PERSIANA NUMERO 7</v>
      </c>
      <c r="E1354" s="47">
        <f t="array" ref="E1354">IF(B1354="","",IFERROR(XLOOKUP(B1354,DATA!$B$4:$B$2103,DATA!$W$4:$W$2103,"",0,1),""))</f>
        <v>830129239</v>
      </c>
      <c r="F1354" s="47" t="str">
        <f t="array" ref="F1354">IF(B1354="","",IFERROR(XLOOKUP(E1354,PROVEEDORES!$A$2:$A$200,PROVEEDORES!$B$2:$B$200,"NO ENCONTRADO",0,1),""))</f>
        <v>INDUSTRIAS GRAFICAS Y TERMOPLASTICAS SAS</v>
      </c>
      <c r="G1354" s="47" t="str">
        <f t="array" ref="G1354">IF(B1354="","",IFERROR(XLOOKUP(B1354,DATA!$B$4:$B$2103,DATA!$L$4:$L$2103,"",0,1),""))</f>
        <v>UND</v>
      </c>
      <c r="H1354" s="47">
        <f t="array" ref="H1354">IF(B1354="","",IFERROR(XLOOKUP(B1354,DATA!$B$4:$B$2103,DATA!$E$4:$E$2103,0,0,1),0))</f>
        <v>31</v>
      </c>
      <c r="I1354" s="48">
        <f t="array" ref="I1354">IF(B1354="","",IFERROR(XLOOKUP(B1354,DATA!$B$4:$B$2103,DATA!$F$4:$F$2103,0,0,1),0))</f>
        <v>1190</v>
      </c>
      <c r="J1354" s="48">
        <f t="shared" si="1"/>
        <v>36890</v>
      </c>
      <c r="K1354" s="47">
        <f t="array" ref="K1354">IF(B1354="","",IFERROR(XLOOKUP(B1354,DATA!$B$4:$B$2103,DATA!$N$4:$N$2103,0,0,1),0))</f>
        <v>16</v>
      </c>
      <c r="L1354" s="85">
        <f t="shared" si="2"/>
        <v>0.04383561644</v>
      </c>
      <c r="M1354" s="47">
        <f t="array" ref="M1354">IF(B1354="","",IFERROR(XLOOKUP(B1354,DATA!$B$4:$B$2103,DATA!$P$4:$P$2103,0,0,1),0))</f>
        <v>0</v>
      </c>
      <c r="N1354" s="47">
        <f t="shared" si="3"/>
        <v>0</v>
      </c>
      <c r="O1354" s="47">
        <f t="shared" si="4"/>
        <v>0</v>
      </c>
      <c r="P1354" s="47">
        <f t="shared" si="5"/>
        <v>707</v>
      </c>
      <c r="Q1354" s="47" t="str">
        <f t="shared" si="6"/>
        <v>EXCESO</v>
      </c>
      <c r="R1354" s="47" t="str">
        <f t="shared" si="7"/>
        <v>EVALUAR REDUCCION</v>
      </c>
      <c r="S1354" s="47">
        <f t="shared" si="8"/>
        <v>0</v>
      </c>
      <c r="T1354" s="48">
        <f t="shared" si="9"/>
        <v>0</v>
      </c>
      <c r="U1354" s="47" t="str">
        <f t="array" ref="U1354">IF(B1354="","",IFERROR(XLOOKUP(B1354,DATA!$B$4:$B$2103,DATA!$M$4:$M$2103,"",0,1),""))</f>
        <v>A</v>
      </c>
      <c r="V1354" s="47" t="str">
        <f t="array" ref="V1354">IF(B1354="","",IFERROR(XLOOKUP(B1354,DATA!$B$4:$B$2103,DATA!$X$4:$X$2103,"",0,1),""))</f>
        <v>SU01D0302</v>
      </c>
      <c r="W1354" s="47" t="str">
        <f t="array" ref="W1354">IF(B1354="","",IFERROR(XLOOKUP(B1354,DATA!$B$4:$B$2103,DATA!$H$4:$H$2103,"",0,1),""))</f>
        <v>CARROCERIA</v>
      </c>
      <c r="X1354" s="47" t="str">
        <f t="shared" si="10"/>
        <v>2-ALTA</v>
      </c>
      <c r="Y1354" s="65" t="str">
        <f t="shared" si="11"/>
        <v/>
      </c>
      <c r="Z1354" s="47" t="str">
        <f t="shared" si="12"/>
        <v/>
      </c>
    </row>
    <row r="1355" ht="15.75" customHeight="1">
      <c r="B1355" s="52">
        <f>IF(DATA!B1355="","",DATA!B1355)</f>
        <v>80120139</v>
      </c>
      <c r="C1355" s="52" t="str">
        <f t="array" ref="C1355">IF(B1355="","",IFERROR(XLOOKUP(B1355,DATA!$B$4:$B$2103,DATA!$D$4:$D$2103,"",0,1),""))</f>
        <v>CA1031</v>
      </c>
      <c r="D1355" s="52" t="str">
        <f t="array" ref="D1355">IF(B1355="","",IFERROR(XLOOKUP(B1355,DATA!$B$4:$B$2103,DATA!$C$4:$C$2103,"",0,1),""))</f>
        <v>AVISOS PERSIANA NUMERO 8</v>
      </c>
      <c r="E1355" s="52">
        <f t="array" ref="E1355">IF(B1355="","",IFERROR(XLOOKUP(B1355,DATA!$B$4:$B$2103,DATA!$W$4:$W$2103,"",0,1),""))</f>
        <v>830129239</v>
      </c>
      <c r="F1355" s="52" t="str">
        <f t="array" ref="F1355">IF(B1355="","",IFERROR(XLOOKUP(E1355,PROVEEDORES!$A$2:$A$200,PROVEEDORES!$B$2:$B$200,"NO ENCONTRADO",0,1),""))</f>
        <v>INDUSTRIAS GRAFICAS Y TERMOPLASTICAS SAS</v>
      </c>
      <c r="G1355" s="52" t="str">
        <f t="array" ref="G1355">IF(B1355="","",IFERROR(XLOOKUP(B1355,DATA!$B$4:$B$2103,DATA!$L$4:$L$2103,"",0,1),""))</f>
        <v>UND</v>
      </c>
      <c r="H1355" s="52">
        <f t="array" ref="H1355">IF(B1355="","",IFERROR(XLOOKUP(B1355,DATA!$B$4:$B$2103,DATA!$E$4:$E$2103,0,0,1),0))</f>
        <v>3</v>
      </c>
      <c r="I1355" s="53">
        <f t="array" ref="I1355">IF(B1355="","",IFERROR(XLOOKUP(B1355,DATA!$B$4:$B$2103,DATA!$F$4:$F$2103,0,0,1),0))</f>
        <v>1190</v>
      </c>
      <c r="J1355" s="53">
        <f t="shared" si="1"/>
        <v>3570</v>
      </c>
      <c r="K1355" s="52">
        <f t="array" ref="K1355">IF(B1355="","",IFERROR(XLOOKUP(B1355,DATA!$B$4:$B$2103,DATA!$N$4:$N$2103,0,0,1),0))</f>
        <v>17</v>
      </c>
      <c r="L1355" s="86">
        <f t="shared" si="2"/>
        <v>0.04657534247</v>
      </c>
      <c r="M1355" s="52">
        <f t="array" ref="M1355">IF(B1355="","",IFERROR(XLOOKUP(B1355,DATA!$B$4:$B$2103,DATA!$P$4:$P$2103,0,0,1),0))</f>
        <v>0</v>
      </c>
      <c r="N1355" s="52">
        <f t="shared" si="3"/>
        <v>0</v>
      </c>
      <c r="O1355" s="52">
        <f t="shared" si="4"/>
        <v>0</v>
      </c>
      <c r="P1355" s="52">
        <f t="shared" si="5"/>
        <v>64</v>
      </c>
      <c r="Q1355" s="52" t="str">
        <f t="shared" si="6"/>
        <v>OPTIMO</v>
      </c>
      <c r="R1355" s="52" t="str">
        <f t="shared" si="7"/>
        <v>NIVEL OPTIMO</v>
      </c>
      <c r="S1355" s="52">
        <f t="shared" si="8"/>
        <v>0</v>
      </c>
      <c r="T1355" s="53">
        <f t="shared" si="9"/>
        <v>0</v>
      </c>
      <c r="U1355" s="52" t="str">
        <f t="array" ref="U1355">IF(B1355="","",IFERROR(XLOOKUP(B1355,DATA!$B$4:$B$2103,DATA!$M$4:$M$2103,"",0,1),""))</f>
        <v>A</v>
      </c>
      <c r="V1355" s="52" t="str">
        <f t="array" ref="V1355">IF(B1355="","",IFERROR(XLOOKUP(B1355,DATA!$B$4:$B$2103,DATA!$X$4:$X$2103,"",0,1),""))</f>
        <v>SU01D0302</v>
      </c>
      <c r="W1355" s="52" t="str">
        <f t="array" ref="W1355">IF(B1355="","",IFERROR(XLOOKUP(B1355,DATA!$B$4:$B$2103,DATA!$H$4:$H$2103,"",0,1),""))</f>
        <v>CARROCERIA</v>
      </c>
      <c r="X1355" s="52" t="str">
        <f t="shared" si="10"/>
        <v>2-ALTA</v>
      </c>
      <c r="Y1355" s="87" t="str">
        <f t="shared" si="11"/>
        <v/>
      </c>
      <c r="Z1355" s="52" t="str">
        <f t="shared" si="12"/>
        <v/>
      </c>
    </row>
    <row r="1356" ht="15.75" customHeight="1">
      <c r="B1356" s="47">
        <f>IF(DATA!B1356="","",DATA!B1356)</f>
        <v>80120140</v>
      </c>
      <c r="C1356" s="47" t="str">
        <f t="array" ref="C1356">IF(B1356="","",IFERROR(XLOOKUP(B1356,DATA!$B$4:$B$2103,DATA!$D$4:$D$2103,"",0,1),""))</f>
        <v>CA1012</v>
      </c>
      <c r="D1356" s="47" t="str">
        <f t="array" ref="D1356">IF(B1356="","",IFERROR(XLOOKUP(B1356,DATA!$B$4:$B$2103,DATA!$C$4:$C$2103,"",0,1),""))</f>
        <v>AVISOS TAPA MOTOR NUMERO 0</v>
      </c>
      <c r="E1356" s="47">
        <f t="array" ref="E1356">IF(B1356="","",IFERROR(XLOOKUP(B1356,DATA!$B$4:$B$2103,DATA!$W$4:$W$2103,"",0,1),""))</f>
        <v>830129239</v>
      </c>
      <c r="F1356" s="47" t="str">
        <f t="array" ref="F1356">IF(B1356="","",IFERROR(XLOOKUP(E1356,PROVEEDORES!$A$2:$A$200,PROVEEDORES!$B$2:$B$200,"NO ENCONTRADO",0,1),""))</f>
        <v>INDUSTRIAS GRAFICAS Y TERMOPLASTICAS SAS</v>
      </c>
      <c r="G1356" s="47" t="str">
        <f t="array" ref="G1356">IF(B1356="","",IFERROR(XLOOKUP(B1356,DATA!$B$4:$B$2103,DATA!$L$4:$L$2103,"",0,1),""))</f>
        <v>UND</v>
      </c>
      <c r="H1356" s="47">
        <f t="array" ref="H1356">IF(B1356="","",IFERROR(XLOOKUP(B1356,DATA!$B$4:$B$2103,DATA!$E$4:$E$2103,0,0,1),0))</f>
        <v>19</v>
      </c>
      <c r="I1356" s="48">
        <f t="array" ref="I1356">IF(B1356="","",IFERROR(XLOOKUP(B1356,DATA!$B$4:$B$2103,DATA!$F$4:$F$2103,0,0,1),0))</f>
        <v>1790.774</v>
      </c>
      <c r="J1356" s="48">
        <f t="shared" si="1"/>
        <v>34024.706</v>
      </c>
      <c r="K1356" s="47">
        <f t="array" ref="K1356">IF(B1356="","",IFERROR(XLOOKUP(B1356,DATA!$B$4:$B$2103,DATA!$N$4:$N$2103,0,0,1),0))</f>
        <v>45</v>
      </c>
      <c r="L1356" s="85">
        <f t="shared" si="2"/>
        <v>0.1232876712</v>
      </c>
      <c r="M1356" s="47">
        <f t="array" ref="M1356">IF(B1356="","",IFERROR(XLOOKUP(B1356,DATA!$B$4:$B$2103,DATA!$P$4:$P$2103,0,0,1),0))</f>
        <v>0</v>
      </c>
      <c r="N1356" s="47">
        <f t="shared" si="3"/>
        <v>0</v>
      </c>
      <c r="O1356" s="47">
        <f t="shared" si="4"/>
        <v>1</v>
      </c>
      <c r="P1356" s="47">
        <f t="shared" si="5"/>
        <v>154</v>
      </c>
      <c r="Q1356" s="47" t="str">
        <f t="shared" si="6"/>
        <v>EXCESO</v>
      </c>
      <c r="R1356" s="47" t="str">
        <f t="shared" si="7"/>
        <v>EVALUAR REDUCCION</v>
      </c>
      <c r="S1356" s="47">
        <f t="shared" si="8"/>
        <v>0</v>
      </c>
      <c r="T1356" s="48">
        <f t="shared" si="9"/>
        <v>0</v>
      </c>
      <c r="U1356" s="47" t="str">
        <f t="array" ref="U1356">IF(B1356="","",IFERROR(XLOOKUP(B1356,DATA!$B$4:$B$2103,DATA!$M$4:$M$2103,"",0,1),""))</f>
        <v>A</v>
      </c>
      <c r="V1356" s="47" t="str">
        <f t="array" ref="V1356">IF(B1356="","",IFERROR(XLOOKUP(B1356,DATA!$B$4:$B$2103,DATA!$X$4:$X$2103,"",0,1),""))</f>
        <v>SU01D0302</v>
      </c>
      <c r="W1356" s="47" t="str">
        <f t="array" ref="W1356">IF(B1356="","",IFERROR(XLOOKUP(B1356,DATA!$B$4:$B$2103,DATA!$H$4:$H$2103,"",0,1),""))</f>
        <v>CARROCERIA</v>
      </c>
      <c r="X1356" s="47" t="str">
        <f t="shared" si="10"/>
        <v>2-ALTA</v>
      </c>
      <c r="Y1356" s="65" t="str">
        <f t="shared" si="11"/>
        <v/>
      </c>
      <c r="Z1356" s="47" t="str">
        <f t="shared" si="12"/>
        <v/>
      </c>
    </row>
    <row r="1357" ht="15.75" customHeight="1">
      <c r="B1357" s="52">
        <f>IF(DATA!B1357="","",DATA!B1357)</f>
        <v>80120141</v>
      </c>
      <c r="C1357" s="52" t="str">
        <f t="array" ref="C1357">IF(B1357="","",IFERROR(XLOOKUP(B1357,DATA!$B$4:$B$2103,DATA!$D$4:$D$2103,"",0,1),""))</f>
        <v>CA1035</v>
      </c>
      <c r="D1357" s="52" t="str">
        <f t="array" ref="D1357">IF(B1357="","",IFERROR(XLOOKUP(B1357,DATA!$B$4:$B$2103,DATA!$C$4:$C$2103,"",0,1),""))</f>
        <v>AVISOS SOMOS U S.A.S. LATERALES TAPA MOTOR</v>
      </c>
      <c r="E1357" s="52">
        <f t="array" ref="E1357">IF(B1357="","",IFERROR(XLOOKUP(B1357,DATA!$B$4:$B$2103,DATA!$W$4:$W$2103,"",0,1),""))</f>
        <v>830129239</v>
      </c>
      <c r="F1357" s="52" t="str">
        <f t="array" ref="F1357">IF(B1357="","",IFERROR(XLOOKUP(E1357,PROVEEDORES!$A$2:$A$200,PROVEEDORES!$B$2:$B$200,"NO ENCONTRADO",0,1),""))</f>
        <v>INDUSTRIAS GRAFICAS Y TERMOPLASTICAS SAS</v>
      </c>
      <c r="G1357" s="52" t="str">
        <f t="array" ref="G1357">IF(B1357="","",IFERROR(XLOOKUP(B1357,DATA!$B$4:$B$2103,DATA!$L$4:$L$2103,"",0,1),""))</f>
        <v>UND</v>
      </c>
      <c r="H1357" s="52">
        <f t="array" ref="H1357">IF(B1357="","",IFERROR(XLOOKUP(B1357,DATA!$B$4:$B$2103,DATA!$E$4:$E$2103,0,0,1),0))</f>
        <v>14</v>
      </c>
      <c r="I1357" s="53">
        <f t="array" ref="I1357">IF(B1357="","",IFERROR(XLOOKUP(B1357,DATA!$B$4:$B$2103,DATA!$F$4:$F$2103,0,0,1),0))</f>
        <v>9520</v>
      </c>
      <c r="J1357" s="53">
        <f t="shared" si="1"/>
        <v>133280</v>
      </c>
      <c r="K1357" s="52">
        <f t="array" ref="K1357">IF(B1357="","",IFERROR(XLOOKUP(B1357,DATA!$B$4:$B$2103,DATA!$N$4:$N$2103,0,0,1),0))</f>
        <v>400</v>
      </c>
      <c r="L1357" s="86">
        <f t="shared" si="2"/>
        <v>1.095890411</v>
      </c>
      <c r="M1357" s="52">
        <f t="array" ref="M1357">IF(B1357="","",IFERROR(XLOOKUP(B1357,DATA!$B$4:$B$2103,DATA!$P$4:$P$2103,0,0,1),0))</f>
        <v>0</v>
      </c>
      <c r="N1357" s="52">
        <f t="shared" si="3"/>
        <v>4</v>
      </c>
      <c r="O1357" s="52">
        <f t="shared" si="4"/>
        <v>12</v>
      </c>
      <c r="P1357" s="52">
        <f t="shared" si="5"/>
        <v>13</v>
      </c>
      <c r="Q1357" s="52" t="str">
        <f t="shared" si="6"/>
        <v>PRECAUCION</v>
      </c>
      <c r="R1357" s="52" t="str">
        <f t="shared" si="7"/>
        <v>MONITOREAR 48H</v>
      </c>
      <c r="S1357" s="52">
        <f t="shared" si="8"/>
        <v>0</v>
      </c>
      <c r="T1357" s="53">
        <f t="shared" si="9"/>
        <v>0</v>
      </c>
      <c r="U1357" s="52" t="str">
        <f t="array" ref="U1357">IF(B1357="","",IFERROR(XLOOKUP(B1357,DATA!$B$4:$B$2103,DATA!$M$4:$M$2103,"",0,1),""))</f>
        <v>A</v>
      </c>
      <c r="V1357" s="52" t="str">
        <f t="array" ref="V1357">IF(B1357="","",IFERROR(XLOOKUP(B1357,DATA!$B$4:$B$2103,DATA!$X$4:$X$2103,"",0,1),""))</f>
        <v>SU01D0302</v>
      </c>
      <c r="W1357" s="52" t="str">
        <f t="array" ref="W1357">IF(B1357="","",IFERROR(XLOOKUP(B1357,DATA!$B$4:$B$2103,DATA!$H$4:$H$2103,"",0,1),""))</f>
        <v>CARROCERIA</v>
      </c>
      <c r="X1357" s="52" t="str">
        <f t="shared" si="10"/>
        <v>2-ALTA</v>
      </c>
      <c r="Y1357" s="87" t="str">
        <f t="shared" si="11"/>
        <v/>
      </c>
      <c r="Z1357" s="52" t="str">
        <f t="shared" si="12"/>
        <v/>
      </c>
    </row>
    <row r="1358" ht="15.75" customHeight="1">
      <c r="B1358" s="47">
        <f>IF(DATA!B1358="","",DATA!B1358)</f>
        <v>80120142</v>
      </c>
      <c r="C1358" s="47" t="str">
        <f t="array" ref="C1358">IF(B1358="","",IFERROR(XLOOKUP(B1358,DATA!$B$4:$B$2103,DATA!$D$4:$D$2103,"",0,1),""))</f>
        <v>CA1014</v>
      </c>
      <c r="D1358" s="47" t="str">
        <f t="array" ref="D1358">IF(B1358="","",IFERROR(XLOOKUP(B1358,DATA!$B$4:$B$2103,DATA!$C$4:$C$2103,"",0,1),""))</f>
        <v>AVISOS TAPA MOTOR NUMERO 2</v>
      </c>
      <c r="E1358" s="47">
        <f t="array" ref="E1358">IF(B1358="","",IFERROR(XLOOKUP(B1358,DATA!$B$4:$B$2103,DATA!$W$4:$W$2103,"",0,1),""))</f>
        <v>830129239</v>
      </c>
      <c r="F1358" s="47" t="str">
        <f t="array" ref="F1358">IF(B1358="","",IFERROR(XLOOKUP(E1358,PROVEEDORES!$A$2:$A$200,PROVEEDORES!$B$2:$B$200,"NO ENCONTRADO",0,1),""))</f>
        <v>INDUSTRIAS GRAFICAS Y TERMOPLASTICAS SAS</v>
      </c>
      <c r="G1358" s="47" t="str">
        <f t="array" ref="G1358">IF(B1358="","",IFERROR(XLOOKUP(B1358,DATA!$B$4:$B$2103,DATA!$L$4:$L$2103,"",0,1),""))</f>
        <v>UND</v>
      </c>
      <c r="H1358" s="47">
        <f t="array" ref="H1358">IF(B1358="","",IFERROR(XLOOKUP(B1358,DATA!$B$4:$B$2103,DATA!$E$4:$E$2103,0,0,1),0))</f>
        <v>6</v>
      </c>
      <c r="I1358" s="48">
        <f t="array" ref="I1358">IF(B1358="","",IFERROR(XLOOKUP(B1358,DATA!$B$4:$B$2103,DATA!$F$4:$F$2103,0,0,1),0))</f>
        <v>2938.415</v>
      </c>
      <c r="J1358" s="48">
        <f t="shared" si="1"/>
        <v>17630.49</v>
      </c>
      <c r="K1358" s="47">
        <f t="array" ref="K1358">IF(B1358="","",IFERROR(XLOOKUP(B1358,DATA!$B$4:$B$2103,DATA!$N$4:$N$2103,0,0,1),0))</f>
        <v>9</v>
      </c>
      <c r="L1358" s="85">
        <f t="shared" si="2"/>
        <v>0.02465753425</v>
      </c>
      <c r="M1358" s="47">
        <f t="array" ref="M1358">IF(B1358="","",IFERROR(XLOOKUP(B1358,DATA!$B$4:$B$2103,DATA!$P$4:$P$2103,0,0,1),0))</f>
        <v>0</v>
      </c>
      <c r="N1358" s="47">
        <f t="shared" si="3"/>
        <v>0</v>
      </c>
      <c r="O1358" s="47">
        <f t="shared" si="4"/>
        <v>0</v>
      </c>
      <c r="P1358" s="47">
        <f t="shared" si="5"/>
        <v>243</v>
      </c>
      <c r="Q1358" s="47" t="str">
        <f t="shared" si="6"/>
        <v>EXCESO</v>
      </c>
      <c r="R1358" s="47" t="str">
        <f t="shared" si="7"/>
        <v>EVALUAR REDUCCION</v>
      </c>
      <c r="S1358" s="47">
        <f t="shared" si="8"/>
        <v>0</v>
      </c>
      <c r="T1358" s="48">
        <f t="shared" si="9"/>
        <v>0</v>
      </c>
      <c r="U1358" s="47" t="str">
        <f t="array" ref="U1358">IF(B1358="","",IFERROR(XLOOKUP(B1358,DATA!$B$4:$B$2103,DATA!$M$4:$M$2103,"",0,1),""))</f>
        <v>A</v>
      </c>
      <c r="V1358" s="47" t="str">
        <f t="array" ref="V1358">IF(B1358="","",IFERROR(XLOOKUP(B1358,DATA!$B$4:$B$2103,DATA!$X$4:$X$2103,"",0,1),""))</f>
        <v>SU01C0203</v>
      </c>
      <c r="W1358" s="47" t="str">
        <f t="array" ref="W1358">IF(B1358="","",IFERROR(XLOOKUP(B1358,DATA!$B$4:$B$2103,DATA!$H$4:$H$2103,"",0,1),""))</f>
        <v>CARROCERIA</v>
      </c>
      <c r="X1358" s="47" t="str">
        <f t="shared" si="10"/>
        <v>2-ALTA</v>
      </c>
      <c r="Y1358" s="65" t="str">
        <f t="shared" si="11"/>
        <v/>
      </c>
      <c r="Z1358" s="47" t="str">
        <f t="shared" si="12"/>
        <v/>
      </c>
    </row>
    <row r="1359" ht="15.75" customHeight="1">
      <c r="B1359" s="52">
        <f>IF(DATA!B1359="","",DATA!B1359)</f>
        <v>80120143</v>
      </c>
      <c r="C1359" s="52" t="str">
        <f t="array" ref="C1359">IF(B1359="","",IFERROR(XLOOKUP(B1359,DATA!$B$4:$B$2103,DATA!$D$4:$D$2103,"",0,1),""))</f>
        <v>CA1013</v>
      </c>
      <c r="D1359" s="52" t="str">
        <f t="array" ref="D1359">IF(B1359="","",IFERROR(XLOOKUP(B1359,DATA!$B$4:$B$2103,DATA!$C$4:$C$2103,"",0,1),""))</f>
        <v>AVISOS TAPA MOTOR NUMERO 1</v>
      </c>
      <c r="E1359" s="52">
        <f t="array" ref="E1359">IF(B1359="","",IFERROR(XLOOKUP(B1359,DATA!$B$4:$B$2103,DATA!$W$4:$W$2103,"",0,1),""))</f>
        <v>830129239</v>
      </c>
      <c r="F1359" s="52" t="str">
        <f t="array" ref="F1359">IF(B1359="","",IFERROR(XLOOKUP(E1359,PROVEEDORES!$A$2:$A$200,PROVEEDORES!$B$2:$B$200,"NO ENCONTRADO",0,1),""))</f>
        <v>INDUSTRIAS GRAFICAS Y TERMOPLASTICAS SAS</v>
      </c>
      <c r="G1359" s="52" t="str">
        <f t="array" ref="G1359">IF(B1359="","",IFERROR(XLOOKUP(B1359,DATA!$B$4:$B$2103,DATA!$L$4:$L$2103,"",0,1),""))</f>
        <v>UND</v>
      </c>
      <c r="H1359" s="52">
        <f t="array" ref="H1359">IF(B1359="","",IFERROR(XLOOKUP(B1359,DATA!$B$4:$B$2103,DATA!$E$4:$E$2103,0,0,1),0))</f>
        <v>8</v>
      </c>
      <c r="I1359" s="53">
        <f t="array" ref="I1359">IF(B1359="","",IFERROR(XLOOKUP(B1359,DATA!$B$4:$B$2103,DATA!$F$4:$F$2103,0,0,1),0))</f>
        <v>1785.004</v>
      </c>
      <c r="J1359" s="53">
        <f t="shared" si="1"/>
        <v>14280.032</v>
      </c>
      <c r="K1359" s="52">
        <f t="array" ref="K1359">IF(B1359="","",IFERROR(XLOOKUP(B1359,DATA!$B$4:$B$2103,DATA!$N$4:$N$2103,0,0,1),0))</f>
        <v>81</v>
      </c>
      <c r="L1359" s="86">
        <f t="shared" si="2"/>
        <v>0.2219178082</v>
      </c>
      <c r="M1359" s="52">
        <f t="array" ref="M1359">IF(B1359="","",IFERROR(XLOOKUP(B1359,DATA!$B$4:$B$2103,DATA!$P$4:$P$2103,0,0,1),0))</f>
        <v>0</v>
      </c>
      <c r="N1359" s="52">
        <f t="shared" si="3"/>
        <v>1</v>
      </c>
      <c r="O1359" s="52">
        <f t="shared" si="4"/>
        <v>3</v>
      </c>
      <c r="P1359" s="52">
        <f t="shared" si="5"/>
        <v>36</v>
      </c>
      <c r="Q1359" s="52" t="str">
        <f t="shared" si="6"/>
        <v>OPTIMO</v>
      </c>
      <c r="R1359" s="52" t="str">
        <f t="shared" si="7"/>
        <v>NIVEL OPTIMO</v>
      </c>
      <c r="S1359" s="52">
        <f t="shared" si="8"/>
        <v>0</v>
      </c>
      <c r="T1359" s="53">
        <f t="shared" si="9"/>
        <v>0</v>
      </c>
      <c r="U1359" s="52" t="str">
        <f t="array" ref="U1359">IF(B1359="","",IFERROR(XLOOKUP(B1359,DATA!$B$4:$B$2103,DATA!$M$4:$M$2103,"",0,1),""))</f>
        <v>A</v>
      </c>
      <c r="V1359" s="52" t="str">
        <f t="array" ref="V1359">IF(B1359="","",IFERROR(XLOOKUP(B1359,DATA!$B$4:$B$2103,DATA!$X$4:$X$2103,"",0,1),""))</f>
        <v>SU01D0302</v>
      </c>
      <c r="W1359" s="52" t="str">
        <f t="array" ref="W1359">IF(B1359="","",IFERROR(XLOOKUP(B1359,DATA!$B$4:$B$2103,DATA!$H$4:$H$2103,"",0,1),""))</f>
        <v>CARROCERIA</v>
      </c>
      <c r="X1359" s="52" t="str">
        <f t="shared" si="10"/>
        <v>2-ALTA</v>
      </c>
      <c r="Y1359" s="87" t="str">
        <f t="shared" si="11"/>
        <v/>
      </c>
      <c r="Z1359" s="52" t="str">
        <f t="shared" si="12"/>
        <v/>
      </c>
    </row>
    <row r="1360" ht="15.75" customHeight="1">
      <c r="B1360" s="47">
        <f>IF(DATA!B1360="","",DATA!B1360)</f>
        <v>80120144</v>
      </c>
      <c r="C1360" s="47" t="str">
        <f t="array" ref="C1360">IF(B1360="","",IFERROR(XLOOKUP(B1360,DATA!$B$4:$B$2103,DATA!$D$4:$D$2103,"",0,1),""))</f>
        <v>CA1016</v>
      </c>
      <c r="D1360" s="47" t="str">
        <f t="array" ref="D1360">IF(B1360="","",IFERROR(XLOOKUP(B1360,DATA!$B$4:$B$2103,DATA!$C$4:$C$2103,"",0,1),""))</f>
        <v>AVISOS TAPA MOTOR NUMERO 4</v>
      </c>
      <c r="E1360" s="47">
        <f t="array" ref="E1360">IF(B1360="","",IFERROR(XLOOKUP(B1360,DATA!$B$4:$B$2103,DATA!$W$4:$W$2103,"",0,1),""))</f>
        <v>830129239</v>
      </c>
      <c r="F1360" s="47" t="str">
        <f t="array" ref="F1360">IF(B1360="","",IFERROR(XLOOKUP(E1360,PROVEEDORES!$A$2:$A$200,PROVEEDORES!$B$2:$B$200,"NO ENCONTRADO",0,1),""))</f>
        <v>INDUSTRIAS GRAFICAS Y TERMOPLASTICAS SAS</v>
      </c>
      <c r="G1360" s="47" t="str">
        <f t="array" ref="G1360">IF(B1360="","",IFERROR(XLOOKUP(B1360,DATA!$B$4:$B$2103,DATA!$L$4:$L$2103,"",0,1),""))</f>
        <v>UND</v>
      </c>
      <c r="H1360" s="47">
        <f t="array" ref="H1360">IF(B1360="","",IFERROR(XLOOKUP(B1360,DATA!$B$4:$B$2103,DATA!$E$4:$E$2103,0,0,1),0))</f>
        <v>10</v>
      </c>
      <c r="I1360" s="48">
        <f t="array" ref="I1360">IF(B1360="","",IFERROR(XLOOKUP(B1360,DATA!$B$4:$B$2103,DATA!$F$4:$F$2103,0,0,1),0))</f>
        <v>1785.235</v>
      </c>
      <c r="J1360" s="48">
        <f t="shared" si="1"/>
        <v>17852.35</v>
      </c>
      <c r="K1360" s="47">
        <f t="array" ref="K1360">IF(B1360="","",IFERROR(XLOOKUP(B1360,DATA!$B$4:$B$2103,DATA!$N$4:$N$2103,0,0,1),0))</f>
        <v>42</v>
      </c>
      <c r="L1360" s="85">
        <f t="shared" si="2"/>
        <v>0.1150684932</v>
      </c>
      <c r="M1360" s="47">
        <f t="array" ref="M1360">IF(B1360="","",IFERROR(XLOOKUP(B1360,DATA!$B$4:$B$2103,DATA!$P$4:$P$2103,0,0,1),0))</f>
        <v>0</v>
      </c>
      <c r="N1360" s="47">
        <f t="shared" si="3"/>
        <v>0</v>
      </c>
      <c r="O1360" s="47">
        <f t="shared" si="4"/>
        <v>1</v>
      </c>
      <c r="P1360" s="47">
        <f t="shared" si="5"/>
        <v>87</v>
      </c>
      <c r="Q1360" s="47" t="str">
        <f t="shared" si="6"/>
        <v>OPTIMO</v>
      </c>
      <c r="R1360" s="47" t="str">
        <f t="shared" si="7"/>
        <v>NIVEL OPTIMO</v>
      </c>
      <c r="S1360" s="47">
        <f t="shared" si="8"/>
        <v>0</v>
      </c>
      <c r="T1360" s="48">
        <f t="shared" si="9"/>
        <v>0</v>
      </c>
      <c r="U1360" s="47" t="str">
        <f t="array" ref="U1360">IF(B1360="","",IFERROR(XLOOKUP(B1360,DATA!$B$4:$B$2103,DATA!$M$4:$M$2103,"",0,1),""))</f>
        <v>A</v>
      </c>
      <c r="V1360" s="47" t="str">
        <f t="array" ref="V1360">IF(B1360="","",IFERROR(XLOOKUP(B1360,DATA!$B$4:$B$2103,DATA!$X$4:$X$2103,"",0,1),""))</f>
        <v>SU01D0302</v>
      </c>
      <c r="W1360" s="47" t="str">
        <f t="array" ref="W1360">IF(B1360="","",IFERROR(XLOOKUP(B1360,DATA!$B$4:$B$2103,DATA!$H$4:$H$2103,"",0,1),""))</f>
        <v>CARROCERIA</v>
      </c>
      <c r="X1360" s="47" t="str">
        <f t="shared" si="10"/>
        <v>2-ALTA</v>
      </c>
      <c r="Y1360" s="65" t="str">
        <f t="shared" si="11"/>
        <v/>
      </c>
      <c r="Z1360" s="47" t="str">
        <f t="shared" si="12"/>
        <v/>
      </c>
    </row>
    <row r="1361" ht="15.75" customHeight="1">
      <c r="B1361" s="52">
        <f>IF(DATA!B1361="","",DATA!B1361)</f>
        <v>80120145</v>
      </c>
      <c r="C1361" s="52" t="str">
        <f t="array" ref="C1361">IF(B1361="","",IFERROR(XLOOKUP(B1361,DATA!$B$4:$B$2103,DATA!$D$4:$D$2103,"",0,1),""))</f>
        <v>CA1015</v>
      </c>
      <c r="D1361" s="52" t="str">
        <f t="array" ref="D1361">IF(B1361="","",IFERROR(XLOOKUP(B1361,DATA!$B$4:$B$2103,DATA!$C$4:$C$2103,"",0,1),""))</f>
        <v>AVISOS TAPA MOTOR NUMERO 3</v>
      </c>
      <c r="E1361" s="52">
        <f t="array" ref="E1361">IF(B1361="","",IFERROR(XLOOKUP(B1361,DATA!$B$4:$B$2103,DATA!$W$4:$W$2103,"",0,1),""))</f>
        <v>830129239</v>
      </c>
      <c r="F1361" s="52" t="str">
        <f t="array" ref="F1361">IF(B1361="","",IFERROR(XLOOKUP(E1361,PROVEEDORES!$A$2:$A$200,PROVEEDORES!$B$2:$B$200,"NO ENCONTRADO",0,1),""))</f>
        <v>INDUSTRIAS GRAFICAS Y TERMOPLASTICAS SAS</v>
      </c>
      <c r="G1361" s="52" t="str">
        <f t="array" ref="G1361">IF(B1361="","",IFERROR(XLOOKUP(B1361,DATA!$B$4:$B$2103,DATA!$L$4:$L$2103,"",0,1),""))</f>
        <v>UND</v>
      </c>
      <c r="H1361" s="52">
        <f t="array" ref="H1361">IF(B1361="","",IFERROR(XLOOKUP(B1361,DATA!$B$4:$B$2103,DATA!$E$4:$E$2103,0,0,1),0))</f>
        <v>10</v>
      </c>
      <c r="I1361" s="53">
        <f t="array" ref="I1361">IF(B1361="","",IFERROR(XLOOKUP(B1361,DATA!$B$4:$B$2103,DATA!$F$4:$F$2103,0,0,1),0))</f>
        <v>1840.535</v>
      </c>
      <c r="J1361" s="53">
        <f t="shared" si="1"/>
        <v>18405.35</v>
      </c>
      <c r="K1361" s="52">
        <f t="array" ref="K1361">IF(B1361="","",IFERROR(XLOOKUP(B1361,DATA!$B$4:$B$2103,DATA!$N$4:$N$2103,0,0,1),0))</f>
        <v>12</v>
      </c>
      <c r="L1361" s="86">
        <f t="shared" si="2"/>
        <v>0.03287671233</v>
      </c>
      <c r="M1361" s="52">
        <f t="array" ref="M1361">IF(B1361="","",IFERROR(XLOOKUP(B1361,DATA!$B$4:$B$2103,DATA!$P$4:$P$2103,0,0,1),0))</f>
        <v>0</v>
      </c>
      <c r="N1361" s="52">
        <f t="shared" si="3"/>
        <v>0</v>
      </c>
      <c r="O1361" s="52">
        <f t="shared" si="4"/>
        <v>0</v>
      </c>
      <c r="P1361" s="52">
        <f t="shared" si="5"/>
        <v>304</v>
      </c>
      <c r="Q1361" s="52" t="str">
        <f t="shared" si="6"/>
        <v>EXCESO</v>
      </c>
      <c r="R1361" s="52" t="str">
        <f t="shared" si="7"/>
        <v>EVALUAR REDUCCION</v>
      </c>
      <c r="S1361" s="52">
        <f t="shared" si="8"/>
        <v>0</v>
      </c>
      <c r="T1361" s="53">
        <f t="shared" si="9"/>
        <v>0</v>
      </c>
      <c r="U1361" s="52" t="str">
        <f t="array" ref="U1361">IF(B1361="","",IFERROR(XLOOKUP(B1361,DATA!$B$4:$B$2103,DATA!$M$4:$M$2103,"",0,1),""))</f>
        <v>A</v>
      </c>
      <c r="V1361" s="52" t="str">
        <f t="array" ref="V1361">IF(B1361="","",IFERROR(XLOOKUP(B1361,DATA!$B$4:$B$2103,DATA!$X$4:$X$2103,"",0,1),""))</f>
        <v>SU01D0302</v>
      </c>
      <c r="W1361" s="52" t="str">
        <f t="array" ref="W1361">IF(B1361="","",IFERROR(XLOOKUP(B1361,DATA!$B$4:$B$2103,DATA!$H$4:$H$2103,"",0,1),""))</f>
        <v>CARROCERIA</v>
      </c>
      <c r="X1361" s="52" t="str">
        <f t="shared" si="10"/>
        <v>2-ALTA</v>
      </c>
      <c r="Y1361" s="87" t="str">
        <f t="shared" si="11"/>
        <v/>
      </c>
      <c r="Z1361" s="52" t="str">
        <f t="shared" si="12"/>
        <v/>
      </c>
    </row>
    <row r="1362" ht="15.75" customHeight="1">
      <c r="B1362" s="47">
        <f>IF(DATA!B1362="","",DATA!B1362)</f>
        <v>80120146</v>
      </c>
      <c r="C1362" s="47" t="str">
        <f t="array" ref="C1362">IF(B1362="","",IFERROR(XLOOKUP(B1362,DATA!$B$4:$B$2103,DATA!$D$4:$D$2103,"",0,1),""))</f>
        <v>CA1018</v>
      </c>
      <c r="D1362" s="47" t="str">
        <f t="array" ref="D1362">IF(B1362="","",IFERROR(XLOOKUP(B1362,DATA!$B$4:$B$2103,DATA!$C$4:$C$2103,"",0,1),""))</f>
        <v>AVISOS TAPA MOTOR NUMERO 6</v>
      </c>
      <c r="E1362" s="47">
        <f t="array" ref="E1362">IF(B1362="","",IFERROR(XLOOKUP(B1362,DATA!$B$4:$B$2103,DATA!$W$4:$W$2103,"",0,1),""))</f>
        <v>830129239</v>
      </c>
      <c r="F1362" s="47" t="str">
        <f t="array" ref="F1362">IF(B1362="","",IFERROR(XLOOKUP(E1362,PROVEEDORES!$A$2:$A$200,PROVEEDORES!$B$2:$B$200,"NO ENCONTRADO",0,1),""))</f>
        <v>INDUSTRIAS GRAFICAS Y TERMOPLASTICAS SAS</v>
      </c>
      <c r="G1362" s="47" t="str">
        <f t="array" ref="G1362">IF(B1362="","",IFERROR(XLOOKUP(B1362,DATA!$B$4:$B$2103,DATA!$L$4:$L$2103,"",0,1),""))</f>
        <v>UND</v>
      </c>
      <c r="H1362" s="47">
        <f t="array" ref="H1362">IF(B1362="","",IFERROR(XLOOKUP(B1362,DATA!$B$4:$B$2103,DATA!$E$4:$E$2103,0,0,1),0))</f>
        <v>3</v>
      </c>
      <c r="I1362" s="48">
        <f t="array" ref="I1362">IF(B1362="","",IFERROR(XLOOKUP(B1362,DATA!$B$4:$B$2103,DATA!$F$4:$F$2103,0,0,1),0))</f>
        <v>1885.803</v>
      </c>
      <c r="J1362" s="48">
        <f t="shared" si="1"/>
        <v>5657.409</v>
      </c>
      <c r="K1362" s="47">
        <f t="array" ref="K1362">IF(B1362="","",IFERROR(XLOOKUP(B1362,DATA!$B$4:$B$2103,DATA!$N$4:$N$2103,0,0,1),0))</f>
        <v>23</v>
      </c>
      <c r="L1362" s="85">
        <f t="shared" si="2"/>
        <v>0.06301369863</v>
      </c>
      <c r="M1362" s="47">
        <f t="array" ref="M1362">IF(B1362="","",IFERROR(XLOOKUP(B1362,DATA!$B$4:$B$2103,DATA!$P$4:$P$2103,0,0,1),0))</f>
        <v>0</v>
      </c>
      <c r="N1362" s="47">
        <f t="shared" si="3"/>
        <v>0</v>
      </c>
      <c r="O1362" s="47">
        <f t="shared" si="4"/>
        <v>0</v>
      </c>
      <c r="P1362" s="47">
        <f t="shared" si="5"/>
        <v>48</v>
      </c>
      <c r="Q1362" s="47" t="str">
        <f t="shared" si="6"/>
        <v>OPTIMO</v>
      </c>
      <c r="R1362" s="47" t="str">
        <f t="shared" si="7"/>
        <v>NIVEL OPTIMO</v>
      </c>
      <c r="S1362" s="47">
        <f t="shared" si="8"/>
        <v>0</v>
      </c>
      <c r="T1362" s="48">
        <f t="shared" si="9"/>
        <v>0</v>
      </c>
      <c r="U1362" s="47" t="str">
        <f t="array" ref="U1362">IF(B1362="","",IFERROR(XLOOKUP(B1362,DATA!$B$4:$B$2103,DATA!$M$4:$M$2103,"",0,1),""))</f>
        <v>A</v>
      </c>
      <c r="V1362" s="47" t="str">
        <f t="array" ref="V1362">IF(B1362="","",IFERROR(XLOOKUP(B1362,DATA!$B$4:$B$2103,DATA!$X$4:$X$2103,"",0,1),""))</f>
        <v>SU01D0302</v>
      </c>
      <c r="W1362" s="47" t="str">
        <f t="array" ref="W1362">IF(B1362="","",IFERROR(XLOOKUP(B1362,DATA!$B$4:$B$2103,DATA!$H$4:$H$2103,"",0,1),""))</f>
        <v>CARROCERIA</v>
      </c>
      <c r="X1362" s="47" t="str">
        <f t="shared" si="10"/>
        <v>2-ALTA</v>
      </c>
      <c r="Y1362" s="65" t="str">
        <f t="shared" si="11"/>
        <v/>
      </c>
      <c r="Z1362" s="47" t="str">
        <f t="shared" si="12"/>
        <v/>
      </c>
    </row>
    <row r="1363" ht="15.75" customHeight="1">
      <c r="B1363" s="52">
        <f>IF(DATA!B1363="","",DATA!B1363)</f>
        <v>80120147</v>
      </c>
      <c r="C1363" s="52" t="str">
        <f t="array" ref="C1363">IF(B1363="","",IFERROR(XLOOKUP(B1363,DATA!$B$4:$B$2103,DATA!$D$4:$D$2103,"",0,1),""))</f>
        <v>CA1017</v>
      </c>
      <c r="D1363" s="52" t="str">
        <f t="array" ref="D1363">IF(B1363="","",IFERROR(XLOOKUP(B1363,DATA!$B$4:$B$2103,DATA!$C$4:$C$2103,"",0,1),""))</f>
        <v>AVISOS TAPA MOTOR NUMERO 5</v>
      </c>
      <c r="E1363" s="52">
        <f t="array" ref="E1363">IF(B1363="","",IFERROR(XLOOKUP(B1363,DATA!$B$4:$B$2103,DATA!$W$4:$W$2103,"",0,1),""))</f>
        <v>830129239</v>
      </c>
      <c r="F1363" s="52" t="str">
        <f t="array" ref="F1363">IF(B1363="","",IFERROR(XLOOKUP(E1363,PROVEEDORES!$A$2:$A$200,PROVEEDORES!$B$2:$B$200,"NO ENCONTRADO",0,1),""))</f>
        <v>INDUSTRIAS GRAFICAS Y TERMOPLASTICAS SAS</v>
      </c>
      <c r="G1363" s="52" t="str">
        <f t="array" ref="G1363">IF(B1363="","",IFERROR(XLOOKUP(B1363,DATA!$B$4:$B$2103,DATA!$L$4:$L$2103,"",0,1),""))</f>
        <v>UND</v>
      </c>
      <c r="H1363" s="52">
        <f t="array" ref="H1363">IF(B1363="","",IFERROR(XLOOKUP(B1363,DATA!$B$4:$B$2103,DATA!$E$4:$E$2103,0,0,1),0))</f>
        <v>9</v>
      </c>
      <c r="I1363" s="53">
        <f t="array" ref="I1363">IF(B1363="","",IFERROR(XLOOKUP(B1363,DATA!$B$4:$B$2103,DATA!$F$4:$F$2103,0,0,1),0))</f>
        <v>1868.302</v>
      </c>
      <c r="J1363" s="53">
        <f t="shared" si="1"/>
        <v>16814.718</v>
      </c>
      <c r="K1363" s="52">
        <f t="array" ref="K1363">IF(B1363="","",IFERROR(XLOOKUP(B1363,DATA!$B$4:$B$2103,DATA!$N$4:$N$2103,0,0,1),0))</f>
        <v>20</v>
      </c>
      <c r="L1363" s="86">
        <f t="shared" si="2"/>
        <v>0.05479452055</v>
      </c>
      <c r="M1363" s="52">
        <f t="array" ref="M1363">IF(B1363="","",IFERROR(XLOOKUP(B1363,DATA!$B$4:$B$2103,DATA!$P$4:$P$2103,0,0,1),0))</f>
        <v>0</v>
      </c>
      <c r="N1363" s="52">
        <f t="shared" si="3"/>
        <v>0</v>
      </c>
      <c r="O1363" s="52">
        <f t="shared" si="4"/>
        <v>0</v>
      </c>
      <c r="P1363" s="52">
        <f t="shared" si="5"/>
        <v>164</v>
      </c>
      <c r="Q1363" s="52" t="str">
        <f t="shared" si="6"/>
        <v>EXCESO</v>
      </c>
      <c r="R1363" s="52" t="str">
        <f t="shared" si="7"/>
        <v>EVALUAR REDUCCION</v>
      </c>
      <c r="S1363" s="52">
        <f t="shared" si="8"/>
        <v>0</v>
      </c>
      <c r="T1363" s="53">
        <f t="shared" si="9"/>
        <v>0</v>
      </c>
      <c r="U1363" s="52" t="str">
        <f t="array" ref="U1363">IF(B1363="","",IFERROR(XLOOKUP(B1363,DATA!$B$4:$B$2103,DATA!$M$4:$M$2103,"",0,1),""))</f>
        <v>A</v>
      </c>
      <c r="V1363" s="52" t="str">
        <f t="array" ref="V1363">IF(B1363="","",IFERROR(XLOOKUP(B1363,DATA!$B$4:$B$2103,DATA!$X$4:$X$2103,"",0,1),""))</f>
        <v>SU01D0302</v>
      </c>
      <c r="W1363" s="52" t="str">
        <f t="array" ref="W1363">IF(B1363="","",IFERROR(XLOOKUP(B1363,DATA!$B$4:$B$2103,DATA!$H$4:$H$2103,"",0,1),""))</f>
        <v>CARROCERIA</v>
      </c>
      <c r="X1363" s="52" t="str">
        <f t="shared" si="10"/>
        <v>2-ALTA</v>
      </c>
      <c r="Y1363" s="87" t="str">
        <f t="shared" si="11"/>
        <v/>
      </c>
      <c r="Z1363" s="52" t="str">
        <f t="shared" si="12"/>
        <v/>
      </c>
    </row>
    <row r="1364" ht="15.75" customHeight="1">
      <c r="B1364" s="47">
        <f>IF(DATA!B1364="","",DATA!B1364)</f>
        <v>80120148</v>
      </c>
      <c r="C1364" s="47" t="str">
        <f t="array" ref="C1364">IF(B1364="","",IFERROR(XLOOKUP(B1364,DATA!$B$4:$B$2103,DATA!$D$4:$D$2103,"",0,1),""))</f>
        <v>CA1020</v>
      </c>
      <c r="D1364" s="47" t="str">
        <f t="array" ref="D1364">IF(B1364="","",IFERROR(XLOOKUP(B1364,DATA!$B$4:$B$2103,DATA!$C$4:$C$2103,"",0,1),""))</f>
        <v>AVISOS TAPA MOTOR NUMERO 8</v>
      </c>
      <c r="E1364" s="47">
        <f t="array" ref="E1364">IF(B1364="","",IFERROR(XLOOKUP(B1364,DATA!$B$4:$B$2103,DATA!$W$4:$W$2103,"",0,1),""))</f>
        <v>830129239</v>
      </c>
      <c r="F1364" s="47" t="str">
        <f t="array" ref="F1364">IF(B1364="","",IFERROR(XLOOKUP(E1364,PROVEEDORES!$A$2:$A$200,PROVEEDORES!$B$2:$B$200,"NO ENCONTRADO",0,1),""))</f>
        <v>INDUSTRIAS GRAFICAS Y TERMOPLASTICAS SAS</v>
      </c>
      <c r="G1364" s="47" t="str">
        <f t="array" ref="G1364">IF(B1364="","",IFERROR(XLOOKUP(B1364,DATA!$B$4:$B$2103,DATA!$L$4:$L$2103,"",0,1),""))</f>
        <v>UND</v>
      </c>
      <c r="H1364" s="47">
        <f t="array" ref="H1364">IF(B1364="","",IFERROR(XLOOKUP(B1364,DATA!$B$4:$B$2103,DATA!$E$4:$E$2103,0,0,1),0))</f>
        <v>5</v>
      </c>
      <c r="I1364" s="48">
        <f t="array" ref="I1364">IF(B1364="","",IFERROR(XLOOKUP(B1364,DATA!$B$4:$B$2103,DATA!$F$4:$F$2103,0,0,1),0))</f>
        <v>2833.559</v>
      </c>
      <c r="J1364" s="48">
        <f t="shared" si="1"/>
        <v>14167.795</v>
      </c>
      <c r="K1364" s="47">
        <f t="array" ref="K1364">IF(B1364="","",IFERROR(XLOOKUP(B1364,DATA!$B$4:$B$2103,DATA!$N$4:$N$2103,0,0,1),0))</f>
        <v>11</v>
      </c>
      <c r="L1364" s="85">
        <f t="shared" si="2"/>
        <v>0.0301369863</v>
      </c>
      <c r="M1364" s="47">
        <f t="array" ref="M1364">IF(B1364="","",IFERROR(XLOOKUP(B1364,DATA!$B$4:$B$2103,DATA!$P$4:$P$2103,0,0,1),0))</f>
        <v>0</v>
      </c>
      <c r="N1364" s="47">
        <f t="shared" si="3"/>
        <v>0</v>
      </c>
      <c r="O1364" s="47">
        <f t="shared" si="4"/>
        <v>0</v>
      </c>
      <c r="P1364" s="47">
        <f t="shared" si="5"/>
        <v>166</v>
      </c>
      <c r="Q1364" s="47" t="str">
        <f t="shared" si="6"/>
        <v>EXCESO</v>
      </c>
      <c r="R1364" s="47" t="str">
        <f t="shared" si="7"/>
        <v>EVALUAR REDUCCION</v>
      </c>
      <c r="S1364" s="47">
        <f t="shared" si="8"/>
        <v>0</v>
      </c>
      <c r="T1364" s="48">
        <f t="shared" si="9"/>
        <v>0</v>
      </c>
      <c r="U1364" s="47" t="str">
        <f t="array" ref="U1364">IF(B1364="","",IFERROR(XLOOKUP(B1364,DATA!$B$4:$B$2103,DATA!$M$4:$M$2103,"",0,1),""))</f>
        <v>A</v>
      </c>
      <c r="V1364" s="47" t="str">
        <f t="array" ref="V1364">IF(B1364="","",IFERROR(XLOOKUP(B1364,DATA!$B$4:$B$2103,DATA!$X$4:$X$2103,"",0,1),""))</f>
        <v>SU01D0302</v>
      </c>
      <c r="W1364" s="47" t="str">
        <f t="array" ref="W1364">IF(B1364="","",IFERROR(XLOOKUP(B1364,DATA!$B$4:$B$2103,DATA!$H$4:$H$2103,"",0,1),""))</f>
        <v>CARROCERIA</v>
      </c>
      <c r="X1364" s="47" t="str">
        <f t="shared" si="10"/>
        <v>2-ALTA</v>
      </c>
      <c r="Y1364" s="65" t="str">
        <f t="shared" si="11"/>
        <v/>
      </c>
      <c r="Z1364" s="47" t="str">
        <f t="shared" si="12"/>
        <v/>
      </c>
    </row>
    <row r="1365" ht="15.75" customHeight="1">
      <c r="B1365" s="52">
        <f>IF(DATA!B1365="","",DATA!B1365)</f>
        <v>80120149</v>
      </c>
      <c r="C1365" s="52" t="str">
        <f t="array" ref="C1365">IF(B1365="","",IFERROR(XLOOKUP(B1365,DATA!$B$4:$B$2103,DATA!$D$4:$D$2103,"",0,1),""))</f>
        <v>CA1019</v>
      </c>
      <c r="D1365" s="52" t="str">
        <f t="array" ref="D1365">IF(B1365="","",IFERROR(XLOOKUP(B1365,DATA!$B$4:$B$2103,DATA!$C$4:$C$2103,"",0,1),""))</f>
        <v>AVISOS TAPA MOTOR NUMERO 7</v>
      </c>
      <c r="E1365" s="52">
        <f t="array" ref="E1365">IF(B1365="","",IFERROR(XLOOKUP(B1365,DATA!$B$4:$B$2103,DATA!$W$4:$W$2103,"",0,1),""))</f>
        <v>830129239</v>
      </c>
      <c r="F1365" s="52" t="str">
        <f t="array" ref="F1365">IF(B1365="","",IFERROR(XLOOKUP(E1365,PROVEEDORES!$A$2:$A$200,PROVEEDORES!$B$2:$B$200,"NO ENCONTRADO",0,1),""))</f>
        <v>INDUSTRIAS GRAFICAS Y TERMOPLASTICAS SAS</v>
      </c>
      <c r="G1365" s="52" t="str">
        <f t="array" ref="G1365">IF(B1365="","",IFERROR(XLOOKUP(B1365,DATA!$B$4:$B$2103,DATA!$L$4:$L$2103,"",0,1),""))</f>
        <v>UND</v>
      </c>
      <c r="H1365" s="52">
        <f t="array" ref="H1365">IF(B1365="","",IFERROR(XLOOKUP(B1365,DATA!$B$4:$B$2103,DATA!$E$4:$E$2103,0,0,1),0))</f>
        <v>4</v>
      </c>
      <c r="I1365" s="53">
        <f t="array" ref="I1365">IF(B1365="","",IFERROR(XLOOKUP(B1365,DATA!$B$4:$B$2103,DATA!$F$4:$F$2103,0,0,1),0))</f>
        <v>1930.448</v>
      </c>
      <c r="J1365" s="53">
        <f t="shared" si="1"/>
        <v>7721.792</v>
      </c>
      <c r="K1365" s="52">
        <f t="array" ref="K1365">IF(B1365="","",IFERROR(XLOOKUP(B1365,DATA!$B$4:$B$2103,DATA!$N$4:$N$2103,0,0,1),0))</f>
        <v>18</v>
      </c>
      <c r="L1365" s="86">
        <f t="shared" si="2"/>
        <v>0.04931506849</v>
      </c>
      <c r="M1365" s="52">
        <f t="array" ref="M1365">IF(B1365="","",IFERROR(XLOOKUP(B1365,DATA!$B$4:$B$2103,DATA!$P$4:$P$2103,0,0,1),0))</f>
        <v>0</v>
      </c>
      <c r="N1365" s="52">
        <f t="shared" si="3"/>
        <v>0</v>
      </c>
      <c r="O1365" s="52">
        <f t="shared" si="4"/>
        <v>0</v>
      </c>
      <c r="P1365" s="52">
        <f t="shared" si="5"/>
        <v>81</v>
      </c>
      <c r="Q1365" s="52" t="str">
        <f t="shared" si="6"/>
        <v>OPTIMO</v>
      </c>
      <c r="R1365" s="52" t="str">
        <f t="shared" si="7"/>
        <v>NIVEL OPTIMO</v>
      </c>
      <c r="S1365" s="52">
        <f t="shared" si="8"/>
        <v>0</v>
      </c>
      <c r="T1365" s="53">
        <f t="shared" si="9"/>
        <v>0</v>
      </c>
      <c r="U1365" s="52" t="str">
        <f t="array" ref="U1365">IF(B1365="","",IFERROR(XLOOKUP(B1365,DATA!$B$4:$B$2103,DATA!$M$4:$M$2103,"",0,1),""))</f>
        <v>A</v>
      </c>
      <c r="V1365" s="52" t="str">
        <f t="array" ref="V1365">IF(B1365="","",IFERROR(XLOOKUP(B1365,DATA!$B$4:$B$2103,DATA!$X$4:$X$2103,"",0,1),""))</f>
        <v>SU01D0302</v>
      </c>
      <c r="W1365" s="52" t="str">
        <f t="array" ref="W1365">IF(B1365="","",IFERROR(XLOOKUP(B1365,DATA!$B$4:$B$2103,DATA!$H$4:$H$2103,"",0,1),""))</f>
        <v>CARROCERIA</v>
      </c>
      <c r="X1365" s="52" t="str">
        <f t="shared" si="10"/>
        <v>2-ALTA</v>
      </c>
      <c r="Y1365" s="87" t="str">
        <f t="shared" si="11"/>
        <v/>
      </c>
      <c r="Z1365" s="52" t="str">
        <f t="shared" si="12"/>
        <v/>
      </c>
    </row>
    <row r="1366" ht="15.75" customHeight="1">
      <c r="B1366" s="47">
        <f>IF(DATA!B1366="","",DATA!B1366)</f>
        <v>80120150</v>
      </c>
      <c r="C1366" s="47" t="str">
        <f t="array" ref="C1366">IF(B1366="","",IFERROR(XLOOKUP(B1366,DATA!$B$4:$B$2103,DATA!$D$4:$D$2103,"",0,1),""))</f>
        <v>CA1033</v>
      </c>
      <c r="D1366" s="47" t="str">
        <f t="array" ref="D1366">IF(B1366="","",IFERROR(XLOOKUP(B1366,DATA!$B$4:$B$2103,DATA!$C$4:$C$2103,"",0,1),""))</f>
        <v>AVISOS TRANSMILENIO LATERALES TAPA MOTOR</v>
      </c>
      <c r="E1366" s="47">
        <f t="array" ref="E1366">IF(B1366="","",IFERROR(XLOOKUP(B1366,DATA!$B$4:$B$2103,DATA!$W$4:$W$2103,"",0,1),""))</f>
        <v>830129239</v>
      </c>
      <c r="F1366" s="47" t="str">
        <f t="array" ref="F1366">IF(B1366="","",IFERROR(XLOOKUP(E1366,PROVEEDORES!$A$2:$A$200,PROVEEDORES!$B$2:$B$200,"NO ENCONTRADO",0,1),""))</f>
        <v>INDUSTRIAS GRAFICAS Y TERMOPLASTICAS SAS</v>
      </c>
      <c r="G1366" s="47" t="str">
        <f t="array" ref="G1366">IF(B1366="","",IFERROR(XLOOKUP(B1366,DATA!$B$4:$B$2103,DATA!$L$4:$L$2103,"",0,1),""))</f>
        <v>UND</v>
      </c>
      <c r="H1366" s="47">
        <f t="array" ref="H1366">IF(B1366="","",IFERROR(XLOOKUP(B1366,DATA!$B$4:$B$2103,DATA!$E$4:$E$2103,0,0,1),0))</f>
        <v>6</v>
      </c>
      <c r="I1366" s="48">
        <f t="array" ref="I1366">IF(B1366="","",IFERROR(XLOOKUP(B1366,DATA!$B$4:$B$2103,DATA!$F$4:$F$2103,0,0,1),0))</f>
        <v>9520</v>
      </c>
      <c r="J1366" s="48">
        <f t="shared" si="1"/>
        <v>57120</v>
      </c>
      <c r="K1366" s="47">
        <f t="array" ref="K1366">IF(B1366="","",IFERROR(XLOOKUP(B1366,DATA!$B$4:$B$2103,DATA!$N$4:$N$2103,0,0,1),0))</f>
        <v>418</v>
      </c>
      <c r="L1366" s="85">
        <f t="shared" si="2"/>
        <v>1.145205479</v>
      </c>
      <c r="M1366" s="47">
        <f t="array" ref="M1366">IF(B1366="","",IFERROR(XLOOKUP(B1366,DATA!$B$4:$B$2103,DATA!$P$4:$P$2103,0,0,1),0))</f>
        <v>0</v>
      </c>
      <c r="N1366" s="47">
        <f t="shared" si="3"/>
        <v>4</v>
      </c>
      <c r="O1366" s="47">
        <f t="shared" si="4"/>
        <v>12</v>
      </c>
      <c r="P1366" s="47">
        <f t="shared" si="5"/>
        <v>5</v>
      </c>
      <c r="Q1366" s="47" t="str">
        <f t="shared" si="6"/>
        <v>REORDEN INMEDIATO</v>
      </c>
      <c r="R1366" s="47" t="str">
        <f t="shared" si="7"/>
        <v>GENERAR OC EN 24H</v>
      </c>
      <c r="S1366" s="47">
        <f t="shared" si="8"/>
        <v>6</v>
      </c>
      <c r="T1366" s="48">
        <f t="shared" si="9"/>
        <v>57120</v>
      </c>
      <c r="U1366" s="47" t="str">
        <f t="array" ref="U1366">IF(B1366="","",IFERROR(XLOOKUP(B1366,DATA!$B$4:$B$2103,DATA!$M$4:$M$2103,"",0,1),""))</f>
        <v>A</v>
      </c>
      <c r="V1366" s="47" t="str">
        <f t="array" ref="V1366">IF(B1366="","",IFERROR(XLOOKUP(B1366,DATA!$B$4:$B$2103,DATA!$X$4:$X$2103,"",0,1),""))</f>
        <v>SU01D0302</v>
      </c>
      <c r="W1366" s="47" t="str">
        <f t="array" ref="W1366">IF(B1366="","",IFERROR(XLOOKUP(B1366,DATA!$B$4:$B$2103,DATA!$H$4:$H$2103,"",0,1),""))</f>
        <v>CARROCERIA</v>
      </c>
      <c r="X1366" s="47" t="str">
        <f t="shared" si="10"/>
        <v>2-ALTA</v>
      </c>
      <c r="Y1366" s="65" t="str">
        <f t="shared" si="11"/>
        <v/>
      </c>
      <c r="Z1366" s="47" t="str">
        <f t="shared" si="12"/>
        <v/>
      </c>
    </row>
    <row r="1367" ht="15.75" customHeight="1">
      <c r="B1367" s="52">
        <f>IF(DATA!B1367="","",DATA!B1367)</f>
        <v>80120151</v>
      </c>
      <c r="C1367" s="52">
        <f t="array" ref="C1367">IF(B1367="","",IFERROR(XLOOKUP(B1367,DATA!$B$4:$B$2103,DATA!$D$4:$D$2103,"",0,1),""))</f>
        <v>1518</v>
      </c>
      <c r="D1367" s="52" t="str">
        <f t="array" ref="D1367">IF(B1367="","",IFERROR(XLOOKUP(B1367,DATA!$B$4:$B$2103,DATA!$C$4:$C$2103,"",0,1),""))</f>
        <v>CINTA ENMASCARAR 3/4"</v>
      </c>
      <c r="E1367" s="52">
        <f t="array" ref="E1367">IF(B1367="","",IFERROR(XLOOKUP(B1367,DATA!$B$4:$B$2103,DATA!$W$4:$W$2103,"",0,1),""))</f>
        <v>900449648</v>
      </c>
      <c r="F1367" s="52" t="str">
        <f t="array" ref="F1367">IF(B1367="","",IFERROR(XLOOKUP(E1367,PROVEEDORES!$A$2:$A$200,PROVEEDORES!$B$2:$B$200,"NO ENCONTRADO",0,1),""))</f>
        <v>SUMILOGISTICA S.A.S.</v>
      </c>
      <c r="G1367" s="52" t="str">
        <f t="array" ref="G1367">IF(B1367="","",IFERROR(XLOOKUP(B1367,DATA!$B$4:$B$2103,DATA!$L$4:$L$2103,"",0,1),""))</f>
        <v>RLL</v>
      </c>
      <c r="H1367" s="52">
        <f t="array" ref="H1367">IF(B1367="","",IFERROR(XLOOKUP(B1367,DATA!$B$4:$B$2103,DATA!$E$4:$E$2103,0,0,1),0))</f>
        <v>0</v>
      </c>
      <c r="I1367" s="53">
        <f t="array" ref="I1367">IF(B1367="","",IFERROR(XLOOKUP(B1367,DATA!$B$4:$B$2103,DATA!$F$4:$F$2103,0,0,1),0))</f>
        <v>6514.06</v>
      </c>
      <c r="J1367" s="53">
        <f t="shared" si="1"/>
        <v>0</v>
      </c>
      <c r="K1367" s="52">
        <f t="array" ref="K1367">IF(B1367="","",IFERROR(XLOOKUP(B1367,DATA!$B$4:$B$2103,DATA!$N$4:$N$2103,0,0,1),0))</f>
        <v>478</v>
      </c>
      <c r="L1367" s="86">
        <f t="shared" si="2"/>
        <v>1.309589041</v>
      </c>
      <c r="M1367" s="52">
        <f t="array" ref="M1367">IF(B1367="","",IFERROR(XLOOKUP(B1367,DATA!$B$4:$B$2103,DATA!$P$4:$P$2103,0,0,1),0))</f>
        <v>0</v>
      </c>
      <c r="N1367" s="52">
        <f t="shared" si="3"/>
        <v>5</v>
      </c>
      <c r="O1367" s="52">
        <f t="shared" si="4"/>
        <v>14</v>
      </c>
      <c r="P1367" s="52">
        <f t="shared" si="5"/>
        <v>0</v>
      </c>
      <c r="Q1367" s="52" t="str">
        <f t="shared" si="6"/>
        <v>CRITICO</v>
      </c>
      <c r="R1367" s="52" t="str">
        <f t="shared" si="7"/>
        <v>PEDIR INMEDIATAMENTE</v>
      </c>
      <c r="S1367" s="52">
        <f t="shared" si="8"/>
        <v>14</v>
      </c>
      <c r="T1367" s="53">
        <f t="shared" si="9"/>
        <v>91196.84</v>
      </c>
      <c r="U1367" s="52" t="str">
        <f t="array" ref="U1367">IF(B1367="","",IFERROR(XLOOKUP(B1367,DATA!$B$4:$B$2103,DATA!$M$4:$M$2103,"",0,1),""))</f>
        <v>B</v>
      </c>
      <c r="V1367" s="52" t="str">
        <f t="array" ref="V1367">IF(B1367="","",IFERROR(XLOOKUP(B1367,DATA!$B$4:$B$2103,DATA!$X$4:$X$2103,"",0,1),""))</f>
        <v>SU01F0403</v>
      </c>
      <c r="W1367" s="52" t="str">
        <f t="array" ref="W1367">IF(B1367="","",IFERROR(XLOOKUP(B1367,DATA!$B$4:$B$2103,DATA!$H$4:$H$2103,"",0,1),""))</f>
        <v>CARROCERIA</v>
      </c>
      <c r="X1367" s="52" t="str">
        <f t="shared" si="10"/>
        <v>3-MEDIA</v>
      </c>
      <c r="Y1367" s="87">
        <f t="shared" si="11"/>
        <v>478.01367</v>
      </c>
      <c r="Z1367" s="52">
        <f t="shared" si="12"/>
        <v>80120151</v>
      </c>
    </row>
    <row r="1368" ht="15.75" customHeight="1">
      <c r="B1368" s="47">
        <f>IF(DATA!B1368="","",DATA!B1368)</f>
        <v>80120152</v>
      </c>
      <c r="C1368" s="47" t="str">
        <f t="array" ref="C1368">IF(B1368="","",IFERROR(XLOOKUP(B1368,DATA!$B$4:$B$2103,DATA!$D$4:$D$2103,"",0,1),""))</f>
        <v>CA01</v>
      </c>
      <c r="D1368" s="47" t="str">
        <f t="array" ref="D1368">IF(B1368="","",IFERROR(XLOOKUP(B1368,DATA!$B$4:$B$2103,DATA!$C$4:$C$2103,"",0,1),""))</f>
        <v>SUPLEMENTO CAUCHO CASCO TRASERO</v>
      </c>
      <c r="E1368" s="47">
        <f t="array" ref="E1368">IF(B1368="","",IFERROR(XLOOKUP(B1368,DATA!$B$4:$B$2103,DATA!$W$4:$W$2103,"",0,1),""))</f>
        <v>830074603</v>
      </c>
      <c r="F1368" s="47" t="str">
        <f t="array" ref="F1368">IF(B1368="","",IFERROR(XLOOKUP(E1368,PROVEEDORES!$A$2:$A$200,PROVEEDORES!$B$2:$B$200,"NO ENCONTRADO",0,1),""))</f>
        <v>MAQUITECNICOS IMPORTADORES SAS</v>
      </c>
      <c r="G1368" s="47" t="str">
        <f t="array" ref="G1368">IF(B1368="","",IFERROR(XLOOKUP(B1368,DATA!$B$4:$B$2103,DATA!$L$4:$L$2103,"",0,1),""))</f>
        <v>UND</v>
      </c>
      <c r="H1368" s="47">
        <f t="array" ref="H1368">IF(B1368="","",IFERROR(XLOOKUP(B1368,DATA!$B$4:$B$2103,DATA!$E$4:$E$2103,0,0,1),0))</f>
        <v>4</v>
      </c>
      <c r="I1368" s="48">
        <f t="array" ref="I1368">IF(B1368="","",IFERROR(XLOOKUP(B1368,DATA!$B$4:$B$2103,DATA!$F$4:$F$2103,0,0,1),0))</f>
        <v>95200</v>
      </c>
      <c r="J1368" s="48">
        <f t="shared" si="1"/>
        <v>380800</v>
      </c>
      <c r="K1368" s="47">
        <f t="array" ref="K1368">IF(B1368="","",IFERROR(XLOOKUP(B1368,DATA!$B$4:$B$2103,DATA!$N$4:$N$2103,0,0,1),0))</f>
        <v>18</v>
      </c>
      <c r="L1368" s="85">
        <f t="shared" si="2"/>
        <v>0.04931506849</v>
      </c>
      <c r="M1368" s="47">
        <f t="array" ref="M1368">IF(B1368="","",IFERROR(XLOOKUP(B1368,DATA!$B$4:$B$2103,DATA!$P$4:$P$2103,0,0,1),0))</f>
        <v>0</v>
      </c>
      <c r="N1368" s="47">
        <f t="shared" si="3"/>
        <v>0</v>
      </c>
      <c r="O1368" s="47">
        <f t="shared" si="4"/>
        <v>0</v>
      </c>
      <c r="P1368" s="47">
        <f t="shared" si="5"/>
        <v>81</v>
      </c>
      <c r="Q1368" s="47" t="str">
        <f t="shared" si="6"/>
        <v>OPTIMO</v>
      </c>
      <c r="R1368" s="47" t="str">
        <f t="shared" si="7"/>
        <v>NIVEL OPTIMO</v>
      </c>
      <c r="S1368" s="47">
        <f t="shared" si="8"/>
        <v>0</v>
      </c>
      <c r="T1368" s="48">
        <f t="shared" si="9"/>
        <v>0</v>
      </c>
      <c r="U1368" s="47" t="str">
        <f t="array" ref="U1368">IF(B1368="","",IFERROR(XLOOKUP(B1368,DATA!$B$4:$B$2103,DATA!$M$4:$M$2103,"",0,1),""))</f>
        <v>B</v>
      </c>
      <c r="V1368" s="47" t="str">
        <f t="array" ref="V1368">IF(B1368="","",IFERROR(XLOOKUP(B1368,DATA!$B$4:$B$2103,DATA!$X$4:$X$2103,"",0,1),""))</f>
        <v>SU01C0104</v>
      </c>
      <c r="W1368" s="47" t="str">
        <f t="array" ref="W1368">IF(B1368="","",IFERROR(XLOOKUP(B1368,DATA!$B$4:$B$2103,DATA!$H$4:$H$2103,"",0,1),""))</f>
        <v>CARROCERIA</v>
      </c>
      <c r="X1368" s="47" t="str">
        <f t="shared" si="10"/>
        <v>3-MEDIA</v>
      </c>
      <c r="Y1368" s="65" t="str">
        <f t="shared" si="11"/>
        <v/>
      </c>
      <c r="Z1368" s="47" t="str">
        <f t="shared" si="12"/>
        <v/>
      </c>
    </row>
    <row r="1369" ht="15.75" customHeight="1">
      <c r="B1369" s="52">
        <f>IF(DATA!B1369="","",DATA!B1369)</f>
        <v>80120153</v>
      </c>
      <c r="C1369" s="52" t="str">
        <f t="array" ref="C1369">IF(B1369="","",IFERROR(XLOOKUP(B1369,DATA!$B$4:$B$2103,DATA!$D$4:$D$2103,"",0,1),""))</f>
        <v>CA1037</v>
      </c>
      <c r="D1369" s="52" t="str">
        <f t="array" ref="D1369">IF(B1369="","",IFERROR(XLOOKUP(B1369,DATA!$B$4:$B$2103,DATA!$C$4:$C$2103,"",0,1),""))</f>
        <v>PLACA TECHO</v>
      </c>
      <c r="E1369" s="52">
        <f t="array" ref="E1369">IF(B1369="","",IFERROR(XLOOKUP(B1369,DATA!$B$4:$B$2103,DATA!$W$4:$W$2103,"",0,1),""))</f>
        <v>830129239</v>
      </c>
      <c r="F1369" s="52" t="str">
        <f t="array" ref="F1369">IF(B1369="","",IFERROR(XLOOKUP(E1369,PROVEEDORES!$A$2:$A$200,PROVEEDORES!$B$2:$B$200,"NO ENCONTRADO",0,1),""))</f>
        <v>INDUSTRIAS GRAFICAS Y TERMOPLASTICAS SAS</v>
      </c>
      <c r="G1369" s="52" t="str">
        <f t="array" ref="G1369">IF(B1369="","",IFERROR(XLOOKUP(B1369,DATA!$B$4:$B$2103,DATA!$L$4:$L$2103,"",0,1),""))</f>
        <v>UND</v>
      </c>
      <c r="H1369" s="52">
        <f t="array" ref="H1369">IF(B1369="","",IFERROR(XLOOKUP(B1369,DATA!$B$4:$B$2103,DATA!$E$4:$E$2103,0,0,1),0))</f>
        <v>0</v>
      </c>
      <c r="I1369" s="53">
        <f t="array" ref="I1369">IF(B1369="","",IFERROR(XLOOKUP(B1369,DATA!$B$4:$B$2103,DATA!$F$4:$F$2103,0,0,1),0))</f>
        <v>22578.98</v>
      </c>
      <c r="J1369" s="53">
        <f t="shared" si="1"/>
        <v>0</v>
      </c>
      <c r="K1369" s="52">
        <f t="array" ref="K1369">IF(B1369="","",IFERROR(XLOOKUP(B1369,DATA!$B$4:$B$2103,DATA!$N$4:$N$2103,0,0,1),0))</f>
        <v>602</v>
      </c>
      <c r="L1369" s="86">
        <f t="shared" si="2"/>
        <v>1.649315068</v>
      </c>
      <c r="M1369" s="52">
        <f t="array" ref="M1369">IF(B1369="","",IFERROR(XLOOKUP(B1369,DATA!$B$4:$B$2103,DATA!$P$4:$P$2103,0,0,1),0))</f>
        <v>0</v>
      </c>
      <c r="N1369" s="52">
        <f t="shared" si="3"/>
        <v>6</v>
      </c>
      <c r="O1369" s="52">
        <f t="shared" si="4"/>
        <v>18</v>
      </c>
      <c r="P1369" s="52">
        <f t="shared" si="5"/>
        <v>0</v>
      </c>
      <c r="Q1369" s="52" t="str">
        <f t="shared" si="6"/>
        <v>CRITICO</v>
      </c>
      <c r="R1369" s="52" t="str">
        <f t="shared" si="7"/>
        <v>PEDIR INMEDIATAMENTE</v>
      </c>
      <c r="S1369" s="52">
        <f t="shared" si="8"/>
        <v>18</v>
      </c>
      <c r="T1369" s="53">
        <f t="shared" si="9"/>
        <v>406421.64</v>
      </c>
      <c r="U1369" s="52" t="str">
        <f t="array" ref="U1369">IF(B1369="","",IFERROR(XLOOKUP(B1369,DATA!$B$4:$B$2103,DATA!$M$4:$M$2103,"",0,1),""))</f>
        <v>A</v>
      </c>
      <c r="V1369" s="52" t="str">
        <f t="array" ref="V1369">IF(B1369="","",IFERROR(XLOOKUP(B1369,DATA!$B$4:$B$2103,DATA!$X$4:$X$2103,"",0,1),""))</f>
        <v>SU01D0302</v>
      </c>
      <c r="W1369" s="52" t="str">
        <f t="array" ref="W1369">IF(B1369="","",IFERROR(XLOOKUP(B1369,DATA!$B$4:$B$2103,DATA!$H$4:$H$2103,"",0,1),""))</f>
        <v>CARROCERIA</v>
      </c>
      <c r="X1369" s="52" t="str">
        <f t="shared" si="10"/>
        <v>1-MAXIMA</v>
      </c>
      <c r="Y1369" s="87">
        <f t="shared" si="11"/>
        <v>602.01369</v>
      </c>
      <c r="Z1369" s="52">
        <f t="shared" si="12"/>
        <v>80120153</v>
      </c>
    </row>
    <row r="1370" ht="15.75" customHeight="1">
      <c r="B1370" s="47">
        <f>IF(DATA!B1370="","",DATA!B1370)</f>
        <v>80120154</v>
      </c>
      <c r="C1370" s="47">
        <f t="array" ref="C1370">IF(B1370="","",IFERROR(XLOOKUP(B1370,DATA!$B$4:$B$2103,DATA!$D$4:$D$2103,"",0,1),""))</f>
        <v>2381</v>
      </c>
      <c r="D1370" s="47" t="str">
        <f t="array" ref="D1370">IF(B1370="","",IFERROR(XLOOKUP(B1370,DATA!$B$4:$B$2103,DATA!$C$4:$C$2103,"",0,1),""))</f>
        <v>DISOLVENTE VARSOL</v>
      </c>
      <c r="E1370" s="47">
        <f t="array" ref="E1370">IF(B1370="","",IFERROR(XLOOKUP(B1370,DATA!$B$4:$B$2103,DATA!$W$4:$W$2103,"",0,1),""))</f>
        <v>900449648</v>
      </c>
      <c r="F1370" s="47" t="str">
        <f t="array" ref="F1370">IF(B1370="","",IFERROR(XLOOKUP(E1370,PROVEEDORES!$A$2:$A$200,PROVEEDORES!$B$2:$B$200,"NO ENCONTRADO",0,1),""))</f>
        <v>SUMILOGISTICA S.A.S.</v>
      </c>
      <c r="G1370" s="47" t="str">
        <f t="array" ref="G1370">IF(B1370="","",IFERROR(XLOOKUP(B1370,DATA!$B$4:$B$2103,DATA!$L$4:$L$2103,"",0,1),""))</f>
        <v>KG</v>
      </c>
      <c r="H1370" s="47">
        <f t="array" ref="H1370">IF(B1370="","",IFERROR(XLOOKUP(B1370,DATA!$B$4:$B$2103,DATA!$E$4:$E$2103,0,0,1),0))</f>
        <v>0</v>
      </c>
      <c r="I1370" s="48">
        <f t="array" ref="I1370">IF(B1370="","",IFERROR(XLOOKUP(B1370,DATA!$B$4:$B$2103,DATA!$F$4:$F$2103,0,0,1),0))</f>
        <v>9399.661</v>
      </c>
      <c r="J1370" s="48">
        <f t="shared" si="1"/>
        <v>0</v>
      </c>
      <c r="K1370" s="47">
        <f t="array" ref="K1370">IF(B1370="","",IFERROR(XLOOKUP(B1370,DATA!$B$4:$B$2103,DATA!$N$4:$N$2103,0,0,1),0))</f>
        <v>4908</v>
      </c>
      <c r="L1370" s="85">
        <f t="shared" si="2"/>
        <v>13.44657534</v>
      </c>
      <c r="M1370" s="47">
        <f t="array" ref="M1370">IF(B1370="","",IFERROR(XLOOKUP(B1370,DATA!$B$4:$B$2103,DATA!$P$4:$P$2103,0,0,1),0))</f>
        <v>0</v>
      </c>
      <c r="N1370" s="47">
        <f t="shared" si="3"/>
        <v>47</v>
      </c>
      <c r="O1370" s="47">
        <f t="shared" si="4"/>
        <v>141</v>
      </c>
      <c r="P1370" s="47">
        <f t="shared" si="5"/>
        <v>0</v>
      </c>
      <c r="Q1370" s="47" t="str">
        <f t="shared" si="6"/>
        <v>CRITICO</v>
      </c>
      <c r="R1370" s="47" t="str">
        <f t="shared" si="7"/>
        <v>PEDIR INMEDIATAMENTE</v>
      </c>
      <c r="S1370" s="47">
        <f t="shared" si="8"/>
        <v>141</v>
      </c>
      <c r="T1370" s="48">
        <f t="shared" si="9"/>
        <v>1325352.201</v>
      </c>
      <c r="U1370" s="47" t="str">
        <f t="array" ref="U1370">IF(B1370="","",IFERROR(XLOOKUP(B1370,DATA!$B$4:$B$2103,DATA!$M$4:$M$2103,"",0,1),""))</f>
        <v>A</v>
      </c>
      <c r="V1370" s="47" t="str">
        <f t="array" ref="V1370">IF(B1370="","",IFERROR(XLOOKUP(B1370,DATA!$B$4:$B$2103,DATA!$X$4:$X$2103,"",0,1),""))</f>
        <v>QUIMICOS</v>
      </c>
      <c r="W1370" s="47" t="str">
        <f t="array" ref="W1370">IF(B1370="","",IFERROR(XLOOKUP(B1370,DATA!$B$4:$B$2103,DATA!$H$4:$H$2103,"",0,1),""))</f>
        <v>CARROCERIA</v>
      </c>
      <c r="X1370" s="47" t="str">
        <f t="shared" si="10"/>
        <v>1-MAXIMA</v>
      </c>
      <c r="Y1370" s="65">
        <f t="shared" si="11"/>
        <v>4908.0137</v>
      </c>
      <c r="Z1370" s="47">
        <f t="shared" si="12"/>
        <v>80120154</v>
      </c>
    </row>
    <row r="1371" ht="15.75" customHeight="1">
      <c r="B1371" s="52">
        <f>IF(DATA!B1371="","",DATA!B1371)</f>
        <v>80120155</v>
      </c>
      <c r="C1371" s="52">
        <f t="array" ref="C1371">IF(B1371="","",IFERROR(XLOOKUP(B1371,DATA!$B$4:$B$2103,DATA!$D$4:$D$2103,"",0,1),""))</f>
        <v>2323</v>
      </c>
      <c r="D1371" s="52" t="str">
        <f t="array" ref="D1371">IF(B1371="","",IFERROR(XLOOKUP(B1371,DATA!$B$4:$B$2103,DATA!$C$4:$C$2103,"",0,1),""))</f>
        <v>TENSOR PARA PERSIANA</v>
      </c>
      <c r="E1371" s="52">
        <f t="array" ref="E1371">IF(B1371="","",IFERROR(XLOOKUP(B1371,DATA!$B$4:$B$2103,DATA!$W$4:$W$2103,"",0,1),""))</f>
        <v>900449648</v>
      </c>
      <c r="F1371" s="52" t="str">
        <f t="array" ref="F1371">IF(B1371="","",IFERROR(XLOOKUP(E1371,PROVEEDORES!$A$2:$A$200,PROVEEDORES!$B$2:$B$200,"NO ENCONTRADO",0,1),""))</f>
        <v>SUMILOGISTICA S.A.S.</v>
      </c>
      <c r="G1371" s="52" t="str">
        <f t="array" ref="G1371">IF(B1371="","",IFERROR(XLOOKUP(B1371,DATA!$B$4:$B$2103,DATA!$L$4:$L$2103,"",0,1),""))</f>
        <v>UND</v>
      </c>
      <c r="H1371" s="52">
        <f t="array" ref="H1371">IF(B1371="","",IFERROR(XLOOKUP(B1371,DATA!$B$4:$B$2103,DATA!$E$4:$E$2103,0,0,1),0))</f>
        <v>0</v>
      </c>
      <c r="I1371" s="53">
        <f t="array" ref="I1371">IF(B1371="","",IFERROR(XLOOKUP(B1371,DATA!$B$4:$B$2103,DATA!$F$4:$F$2103,0,0,1),0))</f>
        <v>0</v>
      </c>
      <c r="J1371" s="53">
        <f t="shared" si="1"/>
        <v>0</v>
      </c>
      <c r="K1371" s="52">
        <f t="array" ref="K1371">IF(B1371="","",IFERROR(XLOOKUP(B1371,DATA!$B$4:$B$2103,DATA!$N$4:$N$2103,0,0,1),0))</f>
        <v>0</v>
      </c>
      <c r="L1371" s="86">
        <f t="shared" si="2"/>
        <v>0</v>
      </c>
      <c r="M1371" s="52">
        <f t="array" ref="M1371">IF(B1371="","",IFERROR(XLOOKUP(B1371,DATA!$B$4:$B$2103,DATA!$P$4:$P$2103,0,0,1),0))</f>
        <v>0</v>
      </c>
      <c r="N1371" s="52">
        <f t="shared" si="3"/>
        <v>0</v>
      </c>
      <c r="O1371" s="52">
        <f t="shared" si="4"/>
        <v>0</v>
      </c>
      <c r="P1371" s="52" t="str">
        <f t="shared" si="5"/>
        <v/>
      </c>
      <c r="Q1371" s="52" t="str">
        <f t="shared" si="6"/>
        <v>CRITICO</v>
      </c>
      <c r="R1371" s="52" t="str">
        <f t="shared" si="7"/>
        <v>PEDIR INMEDIATAMENTE</v>
      </c>
      <c r="S1371" s="52">
        <f t="shared" si="8"/>
        <v>0</v>
      </c>
      <c r="T1371" s="53">
        <f t="shared" si="9"/>
        <v>0</v>
      </c>
      <c r="U1371" s="52" t="str">
        <f t="array" ref="U1371">IF(B1371="","",IFERROR(XLOOKUP(B1371,DATA!$B$4:$B$2103,DATA!$M$4:$M$2103,"",0,1),""))</f>
        <v>A</v>
      </c>
      <c r="V1371" s="52" t="str">
        <f t="array" ref="V1371">IF(B1371="","",IFERROR(XLOOKUP(B1371,DATA!$B$4:$B$2103,DATA!$X$4:$X$2103,"",0,1),""))</f>
        <v>A1</v>
      </c>
      <c r="W1371" s="52" t="str">
        <f t="array" ref="W1371">IF(B1371="","",IFERROR(XLOOKUP(B1371,DATA!$B$4:$B$2103,DATA!$H$4:$H$2103,"",0,1),""))</f>
        <v>CARROCERIA</v>
      </c>
      <c r="X1371" s="52" t="str">
        <f t="shared" si="10"/>
        <v>1-MAXIMA</v>
      </c>
      <c r="Y1371" s="87" t="str">
        <f t="shared" si="11"/>
        <v/>
      </c>
      <c r="Z1371" s="52">
        <f t="shared" si="12"/>
        <v>80120155</v>
      </c>
    </row>
    <row r="1372" ht="15.75" customHeight="1">
      <c r="B1372" s="47">
        <f>IF(DATA!B1372="","",DATA!B1372)</f>
        <v>80120156</v>
      </c>
      <c r="C1372" s="47">
        <f t="array" ref="C1372">IF(B1372="","",IFERROR(XLOOKUP(B1372,DATA!$B$4:$B$2103,DATA!$D$4:$D$2103,"",0,1),""))</f>
        <v>1005</v>
      </c>
      <c r="D1372" s="47" t="str">
        <f t="array" ref="D1372">IF(B1372="","",IFERROR(XLOOKUP(B1372,DATA!$B$4:$B$2103,DATA!$C$4:$C$2103,"",0,1),""))</f>
        <v>PLATINA 1*1/4"*1/8</v>
      </c>
      <c r="E1372" s="47">
        <f t="array" ref="E1372">IF(B1372="","",IFERROR(XLOOKUP(B1372,DATA!$B$4:$B$2103,DATA!$W$4:$W$2103,"",0,1),""))</f>
        <v>900026627</v>
      </c>
      <c r="F1372" s="47" t="str">
        <f t="array" ref="F1372">IF(B1372="","",IFERROR(XLOOKUP(E1372,PROVEEDORES!$A$2:$A$200,PROVEEDORES!$B$2:$B$200,"NO ENCONTRADO",0,1),""))</f>
        <v>FERREIMPORTACIONES GLOBAL S.A.S</v>
      </c>
      <c r="G1372" s="47" t="str">
        <f t="array" ref="G1372">IF(B1372="","",IFERROR(XLOOKUP(B1372,DATA!$B$4:$B$2103,DATA!$L$4:$L$2103,"",0,1),""))</f>
        <v>M</v>
      </c>
      <c r="H1372" s="47">
        <f t="array" ref="H1372">IF(B1372="","",IFERROR(XLOOKUP(B1372,DATA!$B$4:$B$2103,DATA!$E$4:$E$2103,0,0,1),0))</f>
        <v>38</v>
      </c>
      <c r="I1372" s="48">
        <f t="array" ref="I1372">IF(B1372="","",IFERROR(XLOOKUP(B1372,DATA!$B$4:$B$2103,DATA!$F$4:$F$2103,0,0,1),0))</f>
        <v>3106.13</v>
      </c>
      <c r="J1372" s="48">
        <f t="shared" si="1"/>
        <v>118032.94</v>
      </c>
      <c r="K1372" s="47">
        <f t="array" ref="K1372">IF(B1372="","",IFERROR(XLOOKUP(B1372,DATA!$B$4:$B$2103,DATA!$N$4:$N$2103,0,0,1),0))</f>
        <v>605</v>
      </c>
      <c r="L1372" s="85">
        <f t="shared" si="2"/>
        <v>1.657534247</v>
      </c>
      <c r="M1372" s="47">
        <f t="array" ref="M1372">IF(B1372="","",IFERROR(XLOOKUP(B1372,DATA!$B$4:$B$2103,DATA!$P$4:$P$2103,0,0,1),0))</f>
        <v>0</v>
      </c>
      <c r="N1372" s="47">
        <f t="shared" si="3"/>
        <v>6</v>
      </c>
      <c r="O1372" s="47">
        <f t="shared" si="4"/>
        <v>18</v>
      </c>
      <c r="P1372" s="47">
        <f t="shared" si="5"/>
        <v>23</v>
      </c>
      <c r="Q1372" s="47" t="str">
        <f t="shared" si="6"/>
        <v>OPTIMO</v>
      </c>
      <c r="R1372" s="47" t="str">
        <f t="shared" si="7"/>
        <v>NIVEL OPTIMO</v>
      </c>
      <c r="S1372" s="47">
        <f t="shared" si="8"/>
        <v>0</v>
      </c>
      <c r="T1372" s="48">
        <f t="shared" si="9"/>
        <v>0</v>
      </c>
      <c r="U1372" s="47" t="str">
        <f t="array" ref="U1372">IF(B1372="","",IFERROR(XLOOKUP(B1372,DATA!$B$4:$B$2103,DATA!$M$4:$M$2103,"",0,1),""))</f>
        <v>A</v>
      </c>
      <c r="V1372" s="47" t="str">
        <f t="array" ref="V1372">IF(B1372="","",IFERROR(XLOOKUP(B1372,DATA!$B$4:$B$2103,DATA!$X$4:$X$2103,"",0,1),""))</f>
        <v>SU01C0103</v>
      </c>
      <c r="W1372" s="47" t="str">
        <f t="array" ref="W1372">IF(B1372="","",IFERROR(XLOOKUP(B1372,DATA!$B$4:$B$2103,DATA!$H$4:$H$2103,"",0,1),""))</f>
        <v>CARROCERIA</v>
      </c>
      <c r="X1372" s="47" t="str">
        <f t="shared" si="10"/>
        <v>2-ALTA</v>
      </c>
      <c r="Y1372" s="65" t="str">
        <f t="shared" si="11"/>
        <v/>
      </c>
      <c r="Z1372" s="47" t="str">
        <f t="shared" si="12"/>
        <v/>
      </c>
    </row>
    <row r="1373" ht="15.75" customHeight="1">
      <c r="B1373" s="52">
        <f>IF(DATA!B1373="","",DATA!B1373)</f>
        <v>80120157</v>
      </c>
      <c r="C1373" s="52">
        <f t="array" ref="C1373">IF(B1373="","",IFERROR(XLOOKUP(B1373,DATA!$B$4:$B$2103,DATA!$D$4:$D$2103,"",0,1),""))</f>
        <v>1006</v>
      </c>
      <c r="D1373" s="52" t="str">
        <f t="array" ref="D1373">IF(B1373="","",IFERROR(XLOOKUP(B1373,DATA!$B$4:$B$2103,DATA!$C$4:$C$2103,"",0,1),""))</f>
        <v>TORNILLO HEXAGONAL M8*25</v>
      </c>
      <c r="E1373" s="52">
        <f t="array" ref="E1373">IF(B1373="","",IFERROR(XLOOKUP(B1373,DATA!$B$4:$B$2103,DATA!$W$4:$W$2103,"",0,1),""))</f>
        <v>900664298</v>
      </c>
      <c r="F1373" s="52" t="str">
        <f t="array" ref="F1373">IF(B1373="","",IFERROR(XLOOKUP(E1373,PROVEEDORES!$A$2:$A$200,PROVEEDORES!$B$2:$B$200,"NO ENCONTRADO",0,1),""))</f>
        <v>SOLUCIONES INTEGRALES PARA CARROCERIAS SOCIEDAD POR ACCIONES SIMPLIFICADA</v>
      </c>
      <c r="G1373" s="52" t="str">
        <f t="array" ref="G1373">IF(B1373="","",IFERROR(XLOOKUP(B1373,DATA!$B$4:$B$2103,DATA!$L$4:$L$2103,"",0,1),""))</f>
        <v>UND</v>
      </c>
      <c r="H1373" s="52">
        <f t="array" ref="H1373">IF(B1373="","",IFERROR(XLOOKUP(B1373,DATA!$B$4:$B$2103,DATA!$E$4:$E$2103,0,0,1),0))</f>
        <v>598</v>
      </c>
      <c r="I1373" s="53">
        <f t="array" ref="I1373">IF(B1373="","",IFERROR(XLOOKUP(B1373,DATA!$B$4:$B$2103,DATA!$F$4:$F$2103,0,0,1),0))</f>
        <v>434.35</v>
      </c>
      <c r="J1373" s="53">
        <f t="shared" si="1"/>
        <v>259741.3</v>
      </c>
      <c r="K1373" s="52">
        <f t="array" ref="K1373">IF(B1373="","",IFERROR(XLOOKUP(B1373,DATA!$B$4:$B$2103,DATA!$N$4:$N$2103,0,0,1),0))</f>
        <v>16848</v>
      </c>
      <c r="L1373" s="86">
        <f t="shared" si="2"/>
        <v>46.15890411</v>
      </c>
      <c r="M1373" s="52">
        <f t="array" ref="M1373">IF(B1373="","",IFERROR(XLOOKUP(B1373,DATA!$B$4:$B$2103,DATA!$P$4:$P$2103,0,0,1),0))</f>
        <v>0</v>
      </c>
      <c r="N1373" s="52">
        <f t="shared" si="3"/>
        <v>162</v>
      </c>
      <c r="O1373" s="52">
        <f t="shared" si="4"/>
        <v>485</v>
      </c>
      <c r="P1373" s="52">
        <f t="shared" si="5"/>
        <v>13</v>
      </c>
      <c r="Q1373" s="52" t="str">
        <f t="shared" si="6"/>
        <v>PRECAUCION</v>
      </c>
      <c r="R1373" s="52" t="str">
        <f t="shared" si="7"/>
        <v>MONITOREAR 48H</v>
      </c>
      <c r="S1373" s="52">
        <f t="shared" si="8"/>
        <v>0</v>
      </c>
      <c r="T1373" s="53">
        <f t="shared" si="9"/>
        <v>0</v>
      </c>
      <c r="U1373" s="52" t="str">
        <f t="array" ref="U1373">IF(B1373="","",IFERROR(XLOOKUP(B1373,DATA!$B$4:$B$2103,DATA!$M$4:$M$2103,"",0,1),""))</f>
        <v>A</v>
      </c>
      <c r="V1373" s="52" t="str">
        <f t="array" ref="V1373">IF(B1373="","",IFERROR(XLOOKUP(B1373,DATA!$B$4:$B$2103,DATA!$X$4:$X$2103,"",0,1),""))</f>
        <v>SU01E0303</v>
      </c>
      <c r="W1373" s="52" t="str">
        <f t="array" ref="W1373">IF(B1373="","",IFERROR(XLOOKUP(B1373,DATA!$B$4:$B$2103,DATA!$H$4:$H$2103,"",0,1),""))</f>
        <v>CARROCERIA</v>
      </c>
      <c r="X1373" s="52" t="str">
        <f t="shared" si="10"/>
        <v>2-ALTA</v>
      </c>
      <c r="Y1373" s="87" t="str">
        <f t="shared" si="11"/>
        <v/>
      </c>
      <c r="Z1373" s="52" t="str">
        <f t="shared" si="12"/>
        <v/>
      </c>
    </row>
    <row r="1374" ht="15.75" customHeight="1">
      <c r="B1374" s="47">
        <f>IF(DATA!B1374="","",DATA!B1374)</f>
        <v>80120158</v>
      </c>
      <c r="C1374" s="47">
        <f t="array" ref="C1374">IF(B1374="","",IFERROR(XLOOKUP(B1374,DATA!$B$4:$B$2103,DATA!$D$4:$D$2103,"",0,1),""))</f>
        <v>1007</v>
      </c>
      <c r="D1374" s="47" t="str">
        <f t="array" ref="D1374">IF(B1374="","",IFERROR(XLOOKUP(B1374,DATA!$B$4:$B$2103,DATA!$C$4:$C$2103,"",0,1),""))</f>
        <v>TUERCA DE SEGURIDAD M8</v>
      </c>
      <c r="E1374" s="47">
        <f t="array" ref="E1374">IF(B1374="","",IFERROR(XLOOKUP(B1374,DATA!$B$4:$B$2103,DATA!$W$4:$W$2103,"",0,1),""))</f>
        <v>900664298</v>
      </c>
      <c r="F1374" s="47" t="str">
        <f t="array" ref="F1374">IF(B1374="","",IFERROR(XLOOKUP(E1374,PROVEEDORES!$A$2:$A$200,PROVEEDORES!$B$2:$B$200,"NO ENCONTRADO",0,1),""))</f>
        <v>SOLUCIONES INTEGRALES PARA CARROCERIAS SOCIEDAD POR ACCIONES SIMPLIFICADA</v>
      </c>
      <c r="G1374" s="47" t="str">
        <f t="array" ref="G1374">IF(B1374="","",IFERROR(XLOOKUP(B1374,DATA!$B$4:$B$2103,DATA!$L$4:$L$2103,"",0,1),""))</f>
        <v>UND</v>
      </c>
      <c r="H1374" s="47">
        <f t="array" ref="H1374">IF(B1374="","",IFERROR(XLOOKUP(B1374,DATA!$B$4:$B$2103,DATA!$E$4:$E$2103,0,0,1),0))</f>
        <v>198</v>
      </c>
      <c r="I1374" s="48">
        <f t="array" ref="I1374">IF(B1374="","",IFERROR(XLOOKUP(B1374,DATA!$B$4:$B$2103,DATA!$F$4:$F$2103,0,0,1),0))</f>
        <v>120.19</v>
      </c>
      <c r="J1374" s="48">
        <f t="shared" si="1"/>
        <v>23797.62</v>
      </c>
      <c r="K1374" s="47">
        <f t="array" ref="K1374">IF(B1374="","",IFERROR(XLOOKUP(B1374,DATA!$B$4:$B$2103,DATA!$N$4:$N$2103,0,0,1),0))</f>
        <v>7188</v>
      </c>
      <c r="L1374" s="85">
        <f t="shared" si="2"/>
        <v>19.69315068</v>
      </c>
      <c r="M1374" s="47">
        <f t="array" ref="M1374">IF(B1374="","",IFERROR(XLOOKUP(B1374,DATA!$B$4:$B$2103,DATA!$P$4:$P$2103,0,0,1),0))</f>
        <v>0</v>
      </c>
      <c r="N1374" s="47">
        <f t="shared" si="3"/>
        <v>69</v>
      </c>
      <c r="O1374" s="47">
        <f t="shared" si="4"/>
        <v>207</v>
      </c>
      <c r="P1374" s="47">
        <f t="shared" si="5"/>
        <v>10</v>
      </c>
      <c r="Q1374" s="47" t="str">
        <f t="shared" si="6"/>
        <v>REORDEN INMEDIATO</v>
      </c>
      <c r="R1374" s="47" t="str">
        <f t="shared" si="7"/>
        <v>GENERAR OC EN 24H</v>
      </c>
      <c r="S1374" s="47">
        <f t="shared" si="8"/>
        <v>9</v>
      </c>
      <c r="T1374" s="48">
        <f t="shared" si="9"/>
        <v>1081.71</v>
      </c>
      <c r="U1374" s="47" t="str">
        <f t="array" ref="U1374">IF(B1374="","",IFERROR(XLOOKUP(B1374,DATA!$B$4:$B$2103,DATA!$M$4:$M$2103,"",0,1),""))</f>
        <v>A</v>
      </c>
      <c r="V1374" s="47" t="str">
        <f t="array" ref="V1374">IF(B1374="","",IFERROR(XLOOKUP(B1374,DATA!$B$4:$B$2103,DATA!$X$4:$X$2103,"",0,1),""))</f>
        <v>SU01E0303</v>
      </c>
      <c r="W1374" s="47" t="str">
        <f t="array" ref="W1374">IF(B1374="","",IFERROR(XLOOKUP(B1374,DATA!$B$4:$B$2103,DATA!$H$4:$H$2103,"",0,1),""))</f>
        <v>CARROCERIA</v>
      </c>
      <c r="X1374" s="47" t="str">
        <f t="shared" si="10"/>
        <v>2-ALTA</v>
      </c>
      <c r="Y1374" s="65" t="str">
        <f t="shared" si="11"/>
        <v/>
      </c>
      <c r="Z1374" s="47" t="str">
        <f t="shared" si="12"/>
        <v/>
      </c>
    </row>
    <row r="1375" ht="15.75" customHeight="1">
      <c r="B1375" s="52">
        <f>IF(DATA!B1375="","",DATA!B1375)</f>
        <v>80120159</v>
      </c>
      <c r="C1375" s="52">
        <f t="array" ref="C1375">IF(B1375="","",IFERROR(XLOOKUP(B1375,DATA!$B$4:$B$2103,DATA!$D$4:$D$2103,"",0,1),""))</f>
        <v>1812</v>
      </c>
      <c r="D1375" s="52" t="str">
        <f t="array" ref="D1375">IF(B1375="","",IFERROR(XLOOKUP(B1375,DATA!$B$4:$B$2103,DATA!$C$4:$C$2103,"",0,1),""))</f>
        <v>POLIURETANO NEGRO MATE</v>
      </c>
      <c r="E1375" s="52">
        <f t="array" ref="E1375">IF(B1375="","",IFERROR(XLOOKUP(B1375,DATA!$B$4:$B$2103,DATA!$W$4:$W$2103,"",0,1),""))</f>
        <v>900449648</v>
      </c>
      <c r="F1375" s="52" t="str">
        <f t="array" ref="F1375">IF(B1375="","",IFERROR(XLOOKUP(E1375,PROVEEDORES!$A$2:$A$200,PROVEEDORES!$B$2:$B$200,"NO ENCONTRADO",0,1),""))</f>
        <v>SUMILOGISTICA S.A.S.</v>
      </c>
      <c r="G1375" s="52" t="str">
        <f t="array" ref="G1375">IF(B1375="","",IFERROR(XLOOKUP(B1375,DATA!$B$4:$B$2103,DATA!$L$4:$L$2103,"",0,1),""))</f>
        <v>GL</v>
      </c>
      <c r="H1375" s="52">
        <f t="array" ref="H1375">IF(B1375="","",IFERROR(XLOOKUP(B1375,DATA!$B$4:$B$2103,DATA!$E$4:$E$2103,0,0,1),0))</f>
        <v>0</v>
      </c>
      <c r="I1375" s="53">
        <f t="array" ref="I1375">IF(B1375="","",IFERROR(XLOOKUP(B1375,DATA!$B$4:$B$2103,DATA!$F$4:$F$2103,0,0,1),0))</f>
        <v>0</v>
      </c>
      <c r="J1375" s="53">
        <f t="shared" si="1"/>
        <v>0</v>
      </c>
      <c r="K1375" s="52">
        <f t="array" ref="K1375">IF(B1375="","",IFERROR(XLOOKUP(B1375,DATA!$B$4:$B$2103,DATA!$N$4:$N$2103,0,0,1),0))</f>
        <v>0</v>
      </c>
      <c r="L1375" s="86">
        <f t="shared" si="2"/>
        <v>0</v>
      </c>
      <c r="M1375" s="52">
        <f t="array" ref="M1375">IF(B1375="","",IFERROR(XLOOKUP(B1375,DATA!$B$4:$B$2103,DATA!$P$4:$P$2103,0,0,1),0))</f>
        <v>0</v>
      </c>
      <c r="N1375" s="52">
        <f t="shared" si="3"/>
        <v>0</v>
      </c>
      <c r="O1375" s="52">
        <f t="shared" si="4"/>
        <v>0</v>
      </c>
      <c r="P1375" s="52" t="str">
        <f t="shared" si="5"/>
        <v/>
      </c>
      <c r="Q1375" s="52" t="str">
        <f t="shared" si="6"/>
        <v>CRITICO</v>
      </c>
      <c r="R1375" s="52" t="str">
        <f t="shared" si="7"/>
        <v>PEDIR INMEDIATAMENTE</v>
      </c>
      <c r="S1375" s="52">
        <f t="shared" si="8"/>
        <v>0</v>
      </c>
      <c r="T1375" s="53">
        <f t="shared" si="9"/>
        <v>0</v>
      </c>
      <c r="U1375" s="52" t="str">
        <f t="array" ref="U1375">IF(B1375="","",IFERROR(XLOOKUP(B1375,DATA!$B$4:$B$2103,DATA!$M$4:$M$2103,"",0,1),""))</f>
        <v>A</v>
      </c>
      <c r="V1375" s="52" t="str">
        <f t="array" ref="V1375">IF(B1375="","",IFERROR(XLOOKUP(B1375,DATA!$B$4:$B$2103,DATA!$X$4:$X$2103,"",0,1),""))</f>
        <v>A1</v>
      </c>
      <c r="W1375" s="52" t="str">
        <f t="array" ref="W1375">IF(B1375="","",IFERROR(XLOOKUP(B1375,DATA!$B$4:$B$2103,DATA!$H$4:$H$2103,"",0,1),""))</f>
        <v>CARROCERIA</v>
      </c>
      <c r="X1375" s="52" t="str">
        <f t="shared" si="10"/>
        <v>1-MAXIMA</v>
      </c>
      <c r="Y1375" s="87" t="str">
        <f t="shared" si="11"/>
        <v/>
      </c>
      <c r="Z1375" s="52">
        <f t="shared" si="12"/>
        <v>80120159</v>
      </c>
    </row>
    <row r="1376" ht="15.75" customHeight="1">
      <c r="B1376" s="47">
        <f>IF(DATA!B1376="","",DATA!B1376)</f>
        <v>80120160</v>
      </c>
      <c r="C1376" s="47" t="str">
        <f t="array" ref="C1376">IF(B1376="","",IFERROR(XLOOKUP(B1376,DATA!$B$4:$B$2103,DATA!$D$4:$D$2103,"",0,1),""))</f>
        <v>CA1034</v>
      </c>
      <c r="D1376" s="47" t="str">
        <f t="array" ref="D1376">IF(B1376="","",IFERROR(XLOOKUP(B1376,DATA!$B$4:$B$2103,DATA!$C$4:$C$2103,"",0,1),""))</f>
        <v>AVISO TRANSMILENIO PERSIANA</v>
      </c>
      <c r="E1376" s="47">
        <f t="array" ref="E1376">IF(B1376="","",IFERROR(XLOOKUP(B1376,DATA!$B$4:$B$2103,DATA!$W$4:$W$2103,"",0,1),""))</f>
        <v>830129239</v>
      </c>
      <c r="F1376" s="47" t="str">
        <f t="array" ref="F1376">IF(B1376="","",IFERROR(XLOOKUP(E1376,PROVEEDORES!$A$2:$A$200,PROVEEDORES!$B$2:$B$200,"NO ENCONTRADO",0,1),""))</f>
        <v>INDUSTRIAS GRAFICAS Y TERMOPLASTICAS SAS</v>
      </c>
      <c r="G1376" s="47" t="str">
        <f t="array" ref="G1376">IF(B1376="","",IFERROR(XLOOKUP(B1376,DATA!$B$4:$B$2103,DATA!$L$4:$L$2103,"",0,1),""))</f>
        <v>UND</v>
      </c>
      <c r="H1376" s="47">
        <f t="array" ref="H1376">IF(B1376="","",IFERROR(XLOOKUP(B1376,DATA!$B$4:$B$2103,DATA!$E$4:$E$2103,0,0,1),0))</f>
        <v>8</v>
      </c>
      <c r="I1376" s="48">
        <f t="array" ref="I1376">IF(B1376="","",IFERROR(XLOOKUP(B1376,DATA!$B$4:$B$2103,DATA!$F$4:$F$2103,0,0,1),0))</f>
        <v>9520</v>
      </c>
      <c r="J1376" s="48">
        <f t="shared" si="1"/>
        <v>76160</v>
      </c>
      <c r="K1376" s="47">
        <f t="array" ref="K1376">IF(B1376="","",IFERROR(XLOOKUP(B1376,DATA!$B$4:$B$2103,DATA!$N$4:$N$2103,0,0,1),0))</f>
        <v>72</v>
      </c>
      <c r="L1376" s="85">
        <f t="shared" si="2"/>
        <v>0.197260274</v>
      </c>
      <c r="M1376" s="47">
        <f t="array" ref="M1376">IF(B1376="","",IFERROR(XLOOKUP(B1376,DATA!$B$4:$B$2103,DATA!$P$4:$P$2103,0,0,1),0))</f>
        <v>0</v>
      </c>
      <c r="N1376" s="47">
        <f t="shared" si="3"/>
        <v>1</v>
      </c>
      <c r="O1376" s="47">
        <f t="shared" si="4"/>
        <v>2</v>
      </c>
      <c r="P1376" s="47">
        <f t="shared" si="5"/>
        <v>41</v>
      </c>
      <c r="Q1376" s="47" t="str">
        <f t="shared" si="6"/>
        <v>OPTIMO</v>
      </c>
      <c r="R1376" s="47" t="str">
        <f t="shared" si="7"/>
        <v>NIVEL OPTIMO</v>
      </c>
      <c r="S1376" s="47">
        <f t="shared" si="8"/>
        <v>0</v>
      </c>
      <c r="T1376" s="48">
        <f t="shared" si="9"/>
        <v>0</v>
      </c>
      <c r="U1376" s="47" t="str">
        <f t="array" ref="U1376">IF(B1376="","",IFERROR(XLOOKUP(B1376,DATA!$B$4:$B$2103,DATA!$M$4:$M$2103,"",0,1),""))</f>
        <v>A</v>
      </c>
      <c r="V1376" s="47" t="str">
        <f t="array" ref="V1376">IF(B1376="","",IFERROR(XLOOKUP(B1376,DATA!$B$4:$B$2103,DATA!$X$4:$X$2103,"",0,1),""))</f>
        <v>SU01D0302</v>
      </c>
      <c r="W1376" s="47" t="str">
        <f t="array" ref="W1376">IF(B1376="","",IFERROR(XLOOKUP(B1376,DATA!$B$4:$B$2103,DATA!$H$4:$H$2103,"",0,1),""))</f>
        <v>CARROCERIA</v>
      </c>
      <c r="X1376" s="47" t="str">
        <f t="shared" si="10"/>
        <v>2-ALTA</v>
      </c>
      <c r="Y1376" s="65" t="str">
        <f t="shared" si="11"/>
        <v/>
      </c>
      <c r="Z1376" s="47" t="str">
        <f t="shared" si="12"/>
        <v/>
      </c>
    </row>
    <row r="1377" ht="15.75" customHeight="1">
      <c r="B1377" s="52">
        <f>IF(DATA!B1377="","",DATA!B1377)</f>
        <v>80120161</v>
      </c>
      <c r="C1377" s="52" t="str">
        <f t="array" ref="C1377">IF(B1377="","",IFERROR(XLOOKUP(B1377,DATA!$B$4:$B$2103,DATA!$D$4:$D$2103,"",0,1),""))</f>
        <v>CA1035</v>
      </c>
      <c r="D1377" s="52" t="str">
        <f t="array" ref="D1377">IF(B1377="","",IFERROR(XLOOKUP(B1377,DATA!$B$4:$B$2103,DATA!$C$4:$C$2103,"",0,1),""))</f>
        <v>PLACA LATERAL</v>
      </c>
      <c r="E1377" s="52">
        <f t="array" ref="E1377">IF(B1377="","",IFERROR(XLOOKUP(B1377,DATA!$B$4:$B$2103,DATA!$W$4:$W$2103,"",0,1),""))</f>
        <v>830129239</v>
      </c>
      <c r="F1377" s="52" t="str">
        <f t="array" ref="F1377">IF(B1377="","",IFERROR(XLOOKUP(E1377,PROVEEDORES!$A$2:$A$200,PROVEEDORES!$B$2:$B$200,"NO ENCONTRADO",0,1),""))</f>
        <v>INDUSTRIAS GRAFICAS Y TERMOPLASTICAS SAS</v>
      </c>
      <c r="G1377" s="52" t="str">
        <f t="array" ref="G1377">IF(B1377="","",IFERROR(XLOOKUP(B1377,DATA!$B$4:$B$2103,DATA!$L$4:$L$2103,"",0,1),""))</f>
        <v>UND</v>
      </c>
      <c r="H1377" s="52">
        <f t="array" ref="H1377">IF(B1377="","",IFERROR(XLOOKUP(B1377,DATA!$B$4:$B$2103,DATA!$E$4:$E$2103,0,0,1),0))</f>
        <v>131</v>
      </c>
      <c r="I1377" s="53">
        <f t="array" ref="I1377">IF(B1377="","",IFERROR(XLOOKUP(B1377,DATA!$B$4:$B$2103,DATA!$F$4:$F$2103,0,0,1),0))</f>
        <v>15670.65</v>
      </c>
      <c r="J1377" s="53">
        <f t="shared" si="1"/>
        <v>2052855.15</v>
      </c>
      <c r="K1377" s="52">
        <f t="array" ref="K1377">IF(B1377="","",IFERROR(XLOOKUP(B1377,DATA!$B$4:$B$2103,DATA!$N$4:$N$2103,0,0,1),0))</f>
        <v>478</v>
      </c>
      <c r="L1377" s="86">
        <f t="shared" si="2"/>
        <v>1.309589041</v>
      </c>
      <c r="M1377" s="52">
        <f t="array" ref="M1377">IF(B1377="","",IFERROR(XLOOKUP(B1377,DATA!$B$4:$B$2103,DATA!$P$4:$P$2103,0,0,1),0))</f>
        <v>0</v>
      </c>
      <c r="N1377" s="52">
        <f t="shared" si="3"/>
        <v>5</v>
      </c>
      <c r="O1377" s="52">
        <f t="shared" si="4"/>
        <v>14</v>
      </c>
      <c r="P1377" s="52">
        <f t="shared" si="5"/>
        <v>100</v>
      </c>
      <c r="Q1377" s="52" t="str">
        <f t="shared" si="6"/>
        <v>OPTIMO</v>
      </c>
      <c r="R1377" s="52" t="str">
        <f t="shared" si="7"/>
        <v>NIVEL OPTIMO</v>
      </c>
      <c r="S1377" s="52">
        <f t="shared" si="8"/>
        <v>0</v>
      </c>
      <c r="T1377" s="53">
        <f t="shared" si="9"/>
        <v>0</v>
      </c>
      <c r="U1377" s="52" t="str">
        <f t="array" ref="U1377">IF(B1377="","",IFERROR(XLOOKUP(B1377,DATA!$B$4:$B$2103,DATA!$M$4:$M$2103,"",0,1),""))</f>
        <v>A</v>
      </c>
      <c r="V1377" s="52" t="str">
        <f t="array" ref="V1377">IF(B1377="","",IFERROR(XLOOKUP(B1377,DATA!$B$4:$B$2103,DATA!$X$4:$X$2103,"",0,1),""))</f>
        <v>SU01D0302</v>
      </c>
      <c r="W1377" s="52" t="str">
        <f t="array" ref="W1377">IF(B1377="","",IFERROR(XLOOKUP(B1377,DATA!$B$4:$B$2103,DATA!$H$4:$H$2103,"",0,1),""))</f>
        <v>CARROCERIA</v>
      </c>
      <c r="X1377" s="52" t="str">
        <f t="shared" si="10"/>
        <v>2-ALTA</v>
      </c>
      <c r="Y1377" s="87" t="str">
        <f t="shared" si="11"/>
        <v/>
      </c>
      <c r="Z1377" s="52" t="str">
        <f t="shared" si="12"/>
        <v/>
      </c>
    </row>
    <row r="1378" ht="15.75" customHeight="1">
      <c r="B1378" s="47">
        <f>IF(DATA!B1378="","",DATA!B1378)</f>
        <v>80120162</v>
      </c>
      <c r="C1378" s="47">
        <f t="array" ref="C1378">IF(B1378="","",IFERROR(XLOOKUP(B1378,DATA!$B$4:$B$2103,DATA!$D$4:$D$2103,"",0,1),""))</f>
        <v>196</v>
      </c>
      <c r="D1378" s="47" t="str">
        <f t="array" ref="D1378">IF(B1378="","",IFERROR(XLOOKUP(B1378,DATA!$B$4:$B$2103,DATA!$C$4:$C$2103,"",0,1),""))</f>
        <v>RETENEDOR PARA FILTRO 3M 5N11 3M 501</v>
      </c>
      <c r="E1378" s="47">
        <f t="array" ref="E1378">IF(B1378="","",IFERROR(XLOOKUP(B1378,DATA!$B$4:$B$2103,DATA!$W$4:$W$2103,"",0,1),""))</f>
        <v>900449648</v>
      </c>
      <c r="F1378" s="47" t="str">
        <f t="array" ref="F1378">IF(B1378="","",IFERROR(XLOOKUP(E1378,PROVEEDORES!$A$2:$A$200,PROVEEDORES!$B$2:$B$200,"NO ENCONTRADO",0,1),""))</f>
        <v>SUMILOGISTICA S.A.S.</v>
      </c>
      <c r="G1378" s="47" t="str">
        <f t="array" ref="G1378">IF(B1378="","",IFERROR(XLOOKUP(B1378,DATA!$B$4:$B$2103,DATA!$L$4:$L$2103,"",0,1),""))</f>
        <v>UND</v>
      </c>
      <c r="H1378" s="47">
        <f t="array" ref="H1378">IF(B1378="","",IFERROR(XLOOKUP(B1378,DATA!$B$4:$B$2103,DATA!$E$4:$E$2103,0,0,1),0))</f>
        <v>9</v>
      </c>
      <c r="I1378" s="48">
        <f t="array" ref="I1378">IF(B1378="","",IFERROR(XLOOKUP(B1378,DATA!$B$4:$B$2103,DATA!$F$4:$F$2103,0,0,1),0))</f>
        <v>5405</v>
      </c>
      <c r="J1378" s="48">
        <f t="shared" si="1"/>
        <v>48645</v>
      </c>
      <c r="K1378" s="47">
        <f t="array" ref="K1378">IF(B1378="","",IFERROR(XLOOKUP(B1378,DATA!$B$4:$B$2103,DATA!$N$4:$N$2103,0,0,1),0))</f>
        <v>1</v>
      </c>
      <c r="L1378" s="85">
        <f t="shared" si="2"/>
        <v>0.002739726027</v>
      </c>
      <c r="M1378" s="47">
        <f t="array" ref="M1378">IF(B1378="","",IFERROR(XLOOKUP(B1378,DATA!$B$4:$B$2103,DATA!$P$4:$P$2103,0,0,1),0))</f>
        <v>0</v>
      </c>
      <c r="N1378" s="47">
        <f t="shared" si="3"/>
        <v>0</v>
      </c>
      <c r="O1378" s="47">
        <f t="shared" si="4"/>
        <v>0</v>
      </c>
      <c r="P1378" s="47">
        <f t="shared" si="5"/>
        <v>3285</v>
      </c>
      <c r="Q1378" s="47" t="str">
        <f t="shared" si="6"/>
        <v>EXCESO</v>
      </c>
      <c r="R1378" s="47" t="str">
        <f t="shared" si="7"/>
        <v>EVALUAR REDUCCION</v>
      </c>
      <c r="S1378" s="47">
        <f t="shared" si="8"/>
        <v>0</v>
      </c>
      <c r="T1378" s="48">
        <f t="shared" si="9"/>
        <v>0</v>
      </c>
      <c r="U1378" s="47" t="str">
        <f t="array" ref="U1378">IF(B1378="","",IFERROR(XLOOKUP(B1378,DATA!$B$4:$B$2103,DATA!$M$4:$M$2103,"",0,1),""))</f>
        <v>A</v>
      </c>
      <c r="V1378" s="47" t="str">
        <f t="array" ref="V1378">IF(B1378="","",IFERROR(XLOOKUP(B1378,DATA!$B$4:$B$2103,DATA!$X$4:$X$2103,"",0,1),""))</f>
        <v>SU01F0103</v>
      </c>
      <c r="W1378" s="47" t="str">
        <f t="array" ref="W1378">IF(B1378="","",IFERROR(XLOOKUP(B1378,DATA!$B$4:$B$2103,DATA!$H$4:$H$2103,"",0,1),""))</f>
        <v>CARROCERIA</v>
      </c>
      <c r="X1378" s="47" t="str">
        <f t="shared" si="10"/>
        <v>2-ALTA</v>
      </c>
      <c r="Y1378" s="65" t="str">
        <f t="shared" si="11"/>
        <v/>
      </c>
      <c r="Z1378" s="47" t="str">
        <f t="shared" si="12"/>
        <v/>
      </c>
    </row>
    <row r="1379" ht="15.75" customHeight="1">
      <c r="B1379" s="52">
        <f>IF(DATA!B1379="","",DATA!B1379)</f>
        <v>80120163</v>
      </c>
      <c r="C1379" s="52" t="str">
        <f t="array" ref="C1379">IF(B1379="","",IFERROR(XLOOKUP(B1379,DATA!$B$4:$B$2103,DATA!$D$4:$D$2103,"",0,1),""))</f>
        <v>CTP0366</v>
      </c>
      <c r="D1379" s="52" t="str">
        <f t="array" ref="D1379">IF(B1379="","",IFERROR(XLOOKUP(B1379,DATA!$B$4:$B$2103,DATA!$C$4:$C$2103,"",0,1),""))</f>
        <v>MANIJA PLASTICA PUERTA BATERIA</v>
      </c>
      <c r="E1379" s="52">
        <f t="array" ref="E1379">IF(B1379="","",IFERROR(XLOOKUP(B1379,DATA!$B$4:$B$2103,DATA!$W$4:$W$2103,"",0,1),""))</f>
        <v>900603232</v>
      </c>
      <c r="F1379" s="52" t="str">
        <f t="array" ref="F1379">IF(B1379="","",IFERROR(XLOOKUP(E1379,PROVEEDORES!$A$2:$A$200,PROVEEDORES!$B$2:$B$200,"NO ENCONTRADO",0,1),""))</f>
        <v>COMERCIALIZADORA DE AUTOPARTES E INDUSTRIAL UNIVERSAL SAS</v>
      </c>
      <c r="G1379" s="52" t="str">
        <f t="array" ref="G1379">IF(B1379="","",IFERROR(XLOOKUP(B1379,DATA!$B$4:$B$2103,DATA!$L$4:$L$2103,"",0,1),""))</f>
        <v>UND</v>
      </c>
      <c r="H1379" s="52">
        <f t="array" ref="H1379">IF(B1379="","",IFERROR(XLOOKUP(B1379,DATA!$B$4:$B$2103,DATA!$E$4:$E$2103,0,0,1),0))</f>
        <v>13</v>
      </c>
      <c r="I1379" s="53">
        <f t="array" ref="I1379">IF(B1379="","",IFERROR(XLOOKUP(B1379,DATA!$B$4:$B$2103,DATA!$F$4:$F$2103,0,0,1),0))</f>
        <v>11662</v>
      </c>
      <c r="J1379" s="53">
        <f t="shared" si="1"/>
        <v>151606</v>
      </c>
      <c r="K1379" s="52">
        <f t="array" ref="K1379">IF(B1379="","",IFERROR(XLOOKUP(B1379,DATA!$B$4:$B$2103,DATA!$N$4:$N$2103,0,0,1),0))</f>
        <v>19</v>
      </c>
      <c r="L1379" s="86">
        <f t="shared" si="2"/>
        <v>0.05205479452</v>
      </c>
      <c r="M1379" s="52">
        <f t="array" ref="M1379">IF(B1379="","",IFERROR(XLOOKUP(B1379,DATA!$B$4:$B$2103,DATA!$P$4:$P$2103,0,0,1),0))</f>
        <v>0</v>
      </c>
      <c r="N1379" s="52">
        <f t="shared" si="3"/>
        <v>0</v>
      </c>
      <c r="O1379" s="52">
        <f t="shared" si="4"/>
        <v>0</v>
      </c>
      <c r="P1379" s="52">
        <f t="shared" si="5"/>
        <v>250</v>
      </c>
      <c r="Q1379" s="52" t="str">
        <f t="shared" si="6"/>
        <v>EXCESO</v>
      </c>
      <c r="R1379" s="52" t="str">
        <f t="shared" si="7"/>
        <v>EVALUAR REDUCCION</v>
      </c>
      <c r="S1379" s="52">
        <f t="shared" si="8"/>
        <v>0</v>
      </c>
      <c r="T1379" s="53">
        <f t="shared" si="9"/>
        <v>0</v>
      </c>
      <c r="U1379" s="52" t="str">
        <f t="array" ref="U1379">IF(B1379="","",IFERROR(XLOOKUP(B1379,DATA!$B$4:$B$2103,DATA!$M$4:$M$2103,"",0,1),""))</f>
        <v>A</v>
      </c>
      <c r="V1379" s="52" t="str">
        <f t="array" ref="V1379">IF(B1379="","",IFERROR(XLOOKUP(B1379,DATA!$B$4:$B$2103,DATA!$X$4:$X$2103,"",0,1),""))</f>
        <v>SU01D0303</v>
      </c>
      <c r="W1379" s="52" t="str">
        <f t="array" ref="W1379">IF(B1379="","",IFERROR(XLOOKUP(B1379,DATA!$B$4:$B$2103,DATA!$H$4:$H$2103,"",0,1),""))</f>
        <v>CARROCERIA</v>
      </c>
      <c r="X1379" s="52" t="str">
        <f t="shared" si="10"/>
        <v>2-ALTA</v>
      </c>
      <c r="Y1379" s="87" t="str">
        <f t="shared" si="11"/>
        <v/>
      </c>
      <c r="Z1379" s="52" t="str">
        <f t="shared" si="12"/>
        <v/>
      </c>
    </row>
    <row r="1380" ht="15.75" customHeight="1">
      <c r="B1380" s="47">
        <f>IF(DATA!B1380="","",DATA!B1380)</f>
        <v>80120164</v>
      </c>
      <c r="C1380" s="47" t="str">
        <f t="array" ref="C1380">IF(B1380="","",IFERROR(XLOOKUP(B1380,DATA!$B$4:$B$2103,DATA!$D$4:$D$2103,"",0,1),""))</f>
        <v>M14201</v>
      </c>
      <c r="D1380" s="47" t="str">
        <f t="array" ref="D1380">IF(B1380="","",IFERROR(XLOOKUP(B1380,DATA!$B$4:$B$2103,DATA!$C$4:$C$2103,"",0,1),""))</f>
        <v>INTERRUPTOR BIPOLAR 15AMP</v>
      </c>
      <c r="E1380" s="47">
        <f t="array" ref="E1380">IF(B1380="","",IFERROR(XLOOKUP(B1380,DATA!$B$4:$B$2103,DATA!$W$4:$W$2103,"",0,1),""))</f>
        <v>860050977</v>
      </c>
      <c r="F1380" s="47" t="str">
        <f t="array" ref="F1380">IF(B1380="","",IFERROR(XLOOKUP(E1380,PROVEEDORES!$A$2:$A$200,PROVEEDORES!$B$2:$B$200,"NO ENCONTRADO",0,1),""))</f>
        <v>ELECTRIPARTES SAS</v>
      </c>
      <c r="G1380" s="47" t="str">
        <f t="array" ref="G1380">IF(B1380="","",IFERROR(XLOOKUP(B1380,DATA!$B$4:$B$2103,DATA!$L$4:$L$2103,"",0,1),""))</f>
        <v>UND</v>
      </c>
      <c r="H1380" s="47">
        <f t="array" ref="H1380">IF(B1380="","",IFERROR(XLOOKUP(B1380,DATA!$B$4:$B$2103,DATA!$E$4:$E$2103,0,0,1),0))</f>
        <v>9</v>
      </c>
      <c r="I1380" s="48">
        <f t="array" ref="I1380">IF(B1380="","",IFERROR(XLOOKUP(B1380,DATA!$B$4:$B$2103,DATA!$F$4:$F$2103,0,0,1),0))</f>
        <v>23205</v>
      </c>
      <c r="J1380" s="48">
        <f t="shared" si="1"/>
        <v>208845</v>
      </c>
      <c r="K1380" s="47">
        <f t="array" ref="K1380">IF(B1380="","",IFERROR(XLOOKUP(B1380,DATA!$B$4:$B$2103,DATA!$N$4:$N$2103,0,0,1),0))</f>
        <v>1</v>
      </c>
      <c r="L1380" s="85">
        <f t="shared" si="2"/>
        <v>0.002739726027</v>
      </c>
      <c r="M1380" s="47">
        <f t="array" ref="M1380">IF(B1380="","",IFERROR(XLOOKUP(B1380,DATA!$B$4:$B$2103,DATA!$P$4:$P$2103,0,0,1),0))</f>
        <v>0</v>
      </c>
      <c r="N1380" s="47">
        <f t="shared" si="3"/>
        <v>0</v>
      </c>
      <c r="O1380" s="47">
        <f t="shared" si="4"/>
        <v>0</v>
      </c>
      <c r="P1380" s="47">
        <f t="shared" si="5"/>
        <v>3285</v>
      </c>
      <c r="Q1380" s="47" t="str">
        <f t="shared" si="6"/>
        <v>EXCESO</v>
      </c>
      <c r="R1380" s="47" t="str">
        <f t="shared" si="7"/>
        <v>EVALUAR REDUCCION</v>
      </c>
      <c r="S1380" s="47">
        <f t="shared" si="8"/>
        <v>0</v>
      </c>
      <c r="T1380" s="48">
        <f t="shared" si="9"/>
        <v>0</v>
      </c>
      <c r="U1380" s="47" t="str">
        <f t="array" ref="U1380">IF(B1380="","",IFERROR(XLOOKUP(B1380,DATA!$B$4:$B$2103,DATA!$M$4:$M$2103,"",0,1),""))</f>
        <v>A</v>
      </c>
      <c r="V1380" s="47" t="str">
        <f t="array" ref="V1380">IF(B1380="","",IFERROR(XLOOKUP(B1380,DATA!$B$4:$B$2103,DATA!$X$4:$X$2103,"",0,1),""))</f>
        <v>SU01D0103</v>
      </c>
      <c r="W1380" s="47" t="str">
        <f t="array" ref="W1380">IF(B1380="","",IFERROR(XLOOKUP(B1380,DATA!$B$4:$B$2103,DATA!$H$4:$H$2103,"",0,1),""))</f>
        <v>ELECTRICIDAD</v>
      </c>
      <c r="X1380" s="47" t="str">
        <f t="shared" si="10"/>
        <v>2-ALTA</v>
      </c>
      <c r="Y1380" s="65" t="str">
        <f t="shared" si="11"/>
        <v/>
      </c>
      <c r="Z1380" s="47" t="str">
        <f t="shared" si="12"/>
        <v/>
      </c>
    </row>
    <row r="1381" ht="15.75" customHeight="1">
      <c r="B1381" s="52">
        <f>IF(DATA!B1381="","",DATA!B1381)</f>
        <v>80120165</v>
      </c>
      <c r="C1381" s="52" t="str">
        <f t="array" ref="C1381">IF(B1381="","",IFERROR(XLOOKUP(B1381,DATA!$B$4:$B$2103,DATA!$D$4:$D$2103,"",0,1),""))</f>
        <v/>
      </c>
      <c r="D1381" s="52" t="str">
        <f t="array" ref="D1381">IF(B1381="","",IFERROR(XLOOKUP(B1381,DATA!$B$4:$B$2103,DATA!$C$4:$C$2103,"",0,1),""))</f>
        <v>BROCA DE 3/8</v>
      </c>
      <c r="E1381" s="52">
        <f t="array" ref="E1381">IF(B1381="","",IFERROR(XLOOKUP(B1381,DATA!$B$4:$B$2103,DATA!$W$4:$W$2103,"",0,1),""))</f>
        <v>900664298</v>
      </c>
      <c r="F1381" s="52" t="str">
        <f t="array" ref="F1381">IF(B1381="","",IFERROR(XLOOKUP(E1381,PROVEEDORES!$A$2:$A$200,PROVEEDORES!$B$2:$B$200,"NO ENCONTRADO",0,1),""))</f>
        <v>SOLUCIONES INTEGRALES PARA CARROCERIAS SOCIEDAD POR ACCIONES SIMPLIFICADA</v>
      </c>
      <c r="G1381" s="52" t="str">
        <f t="array" ref="G1381">IF(B1381="","",IFERROR(XLOOKUP(B1381,DATA!$B$4:$B$2103,DATA!$L$4:$L$2103,"",0,1),""))</f>
        <v>UND</v>
      </c>
      <c r="H1381" s="52">
        <f t="array" ref="H1381">IF(B1381="","",IFERROR(XLOOKUP(B1381,DATA!$B$4:$B$2103,DATA!$E$4:$E$2103,0,0,1),0))</f>
        <v>7</v>
      </c>
      <c r="I1381" s="53">
        <f t="array" ref="I1381">IF(B1381="","",IFERROR(XLOOKUP(B1381,DATA!$B$4:$B$2103,DATA!$F$4:$F$2103,0,0,1),0))</f>
        <v>5950</v>
      </c>
      <c r="J1381" s="53">
        <f t="shared" si="1"/>
        <v>41650</v>
      </c>
      <c r="K1381" s="52">
        <f t="array" ref="K1381">IF(B1381="","",IFERROR(XLOOKUP(B1381,DATA!$B$4:$B$2103,DATA!$N$4:$N$2103,0,0,1),0))</f>
        <v>89</v>
      </c>
      <c r="L1381" s="86">
        <f t="shared" si="2"/>
        <v>0.2438356164</v>
      </c>
      <c r="M1381" s="52">
        <f t="array" ref="M1381">IF(B1381="","",IFERROR(XLOOKUP(B1381,DATA!$B$4:$B$2103,DATA!$P$4:$P$2103,0,0,1),0))</f>
        <v>0</v>
      </c>
      <c r="N1381" s="52">
        <f t="shared" si="3"/>
        <v>1</v>
      </c>
      <c r="O1381" s="52">
        <f t="shared" si="4"/>
        <v>3</v>
      </c>
      <c r="P1381" s="52">
        <f t="shared" si="5"/>
        <v>29</v>
      </c>
      <c r="Q1381" s="52" t="str">
        <f t="shared" si="6"/>
        <v>OPTIMO</v>
      </c>
      <c r="R1381" s="52" t="str">
        <f t="shared" si="7"/>
        <v>NIVEL OPTIMO</v>
      </c>
      <c r="S1381" s="52">
        <f t="shared" si="8"/>
        <v>0</v>
      </c>
      <c r="T1381" s="53">
        <f t="shared" si="9"/>
        <v>0</v>
      </c>
      <c r="U1381" s="52" t="str">
        <f t="array" ref="U1381">IF(B1381="","",IFERROR(XLOOKUP(B1381,DATA!$B$4:$B$2103,DATA!$M$4:$M$2103,"",0,1),""))</f>
        <v>B</v>
      </c>
      <c r="V1381" s="52" t="str">
        <f t="array" ref="V1381">IF(B1381="","",IFERROR(XLOOKUP(B1381,DATA!$B$4:$B$2103,DATA!$X$4:$X$2103,"",0,1),""))</f>
        <v>SU01E0202</v>
      </c>
      <c r="W1381" s="52" t="str">
        <f t="array" ref="W1381">IF(B1381="","",IFERROR(XLOOKUP(B1381,DATA!$B$4:$B$2103,DATA!$H$4:$H$2103,"",0,1),""))</f>
        <v>CARROCERIA</v>
      </c>
      <c r="X1381" s="52" t="str">
        <f t="shared" si="10"/>
        <v>3-MEDIA</v>
      </c>
      <c r="Y1381" s="87" t="str">
        <f t="shared" si="11"/>
        <v/>
      </c>
      <c r="Z1381" s="52" t="str">
        <f t="shared" si="12"/>
        <v/>
      </c>
    </row>
    <row r="1382" ht="15.75" customHeight="1">
      <c r="B1382" s="47">
        <f>IF(DATA!B1382="","",DATA!B1382)</f>
        <v>80120166</v>
      </c>
      <c r="C1382" s="47" t="str">
        <f t="array" ref="C1382">IF(B1382="","",IFERROR(XLOOKUP(B1382,DATA!$B$4:$B$2103,DATA!$D$4:$D$2103,"",0,1),""))</f>
        <v/>
      </c>
      <c r="D1382" s="47" t="str">
        <f t="array" ref="D1382">IF(B1382="","",IFERROR(XLOOKUP(B1382,DATA!$B$4:$B$2103,DATA!$C$4:$C$2103,"",0,1),""))</f>
        <v>BROCA DE 5/8</v>
      </c>
      <c r="E1382" s="47">
        <f t="array" ref="E1382">IF(B1382="","",IFERROR(XLOOKUP(B1382,DATA!$B$4:$B$2103,DATA!$W$4:$W$2103,"",0,1),""))</f>
        <v>900664298</v>
      </c>
      <c r="F1382" s="47" t="str">
        <f t="array" ref="F1382">IF(B1382="","",IFERROR(XLOOKUP(E1382,PROVEEDORES!$A$2:$A$200,PROVEEDORES!$B$2:$B$200,"NO ENCONTRADO",0,1),""))</f>
        <v>SOLUCIONES INTEGRALES PARA CARROCERIAS SOCIEDAD POR ACCIONES SIMPLIFICADA</v>
      </c>
      <c r="G1382" s="47" t="str">
        <f t="array" ref="G1382">IF(B1382="","",IFERROR(XLOOKUP(B1382,DATA!$B$4:$B$2103,DATA!$L$4:$L$2103,"",0,1),""))</f>
        <v>UND</v>
      </c>
      <c r="H1382" s="47">
        <f t="array" ref="H1382">IF(B1382="","",IFERROR(XLOOKUP(B1382,DATA!$B$4:$B$2103,DATA!$E$4:$E$2103,0,0,1),0))</f>
        <v>2</v>
      </c>
      <c r="I1382" s="48">
        <f t="array" ref="I1382">IF(B1382="","",IFERROR(XLOOKUP(B1382,DATA!$B$4:$B$2103,DATA!$F$4:$F$2103,0,0,1),0))</f>
        <v>35353.26</v>
      </c>
      <c r="J1382" s="48">
        <f t="shared" si="1"/>
        <v>70706.52</v>
      </c>
      <c r="K1382" s="47">
        <f t="array" ref="K1382">IF(B1382="","",IFERROR(XLOOKUP(B1382,DATA!$B$4:$B$2103,DATA!$N$4:$N$2103,0,0,1),0))</f>
        <v>40</v>
      </c>
      <c r="L1382" s="85">
        <f t="shared" si="2"/>
        <v>0.1095890411</v>
      </c>
      <c r="M1382" s="47">
        <f t="array" ref="M1382">IF(B1382="","",IFERROR(XLOOKUP(B1382,DATA!$B$4:$B$2103,DATA!$P$4:$P$2103,0,0,1),0))</f>
        <v>0</v>
      </c>
      <c r="N1382" s="47">
        <f t="shared" si="3"/>
        <v>0</v>
      </c>
      <c r="O1382" s="47">
        <f t="shared" si="4"/>
        <v>1</v>
      </c>
      <c r="P1382" s="47">
        <f t="shared" si="5"/>
        <v>18</v>
      </c>
      <c r="Q1382" s="47" t="str">
        <f t="shared" si="6"/>
        <v>PRECAUCION</v>
      </c>
      <c r="R1382" s="47" t="str">
        <f t="shared" si="7"/>
        <v>MONITOREAR 48H</v>
      </c>
      <c r="S1382" s="47">
        <f t="shared" si="8"/>
        <v>0</v>
      </c>
      <c r="T1382" s="48">
        <f t="shared" si="9"/>
        <v>0</v>
      </c>
      <c r="U1382" s="47" t="str">
        <f t="array" ref="U1382">IF(B1382="","",IFERROR(XLOOKUP(B1382,DATA!$B$4:$B$2103,DATA!$M$4:$M$2103,"",0,1),""))</f>
        <v>B</v>
      </c>
      <c r="V1382" s="47" t="str">
        <f t="array" ref="V1382">IF(B1382="","",IFERROR(XLOOKUP(B1382,DATA!$B$4:$B$2103,DATA!$X$4:$X$2103,"",0,1),""))</f>
        <v>SU01E0202</v>
      </c>
      <c r="W1382" s="47" t="str">
        <f t="array" ref="W1382">IF(B1382="","",IFERROR(XLOOKUP(B1382,DATA!$B$4:$B$2103,DATA!$H$4:$H$2103,"",0,1),""))</f>
        <v>CARROCERIA</v>
      </c>
      <c r="X1382" s="47" t="str">
        <f t="shared" si="10"/>
        <v>3-MEDIA</v>
      </c>
      <c r="Y1382" s="65" t="str">
        <f t="shared" si="11"/>
        <v/>
      </c>
      <c r="Z1382" s="47" t="str">
        <f t="shared" si="12"/>
        <v/>
      </c>
    </row>
    <row r="1383" ht="15.75" customHeight="1">
      <c r="B1383" s="52">
        <f>IF(DATA!B1383="","",DATA!B1383)</f>
        <v>80120167</v>
      </c>
      <c r="C1383" s="52" t="str">
        <f t="array" ref="C1383">IF(B1383="","",IFERROR(XLOOKUP(B1383,DATA!$B$4:$B$2103,DATA!$D$4:$D$2103,"",0,1),""))</f>
        <v>450K</v>
      </c>
      <c r="D1383" s="52" t="str">
        <f t="array" ref="D1383">IF(B1383="","",IFERROR(XLOOKUP(B1383,DATA!$B$4:$B$2103,DATA!$C$4:$C$2103,"",0,1),""))</f>
        <v>BROCA 5/32</v>
      </c>
      <c r="E1383" s="52">
        <f t="array" ref="E1383">IF(B1383="","",IFERROR(XLOOKUP(B1383,DATA!$B$4:$B$2103,DATA!$W$4:$W$2103,"",0,1),""))</f>
        <v>830037039</v>
      </c>
      <c r="F1383" s="52" t="str">
        <f t="array" ref="F1383">IF(B1383="","",IFERROR(XLOOKUP(E1383,PROVEEDORES!$A$2:$A$200,PROVEEDORES!$B$2:$B$200,"NO ENCONTRADO",0,1),""))</f>
        <v>FERRETERIA LUIS PENAGOS SAS</v>
      </c>
      <c r="G1383" s="52" t="str">
        <f t="array" ref="G1383">IF(B1383="","",IFERROR(XLOOKUP(B1383,DATA!$B$4:$B$2103,DATA!$L$4:$L$2103,"",0,1),""))</f>
        <v>UND</v>
      </c>
      <c r="H1383" s="52">
        <f t="array" ref="H1383">IF(B1383="","",IFERROR(XLOOKUP(B1383,DATA!$B$4:$B$2103,DATA!$E$4:$E$2103,0,0,1),0))</f>
        <v>12</v>
      </c>
      <c r="I1383" s="53">
        <f t="array" ref="I1383">IF(B1383="","",IFERROR(XLOOKUP(B1383,DATA!$B$4:$B$2103,DATA!$F$4:$F$2103,0,0,1),0))</f>
        <v>2975</v>
      </c>
      <c r="J1383" s="53">
        <f t="shared" si="1"/>
        <v>35700</v>
      </c>
      <c r="K1383" s="52">
        <f t="array" ref="K1383">IF(B1383="","",IFERROR(XLOOKUP(B1383,DATA!$B$4:$B$2103,DATA!$N$4:$N$2103,0,0,1),0))</f>
        <v>874</v>
      </c>
      <c r="L1383" s="86">
        <f t="shared" si="2"/>
        <v>2.394520548</v>
      </c>
      <c r="M1383" s="52">
        <f t="array" ref="M1383">IF(B1383="","",IFERROR(XLOOKUP(B1383,DATA!$B$4:$B$2103,DATA!$P$4:$P$2103,0,0,1),0))</f>
        <v>0</v>
      </c>
      <c r="N1383" s="52">
        <f t="shared" si="3"/>
        <v>8</v>
      </c>
      <c r="O1383" s="52">
        <f t="shared" si="4"/>
        <v>25</v>
      </c>
      <c r="P1383" s="52">
        <f t="shared" si="5"/>
        <v>5</v>
      </c>
      <c r="Q1383" s="52" t="str">
        <f t="shared" si="6"/>
        <v>REORDEN INMEDIATO</v>
      </c>
      <c r="R1383" s="52" t="str">
        <f t="shared" si="7"/>
        <v>GENERAR OC EN 24H</v>
      </c>
      <c r="S1383" s="52">
        <f t="shared" si="8"/>
        <v>13</v>
      </c>
      <c r="T1383" s="53">
        <f t="shared" si="9"/>
        <v>38675</v>
      </c>
      <c r="U1383" s="52" t="str">
        <f t="array" ref="U1383">IF(B1383="","",IFERROR(XLOOKUP(B1383,DATA!$B$4:$B$2103,DATA!$M$4:$M$2103,"",0,1),""))</f>
        <v>A</v>
      </c>
      <c r="V1383" s="52" t="str">
        <f t="array" ref="V1383">IF(B1383="","",IFERROR(XLOOKUP(B1383,DATA!$B$4:$B$2103,DATA!$X$4:$X$2103,"",0,1),""))</f>
        <v>SU01E0202</v>
      </c>
      <c r="W1383" s="52" t="str">
        <f t="array" ref="W1383">IF(B1383="","",IFERROR(XLOOKUP(B1383,DATA!$B$4:$B$2103,DATA!$H$4:$H$2103,"",0,1),""))</f>
        <v>CARROCERIA</v>
      </c>
      <c r="X1383" s="52" t="str">
        <f t="shared" si="10"/>
        <v>2-ALTA</v>
      </c>
      <c r="Y1383" s="87" t="str">
        <f t="shared" si="11"/>
        <v/>
      </c>
      <c r="Z1383" s="52" t="str">
        <f t="shared" si="12"/>
        <v/>
      </c>
    </row>
    <row r="1384" ht="15.75" customHeight="1">
      <c r="B1384" s="47">
        <f>IF(DATA!B1384="","",DATA!B1384)</f>
        <v>80120168</v>
      </c>
      <c r="C1384" s="47" t="str">
        <f t="array" ref="C1384">IF(B1384="","",IFERROR(XLOOKUP(B1384,DATA!$B$4:$B$2103,DATA!$D$4:$D$2103,"",0,1),""))</f>
        <v>500K</v>
      </c>
      <c r="D1384" s="47" t="str">
        <f t="array" ref="D1384">IF(B1384="","",IFERROR(XLOOKUP(B1384,DATA!$B$4:$B$2103,DATA!$C$4:$C$2103,"",0,1),""))</f>
        <v>BROCA DE 11/64</v>
      </c>
      <c r="E1384" s="47">
        <f t="array" ref="E1384">IF(B1384="","",IFERROR(XLOOKUP(B1384,DATA!$B$4:$B$2103,DATA!$W$4:$W$2103,"",0,1),""))</f>
        <v>900449648</v>
      </c>
      <c r="F1384" s="47" t="str">
        <f t="array" ref="F1384">IF(B1384="","",IFERROR(XLOOKUP(E1384,PROVEEDORES!$A$2:$A$200,PROVEEDORES!$B$2:$B$200,"NO ENCONTRADO",0,1),""))</f>
        <v>SUMILOGISTICA S.A.S.</v>
      </c>
      <c r="G1384" s="47" t="str">
        <f t="array" ref="G1384">IF(B1384="","",IFERROR(XLOOKUP(B1384,DATA!$B$4:$B$2103,DATA!$L$4:$L$2103,"",0,1),""))</f>
        <v>UND</v>
      </c>
      <c r="H1384" s="47">
        <f t="array" ref="H1384">IF(B1384="","",IFERROR(XLOOKUP(B1384,DATA!$B$4:$B$2103,DATA!$E$4:$E$2103,0,0,1),0))</f>
        <v>19</v>
      </c>
      <c r="I1384" s="48">
        <f t="array" ref="I1384">IF(B1384="","",IFERROR(XLOOKUP(B1384,DATA!$B$4:$B$2103,DATA!$F$4:$F$2103,0,0,1),0))</f>
        <v>4882.624</v>
      </c>
      <c r="J1384" s="48">
        <f t="shared" si="1"/>
        <v>92769.856</v>
      </c>
      <c r="K1384" s="47">
        <f t="array" ref="K1384">IF(B1384="","",IFERROR(XLOOKUP(B1384,DATA!$B$4:$B$2103,DATA!$N$4:$N$2103,0,0,1),0))</f>
        <v>263</v>
      </c>
      <c r="L1384" s="85">
        <f t="shared" si="2"/>
        <v>0.7205479452</v>
      </c>
      <c r="M1384" s="47">
        <f t="array" ref="M1384">IF(B1384="","",IFERROR(XLOOKUP(B1384,DATA!$B$4:$B$2103,DATA!$P$4:$P$2103,0,0,1),0))</f>
        <v>0</v>
      </c>
      <c r="N1384" s="47">
        <f t="shared" si="3"/>
        <v>3</v>
      </c>
      <c r="O1384" s="47">
        <f t="shared" si="4"/>
        <v>8</v>
      </c>
      <c r="P1384" s="47">
        <f t="shared" si="5"/>
        <v>26</v>
      </c>
      <c r="Q1384" s="47" t="str">
        <f t="shared" si="6"/>
        <v>OPTIMO</v>
      </c>
      <c r="R1384" s="47" t="str">
        <f t="shared" si="7"/>
        <v>NIVEL OPTIMO</v>
      </c>
      <c r="S1384" s="47">
        <f t="shared" si="8"/>
        <v>0</v>
      </c>
      <c r="T1384" s="48">
        <f t="shared" si="9"/>
        <v>0</v>
      </c>
      <c r="U1384" s="47" t="str">
        <f t="array" ref="U1384">IF(B1384="","",IFERROR(XLOOKUP(B1384,DATA!$B$4:$B$2103,DATA!$M$4:$M$2103,"",0,1),""))</f>
        <v>A</v>
      </c>
      <c r="V1384" s="47" t="str">
        <f t="array" ref="V1384">IF(B1384="","",IFERROR(XLOOKUP(B1384,DATA!$B$4:$B$2103,DATA!$X$4:$X$2103,"",0,1),""))</f>
        <v>SU01E0202</v>
      </c>
      <c r="W1384" s="47" t="str">
        <f t="array" ref="W1384">IF(B1384="","",IFERROR(XLOOKUP(B1384,DATA!$B$4:$B$2103,DATA!$H$4:$H$2103,"",0,1),""))</f>
        <v>CARROCERIA</v>
      </c>
      <c r="X1384" s="47" t="str">
        <f t="shared" si="10"/>
        <v>2-ALTA</v>
      </c>
      <c r="Y1384" s="65" t="str">
        <f t="shared" si="11"/>
        <v/>
      </c>
      <c r="Z1384" s="47" t="str">
        <f t="shared" si="12"/>
        <v/>
      </c>
    </row>
    <row r="1385" ht="15.75" customHeight="1">
      <c r="B1385" s="52">
        <f>IF(DATA!B1385="","",DATA!B1385)</f>
        <v>80120169</v>
      </c>
      <c r="C1385" s="52" t="str">
        <f t="array" ref="C1385">IF(B1385="","",IFERROR(XLOOKUP(B1385,DATA!$B$4:$B$2103,DATA!$D$4:$D$2103,"",0,1),""))</f>
        <v>HK1714 RS</v>
      </c>
      <c r="D1385" s="52" t="str">
        <f t="array" ref="D1385">IF(B1385="","",IFERROR(XLOOKUP(B1385,DATA!$B$4:$B$2103,DATA!$C$4:$C$2103,"",0,1),""))</f>
        <v>RODAMIENTO PIVOTE LIMPIABRISAS</v>
      </c>
      <c r="E1385" s="52">
        <f t="array" ref="E1385">IF(B1385="","",IFERROR(XLOOKUP(B1385,DATA!$B$4:$B$2103,DATA!$W$4:$W$2103,"",0,1),""))</f>
        <v>900603232</v>
      </c>
      <c r="F1385" s="52" t="str">
        <f t="array" ref="F1385">IF(B1385="","",IFERROR(XLOOKUP(E1385,PROVEEDORES!$A$2:$A$200,PROVEEDORES!$B$2:$B$200,"NO ENCONTRADO",0,1),""))</f>
        <v>COMERCIALIZADORA DE AUTOPARTES E INDUSTRIAL UNIVERSAL SAS</v>
      </c>
      <c r="G1385" s="52" t="str">
        <f t="array" ref="G1385">IF(B1385="","",IFERROR(XLOOKUP(B1385,DATA!$B$4:$B$2103,DATA!$L$4:$L$2103,"",0,1),""))</f>
        <v>UND</v>
      </c>
      <c r="H1385" s="52">
        <f t="array" ref="H1385">IF(B1385="","",IFERROR(XLOOKUP(B1385,DATA!$B$4:$B$2103,DATA!$E$4:$E$2103,0,0,1),0))</f>
        <v>195</v>
      </c>
      <c r="I1385" s="53">
        <f t="array" ref="I1385">IF(B1385="","",IFERROR(XLOOKUP(B1385,DATA!$B$4:$B$2103,DATA!$F$4:$F$2103,0,0,1),0))</f>
        <v>8925</v>
      </c>
      <c r="J1385" s="53">
        <f t="shared" si="1"/>
        <v>1740375</v>
      </c>
      <c r="K1385" s="52">
        <f t="array" ref="K1385">IF(B1385="","",IFERROR(XLOOKUP(B1385,DATA!$B$4:$B$2103,DATA!$N$4:$N$2103,0,0,1),0))</f>
        <v>775</v>
      </c>
      <c r="L1385" s="86">
        <f t="shared" si="2"/>
        <v>2.123287671</v>
      </c>
      <c r="M1385" s="52">
        <f t="array" ref="M1385">IF(B1385="","",IFERROR(XLOOKUP(B1385,DATA!$B$4:$B$2103,DATA!$P$4:$P$2103,0,0,1),0))</f>
        <v>0</v>
      </c>
      <c r="N1385" s="52">
        <f t="shared" si="3"/>
        <v>7</v>
      </c>
      <c r="O1385" s="52">
        <f t="shared" si="4"/>
        <v>22</v>
      </c>
      <c r="P1385" s="52">
        <f t="shared" si="5"/>
        <v>92</v>
      </c>
      <c r="Q1385" s="52" t="str">
        <f t="shared" si="6"/>
        <v>OPTIMO</v>
      </c>
      <c r="R1385" s="52" t="str">
        <f t="shared" si="7"/>
        <v>NIVEL OPTIMO</v>
      </c>
      <c r="S1385" s="52">
        <f t="shared" si="8"/>
        <v>0</v>
      </c>
      <c r="T1385" s="53">
        <f t="shared" si="9"/>
        <v>0</v>
      </c>
      <c r="U1385" s="52" t="str">
        <f t="array" ref="U1385">IF(B1385="","",IFERROR(XLOOKUP(B1385,DATA!$B$4:$B$2103,DATA!$M$4:$M$2103,"",0,1),""))</f>
        <v>A</v>
      </c>
      <c r="V1385" s="52" t="str">
        <f t="array" ref="V1385">IF(B1385="","",IFERROR(XLOOKUP(B1385,DATA!$B$4:$B$2103,DATA!$X$4:$X$2103,"",0,1),""))</f>
        <v>SU01E0103</v>
      </c>
      <c r="W1385" s="52" t="str">
        <f t="array" ref="W1385">IF(B1385="","",IFERROR(XLOOKUP(B1385,DATA!$B$4:$B$2103,DATA!$H$4:$H$2103,"",0,1),""))</f>
        <v>ELECTRICIDAD</v>
      </c>
      <c r="X1385" s="52" t="str">
        <f t="shared" si="10"/>
        <v>2-ALTA</v>
      </c>
      <c r="Y1385" s="87" t="str">
        <f t="shared" si="11"/>
        <v/>
      </c>
      <c r="Z1385" s="52" t="str">
        <f t="shared" si="12"/>
        <v/>
      </c>
    </row>
    <row r="1386" ht="15.75" customHeight="1">
      <c r="B1386" s="47">
        <f>IF(DATA!B1386="","",DATA!B1386)</f>
        <v>80120170</v>
      </c>
      <c r="C1386" s="47" t="str">
        <f t="array" ref="C1386">IF(B1386="","",IFERROR(XLOOKUP(B1386,DATA!$B$4:$B$2103,DATA!$D$4:$D$2103,"",0,1),""))</f>
        <v/>
      </c>
      <c r="D1386" s="47" t="str">
        <f t="array" ref="D1386">IF(B1386="","",IFERROR(XLOOKUP(B1386,DATA!$B$4:$B$2103,DATA!$C$4:$C$2103,"",0,1),""))</f>
        <v>AVISO LATERAL NUMERO COMPLETO</v>
      </c>
      <c r="E1386" s="47">
        <f t="array" ref="E1386">IF(B1386="","",IFERROR(XLOOKUP(B1386,DATA!$B$4:$B$2103,DATA!$W$4:$W$2103,"",0,1),""))</f>
        <v>830129239</v>
      </c>
      <c r="F1386" s="47" t="str">
        <f t="array" ref="F1386">IF(B1386="","",IFERROR(XLOOKUP(E1386,PROVEEDORES!$A$2:$A$200,PROVEEDORES!$B$2:$B$200,"NO ENCONTRADO",0,1),""))</f>
        <v>INDUSTRIAS GRAFICAS Y TERMOPLASTICAS SAS</v>
      </c>
      <c r="G1386" s="47" t="str">
        <f t="array" ref="G1386">IF(B1386="","",IFERROR(XLOOKUP(B1386,DATA!$B$4:$B$2103,DATA!$L$4:$L$2103,"",0,1),""))</f>
        <v>UND</v>
      </c>
      <c r="H1386" s="47">
        <f t="array" ref="H1386">IF(B1386="","",IFERROR(XLOOKUP(B1386,DATA!$B$4:$B$2103,DATA!$E$4:$E$2103,0,0,1),0))</f>
        <v>16</v>
      </c>
      <c r="I1386" s="48">
        <f t="array" ref="I1386">IF(B1386="","",IFERROR(XLOOKUP(B1386,DATA!$B$4:$B$2103,DATA!$F$4:$F$2103,0,0,1),0))</f>
        <v>17097.14</v>
      </c>
      <c r="J1386" s="48">
        <f t="shared" si="1"/>
        <v>273554.24</v>
      </c>
      <c r="K1386" s="47">
        <f t="array" ref="K1386">IF(B1386="","",IFERROR(XLOOKUP(B1386,DATA!$B$4:$B$2103,DATA!$N$4:$N$2103,0,0,1),0))</f>
        <v>183</v>
      </c>
      <c r="L1386" s="85">
        <f t="shared" si="2"/>
        <v>0.501369863</v>
      </c>
      <c r="M1386" s="47">
        <f t="array" ref="M1386">IF(B1386="","",IFERROR(XLOOKUP(B1386,DATA!$B$4:$B$2103,DATA!$P$4:$P$2103,0,0,1),0))</f>
        <v>0</v>
      </c>
      <c r="N1386" s="47">
        <f t="shared" si="3"/>
        <v>2</v>
      </c>
      <c r="O1386" s="47">
        <f t="shared" si="4"/>
        <v>6</v>
      </c>
      <c r="P1386" s="47">
        <f t="shared" si="5"/>
        <v>32</v>
      </c>
      <c r="Q1386" s="47" t="str">
        <f t="shared" si="6"/>
        <v>OPTIMO</v>
      </c>
      <c r="R1386" s="47" t="str">
        <f t="shared" si="7"/>
        <v>NIVEL OPTIMO</v>
      </c>
      <c r="S1386" s="47">
        <f t="shared" si="8"/>
        <v>0</v>
      </c>
      <c r="T1386" s="48">
        <f t="shared" si="9"/>
        <v>0</v>
      </c>
      <c r="U1386" s="47" t="str">
        <f t="array" ref="U1386">IF(B1386="","",IFERROR(XLOOKUP(B1386,DATA!$B$4:$B$2103,DATA!$M$4:$M$2103,"",0,1),""))</f>
        <v>A</v>
      </c>
      <c r="V1386" s="47" t="str">
        <f t="array" ref="V1386">IF(B1386="","",IFERROR(XLOOKUP(B1386,DATA!$B$4:$B$2103,DATA!$X$4:$X$2103,"",0,1),""))</f>
        <v>SU01D0302</v>
      </c>
      <c r="W1386" s="47" t="str">
        <f t="array" ref="W1386">IF(B1386="","",IFERROR(XLOOKUP(B1386,DATA!$B$4:$B$2103,DATA!$H$4:$H$2103,"",0,1),""))</f>
        <v>CARROCERIA</v>
      </c>
      <c r="X1386" s="47" t="str">
        <f t="shared" si="10"/>
        <v>2-ALTA</v>
      </c>
      <c r="Y1386" s="65" t="str">
        <f t="shared" si="11"/>
        <v/>
      </c>
      <c r="Z1386" s="47" t="str">
        <f t="shared" si="12"/>
        <v/>
      </c>
    </row>
    <row r="1387" ht="15.75" customHeight="1">
      <c r="B1387" s="52">
        <f>IF(DATA!B1387="","",DATA!B1387)</f>
        <v>80120171</v>
      </c>
      <c r="C1387" s="52" t="str">
        <f t="array" ref="C1387">IF(B1387="","",IFERROR(XLOOKUP(B1387,DATA!$B$4:$B$2103,DATA!$D$4:$D$2103,"",0,1),""))</f>
        <v/>
      </c>
      <c r="D1387" s="52" t="str">
        <f t="array" ref="D1387">IF(B1387="","",IFERROR(XLOOKUP(B1387,DATA!$B$4:$B$2103,DATA!$C$4:$C$2103,"",0,1),""))</f>
        <v>AVISO TRASERO NUMERO COMPLETO</v>
      </c>
      <c r="E1387" s="52">
        <f t="array" ref="E1387">IF(B1387="","",IFERROR(XLOOKUP(B1387,DATA!$B$4:$B$2103,DATA!$W$4:$W$2103,"",0,1),""))</f>
        <v>830129239</v>
      </c>
      <c r="F1387" s="52" t="str">
        <f t="array" ref="F1387">IF(B1387="","",IFERROR(XLOOKUP(E1387,PROVEEDORES!$A$2:$A$200,PROVEEDORES!$B$2:$B$200,"NO ENCONTRADO",0,1),""))</f>
        <v>INDUSTRIAS GRAFICAS Y TERMOPLASTICAS SAS</v>
      </c>
      <c r="G1387" s="52" t="str">
        <f t="array" ref="G1387">IF(B1387="","",IFERROR(XLOOKUP(B1387,DATA!$B$4:$B$2103,DATA!$L$4:$L$2103,"",0,1),""))</f>
        <v>UND</v>
      </c>
      <c r="H1387" s="52">
        <f t="array" ref="H1387">IF(B1387="","",IFERROR(XLOOKUP(B1387,DATA!$B$4:$B$2103,DATA!$E$4:$E$2103,0,0,1),0))</f>
        <v>0</v>
      </c>
      <c r="I1387" s="53">
        <f t="array" ref="I1387">IF(B1387="","",IFERROR(XLOOKUP(B1387,DATA!$B$4:$B$2103,DATA!$F$4:$F$2103,0,0,1),0))</f>
        <v>11900</v>
      </c>
      <c r="J1387" s="53">
        <f t="shared" si="1"/>
        <v>0</v>
      </c>
      <c r="K1387" s="52">
        <f t="array" ref="K1387">IF(B1387="","",IFERROR(XLOOKUP(B1387,DATA!$B$4:$B$2103,DATA!$N$4:$N$2103,0,0,1),0))</f>
        <v>3</v>
      </c>
      <c r="L1387" s="86">
        <f t="shared" si="2"/>
        <v>0.008219178082</v>
      </c>
      <c r="M1387" s="52">
        <f t="array" ref="M1387">IF(B1387="","",IFERROR(XLOOKUP(B1387,DATA!$B$4:$B$2103,DATA!$P$4:$P$2103,0,0,1),0))</f>
        <v>0</v>
      </c>
      <c r="N1387" s="52">
        <f t="shared" si="3"/>
        <v>0</v>
      </c>
      <c r="O1387" s="52">
        <f t="shared" si="4"/>
        <v>0</v>
      </c>
      <c r="P1387" s="52">
        <f t="shared" si="5"/>
        <v>0</v>
      </c>
      <c r="Q1387" s="52" t="str">
        <f t="shared" si="6"/>
        <v>CRITICO</v>
      </c>
      <c r="R1387" s="52" t="str">
        <f t="shared" si="7"/>
        <v>PEDIR INMEDIATAMENTE</v>
      </c>
      <c r="S1387" s="52">
        <f t="shared" si="8"/>
        <v>0</v>
      </c>
      <c r="T1387" s="53">
        <f t="shared" si="9"/>
        <v>0</v>
      </c>
      <c r="U1387" s="52" t="str">
        <f t="array" ref="U1387">IF(B1387="","",IFERROR(XLOOKUP(B1387,DATA!$B$4:$B$2103,DATA!$M$4:$M$2103,"",0,1),""))</f>
        <v>A</v>
      </c>
      <c r="V1387" s="52" t="str">
        <f t="array" ref="V1387">IF(B1387="","",IFERROR(XLOOKUP(B1387,DATA!$B$4:$B$2103,DATA!$X$4:$X$2103,"",0,1),""))</f>
        <v>SU01D0302</v>
      </c>
      <c r="W1387" s="52" t="str">
        <f t="array" ref="W1387">IF(B1387="","",IFERROR(XLOOKUP(B1387,DATA!$B$4:$B$2103,DATA!$H$4:$H$2103,"",0,1),""))</f>
        <v>CARROCERIA</v>
      </c>
      <c r="X1387" s="52" t="str">
        <f t="shared" si="10"/>
        <v>1-MAXIMA</v>
      </c>
      <c r="Y1387" s="87">
        <f t="shared" si="11"/>
        <v>3.01387</v>
      </c>
      <c r="Z1387" s="52">
        <f t="shared" si="12"/>
        <v>80120171</v>
      </c>
    </row>
    <row r="1388" ht="15.75" customHeight="1">
      <c r="B1388" s="47">
        <f>IF(DATA!B1388="","",DATA!B1388)</f>
        <v>80120172</v>
      </c>
      <c r="C1388" s="47">
        <f t="array" ref="C1388">IF(B1388="","",IFERROR(XLOOKUP(B1388,DATA!$B$4:$B$2103,DATA!$D$4:$D$2103,"",0,1),""))</f>
        <v>10780965</v>
      </c>
      <c r="D1388" s="47" t="str">
        <f t="array" ref="D1388">IF(B1388="","",IFERROR(XLOOKUP(B1388,DATA!$B$4:$B$2103,DATA!$C$4:$C$2103,"",0,1),""))</f>
        <v>TUERCA CUADRADA</v>
      </c>
      <c r="E1388" s="47">
        <f t="array" ref="E1388">IF(B1388="","",IFERROR(XLOOKUP(B1388,DATA!$B$4:$B$2103,DATA!$W$4:$W$2103,"",0,1),""))</f>
        <v>830092963</v>
      </c>
      <c r="F1388" s="47" t="str">
        <f t="array" ref="F1388">IF(B1388="","",IFERROR(XLOOKUP(E1388,PROVEEDORES!$A$2:$A$200,PROVEEDORES!$B$2:$B$200,"NO ENCONTRADO",0,1),""))</f>
        <v>SUPERPOLO S.A.S</v>
      </c>
      <c r="G1388" s="47" t="str">
        <f t="array" ref="G1388">IF(B1388="","",IFERROR(XLOOKUP(B1388,DATA!$B$4:$B$2103,DATA!$L$4:$L$2103,"",0,1),""))</f>
        <v>UND</v>
      </c>
      <c r="H1388" s="47">
        <f t="array" ref="H1388">IF(B1388="","",IFERROR(XLOOKUP(B1388,DATA!$B$4:$B$2103,DATA!$E$4:$E$2103,0,0,1),0))</f>
        <v>92</v>
      </c>
      <c r="I1388" s="48">
        <f t="array" ref="I1388">IF(B1388="","",IFERROR(XLOOKUP(B1388,DATA!$B$4:$B$2103,DATA!$F$4:$F$2103,0,0,1),0))</f>
        <v>435.54</v>
      </c>
      <c r="J1388" s="48">
        <f t="shared" si="1"/>
        <v>40069.68</v>
      </c>
      <c r="K1388" s="47">
        <f t="array" ref="K1388">IF(B1388="","",IFERROR(XLOOKUP(B1388,DATA!$B$4:$B$2103,DATA!$N$4:$N$2103,0,0,1),0))</f>
        <v>961</v>
      </c>
      <c r="L1388" s="85">
        <f t="shared" si="2"/>
        <v>2.632876712</v>
      </c>
      <c r="M1388" s="47">
        <f t="array" ref="M1388">IF(B1388="","",IFERROR(XLOOKUP(B1388,DATA!$B$4:$B$2103,DATA!$P$4:$P$2103,0,0,1),0))</f>
        <v>0</v>
      </c>
      <c r="N1388" s="47">
        <f t="shared" si="3"/>
        <v>9</v>
      </c>
      <c r="O1388" s="47">
        <f t="shared" si="4"/>
        <v>27</v>
      </c>
      <c r="P1388" s="47">
        <f t="shared" si="5"/>
        <v>35</v>
      </c>
      <c r="Q1388" s="47" t="str">
        <f t="shared" si="6"/>
        <v>OPTIMO</v>
      </c>
      <c r="R1388" s="47" t="str">
        <f t="shared" si="7"/>
        <v>NIVEL OPTIMO</v>
      </c>
      <c r="S1388" s="47">
        <f t="shared" si="8"/>
        <v>0</v>
      </c>
      <c r="T1388" s="48">
        <f t="shared" si="9"/>
        <v>0</v>
      </c>
      <c r="U1388" s="47" t="str">
        <f t="array" ref="U1388">IF(B1388="","",IFERROR(XLOOKUP(B1388,DATA!$B$4:$B$2103,DATA!$M$4:$M$2103,"",0,1),""))</f>
        <v>B</v>
      </c>
      <c r="V1388" s="47" t="str">
        <f t="array" ref="V1388">IF(B1388="","",IFERROR(XLOOKUP(B1388,DATA!$B$4:$B$2103,DATA!$X$4:$X$2103,"",0,1),""))</f>
        <v>SU01E0203</v>
      </c>
      <c r="W1388" s="47" t="str">
        <f t="array" ref="W1388">IF(B1388="","",IFERROR(XLOOKUP(B1388,DATA!$B$4:$B$2103,DATA!$H$4:$H$2103,"",0,1),""))</f>
        <v>CARROCERIA</v>
      </c>
      <c r="X1388" s="47" t="str">
        <f t="shared" si="10"/>
        <v>3-MEDIA</v>
      </c>
      <c r="Y1388" s="65" t="str">
        <f t="shared" si="11"/>
        <v/>
      </c>
      <c r="Z1388" s="47" t="str">
        <f t="shared" si="12"/>
        <v/>
      </c>
    </row>
    <row r="1389" ht="15.75" customHeight="1">
      <c r="B1389" s="52">
        <f>IF(DATA!B1389="","",DATA!B1389)</f>
        <v>80120173</v>
      </c>
      <c r="C1389" s="52">
        <f t="array" ref="C1389">IF(B1389="","",IFERROR(XLOOKUP(B1389,DATA!$B$4:$B$2103,DATA!$D$4:$D$2103,"",0,1),""))</f>
        <v>27142959</v>
      </c>
      <c r="D1389" s="52" t="str">
        <f t="array" ref="D1389">IF(B1389="","",IFERROR(XLOOKUP(B1389,DATA!$B$4:$B$2103,DATA!$C$4:$C$2103,"",0,1),""))</f>
        <v>PERNO ACOPLAMIENTO PISTON</v>
      </c>
      <c r="E1389" s="52">
        <f t="array" ref="E1389">IF(B1389="","",IFERROR(XLOOKUP(B1389,DATA!$B$4:$B$2103,DATA!$W$4:$W$2103,"",0,1),""))</f>
        <v>830092963</v>
      </c>
      <c r="F1389" s="52" t="str">
        <f t="array" ref="F1389">IF(B1389="","",IFERROR(XLOOKUP(E1389,PROVEEDORES!$A$2:$A$200,PROVEEDORES!$B$2:$B$200,"NO ENCONTRADO",0,1),""))</f>
        <v>SUPERPOLO S.A.S</v>
      </c>
      <c r="G1389" s="52" t="str">
        <f t="array" ref="G1389">IF(B1389="","",IFERROR(XLOOKUP(B1389,DATA!$B$4:$B$2103,DATA!$L$4:$L$2103,"",0,1),""))</f>
        <v>UND</v>
      </c>
      <c r="H1389" s="52">
        <f t="array" ref="H1389">IF(B1389="","",IFERROR(XLOOKUP(B1389,DATA!$B$4:$B$2103,DATA!$E$4:$E$2103,0,0,1),0))</f>
        <v>0</v>
      </c>
      <c r="I1389" s="53">
        <f t="array" ref="I1389">IF(B1389="","",IFERROR(XLOOKUP(B1389,DATA!$B$4:$B$2103,DATA!$F$4:$F$2103,0,0,1),0))</f>
        <v>11600.12</v>
      </c>
      <c r="J1389" s="53">
        <f t="shared" si="1"/>
        <v>0</v>
      </c>
      <c r="K1389" s="52">
        <f t="array" ref="K1389">IF(B1389="","",IFERROR(XLOOKUP(B1389,DATA!$B$4:$B$2103,DATA!$N$4:$N$2103,0,0,1),0))</f>
        <v>5</v>
      </c>
      <c r="L1389" s="86">
        <f t="shared" si="2"/>
        <v>0.01369863014</v>
      </c>
      <c r="M1389" s="52">
        <f t="array" ref="M1389">IF(B1389="","",IFERROR(XLOOKUP(B1389,DATA!$B$4:$B$2103,DATA!$P$4:$P$2103,0,0,1),0))</f>
        <v>0</v>
      </c>
      <c r="N1389" s="52">
        <f t="shared" si="3"/>
        <v>0</v>
      </c>
      <c r="O1389" s="52">
        <f t="shared" si="4"/>
        <v>0</v>
      </c>
      <c r="P1389" s="52">
        <f t="shared" si="5"/>
        <v>0</v>
      </c>
      <c r="Q1389" s="52" t="str">
        <f t="shared" si="6"/>
        <v>CRITICO</v>
      </c>
      <c r="R1389" s="52" t="str">
        <f t="shared" si="7"/>
        <v>PEDIR INMEDIATAMENTE</v>
      </c>
      <c r="S1389" s="52">
        <f t="shared" si="8"/>
        <v>0</v>
      </c>
      <c r="T1389" s="53">
        <f t="shared" si="9"/>
        <v>0</v>
      </c>
      <c r="U1389" s="52" t="str">
        <f t="array" ref="U1389">IF(B1389="","",IFERROR(XLOOKUP(B1389,DATA!$B$4:$B$2103,DATA!$M$4:$M$2103,"",0,1),""))</f>
        <v>B</v>
      </c>
      <c r="V1389" s="52" t="str">
        <f t="array" ref="V1389">IF(B1389="","",IFERROR(XLOOKUP(B1389,DATA!$B$4:$B$2103,DATA!$X$4:$X$2103,"",0,1),""))</f>
        <v>SU01A0202</v>
      </c>
      <c r="W1389" s="52" t="str">
        <f t="array" ref="W1389">IF(B1389="","",IFERROR(XLOOKUP(B1389,DATA!$B$4:$B$2103,DATA!$H$4:$H$2103,"",0,1),""))</f>
        <v>CARROCERIA</v>
      </c>
      <c r="X1389" s="52" t="str">
        <f t="shared" si="10"/>
        <v>3-MEDIA</v>
      </c>
      <c r="Y1389" s="87">
        <f t="shared" si="11"/>
        <v>5.01389</v>
      </c>
      <c r="Z1389" s="52">
        <f t="shared" si="12"/>
        <v>80120173</v>
      </c>
    </row>
    <row r="1390" ht="15.75" customHeight="1">
      <c r="B1390" s="47">
        <f>IF(DATA!B1390="","",DATA!B1390)</f>
        <v>80120174</v>
      </c>
      <c r="C1390" s="47" t="str">
        <f t="array" ref="C1390">IF(B1390="","",IFERROR(XLOOKUP(B1390,DATA!$B$4:$B$2103,DATA!$D$4:$D$2103,"",0,1),""))</f>
        <v/>
      </c>
      <c r="D1390" s="47" t="str">
        <f t="array" ref="D1390">IF(B1390="","",IFERROR(XLOOKUP(B1390,DATA!$B$4:$B$2103,DATA!$C$4:$C$2103,"",0,1),""))</f>
        <v>DISCO CORTE 7 PULGADAS</v>
      </c>
      <c r="E1390" s="47">
        <f t="array" ref="E1390">IF(B1390="","",IFERROR(XLOOKUP(B1390,DATA!$B$4:$B$2103,DATA!$W$4:$W$2103,"",0,1),""))</f>
        <v>901319175</v>
      </c>
      <c r="F1390" s="47" t="str">
        <f t="array" ref="F1390">IF(B1390="","",IFERROR(XLOOKUP(E1390,PROVEEDORES!$A$2:$A$200,PROVEEDORES!$B$2:$B$200,"NO ENCONTRADO",0,1),""))</f>
        <v>SMIDT SUMINISTRO MANTENIMIENTO INDUSTRIAL DE TRANSPORTE SAS</v>
      </c>
      <c r="G1390" s="47" t="str">
        <f t="array" ref="G1390">IF(B1390="","",IFERROR(XLOOKUP(B1390,DATA!$B$4:$B$2103,DATA!$L$4:$L$2103,"",0,1),""))</f>
        <v>UND</v>
      </c>
      <c r="H1390" s="47">
        <f t="array" ref="H1390">IF(B1390="","",IFERROR(XLOOKUP(B1390,DATA!$B$4:$B$2103,DATA!$E$4:$E$2103,0,0,1),0))</f>
        <v>18</v>
      </c>
      <c r="I1390" s="48">
        <f t="array" ref="I1390">IF(B1390="","",IFERROR(XLOOKUP(B1390,DATA!$B$4:$B$2103,DATA!$F$4:$F$2103,0,0,1),0))</f>
        <v>16660</v>
      </c>
      <c r="J1390" s="48">
        <f t="shared" si="1"/>
        <v>299880</v>
      </c>
      <c r="K1390" s="47">
        <f t="array" ref="K1390">IF(B1390="","",IFERROR(XLOOKUP(B1390,DATA!$B$4:$B$2103,DATA!$N$4:$N$2103,0,0,1),0))</f>
        <v>153</v>
      </c>
      <c r="L1390" s="85">
        <f t="shared" si="2"/>
        <v>0.4191780822</v>
      </c>
      <c r="M1390" s="47">
        <f t="array" ref="M1390">IF(B1390="","",IFERROR(XLOOKUP(B1390,DATA!$B$4:$B$2103,DATA!$P$4:$P$2103,0,0,1),0))</f>
        <v>0</v>
      </c>
      <c r="N1390" s="47">
        <f t="shared" si="3"/>
        <v>1</v>
      </c>
      <c r="O1390" s="47">
        <f t="shared" si="4"/>
        <v>4</v>
      </c>
      <c r="P1390" s="47">
        <f t="shared" si="5"/>
        <v>43</v>
      </c>
      <c r="Q1390" s="47" t="str">
        <f t="shared" si="6"/>
        <v>OPTIMO</v>
      </c>
      <c r="R1390" s="47" t="str">
        <f t="shared" si="7"/>
        <v>NIVEL OPTIMO</v>
      </c>
      <c r="S1390" s="47">
        <f t="shared" si="8"/>
        <v>0</v>
      </c>
      <c r="T1390" s="48">
        <f t="shared" si="9"/>
        <v>0</v>
      </c>
      <c r="U1390" s="47" t="str">
        <f t="array" ref="U1390">IF(B1390="","",IFERROR(XLOOKUP(B1390,DATA!$B$4:$B$2103,DATA!$M$4:$M$2103,"",0,1),""))</f>
        <v>C</v>
      </c>
      <c r="V1390" s="47" t="str">
        <f t="array" ref="V1390">IF(B1390="","",IFERROR(XLOOKUP(B1390,DATA!$B$4:$B$2103,DATA!$X$4:$X$2103,"",0,1),""))</f>
        <v>SU01E0203</v>
      </c>
      <c r="W1390" s="47" t="str">
        <f t="array" ref="W1390">IF(B1390="","",IFERROR(XLOOKUP(B1390,DATA!$B$4:$B$2103,DATA!$H$4:$H$2103,"",0,1),""))</f>
        <v>CARROCERIA</v>
      </c>
      <c r="X1390" s="47" t="str">
        <f t="shared" si="10"/>
        <v>4-BAJA</v>
      </c>
      <c r="Y1390" s="65" t="str">
        <f t="shared" si="11"/>
        <v/>
      </c>
      <c r="Z1390" s="47" t="str">
        <f t="shared" si="12"/>
        <v/>
      </c>
    </row>
    <row r="1391" ht="15.75" customHeight="1">
      <c r="B1391" s="52">
        <f>IF(DATA!B1391="","",DATA!B1391)</f>
        <v>80120175</v>
      </c>
      <c r="C1391" s="52" t="str">
        <f t="array" ref="C1391">IF(B1391="","",IFERROR(XLOOKUP(B1391,DATA!$B$4:$B$2103,DATA!$D$4:$D$2103,"",0,1),""))</f>
        <v/>
      </c>
      <c r="D1391" s="52" t="str">
        <f t="array" ref="D1391">IF(B1391="","",IFERROR(XLOOKUP(B1391,DATA!$B$4:$B$2103,DATA!$C$4:$C$2103,"",0,1),""))</f>
        <v>DISCO PULIR 7 PULGADAS</v>
      </c>
      <c r="E1391" s="52">
        <f t="array" ref="E1391">IF(B1391="","",IFERROR(XLOOKUP(B1391,DATA!$B$4:$B$2103,DATA!$W$4:$W$2103,"",0,1),""))</f>
        <v>830037039</v>
      </c>
      <c r="F1391" s="52" t="str">
        <f t="array" ref="F1391">IF(B1391="","",IFERROR(XLOOKUP(E1391,PROVEEDORES!$A$2:$A$200,PROVEEDORES!$B$2:$B$200,"NO ENCONTRADO",0,1),""))</f>
        <v>FERRETERIA LUIS PENAGOS SAS</v>
      </c>
      <c r="G1391" s="52" t="str">
        <f t="array" ref="G1391">IF(B1391="","",IFERROR(XLOOKUP(B1391,DATA!$B$4:$B$2103,DATA!$L$4:$L$2103,"",0,1),""))</f>
        <v>UND</v>
      </c>
      <c r="H1391" s="52">
        <f t="array" ref="H1391">IF(B1391="","",IFERROR(XLOOKUP(B1391,DATA!$B$4:$B$2103,DATA!$E$4:$E$2103,0,0,1),0))</f>
        <v>2</v>
      </c>
      <c r="I1391" s="53">
        <f t="array" ref="I1391">IF(B1391="","",IFERROR(XLOOKUP(B1391,DATA!$B$4:$B$2103,DATA!$F$4:$F$2103,0,0,1),0))</f>
        <v>4343.5</v>
      </c>
      <c r="J1391" s="53">
        <f t="shared" si="1"/>
        <v>8687</v>
      </c>
      <c r="K1391" s="52">
        <f t="array" ref="K1391">IF(B1391="","",IFERROR(XLOOKUP(B1391,DATA!$B$4:$B$2103,DATA!$N$4:$N$2103,0,0,1),0))</f>
        <v>13</v>
      </c>
      <c r="L1391" s="86">
        <f t="shared" si="2"/>
        <v>0.03561643836</v>
      </c>
      <c r="M1391" s="52">
        <f t="array" ref="M1391">IF(B1391="","",IFERROR(XLOOKUP(B1391,DATA!$B$4:$B$2103,DATA!$P$4:$P$2103,0,0,1),0))</f>
        <v>0</v>
      </c>
      <c r="N1391" s="52">
        <f t="shared" si="3"/>
        <v>0</v>
      </c>
      <c r="O1391" s="52">
        <f t="shared" si="4"/>
        <v>0</v>
      </c>
      <c r="P1391" s="52">
        <f t="shared" si="5"/>
        <v>56</v>
      </c>
      <c r="Q1391" s="52" t="str">
        <f t="shared" si="6"/>
        <v>OPTIMO</v>
      </c>
      <c r="R1391" s="52" t="str">
        <f t="shared" si="7"/>
        <v>NIVEL OPTIMO</v>
      </c>
      <c r="S1391" s="52">
        <f t="shared" si="8"/>
        <v>0</v>
      </c>
      <c r="T1391" s="53">
        <f t="shared" si="9"/>
        <v>0</v>
      </c>
      <c r="U1391" s="52" t="str">
        <f t="array" ref="U1391">IF(B1391="","",IFERROR(XLOOKUP(B1391,DATA!$B$4:$B$2103,DATA!$M$4:$M$2103,"",0,1),""))</f>
        <v>C</v>
      </c>
      <c r="V1391" s="52" t="str">
        <f t="array" ref="V1391">IF(B1391="","",IFERROR(XLOOKUP(B1391,DATA!$B$4:$B$2103,DATA!$X$4:$X$2103,"",0,1),""))</f>
        <v>SU01E0203</v>
      </c>
      <c r="W1391" s="52" t="str">
        <f t="array" ref="W1391">IF(B1391="","",IFERROR(XLOOKUP(B1391,DATA!$B$4:$B$2103,DATA!$H$4:$H$2103,"",0,1),""))</f>
        <v>CARROCERIA</v>
      </c>
      <c r="X1391" s="52" t="str">
        <f t="shared" si="10"/>
        <v>4-BAJA</v>
      </c>
      <c r="Y1391" s="87" t="str">
        <f t="shared" si="11"/>
        <v/>
      </c>
      <c r="Z1391" s="52" t="str">
        <f t="shared" si="12"/>
        <v/>
      </c>
    </row>
    <row r="1392" ht="15.75" customHeight="1">
      <c r="B1392" s="47">
        <f>IF(DATA!B1392="","",DATA!B1392)</f>
        <v>80120176</v>
      </c>
      <c r="C1392" s="47" t="str">
        <f t="array" ref="C1392">IF(B1392="","",IFERROR(XLOOKUP(B1392,DATA!$B$4:$B$2103,DATA!$D$4:$D$2103,"",0,1),""))</f>
        <v/>
      </c>
      <c r="D1392" s="47" t="str">
        <f t="array" ref="D1392">IF(B1392="","",IFERROR(XLOOKUP(B1392,DATA!$B$4:$B$2103,DATA!$C$4:$C$2103,"",0,1),""))</f>
        <v>AVISOS LETRA U TRASERA</v>
      </c>
      <c r="E1392" s="47">
        <f t="array" ref="E1392">IF(B1392="","",IFERROR(XLOOKUP(B1392,DATA!$B$4:$B$2103,DATA!$W$4:$W$2103,"",0,1),""))</f>
        <v>830129239</v>
      </c>
      <c r="F1392" s="47" t="str">
        <f t="array" ref="F1392">IF(B1392="","",IFERROR(XLOOKUP(E1392,PROVEEDORES!$A$2:$A$200,PROVEEDORES!$B$2:$B$200,"NO ENCONTRADO",0,1),""))</f>
        <v>INDUSTRIAS GRAFICAS Y TERMOPLASTICAS SAS</v>
      </c>
      <c r="G1392" s="47" t="str">
        <f t="array" ref="G1392">IF(B1392="","",IFERROR(XLOOKUP(B1392,DATA!$B$4:$B$2103,DATA!$L$4:$L$2103,"",0,1),""))</f>
        <v>UND</v>
      </c>
      <c r="H1392" s="47">
        <f t="array" ref="H1392">IF(B1392="","",IFERROR(XLOOKUP(B1392,DATA!$B$4:$B$2103,DATA!$E$4:$E$2103,0,0,1),0))</f>
        <v>5</v>
      </c>
      <c r="I1392" s="48">
        <f t="array" ref="I1392">IF(B1392="","",IFERROR(XLOOKUP(B1392,DATA!$B$4:$B$2103,DATA!$F$4:$F$2103,0,0,1),0))</f>
        <v>1785</v>
      </c>
      <c r="J1392" s="48">
        <f t="shared" si="1"/>
        <v>8925</v>
      </c>
      <c r="K1392" s="47">
        <f t="array" ref="K1392">IF(B1392="","",IFERROR(XLOOKUP(B1392,DATA!$B$4:$B$2103,DATA!$N$4:$N$2103,0,0,1),0))</f>
        <v>25</v>
      </c>
      <c r="L1392" s="85">
        <f t="shared" si="2"/>
        <v>0.06849315068</v>
      </c>
      <c r="M1392" s="47">
        <f t="array" ref="M1392">IF(B1392="","",IFERROR(XLOOKUP(B1392,DATA!$B$4:$B$2103,DATA!$P$4:$P$2103,0,0,1),0))</f>
        <v>0</v>
      </c>
      <c r="N1392" s="47">
        <f t="shared" si="3"/>
        <v>0</v>
      </c>
      <c r="O1392" s="47">
        <f t="shared" si="4"/>
        <v>0</v>
      </c>
      <c r="P1392" s="47">
        <f t="shared" si="5"/>
        <v>73</v>
      </c>
      <c r="Q1392" s="47" t="str">
        <f t="shared" si="6"/>
        <v>OPTIMO</v>
      </c>
      <c r="R1392" s="47" t="str">
        <f t="shared" si="7"/>
        <v>NIVEL OPTIMO</v>
      </c>
      <c r="S1392" s="47">
        <f t="shared" si="8"/>
        <v>0</v>
      </c>
      <c r="T1392" s="48">
        <f t="shared" si="9"/>
        <v>0</v>
      </c>
      <c r="U1392" s="47" t="str">
        <f t="array" ref="U1392">IF(B1392="","",IFERROR(XLOOKUP(B1392,DATA!$B$4:$B$2103,DATA!$M$4:$M$2103,"",0,1),""))</f>
        <v>B</v>
      </c>
      <c r="V1392" s="47" t="str">
        <f t="array" ref="V1392">IF(B1392="","",IFERROR(XLOOKUP(B1392,DATA!$B$4:$B$2103,DATA!$X$4:$X$2103,"",0,1),""))</f>
        <v>SU01D0302</v>
      </c>
      <c r="W1392" s="47" t="str">
        <f t="array" ref="W1392">IF(B1392="","",IFERROR(XLOOKUP(B1392,DATA!$B$4:$B$2103,DATA!$H$4:$H$2103,"",0,1),""))</f>
        <v>CARROCERIA</v>
      </c>
      <c r="X1392" s="47" t="str">
        <f t="shared" si="10"/>
        <v>3-MEDIA</v>
      </c>
      <c r="Y1392" s="65" t="str">
        <f t="shared" si="11"/>
        <v/>
      </c>
      <c r="Z1392" s="47" t="str">
        <f t="shared" si="12"/>
        <v/>
      </c>
    </row>
    <row r="1393" ht="15.75" customHeight="1">
      <c r="B1393" s="52">
        <f>IF(DATA!B1393="","",DATA!B1393)</f>
        <v>80120177</v>
      </c>
      <c r="C1393" s="52">
        <f t="array" ref="C1393">IF(B1393="","",IFERROR(XLOOKUP(B1393,DATA!$B$4:$B$2103,DATA!$D$4:$D$2103,"",0,1),""))</f>
        <v>2587</v>
      </c>
      <c r="D1393" s="52" t="str">
        <f t="array" ref="D1393">IF(B1393="","",IFERROR(XLOOKUP(B1393,DATA!$B$4:$B$2103,DATA!$C$4:$C$2103,"",0,1),""))</f>
        <v>DISOLVENTE VARSOL</v>
      </c>
      <c r="E1393" s="52">
        <f t="array" ref="E1393">IF(B1393="","",IFERROR(XLOOKUP(B1393,DATA!$B$4:$B$2103,DATA!$W$4:$W$2103,"",0,1),""))</f>
        <v>900449648</v>
      </c>
      <c r="F1393" s="52" t="str">
        <f t="array" ref="F1393">IF(B1393="","",IFERROR(XLOOKUP(E1393,PROVEEDORES!$A$2:$A$200,PROVEEDORES!$B$2:$B$200,"NO ENCONTRADO",0,1),""))</f>
        <v>SUMILOGISTICA S.A.S.</v>
      </c>
      <c r="G1393" s="52" t="str">
        <f t="array" ref="G1393">IF(B1393="","",IFERROR(XLOOKUP(B1393,DATA!$B$4:$B$2103,DATA!$L$4:$L$2103,"",0,1),""))</f>
        <v>GL</v>
      </c>
      <c r="H1393" s="52">
        <f t="array" ref="H1393">IF(B1393="","",IFERROR(XLOOKUP(B1393,DATA!$B$4:$B$2103,DATA!$E$4:$E$2103,0,0,1),0))</f>
        <v>53</v>
      </c>
      <c r="I1393" s="53">
        <f t="array" ref="I1393">IF(B1393="","",IFERROR(XLOOKUP(B1393,DATA!$B$4:$B$2103,DATA!$F$4:$F$2103,0,0,1),0))</f>
        <v>28610.75</v>
      </c>
      <c r="J1393" s="53">
        <f t="shared" si="1"/>
        <v>1516369.75</v>
      </c>
      <c r="K1393" s="52">
        <f t="array" ref="K1393">IF(B1393="","",IFERROR(XLOOKUP(B1393,DATA!$B$4:$B$2103,DATA!$N$4:$N$2103,0,0,1),0))</f>
        <v>2257</v>
      </c>
      <c r="L1393" s="86">
        <f t="shared" si="2"/>
        <v>6.183561644</v>
      </c>
      <c r="M1393" s="52">
        <f t="array" ref="M1393">IF(B1393="","",IFERROR(XLOOKUP(B1393,DATA!$B$4:$B$2103,DATA!$P$4:$P$2103,0,0,1),0))</f>
        <v>0</v>
      </c>
      <c r="N1393" s="52">
        <f t="shared" si="3"/>
        <v>22</v>
      </c>
      <c r="O1393" s="52">
        <f t="shared" si="4"/>
        <v>65</v>
      </c>
      <c r="P1393" s="52">
        <f t="shared" si="5"/>
        <v>9</v>
      </c>
      <c r="Q1393" s="52" t="str">
        <f t="shared" si="6"/>
        <v>REORDEN INMEDIATO</v>
      </c>
      <c r="R1393" s="52" t="str">
        <f t="shared" si="7"/>
        <v>GENERAR OC EN 24H</v>
      </c>
      <c r="S1393" s="52">
        <f t="shared" si="8"/>
        <v>12</v>
      </c>
      <c r="T1393" s="53">
        <f t="shared" si="9"/>
        <v>343329</v>
      </c>
      <c r="U1393" s="52" t="str">
        <f t="array" ref="U1393">IF(B1393="","",IFERROR(XLOOKUP(B1393,DATA!$B$4:$B$2103,DATA!$M$4:$M$2103,"",0,1),""))</f>
        <v>A</v>
      </c>
      <c r="V1393" s="52" t="str">
        <f t="array" ref="V1393">IF(B1393="","",IFERROR(XLOOKUP(B1393,DATA!$B$4:$B$2103,DATA!$X$4:$X$2103,"",0,1),""))</f>
        <v>QUIMICOS</v>
      </c>
      <c r="W1393" s="52" t="str">
        <f t="array" ref="W1393">IF(B1393="","",IFERROR(XLOOKUP(B1393,DATA!$B$4:$B$2103,DATA!$H$4:$H$2103,"",0,1),""))</f>
        <v>CARROCERIA</v>
      </c>
      <c r="X1393" s="52" t="str">
        <f t="shared" si="10"/>
        <v>2-ALTA</v>
      </c>
      <c r="Y1393" s="87" t="str">
        <f t="shared" si="11"/>
        <v/>
      </c>
      <c r="Z1393" s="52" t="str">
        <f t="shared" si="12"/>
        <v/>
      </c>
    </row>
    <row r="1394" ht="15.75" customHeight="1">
      <c r="B1394" s="47">
        <f>IF(DATA!B1394="","",DATA!B1394)</f>
        <v>80120178</v>
      </c>
      <c r="C1394" s="47">
        <f t="array" ref="C1394">IF(B1394="","",IFERROR(XLOOKUP(B1394,DATA!$B$4:$B$2103,DATA!$D$4:$D$2103,"",0,1),""))</f>
        <v>30243063</v>
      </c>
      <c r="D1394" s="47" t="str">
        <f t="array" ref="D1394">IF(B1394="","",IFERROR(XLOOKUP(B1394,DATA!$B$4:$B$2103,DATA!$C$4:$C$2103,"",0,1),""))</f>
        <v>WYPALL X-70</v>
      </c>
      <c r="E1394" s="47">
        <f t="array" ref="E1394">IF(B1394="","",IFERROR(XLOOKUP(B1394,DATA!$B$4:$B$2103,DATA!$W$4:$W$2103,"",0,1),""))</f>
        <v>900057383</v>
      </c>
      <c r="F1394" s="47" t="str">
        <f t="array" ref="F1394">IF(B1394="","",IFERROR(XLOOKUP(E1394,PROVEEDORES!$A$2:$A$200,PROVEEDORES!$B$2:$B$200,"NO ENCONTRADO",0,1),""))</f>
        <v>WURTH COLOMBIA S.A.S.</v>
      </c>
      <c r="G1394" s="47" t="str">
        <f t="array" ref="G1394">IF(B1394="","",IFERROR(XLOOKUP(B1394,DATA!$B$4:$B$2103,DATA!$L$4:$L$2103,"",0,1),""))</f>
        <v>UND</v>
      </c>
      <c r="H1394" s="47">
        <f t="array" ref="H1394">IF(B1394="","",IFERROR(XLOOKUP(B1394,DATA!$B$4:$B$2103,DATA!$E$4:$E$2103,0,0,1),0))</f>
        <v>1460</v>
      </c>
      <c r="I1394" s="48">
        <f t="array" ref="I1394">IF(B1394="","",IFERROR(XLOOKUP(B1394,DATA!$B$4:$B$2103,DATA!$F$4:$F$2103,0,0,1),0))</f>
        <v>198.73</v>
      </c>
      <c r="J1394" s="48">
        <f t="shared" si="1"/>
        <v>290145.8</v>
      </c>
      <c r="K1394" s="47">
        <f t="array" ref="K1394">IF(B1394="","",IFERROR(XLOOKUP(B1394,DATA!$B$4:$B$2103,DATA!$N$4:$N$2103,0,0,1),0))</f>
        <v>6680</v>
      </c>
      <c r="L1394" s="85">
        <f t="shared" si="2"/>
        <v>18.30136986</v>
      </c>
      <c r="M1394" s="47">
        <f t="array" ref="M1394">IF(B1394="","",IFERROR(XLOOKUP(B1394,DATA!$B$4:$B$2103,DATA!$P$4:$P$2103,0,0,1),0))</f>
        <v>0</v>
      </c>
      <c r="N1394" s="47">
        <f t="shared" si="3"/>
        <v>64</v>
      </c>
      <c r="O1394" s="47">
        <f t="shared" si="4"/>
        <v>192</v>
      </c>
      <c r="P1394" s="47">
        <f t="shared" si="5"/>
        <v>80</v>
      </c>
      <c r="Q1394" s="47" t="str">
        <f t="shared" si="6"/>
        <v>OPTIMO</v>
      </c>
      <c r="R1394" s="47" t="str">
        <f t="shared" si="7"/>
        <v>NIVEL OPTIMO</v>
      </c>
      <c r="S1394" s="47">
        <f t="shared" si="8"/>
        <v>0</v>
      </c>
      <c r="T1394" s="48">
        <f t="shared" si="9"/>
        <v>0</v>
      </c>
      <c r="U1394" s="47" t="str">
        <f t="array" ref="U1394">IF(B1394="","",IFERROR(XLOOKUP(B1394,DATA!$B$4:$B$2103,DATA!$M$4:$M$2103,"",0,1),""))</f>
        <v>A</v>
      </c>
      <c r="V1394" s="47" t="str">
        <f t="array" ref="V1394">IF(B1394="","",IFERROR(XLOOKUP(B1394,DATA!$B$4:$B$2103,DATA!$X$4:$X$2103,"",0,1),""))</f>
        <v>SU01F0102</v>
      </c>
      <c r="W1394" s="47" t="str">
        <f t="array" ref="W1394">IF(B1394="","",IFERROR(XLOOKUP(B1394,DATA!$B$4:$B$2103,DATA!$H$4:$H$2103,"",0,1),""))</f>
        <v>PLATAFORMA</v>
      </c>
      <c r="X1394" s="47" t="str">
        <f t="shared" si="10"/>
        <v>2-ALTA</v>
      </c>
      <c r="Y1394" s="65" t="str">
        <f t="shared" si="11"/>
        <v/>
      </c>
      <c r="Z1394" s="47" t="str">
        <f t="shared" si="12"/>
        <v/>
      </c>
    </row>
    <row r="1395" ht="15.75" customHeight="1">
      <c r="B1395" s="52">
        <f>IF(DATA!B1395="","",DATA!B1395)</f>
        <v>80120179</v>
      </c>
      <c r="C1395" s="52" t="str">
        <f t="array" ref="C1395">IF(B1395="","",IFERROR(XLOOKUP(B1395,DATA!$B$4:$B$2103,DATA!$D$4:$D$2103,"",0,1),""))</f>
        <v/>
      </c>
      <c r="D1395" s="52" t="str">
        <f t="array" ref="D1395">IF(B1395="","",IFERROR(XLOOKUP(B1395,DATA!$B$4:$B$2103,DATA!$C$4:$C$2103,"",0,1),""))</f>
        <v>PLATINA 1/4 * 1 1/2</v>
      </c>
      <c r="E1395" s="52">
        <f t="array" ref="E1395">IF(B1395="","",IFERROR(XLOOKUP(B1395,DATA!$B$4:$B$2103,DATA!$W$4:$W$2103,"",0,1),""))</f>
        <v>901319175</v>
      </c>
      <c r="F1395" s="52" t="str">
        <f t="array" ref="F1395">IF(B1395="","",IFERROR(XLOOKUP(E1395,PROVEEDORES!$A$2:$A$200,PROVEEDORES!$B$2:$B$200,"NO ENCONTRADO",0,1),""))</f>
        <v>SMIDT SUMINISTRO MANTENIMIENTO INDUSTRIAL DE TRANSPORTE SAS</v>
      </c>
      <c r="G1395" s="52" t="str">
        <f t="array" ref="G1395">IF(B1395="","",IFERROR(XLOOKUP(B1395,DATA!$B$4:$B$2103,DATA!$L$4:$L$2103,"",0,1),""))</f>
        <v>UND</v>
      </c>
      <c r="H1395" s="52">
        <f t="array" ref="H1395">IF(B1395="","",IFERROR(XLOOKUP(B1395,DATA!$B$4:$B$2103,DATA!$E$4:$E$2103,0,0,1),0))</f>
        <v>0</v>
      </c>
      <c r="I1395" s="53">
        <f t="array" ref="I1395">IF(B1395="","",IFERROR(XLOOKUP(B1395,DATA!$B$4:$B$2103,DATA!$F$4:$F$2103,0,0,1),0))</f>
        <v>11900</v>
      </c>
      <c r="J1395" s="53">
        <f t="shared" si="1"/>
        <v>0</v>
      </c>
      <c r="K1395" s="52">
        <f t="array" ref="K1395">IF(B1395="","",IFERROR(XLOOKUP(B1395,DATA!$B$4:$B$2103,DATA!$N$4:$N$2103,0,0,1),0))</f>
        <v>16</v>
      </c>
      <c r="L1395" s="86">
        <f t="shared" si="2"/>
        <v>0.04383561644</v>
      </c>
      <c r="M1395" s="52">
        <f t="array" ref="M1395">IF(B1395="","",IFERROR(XLOOKUP(B1395,DATA!$B$4:$B$2103,DATA!$P$4:$P$2103,0,0,1),0))</f>
        <v>0</v>
      </c>
      <c r="N1395" s="52">
        <f t="shared" si="3"/>
        <v>0</v>
      </c>
      <c r="O1395" s="52">
        <f t="shared" si="4"/>
        <v>0</v>
      </c>
      <c r="P1395" s="52">
        <f t="shared" si="5"/>
        <v>0</v>
      </c>
      <c r="Q1395" s="52" t="str">
        <f t="shared" si="6"/>
        <v>CRITICO</v>
      </c>
      <c r="R1395" s="52" t="str">
        <f t="shared" si="7"/>
        <v>PEDIR INMEDIATAMENTE</v>
      </c>
      <c r="S1395" s="52">
        <f t="shared" si="8"/>
        <v>0</v>
      </c>
      <c r="T1395" s="53">
        <f t="shared" si="9"/>
        <v>0</v>
      </c>
      <c r="U1395" s="52" t="str">
        <f t="array" ref="U1395">IF(B1395="","",IFERROR(XLOOKUP(B1395,DATA!$B$4:$B$2103,DATA!$M$4:$M$2103,"",0,1),""))</f>
        <v>A</v>
      </c>
      <c r="V1395" s="52" t="str">
        <f t="array" ref="V1395">IF(B1395="","",IFERROR(XLOOKUP(B1395,DATA!$B$4:$B$2103,DATA!$X$4:$X$2103,"",0,1),""))</f>
        <v>SU01E0107</v>
      </c>
      <c r="W1395" s="52" t="str">
        <f t="array" ref="W1395">IF(B1395="","",IFERROR(XLOOKUP(B1395,DATA!$B$4:$B$2103,DATA!$H$4:$H$2103,"",0,1),""))</f>
        <v>CARROCERIA</v>
      </c>
      <c r="X1395" s="52" t="str">
        <f t="shared" si="10"/>
        <v>1-MAXIMA</v>
      </c>
      <c r="Y1395" s="87">
        <f t="shared" si="11"/>
        <v>16.01395</v>
      </c>
      <c r="Z1395" s="52">
        <f t="shared" si="12"/>
        <v>80120179</v>
      </c>
    </row>
    <row r="1396" ht="15.75" customHeight="1">
      <c r="B1396" s="47">
        <f>IF(DATA!B1396="","",DATA!B1396)</f>
        <v>80120180</v>
      </c>
      <c r="C1396" s="47">
        <f t="array" ref="C1396">IF(B1396="","",IFERROR(XLOOKUP(B1396,DATA!$B$4:$B$2103,DATA!$D$4:$D$2103,"",0,1),""))</f>
        <v>922136</v>
      </c>
      <c r="D1396" s="47" t="str">
        <f t="array" ref="D1396">IF(B1396="","",IFERROR(XLOOKUP(B1396,DATA!$B$4:$B$2103,DATA!$C$4:$C$2103,"",0,1),""))</f>
        <v>CATALIZADOR RAPIDO</v>
      </c>
      <c r="E1396" s="47">
        <f t="array" ref="E1396">IF(B1396="","",IFERROR(XLOOKUP(B1396,DATA!$B$4:$B$2103,DATA!$W$4:$W$2103,"",0,1),""))</f>
        <v>900449648</v>
      </c>
      <c r="F1396" s="47" t="str">
        <f t="array" ref="F1396">IF(B1396="","",IFERROR(XLOOKUP(E1396,PROVEEDORES!$A$2:$A$200,PROVEEDORES!$B$2:$B$200,"NO ENCONTRADO",0,1),""))</f>
        <v>SUMILOGISTICA S.A.S.</v>
      </c>
      <c r="G1396" s="47" t="str">
        <f t="array" ref="G1396">IF(B1396="","",IFERROR(XLOOKUP(B1396,DATA!$B$4:$B$2103,DATA!$L$4:$L$2103,"",0,1),""))</f>
        <v>GR</v>
      </c>
      <c r="H1396" s="47">
        <f t="array" ref="H1396">IF(B1396="","",IFERROR(XLOOKUP(B1396,DATA!$B$4:$B$2103,DATA!$E$4:$E$2103,0,0,1),0))</f>
        <v>0</v>
      </c>
      <c r="I1396" s="48">
        <f t="array" ref="I1396">IF(B1396="","",IFERROR(XLOOKUP(B1396,DATA!$B$4:$B$2103,DATA!$F$4:$F$2103,0,0,1),0))</f>
        <v>129.71</v>
      </c>
      <c r="J1396" s="48">
        <f t="shared" si="1"/>
        <v>0</v>
      </c>
      <c r="K1396" s="47">
        <f t="array" ref="K1396">IF(B1396="","",IFERROR(XLOOKUP(B1396,DATA!$B$4:$B$2103,DATA!$N$4:$N$2103,0,0,1),0))</f>
        <v>5588</v>
      </c>
      <c r="L1396" s="85">
        <f t="shared" si="2"/>
        <v>15.30958904</v>
      </c>
      <c r="M1396" s="47">
        <f t="array" ref="M1396">IF(B1396="","",IFERROR(XLOOKUP(B1396,DATA!$B$4:$B$2103,DATA!$P$4:$P$2103,0,0,1),0))</f>
        <v>0</v>
      </c>
      <c r="N1396" s="47">
        <f t="shared" si="3"/>
        <v>54</v>
      </c>
      <c r="O1396" s="47">
        <f t="shared" si="4"/>
        <v>161</v>
      </c>
      <c r="P1396" s="47">
        <f t="shared" si="5"/>
        <v>0</v>
      </c>
      <c r="Q1396" s="47" t="str">
        <f t="shared" si="6"/>
        <v>CRITICO</v>
      </c>
      <c r="R1396" s="47" t="str">
        <f t="shared" si="7"/>
        <v>PEDIR INMEDIATAMENTE</v>
      </c>
      <c r="S1396" s="47">
        <f t="shared" si="8"/>
        <v>161</v>
      </c>
      <c r="T1396" s="48">
        <f t="shared" si="9"/>
        <v>20883.31</v>
      </c>
      <c r="U1396" s="47" t="str">
        <f t="array" ref="U1396">IF(B1396="","",IFERROR(XLOOKUP(B1396,DATA!$B$4:$B$2103,DATA!$M$4:$M$2103,"",0,1),""))</f>
        <v>B</v>
      </c>
      <c r="V1396" s="47" t="str">
        <f t="array" ref="V1396">IF(B1396="","",IFERROR(XLOOKUP(B1396,DATA!$B$4:$B$2103,DATA!$X$4:$X$2103,"",0,1),""))</f>
        <v>SU01F0103</v>
      </c>
      <c r="W1396" s="47" t="str">
        <f t="array" ref="W1396">IF(B1396="","",IFERROR(XLOOKUP(B1396,DATA!$B$4:$B$2103,DATA!$H$4:$H$2103,"",0,1),""))</f>
        <v>CARROCERIA</v>
      </c>
      <c r="X1396" s="47" t="str">
        <f t="shared" si="10"/>
        <v>3-MEDIA</v>
      </c>
      <c r="Y1396" s="65">
        <f t="shared" si="11"/>
        <v>5588.01396</v>
      </c>
      <c r="Z1396" s="47">
        <f t="shared" si="12"/>
        <v>80120180</v>
      </c>
    </row>
    <row r="1397" ht="15.75" customHeight="1">
      <c r="B1397" s="52">
        <f>IF(DATA!B1397="","",DATA!B1397)</f>
        <v>80120181</v>
      </c>
      <c r="C1397" s="52">
        <f t="array" ref="C1397">IF(B1397="","",IFERROR(XLOOKUP(B1397,DATA!$B$4:$B$2103,DATA!$D$4:$D$2103,"",0,1),""))</f>
        <v>2608585464</v>
      </c>
      <c r="D1397" s="52" t="str">
        <f t="array" ref="D1397">IF(B1397="","",IFERROR(XLOOKUP(B1397,DATA!$B$4:$B$2103,DATA!$C$4:$C$2103,"",0,1),""))</f>
        <v>BROCA 1/2 H.S.S</v>
      </c>
      <c r="E1397" s="52">
        <f t="array" ref="E1397">IF(B1397="","",IFERROR(XLOOKUP(B1397,DATA!$B$4:$B$2103,DATA!$W$4:$W$2103,"",0,1),""))</f>
        <v>830037039</v>
      </c>
      <c r="F1397" s="52" t="str">
        <f t="array" ref="F1397">IF(B1397="","",IFERROR(XLOOKUP(E1397,PROVEEDORES!$A$2:$A$200,PROVEEDORES!$B$2:$B$200,"NO ENCONTRADO",0,1),""))</f>
        <v>FERRETERIA LUIS PENAGOS SAS</v>
      </c>
      <c r="G1397" s="52" t="str">
        <f t="array" ref="G1397">IF(B1397="","",IFERROR(XLOOKUP(B1397,DATA!$B$4:$B$2103,DATA!$L$4:$L$2103,"",0,1),""))</f>
        <v>UND</v>
      </c>
      <c r="H1397" s="52">
        <f t="array" ref="H1397">IF(B1397="","",IFERROR(XLOOKUP(B1397,DATA!$B$4:$B$2103,DATA!$E$4:$E$2103,0,0,1),0))</f>
        <v>5</v>
      </c>
      <c r="I1397" s="53">
        <f t="array" ref="I1397">IF(B1397="","",IFERROR(XLOOKUP(B1397,DATA!$B$4:$B$2103,DATA!$F$4:$F$2103,0,0,1),0))</f>
        <v>37009</v>
      </c>
      <c r="J1397" s="53">
        <f t="shared" si="1"/>
        <v>185045</v>
      </c>
      <c r="K1397" s="52">
        <f t="array" ref="K1397">IF(B1397="","",IFERROR(XLOOKUP(B1397,DATA!$B$4:$B$2103,DATA!$N$4:$N$2103,0,0,1),0))</f>
        <v>18</v>
      </c>
      <c r="L1397" s="86">
        <f t="shared" si="2"/>
        <v>0.04931506849</v>
      </c>
      <c r="M1397" s="52">
        <f t="array" ref="M1397">IF(B1397="","",IFERROR(XLOOKUP(B1397,DATA!$B$4:$B$2103,DATA!$P$4:$P$2103,0,0,1),0))</f>
        <v>0</v>
      </c>
      <c r="N1397" s="52">
        <f t="shared" si="3"/>
        <v>0</v>
      </c>
      <c r="O1397" s="52">
        <f t="shared" si="4"/>
        <v>0</v>
      </c>
      <c r="P1397" s="52">
        <f t="shared" si="5"/>
        <v>101</v>
      </c>
      <c r="Q1397" s="52" t="str">
        <f t="shared" si="6"/>
        <v>OPTIMO</v>
      </c>
      <c r="R1397" s="52" t="str">
        <f t="shared" si="7"/>
        <v>NIVEL OPTIMO</v>
      </c>
      <c r="S1397" s="52">
        <f t="shared" si="8"/>
        <v>0</v>
      </c>
      <c r="T1397" s="53">
        <f t="shared" si="9"/>
        <v>0</v>
      </c>
      <c r="U1397" s="52" t="str">
        <f t="array" ref="U1397">IF(B1397="","",IFERROR(XLOOKUP(B1397,DATA!$B$4:$B$2103,DATA!$M$4:$M$2103,"",0,1),""))</f>
        <v>C</v>
      </c>
      <c r="V1397" s="52" t="str">
        <f t="array" ref="V1397">IF(B1397="","",IFERROR(XLOOKUP(B1397,DATA!$B$4:$B$2103,DATA!$X$4:$X$2103,"",0,1),""))</f>
        <v>SU01E0203</v>
      </c>
      <c r="W1397" s="52" t="str">
        <f t="array" ref="W1397">IF(B1397="","",IFERROR(XLOOKUP(B1397,DATA!$B$4:$B$2103,DATA!$H$4:$H$2103,"",0,1),""))</f>
        <v>CARROCERIA</v>
      </c>
      <c r="X1397" s="52" t="str">
        <f t="shared" si="10"/>
        <v>4-BAJA</v>
      </c>
      <c r="Y1397" s="87" t="str">
        <f t="shared" si="11"/>
        <v/>
      </c>
      <c r="Z1397" s="52" t="str">
        <f t="shared" si="12"/>
        <v/>
      </c>
    </row>
    <row r="1398" ht="15.75" customHeight="1">
      <c r="B1398" s="47">
        <f>IF(DATA!B1398="","",DATA!B1398)</f>
        <v>80120182</v>
      </c>
      <c r="C1398" s="47">
        <f t="array" ref="C1398">IF(B1398="","",IFERROR(XLOOKUP(B1398,DATA!$B$4:$B$2103,DATA!$D$4:$D$2103,"",0,1),""))</f>
        <v>2608585450</v>
      </c>
      <c r="D1398" s="47" t="str">
        <f t="array" ref="D1398">IF(B1398="","",IFERROR(XLOOKUP(B1398,DATA!$B$4:$B$2103,DATA!$C$4:$C$2103,"",0,1),""))</f>
        <v>BROCA 9/32 H.S.S</v>
      </c>
      <c r="E1398" s="47">
        <f t="array" ref="E1398">IF(B1398="","",IFERROR(XLOOKUP(B1398,DATA!$B$4:$B$2103,DATA!$W$4:$W$2103,"",0,1),""))</f>
        <v>830037039</v>
      </c>
      <c r="F1398" s="47" t="str">
        <f t="array" ref="F1398">IF(B1398="","",IFERROR(XLOOKUP(E1398,PROVEEDORES!$A$2:$A$200,PROVEEDORES!$B$2:$B$200,"NO ENCONTRADO",0,1),""))</f>
        <v>FERRETERIA LUIS PENAGOS SAS</v>
      </c>
      <c r="G1398" s="47" t="str">
        <f t="array" ref="G1398">IF(B1398="","",IFERROR(XLOOKUP(B1398,DATA!$B$4:$B$2103,DATA!$L$4:$L$2103,"",0,1),""))</f>
        <v>UND</v>
      </c>
      <c r="H1398" s="47">
        <f t="array" ref="H1398">IF(B1398="","",IFERROR(XLOOKUP(B1398,DATA!$B$4:$B$2103,DATA!$E$4:$E$2103,0,0,1),0))</f>
        <v>6</v>
      </c>
      <c r="I1398" s="48">
        <f t="array" ref="I1398">IF(B1398="","",IFERROR(XLOOKUP(B1398,DATA!$B$4:$B$2103,DATA!$F$4:$F$2103,0,0,1),0))</f>
        <v>11349.03</v>
      </c>
      <c r="J1398" s="48">
        <f t="shared" si="1"/>
        <v>68094.18</v>
      </c>
      <c r="K1398" s="47">
        <f t="array" ref="K1398">IF(B1398="","",IFERROR(XLOOKUP(B1398,DATA!$B$4:$B$2103,DATA!$N$4:$N$2103,0,0,1),0))</f>
        <v>31</v>
      </c>
      <c r="L1398" s="85">
        <f t="shared" si="2"/>
        <v>0.08493150685</v>
      </c>
      <c r="M1398" s="47">
        <f t="array" ref="M1398">IF(B1398="","",IFERROR(XLOOKUP(B1398,DATA!$B$4:$B$2103,DATA!$P$4:$P$2103,0,0,1),0))</f>
        <v>0</v>
      </c>
      <c r="N1398" s="47">
        <f t="shared" si="3"/>
        <v>0</v>
      </c>
      <c r="O1398" s="47">
        <f t="shared" si="4"/>
        <v>1</v>
      </c>
      <c r="P1398" s="47">
        <f t="shared" si="5"/>
        <v>71</v>
      </c>
      <c r="Q1398" s="47" t="str">
        <f t="shared" si="6"/>
        <v>OPTIMO</v>
      </c>
      <c r="R1398" s="47" t="str">
        <f t="shared" si="7"/>
        <v>NIVEL OPTIMO</v>
      </c>
      <c r="S1398" s="47">
        <f t="shared" si="8"/>
        <v>0</v>
      </c>
      <c r="T1398" s="48">
        <f t="shared" si="9"/>
        <v>0</v>
      </c>
      <c r="U1398" s="47" t="str">
        <f t="array" ref="U1398">IF(B1398="","",IFERROR(XLOOKUP(B1398,DATA!$B$4:$B$2103,DATA!$M$4:$M$2103,"",0,1),""))</f>
        <v>C</v>
      </c>
      <c r="V1398" s="47" t="str">
        <f t="array" ref="V1398">IF(B1398="","",IFERROR(XLOOKUP(B1398,DATA!$B$4:$B$2103,DATA!$X$4:$X$2103,"",0,1),""))</f>
        <v>SU01E0203</v>
      </c>
      <c r="W1398" s="47" t="str">
        <f t="array" ref="W1398">IF(B1398="","",IFERROR(XLOOKUP(B1398,DATA!$B$4:$B$2103,DATA!$H$4:$H$2103,"",0,1),""))</f>
        <v>CARROCERIA</v>
      </c>
      <c r="X1398" s="47" t="str">
        <f t="shared" si="10"/>
        <v>4-BAJA</v>
      </c>
      <c r="Y1398" s="65" t="str">
        <f t="shared" si="11"/>
        <v/>
      </c>
      <c r="Z1398" s="47" t="str">
        <f t="shared" si="12"/>
        <v/>
      </c>
    </row>
    <row r="1399" ht="15.75" customHeight="1">
      <c r="B1399" s="52">
        <f>IF(DATA!B1399="","",DATA!B1399)</f>
        <v>80120183</v>
      </c>
      <c r="C1399" s="52" t="str">
        <f t="array" ref="C1399">IF(B1399="","",IFERROR(XLOOKUP(B1399,DATA!$B$4:$B$2103,DATA!$D$4:$D$2103,"",0,1),""))</f>
        <v/>
      </c>
      <c r="D1399" s="52" t="str">
        <f t="array" ref="D1399">IF(B1399="","",IFERROR(XLOOKUP(B1399,DATA!$B$4:$B$2103,DATA!$C$4:$C$2103,"",0,1),""))</f>
        <v>THINNER ACRILICO</v>
      </c>
      <c r="E1399" s="52">
        <f t="array" ref="E1399">IF(B1399="","",IFERROR(XLOOKUP(B1399,DATA!$B$4:$B$2103,DATA!$W$4:$W$2103,"",0,1),""))</f>
        <v>830011686</v>
      </c>
      <c r="F1399" s="52" t="str">
        <f t="array" ref="F1399">IF(B1399="","",IFERROR(XLOOKUP(E1399,PROVEEDORES!$A$2:$A$200,PROVEEDORES!$B$2:$B$200,"NO ENCONTRADO",0,1),""))</f>
        <v>ESFERA COLOR S.A.S</v>
      </c>
      <c r="G1399" s="52" t="str">
        <f t="array" ref="G1399">IF(B1399="","",IFERROR(XLOOKUP(B1399,DATA!$B$4:$B$2103,DATA!$L$4:$L$2103,"",0,1),""))</f>
        <v>GL</v>
      </c>
      <c r="H1399" s="52">
        <f t="array" ref="H1399">IF(B1399="","",IFERROR(XLOOKUP(B1399,DATA!$B$4:$B$2103,DATA!$E$4:$E$2103,0,0,1),0))</f>
        <v>3</v>
      </c>
      <c r="I1399" s="53">
        <f t="array" ref="I1399">IF(B1399="","",IFERROR(XLOOKUP(B1399,DATA!$B$4:$B$2103,DATA!$F$4:$F$2103,0,0,1),0))</f>
        <v>70965.65</v>
      </c>
      <c r="J1399" s="53">
        <f t="shared" si="1"/>
        <v>212896.95</v>
      </c>
      <c r="K1399" s="52">
        <f t="array" ref="K1399">IF(B1399="","",IFERROR(XLOOKUP(B1399,DATA!$B$4:$B$2103,DATA!$N$4:$N$2103,0,0,1),0))</f>
        <v>89</v>
      </c>
      <c r="L1399" s="86">
        <f t="shared" si="2"/>
        <v>0.2438356164</v>
      </c>
      <c r="M1399" s="52">
        <f t="array" ref="M1399">IF(B1399="","",IFERROR(XLOOKUP(B1399,DATA!$B$4:$B$2103,DATA!$P$4:$P$2103,0,0,1),0))</f>
        <v>0</v>
      </c>
      <c r="N1399" s="52">
        <f t="shared" si="3"/>
        <v>1</v>
      </c>
      <c r="O1399" s="52">
        <f t="shared" si="4"/>
        <v>3</v>
      </c>
      <c r="P1399" s="52">
        <f t="shared" si="5"/>
        <v>12</v>
      </c>
      <c r="Q1399" s="52" t="str">
        <f t="shared" si="6"/>
        <v>REORDEN INMEDIATO</v>
      </c>
      <c r="R1399" s="52" t="str">
        <f t="shared" si="7"/>
        <v>GENERAR OC EN 24H</v>
      </c>
      <c r="S1399" s="52">
        <f t="shared" si="8"/>
        <v>0</v>
      </c>
      <c r="T1399" s="53">
        <f t="shared" si="9"/>
        <v>0</v>
      </c>
      <c r="U1399" s="52" t="str">
        <f t="array" ref="U1399">IF(B1399="","",IFERROR(XLOOKUP(B1399,DATA!$B$4:$B$2103,DATA!$M$4:$M$2103,"",0,1),""))</f>
        <v>B</v>
      </c>
      <c r="V1399" s="52" t="str">
        <f t="array" ref="V1399">IF(B1399="","",IFERROR(XLOOKUP(B1399,DATA!$B$4:$B$2103,DATA!$X$4:$X$2103,"",0,1),""))</f>
        <v>SU01F0102</v>
      </c>
      <c r="W1399" s="52" t="str">
        <f t="array" ref="W1399">IF(B1399="","",IFERROR(XLOOKUP(B1399,DATA!$B$4:$B$2103,DATA!$H$4:$H$2103,"",0,1),""))</f>
        <v>CARROCERIA</v>
      </c>
      <c r="X1399" s="52" t="str">
        <f t="shared" si="10"/>
        <v>3-MEDIA</v>
      </c>
      <c r="Y1399" s="87" t="str">
        <f t="shared" si="11"/>
        <v/>
      </c>
      <c r="Z1399" s="52" t="str">
        <f t="shared" si="12"/>
        <v/>
      </c>
    </row>
    <row r="1400" ht="15.75" customHeight="1">
      <c r="B1400" s="47">
        <f>IF(DATA!B1400="","",DATA!B1400)</f>
        <v>80120184</v>
      </c>
      <c r="C1400" s="47" t="str">
        <f t="array" ref="C1400">IF(B1400="","",IFERROR(XLOOKUP(B1400,DATA!$B$4:$B$2103,DATA!$D$4:$D$2103,"",0,1),""))</f>
        <v/>
      </c>
      <c r="D1400" s="47" t="str">
        <f t="array" ref="D1400">IF(B1400="","",IFERROR(XLOOKUP(B1400,DATA!$B$4:$B$2103,DATA!$C$4:$C$2103,"",0,1),""))</f>
        <v>PAPEL TRANSFER</v>
      </c>
      <c r="E1400" s="47">
        <f t="array" ref="E1400">IF(B1400="","",IFERROR(XLOOKUP(B1400,DATA!$B$4:$B$2103,DATA!$W$4:$W$2103,"",0,1),""))</f>
        <v>830129239</v>
      </c>
      <c r="F1400" s="47" t="str">
        <f t="array" ref="F1400">IF(B1400="","",IFERROR(XLOOKUP(E1400,PROVEEDORES!$A$2:$A$200,PROVEEDORES!$B$2:$B$200,"NO ENCONTRADO",0,1),""))</f>
        <v>INDUSTRIAS GRAFICAS Y TERMOPLASTICAS SAS</v>
      </c>
      <c r="G1400" s="47" t="str">
        <f t="array" ref="G1400">IF(B1400="","",IFERROR(XLOOKUP(B1400,DATA!$B$4:$B$2103,DATA!$L$4:$L$2103,"",0,1),""))</f>
        <v>M</v>
      </c>
      <c r="H1400" s="47">
        <f t="array" ref="H1400">IF(B1400="","",IFERROR(XLOOKUP(B1400,DATA!$B$4:$B$2103,DATA!$E$4:$E$2103,0,0,1),0))</f>
        <v>86</v>
      </c>
      <c r="I1400" s="48">
        <f t="array" ref="I1400">IF(B1400="","",IFERROR(XLOOKUP(B1400,DATA!$B$4:$B$2103,DATA!$F$4:$F$2103,0,0,1),0))</f>
        <v>4950.4</v>
      </c>
      <c r="J1400" s="48">
        <f t="shared" si="1"/>
        <v>425734.4</v>
      </c>
      <c r="K1400" s="47">
        <f t="array" ref="K1400">IF(B1400="","",IFERROR(XLOOKUP(B1400,DATA!$B$4:$B$2103,DATA!$N$4:$N$2103,0,0,1),0))</f>
        <v>14</v>
      </c>
      <c r="L1400" s="85">
        <f t="shared" si="2"/>
        <v>0.03835616438</v>
      </c>
      <c r="M1400" s="47">
        <f t="array" ref="M1400">IF(B1400="","",IFERROR(XLOOKUP(B1400,DATA!$B$4:$B$2103,DATA!$P$4:$P$2103,0,0,1),0))</f>
        <v>0</v>
      </c>
      <c r="N1400" s="47">
        <f t="shared" si="3"/>
        <v>0</v>
      </c>
      <c r="O1400" s="47">
        <f t="shared" si="4"/>
        <v>0</v>
      </c>
      <c r="P1400" s="47">
        <f t="shared" si="5"/>
        <v>2242</v>
      </c>
      <c r="Q1400" s="47" t="str">
        <f t="shared" si="6"/>
        <v>EXCESO</v>
      </c>
      <c r="R1400" s="47" t="str">
        <f t="shared" si="7"/>
        <v>EVALUAR REDUCCION</v>
      </c>
      <c r="S1400" s="47">
        <f t="shared" si="8"/>
        <v>0</v>
      </c>
      <c r="T1400" s="48">
        <f t="shared" si="9"/>
        <v>0</v>
      </c>
      <c r="U1400" s="47" t="str">
        <f t="array" ref="U1400">IF(B1400="","",IFERROR(XLOOKUP(B1400,DATA!$B$4:$B$2103,DATA!$M$4:$M$2103,"",0,1),""))</f>
        <v>C</v>
      </c>
      <c r="V1400" s="47" t="str">
        <f t="array" ref="V1400">IF(B1400="","",IFERROR(XLOOKUP(B1400,DATA!$B$4:$B$2103,DATA!$X$4:$X$2103,"",0,1),""))</f>
        <v>SU01G0302</v>
      </c>
      <c r="W1400" s="47" t="str">
        <f t="array" ref="W1400">IF(B1400="","",IFERROR(XLOOKUP(B1400,DATA!$B$4:$B$2103,DATA!$H$4:$H$2103,"",0,1),""))</f>
        <v>CARROCERIA</v>
      </c>
      <c r="X1400" s="47" t="str">
        <f t="shared" si="10"/>
        <v>4-BAJA</v>
      </c>
      <c r="Y1400" s="65" t="str">
        <f t="shared" si="11"/>
        <v/>
      </c>
      <c r="Z1400" s="47" t="str">
        <f t="shared" si="12"/>
        <v/>
      </c>
    </row>
    <row r="1401" ht="15.75" customHeight="1">
      <c r="B1401" s="52">
        <f>IF(DATA!B1401="","",DATA!B1401)</f>
        <v>80120186</v>
      </c>
      <c r="C1401" s="52" t="str">
        <f t="array" ref="C1401">IF(B1401="","",IFERROR(XLOOKUP(B1401,DATA!$B$4:$B$2103,DATA!$D$4:$D$2103,"",0,1),""))</f>
        <v/>
      </c>
      <c r="D1401" s="52" t="str">
        <f t="array" ref="D1401">IF(B1401="","",IFERROR(XLOOKUP(B1401,DATA!$B$4:$B$2103,DATA!$C$4:$C$2103,"",0,1),""))</f>
        <v>AVISO LATERAL NUMERO COMPLETO IZQUIERDO</v>
      </c>
      <c r="E1401" s="52">
        <f t="array" ref="E1401">IF(B1401="","",IFERROR(XLOOKUP(B1401,DATA!$B$4:$B$2103,DATA!$W$4:$W$2103,"",0,1),""))</f>
        <v>830129239</v>
      </c>
      <c r="F1401" s="52" t="str">
        <f t="array" ref="F1401">IF(B1401="","",IFERROR(XLOOKUP(E1401,PROVEEDORES!$A$2:$A$200,PROVEEDORES!$B$2:$B$200,"NO ENCONTRADO",0,1),""))</f>
        <v>INDUSTRIAS GRAFICAS Y TERMOPLASTICAS SAS</v>
      </c>
      <c r="G1401" s="52" t="str">
        <f t="array" ref="G1401">IF(B1401="","",IFERROR(XLOOKUP(B1401,DATA!$B$4:$B$2103,DATA!$L$4:$L$2103,"",0,1),""))</f>
        <v>UND</v>
      </c>
      <c r="H1401" s="52">
        <f t="array" ref="H1401">IF(B1401="","",IFERROR(XLOOKUP(B1401,DATA!$B$4:$B$2103,DATA!$E$4:$E$2103,0,0,1),0))</f>
        <v>6</v>
      </c>
      <c r="I1401" s="53">
        <f t="array" ref="I1401">IF(B1401="","",IFERROR(XLOOKUP(B1401,DATA!$B$4:$B$2103,DATA!$F$4:$F$2103,0,0,1),0))</f>
        <v>18190</v>
      </c>
      <c r="J1401" s="53">
        <f t="shared" si="1"/>
        <v>109140</v>
      </c>
      <c r="K1401" s="52">
        <f t="array" ref="K1401">IF(B1401="","",IFERROR(XLOOKUP(B1401,DATA!$B$4:$B$2103,DATA!$N$4:$N$2103,0,0,1),0))</f>
        <v>174</v>
      </c>
      <c r="L1401" s="86">
        <f t="shared" si="2"/>
        <v>0.4767123288</v>
      </c>
      <c r="M1401" s="52">
        <f t="array" ref="M1401">IF(B1401="","",IFERROR(XLOOKUP(B1401,DATA!$B$4:$B$2103,DATA!$P$4:$P$2103,0,0,1),0))</f>
        <v>0</v>
      </c>
      <c r="N1401" s="52">
        <f t="shared" si="3"/>
        <v>2</v>
      </c>
      <c r="O1401" s="52">
        <f t="shared" si="4"/>
        <v>5</v>
      </c>
      <c r="P1401" s="52">
        <f t="shared" si="5"/>
        <v>13</v>
      </c>
      <c r="Q1401" s="52" t="str">
        <f t="shared" si="6"/>
        <v>PRECAUCION</v>
      </c>
      <c r="R1401" s="52" t="str">
        <f t="shared" si="7"/>
        <v>MONITOREAR 48H</v>
      </c>
      <c r="S1401" s="52">
        <f t="shared" si="8"/>
        <v>0</v>
      </c>
      <c r="T1401" s="53">
        <f t="shared" si="9"/>
        <v>0</v>
      </c>
      <c r="U1401" s="52" t="str">
        <f t="array" ref="U1401">IF(B1401="","",IFERROR(XLOOKUP(B1401,DATA!$B$4:$B$2103,DATA!$M$4:$M$2103,"",0,1),""))</f>
        <v>C</v>
      </c>
      <c r="V1401" s="52" t="str">
        <f t="array" ref="V1401">IF(B1401="","",IFERROR(XLOOKUP(B1401,DATA!$B$4:$B$2103,DATA!$X$4:$X$2103,"",0,1),""))</f>
        <v>SU01D0302</v>
      </c>
      <c r="W1401" s="52" t="str">
        <f t="array" ref="W1401">IF(B1401="","",IFERROR(XLOOKUP(B1401,DATA!$B$4:$B$2103,DATA!$H$4:$H$2103,"",0,1),""))</f>
        <v>CARROCERIA</v>
      </c>
      <c r="X1401" s="52" t="str">
        <f t="shared" si="10"/>
        <v>4-BAJA</v>
      </c>
      <c r="Y1401" s="87" t="str">
        <f t="shared" si="11"/>
        <v/>
      </c>
      <c r="Z1401" s="52" t="str">
        <f t="shared" si="12"/>
        <v/>
      </c>
    </row>
    <row r="1402" ht="15.75" customHeight="1">
      <c r="B1402" s="47">
        <f>IF(DATA!B1402="","",DATA!B1402)</f>
        <v>80120187</v>
      </c>
      <c r="C1402" s="47" t="str">
        <f t="array" ref="C1402">IF(B1402="","",IFERROR(XLOOKUP(B1402,DATA!$B$4:$B$2103,DATA!$D$4:$D$2103,"",0,1),""))</f>
        <v/>
      </c>
      <c r="D1402" s="47" t="str">
        <f t="array" ref="D1402">IF(B1402="","",IFERROR(XLOOKUP(B1402,DATA!$B$4:$B$2103,DATA!$C$4:$C$2103,"",0,1),""))</f>
        <v>TUBO 3*3 CALIBRE 12 GALVANIZADO</v>
      </c>
      <c r="E1402" s="47">
        <f t="array" ref="E1402">IF(B1402="","",IFERROR(XLOOKUP(B1402,DATA!$B$4:$B$2103,DATA!$W$4:$W$2103,"",0,1),""))</f>
        <v>901319175</v>
      </c>
      <c r="F1402" s="47" t="str">
        <f t="array" ref="F1402">IF(B1402="","",IFERROR(XLOOKUP(E1402,PROVEEDORES!$A$2:$A$200,PROVEEDORES!$B$2:$B$200,"NO ENCONTRADO",0,1),""))</f>
        <v>SMIDT SUMINISTRO MANTENIMIENTO INDUSTRIAL DE TRANSPORTE SAS</v>
      </c>
      <c r="G1402" s="47" t="str">
        <f t="array" ref="G1402">IF(B1402="","",IFERROR(XLOOKUP(B1402,DATA!$B$4:$B$2103,DATA!$L$4:$L$2103,"",0,1),""))</f>
        <v>M</v>
      </c>
      <c r="H1402" s="47">
        <f t="array" ref="H1402">IF(B1402="","",IFERROR(XLOOKUP(B1402,DATA!$B$4:$B$2103,DATA!$E$4:$E$2103,0,0,1),0))</f>
        <v>0</v>
      </c>
      <c r="I1402" s="48">
        <f t="array" ref="I1402">IF(B1402="","",IFERROR(XLOOKUP(B1402,DATA!$B$4:$B$2103,DATA!$F$4:$F$2103,0,0,1),0))</f>
        <v>16858.33</v>
      </c>
      <c r="J1402" s="48">
        <f t="shared" si="1"/>
        <v>0</v>
      </c>
      <c r="K1402" s="47">
        <f t="array" ref="K1402">IF(B1402="","",IFERROR(XLOOKUP(B1402,DATA!$B$4:$B$2103,DATA!$N$4:$N$2103,0,0,1),0))</f>
        <v>6</v>
      </c>
      <c r="L1402" s="85">
        <f t="shared" si="2"/>
        <v>0.01643835616</v>
      </c>
      <c r="M1402" s="47">
        <f t="array" ref="M1402">IF(B1402="","",IFERROR(XLOOKUP(B1402,DATA!$B$4:$B$2103,DATA!$P$4:$P$2103,0,0,1),0))</f>
        <v>0</v>
      </c>
      <c r="N1402" s="47">
        <f t="shared" si="3"/>
        <v>0</v>
      </c>
      <c r="O1402" s="47">
        <f t="shared" si="4"/>
        <v>0</v>
      </c>
      <c r="P1402" s="47">
        <f t="shared" si="5"/>
        <v>0</v>
      </c>
      <c r="Q1402" s="47" t="str">
        <f t="shared" si="6"/>
        <v>CRITICO</v>
      </c>
      <c r="R1402" s="47" t="str">
        <f t="shared" si="7"/>
        <v>PEDIR INMEDIATAMENTE</v>
      </c>
      <c r="S1402" s="47">
        <f t="shared" si="8"/>
        <v>0</v>
      </c>
      <c r="T1402" s="48">
        <f t="shared" si="9"/>
        <v>0</v>
      </c>
      <c r="U1402" s="47" t="str">
        <f t="array" ref="U1402">IF(B1402="","",IFERROR(XLOOKUP(B1402,DATA!$B$4:$B$2103,DATA!$M$4:$M$2103,"",0,1),""))</f>
        <v>C</v>
      </c>
      <c r="V1402" s="47" t="str">
        <f t="array" ref="V1402">IF(B1402="","",IFERROR(XLOOKUP(B1402,DATA!$B$4:$B$2103,DATA!$X$4:$X$2103,"",0,1),""))</f>
        <v>SU01A0202</v>
      </c>
      <c r="W1402" s="47" t="str">
        <f t="array" ref="W1402">IF(B1402="","",IFERROR(XLOOKUP(B1402,DATA!$B$4:$B$2103,DATA!$H$4:$H$2103,"",0,1),""))</f>
        <v>CARROCERIA</v>
      </c>
      <c r="X1402" s="47" t="str">
        <f t="shared" si="10"/>
        <v>4-BAJA</v>
      </c>
      <c r="Y1402" s="65">
        <f t="shared" si="11"/>
        <v>6.01402</v>
      </c>
      <c r="Z1402" s="47">
        <f t="shared" si="12"/>
        <v>80120187</v>
      </c>
    </row>
    <row r="1403" ht="15.75" customHeight="1">
      <c r="B1403" s="52">
        <f>IF(DATA!B1403="","",DATA!B1403)</f>
        <v>80120188</v>
      </c>
      <c r="C1403" s="52" t="str">
        <f t="array" ref="C1403">IF(B1403="","",IFERROR(XLOOKUP(B1403,DATA!$B$4:$B$2103,DATA!$D$4:$D$2103,"",0,1),""))</f>
        <v/>
      </c>
      <c r="D1403" s="52" t="str">
        <f t="array" ref="D1403">IF(B1403="","",IFERROR(XLOOKUP(B1403,DATA!$B$4:$B$2103,DATA!$C$4:$C$2103,"",0,1),""))</f>
        <v>WYPALL GRASAS Y ACEITES</v>
      </c>
      <c r="E1403" s="52">
        <f t="array" ref="E1403">IF(B1403="","",IFERROR(XLOOKUP(B1403,DATA!$B$4:$B$2103,DATA!$W$4:$W$2103,"",0,1),""))</f>
        <v>890915475</v>
      </c>
      <c r="F1403" s="52" t="str">
        <f t="array" ref="F1403">IF(B1403="","",IFERROR(XLOOKUP(E1403,PROVEEDORES!$A$2:$A$200,PROVEEDORES!$B$2:$B$200,"NO ENCONTRADO",0,1),""))</f>
        <v>EMPAQUETADURAS Y EMPAQUES S.A.</v>
      </c>
      <c r="G1403" s="52" t="str">
        <f t="array" ref="G1403">IF(B1403="","",IFERROR(XLOOKUP(B1403,DATA!$B$4:$B$2103,DATA!$L$4:$L$2103,"",0,1),""))</f>
        <v>UND</v>
      </c>
      <c r="H1403" s="52">
        <f t="array" ref="H1403">IF(B1403="","",IFERROR(XLOOKUP(B1403,DATA!$B$4:$B$2103,DATA!$E$4:$E$2103,0,0,1),0))</f>
        <v>625</v>
      </c>
      <c r="I1403" s="53">
        <f t="array" ref="I1403">IF(B1403="","",IFERROR(XLOOKUP(B1403,DATA!$B$4:$B$2103,DATA!$F$4:$F$2103,0,0,1),0))</f>
        <v>484.33</v>
      </c>
      <c r="J1403" s="53">
        <f t="shared" si="1"/>
        <v>302706.25</v>
      </c>
      <c r="K1403" s="52">
        <f t="array" ref="K1403">IF(B1403="","",IFERROR(XLOOKUP(B1403,DATA!$B$4:$B$2103,DATA!$N$4:$N$2103,0,0,1),0))</f>
        <v>35942</v>
      </c>
      <c r="L1403" s="86">
        <f t="shared" si="2"/>
        <v>98.47123288</v>
      </c>
      <c r="M1403" s="52">
        <f t="array" ref="M1403">IF(B1403="","",IFERROR(XLOOKUP(B1403,DATA!$B$4:$B$2103,DATA!$P$4:$P$2103,0,0,1),0))</f>
        <v>0</v>
      </c>
      <c r="N1403" s="52">
        <f t="shared" si="3"/>
        <v>345</v>
      </c>
      <c r="O1403" s="52">
        <f t="shared" si="4"/>
        <v>1034</v>
      </c>
      <c r="P1403" s="52">
        <f t="shared" si="5"/>
        <v>6</v>
      </c>
      <c r="Q1403" s="52" t="str">
        <f t="shared" si="6"/>
        <v>REORDEN INMEDIATO</v>
      </c>
      <c r="R1403" s="52" t="str">
        <f t="shared" si="7"/>
        <v>GENERAR OC EN 24H</v>
      </c>
      <c r="S1403" s="52">
        <f t="shared" si="8"/>
        <v>409</v>
      </c>
      <c r="T1403" s="53">
        <f t="shared" si="9"/>
        <v>198090.97</v>
      </c>
      <c r="U1403" s="52" t="str">
        <f t="array" ref="U1403">IF(B1403="","",IFERROR(XLOOKUP(B1403,DATA!$B$4:$B$2103,DATA!$M$4:$M$2103,"",0,1),""))</f>
        <v>B</v>
      </c>
      <c r="V1403" s="52" t="str">
        <f t="array" ref="V1403">IF(B1403="","",IFERROR(XLOOKUP(B1403,DATA!$B$4:$B$2103,DATA!$X$4:$X$2103,"",0,1),""))</f>
        <v>SU01A0202</v>
      </c>
      <c r="W1403" s="52" t="str">
        <f t="array" ref="W1403">IF(B1403="","",IFERROR(XLOOKUP(B1403,DATA!$B$4:$B$2103,DATA!$H$4:$H$2103,"",0,1),""))</f>
        <v>PLATAFORMA</v>
      </c>
      <c r="X1403" s="52" t="str">
        <f t="shared" si="10"/>
        <v>3-MEDIA</v>
      </c>
      <c r="Y1403" s="87" t="str">
        <f t="shared" si="11"/>
        <v/>
      </c>
      <c r="Z1403" s="52" t="str">
        <f t="shared" si="12"/>
        <v/>
      </c>
    </row>
    <row r="1404" ht="15.75" customHeight="1">
      <c r="B1404" s="47">
        <f>IF(DATA!B1404="","",DATA!B1404)</f>
        <v>80120189</v>
      </c>
      <c r="C1404" s="47" t="str">
        <f t="array" ref="C1404">IF(B1404="","",IFERROR(XLOOKUP(B1404,DATA!$B$4:$B$2103,DATA!$D$4:$D$2103,"",0,1),""))</f>
        <v/>
      </c>
      <c r="D1404" s="47" t="str">
        <f t="array" ref="D1404">IF(B1404="","",IFERROR(XLOOKUP(B1404,DATA!$B$4:$B$2103,DATA!$C$4:$C$2103,"",0,1),""))</f>
        <v>PASADOR SOPORTE CHASIS (GRUA)</v>
      </c>
      <c r="E1404" s="47">
        <f t="array" ref="E1404">IF(B1404="","",IFERROR(XLOOKUP(B1404,DATA!$B$4:$B$2103,DATA!$W$4:$W$2103,"",0,1),""))</f>
        <v>901327111</v>
      </c>
      <c r="F1404" s="47" t="str">
        <f t="array" ref="F1404">IF(B1404="","",IFERROR(XLOOKUP(E1404,PROVEEDORES!$A$2:$A$200,PROVEEDORES!$B$2:$B$200,"NO ENCONTRADO",0,1),""))</f>
        <v>TORNOHIMEC SAS</v>
      </c>
      <c r="G1404" s="47" t="str">
        <f t="array" ref="G1404">IF(B1404="","",IFERROR(XLOOKUP(B1404,DATA!$B$4:$B$2103,DATA!$L$4:$L$2103,"",0,1),""))</f>
        <v>UND</v>
      </c>
      <c r="H1404" s="47">
        <f t="array" ref="H1404">IF(B1404="","",IFERROR(XLOOKUP(B1404,DATA!$B$4:$B$2103,DATA!$E$4:$E$2103,0,0,1),0))</f>
        <v>6</v>
      </c>
      <c r="I1404" s="48">
        <f t="array" ref="I1404">IF(B1404="","",IFERROR(XLOOKUP(B1404,DATA!$B$4:$B$2103,DATA!$F$4:$F$2103,0,0,1),0))</f>
        <v>85680</v>
      </c>
      <c r="J1404" s="48">
        <f t="shared" si="1"/>
        <v>514080</v>
      </c>
      <c r="K1404" s="47">
        <f t="array" ref="K1404">IF(B1404="","",IFERROR(XLOOKUP(B1404,DATA!$B$4:$B$2103,DATA!$N$4:$N$2103,0,0,1),0))</f>
        <v>9</v>
      </c>
      <c r="L1404" s="85">
        <f t="shared" si="2"/>
        <v>0.02465753425</v>
      </c>
      <c r="M1404" s="47">
        <f t="array" ref="M1404">IF(B1404="","",IFERROR(XLOOKUP(B1404,DATA!$B$4:$B$2103,DATA!$P$4:$P$2103,0,0,1),0))</f>
        <v>0</v>
      </c>
      <c r="N1404" s="47">
        <f t="shared" si="3"/>
        <v>0</v>
      </c>
      <c r="O1404" s="47">
        <f t="shared" si="4"/>
        <v>0</v>
      </c>
      <c r="P1404" s="47">
        <f t="shared" si="5"/>
        <v>243</v>
      </c>
      <c r="Q1404" s="47" t="str">
        <f t="shared" si="6"/>
        <v>EXCESO</v>
      </c>
      <c r="R1404" s="47" t="str">
        <f t="shared" si="7"/>
        <v>EVALUAR REDUCCION</v>
      </c>
      <c r="S1404" s="47">
        <f t="shared" si="8"/>
        <v>0</v>
      </c>
      <c r="T1404" s="48">
        <f t="shared" si="9"/>
        <v>0</v>
      </c>
      <c r="U1404" s="47" t="str">
        <f t="array" ref="U1404">IF(B1404="","",IFERROR(XLOOKUP(B1404,DATA!$B$4:$B$2103,DATA!$M$4:$M$2103,"",0,1),""))</f>
        <v>C</v>
      </c>
      <c r="V1404" s="47" t="str">
        <f t="array" ref="V1404">IF(B1404="","",IFERROR(XLOOKUP(B1404,DATA!$B$4:$B$2103,DATA!$X$4:$X$2103,"",0,1),""))</f>
        <v>SU01C0108</v>
      </c>
      <c r="W1404" s="47" t="str">
        <f t="array" ref="W1404">IF(B1404="","",IFERROR(XLOOKUP(B1404,DATA!$B$4:$B$2103,DATA!$H$4:$H$2103,"",0,1),""))</f>
        <v>CARROCERIA</v>
      </c>
      <c r="X1404" s="47" t="str">
        <f t="shared" si="10"/>
        <v>4-BAJA</v>
      </c>
      <c r="Y1404" s="65" t="str">
        <f t="shared" si="11"/>
        <v/>
      </c>
      <c r="Z1404" s="47" t="str">
        <f t="shared" si="12"/>
        <v/>
      </c>
    </row>
    <row r="1405" ht="15.75" customHeight="1">
      <c r="B1405" s="52">
        <f>IF(DATA!B1405="","",DATA!B1405)</f>
        <v>80120190</v>
      </c>
      <c r="C1405" s="52" t="str">
        <f t="array" ref="C1405">IF(B1405="","",IFERROR(XLOOKUP(B1405,DATA!$B$4:$B$2103,DATA!$D$4:$D$2103,"",0,1),""))</f>
        <v/>
      </c>
      <c r="D1405" s="52" t="str">
        <f t="array" ref="D1405">IF(B1405="","",IFERROR(XLOOKUP(B1405,DATA!$B$4:$B$2103,DATA!$C$4:$C$2103,"",0,1),""))</f>
        <v>BROCA 7/32 H.S.S</v>
      </c>
      <c r="E1405" s="52">
        <f t="array" ref="E1405">IF(B1405="","",IFERROR(XLOOKUP(B1405,DATA!$B$4:$B$2103,DATA!$W$4:$W$2103,"",0,1),""))</f>
        <v>900664298</v>
      </c>
      <c r="F1405" s="52" t="str">
        <f t="array" ref="F1405">IF(B1405="","",IFERROR(XLOOKUP(E1405,PROVEEDORES!$A$2:$A$200,PROVEEDORES!$B$2:$B$200,"NO ENCONTRADO",0,1),""))</f>
        <v>SOLUCIONES INTEGRALES PARA CARROCERIAS SOCIEDAD POR ACCIONES SIMPLIFICADA</v>
      </c>
      <c r="G1405" s="52" t="str">
        <f t="array" ref="G1405">IF(B1405="","",IFERROR(XLOOKUP(B1405,DATA!$B$4:$B$2103,DATA!$L$4:$L$2103,"",0,1),""))</f>
        <v>UND</v>
      </c>
      <c r="H1405" s="52">
        <f t="array" ref="H1405">IF(B1405="","",IFERROR(XLOOKUP(B1405,DATA!$B$4:$B$2103,DATA!$E$4:$E$2103,0,0,1),0))</f>
        <v>0</v>
      </c>
      <c r="I1405" s="53">
        <f t="array" ref="I1405">IF(B1405="","",IFERROR(XLOOKUP(B1405,DATA!$B$4:$B$2103,DATA!$F$4:$F$2103,0,0,1),0))</f>
        <v>5831</v>
      </c>
      <c r="J1405" s="53">
        <f t="shared" si="1"/>
        <v>0</v>
      </c>
      <c r="K1405" s="52">
        <f t="array" ref="K1405">IF(B1405="","",IFERROR(XLOOKUP(B1405,DATA!$B$4:$B$2103,DATA!$N$4:$N$2103,0,0,1),0))</f>
        <v>10</v>
      </c>
      <c r="L1405" s="86">
        <f t="shared" si="2"/>
        <v>0.02739726027</v>
      </c>
      <c r="M1405" s="52">
        <f t="array" ref="M1405">IF(B1405="","",IFERROR(XLOOKUP(B1405,DATA!$B$4:$B$2103,DATA!$P$4:$P$2103,0,0,1),0))</f>
        <v>0</v>
      </c>
      <c r="N1405" s="52">
        <f t="shared" si="3"/>
        <v>0</v>
      </c>
      <c r="O1405" s="52">
        <f t="shared" si="4"/>
        <v>0</v>
      </c>
      <c r="P1405" s="52">
        <f t="shared" si="5"/>
        <v>0</v>
      </c>
      <c r="Q1405" s="52" t="str">
        <f t="shared" si="6"/>
        <v>CRITICO</v>
      </c>
      <c r="R1405" s="52" t="str">
        <f t="shared" si="7"/>
        <v>PEDIR INMEDIATAMENTE</v>
      </c>
      <c r="S1405" s="52">
        <f t="shared" si="8"/>
        <v>0</v>
      </c>
      <c r="T1405" s="53">
        <f t="shared" si="9"/>
        <v>0</v>
      </c>
      <c r="U1405" s="52" t="str">
        <f t="array" ref="U1405">IF(B1405="","",IFERROR(XLOOKUP(B1405,DATA!$B$4:$B$2103,DATA!$M$4:$M$2103,"",0,1),""))</f>
        <v>C</v>
      </c>
      <c r="V1405" s="52" t="str">
        <f t="array" ref="V1405">IF(B1405="","",IFERROR(XLOOKUP(B1405,DATA!$B$4:$B$2103,DATA!$X$4:$X$2103,"",0,1),""))</f>
        <v>SU01E0102</v>
      </c>
      <c r="W1405" s="52" t="str">
        <f t="array" ref="W1405">IF(B1405="","",IFERROR(XLOOKUP(B1405,DATA!$B$4:$B$2103,DATA!$H$4:$H$2103,"",0,1),""))</f>
        <v>CARROCERIA</v>
      </c>
      <c r="X1405" s="52" t="str">
        <f t="shared" si="10"/>
        <v>4-BAJA</v>
      </c>
      <c r="Y1405" s="87">
        <f t="shared" si="11"/>
        <v>10.01405</v>
      </c>
      <c r="Z1405" s="52">
        <f t="shared" si="12"/>
        <v>80120190</v>
      </c>
    </row>
    <row r="1406" ht="15.75" customHeight="1">
      <c r="B1406" s="47">
        <f>IF(DATA!B1406="","",DATA!B1406)</f>
        <v>80120191</v>
      </c>
      <c r="C1406" s="47" t="str">
        <f t="array" ref="C1406">IF(B1406="","",IFERROR(XLOOKUP(B1406,DATA!$B$4:$B$2103,DATA!$D$4:$D$2103,"",0,1),""))</f>
        <v/>
      </c>
      <c r="D1406" s="47" t="str">
        <f t="array" ref="D1406">IF(B1406="","",IFERROR(XLOOKUP(B1406,DATA!$B$4:$B$2103,DATA!$C$4:$C$2103,"",0,1),""))</f>
        <v>AVISO VENT LAT IZQ NUMERO 1</v>
      </c>
      <c r="E1406" s="47">
        <f t="array" ref="E1406">IF(B1406="","",IFERROR(XLOOKUP(B1406,DATA!$B$4:$B$2103,DATA!$W$4:$W$2103,"",0,1),""))</f>
        <v>830129239</v>
      </c>
      <c r="F1406" s="47" t="str">
        <f t="array" ref="F1406">IF(B1406="","",IFERROR(XLOOKUP(E1406,PROVEEDORES!$A$2:$A$200,PROVEEDORES!$B$2:$B$200,"NO ENCONTRADO",0,1),""))</f>
        <v>INDUSTRIAS GRAFICAS Y TERMOPLASTICAS SAS</v>
      </c>
      <c r="G1406" s="47" t="str">
        <f t="array" ref="G1406">IF(B1406="","",IFERROR(XLOOKUP(B1406,DATA!$B$4:$B$2103,DATA!$L$4:$L$2103,"",0,1),""))</f>
        <v>UND</v>
      </c>
      <c r="H1406" s="47">
        <f t="array" ref="H1406">IF(B1406="","",IFERROR(XLOOKUP(B1406,DATA!$B$4:$B$2103,DATA!$E$4:$E$2103,0,0,1),0))</f>
        <v>0</v>
      </c>
      <c r="I1406" s="48">
        <f t="array" ref="I1406">IF(B1406="","",IFERROR(XLOOKUP(B1406,DATA!$B$4:$B$2103,DATA!$F$4:$F$2103,0,0,1),0))</f>
        <v>2737</v>
      </c>
      <c r="J1406" s="48">
        <f t="shared" si="1"/>
        <v>0</v>
      </c>
      <c r="K1406" s="47">
        <f t="array" ref="K1406">IF(B1406="","",IFERROR(XLOOKUP(B1406,DATA!$B$4:$B$2103,DATA!$N$4:$N$2103,0,0,1),0))</f>
        <v>3</v>
      </c>
      <c r="L1406" s="85">
        <f t="shared" si="2"/>
        <v>0.008219178082</v>
      </c>
      <c r="M1406" s="47">
        <f t="array" ref="M1406">IF(B1406="","",IFERROR(XLOOKUP(B1406,DATA!$B$4:$B$2103,DATA!$P$4:$P$2103,0,0,1),0))</f>
        <v>0</v>
      </c>
      <c r="N1406" s="47">
        <f t="shared" si="3"/>
        <v>0</v>
      </c>
      <c r="O1406" s="47">
        <f t="shared" si="4"/>
        <v>0</v>
      </c>
      <c r="P1406" s="47">
        <f t="shared" si="5"/>
        <v>0</v>
      </c>
      <c r="Q1406" s="47" t="str">
        <f t="shared" si="6"/>
        <v>CRITICO</v>
      </c>
      <c r="R1406" s="47" t="str">
        <f t="shared" si="7"/>
        <v>PEDIR INMEDIATAMENTE</v>
      </c>
      <c r="S1406" s="47">
        <f t="shared" si="8"/>
        <v>0</v>
      </c>
      <c r="T1406" s="48">
        <f t="shared" si="9"/>
        <v>0</v>
      </c>
      <c r="U1406" s="47" t="str">
        <f t="array" ref="U1406">IF(B1406="","",IFERROR(XLOOKUP(B1406,DATA!$B$4:$B$2103,DATA!$M$4:$M$2103,"",0,1),""))</f>
        <v>A</v>
      </c>
      <c r="V1406" s="47" t="str">
        <f t="array" ref="V1406">IF(B1406="","",IFERROR(XLOOKUP(B1406,DATA!$B$4:$B$2103,DATA!$X$4:$X$2103,"",0,1),""))</f>
        <v>SU01D0302</v>
      </c>
      <c r="W1406" s="47" t="str">
        <f t="array" ref="W1406">IF(B1406="","",IFERROR(XLOOKUP(B1406,DATA!$B$4:$B$2103,DATA!$H$4:$H$2103,"",0,1),""))</f>
        <v>CARROCERIA</v>
      </c>
      <c r="X1406" s="47" t="str">
        <f t="shared" si="10"/>
        <v>1-MAXIMA</v>
      </c>
      <c r="Y1406" s="65">
        <f t="shared" si="11"/>
        <v>3.01406</v>
      </c>
      <c r="Z1406" s="47">
        <f t="shared" si="12"/>
        <v>80120191</v>
      </c>
    </row>
    <row r="1407" ht="15.75" customHeight="1">
      <c r="B1407" s="52">
        <f>IF(DATA!B1407="","",DATA!B1407)</f>
        <v>80120192</v>
      </c>
      <c r="C1407" s="52" t="str">
        <f t="array" ref="C1407">IF(B1407="","",IFERROR(XLOOKUP(B1407,DATA!$B$4:$B$2103,DATA!$D$4:$D$2103,"",0,1),""))</f>
        <v/>
      </c>
      <c r="D1407" s="52" t="str">
        <f t="array" ref="D1407">IF(B1407="","",IFERROR(XLOOKUP(B1407,DATA!$B$4:$B$2103,DATA!$C$4:$C$2103,"",0,1),""))</f>
        <v>AVISO VENT LAT IZQ NUMERO 2</v>
      </c>
      <c r="E1407" s="52">
        <f t="array" ref="E1407">IF(B1407="","",IFERROR(XLOOKUP(B1407,DATA!$B$4:$B$2103,DATA!$W$4:$W$2103,"",0,1),""))</f>
        <v>830129239</v>
      </c>
      <c r="F1407" s="52" t="str">
        <f t="array" ref="F1407">IF(B1407="","",IFERROR(XLOOKUP(E1407,PROVEEDORES!$A$2:$A$200,PROVEEDORES!$B$2:$B$200,"NO ENCONTRADO",0,1),""))</f>
        <v>INDUSTRIAS GRAFICAS Y TERMOPLASTICAS SAS</v>
      </c>
      <c r="G1407" s="52" t="str">
        <f t="array" ref="G1407">IF(B1407="","",IFERROR(XLOOKUP(B1407,DATA!$B$4:$B$2103,DATA!$L$4:$L$2103,"",0,1),""))</f>
        <v>UND</v>
      </c>
      <c r="H1407" s="52">
        <f t="array" ref="H1407">IF(B1407="","",IFERROR(XLOOKUP(B1407,DATA!$B$4:$B$2103,DATA!$E$4:$E$2103,0,0,1),0))</f>
        <v>2</v>
      </c>
      <c r="I1407" s="53">
        <f t="array" ref="I1407">IF(B1407="","",IFERROR(XLOOKUP(B1407,DATA!$B$4:$B$2103,DATA!$F$4:$F$2103,0,0,1),0))</f>
        <v>2737</v>
      </c>
      <c r="J1407" s="53">
        <f t="shared" si="1"/>
        <v>5474</v>
      </c>
      <c r="K1407" s="52">
        <f t="array" ref="K1407">IF(B1407="","",IFERROR(XLOOKUP(B1407,DATA!$B$4:$B$2103,DATA!$N$4:$N$2103,0,0,1),0))</f>
        <v>1</v>
      </c>
      <c r="L1407" s="86">
        <f t="shared" si="2"/>
        <v>0.002739726027</v>
      </c>
      <c r="M1407" s="52">
        <f t="array" ref="M1407">IF(B1407="","",IFERROR(XLOOKUP(B1407,DATA!$B$4:$B$2103,DATA!$P$4:$P$2103,0,0,1),0))</f>
        <v>0</v>
      </c>
      <c r="N1407" s="52">
        <f t="shared" si="3"/>
        <v>0</v>
      </c>
      <c r="O1407" s="52">
        <f t="shared" si="4"/>
        <v>0</v>
      </c>
      <c r="P1407" s="52">
        <f t="shared" si="5"/>
        <v>730</v>
      </c>
      <c r="Q1407" s="52" t="str">
        <f t="shared" si="6"/>
        <v>EXCESO</v>
      </c>
      <c r="R1407" s="52" t="str">
        <f t="shared" si="7"/>
        <v>EVALUAR REDUCCION</v>
      </c>
      <c r="S1407" s="52">
        <f t="shared" si="8"/>
        <v>0</v>
      </c>
      <c r="T1407" s="53">
        <f t="shared" si="9"/>
        <v>0</v>
      </c>
      <c r="U1407" s="52" t="str">
        <f t="array" ref="U1407">IF(B1407="","",IFERROR(XLOOKUP(B1407,DATA!$B$4:$B$2103,DATA!$M$4:$M$2103,"",0,1),""))</f>
        <v>A</v>
      </c>
      <c r="V1407" s="52" t="str">
        <f t="array" ref="V1407">IF(B1407="","",IFERROR(XLOOKUP(B1407,DATA!$B$4:$B$2103,DATA!$X$4:$X$2103,"",0,1),""))</f>
        <v>SU01D0302</v>
      </c>
      <c r="W1407" s="52" t="str">
        <f t="array" ref="W1407">IF(B1407="","",IFERROR(XLOOKUP(B1407,DATA!$B$4:$B$2103,DATA!$H$4:$H$2103,"",0,1),""))</f>
        <v>CARROCERIA</v>
      </c>
      <c r="X1407" s="52" t="str">
        <f t="shared" si="10"/>
        <v>2-ALTA</v>
      </c>
      <c r="Y1407" s="87" t="str">
        <f t="shared" si="11"/>
        <v/>
      </c>
      <c r="Z1407" s="52" t="str">
        <f t="shared" si="12"/>
        <v/>
      </c>
    </row>
    <row r="1408" ht="15.75" customHeight="1">
      <c r="B1408" s="47">
        <f>IF(DATA!B1408="","",DATA!B1408)</f>
        <v>80120193</v>
      </c>
      <c r="C1408" s="47" t="str">
        <f t="array" ref="C1408">IF(B1408="","",IFERROR(XLOOKUP(B1408,DATA!$B$4:$B$2103,DATA!$D$4:$D$2103,"",0,1),""))</f>
        <v/>
      </c>
      <c r="D1408" s="47" t="str">
        <f t="array" ref="D1408">IF(B1408="","",IFERROR(XLOOKUP(B1408,DATA!$B$4:$B$2103,DATA!$C$4:$C$2103,"",0,1),""))</f>
        <v>AVISO VENT LAT IZQ NUMERO 3</v>
      </c>
      <c r="E1408" s="47">
        <f t="array" ref="E1408">IF(B1408="","",IFERROR(XLOOKUP(B1408,DATA!$B$4:$B$2103,DATA!$W$4:$W$2103,"",0,1),""))</f>
        <v>830129239</v>
      </c>
      <c r="F1408" s="47" t="str">
        <f t="array" ref="F1408">IF(B1408="","",IFERROR(XLOOKUP(E1408,PROVEEDORES!$A$2:$A$200,PROVEEDORES!$B$2:$B$200,"NO ENCONTRADO",0,1),""))</f>
        <v>INDUSTRIAS GRAFICAS Y TERMOPLASTICAS SAS</v>
      </c>
      <c r="G1408" s="47" t="str">
        <f t="array" ref="G1408">IF(B1408="","",IFERROR(XLOOKUP(B1408,DATA!$B$4:$B$2103,DATA!$L$4:$L$2103,"",0,1),""))</f>
        <v>UND</v>
      </c>
      <c r="H1408" s="47">
        <f t="array" ref="H1408">IF(B1408="","",IFERROR(XLOOKUP(B1408,DATA!$B$4:$B$2103,DATA!$E$4:$E$2103,0,0,1),0))</f>
        <v>3</v>
      </c>
      <c r="I1408" s="48">
        <f t="array" ref="I1408">IF(B1408="","",IFERROR(XLOOKUP(B1408,DATA!$B$4:$B$2103,DATA!$F$4:$F$2103,0,0,1),0))</f>
        <v>2737</v>
      </c>
      <c r="J1408" s="48">
        <f t="shared" si="1"/>
        <v>8211</v>
      </c>
      <c r="K1408" s="47">
        <f t="array" ref="K1408">IF(B1408="","",IFERROR(XLOOKUP(B1408,DATA!$B$4:$B$2103,DATA!$N$4:$N$2103,0,0,1),0))</f>
        <v>0</v>
      </c>
      <c r="L1408" s="85">
        <f t="shared" si="2"/>
        <v>0</v>
      </c>
      <c r="M1408" s="47">
        <f t="array" ref="M1408">IF(B1408="","",IFERROR(XLOOKUP(B1408,DATA!$B$4:$B$2103,DATA!$P$4:$P$2103,0,0,1),0))</f>
        <v>0</v>
      </c>
      <c r="N1408" s="47">
        <f t="shared" si="3"/>
        <v>0</v>
      </c>
      <c r="O1408" s="47">
        <f t="shared" si="4"/>
        <v>0</v>
      </c>
      <c r="P1408" s="47" t="str">
        <f t="shared" si="5"/>
        <v/>
      </c>
      <c r="Q1408" s="47" t="str">
        <f t="shared" si="6"/>
        <v>EXCESO</v>
      </c>
      <c r="R1408" s="47" t="str">
        <f t="shared" si="7"/>
        <v>EVALUAR REDUCCION</v>
      </c>
      <c r="S1408" s="47">
        <f t="shared" si="8"/>
        <v>0</v>
      </c>
      <c r="T1408" s="48">
        <f t="shared" si="9"/>
        <v>0</v>
      </c>
      <c r="U1408" s="47" t="str">
        <f t="array" ref="U1408">IF(B1408="","",IFERROR(XLOOKUP(B1408,DATA!$B$4:$B$2103,DATA!$M$4:$M$2103,"",0,1),""))</f>
        <v>A</v>
      </c>
      <c r="V1408" s="47" t="str">
        <f t="array" ref="V1408">IF(B1408="","",IFERROR(XLOOKUP(B1408,DATA!$B$4:$B$2103,DATA!$X$4:$X$2103,"",0,1),""))</f>
        <v>SU01D0302</v>
      </c>
      <c r="W1408" s="47" t="str">
        <f t="array" ref="W1408">IF(B1408="","",IFERROR(XLOOKUP(B1408,DATA!$B$4:$B$2103,DATA!$H$4:$H$2103,"",0,1),""))</f>
        <v>CARROCERIA</v>
      </c>
      <c r="X1408" s="47" t="str">
        <f t="shared" si="10"/>
        <v>2-ALTA</v>
      </c>
      <c r="Y1408" s="65" t="str">
        <f t="shared" si="11"/>
        <v/>
      </c>
      <c r="Z1408" s="47" t="str">
        <f t="shared" si="12"/>
        <v/>
      </c>
    </row>
    <row r="1409" ht="15.75" customHeight="1">
      <c r="B1409" s="52">
        <f>IF(DATA!B1409="","",DATA!B1409)</f>
        <v>80120194</v>
      </c>
      <c r="C1409" s="52" t="str">
        <f t="array" ref="C1409">IF(B1409="","",IFERROR(XLOOKUP(B1409,DATA!$B$4:$B$2103,DATA!$D$4:$D$2103,"",0,1),""))</f>
        <v/>
      </c>
      <c r="D1409" s="52" t="str">
        <f t="array" ref="D1409">IF(B1409="","",IFERROR(XLOOKUP(B1409,DATA!$B$4:$B$2103,DATA!$C$4:$C$2103,"",0,1),""))</f>
        <v>AVISO VENT LAT IZQ NUMERO 4</v>
      </c>
      <c r="E1409" s="52">
        <f t="array" ref="E1409">IF(B1409="","",IFERROR(XLOOKUP(B1409,DATA!$B$4:$B$2103,DATA!$W$4:$W$2103,"",0,1),""))</f>
        <v>830129239</v>
      </c>
      <c r="F1409" s="52" t="str">
        <f t="array" ref="F1409">IF(B1409="","",IFERROR(XLOOKUP(E1409,PROVEEDORES!$A$2:$A$200,PROVEEDORES!$B$2:$B$200,"NO ENCONTRADO",0,1),""))</f>
        <v>INDUSTRIAS GRAFICAS Y TERMOPLASTICAS SAS</v>
      </c>
      <c r="G1409" s="52" t="str">
        <f t="array" ref="G1409">IF(B1409="","",IFERROR(XLOOKUP(B1409,DATA!$B$4:$B$2103,DATA!$L$4:$L$2103,"",0,1),""))</f>
        <v>UND</v>
      </c>
      <c r="H1409" s="52">
        <f t="array" ref="H1409">IF(B1409="","",IFERROR(XLOOKUP(B1409,DATA!$B$4:$B$2103,DATA!$E$4:$E$2103,0,0,1),0))</f>
        <v>2</v>
      </c>
      <c r="I1409" s="53">
        <f t="array" ref="I1409">IF(B1409="","",IFERROR(XLOOKUP(B1409,DATA!$B$4:$B$2103,DATA!$F$4:$F$2103,0,0,1),0))</f>
        <v>2737</v>
      </c>
      <c r="J1409" s="53">
        <f t="shared" si="1"/>
        <v>5474</v>
      </c>
      <c r="K1409" s="52">
        <f t="array" ref="K1409">IF(B1409="","",IFERROR(XLOOKUP(B1409,DATA!$B$4:$B$2103,DATA!$N$4:$N$2103,0,0,1),0))</f>
        <v>1</v>
      </c>
      <c r="L1409" s="86">
        <f t="shared" si="2"/>
        <v>0.002739726027</v>
      </c>
      <c r="M1409" s="52">
        <f t="array" ref="M1409">IF(B1409="","",IFERROR(XLOOKUP(B1409,DATA!$B$4:$B$2103,DATA!$P$4:$P$2103,0,0,1),0))</f>
        <v>0</v>
      </c>
      <c r="N1409" s="52">
        <f t="shared" si="3"/>
        <v>0</v>
      </c>
      <c r="O1409" s="52">
        <f t="shared" si="4"/>
        <v>0</v>
      </c>
      <c r="P1409" s="52">
        <f t="shared" si="5"/>
        <v>730</v>
      </c>
      <c r="Q1409" s="52" t="str">
        <f t="shared" si="6"/>
        <v>EXCESO</v>
      </c>
      <c r="R1409" s="52" t="str">
        <f t="shared" si="7"/>
        <v>EVALUAR REDUCCION</v>
      </c>
      <c r="S1409" s="52">
        <f t="shared" si="8"/>
        <v>0</v>
      </c>
      <c r="T1409" s="53">
        <f t="shared" si="9"/>
        <v>0</v>
      </c>
      <c r="U1409" s="52" t="str">
        <f t="array" ref="U1409">IF(B1409="","",IFERROR(XLOOKUP(B1409,DATA!$B$4:$B$2103,DATA!$M$4:$M$2103,"",0,1),""))</f>
        <v>A</v>
      </c>
      <c r="V1409" s="52" t="str">
        <f t="array" ref="V1409">IF(B1409="","",IFERROR(XLOOKUP(B1409,DATA!$B$4:$B$2103,DATA!$X$4:$X$2103,"",0,1),""))</f>
        <v>SU01D0302</v>
      </c>
      <c r="W1409" s="52" t="str">
        <f t="array" ref="W1409">IF(B1409="","",IFERROR(XLOOKUP(B1409,DATA!$B$4:$B$2103,DATA!$H$4:$H$2103,"",0,1),""))</f>
        <v>CARROCERIA</v>
      </c>
      <c r="X1409" s="52" t="str">
        <f t="shared" si="10"/>
        <v>2-ALTA</v>
      </c>
      <c r="Y1409" s="87" t="str">
        <f t="shared" si="11"/>
        <v/>
      </c>
      <c r="Z1409" s="52" t="str">
        <f t="shared" si="12"/>
        <v/>
      </c>
    </row>
    <row r="1410" ht="15.75" customHeight="1">
      <c r="B1410" s="47">
        <f>IF(DATA!B1410="","",DATA!B1410)</f>
        <v>80120195</v>
      </c>
      <c r="C1410" s="47" t="str">
        <f t="array" ref="C1410">IF(B1410="","",IFERROR(XLOOKUP(B1410,DATA!$B$4:$B$2103,DATA!$D$4:$D$2103,"",0,1),""))</f>
        <v/>
      </c>
      <c r="D1410" s="47" t="str">
        <f t="array" ref="D1410">IF(B1410="","",IFERROR(XLOOKUP(B1410,DATA!$B$4:$B$2103,DATA!$C$4:$C$2103,"",0,1),""))</f>
        <v>AVISO VENT LAT IZQ NUMERO 5</v>
      </c>
      <c r="E1410" s="47">
        <f t="array" ref="E1410">IF(B1410="","",IFERROR(XLOOKUP(B1410,DATA!$B$4:$B$2103,DATA!$W$4:$W$2103,"",0,1),""))</f>
        <v>830129239</v>
      </c>
      <c r="F1410" s="47" t="str">
        <f t="array" ref="F1410">IF(B1410="","",IFERROR(XLOOKUP(E1410,PROVEEDORES!$A$2:$A$200,PROVEEDORES!$B$2:$B$200,"NO ENCONTRADO",0,1),""))</f>
        <v>INDUSTRIAS GRAFICAS Y TERMOPLASTICAS SAS</v>
      </c>
      <c r="G1410" s="47" t="str">
        <f t="array" ref="G1410">IF(B1410="","",IFERROR(XLOOKUP(B1410,DATA!$B$4:$B$2103,DATA!$L$4:$L$2103,"",0,1),""))</f>
        <v>UND</v>
      </c>
      <c r="H1410" s="47">
        <f t="array" ref="H1410">IF(B1410="","",IFERROR(XLOOKUP(B1410,DATA!$B$4:$B$2103,DATA!$E$4:$E$2103,0,0,1),0))</f>
        <v>2</v>
      </c>
      <c r="I1410" s="48">
        <f t="array" ref="I1410">IF(B1410="","",IFERROR(XLOOKUP(B1410,DATA!$B$4:$B$2103,DATA!$F$4:$F$2103,0,0,1),0))</f>
        <v>2737</v>
      </c>
      <c r="J1410" s="48">
        <f t="shared" si="1"/>
        <v>5474</v>
      </c>
      <c r="K1410" s="47">
        <f t="array" ref="K1410">IF(B1410="","",IFERROR(XLOOKUP(B1410,DATA!$B$4:$B$2103,DATA!$N$4:$N$2103,0,0,1),0))</f>
        <v>1</v>
      </c>
      <c r="L1410" s="85">
        <f t="shared" si="2"/>
        <v>0.002739726027</v>
      </c>
      <c r="M1410" s="47">
        <f t="array" ref="M1410">IF(B1410="","",IFERROR(XLOOKUP(B1410,DATA!$B$4:$B$2103,DATA!$P$4:$P$2103,0,0,1),0))</f>
        <v>0</v>
      </c>
      <c r="N1410" s="47">
        <f t="shared" si="3"/>
        <v>0</v>
      </c>
      <c r="O1410" s="47">
        <f t="shared" si="4"/>
        <v>0</v>
      </c>
      <c r="P1410" s="47">
        <f t="shared" si="5"/>
        <v>730</v>
      </c>
      <c r="Q1410" s="47" t="str">
        <f t="shared" si="6"/>
        <v>EXCESO</v>
      </c>
      <c r="R1410" s="47" t="str">
        <f t="shared" si="7"/>
        <v>EVALUAR REDUCCION</v>
      </c>
      <c r="S1410" s="47">
        <f t="shared" si="8"/>
        <v>0</v>
      </c>
      <c r="T1410" s="48">
        <f t="shared" si="9"/>
        <v>0</v>
      </c>
      <c r="U1410" s="47" t="str">
        <f t="array" ref="U1410">IF(B1410="","",IFERROR(XLOOKUP(B1410,DATA!$B$4:$B$2103,DATA!$M$4:$M$2103,"",0,1),""))</f>
        <v>A</v>
      </c>
      <c r="V1410" s="47" t="str">
        <f t="array" ref="V1410">IF(B1410="","",IFERROR(XLOOKUP(B1410,DATA!$B$4:$B$2103,DATA!$X$4:$X$2103,"",0,1),""))</f>
        <v>SU01D0302</v>
      </c>
      <c r="W1410" s="47" t="str">
        <f t="array" ref="W1410">IF(B1410="","",IFERROR(XLOOKUP(B1410,DATA!$B$4:$B$2103,DATA!$H$4:$H$2103,"",0,1),""))</f>
        <v>CARROCERIA</v>
      </c>
      <c r="X1410" s="47" t="str">
        <f t="shared" si="10"/>
        <v>2-ALTA</v>
      </c>
      <c r="Y1410" s="65" t="str">
        <f t="shared" si="11"/>
        <v/>
      </c>
      <c r="Z1410" s="47" t="str">
        <f t="shared" si="12"/>
        <v/>
      </c>
    </row>
    <row r="1411" ht="15.75" customHeight="1">
      <c r="B1411" s="52">
        <f>IF(DATA!B1411="","",DATA!B1411)</f>
        <v>80120196</v>
      </c>
      <c r="C1411" s="52" t="str">
        <f t="array" ref="C1411">IF(B1411="","",IFERROR(XLOOKUP(B1411,DATA!$B$4:$B$2103,DATA!$D$4:$D$2103,"",0,1),""))</f>
        <v/>
      </c>
      <c r="D1411" s="52" t="str">
        <f t="array" ref="D1411">IF(B1411="","",IFERROR(XLOOKUP(B1411,DATA!$B$4:$B$2103,DATA!$C$4:$C$2103,"",0,1),""))</f>
        <v>AVISO VENT LAT IZQ NUMERO 6 Y 9</v>
      </c>
      <c r="E1411" s="52">
        <f t="array" ref="E1411">IF(B1411="","",IFERROR(XLOOKUP(B1411,DATA!$B$4:$B$2103,DATA!$W$4:$W$2103,"",0,1),""))</f>
        <v>830129239</v>
      </c>
      <c r="F1411" s="52" t="str">
        <f t="array" ref="F1411">IF(B1411="","",IFERROR(XLOOKUP(E1411,PROVEEDORES!$A$2:$A$200,PROVEEDORES!$B$2:$B$200,"NO ENCONTRADO",0,1),""))</f>
        <v>INDUSTRIAS GRAFICAS Y TERMOPLASTICAS SAS</v>
      </c>
      <c r="G1411" s="52" t="str">
        <f t="array" ref="G1411">IF(B1411="","",IFERROR(XLOOKUP(B1411,DATA!$B$4:$B$2103,DATA!$L$4:$L$2103,"",0,1),""))</f>
        <v>UND</v>
      </c>
      <c r="H1411" s="52">
        <f t="array" ref="H1411">IF(B1411="","",IFERROR(XLOOKUP(B1411,DATA!$B$4:$B$2103,DATA!$E$4:$E$2103,0,0,1),0))</f>
        <v>4</v>
      </c>
      <c r="I1411" s="53">
        <f t="array" ref="I1411">IF(B1411="","",IFERROR(XLOOKUP(B1411,DATA!$B$4:$B$2103,DATA!$F$4:$F$2103,0,0,1),0))</f>
        <v>2737</v>
      </c>
      <c r="J1411" s="53">
        <f t="shared" si="1"/>
        <v>10948</v>
      </c>
      <c r="K1411" s="52">
        <f t="array" ref="K1411">IF(B1411="","",IFERROR(XLOOKUP(B1411,DATA!$B$4:$B$2103,DATA!$N$4:$N$2103,0,0,1),0))</f>
        <v>2</v>
      </c>
      <c r="L1411" s="86">
        <f t="shared" si="2"/>
        <v>0.005479452055</v>
      </c>
      <c r="M1411" s="52">
        <f t="array" ref="M1411">IF(B1411="","",IFERROR(XLOOKUP(B1411,DATA!$B$4:$B$2103,DATA!$P$4:$P$2103,0,0,1),0))</f>
        <v>0</v>
      </c>
      <c r="N1411" s="52">
        <f t="shared" si="3"/>
        <v>0</v>
      </c>
      <c r="O1411" s="52">
        <f t="shared" si="4"/>
        <v>0</v>
      </c>
      <c r="P1411" s="52">
        <f t="shared" si="5"/>
        <v>730</v>
      </c>
      <c r="Q1411" s="52" t="str">
        <f t="shared" si="6"/>
        <v>EXCESO</v>
      </c>
      <c r="R1411" s="52" t="str">
        <f t="shared" si="7"/>
        <v>EVALUAR REDUCCION</v>
      </c>
      <c r="S1411" s="52">
        <f t="shared" si="8"/>
        <v>0</v>
      </c>
      <c r="T1411" s="53">
        <f t="shared" si="9"/>
        <v>0</v>
      </c>
      <c r="U1411" s="52" t="str">
        <f t="array" ref="U1411">IF(B1411="","",IFERROR(XLOOKUP(B1411,DATA!$B$4:$B$2103,DATA!$M$4:$M$2103,"",0,1),""))</f>
        <v>A</v>
      </c>
      <c r="V1411" s="52" t="str">
        <f t="array" ref="V1411">IF(B1411="","",IFERROR(XLOOKUP(B1411,DATA!$B$4:$B$2103,DATA!$X$4:$X$2103,"",0,1),""))</f>
        <v>SU01D0302</v>
      </c>
      <c r="W1411" s="52" t="str">
        <f t="array" ref="W1411">IF(B1411="","",IFERROR(XLOOKUP(B1411,DATA!$B$4:$B$2103,DATA!$H$4:$H$2103,"",0,1),""))</f>
        <v>CARROCERIA</v>
      </c>
      <c r="X1411" s="52" t="str">
        <f t="shared" si="10"/>
        <v>2-ALTA</v>
      </c>
      <c r="Y1411" s="87" t="str">
        <f t="shared" si="11"/>
        <v/>
      </c>
      <c r="Z1411" s="52" t="str">
        <f t="shared" si="12"/>
        <v/>
      </c>
    </row>
    <row r="1412" ht="15.75" customHeight="1">
      <c r="B1412" s="47">
        <f>IF(DATA!B1412="","",DATA!B1412)</f>
        <v>80120197</v>
      </c>
      <c r="C1412" s="47" t="str">
        <f t="array" ref="C1412">IF(B1412="","",IFERROR(XLOOKUP(B1412,DATA!$B$4:$B$2103,DATA!$D$4:$D$2103,"",0,1),""))</f>
        <v/>
      </c>
      <c r="D1412" s="47" t="str">
        <f t="array" ref="D1412">IF(B1412="","",IFERROR(XLOOKUP(B1412,DATA!$B$4:$B$2103,DATA!$C$4:$C$2103,"",0,1),""))</f>
        <v>AVISO VENT LAT IZQ NUMERO 7</v>
      </c>
      <c r="E1412" s="47">
        <f t="array" ref="E1412">IF(B1412="","",IFERROR(XLOOKUP(B1412,DATA!$B$4:$B$2103,DATA!$W$4:$W$2103,"",0,1),""))</f>
        <v>830129239</v>
      </c>
      <c r="F1412" s="47" t="str">
        <f t="array" ref="F1412">IF(B1412="","",IFERROR(XLOOKUP(E1412,PROVEEDORES!$A$2:$A$200,PROVEEDORES!$B$2:$B$200,"NO ENCONTRADO",0,1),""))</f>
        <v>INDUSTRIAS GRAFICAS Y TERMOPLASTICAS SAS</v>
      </c>
      <c r="G1412" s="47" t="str">
        <f t="array" ref="G1412">IF(B1412="","",IFERROR(XLOOKUP(B1412,DATA!$B$4:$B$2103,DATA!$L$4:$L$2103,"",0,1),""))</f>
        <v>UND</v>
      </c>
      <c r="H1412" s="47">
        <f t="array" ref="H1412">IF(B1412="","",IFERROR(XLOOKUP(B1412,DATA!$B$4:$B$2103,DATA!$E$4:$E$2103,0,0,1),0))</f>
        <v>1</v>
      </c>
      <c r="I1412" s="48">
        <f t="array" ref="I1412">IF(B1412="","",IFERROR(XLOOKUP(B1412,DATA!$B$4:$B$2103,DATA!$F$4:$F$2103,0,0,1),0))</f>
        <v>2737</v>
      </c>
      <c r="J1412" s="48">
        <f t="shared" si="1"/>
        <v>2737</v>
      </c>
      <c r="K1412" s="47">
        <f t="array" ref="K1412">IF(B1412="","",IFERROR(XLOOKUP(B1412,DATA!$B$4:$B$2103,DATA!$N$4:$N$2103,0,0,1),0))</f>
        <v>2</v>
      </c>
      <c r="L1412" s="85">
        <f t="shared" si="2"/>
        <v>0.005479452055</v>
      </c>
      <c r="M1412" s="47">
        <f t="array" ref="M1412">IF(B1412="","",IFERROR(XLOOKUP(B1412,DATA!$B$4:$B$2103,DATA!$P$4:$P$2103,0,0,1),0))</f>
        <v>0</v>
      </c>
      <c r="N1412" s="47">
        <f t="shared" si="3"/>
        <v>0</v>
      </c>
      <c r="O1412" s="47">
        <f t="shared" si="4"/>
        <v>0</v>
      </c>
      <c r="P1412" s="47">
        <f t="shared" si="5"/>
        <v>183</v>
      </c>
      <c r="Q1412" s="47" t="str">
        <f t="shared" si="6"/>
        <v>EXCESO</v>
      </c>
      <c r="R1412" s="47" t="str">
        <f t="shared" si="7"/>
        <v>EVALUAR REDUCCION</v>
      </c>
      <c r="S1412" s="47">
        <f t="shared" si="8"/>
        <v>0</v>
      </c>
      <c r="T1412" s="48">
        <f t="shared" si="9"/>
        <v>0</v>
      </c>
      <c r="U1412" s="47" t="str">
        <f t="array" ref="U1412">IF(B1412="","",IFERROR(XLOOKUP(B1412,DATA!$B$4:$B$2103,DATA!$M$4:$M$2103,"",0,1),""))</f>
        <v>A</v>
      </c>
      <c r="V1412" s="47" t="str">
        <f t="array" ref="V1412">IF(B1412="","",IFERROR(XLOOKUP(B1412,DATA!$B$4:$B$2103,DATA!$X$4:$X$2103,"",0,1),""))</f>
        <v>SU01D0302</v>
      </c>
      <c r="W1412" s="47" t="str">
        <f t="array" ref="W1412">IF(B1412="","",IFERROR(XLOOKUP(B1412,DATA!$B$4:$B$2103,DATA!$H$4:$H$2103,"",0,1),""))</f>
        <v>CARROCERIA</v>
      </c>
      <c r="X1412" s="47" t="str">
        <f t="shared" si="10"/>
        <v>2-ALTA</v>
      </c>
      <c r="Y1412" s="65" t="str">
        <f t="shared" si="11"/>
        <v/>
      </c>
      <c r="Z1412" s="47" t="str">
        <f t="shared" si="12"/>
        <v/>
      </c>
    </row>
    <row r="1413" ht="15.75" customHeight="1">
      <c r="B1413" s="52">
        <f>IF(DATA!B1413="","",DATA!B1413)</f>
        <v>80120198</v>
      </c>
      <c r="C1413" s="52" t="str">
        <f t="array" ref="C1413">IF(B1413="","",IFERROR(XLOOKUP(B1413,DATA!$B$4:$B$2103,DATA!$D$4:$D$2103,"",0,1),""))</f>
        <v/>
      </c>
      <c r="D1413" s="52" t="str">
        <f t="array" ref="D1413">IF(B1413="","",IFERROR(XLOOKUP(B1413,DATA!$B$4:$B$2103,DATA!$C$4:$C$2103,"",0,1),""))</f>
        <v>AVISO VENT LAT IZQ NUMERO 8</v>
      </c>
      <c r="E1413" s="52">
        <f t="array" ref="E1413">IF(B1413="","",IFERROR(XLOOKUP(B1413,DATA!$B$4:$B$2103,DATA!$W$4:$W$2103,"",0,1),""))</f>
        <v>830129239</v>
      </c>
      <c r="F1413" s="52" t="str">
        <f t="array" ref="F1413">IF(B1413="","",IFERROR(XLOOKUP(E1413,PROVEEDORES!$A$2:$A$200,PROVEEDORES!$B$2:$B$200,"NO ENCONTRADO",0,1),""))</f>
        <v>INDUSTRIAS GRAFICAS Y TERMOPLASTICAS SAS</v>
      </c>
      <c r="G1413" s="52" t="str">
        <f t="array" ref="G1413">IF(B1413="","",IFERROR(XLOOKUP(B1413,DATA!$B$4:$B$2103,DATA!$L$4:$L$2103,"",0,1),""))</f>
        <v>UND</v>
      </c>
      <c r="H1413" s="52">
        <f t="array" ref="H1413">IF(B1413="","",IFERROR(XLOOKUP(B1413,DATA!$B$4:$B$2103,DATA!$E$4:$E$2103,0,0,1),0))</f>
        <v>3</v>
      </c>
      <c r="I1413" s="53">
        <f t="array" ref="I1413">IF(B1413="","",IFERROR(XLOOKUP(B1413,DATA!$B$4:$B$2103,DATA!$F$4:$F$2103,0,0,1),0))</f>
        <v>2737</v>
      </c>
      <c r="J1413" s="53">
        <f t="shared" si="1"/>
        <v>8211</v>
      </c>
      <c r="K1413" s="52">
        <f t="array" ref="K1413">IF(B1413="","",IFERROR(XLOOKUP(B1413,DATA!$B$4:$B$2103,DATA!$N$4:$N$2103,0,0,1),0))</f>
        <v>0</v>
      </c>
      <c r="L1413" s="86">
        <f t="shared" si="2"/>
        <v>0</v>
      </c>
      <c r="M1413" s="52">
        <f t="array" ref="M1413">IF(B1413="","",IFERROR(XLOOKUP(B1413,DATA!$B$4:$B$2103,DATA!$P$4:$P$2103,0,0,1),0))</f>
        <v>0</v>
      </c>
      <c r="N1413" s="52">
        <f t="shared" si="3"/>
        <v>0</v>
      </c>
      <c r="O1413" s="52">
        <f t="shared" si="4"/>
        <v>0</v>
      </c>
      <c r="P1413" s="52" t="str">
        <f t="shared" si="5"/>
        <v/>
      </c>
      <c r="Q1413" s="52" t="str">
        <f t="shared" si="6"/>
        <v>EXCESO</v>
      </c>
      <c r="R1413" s="52" t="str">
        <f t="shared" si="7"/>
        <v>EVALUAR REDUCCION</v>
      </c>
      <c r="S1413" s="52">
        <f t="shared" si="8"/>
        <v>0</v>
      </c>
      <c r="T1413" s="53">
        <f t="shared" si="9"/>
        <v>0</v>
      </c>
      <c r="U1413" s="52" t="str">
        <f t="array" ref="U1413">IF(B1413="","",IFERROR(XLOOKUP(B1413,DATA!$B$4:$B$2103,DATA!$M$4:$M$2103,"",0,1),""))</f>
        <v>A</v>
      </c>
      <c r="V1413" s="52" t="str">
        <f t="array" ref="V1413">IF(B1413="","",IFERROR(XLOOKUP(B1413,DATA!$B$4:$B$2103,DATA!$X$4:$X$2103,"",0,1),""))</f>
        <v>SU01D0302</v>
      </c>
      <c r="W1413" s="52" t="str">
        <f t="array" ref="W1413">IF(B1413="","",IFERROR(XLOOKUP(B1413,DATA!$B$4:$B$2103,DATA!$H$4:$H$2103,"",0,1),""))</f>
        <v>CARROCERIA</v>
      </c>
      <c r="X1413" s="52" t="str">
        <f t="shared" si="10"/>
        <v>2-ALTA</v>
      </c>
      <c r="Y1413" s="87" t="str">
        <f t="shared" si="11"/>
        <v/>
      </c>
      <c r="Z1413" s="52" t="str">
        <f t="shared" si="12"/>
        <v/>
      </c>
    </row>
    <row r="1414" ht="15.75" customHeight="1">
      <c r="B1414" s="47">
        <f>IF(DATA!B1414="","",DATA!B1414)</f>
        <v>80120199</v>
      </c>
      <c r="C1414" s="47" t="str">
        <f t="array" ref="C1414">IF(B1414="","",IFERROR(XLOOKUP(B1414,DATA!$B$4:$B$2103,DATA!$D$4:$D$2103,"",0,1),""))</f>
        <v/>
      </c>
      <c r="D1414" s="47" t="str">
        <f t="array" ref="D1414">IF(B1414="","",IFERROR(XLOOKUP(B1414,DATA!$B$4:$B$2103,DATA!$C$4:$C$2103,"",0,1),""))</f>
        <v>AVISO VENT LAT IZQ NUMERO 0</v>
      </c>
      <c r="E1414" s="47">
        <f t="array" ref="E1414">IF(B1414="","",IFERROR(XLOOKUP(B1414,DATA!$B$4:$B$2103,DATA!$W$4:$W$2103,"",0,1),""))</f>
        <v>830129239</v>
      </c>
      <c r="F1414" s="47" t="str">
        <f t="array" ref="F1414">IF(B1414="","",IFERROR(XLOOKUP(E1414,PROVEEDORES!$A$2:$A$200,PROVEEDORES!$B$2:$B$200,"NO ENCONTRADO",0,1),""))</f>
        <v>INDUSTRIAS GRAFICAS Y TERMOPLASTICAS SAS</v>
      </c>
      <c r="G1414" s="47" t="str">
        <f t="array" ref="G1414">IF(B1414="","",IFERROR(XLOOKUP(B1414,DATA!$B$4:$B$2103,DATA!$L$4:$L$2103,"",0,1),""))</f>
        <v>UND</v>
      </c>
      <c r="H1414" s="47">
        <f t="array" ref="H1414">IF(B1414="","",IFERROR(XLOOKUP(B1414,DATA!$B$4:$B$2103,DATA!$E$4:$E$2103,0,0,1),0))</f>
        <v>1</v>
      </c>
      <c r="I1414" s="48">
        <f t="array" ref="I1414">IF(B1414="","",IFERROR(XLOOKUP(B1414,DATA!$B$4:$B$2103,DATA!$F$4:$F$2103,0,0,1),0))</f>
        <v>2737</v>
      </c>
      <c r="J1414" s="48">
        <f t="shared" si="1"/>
        <v>2737</v>
      </c>
      <c r="K1414" s="47">
        <f t="array" ref="K1414">IF(B1414="","",IFERROR(XLOOKUP(B1414,DATA!$B$4:$B$2103,DATA!$N$4:$N$2103,0,0,1),0))</f>
        <v>2</v>
      </c>
      <c r="L1414" s="85">
        <f t="shared" si="2"/>
        <v>0.005479452055</v>
      </c>
      <c r="M1414" s="47">
        <f t="array" ref="M1414">IF(B1414="","",IFERROR(XLOOKUP(B1414,DATA!$B$4:$B$2103,DATA!$P$4:$P$2103,0,0,1),0))</f>
        <v>0</v>
      </c>
      <c r="N1414" s="47">
        <f t="shared" si="3"/>
        <v>0</v>
      </c>
      <c r="O1414" s="47">
        <f t="shared" si="4"/>
        <v>0</v>
      </c>
      <c r="P1414" s="47">
        <f t="shared" si="5"/>
        <v>183</v>
      </c>
      <c r="Q1414" s="47" t="str">
        <f t="shared" si="6"/>
        <v>EXCESO</v>
      </c>
      <c r="R1414" s="47" t="str">
        <f t="shared" si="7"/>
        <v>EVALUAR REDUCCION</v>
      </c>
      <c r="S1414" s="47">
        <f t="shared" si="8"/>
        <v>0</v>
      </c>
      <c r="T1414" s="48">
        <f t="shared" si="9"/>
        <v>0</v>
      </c>
      <c r="U1414" s="47" t="str">
        <f t="array" ref="U1414">IF(B1414="","",IFERROR(XLOOKUP(B1414,DATA!$B$4:$B$2103,DATA!$M$4:$M$2103,"",0,1),""))</f>
        <v>A</v>
      </c>
      <c r="V1414" s="47" t="str">
        <f t="array" ref="V1414">IF(B1414="","",IFERROR(XLOOKUP(B1414,DATA!$B$4:$B$2103,DATA!$X$4:$X$2103,"",0,1),""))</f>
        <v>SU01D0302</v>
      </c>
      <c r="W1414" s="47" t="str">
        <f t="array" ref="W1414">IF(B1414="","",IFERROR(XLOOKUP(B1414,DATA!$B$4:$B$2103,DATA!$H$4:$H$2103,"",0,1),""))</f>
        <v>CARROCERIA</v>
      </c>
      <c r="X1414" s="47" t="str">
        <f t="shared" si="10"/>
        <v>2-ALTA</v>
      </c>
      <c r="Y1414" s="65" t="str">
        <f t="shared" si="11"/>
        <v/>
      </c>
      <c r="Z1414" s="47" t="str">
        <f t="shared" si="12"/>
        <v/>
      </c>
    </row>
    <row r="1415" ht="15.75" customHeight="1">
      <c r="B1415" s="52">
        <f>IF(DATA!B1415="","",DATA!B1415)</f>
        <v>80120200</v>
      </c>
      <c r="C1415" s="52" t="str">
        <f t="array" ref="C1415">IF(B1415="","",IFERROR(XLOOKUP(B1415,DATA!$B$4:$B$2103,DATA!$D$4:$D$2103,"",0,1),""))</f>
        <v/>
      </c>
      <c r="D1415" s="52" t="str">
        <f t="array" ref="D1415">IF(B1415="","",IFERROR(XLOOKUP(B1415,DATA!$B$4:$B$2103,DATA!$C$4:$C$2103,"",0,1),""))</f>
        <v>AVISO VENT LAT IZQ SOMOS U S.A.S.</v>
      </c>
      <c r="E1415" s="52">
        <f t="array" ref="E1415">IF(B1415="","",IFERROR(XLOOKUP(B1415,DATA!$B$4:$B$2103,DATA!$W$4:$W$2103,"",0,1),""))</f>
        <v>830129239</v>
      </c>
      <c r="F1415" s="52" t="str">
        <f t="array" ref="F1415">IF(B1415="","",IFERROR(XLOOKUP(E1415,PROVEEDORES!$A$2:$A$200,PROVEEDORES!$B$2:$B$200,"NO ENCONTRADO",0,1),""))</f>
        <v>INDUSTRIAS GRAFICAS Y TERMOPLASTICAS SAS</v>
      </c>
      <c r="G1415" s="52" t="str">
        <f t="array" ref="G1415">IF(B1415="","",IFERROR(XLOOKUP(B1415,DATA!$B$4:$B$2103,DATA!$L$4:$L$2103,"",0,1),""))</f>
        <v>UND</v>
      </c>
      <c r="H1415" s="52">
        <f t="array" ref="H1415">IF(B1415="","",IFERROR(XLOOKUP(B1415,DATA!$B$4:$B$2103,DATA!$E$4:$E$2103,0,0,1),0))</f>
        <v>0</v>
      </c>
      <c r="I1415" s="53">
        <f t="array" ref="I1415">IF(B1415="","",IFERROR(XLOOKUP(B1415,DATA!$B$4:$B$2103,DATA!$F$4:$F$2103,0,0,1),0))</f>
        <v>2737</v>
      </c>
      <c r="J1415" s="53">
        <f t="shared" si="1"/>
        <v>0</v>
      </c>
      <c r="K1415" s="52">
        <f t="array" ref="K1415">IF(B1415="","",IFERROR(XLOOKUP(B1415,DATA!$B$4:$B$2103,DATA!$N$4:$N$2103,0,0,1),0))</f>
        <v>3</v>
      </c>
      <c r="L1415" s="86">
        <f t="shared" si="2"/>
        <v>0.008219178082</v>
      </c>
      <c r="M1415" s="52">
        <f t="array" ref="M1415">IF(B1415="","",IFERROR(XLOOKUP(B1415,DATA!$B$4:$B$2103,DATA!$P$4:$P$2103,0,0,1),0))</f>
        <v>0</v>
      </c>
      <c r="N1415" s="52">
        <f t="shared" si="3"/>
        <v>0</v>
      </c>
      <c r="O1415" s="52">
        <f t="shared" si="4"/>
        <v>0</v>
      </c>
      <c r="P1415" s="52">
        <f t="shared" si="5"/>
        <v>0</v>
      </c>
      <c r="Q1415" s="52" t="str">
        <f t="shared" si="6"/>
        <v>CRITICO</v>
      </c>
      <c r="R1415" s="52" t="str">
        <f t="shared" si="7"/>
        <v>PEDIR INMEDIATAMENTE</v>
      </c>
      <c r="S1415" s="52">
        <f t="shared" si="8"/>
        <v>0</v>
      </c>
      <c r="T1415" s="53">
        <f t="shared" si="9"/>
        <v>0</v>
      </c>
      <c r="U1415" s="52" t="str">
        <f t="array" ref="U1415">IF(B1415="","",IFERROR(XLOOKUP(B1415,DATA!$B$4:$B$2103,DATA!$M$4:$M$2103,"",0,1),""))</f>
        <v>A</v>
      </c>
      <c r="V1415" s="52" t="str">
        <f t="array" ref="V1415">IF(B1415="","",IFERROR(XLOOKUP(B1415,DATA!$B$4:$B$2103,DATA!$X$4:$X$2103,"",0,1),""))</f>
        <v>SU01D0302</v>
      </c>
      <c r="W1415" s="52" t="str">
        <f t="array" ref="W1415">IF(B1415="","",IFERROR(XLOOKUP(B1415,DATA!$B$4:$B$2103,DATA!$H$4:$H$2103,"",0,1),""))</f>
        <v>CARROCERIA</v>
      </c>
      <c r="X1415" s="52" t="str">
        <f t="shared" si="10"/>
        <v>1-MAXIMA</v>
      </c>
      <c r="Y1415" s="87">
        <f t="shared" si="11"/>
        <v>3.01415</v>
      </c>
      <c r="Z1415" s="52">
        <f t="shared" si="12"/>
        <v>80120200</v>
      </c>
    </row>
    <row r="1416" ht="15.75" customHeight="1">
      <c r="B1416" s="47">
        <f>IF(DATA!B1416="","",DATA!B1416)</f>
        <v>80120201</v>
      </c>
      <c r="C1416" s="47" t="str">
        <f t="array" ref="C1416">IF(B1416="","",IFERROR(XLOOKUP(B1416,DATA!$B$4:$B$2103,DATA!$D$4:$D$2103,"",0,1),""))</f>
        <v/>
      </c>
      <c r="D1416" s="47" t="str">
        <f t="array" ref="D1416">IF(B1416="","",IFERROR(XLOOKUP(B1416,DATA!$B$4:$B$2103,DATA!$C$4:$C$2103,"",0,1),""))</f>
        <v>AVISO VENT LAT IZQ LETRA U</v>
      </c>
      <c r="E1416" s="47">
        <f t="array" ref="E1416">IF(B1416="","",IFERROR(XLOOKUP(B1416,DATA!$B$4:$B$2103,DATA!$W$4:$W$2103,"",0,1),""))</f>
        <v>830129239</v>
      </c>
      <c r="F1416" s="47" t="str">
        <f t="array" ref="F1416">IF(B1416="","",IFERROR(XLOOKUP(E1416,PROVEEDORES!$A$2:$A$200,PROVEEDORES!$B$2:$B$200,"NO ENCONTRADO",0,1),""))</f>
        <v>INDUSTRIAS GRAFICAS Y TERMOPLASTICAS SAS</v>
      </c>
      <c r="G1416" s="47" t="str">
        <f t="array" ref="G1416">IF(B1416="","",IFERROR(XLOOKUP(B1416,DATA!$B$4:$B$2103,DATA!$L$4:$L$2103,"",0,1),""))</f>
        <v>UND</v>
      </c>
      <c r="H1416" s="47">
        <f t="array" ref="H1416">IF(B1416="","",IFERROR(XLOOKUP(B1416,DATA!$B$4:$B$2103,DATA!$E$4:$E$2103,0,0,1),0))</f>
        <v>0</v>
      </c>
      <c r="I1416" s="48">
        <f t="array" ref="I1416">IF(B1416="","",IFERROR(XLOOKUP(B1416,DATA!$B$4:$B$2103,DATA!$F$4:$F$2103,0,0,1),0))</f>
        <v>2737</v>
      </c>
      <c r="J1416" s="48">
        <f t="shared" si="1"/>
        <v>0</v>
      </c>
      <c r="K1416" s="47">
        <f t="array" ref="K1416">IF(B1416="","",IFERROR(XLOOKUP(B1416,DATA!$B$4:$B$2103,DATA!$N$4:$N$2103,0,0,1),0))</f>
        <v>3</v>
      </c>
      <c r="L1416" s="85">
        <f t="shared" si="2"/>
        <v>0.008219178082</v>
      </c>
      <c r="M1416" s="47">
        <f t="array" ref="M1416">IF(B1416="","",IFERROR(XLOOKUP(B1416,DATA!$B$4:$B$2103,DATA!$P$4:$P$2103,0,0,1),0))</f>
        <v>0</v>
      </c>
      <c r="N1416" s="47">
        <f t="shared" si="3"/>
        <v>0</v>
      </c>
      <c r="O1416" s="47">
        <f t="shared" si="4"/>
        <v>0</v>
      </c>
      <c r="P1416" s="47">
        <f t="shared" si="5"/>
        <v>0</v>
      </c>
      <c r="Q1416" s="47" t="str">
        <f t="shared" si="6"/>
        <v>CRITICO</v>
      </c>
      <c r="R1416" s="47" t="str">
        <f t="shared" si="7"/>
        <v>PEDIR INMEDIATAMENTE</v>
      </c>
      <c r="S1416" s="47">
        <f t="shared" si="8"/>
        <v>0</v>
      </c>
      <c r="T1416" s="48">
        <f t="shared" si="9"/>
        <v>0</v>
      </c>
      <c r="U1416" s="47" t="str">
        <f t="array" ref="U1416">IF(B1416="","",IFERROR(XLOOKUP(B1416,DATA!$B$4:$B$2103,DATA!$M$4:$M$2103,"",0,1),""))</f>
        <v>A</v>
      </c>
      <c r="V1416" s="47" t="str">
        <f t="array" ref="V1416">IF(B1416="","",IFERROR(XLOOKUP(B1416,DATA!$B$4:$B$2103,DATA!$X$4:$X$2103,"",0,1),""))</f>
        <v>SU01D0302</v>
      </c>
      <c r="W1416" s="47" t="str">
        <f t="array" ref="W1416">IF(B1416="","",IFERROR(XLOOKUP(B1416,DATA!$B$4:$B$2103,DATA!$H$4:$H$2103,"",0,1),""))</f>
        <v>CARROCERIA</v>
      </c>
      <c r="X1416" s="47" t="str">
        <f t="shared" si="10"/>
        <v>1-MAXIMA</v>
      </c>
      <c r="Y1416" s="65">
        <f t="shared" si="11"/>
        <v>3.01416</v>
      </c>
      <c r="Z1416" s="47">
        <f t="shared" si="12"/>
        <v>80120201</v>
      </c>
    </row>
    <row r="1417" ht="15.75" customHeight="1">
      <c r="B1417" s="52">
        <f>IF(DATA!B1417="","",DATA!B1417)</f>
        <v>8012123</v>
      </c>
      <c r="C1417" s="52">
        <f t="array" ref="C1417">IF(B1417="","",IFERROR(XLOOKUP(B1417,DATA!$B$4:$B$2103,DATA!$D$4:$D$2103,"",0,1),""))</f>
        <v>11334875</v>
      </c>
      <c r="D1417" s="52" t="str">
        <f t="array" ref="D1417">IF(B1417="","",IFERROR(XLOOKUP(B1417,DATA!$B$4:$B$2103,DATA!$C$4:$C$2103,"",0,1),""))</f>
        <v>LAMINA DE ACABAMIENTO REVESTIMIENTO LATERAL TRASERO</v>
      </c>
      <c r="E1417" s="52">
        <f t="array" ref="E1417">IF(B1417="","",IFERROR(XLOOKUP(B1417,DATA!$B$4:$B$2103,DATA!$W$4:$W$2103,"",0,1),""))</f>
        <v>900603232</v>
      </c>
      <c r="F1417" s="52" t="str">
        <f t="array" ref="F1417">IF(B1417="","",IFERROR(XLOOKUP(E1417,PROVEEDORES!$A$2:$A$200,PROVEEDORES!$B$2:$B$200,"NO ENCONTRADO",0,1),""))</f>
        <v>COMERCIALIZADORA DE AUTOPARTES E INDUSTRIAL UNIVERSAL SAS</v>
      </c>
      <c r="G1417" s="52" t="str">
        <f t="array" ref="G1417">IF(B1417="","",IFERROR(XLOOKUP(B1417,DATA!$B$4:$B$2103,DATA!$L$4:$L$2103,"",0,1),""))</f>
        <v>UND</v>
      </c>
      <c r="H1417" s="52">
        <f t="array" ref="H1417">IF(B1417="","",IFERROR(XLOOKUP(B1417,DATA!$B$4:$B$2103,DATA!$E$4:$E$2103,0,0,1),0))</f>
        <v>0</v>
      </c>
      <c r="I1417" s="53">
        <f t="array" ref="I1417">IF(B1417="","",IFERROR(XLOOKUP(B1417,DATA!$B$4:$B$2103,DATA!$F$4:$F$2103,0,0,1),0))</f>
        <v>20024.13</v>
      </c>
      <c r="J1417" s="53">
        <f t="shared" si="1"/>
        <v>0</v>
      </c>
      <c r="K1417" s="52">
        <f t="array" ref="K1417">IF(B1417="","",IFERROR(XLOOKUP(B1417,DATA!$B$4:$B$2103,DATA!$N$4:$N$2103,0,0,1),0))</f>
        <v>149</v>
      </c>
      <c r="L1417" s="86">
        <f t="shared" si="2"/>
        <v>0.4082191781</v>
      </c>
      <c r="M1417" s="52">
        <f t="array" ref="M1417">IF(B1417="","",IFERROR(XLOOKUP(B1417,DATA!$B$4:$B$2103,DATA!$P$4:$P$2103,0,0,1),0))</f>
        <v>0</v>
      </c>
      <c r="N1417" s="52">
        <f t="shared" si="3"/>
        <v>1</v>
      </c>
      <c r="O1417" s="52">
        <f t="shared" si="4"/>
        <v>4</v>
      </c>
      <c r="P1417" s="52">
        <f t="shared" si="5"/>
        <v>0</v>
      </c>
      <c r="Q1417" s="52" t="str">
        <f t="shared" si="6"/>
        <v>CRITICO</v>
      </c>
      <c r="R1417" s="52" t="str">
        <f t="shared" si="7"/>
        <v>PEDIR INMEDIATAMENTE</v>
      </c>
      <c r="S1417" s="52">
        <f t="shared" si="8"/>
        <v>4</v>
      </c>
      <c r="T1417" s="53">
        <f t="shared" si="9"/>
        <v>80096.52</v>
      </c>
      <c r="U1417" s="52" t="str">
        <f t="array" ref="U1417">IF(B1417="","",IFERROR(XLOOKUP(B1417,DATA!$B$4:$B$2103,DATA!$M$4:$M$2103,"",0,1),""))</f>
        <v>A</v>
      </c>
      <c r="V1417" s="52" t="str">
        <f t="array" ref="V1417">IF(B1417="","",IFERROR(XLOOKUP(B1417,DATA!$B$4:$B$2103,DATA!$X$4:$X$2103,"",0,1),""))</f>
        <v>SU01B0111</v>
      </c>
      <c r="W1417" s="52" t="str">
        <f t="array" ref="W1417">IF(B1417="","",IFERROR(XLOOKUP(B1417,DATA!$B$4:$B$2103,DATA!$H$4:$H$2103,"",0,1),""))</f>
        <v>CARROCERIA</v>
      </c>
      <c r="X1417" s="52" t="str">
        <f t="shared" si="10"/>
        <v>1-MAXIMA</v>
      </c>
      <c r="Y1417" s="87">
        <f t="shared" si="11"/>
        <v>149.01417</v>
      </c>
      <c r="Z1417" s="52">
        <f t="shared" si="12"/>
        <v>8012123</v>
      </c>
    </row>
    <row r="1418" ht="15.75" customHeight="1">
      <c r="B1418" s="47">
        <f>IF(DATA!B1418="","",DATA!B1418)</f>
        <v>80130004</v>
      </c>
      <c r="C1418" s="47">
        <f t="array" ref="C1418">IF(B1418="","",IFERROR(XLOOKUP(B1418,DATA!$B$4:$B$2103,DATA!$D$4:$D$2103,"",0,1),""))</f>
        <v>11375135</v>
      </c>
      <c r="D1418" s="47" t="str">
        <f t="array" ref="D1418">IF(B1418="","",IFERROR(XLOOKUP(B1418,DATA!$B$4:$B$2103,DATA!$C$4:$C$2103,"",0,1),""))</f>
        <v>CAUCHO TARAFLEX AMARILLO</v>
      </c>
      <c r="E1418" s="47">
        <f t="array" ref="E1418">IF(B1418="","",IFERROR(XLOOKUP(B1418,DATA!$B$4:$B$2103,DATA!$W$4:$W$2103,"",0,1),""))</f>
        <v>900603232</v>
      </c>
      <c r="F1418" s="47" t="str">
        <f t="array" ref="F1418">IF(B1418="","",IFERROR(XLOOKUP(E1418,PROVEEDORES!$A$2:$A$200,PROVEEDORES!$B$2:$B$200,"NO ENCONTRADO",0,1),""))</f>
        <v>COMERCIALIZADORA DE AUTOPARTES E INDUSTRIAL UNIVERSAL SAS</v>
      </c>
      <c r="G1418" s="47" t="str">
        <f t="array" ref="G1418">IF(B1418="","",IFERROR(XLOOKUP(B1418,DATA!$B$4:$B$2103,DATA!$L$4:$L$2103,"",0,1),""))</f>
        <v>M</v>
      </c>
      <c r="H1418" s="47">
        <f t="array" ref="H1418">IF(B1418="","",IFERROR(XLOOKUP(B1418,DATA!$B$4:$B$2103,DATA!$E$4:$E$2103,0,0,1),0))</f>
        <v>46.2</v>
      </c>
      <c r="I1418" s="48">
        <f t="array" ref="I1418">IF(B1418="","",IFERROR(XLOOKUP(B1418,DATA!$B$4:$B$2103,DATA!$F$4:$F$2103,0,0,1),0))</f>
        <v>91016.98</v>
      </c>
      <c r="J1418" s="48">
        <f t="shared" si="1"/>
        <v>4204984.476</v>
      </c>
      <c r="K1418" s="47">
        <f t="array" ref="K1418">IF(B1418="","",IFERROR(XLOOKUP(B1418,DATA!$B$4:$B$2103,DATA!$N$4:$N$2103,0,0,1),0))</f>
        <v>1322.3</v>
      </c>
      <c r="L1418" s="85">
        <f t="shared" si="2"/>
        <v>3.622739726</v>
      </c>
      <c r="M1418" s="47">
        <f t="array" ref="M1418">IF(B1418="","",IFERROR(XLOOKUP(B1418,DATA!$B$4:$B$2103,DATA!$P$4:$P$2103,0,0,1),0))</f>
        <v>0</v>
      </c>
      <c r="N1418" s="47">
        <f t="shared" si="3"/>
        <v>13</v>
      </c>
      <c r="O1418" s="47">
        <f t="shared" si="4"/>
        <v>38</v>
      </c>
      <c r="P1418" s="47">
        <f t="shared" si="5"/>
        <v>13</v>
      </c>
      <c r="Q1418" s="47" t="str">
        <f t="shared" si="6"/>
        <v>PRECAUCION</v>
      </c>
      <c r="R1418" s="47" t="str">
        <f t="shared" si="7"/>
        <v>MONITOREAR 48H</v>
      </c>
      <c r="S1418" s="47">
        <f t="shared" si="8"/>
        <v>0</v>
      </c>
      <c r="T1418" s="48">
        <f t="shared" si="9"/>
        <v>0</v>
      </c>
      <c r="U1418" s="47" t="str">
        <f t="array" ref="U1418">IF(B1418="","",IFERROR(XLOOKUP(B1418,DATA!$B$4:$B$2103,DATA!$M$4:$M$2103,"",0,1),""))</f>
        <v>A</v>
      </c>
      <c r="V1418" s="47" t="str">
        <f t="array" ref="V1418">IF(B1418="","",IFERROR(XLOOKUP(B1418,DATA!$B$4:$B$2103,DATA!$X$4:$X$2103,"",0,1),""))</f>
        <v>AREA 2</v>
      </c>
      <c r="W1418" s="47" t="str">
        <f t="array" ref="W1418">IF(B1418="","",IFERROR(XLOOKUP(B1418,DATA!$B$4:$B$2103,DATA!$H$4:$H$2103,"",0,1),""))</f>
        <v>CARROCERIA</v>
      </c>
      <c r="X1418" s="47" t="str">
        <f t="shared" si="10"/>
        <v>2-ALTA</v>
      </c>
      <c r="Y1418" s="65" t="str">
        <f t="shared" si="11"/>
        <v/>
      </c>
      <c r="Z1418" s="47" t="str">
        <f t="shared" si="12"/>
        <v/>
      </c>
    </row>
    <row r="1419" ht="15.75" customHeight="1">
      <c r="B1419" s="52">
        <f>IF(DATA!B1419="","",DATA!B1419)</f>
        <v>80130005</v>
      </c>
      <c r="C1419" s="52">
        <f t="array" ref="C1419">IF(B1419="","",IFERROR(XLOOKUP(B1419,DATA!$B$4:$B$2103,DATA!$D$4:$D$2103,"",0,1),""))</f>
        <v>11375133</v>
      </c>
      <c r="D1419" s="52" t="str">
        <f t="array" ref="D1419">IF(B1419="","",IFERROR(XLOOKUP(B1419,DATA!$B$4:$B$2103,DATA!$C$4:$C$2103,"",0,1),""))</f>
        <v>CAUCHO TARAFLEX GRIS</v>
      </c>
      <c r="E1419" s="52">
        <f t="array" ref="E1419">IF(B1419="","",IFERROR(XLOOKUP(B1419,DATA!$B$4:$B$2103,DATA!$W$4:$W$2103,"",0,1),""))</f>
        <v>830092963</v>
      </c>
      <c r="F1419" s="52" t="str">
        <f t="array" ref="F1419">IF(B1419="","",IFERROR(XLOOKUP(E1419,PROVEEDORES!$A$2:$A$200,PROVEEDORES!$B$2:$B$200,"NO ENCONTRADO",0,1),""))</f>
        <v>SUPERPOLO S.A.S</v>
      </c>
      <c r="G1419" s="52" t="str">
        <f t="array" ref="G1419">IF(B1419="","",IFERROR(XLOOKUP(B1419,DATA!$B$4:$B$2103,DATA!$L$4:$L$2103,"",0,1),""))</f>
        <v>M</v>
      </c>
      <c r="H1419" s="52">
        <f t="array" ref="H1419">IF(B1419="","",IFERROR(XLOOKUP(B1419,DATA!$B$4:$B$2103,DATA!$E$4:$E$2103,0,0,1),0))</f>
        <v>38.5</v>
      </c>
      <c r="I1419" s="53">
        <f t="array" ref="I1419">IF(B1419="","",IFERROR(XLOOKUP(B1419,DATA!$B$4:$B$2103,DATA!$F$4:$F$2103,0,0,1),0))</f>
        <v>95203.1</v>
      </c>
      <c r="J1419" s="53">
        <f t="shared" si="1"/>
        <v>3665319.35</v>
      </c>
      <c r="K1419" s="52">
        <f t="array" ref="K1419">IF(B1419="","",IFERROR(XLOOKUP(B1419,DATA!$B$4:$B$2103,DATA!$N$4:$N$2103,0,0,1),0))</f>
        <v>1698</v>
      </c>
      <c r="L1419" s="86">
        <f t="shared" si="2"/>
        <v>4.652054795</v>
      </c>
      <c r="M1419" s="52">
        <f t="array" ref="M1419">IF(B1419="","",IFERROR(XLOOKUP(B1419,DATA!$B$4:$B$2103,DATA!$P$4:$P$2103,0,0,1),0))</f>
        <v>0</v>
      </c>
      <c r="N1419" s="52">
        <f t="shared" si="3"/>
        <v>16</v>
      </c>
      <c r="O1419" s="52">
        <f t="shared" si="4"/>
        <v>49</v>
      </c>
      <c r="P1419" s="52">
        <f t="shared" si="5"/>
        <v>8</v>
      </c>
      <c r="Q1419" s="52" t="str">
        <f t="shared" si="6"/>
        <v>REORDEN INMEDIATO</v>
      </c>
      <c r="R1419" s="52" t="str">
        <f t="shared" si="7"/>
        <v>GENERAR OC EN 24H</v>
      </c>
      <c r="S1419" s="52">
        <f t="shared" si="8"/>
        <v>10.5</v>
      </c>
      <c r="T1419" s="53">
        <f t="shared" si="9"/>
        <v>999632.55</v>
      </c>
      <c r="U1419" s="52" t="str">
        <f t="array" ref="U1419">IF(B1419="","",IFERROR(XLOOKUP(B1419,DATA!$B$4:$B$2103,DATA!$M$4:$M$2103,"",0,1),""))</f>
        <v>A</v>
      </c>
      <c r="V1419" s="52" t="str">
        <f t="array" ref="V1419">IF(B1419="","",IFERROR(XLOOKUP(B1419,DATA!$B$4:$B$2103,DATA!$X$4:$X$2103,"",0,1),""))</f>
        <v>CO-AREA 2</v>
      </c>
      <c r="W1419" s="52" t="str">
        <f t="array" ref="W1419">IF(B1419="","",IFERROR(XLOOKUP(B1419,DATA!$B$4:$B$2103,DATA!$H$4:$H$2103,"",0,1),""))</f>
        <v>CARROCERIA</v>
      </c>
      <c r="X1419" s="52" t="str">
        <f t="shared" si="10"/>
        <v>2-ALTA</v>
      </c>
      <c r="Y1419" s="87" t="str">
        <f t="shared" si="11"/>
        <v/>
      </c>
      <c r="Z1419" s="52" t="str">
        <f t="shared" si="12"/>
        <v/>
      </c>
    </row>
    <row r="1420" ht="15.75" customHeight="1">
      <c r="B1420" s="47">
        <f>IF(DATA!B1420="","",DATA!B1420)</f>
        <v>80130006</v>
      </c>
      <c r="C1420" s="47">
        <f t="array" ref="C1420">IF(B1420="","",IFERROR(XLOOKUP(B1420,DATA!$B$4:$B$2103,DATA!$D$4:$D$2103,"",0,1),""))</f>
        <v>98130430</v>
      </c>
      <c r="D1420" s="47" t="str">
        <f t="array" ref="D1420">IF(B1420="","",IFERROR(XLOOKUP(B1420,DATA!$B$4:$B$2103,DATA!$C$4:$C$2103,"",0,1),""))</f>
        <v>EMPAQUE DE TAPAS DE INSPECCION</v>
      </c>
      <c r="E1420" s="47">
        <f t="array" ref="E1420">IF(B1420="","",IFERROR(XLOOKUP(B1420,DATA!$B$4:$B$2103,DATA!$W$4:$W$2103,"",0,1),""))</f>
        <v>830092963</v>
      </c>
      <c r="F1420" s="47" t="str">
        <f t="array" ref="F1420">IF(B1420="","",IFERROR(XLOOKUP(E1420,PROVEEDORES!$A$2:$A$200,PROVEEDORES!$B$2:$B$200,"NO ENCONTRADO",0,1),""))</f>
        <v>SUPERPOLO S.A.S</v>
      </c>
      <c r="G1420" s="47" t="str">
        <f t="array" ref="G1420">IF(B1420="","",IFERROR(XLOOKUP(B1420,DATA!$B$4:$B$2103,DATA!$L$4:$L$2103,"",0,1),""))</f>
        <v>M</v>
      </c>
      <c r="H1420" s="47">
        <f t="array" ref="H1420">IF(B1420="","",IFERROR(XLOOKUP(B1420,DATA!$B$4:$B$2103,DATA!$E$4:$E$2103,0,0,1),0))</f>
        <v>0</v>
      </c>
      <c r="I1420" s="48">
        <f t="array" ref="I1420">IF(B1420="","",IFERROR(XLOOKUP(B1420,DATA!$B$4:$B$2103,DATA!$F$4:$F$2103,0,0,1),0))</f>
        <v>0</v>
      </c>
      <c r="J1420" s="48">
        <f t="shared" si="1"/>
        <v>0</v>
      </c>
      <c r="K1420" s="47">
        <f t="array" ref="K1420">IF(B1420="","",IFERROR(XLOOKUP(B1420,DATA!$B$4:$B$2103,DATA!$N$4:$N$2103,0,0,1),0))</f>
        <v>0</v>
      </c>
      <c r="L1420" s="85">
        <f t="shared" si="2"/>
        <v>0</v>
      </c>
      <c r="M1420" s="47">
        <f t="array" ref="M1420">IF(B1420="","",IFERROR(XLOOKUP(B1420,DATA!$B$4:$B$2103,DATA!$P$4:$P$2103,0,0,1),0))</f>
        <v>0</v>
      </c>
      <c r="N1420" s="47">
        <f t="shared" si="3"/>
        <v>0</v>
      </c>
      <c r="O1420" s="47">
        <f t="shared" si="4"/>
        <v>0</v>
      </c>
      <c r="P1420" s="47" t="str">
        <f t="shared" si="5"/>
        <v/>
      </c>
      <c r="Q1420" s="47" t="str">
        <f t="shared" si="6"/>
        <v>CRITICO</v>
      </c>
      <c r="R1420" s="47" t="str">
        <f t="shared" si="7"/>
        <v>PEDIR INMEDIATAMENTE</v>
      </c>
      <c r="S1420" s="47">
        <f t="shared" si="8"/>
        <v>0</v>
      </c>
      <c r="T1420" s="48">
        <f t="shared" si="9"/>
        <v>0</v>
      </c>
      <c r="U1420" s="47" t="str">
        <f t="array" ref="U1420">IF(B1420="","",IFERROR(XLOOKUP(B1420,DATA!$B$4:$B$2103,DATA!$M$4:$M$2103,"",0,1),""))</f>
        <v>C</v>
      </c>
      <c r="V1420" s="47" t="str">
        <f t="array" ref="V1420">IF(B1420="","",IFERROR(XLOOKUP(B1420,DATA!$B$4:$B$2103,DATA!$X$4:$X$2103,"",0,1),""))</f>
        <v>A1</v>
      </c>
      <c r="W1420" s="47" t="str">
        <f t="array" ref="W1420">IF(B1420="","",IFERROR(XLOOKUP(B1420,DATA!$B$4:$B$2103,DATA!$H$4:$H$2103,"",0,1),""))</f>
        <v>CARROCERIA</v>
      </c>
      <c r="X1420" s="47" t="str">
        <f t="shared" si="10"/>
        <v>4-BAJA</v>
      </c>
      <c r="Y1420" s="65" t="str">
        <f t="shared" si="11"/>
        <v/>
      </c>
      <c r="Z1420" s="47">
        <f t="shared" si="12"/>
        <v>80130006</v>
      </c>
    </row>
    <row r="1421" ht="15.75" customHeight="1">
      <c r="B1421" s="52">
        <f>IF(DATA!B1421="","",DATA!B1421)</f>
        <v>80130007</v>
      </c>
      <c r="C1421" s="52">
        <f t="array" ref="C1421">IF(B1421="","",IFERROR(XLOOKUP(B1421,DATA!$B$4:$B$2103,DATA!$D$4:$D$2103,"",0,1),""))</f>
        <v>11384950</v>
      </c>
      <c r="D1421" s="52" t="str">
        <f t="array" ref="D1421">IF(B1421="","",IFERROR(XLOOKUP(B1421,DATA!$B$4:$B$2103,DATA!$C$4:$C$2103,"",0,1),""))</f>
        <v>JUMBOLON</v>
      </c>
      <c r="E1421" s="52">
        <f t="array" ref="E1421">IF(B1421="","",IFERROR(XLOOKUP(B1421,DATA!$B$4:$B$2103,DATA!$W$4:$W$2103,"",0,1),""))</f>
        <v>900603232</v>
      </c>
      <c r="F1421" s="52" t="str">
        <f t="array" ref="F1421">IF(B1421="","",IFERROR(XLOOKUP(E1421,PROVEEDORES!$A$2:$A$200,PROVEEDORES!$B$2:$B$200,"NO ENCONTRADO",0,1),""))</f>
        <v>COMERCIALIZADORA DE AUTOPARTES E INDUSTRIAL UNIVERSAL SAS</v>
      </c>
      <c r="G1421" s="52" t="str">
        <f t="array" ref="G1421">IF(B1421="","",IFERROR(XLOOKUP(B1421,DATA!$B$4:$B$2103,DATA!$L$4:$L$2103,"",0,1),""))</f>
        <v>M</v>
      </c>
      <c r="H1421" s="52">
        <f t="array" ref="H1421">IF(B1421="","",IFERROR(XLOOKUP(B1421,DATA!$B$4:$B$2103,DATA!$E$4:$E$2103,0,0,1),0))</f>
        <v>6</v>
      </c>
      <c r="I1421" s="53">
        <f t="array" ref="I1421">IF(B1421="","",IFERROR(XLOOKUP(B1421,DATA!$B$4:$B$2103,DATA!$F$4:$F$2103,0,0,1),0))</f>
        <v>19099.5</v>
      </c>
      <c r="J1421" s="53">
        <f t="shared" si="1"/>
        <v>114597</v>
      </c>
      <c r="K1421" s="52">
        <f t="array" ref="K1421">IF(B1421="","",IFERROR(XLOOKUP(B1421,DATA!$B$4:$B$2103,DATA!$N$4:$N$2103,0,0,1),0))</f>
        <v>161</v>
      </c>
      <c r="L1421" s="86">
        <f t="shared" si="2"/>
        <v>0.4410958904</v>
      </c>
      <c r="M1421" s="52">
        <f t="array" ref="M1421">IF(B1421="","",IFERROR(XLOOKUP(B1421,DATA!$B$4:$B$2103,DATA!$P$4:$P$2103,0,0,1),0))</f>
        <v>0</v>
      </c>
      <c r="N1421" s="52">
        <f t="shared" si="3"/>
        <v>2</v>
      </c>
      <c r="O1421" s="52">
        <f t="shared" si="4"/>
        <v>5</v>
      </c>
      <c r="P1421" s="52">
        <f t="shared" si="5"/>
        <v>14</v>
      </c>
      <c r="Q1421" s="52" t="str">
        <f t="shared" si="6"/>
        <v>PRECAUCION</v>
      </c>
      <c r="R1421" s="52" t="str">
        <f t="shared" si="7"/>
        <v>MONITOREAR 48H</v>
      </c>
      <c r="S1421" s="52">
        <f t="shared" si="8"/>
        <v>0</v>
      </c>
      <c r="T1421" s="53">
        <f t="shared" si="9"/>
        <v>0</v>
      </c>
      <c r="U1421" s="52" t="str">
        <f t="array" ref="U1421">IF(B1421="","",IFERROR(XLOOKUP(B1421,DATA!$B$4:$B$2103,DATA!$M$4:$M$2103,"",0,1),""))</f>
        <v>A</v>
      </c>
      <c r="V1421" s="52" t="str">
        <f t="array" ref="V1421">IF(B1421="","",IFERROR(XLOOKUP(B1421,DATA!$B$4:$B$2103,DATA!$X$4:$X$2103,"",0,1),""))</f>
        <v>SUCOA0102</v>
      </c>
      <c r="W1421" s="52" t="str">
        <f t="array" ref="W1421">IF(B1421="","",IFERROR(XLOOKUP(B1421,DATA!$B$4:$B$2103,DATA!$H$4:$H$2103,"",0,1),""))</f>
        <v>CARROCERIA</v>
      </c>
      <c r="X1421" s="52" t="str">
        <f t="shared" si="10"/>
        <v>2-ALTA</v>
      </c>
      <c r="Y1421" s="87" t="str">
        <f t="shared" si="11"/>
        <v/>
      </c>
      <c r="Z1421" s="52" t="str">
        <f t="shared" si="12"/>
        <v/>
      </c>
    </row>
    <row r="1422" ht="15.75" customHeight="1">
      <c r="B1422" s="47">
        <f>IF(DATA!B1422="","",DATA!B1422)</f>
        <v>80130008</v>
      </c>
      <c r="C1422" s="47">
        <f t="array" ref="C1422">IF(B1422="","",IFERROR(XLOOKUP(B1422,DATA!$B$4:$B$2103,DATA!$D$4:$D$2103,"",0,1),""))</f>
        <v>10636128</v>
      </c>
      <c r="D1422" s="47" t="str">
        <f t="array" ref="D1422">IF(B1422="","",IFERROR(XLOOKUP(B1422,DATA!$B$4:$B$2103,DATA!$C$4:$C$2103,"",0,1),""))</f>
        <v>MADERA ENCHAPADA TIPO NAVAL</v>
      </c>
      <c r="E1422" s="47">
        <f t="array" ref="E1422">IF(B1422="","",IFERROR(XLOOKUP(B1422,DATA!$B$4:$B$2103,DATA!$W$4:$W$2103,"",0,1),""))</f>
        <v>900603232</v>
      </c>
      <c r="F1422" s="47" t="str">
        <f t="array" ref="F1422">IF(B1422="","",IFERROR(XLOOKUP(E1422,PROVEEDORES!$A$2:$A$200,PROVEEDORES!$B$2:$B$200,"NO ENCONTRADO",0,1),""))</f>
        <v>COMERCIALIZADORA DE AUTOPARTES E INDUSTRIAL UNIVERSAL SAS</v>
      </c>
      <c r="G1422" s="47" t="str">
        <f t="array" ref="G1422">IF(B1422="","",IFERROR(XLOOKUP(B1422,DATA!$B$4:$B$2103,DATA!$L$4:$L$2103,"",0,1),""))</f>
        <v>UND</v>
      </c>
      <c r="H1422" s="47">
        <f t="array" ref="H1422">IF(B1422="","",IFERROR(XLOOKUP(B1422,DATA!$B$4:$B$2103,DATA!$E$4:$E$2103,0,0,1),0))</f>
        <v>2</v>
      </c>
      <c r="I1422" s="48">
        <f t="array" ref="I1422">IF(B1422="","",IFERROR(XLOOKUP(B1422,DATA!$B$4:$B$2103,DATA!$F$4:$F$2103,0,0,1),0))</f>
        <v>309400</v>
      </c>
      <c r="J1422" s="48">
        <f t="shared" si="1"/>
        <v>618800</v>
      </c>
      <c r="K1422" s="47">
        <f t="array" ref="K1422">IF(B1422="","",IFERROR(XLOOKUP(B1422,DATA!$B$4:$B$2103,DATA!$N$4:$N$2103,0,0,1),0))</f>
        <v>243</v>
      </c>
      <c r="L1422" s="85">
        <f t="shared" si="2"/>
        <v>0.6657534247</v>
      </c>
      <c r="M1422" s="47">
        <f t="array" ref="M1422">IF(B1422="","",IFERROR(XLOOKUP(B1422,DATA!$B$4:$B$2103,DATA!$P$4:$P$2103,0,0,1),0))</f>
        <v>0</v>
      </c>
      <c r="N1422" s="47">
        <f t="shared" si="3"/>
        <v>2</v>
      </c>
      <c r="O1422" s="47">
        <f t="shared" si="4"/>
        <v>7</v>
      </c>
      <c r="P1422" s="47">
        <f t="shared" si="5"/>
        <v>3</v>
      </c>
      <c r="Q1422" s="47" t="str">
        <f t="shared" si="6"/>
        <v>REORDEN INMEDIATO</v>
      </c>
      <c r="R1422" s="47" t="str">
        <f t="shared" si="7"/>
        <v>GENERAR OC EN 24H</v>
      </c>
      <c r="S1422" s="47">
        <f t="shared" si="8"/>
        <v>5</v>
      </c>
      <c r="T1422" s="48">
        <f t="shared" si="9"/>
        <v>1547000</v>
      </c>
      <c r="U1422" s="47" t="str">
        <f t="array" ref="U1422">IF(B1422="","",IFERROR(XLOOKUP(B1422,DATA!$B$4:$B$2103,DATA!$M$4:$M$2103,"",0,1),""))</f>
        <v>C</v>
      </c>
      <c r="V1422" s="47" t="str">
        <f t="array" ref="V1422">IF(B1422="","",IFERROR(XLOOKUP(B1422,DATA!$B$4:$B$2103,DATA!$X$4:$X$2103,"",0,1),""))</f>
        <v>CO-AREA 1</v>
      </c>
      <c r="W1422" s="47" t="str">
        <f t="array" ref="W1422">IF(B1422="","",IFERROR(XLOOKUP(B1422,DATA!$B$4:$B$2103,DATA!$H$4:$H$2103,"",0,1),""))</f>
        <v>CARROCERIA</v>
      </c>
      <c r="X1422" s="47" t="str">
        <f t="shared" si="10"/>
        <v>4-BAJA</v>
      </c>
      <c r="Y1422" s="65" t="str">
        <f t="shared" si="11"/>
        <v/>
      </c>
      <c r="Z1422" s="47" t="str">
        <f t="shared" si="12"/>
        <v/>
      </c>
    </row>
    <row r="1423" ht="15.75" customHeight="1">
      <c r="B1423" s="52">
        <f>IF(DATA!B1423="","",DATA!B1423)</f>
        <v>80130009</v>
      </c>
      <c r="C1423" s="52" t="str">
        <f t="array" ref="C1423">IF(B1423="","",IFERROR(XLOOKUP(B1423,DATA!$B$4:$B$2103,DATA!$D$4:$D$2103,"",0,1),""))</f>
        <v>LCSPE0158</v>
      </c>
      <c r="D1423" s="52" t="str">
        <f t="array" ref="D1423">IF(B1423="","",IFERROR(XLOOKUP(B1423,DATA!$B$4:$B$2103,DATA!$C$4:$C$2103,"",0,1),""))</f>
        <v>PEGANTE BOXER MEGASPRAY CANECA X 5 GALONES</v>
      </c>
      <c r="E1423" s="52">
        <f t="array" ref="E1423">IF(B1423="","",IFERROR(XLOOKUP(B1423,DATA!$B$4:$B$2103,DATA!$W$4:$W$2103,"",0,1),""))</f>
        <v>900449648</v>
      </c>
      <c r="F1423" s="52" t="str">
        <f t="array" ref="F1423">IF(B1423="","",IFERROR(XLOOKUP(E1423,PROVEEDORES!$A$2:$A$200,PROVEEDORES!$B$2:$B$200,"NO ENCONTRADO",0,1),""))</f>
        <v>SUMILOGISTICA S.A.S.</v>
      </c>
      <c r="G1423" s="52" t="str">
        <f t="array" ref="G1423">IF(B1423="","",IFERROR(XLOOKUP(B1423,DATA!$B$4:$B$2103,DATA!$L$4:$L$2103,"",0,1),""))</f>
        <v>UND</v>
      </c>
      <c r="H1423" s="52">
        <f t="array" ref="H1423">IF(B1423="","",IFERROR(XLOOKUP(B1423,DATA!$B$4:$B$2103,DATA!$E$4:$E$2103,0,0,1),0))</f>
        <v>3</v>
      </c>
      <c r="I1423" s="53">
        <f t="array" ref="I1423">IF(B1423="","",IFERROR(XLOOKUP(B1423,DATA!$B$4:$B$2103,DATA!$F$4:$F$2103,0,0,1),0))</f>
        <v>399823.3</v>
      </c>
      <c r="J1423" s="53">
        <f t="shared" si="1"/>
        <v>1199469.9</v>
      </c>
      <c r="K1423" s="52">
        <f t="array" ref="K1423">IF(B1423="","",IFERROR(XLOOKUP(B1423,DATA!$B$4:$B$2103,DATA!$N$4:$N$2103,0,0,1),0))</f>
        <v>135</v>
      </c>
      <c r="L1423" s="86">
        <f t="shared" si="2"/>
        <v>0.3698630137</v>
      </c>
      <c r="M1423" s="52">
        <f t="array" ref="M1423">IF(B1423="","",IFERROR(XLOOKUP(B1423,DATA!$B$4:$B$2103,DATA!$P$4:$P$2103,0,0,1),0))</f>
        <v>0</v>
      </c>
      <c r="N1423" s="52">
        <f t="shared" si="3"/>
        <v>1</v>
      </c>
      <c r="O1423" s="52">
        <f t="shared" si="4"/>
        <v>4</v>
      </c>
      <c r="P1423" s="52">
        <f t="shared" si="5"/>
        <v>8</v>
      </c>
      <c r="Q1423" s="52" t="str">
        <f t="shared" si="6"/>
        <v>REORDEN INMEDIATO</v>
      </c>
      <c r="R1423" s="52" t="str">
        <f t="shared" si="7"/>
        <v>GENERAR OC EN 24H</v>
      </c>
      <c r="S1423" s="52">
        <f t="shared" si="8"/>
        <v>1</v>
      </c>
      <c r="T1423" s="53">
        <f t="shared" si="9"/>
        <v>399823.3</v>
      </c>
      <c r="U1423" s="52" t="str">
        <f t="array" ref="U1423">IF(B1423="","",IFERROR(XLOOKUP(B1423,DATA!$B$4:$B$2103,DATA!$M$4:$M$2103,"",0,1),""))</f>
        <v>A</v>
      </c>
      <c r="V1423" s="52" t="str">
        <f t="array" ref="V1423">IF(B1423="","",IFERROR(XLOOKUP(B1423,DATA!$B$4:$B$2103,DATA!$X$4:$X$2103,"",0,1),""))</f>
        <v>SU01F0101</v>
      </c>
      <c r="W1423" s="52" t="str">
        <f t="array" ref="W1423">IF(B1423="","",IFERROR(XLOOKUP(B1423,DATA!$B$4:$B$2103,DATA!$H$4:$H$2103,"",0,1),""))</f>
        <v>CARROCERIA</v>
      </c>
      <c r="X1423" s="52" t="str">
        <f t="shared" si="10"/>
        <v>2-ALTA</v>
      </c>
      <c r="Y1423" s="87" t="str">
        <f t="shared" si="11"/>
        <v/>
      </c>
      <c r="Z1423" s="52" t="str">
        <f t="shared" si="12"/>
        <v/>
      </c>
    </row>
    <row r="1424" ht="15.75" customHeight="1">
      <c r="B1424" s="47">
        <f>IF(DATA!B1424="","",DATA!B1424)</f>
        <v>80130010</v>
      </c>
      <c r="C1424" s="47">
        <f t="array" ref="C1424">IF(B1424="","",IFERROR(XLOOKUP(B1424,DATA!$B$4:$B$2103,DATA!$D$4:$D$2103,"",0,1),""))</f>
        <v>11375131</v>
      </c>
      <c r="D1424" s="47" t="str">
        <f t="array" ref="D1424">IF(B1424="","",IFERROR(XLOOKUP(B1424,DATA!$B$4:$B$2103,DATA!$C$4:$C$2103,"",0,1),""))</f>
        <v>PERFIL PLASTICO AMARILLO</v>
      </c>
      <c r="E1424" s="47">
        <f t="array" ref="E1424">IF(B1424="","",IFERROR(XLOOKUP(B1424,DATA!$B$4:$B$2103,DATA!$W$4:$W$2103,"",0,1),""))</f>
        <v>900340506</v>
      </c>
      <c r="F1424" s="47" t="str">
        <f t="array" ref="F1424">IF(B1424="","",IFERROR(XLOOKUP(E1424,PROVEEDORES!$A$2:$A$200,PROVEEDORES!$B$2:$B$200,"NO ENCONTRADO",0,1),""))</f>
        <v>UNIVERSAL DE PARTES Y REPUESTOS SAS</v>
      </c>
      <c r="G1424" s="47" t="str">
        <f t="array" ref="G1424">IF(B1424="","",IFERROR(XLOOKUP(B1424,DATA!$B$4:$B$2103,DATA!$L$4:$L$2103,"",0,1),""))</f>
        <v>M</v>
      </c>
      <c r="H1424" s="47">
        <f t="array" ref="H1424">IF(B1424="","",IFERROR(XLOOKUP(B1424,DATA!$B$4:$B$2103,DATA!$E$4:$E$2103,0,0,1),0))</f>
        <v>93</v>
      </c>
      <c r="I1424" s="48">
        <f t="array" ref="I1424">IF(B1424="","",IFERROR(XLOOKUP(B1424,DATA!$B$4:$B$2103,DATA!$F$4:$F$2103,0,0,1),0))</f>
        <v>5593</v>
      </c>
      <c r="J1424" s="48">
        <f t="shared" si="1"/>
        <v>520149</v>
      </c>
      <c r="K1424" s="47">
        <f t="array" ref="K1424">IF(B1424="","",IFERROR(XLOOKUP(B1424,DATA!$B$4:$B$2103,DATA!$N$4:$N$2103,0,0,1),0))</f>
        <v>5138</v>
      </c>
      <c r="L1424" s="85">
        <f t="shared" si="2"/>
        <v>14.07671233</v>
      </c>
      <c r="M1424" s="47">
        <f t="array" ref="M1424">IF(B1424="","",IFERROR(XLOOKUP(B1424,DATA!$B$4:$B$2103,DATA!$P$4:$P$2103,0,0,1),0))</f>
        <v>0</v>
      </c>
      <c r="N1424" s="47">
        <f t="shared" si="3"/>
        <v>49</v>
      </c>
      <c r="O1424" s="47">
        <f t="shared" si="4"/>
        <v>148</v>
      </c>
      <c r="P1424" s="47">
        <f t="shared" si="5"/>
        <v>7</v>
      </c>
      <c r="Q1424" s="47" t="str">
        <f t="shared" si="6"/>
        <v>REORDEN INMEDIATO</v>
      </c>
      <c r="R1424" s="47" t="str">
        <f t="shared" si="7"/>
        <v>GENERAR OC EN 24H</v>
      </c>
      <c r="S1424" s="47">
        <f t="shared" si="8"/>
        <v>55</v>
      </c>
      <c r="T1424" s="48">
        <f t="shared" si="9"/>
        <v>307615</v>
      </c>
      <c r="U1424" s="47" t="str">
        <f t="array" ref="U1424">IF(B1424="","",IFERROR(XLOOKUP(B1424,DATA!$B$4:$B$2103,DATA!$M$4:$M$2103,"",0,1),""))</f>
        <v>A</v>
      </c>
      <c r="V1424" s="47" t="str">
        <f t="array" ref="V1424">IF(B1424="","",IFERROR(XLOOKUP(B1424,DATA!$B$4:$B$2103,DATA!$X$4:$X$2103,"",0,1),""))</f>
        <v>SU01B0104</v>
      </c>
      <c r="W1424" s="47" t="str">
        <f t="array" ref="W1424">IF(B1424="","",IFERROR(XLOOKUP(B1424,DATA!$B$4:$B$2103,DATA!$H$4:$H$2103,"",0,1),""))</f>
        <v>CARROCERIA</v>
      </c>
      <c r="X1424" s="47" t="str">
        <f t="shared" si="10"/>
        <v>2-ALTA</v>
      </c>
      <c r="Y1424" s="65" t="str">
        <f t="shared" si="11"/>
        <v/>
      </c>
      <c r="Z1424" s="47" t="str">
        <f t="shared" si="12"/>
        <v/>
      </c>
    </row>
    <row r="1425" ht="15.75" customHeight="1">
      <c r="B1425" s="52">
        <f>IF(DATA!B1425="","",DATA!B1425)</f>
        <v>80130011</v>
      </c>
      <c r="C1425" s="52">
        <f t="array" ref="C1425">IF(B1425="","",IFERROR(XLOOKUP(B1425,DATA!$B$4:$B$2103,DATA!$D$4:$D$2103,"",0,1),""))</f>
        <v>10692889</v>
      </c>
      <c r="D1425" s="52" t="str">
        <f t="array" ref="D1425">IF(B1425="","",IFERROR(XLOOKUP(B1425,DATA!$B$4:$B$2103,DATA!$C$4:$C$2103,"",0,1),""))</f>
        <v>PERFIL REFUERZO PUERTA 3,37*60*6000 MM</v>
      </c>
      <c r="E1425" s="52">
        <f t="array" ref="E1425">IF(B1425="","",IFERROR(XLOOKUP(B1425,DATA!$B$4:$B$2103,DATA!$W$4:$W$2103,"",0,1),""))</f>
        <v>900449648</v>
      </c>
      <c r="F1425" s="52" t="str">
        <f t="array" ref="F1425">IF(B1425="","",IFERROR(XLOOKUP(E1425,PROVEEDORES!$A$2:$A$200,PROVEEDORES!$B$2:$B$200,"NO ENCONTRADO",0,1),""))</f>
        <v>SUMILOGISTICA S.A.S.</v>
      </c>
      <c r="G1425" s="52" t="str">
        <f t="array" ref="G1425">IF(B1425="","",IFERROR(XLOOKUP(B1425,DATA!$B$4:$B$2103,DATA!$L$4:$L$2103,"",0,1),""))</f>
        <v>M</v>
      </c>
      <c r="H1425" s="52">
        <f t="array" ref="H1425">IF(B1425="","",IFERROR(XLOOKUP(B1425,DATA!$B$4:$B$2103,DATA!$E$4:$E$2103,0,0,1),0))</f>
        <v>0</v>
      </c>
      <c r="I1425" s="53">
        <f t="array" ref="I1425">IF(B1425="","",IFERROR(XLOOKUP(B1425,DATA!$B$4:$B$2103,DATA!$F$4:$F$2103,0,0,1),0))</f>
        <v>0</v>
      </c>
      <c r="J1425" s="53">
        <f t="shared" si="1"/>
        <v>0</v>
      </c>
      <c r="K1425" s="52">
        <f t="array" ref="K1425">IF(B1425="","",IFERROR(XLOOKUP(B1425,DATA!$B$4:$B$2103,DATA!$N$4:$N$2103,0,0,1),0))</f>
        <v>0</v>
      </c>
      <c r="L1425" s="86">
        <f t="shared" si="2"/>
        <v>0</v>
      </c>
      <c r="M1425" s="52">
        <f t="array" ref="M1425">IF(B1425="","",IFERROR(XLOOKUP(B1425,DATA!$B$4:$B$2103,DATA!$P$4:$P$2103,0,0,1),0))</f>
        <v>0</v>
      </c>
      <c r="N1425" s="52">
        <f t="shared" si="3"/>
        <v>0</v>
      </c>
      <c r="O1425" s="52">
        <f t="shared" si="4"/>
        <v>0</v>
      </c>
      <c r="P1425" s="52" t="str">
        <f t="shared" si="5"/>
        <v/>
      </c>
      <c r="Q1425" s="52" t="str">
        <f t="shared" si="6"/>
        <v>CRITICO</v>
      </c>
      <c r="R1425" s="52" t="str">
        <f t="shared" si="7"/>
        <v>PEDIR INMEDIATAMENTE</v>
      </c>
      <c r="S1425" s="52">
        <f t="shared" si="8"/>
        <v>0</v>
      </c>
      <c r="T1425" s="53">
        <f t="shared" si="9"/>
        <v>0</v>
      </c>
      <c r="U1425" s="52" t="str">
        <f t="array" ref="U1425">IF(B1425="","",IFERROR(XLOOKUP(B1425,DATA!$B$4:$B$2103,DATA!$M$4:$M$2103,"",0,1),""))</f>
        <v>C</v>
      </c>
      <c r="V1425" s="52" t="str">
        <f t="array" ref="V1425">IF(B1425="","",IFERROR(XLOOKUP(B1425,DATA!$B$4:$B$2103,DATA!$X$4:$X$2103,"",0,1),""))</f>
        <v>A1</v>
      </c>
      <c r="W1425" s="52" t="str">
        <f t="array" ref="W1425">IF(B1425="","",IFERROR(XLOOKUP(B1425,DATA!$B$4:$B$2103,DATA!$H$4:$H$2103,"",0,1),""))</f>
        <v>CARROCERIA</v>
      </c>
      <c r="X1425" s="52" t="str">
        <f t="shared" si="10"/>
        <v>4-BAJA</v>
      </c>
      <c r="Y1425" s="87" t="str">
        <f t="shared" si="11"/>
        <v/>
      </c>
      <c r="Z1425" s="52">
        <f t="shared" si="12"/>
        <v>80130011</v>
      </c>
    </row>
    <row r="1426" ht="15.75" customHeight="1">
      <c r="B1426" s="47">
        <f>IF(DATA!B1426="","",DATA!B1426)</f>
        <v>80130012</v>
      </c>
      <c r="C1426" s="47">
        <f t="array" ref="C1426">IF(B1426="","",IFERROR(XLOOKUP(B1426,DATA!$B$4:$B$2103,DATA!$D$4:$D$2103,"",0,1),""))</f>
        <v>10748753</v>
      </c>
      <c r="D1426" s="47" t="str">
        <f t="array" ref="D1426">IF(B1426="","",IFERROR(XLOOKUP(B1426,DATA!$B$4:$B$2103,DATA!$C$4:$C$2103,"",0,1),""))</f>
        <v>SOLDADURA PVC TRIANGULAR AMARILLA</v>
      </c>
      <c r="E1426" s="47">
        <f t="array" ref="E1426">IF(B1426="","",IFERROR(XLOOKUP(B1426,DATA!$B$4:$B$2103,DATA!$W$4:$W$2103,"",0,1),""))</f>
        <v>900603232</v>
      </c>
      <c r="F1426" s="47" t="str">
        <f t="array" ref="F1426">IF(B1426="","",IFERROR(XLOOKUP(E1426,PROVEEDORES!$A$2:$A$200,PROVEEDORES!$B$2:$B$200,"NO ENCONTRADO",0,1),""))</f>
        <v>COMERCIALIZADORA DE AUTOPARTES E INDUSTRIAL UNIVERSAL SAS</v>
      </c>
      <c r="G1426" s="47" t="str">
        <f t="array" ref="G1426">IF(B1426="","",IFERROR(XLOOKUP(B1426,DATA!$B$4:$B$2103,DATA!$L$4:$L$2103,"",0,1),""))</f>
        <v>M</v>
      </c>
      <c r="H1426" s="47">
        <f t="array" ref="H1426">IF(B1426="","",IFERROR(XLOOKUP(B1426,DATA!$B$4:$B$2103,DATA!$E$4:$E$2103,0,0,1),0))</f>
        <v>22</v>
      </c>
      <c r="I1426" s="48">
        <f t="array" ref="I1426">IF(B1426="","",IFERROR(XLOOKUP(B1426,DATA!$B$4:$B$2103,DATA!$F$4:$F$2103,0,0,1),0))</f>
        <v>1399.44</v>
      </c>
      <c r="J1426" s="48">
        <f t="shared" si="1"/>
        <v>30787.68</v>
      </c>
      <c r="K1426" s="47">
        <f t="array" ref="K1426">IF(B1426="","",IFERROR(XLOOKUP(B1426,DATA!$B$4:$B$2103,DATA!$N$4:$N$2103,0,0,1),0))</f>
        <v>429</v>
      </c>
      <c r="L1426" s="85">
        <f t="shared" si="2"/>
        <v>1.175342466</v>
      </c>
      <c r="M1426" s="47">
        <f t="array" ref="M1426">IF(B1426="","",IFERROR(XLOOKUP(B1426,DATA!$B$4:$B$2103,DATA!$P$4:$P$2103,0,0,1),0))</f>
        <v>0</v>
      </c>
      <c r="N1426" s="47">
        <f t="shared" si="3"/>
        <v>4</v>
      </c>
      <c r="O1426" s="47">
        <f t="shared" si="4"/>
        <v>12</v>
      </c>
      <c r="P1426" s="47">
        <f t="shared" si="5"/>
        <v>19</v>
      </c>
      <c r="Q1426" s="47" t="str">
        <f t="shared" si="6"/>
        <v>PRECAUCION</v>
      </c>
      <c r="R1426" s="47" t="str">
        <f t="shared" si="7"/>
        <v>MONITOREAR 48H</v>
      </c>
      <c r="S1426" s="47">
        <f t="shared" si="8"/>
        <v>0</v>
      </c>
      <c r="T1426" s="48">
        <f t="shared" si="9"/>
        <v>0</v>
      </c>
      <c r="U1426" s="47" t="str">
        <f t="array" ref="U1426">IF(B1426="","",IFERROR(XLOOKUP(B1426,DATA!$B$4:$B$2103,DATA!$M$4:$M$2103,"",0,1),""))</f>
        <v>A</v>
      </c>
      <c r="V1426" s="47" t="str">
        <f t="array" ref="V1426">IF(B1426="","",IFERROR(XLOOKUP(B1426,DATA!$B$4:$B$2103,DATA!$X$4:$X$2103,"",0,1),""))</f>
        <v>SU01D0205</v>
      </c>
      <c r="W1426" s="47" t="str">
        <f t="array" ref="W1426">IF(B1426="","",IFERROR(XLOOKUP(B1426,DATA!$B$4:$B$2103,DATA!$H$4:$H$2103,"",0,1),""))</f>
        <v>CARROCERIA</v>
      </c>
      <c r="X1426" s="47" t="str">
        <f t="shared" si="10"/>
        <v>2-ALTA</v>
      </c>
      <c r="Y1426" s="65" t="str">
        <f t="shared" si="11"/>
        <v/>
      </c>
      <c r="Z1426" s="47" t="str">
        <f t="shared" si="12"/>
        <v/>
      </c>
    </row>
    <row r="1427" ht="15.75" customHeight="1">
      <c r="B1427" s="52">
        <f>IF(DATA!B1427="","",DATA!B1427)</f>
        <v>80130013</v>
      </c>
      <c r="C1427" s="52">
        <f t="array" ref="C1427">IF(B1427="","",IFERROR(XLOOKUP(B1427,DATA!$B$4:$B$2103,DATA!$D$4:$D$2103,"",0,1),""))</f>
        <v>98080075</v>
      </c>
      <c r="D1427" s="52" t="str">
        <f t="array" ref="D1427">IF(B1427="","",IFERROR(XLOOKUP(B1427,DATA!$B$4:$B$2103,DATA!$C$4:$C$2103,"",0,1),""))</f>
        <v>SOLDADURA PVC TRIANGULO GRIS</v>
      </c>
      <c r="E1427" s="52">
        <f t="array" ref="E1427">IF(B1427="","",IFERROR(XLOOKUP(B1427,DATA!$B$4:$B$2103,DATA!$W$4:$W$2103,"",0,1),""))</f>
        <v>900603232</v>
      </c>
      <c r="F1427" s="52" t="str">
        <f t="array" ref="F1427">IF(B1427="","",IFERROR(XLOOKUP(E1427,PROVEEDORES!$A$2:$A$200,PROVEEDORES!$B$2:$B$200,"NO ENCONTRADO",0,1),""))</f>
        <v>COMERCIALIZADORA DE AUTOPARTES E INDUSTRIAL UNIVERSAL SAS</v>
      </c>
      <c r="G1427" s="52" t="str">
        <f t="array" ref="G1427">IF(B1427="","",IFERROR(XLOOKUP(B1427,DATA!$B$4:$B$2103,DATA!$L$4:$L$2103,"",0,1),""))</f>
        <v>M</v>
      </c>
      <c r="H1427" s="52">
        <f t="array" ref="H1427">IF(B1427="","",IFERROR(XLOOKUP(B1427,DATA!$B$4:$B$2103,DATA!$E$4:$E$2103,0,0,1),0))</f>
        <v>69</v>
      </c>
      <c r="I1427" s="53">
        <f t="array" ref="I1427">IF(B1427="","",IFERROR(XLOOKUP(B1427,DATA!$B$4:$B$2103,DATA!$F$4:$F$2103,0,0,1),0))</f>
        <v>599.76</v>
      </c>
      <c r="J1427" s="53">
        <f t="shared" si="1"/>
        <v>41383.44</v>
      </c>
      <c r="K1427" s="52">
        <f t="array" ref="K1427">IF(B1427="","",IFERROR(XLOOKUP(B1427,DATA!$B$4:$B$2103,DATA!$N$4:$N$2103,0,0,1),0))</f>
        <v>4201</v>
      </c>
      <c r="L1427" s="86">
        <f t="shared" si="2"/>
        <v>11.50958904</v>
      </c>
      <c r="M1427" s="52">
        <f t="array" ref="M1427">IF(B1427="","",IFERROR(XLOOKUP(B1427,DATA!$B$4:$B$2103,DATA!$P$4:$P$2103,0,0,1),0))</f>
        <v>0</v>
      </c>
      <c r="N1427" s="52">
        <f t="shared" si="3"/>
        <v>40</v>
      </c>
      <c r="O1427" s="52">
        <f t="shared" si="4"/>
        <v>121</v>
      </c>
      <c r="P1427" s="52">
        <f t="shared" si="5"/>
        <v>6</v>
      </c>
      <c r="Q1427" s="52" t="str">
        <f t="shared" si="6"/>
        <v>REORDEN INMEDIATO</v>
      </c>
      <c r="R1427" s="52" t="str">
        <f t="shared" si="7"/>
        <v>GENERAR OC EN 24H</v>
      </c>
      <c r="S1427" s="52">
        <f t="shared" si="8"/>
        <v>52</v>
      </c>
      <c r="T1427" s="53">
        <f t="shared" si="9"/>
        <v>31187.52</v>
      </c>
      <c r="U1427" s="52" t="str">
        <f t="array" ref="U1427">IF(B1427="","",IFERROR(XLOOKUP(B1427,DATA!$B$4:$B$2103,DATA!$M$4:$M$2103,"",0,1),""))</f>
        <v>A</v>
      </c>
      <c r="V1427" s="52" t="str">
        <f t="array" ref="V1427">IF(B1427="","",IFERROR(XLOOKUP(B1427,DATA!$B$4:$B$2103,DATA!$X$4:$X$2103,"",0,1),""))</f>
        <v>SU01D0205</v>
      </c>
      <c r="W1427" s="52" t="str">
        <f t="array" ref="W1427">IF(B1427="","",IFERROR(XLOOKUP(B1427,DATA!$B$4:$B$2103,DATA!$H$4:$H$2103,"",0,1),""))</f>
        <v>CARROCERIA</v>
      </c>
      <c r="X1427" s="52" t="str">
        <f t="shared" si="10"/>
        <v>2-ALTA</v>
      </c>
      <c r="Y1427" s="87" t="str">
        <f t="shared" si="11"/>
        <v/>
      </c>
      <c r="Z1427" s="52" t="str">
        <f t="shared" si="12"/>
        <v/>
      </c>
    </row>
    <row r="1428" ht="15.75" customHeight="1">
      <c r="B1428" s="47">
        <f>IF(DATA!B1428="","",DATA!B1428)</f>
        <v>80130014</v>
      </c>
      <c r="C1428" s="47">
        <f t="array" ref="C1428">IF(B1428="","",IFERROR(XLOOKUP(B1428,DATA!$B$4:$B$2103,DATA!$D$4:$D$2103,"",0,1),""))</f>
        <v>2305</v>
      </c>
      <c r="D1428" s="47" t="str">
        <f t="array" ref="D1428">IF(B1428="","",IFERROR(XLOOKUP(B1428,DATA!$B$4:$B$2103,DATA!$C$4:$C$2103,"",0,1),""))</f>
        <v>TORNILLO LAMINA M10*3/4</v>
      </c>
      <c r="E1428" s="47">
        <f t="array" ref="E1428">IF(B1428="","",IFERROR(XLOOKUP(B1428,DATA!$B$4:$B$2103,DATA!$W$4:$W$2103,"",0,1),""))</f>
        <v>900449648</v>
      </c>
      <c r="F1428" s="47" t="str">
        <f t="array" ref="F1428">IF(B1428="","",IFERROR(XLOOKUP(E1428,PROVEEDORES!$A$2:$A$200,PROVEEDORES!$B$2:$B$200,"NO ENCONTRADO",0,1),""))</f>
        <v>SUMILOGISTICA S.A.S.</v>
      </c>
      <c r="G1428" s="47" t="str">
        <f t="array" ref="G1428">IF(B1428="","",IFERROR(XLOOKUP(B1428,DATA!$B$4:$B$2103,DATA!$L$4:$L$2103,"",0,1),""))</f>
        <v>UND</v>
      </c>
      <c r="H1428" s="47">
        <f t="array" ref="H1428">IF(B1428="","",IFERROR(XLOOKUP(B1428,DATA!$B$4:$B$2103,DATA!$E$4:$E$2103,0,0,1),0))</f>
        <v>1541</v>
      </c>
      <c r="I1428" s="48">
        <f t="array" ref="I1428">IF(B1428="","",IFERROR(XLOOKUP(B1428,DATA!$B$4:$B$2103,DATA!$F$4:$F$2103,0,0,1),0))</f>
        <v>77.35</v>
      </c>
      <c r="J1428" s="48">
        <f t="shared" si="1"/>
        <v>119196.35</v>
      </c>
      <c r="K1428" s="47">
        <f t="array" ref="K1428">IF(B1428="","",IFERROR(XLOOKUP(B1428,DATA!$B$4:$B$2103,DATA!$N$4:$N$2103,0,0,1),0))</f>
        <v>29759</v>
      </c>
      <c r="L1428" s="85">
        <f t="shared" si="2"/>
        <v>81.53150685</v>
      </c>
      <c r="M1428" s="47">
        <f t="array" ref="M1428">IF(B1428="","",IFERROR(XLOOKUP(B1428,DATA!$B$4:$B$2103,DATA!$P$4:$P$2103,0,0,1),0))</f>
        <v>0</v>
      </c>
      <c r="N1428" s="47">
        <f t="shared" si="3"/>
        <v>285</v>
      </c>
      <c r="O1428" s="47">
        <f t="shared" si="4"/>
        <v>856</v>
      </c>
      <c r="P1428" s="47">
        <f t="shared" si="5"/>
        <v>19</v>
      </c>
      <c r="Q1428" s="47" t="str">
        <f t="shared" si="6"/>
        <v>PRECAUCION</v>
      </c>
      <c r="R1428" s="47" t="str">
        <f t="shared" si="7"/>
        <v>MONITOREAR 48H</v>
      </c>
      <c r="S1428" s="47">
        <f t="shared" si="8"/>
        <v>0</v>
      </c>
      <c r="T1428" s="48">
        <f t="shared" si="9"/>
        <v>0</v>
      </c>
      <c r="U1428" s="47" t="str">
        <f t="array" ref="U1428">IF(B1428="","",IFERROR(XLOOKUP(B1428,DATA!$B$4:$B$2103,DATA!$M$4:$M$2103,"",0,1),""))</f>
        <v>A</v>
      </c>
      <c r="V1428" s="47" t="str">
        <f t="array" ref="V1428">IF(B1428="","",IFERROR(XLOOKUP(B1428,DATA!$B$4:$B$2103,DATA!$X$4:$X$2103,"",0,1),""))</f>
        <v>SU01D0202</v>
      </c>
      <c r="W1428" s="47" t="str">
        <f t="array" ref="W1428">IF(B1428="","",IFERROR(XLOOKUP(B1428,DATA!$B$4:$B$2103,DATA!$H$4:$H$2103,"",0,1),""))</f>
        <v>CARROCERIA</v>
      </c>
      <c r="X1428" s="47" t="str">
        <f t="shared" si="10"/>
        <v>2-ALTA</v>
      </c>
      <c r="Y1428" s="65" t="str">
        <f t="shared" si="11"/>
        <v/>
      </c>
      <c r="Z1428" s="47" t="str">
        <f t="shared" si="12"/>
        <v/>
      </c>
    </row>
    <row r="1429" ht="15.75" customHeight="1">
      <c r="B1429" s="52">
        <f>IF(DATA!B1429="","",DATA!B1429)</f>
        <v>80130015</v>
      </c>
      <c r="C1429" s="52">
        <f t="array" ref="C1429">IF(B1429="","",IFERROR(XLOOKUP(B1429,DATA!$B$4:$B$2103,DATA!$D$4:$D$2103,"",0,1),""))</f>
        <v>26190102</v>
      </c>
      <c r="D1429" s="52" t="str">
        <f t="array" ref="D1429">IF(B1429="","",IFERROR(XLOOKUP(B1429,DATA!$B$4:$B$2103,DATA!$C$4:$C$2103,"",0,1),""))</f>
        <v>CAZOLETA DE TAPAS DE INSPECCION</v>
      </c>
      <c r="E1429" s="52">
        <f t="array" ref="E1429">IF(B1429="","",IFERROR(XLOOKUP(B1429,DATA!$B$4:$B$2103,DATA!$W$4:$W$2103,"",0,1),""))</f>
        <v>900603232</v>
      </c>
      <c r="F1429" s="52" t="str">
        <f t="array" ref="F1429">IF(B1429="","",IFERROR(XLOOKUP(E1429,PROVEEDORES!$A$2:$A$200,PROVEEDORES!$B$2:$B$200,"NO ENCONTRADO",0,1),""))</f>
        <v>COMERCIALIZADORA DE AUTOPARTES E INDUSTRIAL UNIVERSAL SAS</v>
      </c>
      <c r="G1429" s="52" t="str">
        <f t="array" ref="G1429">IF(B1429="","",IFERROR(XLOOKUP(B1429,DATA!$B$4:$B$2103,DATA!$L$4:$L$2103,"",0,1),""))</f>
        <v>UND</v>
      </c>
      <c r="H1429" s="52">
        <f t="array" ref="H1429">IF(B1429="","",IFERROR(XLOOKUP(B1429,DATA!$B$4:$B$2103,DATA!$E$4:$E$2103,0,0,1),0))</f>
        <v>525</v>
      </c>
      <c r="I1429" s="53">
        <f t="array" ref="I1429">IF(B1429="","",IFERROR(XLOOKUP(B1429,DATA!$B$4:$B$2103,DATA!$F$4:$F$2103,0,0,1),0))</f>
        <v>399.84</v>
      </c>
      <c r="J1429" s="53">
        <f t="shared" si="1"/>
        <v>209916</v>
      </c>
      <c r="K1429" s="52">
        <f t="array" ref="K1429">IF(B1429="","",IFERROR(XLOOKUP(B1429,DATA!$B$4:$B$2103,DATA!$N$4:$N$2103,0,0,1),0))</f>
        <v>10812</v>
      </c>
      <c r="L1429" s="86">
        <f t="shared" si="2"/>
        <v>29.62191781</v>
      </c>
      <c r="M1429" s="52">
        <f t="array" ref="M1429">IF(B1429="","",IFERROR(XLOOKUP(B1429,DATA!$B$4:$B$2103,DATA!$P$4:$P$2103,0,0,1),0))</f>
        <v>0</v>
      </c>
      <c r="N1429" s="52">
        <f t="shared" si="3"/>
        <v>104</v>
      </c>
      <c r="O1429" s="52">
        <f t="shared" si="4"/>
        <v>311</v>
      </c>
      <c r="P1429" s="52">
        <f t="shared" si="5"/>
        <v>18</v>
      </c>
      <c r="Q1429" s="52" t="str">
        <f t="shared" si="6"/>
        <v>PRECAUCION</v>
      </c>
      <c r="R1429" s="52" t="str">
        <f t="shared" si="7"/>
        <v>MONITOREAR 48H</v>
      </c>
      <c r="S1429" s="52">
        <f t="shared" si="8"/>
        <v>0</v>
      </c>
      <c r="T1429" s="53">
        <f t="shared" si="9"/>
        <v>0</v>
      </c>
      <c r="U1429" s="52" t="str">
        <f t="array" ref="U1429">IF(B1429="","",IFERROR(XLOOKUP(B1429,DATA!$B$4:$B$2103,DATA!$M$4:$M$2103,"",0,1),""))</f>
        <v>A</v>
      </c>
      <c r="V1429" s="52" t="str">
        <f t="array" ref="V1429">IF(B1429="","",IFERROR(XLOOKUP(B1429,DATA!$B$4:$B$2103,DATA!$X$4:$X$2103,"",0,1),""))</f>
        <v>SU01E0202</v>
      </c>
      <c r="W1429" s="52" t="str">
        <f t="array" ref="W1429">IF(B1429="","",IFERROR(XLOOKUP(B1429,DATA!$B$4:$B$2103,DATA!$H$4:$H$2103,"",0,1),""))</f>
        <v>CARROCERIA</v>
      </c>
      <c r="X1429" s="52" t="str">
        <f t="shared" si="10"/>
        <v>2-ALTA</v>
      </c>
      <c r="Y1429" s="87" t="str">
        <f t="shared" si="11"/>
        <v/>
      </c>
      <c r="Z1429" s="52" t="str">
        <f t="shared" si="12"/>
        <v/>
      </c>
    </row>
    <row r="1430" ht="15.75" customHeight="1">
      <c r="B1430" s="47">
        <f>IF(DATA!B1430="","",DATA!B1430)</f>
        <v>80130016</v>
      </c>
      <c r="C1430" s="47">
        <f t="array" ref="C1430">IF(B1430="","",IFERROR(XLOOKUP(B1430,DATA!$B$4:$B$2103,DATA!$D$4:$D$2103,"",0,1),""))</f>
        <v>21494</v>
      </c>
      <c r="D1430" s="47" t="str">
        <f t="array" ref="D1430">IF(B1430="","",IFERROR(XLOOKUP(B1430,DATA!$B$4:$B$2103,DATA!$C$4:$C$2103,"",0,1),""))</f>
        <v>TORNILLO HEXAGONAL M8*90MM IRIZADO GRADO 8</v>
      </c>
      <c r="E1430" s="47">
        <f t="array" ref="E1430">IF(B1430="","",IFERROR(XLOOKUP(B1430,DATA!$B$4:$B$2103,DATA!$W$4:$W$2103,"",0,1),""))</f>
        <v>826003816</v>
      </c>
      <c r="F1430" s="47" t="str">
        <f t="array" ref="F1430">IF(B1430="","",IFERROR(XLOOKUP(E1430,PROVEEDORES!$A$2:$A$200,PROVEEDORES!$B$2:$B$200,"NO ENCONTRADO",0,1),""))</f>
        <v>TORNIPLUS LIMITADA</v>
      </c>
      <c r="G1430" s="47" t="str">
        <f t="array" ref="G1430">IF(B1430="","",IFERROR(XLOOKUP(B1430,DATA!$B$4:$B$2103,DATA!$L$4:$L$2103,"",0,1),""))</f>
        <v>UND</v>
      </c>
      <c r="H1430" s="47">
        <f t="array" ref="H1430">IF(B1430="","",IFERROR(XLOOKUP(B1430,DATA!$B$4:$B$2103,DATA!$E$4:$E$2103,0,0,1),0))</f>
        <v>200</v>
      </c>
      <c r="I1430" s="48">
        <f t="array" ref="I1430">IF(B1430="","",IFERROR(XLOOKUP(B1430,DATA!$B$4:$B$2103,DATA!$F$4:$F$2103,0,0,1),0))</f>
        <v>1712.41</v>
      </c>
      <c r="J1430" s="48">
        <f t="shared" si="1"/>
        <v>342482</v>
      </c>
      <c r="K1430" s="47">
        <f t="array" ref="K1430">IF(B1430="","",IFERROR(XLOOKUP(B1430,DATA!$B$4:$B$2103,DATA!$N$4:$N$2103,0,0,1),0))</f>
        <v>10948</v>
      </c>
      <c r="L1430" s="85">
        <f t="shared" si="2"/>
        <v>29.99452055</v>
      </c>
      <c r="M1430" s="47">
        <f t="array" ref="M1430">IF(B1430="","",IFERROR(XLOOKUP(B1430,DATA!$B$4:$B$2103,DATA!$P$4:$P$2103,0,0,1),0))</f>
        <v>0</v>
      </c>
      <c r="N1430" s="47">
        <f t="shared" si="3"/>
        <v>105</v>
      </c>
      <c r="O1430" s="47">
        <f t="shared" si="4"/>
        <v>315</v>
      </c>
      <c r="P1430" s="47">
        <f t="shared" si="5"/>
        <v>7</v>
      </c>
      <c r="Q1430" s="47" t="str">
        <f t="shared" si="6"/>
        <v>REORDEN INMEDIATO</v>
      </c>
      <c r="R1430" s="47" t="str">
        <f t="shared" si="7"/>
        <v>GENERAR OC EN 24H</v>
      </c>
      <c r="S1430" s="47">
        <f t="shared" si="8"/>
        <v>115</v>
      </c>
      <c r="T1430" s="48">
        <f t="shared" si="9"/>
        <v>196927.15</v>
      </c>
      <c r="U1430" s="47" t="str">
        <f t="array" ref="U1430">IF(B1430="","",IFERROR(XLOOKUP(B1430,DATA!$B$4:$B$2103,DATA!$M$4:$M$2103,"",0,1),""))</f>
        <v>A</v>
      </c>
      <c r="V1430" s="47" t="str">
        <f t="array" ref="V1430">IF(B1430="","",IFERROR(XLOOKUP(B1430,DATA!$B$4:$B$2103,DATA!$X$4:$X$2103,"",0,1),""))</f>
        <v>SU01D0202</v>
      </c>
      <c r="W1430" s="47" t="str">
        <f t="array" ref="W1430">IF(B1430="","",IFERROR(XLOOKUP(B1430,DATA!$B$4:$B$2103,DATA!$H$4:$H$2103,"",0,1),""))</f>
        <v>CARROCERIA</v>
      </c>
      <c r="X1430" s="47" t="str">
        <f t="shared" si="10"/>
        <v>2-ALTA</v>
      </c>
      <c r="Y1430" s="65" t="str">
        <f t="shared" si="11"/>
        <v/>
      </c>
      <c r="Z1430" s="47" t="str">
        <f t="shared" si="12"/>
        <v/>
      </c>
    </row>
    <row r="1431" ht="15.75" customHeight="1">
      <c r="B1431" s="52">
        <f>IF(DATA!B1431="","",DATA!B1431)</f>
        <v>80130017</v>
      </c>
      <c r="C1431" s="52">
        <f t="array" ref="C1431">IF(B1431="","",IFERROR(XLOOKUP(B1431,DATA!$B$4:$B$2103,DATA!$D$4:$D$2103,"",0,1),""))</f>
        <v>21144</v>
      </c>
      <c r="D1431" s="52" t="str">
        <f t="array" ref="D1431">IF(B1431="","",IFERROR(XLOOKUP(B1431,DATA!$B$4:$B$2103,DATA!$C$4:$C$2103,"",0,1),""))</f>
        <v>TORNILLO HEXAGONAL M8*70MM IRIZADO GRADO 8</v>
      </c>
      <c r="E1431" s="52">
        <f t="array" ref="E1431">IF(B1431="","",IFERROR(XLOOKUP(B1431,DATA!$B$4:$B$2103,DATA!$W$4:$W$2103,"",0,1),""))</f>
        <v>900664298</v>
      </c>
      <c r="F1431" s="52" t="str">
        <f t="array" ref="F1431">IF(B1431="","",IFERROR(XLOOKUP(E1431,PROVEEDORES!$A$2:$A$200,PROVEEDORES!$B$2:$B$200,"NO ENCONTRADO",0,1),""))</f>
        <v>SOLUCIONES INTEGRALES PARA CARROCERIAS SOCIEDAD POR ACCIONES SIMPLIFICADA</v>
      </c>
      <c r="G1431" s="52" t="str">
        <f t="array" ref="G1431">IF(B1431="","",IFERROR(XLOOKUP(B1431,DATA!$B$4:$B$2103,DATA!$L$4:$L$2103,"",0,1),""))</f>
        <v>UND</v>
      </c>
      <c r="H1431" s="52">
        <f t="array" ref="H1431">IF(B1431="","",IFERROR(XLOOKUP(B1431,DATA!$B$4:$B$2103,DATA!$E$4:$E$2103,0,0,1),0))</f>
        <v>287</v>
      </c>
      <c r="I1431" s="53">
        <f t="array" ref="I1431">IF(B1431="","",IFERROR(XLOOKUP(B1431,DATA!$B$4:$B$2103,DATA!$F$4:$F$2103,0,0,1),0))</f>
        <v>615.1529</v>
      </c>
      <c r="J1431" s="53">
        <f t="shared" si="1"/>
        <v>176548.8823</v>
      </c>
      <c r="K1431" s="52">
        <f t="array" ref="K1431">IF(B1431="","",IFERROR(XLOOKUP(B1431,DATA!$B$4:$B$2103,DATA!$N$4:$N$2103,0,0,1),0))</f>
        <v>4705</v>
      </c>
      <c r="L1431" s="86">
        <f t="shared" si="2"/>
        <v>12.89041096</v>
      </c>
      <c r="M1431" s="52">
        <f t="array" ref="M1431">IF(B1431="","",IFERROR(XLOOKUP(B1431,DATA!$B$4:$B$2103,DATA!$P$4:$P$2103,0,0,1),0))</f>
        <v>0</v>
      </c>
      <c r="N1431" s="52">
        <f t="shared" si="3"/>
        <v>45</v>
      </c>
      <c r="O1431" s="52">
        <f t="shared" si="4"/>
        <v>135</v>
      </c>
      <c r="P1431" s="52">
        <f t="shared" si="5"/>
        <v>22</v>
      </c>
      <c r="Q1431" s="52" t="str">
        <f t="shared" si="6"/>
        <v>OPTIMO</v>
      </c>
      <c r="R1431" s="52" t="str">
        <f t="shared" si="7"/>
        <v>NIVEL OPTIMO</v>
      </c>
      <c r="S1431" s="52">
        <f t="shared" si="8"/>
        <v>0</v>
      </c>
      <c r="T1431" s="53">
        <f t="shared" si="9"/>
        <v>0</v>
      </c>
      <c r="U1431" s="52" t="str">
        <f t="array" ref="U1431">IF(B1431="","",IFERROR(XLOOKUP(B1431,DATA!$B$4:$B$2103,DATA!$M$4:$M$2103,"",0,1),""))</f>
        <v>A</v>
      </c>
      <c r="V1431" s="52" t="str">
        <f t="array" ref="V1431">IF(B1431="","",IFERROR(XLOOKUP(B1431,DATA!$B$4:$B$2103,DATA!$X$4:$X$2103,"",0,1),""))</f>
        <v>SU01D0202</v>
      </c>
      <c r="W1431" s="52" t="str">
        <f t="array" ref="W1431">IF(B1431="","",IFERROR(XLOOKUP(B1431,DATA!$B$4:$B$2103,DATA!$H$4:$H$2103,"",0,1),""))</f>
        <v>CARROCERIA</v>
      </c>
      <c r="X1431" s="52" t="str">
        <f t="shared" si="10"/>
        <v>2-ALTA</v>
      </c>
      <c r="Y1431" s="87" t="str">
        <f t="shared" si="11"/>
        <v/>
      </c>
      <c r="Z1431" s="52" t="str">
        <f t="shared" si="12"/>
        <v/>
      </c>
    </row>
    <row r="1432" ht="15.75" customHeight="1">
      <c r="B1432" s="47">
        <f>IF(DATA!B1432="","",DATA!B1432)</f>
        <v>80130018</v>
      </c>
      <c r="C1432" s="47">
        <f t="array" ref="C1432">IF(B1432="","",IFERROR(XLOOKUP(B1432,DATA!$B$4:$B$2103,DATA!$D$4:$D$2103,"",0,1),""))</f>
        <v>20877</v>
      </c>
      <c r="D1432" s="47" t="str">
        <f t="array" ref="D1432">IF(B1432="","",IFERROR(XLOOKUP(B1432,DATA!$B$4:$B$2103,DATA!$C$4:$C$2103,"",0,1),""))</f>
        <v>TORNILLO AVELLANADO M8*1 1/2"</v>
      </c>
      <c r="E1432" s="47">
        <f t="array" ref="E1432">IF(B1432="","",IFERROR(XLOOKUP(B1432,DATA!$B$4:$B$2103,DATA!$W$4:$W$2103,"",0,1),""))</f>
        <v>826003816</v>
      </c>
      <c r="F1432" s="47" t="str">
        <f t="array" ref="F1432">IF(B1432="","",IFERROR(XLOOKUP(E1432,PROVEEDORES!$A$2:$A$200,PROVEEDORES!$B$2:$B$200,"NO ENCONTRADO",0,1),""))</f>
        <v>TORNIPLUS LIMITADA</v>
      </c>
      <c r="G1432" s="47" t="str">
        <f t="array" ref="G1432">IF(B1432="","",IFERROR(XLOOKUP(B1432,DATA!$B$4:$B$2103,DATA!$L$4:$L$2103,"",0,1),""))</f>
        <v>UND</v>
      </c>
      <c r="H1432" s="47">
        <f t="array" ref="H1432">IF(B1432="","",IFERROR(XLOOKUP(B1432,DATA!$B$4:$B$2103,DATA!$E$4:$E$2103,0,0,1),0))</f>
        <v>2440</v>
      </c>
      <c r="I1432" s="48">
        <f t="array" ref="I1432">IF(B1432="","",IFERROR(XLOOKUP(B1432,DATA!$B$4:$B$2103,DATA!$F$4:$F$2103,0,0,1),0))</f>
        <v>105.91</v>
      </c>
      <c r="J1432" s="48">
        <f t="shared" si="1"/>
        <v>258420.4</v>
      </c>
      <c r="K1432" s="47">
        <f t="array" ref="K1432">IF(B1432="","",IFERROR(XLOOKUP(B1432,DATA!$B$4:$B$2103,DATA!$N$4:$N$2103,0,0,1),0))</f>
        <v>91413</v>
      </c>
      <c r="L1432" s="85">
        <f t="shared" si="2"/>
        <v>250.4465753</v>
      </c>
      <c r="M1432" s="47">
        <f t="array" ref="M1432">IF(B1432="","",IFERROR(XLOOKUP(B1432,DATA!$B$4:$B$2103,DATA!$P$4:$P$2103,0,0,1),0))</f>
        <v>0</v>
      </c>
      <c r="N1432" s="47">
        <f t="shared" si="3"/>
        <v>877</v>
      </c>
      <c r="O1432" s="47">
        <f t="shared" si="4"/>
        <v>2630</v>
      </c>
      <c r="P1432" s="47">
        <f t="shared" si="5"/>
        <v>10</v>
      </c>
      <c r="Q1432" s="47" t="str">
        <f t="shared" si="6"/>
        <v>REORDEN INMEDIATO</v>
      </c>
      <c r="R1432" s="47" t="str">
        <f t="shared" si="7"/>
        <v>GENERAR OC EN 24H</v>
      </c>
      <c r="S1432" s="47">
        <f t="shared" si="8"/>
        <v>190</v>
      </c>
      <c r="T1432" s="48">
        <f t="shared" si="9"/>
        <v>20122.9</v>
      </c>
      <c r="U1432" s="47" t="str">
        <f t="array" ref="U1432">IF(B1432="","",IFERROR(XLOOKUP(B1432,DATA!$B$4:$B$2103,DATA!$M$4:$M$2103,"",0,1),""))</f>
        <v>A</v>
      </c>
      <c r="V1432" s="47" t="str">
        <f t="array" ref="V1432">IF(B1432="","",IFERROR(XLOOKUP(B1432,DATA!$B$4:$B$2103,DATA!$X$4:$X$2103,"",0,1),""))</f>
        <v>SU01D0202</v>
      </c>
      <c r="W1432" s="47" t="str">
        <f t="array" ref="W1432">IF(B1432="","",IFERROR(XLOOKUP(B1432,DATA!$B$4:$B$2103,DATA!$H$4:$H$2103,"",0,1),""))</f>
        <v>CARROCERIA</v>
      </c>
      <c r="X1432" s="47" t="str">
        <f t="shared" si="10"/>
        <v>2-ALTA</v>
      </c>
      <c r="Y1432" s="65" t="str">
        <f t="shared" si="11"/>
        <v/>
      </c>
      <c r="Z1432" s="47" t="str">
        <f t="shared" si="12"/>
        <v/>
      </c>
    </row>
    <row r="1433" ht="15.75" customHeight="1">
      <c r="B1433" s="52">
        <f>IF(DATA!B1433="","",DATA!B1433)</f>
        <v>80130019</v>
      </c>
      <c r="C1433" s="52" t="str">
        <f t="array" ref="C1433">IF(B1433="","",IFERROR(XLOOKUP(B1433,DATA!$B$4:$B$2103,DATA!$D$4:$D$2103,"",0,1),""))</f>
        <v/>
      </c>
      <c r="D1433" s="52" t="str">
        <f t="array" ref="D1433">IF(B1433="","",IFERROR(XLOOKUP(B1433,DATA!$B$4:$B$2103,DATA!$C$4:$C$2103,"",0,1),""))</f>
        <v>JUEGO PERFIL TAPA PUERTA SERVICIO</v>
      </c>
      <c r="E1433" s="52">
        <f t="array" ref="E1433">IF(B1433="","",IFERROR(XLOOKUP(B1433,DATA!$B$4:$B$2103,DATA!$W$4:$W$2103,"",0,1),""))</f>
        <v>901327111</v>
      </c>
      <c r="F1433" s="52" t="str">
        <f t="array" ref="F1433">IF(B1433="","",IFERROR(XLOOKUP(E1433,PROVEEDORES!$A$2:$A$200,PROVEEDORES!$B$2:$B$200,"NO ENCONTRADO",0,1),""))</f>
        <v>TORNOHIMEC SAS</v>
      </c>
      <c r="G1433" s="52" t="str">
        <f t="array" ref="G1433">IF(B1433="","",IFERROR(XLOOKUP(B1433,DATA!$B$4:$B$2103,DATA!$L$4:$L$2103,"",0,1),""))</f>
        <v>UND</v>
      </c>
      <c r="H1433" s="52">
        <f t="array" ref="H1433">IF(B1433="","",IFERROR(XLOOKUP(B1433,DATA!$B$4:$B$2103,DATA!$E$4:$E$2103,0,0,1),0))</f>
        <v>2</v>
      </c>
      <c r="I1433" s="53">
        <f t="array" ref="I1433">IF(B1433="","",IFERROR(XLOOKUP(B1433,DATA!$B$4:$B$2103,DATA!$F$4:$F$2103,0,0,1),0))</f>
        <v>47600</v>
      </c>
      <c r="J1433" s="53">
        <f t="shared" si="1"/>
        <v>95200</v>
      </c>
      <c r="K1433" s="52">
        <f t="array" ref="K1433">IF(B1433="","",IFERROR(XLOOKUP(B1433,DATA!$B$4:$B$2103,DATA!$N$4:$N$2103,0,0,1),0))</f>
        <v>1</v>
      </c>
      <c r="L1433" s="86">
        <f t="shared" si="2"/>
        <v>0.002739726027</v>
      </c>
      <c r="M1433" s="52">
        <f t="array" ref="M1433">IF(B1433="","",IFERROR(XLOOKUP(B1433,DATA!$B$4:$B$2103,DATA!$P$4:$P$2103,0,0,1),0))</f>
        <v>0</v>
      </c>
      <c r="N1433" s="52">
        <f t="shared" si="3"/>
        <v>0</v>
      </c>
      <c r="O1433" s="52">
        <f t="shared" si="4"/>
        <v>0</v>
      </c>
      <c r="P1433" s="52">
        <f t="shared" si="5"/>
        <v>730</v>
      </c>
      <c r="Q1433" s="52" t="str">
        <f t="shared" si="6"/>
        <v>EXCESO</v>
      </c>
      <c r="R1433" s="52" t="str">
        <f t="shared" si="7"/>
        <v>EVALUAR REDUCCION</v>
      </c>
      <c r="S1433" s="52">
        <f t="shared" si="8"/>
        <v>0</v>
      </c>
      <c r="T1433" s="53">
        <f t="shared" si="9"/>
        <v>0</v>
      </c>
      <c r="U1433" s="52" t="str">
        <f t="array" ref="U1433">IF(B1433="","",IFERROR(XLOOKUP(B1433,DATA!$B$4:$B$2103,DATA!$M$4:$M$2103,"",0,1),""))</f>
        <v>C</v>
      </c>
      <c r="V1433" s="52" t="str">
        <f t="array" ref="V1433">IF(B1433="","",IFERROR(XLOOKUP(B1433,DATA!$B$4:$B$2103,DATA!$X$4:$X$2103,"",0,1),""))</f>
        <v>SU01A0202</v>
      </c>
      <c r="W1433" s="52" t="str">
        <f t="array" ref="W1433">IF(B1433="","",IFERROR(XLOOKUP(B1433,DATA!$B$4:$B$2103,DATA!$H$4:$H$2103,"",0,1),""))</f>
        <v>CARROCERIA</v>
      </c>
      <c r="X1433" s="52" t="str">
        <f t="shared" si="10"/>
        <v>4-BAJA</v>
      </c>
      <c r="Y1433" s="87" t="str">
        <f t="shared" si="11"/>
        <v/>
      </c>
      <c r="Z1433" s="52" t="str">
        <f t="shared" si="12"/>
        <v/>
      </c>
    </row>
    <row r="1434" ht="15.75" customHeight="1">
      <c r="B1434" s="47">
        <f>IF(DATA!B1434="","",DATA!B1434)</f>
        <v>80130020</v>
      </c>
      <c r="C1434" s="47" t="str">
        <f t="array" ref="C1434">IF(B1434="","",IFERROR(XLOOKUP(B1434,DATA!$B$4:$B$2103,DATA!$D$4:$D$2103,"",0,1),""))</f>
        <v/>
      </c>
      <c r="D1434" s="47" t="str">
        <f t="array" ref="D1434">IF(B1434="","",IFERROR(XLOOKUP(B1434,DATA!$B$4:$B$2103,DATA!$C$4:$C$2103,"",0,1),""))</f>
        <v>JUEGO PERFIL TAPA MOTOR</v>
      </c>
      <c r="E1434" s="47">
        <f t="array" ref="E1434">IF(B1434="","",IFERROR(XLOOKUP(B1434,DATA!$B$4:$B$2103,DATA!$W$4:$W$2103,"",0,1),""))</f>
        <v>901327111</v>
      </c>
      <c r="F1434" s="47" t="str">
        <f t="array" ref="F1434">IF(B1434="","",IFERROR(XLOOKUP(E1434,PROVEEDORES!$A$2:$A$200,PROVEEDORES!$B$2:$B$200,"NO ENCONTRADO",0,1),""))</f>
        <v>TORNOHIMEC SAS</v>
      </c>
      <c r="G1434" s="47" t="str">
        <f t="array" ref="G1434">IF(B1434="","",IFERROR(XLOOKUP(B1434,DATA!$B$4:$B$2103,DATA!$L$4:$L$2103,"",0,1),""))</f>
        <v>UND</v>
      </c>
      <c r="H1434" s="47">
        <f t="array" ref="H1434">IF(B1434="","",IFERROR(XLOOKUP(B1434,DATA!$B$4:$B$2103,DATA!$E$4:$E$2103,0,0,1),0))</f>
        <v>1</v>
      </c>
      <c r="I1434" s="48">
        <f t="array" ref="I1434">IF(B1434="","",IFERROR(XLOOKUP(B1434,DATA!$B$4:$B$2103,DATA!$F$4:$F$2103,0,0,1),0))</f>
        <v>261800</v>
      </c>
      <c r="J1434" s="48">
        <f t="shared" si="1"/>
        <v>261800</v>
      </c>
      <c r="K1434" s="47">
        <f t="array" ref="K1434">IF(B1434="","",IFERROR(XLOOKUP(B1434,DATA!$B$4:$B$2103,DATA!$N$4:$N$2103,0,0,1),0))</f>
        <v>4</v>
      </c>
      <c r="L1434" s="85">
        <f t="shared" si="2"/>
        <v>0.01095890411</v>
      </c>
      <c r="M1434" s="47">
        <f t="array" ref="M1434">IF(B1434="","",IFERROR(XLOOKUP(B1434,DATA!$B$4:$B$2103,DATA!$P$4:$P$2103,0,0,1),0))</f>
        <v>0</v>
      </c>
      <c r="N1434" s="47">
        <f t="shared" si="3"/>
        <v>0</v>
      </c>
      <c r="O1434" s="47">
        <f t="shared" si="4"/>
        <v>0</v>
      </c>
      <c r="P1434" s="47">
        <f t="shared" si="5"/>
        <v>91</v>
      </c>
      <c r="Q1434" s="47" t="str">
        <f t="shared" si="6"/>
        <v>OPTIMO</v>
      </c>
      <c r="R1434" s="47" t="str">
        <f t="shared" si="7"/>
        <v>NIVEL OPTIMO</v>
      </c>
      <c r="S1434" s="47">
        <f t="shared" si="8"/>
        <v>0</v>
      </c>
      <c r="T1434" s="48">
        <f t="shared" si="9"/>
        <v>0</v>
      </c>
      <c r="U1434" s="47" t="str">
        <f t="array" ref="U1434">IF(B1434="","",IFERROR(XLOOKUP(B1434,DATA!$B$4:$B$2103,DATA!$M$4:$M$2103,"",0,1),""))</f>
        <v>C</v>
      </c>
      <c r="V1434" s="47" t="str">
        <f t="array" ref="V1434">IF(B1434="","",IFERROR(XLOOKUP(B1434,DATA!$B$4:$B$2103,DATA!$X$4:$X$2103,"",0,1),""))</f>
        <v>SU01B0104</v>
      </c>
      <c r="W1434" s="47" t="str">
        <f t="array" ref="W1434">IF(B1434="","",IFERROR(XLOOKUP(B1434,DATA!$B$4:$B$2103,DATA!$H$4:$H$2103,"",0,1),""))</f>
        <v>CARROCERIA</v>
      </c>
      <c r="X1434" s="47" t="str">
        <f t="shared" si="10"/>
        <v>4-BAJA</v>
      </c>
      <c r="Y1434" s="65" t="str">
        <f t="shared" si="11"/>
        <v/>
      </c>
      <c r="Z1434" s="47" t="str">
        <f t="shared" si="12"/>
        <v/>
      </c>
    </row>
    <row r="1435" ht="15.75" customHeight="1">
      <c r="B1435" s="52">
        <f>IF(DATA!B1435="","",DATA!B1435)</f>
        <v>80130234</v>
      </c>
      <c r="C1435" s="52">
        <f t="array" ref="C1435">IF(B1435="","",IFERROR(XLOOKUP(B1435,DATA!$B$4:$B$2103,DATA!$D$4:$D$2103,"",0,1),""))</f>
        <v>2485</v>
      </c>
      <c r="D1435" s="52" t="str">
        <f t="array" ref="D1435">IF(B1435="","",IFERROR(XLOOKUP(B1435,DATA!$B$4:$B$2103,DATA!$C$4:$C$2103,"",0,1),""))</f>
        <v>OXIDO DE CERIO PARA PULIDO Y BRILLADO DE VIDRIO</v>
      </c>
      <c r="E1435" s="52">
        <f t="array" ref="E1435">IF(B1435="","",IFERROR(XLOOKUP(B1435,DATA!$B$4:$B$2103,DATA!$W$4:$W$2103,"",0,1),""))</f>
        <v>900449648</v>
      </c>
      <c r="F1435" s="52" t="str">
        <f t="array" ref="F1435">IF(B1435="","",IFERROR(XLOOKUP(E1435,PROVEEDORES!$A$2:$A$200,PROVEEDORES!$B$2:$B$200,"NO ENCONTRADO",0,1),""))</f>
        <v>SUMILOGISTICA S.A.S.</v>
      </c>
      <c r="G1435" s="52" t="str">
        <f t="array" ref="G1435">IF(B1435="","",IFERROR(XLOOKUP(B1435,DATA!$B$4:$B$2103,DATA!$L$4:$L$2103,"",0,1),""))</f>
        <v>KG</v>
      </c>
      <c r="H1435" s="52">
        <f t="array" ref="H1435">IF(B1435="","",IFERROR(XLOOKUP(B1435,DATA!$B$4:$B$2103,DATA!$E$4:$E$2103,0,0,1),0))</f>
        <v>0</v>
      </c>
      <c r="I1435" s="53">
        <f t="array" ref="I1435">IF(B1435="","",IFERROR(XLOOKUP(B1435,DATA!$B$4:$B$2103,DATA!$F$4:$F$2103,0,0,1),0))</f>
        <v>109956</v>
      </c>
      <c r="J1435" s="53">
        <f t="shared" si="1"/>
        <v>0</v>
      </c>
      <c r="K1435" s="52">
        <f t="array" ref="K1435">IF(B1435="","",IFERROR(XLOOKUP(B1435,DATA!$B$4:$B$2103,DATA!$N$4:$N$2103,0,0,1),0))</f>
        <v>7</v>
      </c>
      <c r="L1435" s="86">
        <f t="shared" si="2"/>
        <v>0.01917808219</v>
      </c>
      <c r="M1435" s="52">
        <f t="array" ref="M1435">IF(B1435="","",IFERROR(XLOOKUP(B1435,DATA!$B$4:$B$2103,DATA!$P$4:$P$2103,0,0,1),0))</f>
        <v>0</v>
      </c>
      <c r="N1435" s="52">
        <f t="shared" si="3"/>
        <v>0</v>
      </c>
      <c r="O1435" s="52">
        <f t="shared" si="4"/>
        <v>0</v>
      </c>
      <c r="P1435" s="52">
        <f t="shared" si="5"/>
        <v>0</v>
      </c>
      <c r="Q1435" s="52" t="str">
        <f t="shared" si="6"/>
        <v>CRITICO</v>
      </c>
      <c r="R1435" s="52" t="str">
        <f t="shared" si="7"/>
        <v>PEDIR INMEDIATAMENTE</v>
      </c>
      <c r="S1435" s="52">
        <f t="shared" si="8"/>
        <v>0</v>
      </c>
      <c r="T1435" s="53">
        <f t="shared" si="9"/>
        <v>0</v>
      </c>
      <c r="U1435" s="52" t="str">
        <f t="array" ref="U1435">IF(B1435="","",IFERROR(XLOOKUP(B1435,DATA!$B$4:$B$2103,DATA!$M$4:$M$2103,"",0,1),""))</f>
        <v>A</v>
      </c>
      <c r="V1435" s="52" t="str">
        <f t="array" ref="V1435">IF(B1435="","",IFERROR(XLOOKUP(B1435,DATA!$B$4:$B$2103,DATA!$X$4:$X$2103,"",0,1),""))</f>
        <v>SU01E0203</v>
      </c>
      <c r="W1435" s="52" t="str">
        <f t="array" ref="W1435">IF(B1435="","",IFERROR(XLOOKUP(B1435,DATA!$B$4:$B$2103,DATA!$H$4:$H$2103,"",0,1),""))</f>
        <v>CARROCERIA</v>
      </c>
      <c r="X1435" s="52" t="str">
        <f t="shared" si="10"/>
        <v>1-MAXIMA</v>
      </c>
      <c r="Y1435" s="87">
        <f t="shared" si="11"/>
        <v>7.01435</v>
      </c>
      <c r="Z1435" s="52">
        <f t="shared" si="12"/>
        <v>80130234</v>
      </c>
    </row>
    <row r="1436" ht="15.75" customHeight="1">
      <c r="B1436" s="47">
        <f>IF(DATA!B1436="","",DATA!B1436)</f>
        <v>80130235</v>
      </c>
      <c r="C1436" s="47">
        <f t="array" ref="C1436">IF(B1436="","",IFERROR(XLOOKUP(B1436,DATA!$B$4:$B$2103,DATA!$D$4:$D$2103,"",0,1),""))</f>
        <v>2486</v>
      </c>
      <c r="D1436" s="47" t="str">
        <f t="array" ref="D1436">IF(B1436="","",IFERROR(XLOOKUP(B1436,DATA!$B$4:$B$2103,DATA!$C$4:$C$2103,"",0,1),""))</f>
        <v>LIJA CIRCULAR DE 5" PARA DESVASTE DE VIDRIO GRANO 350</v>
      </c>
      <c r="E1436" s="47">
        <f t="array" ref="E1436">IF(B1436="","",IFERROR(XLOOKUP(B1436,DATA!$B$4:$B$2103,DATA!$W$4:$W$2103,"",0,1),""))</f>
        <v>900449648</v>
      </c>
      <c r="F1436" s="47" t="str">
        <f t="array" ref="F1436">IF(B1436="","",IFERROR(XLOOKUP(E1436,PROVEEDORES!$A$2:$A$200,PROVEEDORES!$B$2:$B$200,"NO ENCONTRADO",0,1),""))</f>
        <v>SUMILOGISTICA S.A.S.</v>
      </c>
      <c r="G1436" s="47" t="str">
        <f t="array" ref="G1436">IF(B1436="","",IFERROR(XLOOKUP(B1436,DATA!$B$4:$B$2103,DATA!$L$4:$L$2103,"",0,1),""))</f>
        <v>UND</v>
      </c>
      <c r="H1436" s="47">
        <f t="array" ref="H1436">IF(B1436="","",IFERROR(XLOOKUP(B1436,DATA!$B$4:$B$2103,DATA!$E$4:$E$2103,0,0,1),0))</f>
        <v>0</v>
      </c>
      <c r="I1436" s="48">
        <f t="array" ref="I1436">IF(B1436="","",IFERROR(XLOOKUP(B1436,DATA!$B$4:$B$2103,DATA!$F$4:$F$2103,0,0,1),0))</f>
        <v>3610.222</v>
      </c>
      <c r="J1436" s="48">
        <f t="shared" si="1"/>
        <v>0</v>
      </c>
      <c r="K1436" s="47">
        <f t="array" ref="K1436">IF(B1436="","",IFERROR(XLOOKUP(B1436,DATA!$B$4:$B$2103,DATA!$N$4:$N$2103,0,0,1),0))</f>
        <v>65</v>
      </c>
      <c r="L1436" s="85">
        <f t="shared" si="2"/>
        <v>0.1780821918</v>
      </c>
      <c r="M1436" s="47">
        <f t="array" ref="M1436">IF(B1436="","",IFERROR(XLOOKUP(B1436,DATA!$B$4:$B$2103,DATA!$P$4:$P$2103,0,0,1),0))</f>
        <v>0</v>
      </c>
      <c r="N1436" s="47">
        <f t="shared" si="3"/>
        <v>1</v>
      </c>
      <c r="O1436" s="47">
        <f t="shared" si="4"/>
        <v>2</v>
      </c>
      <c r="P1436" s="47">
        <f t="shared" si="5"/>
        <v>0</v>
      </c>
      <c r="Q1436" s="47" t="str">
        <f t="shared" si="6"/>
        <v>CRITICO</v>
      </c>
      <c r="R1436" s="47" t="str">
        <f t="shared" si="7"/>
        <v>PEDIR INMEDIATAMENTE</v>
      </c>
      <c r="S1436" s="47">
        <f t="shared" si="8"/>
        <v>2</v>
      </c>
      <c r="T1436" s="48">
        <f t="shared" si="9"/>
        <v>7220.444</v>
      </c>
      <c r="U1436" s="47" t="str">
        <f t="array" ref="U1436">IF(B1436="","",IFERROR(XLOOKUP(B1436,DATA!$B$4:$B$2103,DATA!$M$4:$M$2103,"",0,1),""))</f>
        <v>A</v>
      </c>
      <c r="V1436" s="47" t="str">
        <f t="array" ref="V1436">IF(B1436="","",IFERROR(XLOOKUP(B1436,DATA!$B$4:$B$2103,DATA!$X$4:$X$2103,"",0,1),""))</f>
        <v>SU01D0103</v>
      </c>
      <c r="W1436" s="47" t="str">
        <f t="array" ref="W1436">IF(B1436="","",IFERROR(XLOOKUP(B1436,DATA!$B$4:$B$2103,DATA!$H$4:$H$2103,"",0,1),""))</f>
        <v>CARROCERIA</v>
      </c>
      <c r="X1436" s="47" t="str">
        <f t="shared" si="10"/>
        <v>1-MAXIMA</v>
      </c>
      <c r="Y1436" s="65">
        <f t="shared" si="11"/>
        <v>65.01436</v>
      </c>
      <c r="Z1436" s="47">
        <f t="shared" si="12"/>
        <v>80130235</v>
      </c>
    </row>
    <row r="1437" ht="15.75" customHeight="1">
      <c r="B1437" s="52">
        <f>IF(DATA!B1437="","",DATA!B1437)</f>
        <v>80130236</v>
      </c>
      <c r="C1437" s="52">
        <f t="array" ref="C1437">IF(B1437="","",IFERROR(XLOOKUP(B1437,DATA!$B$4:$B$2103,DATA!$D$4:$D$2103,"",0,1),""))</f>
        <v>2487</v>
      </c>
      <c r="D1437" s="52" t="str">
        <f t="array" ref="D1437">IF(B1437="","",IFERROR(XLOOKUP(B1437,DATA!$B$4:$B$2103,DATA!$C$4:$C$2103,"",0,1),""))</f>
        <v>LIJA CIRCULAR DE 5" PARA DESVASTE DE VIDRIO GRANO 60</v>
      </c>
      <c r="E1437" s="52">
        <f t="array" ref="E1437">IF(B1437="","",IFERROR(XLOOKUP(B1437,DATA!$B$4:$B$2103,DATA!$W$4:$W$2103,"",0,1),""))</f>
        <v>900449648</v>
      </c>
      <c r="F1437" s="52" t="str">
        <f t="array" ref="F1437">IF(B1437="","",IFERROR(XLOOKUP(E1437,PROVEEDORES!$A$2:$A$200,PROVEEDORES!$B$2:$B$200,"NO ENCONTRADO",0,1),""))</f>
        <v>SUMILOGISTICA S.A.S.</v>
      </c>
      <c r="G1437" s="52" t="str">
        <f t="array" ref="G1437">IF(B1437="","",IFERROR(XLOOKUP(B1437,DATA!$B$4:$B$2103,DATA!$L$4:$L$2103,"",0,1),""))</f>
        <v>UND</v>
      </c>
      <c r="H1437" s="52">
        <f t="array" ref="H1437">IF(B1437="","",IFERROR(XLOOKUP(B1437,DATA!$B$4:$B$2103,DATA!$E$4:$E$2103,0,0,1),0))</f>
        <v>0</v>
      </c>
      <c r="I1437" s="53">
        <f t="array" ref="I1437">IF(B1437="","",IFERROR(XLOOKUP(B1437,DATA!$B$4:$B$2103,DATA!$F$4:$F$2103,0,0,1),0))</f>
        <v>4367.3</v>
      </c>
      <c r="J1437" s="53">
        <f t="shared" si="1"/>
        <v>0</v>
      </c>
      <c r="K1437" s="52">
        <f t="array" ref="K1437">IF(B1437="","",IFERROR(XLOOKUP(B1437,DATA!$B$4:$B$2103,DATA!$N$4:$N$2103,0,0,1),0))</f>
        <v>22</v>
      </c>
      <c r="L1437" s="86">
        <f t="shared" si="2"/>
        <v>0.0602739726</v>
      </c>
      <c r="M1437" s="52">
        <f t="array" ref="M1437">IF(B1437="","",IFERROR(XLOOKUP(B1437,DATA!$B$4:$B$2103,DATA!$P$4:$P$2103,0,0,1),0))</f>
        <v>0</v>
      </c>
      <c r="N1437" s="52">
        <f t="shared" si="3"/>
        <v>0</v>
      </c>
      <c r="O1437" s="52">
        <f t="shared" si="4"/>
        <v>0</v>
      </c>
      <c r="P1437" s="52">
        <f t="shared" si="5"/>
        <v>0</v>
      </c>
      <c r="Q1437" s="52" t="str">
        <f t="shared" si="6"/>
        <v>CRITICO</v>
      </c>
      <c r="R1437" s="52" t="str">
        <f t="shared" si="7"/>
        <v>PEDIR INMEDIATAMENTE</v>
      </c>
      <c r="S1437" s="52">
        <f t="shared" si="8"/>
        <v>0</v>
      </c>
      <c r="T1437" s="53">
        <f t="shared" si="9"/>
        <v>0</v>
      </c>
      <c r="U1437" s="52" t="str">
        <f t="array" ref="U1437">IF(B1437="","",IFERROR(XLOOKUP(B1437,DATA!$B$4:$B$2103,DATA!$M$4:$M$2103,"",0,1),""))</f>
        <v>A</v>
      </c>
      <c r="V1437" s="52" t="str">
        <f t="array" ref="V1437">IF(B1437="","",IFERROR(XLOOKUP(B1437,DATA!$B$4:$B$2103,DATA!$X$4:$X$2103,"",0,1),""))</f>
        <v>SU01F0103</v>
      </c>
      <c r="W1437" s="52" t="str">
        <f t="array" ref="W1437">IF(B1437="","",IFERROR(XLOOKUP(B1437,DATA!$B$4:$B$2103,DATA!$H$4:$H$2103,"",0,1),""))</f>
        <v>CARROCERIA</v>
      </c>
      <c r="X1437" s="52" t="str">
        <f t="shared" si="10"/>
        <v>1-MAXIMA</v>
      </c>
      <c r="Y1437" s="87">
        <f t="shared" si="11"/>
        <v>22.01437</v>
      </c>
      <c r="Z1437" s="52">
        <f t="shared" si="12"/>
        <v>80130236</v>
      </c>
    </row>
    <row r="1438" ht="15.75" customHeight="1">
      <c r="B1438" s="47">
        <f>IF(DATA!B1438="","",DATA!B1438)</f>
        <v>80130237</v>
      </c>
      <c r="C1438" s="47" t="str">
        <f t="array" ref="C1438">IF(B1438="","",IFERROR(XLOOKUP(B1438,DATA!$B$4:$B$2103,DATA!$D$4:$D$2103,"",0,1),""))</f>
        <v>AA588</v>
      </c>
      <c r="D1438" s="47" t="str">
        <f t="array" ref="D1438">IF(B1438="","",IFERROR(XLOOKUP(B1438,DATA!$B$4:$B$2103,DATA!$C$4:$C$2103,"",0,1),""))</f>
        <v>CANALETA ENTRE VIDRIOS</v>
      </c>
      <c r="E1438" s="47">
        <f t="array" ref="E1438">IF(B1438="","",IFERROR(XLOOKUP(B1438,DATA!$B$4:$B$2103,DATA!$W$4:$W$2103,"",0,1),""))</f>
        <v>830092963</v>
      </c>
      <c r="F1438" s="47" t="str">
        <f t="array" ref="F1438">IF(B1438="","",IFERROR(XLOOKUP(E1438,PROVEEDORES!$A$2:$A$200,PROVEEDORES!$B$2:$B$200,"NO ENCONTRADO",0,1),""))</f>
        <v>SUPERPOLO S.A.S</v>
      </c>
      <c r="G1438" s="47" t="str">
        <f t="array" ref="G1438">IF(B1438="","",IFERROR(XLOOKUP(B1438,DATA!$B$4:$B$2103,DATA!$L$4:$L$2103,"",0,1),""))</f>
        <v>M</v>
      </c>
      <c r="H1438" s="47">
        <f t="array" ref="H1438">IF(B1438="","",IFERROR(XLOOKUP(B1438,DATA!$B$4:$B$2103,DATA!$E$4:$E$2103,0,0,1),0))</f>
        <v>0</v>
      </c>
      <c r="I1438" s="48">
        <f t="array" ref="I1438">IF(B1438="","",IFERROR(XLOOKUP(B1438,DATA!$B$4:$B$2103,DATA!$F$4:$F$2103,0,0,1),0))</f>
        <v>24735.14</v>
      </c>
      <c r="J1438" s="48">
        <f t="shared" si="1"/>
        <v>0</v>
      </c>
      <c r="K1438" s="47">
        <f t="array" ref="K1438">IF(B1438="","",IFERROR(XLOOKUP(B1438,DATA!$B$4:$B$2103,DATA!$N$4:$N$2103,0,0,1),0))</f>
        <v>131</v>
      </c>
      <c r="L1438" s="85">
        <f t="shared" si="2"/>
        <v>0.3589041096</v>
      </c>
      <c r="M1438" s="47">
        <f t="array" ref="M1438">IF(B1438="","",IFERROR(XLOOKUP(B1438,DATA!$B$4:$B$2103,DATA!$P$4:$P$2103,0,0,1),0))</f>
        <v>0</v>
      </c>
      <c r="N1438" s="47">
        <f t="shared" si="3"/>
        <v>1</v>
      </c>
      <c r="O1438" s="47">
        <f t="shared" si="4"/>
        <v>4</v>
      </c>
      <c r="P1438" s="47">
        <f t="shared" si="5"/>
        <v>0</v>
      </c>
      <c r="Q1438" s="47" t="str">
        <f t="shared" si="6"/>
        <v>CRITICO</v>
      </c>
      <c r="R1438" s="47" t="str">
        <f t="shared" si="7"/>
        <v>PEDIR INMEDIATAMENTE</v>
      </c>
      <c r="S1438" s="47">
        <f t="shared" si="8"/>
        <v>4</v>
      </c>
      <c r="T1438" s="48">
        <f t="shared" si="9"/>
        <v>98940.56</v>
      </c>
      <c r="U1438" s="47" t="str">
        <f t="array" ref="U1438">IF(B1438="","",IFERROR(XLOOKUP(B1438,DATA!$B$4:$B$2103,DATA!$M$4:$M$2103,"",0,1),""))</f>
        <v>A</v>
      </c>
      <c r="V1438" s="47" t="str">
        <f t="array" ref="V1438">IF(B1438="","",IFERROR(XLOOKUP(B1438,DATA!$B$4:$B$2103,DATA!$X$4:$X$2103,"",0,1),""))</f>
        <v>SU01B0105</v>
      </c>
      <c r="W1438" s="47" t="str">
        <f t="array" ref="W1438">IF(B1438="","",IFERROR(XLOOKUP(B1438,DATA!$B$4:$B$2103,DATA!$H$4:$H$2103,"",0,1),""))</f>
        <v>CARROCERIA</v>
      </c>
      <c r="X1438" s="47" t="str">
        <f t="shared" si="10"/>
        <v>1-MAXIMA</v>
      </c>
      <c r="Y1438" s="65">
        <f t="shared" si="11"/>
        <v>131.01438</v>
      </c>
      <c r="Z1438" s="47">
        <f t="shared" si="12"/>
        <v>80130237</v>
      </c>
    </row>
    <row r="1439" ht="15.75" customHeight="1">
      <c r="B1439" s="52">
        <f>IF(DATA!B1439="","",DATA!B1439)</f>
        <v>80130238</v>
      </c>
      <c r="C1439" s="52" t="str">
        <f t="array" ref="C1439">IF(B1439="","",IFERROR(XLOOKUP(B1439,DATA!$B$4:$B$2103,DATA!$D$4:$D$2103,"",0,1),""))</f>
        <v>SIE004</v>
      </c>
      <c r="D1439" s="52" t="str">
        <f t="array" ref="D1439">IF(B1439="","",IFERROR(XLOOKUP(B1439,DATA!$B$4:$B$2103,DATA!$C$4:$C$2103,"",0,1),""))</f>
        <v>CABLE GUAYA EN ACERO DE 1/16"</v>
      </c>
      <c r="E1439" s="52">
        <f t="array" ref="E1439">IF(B1439="","",IFERROR(XLOOKUP(B1439,DATA!$B$4:$B$2103,DATA!$W$4:$W$2103,"",0,1),""))</f>
        <v>900695767</v>
      </c>
      <c r="F1439" s="52" t="str">
        <f t="array" ref="F1439">IF(B1439="","",IFERROR(XLOOKUP(E1439,PROVEEDORES!$A$2:$A$200,PROVEEDORES!$B$2:$B$200,"NO ENCONTRADO",0,1),""))</f>
        <v>SOLUCIONES INDUSTRIALES ELECTRORED SIE S.A.S.</v>
      </c>
      <c r="G1439" s="52" t="str">
        <f t="array" ref="G1439">IF(B1439="","",IFERROR(XLOOKUP(B1439,DATA!$B$4:$B$2103,DATA!$L$4:$L$2103,"",0,1),""))</f>
        <v>M</v>
      </c>
      <c r="H1439" s="52">
        <f t="array" ref="H1439">IF(B1439="","",IFERROR(XLOOKUP(B1439,DATA!$B$4:$B$2103,DATA!$E$4:$E$2103,0,0,1),0))</f>
        <v>185.88</v>
      </c>
      <c r="I1439" s="53">
        <f t="array" ref="I1439">IF(B1439="","",IFERROR(XLOOKUP(B1439,DATA!$B$4:$B$2103,DATA!$F$4:$F$2103,0,0,1),0))</f>
        <v>840.7639</v>
      </c>
      <c r="J1439" s="53">
        <f t="shared" si="1"/>
        <v>156281.1937</v>
      </c>
      <c r="K1439" s="52">
        <f t="array" ref="K1439">IF(B1439="","",IFERROR(XLOOKUP(B1439,DATA!$B$4:$B$2103,DATA!$N$4:$N$2103,0,0,1),0))</f>
        <v>2743.62</v>
      </c>
      <c r="L1439" s="86">
        <f t="shared" si="2"/>
        <v>7.516767123</v>
      </c>
      <c r="M1439" s="52">
        <f t="array" ref="M1439">IF(B1439="","",IFERROR(XLOOKUP(B1439,DATA!$B$4:$B$2103,DATA!$P$4:$P$2103,0,0,1),0))</f>
        <v>0</v>
      </c>
      <c r="N1439" s="52">
        <f t="shared" si="3"/>
        <v>26</v>
      </c>
      <c r="O1439" s="52">
        <f t="shared" si="4"/>
        <v>79</v>
      </c>
      <c r="P1439" s="52">
        <f t="shared" si="5"/>
        <v>25</v>
      </c>
      <c r="Q1439" s="52" t="str">
        <f t="shared" si="6"/>
        <v>OPTIMO</v>
      </c>
      <c r="R1439" s="52" t="str">
        <f t="shared" si="7"/>
        <v>NIVEL OPTIMO</v>
      </c>
      <c r="S1439" s="52">
        <f t="shared" si="8"/>
        <v>0</v>
      </c>
      <c r="T1439" s="53">
        <f t="shared" si="9"/>
        <v>0</v>
      </c>
      <c r="U1439" s="52" t="str">
        <f t="array" ref="U1439">IF(B1439="","",IFERROR(XLOOKUP(B1439,DATA!$B$4:$B$2103,DATA!$M$4:$M$2103,"",0,1),""))</f>
        <v>A</v>
      </c>
      <c r="V1439" s="52" t="str">
        <f t="array" ref="V1439">IF(B1439="","",IFERROR(XLOOKUP(B1439,DATA!$B$4:$B$2103,DATA!$X$4:$X$2103,"",0,1),""))</f>
        <v>SU01D0101</v>
      </c>
      <c r="W1439" s="52" t="str">
        <f t="array" ref="W1439">IF(B1439="","",IFERROR(XLOOKUP(B1439,DATA!$B$4:$B$2103,DATA!$H$4:$H$2103,"",0,1),""))</f>
        <v>CARROCERIA</v>
      </c>
      <c r="X1439" s="52" t="str">
        <f t="shared" si="10"/>
        <v>2-ALTA</v>
      </c>
      <c r="Y1439" s="87" t="str">
        <f t="shared" si="11"/>
        <v/>
      </c>
      <c r="Z1439" s="52" t="str">
        <f t="shared" si="12"/>
        <v/>
      </c>
    </row>
    <row r="1440" ht="15.75" customHeight="1">
      <c r="B1440" s="47">
        <f>IF(DATA!B1440="","",DATA!B1440)</f>
        <v>80130239</v>
      </c>
      <c r="C1440" s="47" t="str">
        <f t="array" ref="C1440">IF(B1440="","",IFERROR(XLOOKUP(B1440,DATA!$B$4:$B$2103,DATA!$D$4:$D$2103,"",0,1),""))</f>
        <v>SIE005</v>
      </c>
      <c r="D1440" s="47" t="str">
        <f t="array" ref="D1440">IF(B1440="","",IFERROR(XLOOKUP(B1440,DATA!$B$4:$B$2103,DATA!$C$4:$C$2103,"",0,1),""))</f>
        <v>PRENSACABLE (PERRO) 1/8 GALVANIZADO PARA GUAYA DE 1/16"</v>
      </c>
      <c r="E1440" s="47">
        <f t="array" ref="E1440">IF(B1440="","",IFERROR(XLOOKUP(B1440,DATA!$B$4:$B$2103,DATA!$W$4:$W$2103,"",0,1),""))</f>
        <v>900695767</v>
      </c>
      <c r="F1440" s="47" t="str">
        <f t="array" ref="F1440">IF(B1440="","",IFERROR(XLOOKUP(E1440,PROVEEDORES!$A$2:$A$200,PROVEEDORES!$B$2:$B$200,"NO ENCONTRADO",0,1),""))</f>
        <v>SOLUCIONES INDUSTRIALES ELECTRORED SIE S.A.S.</v>
      </c>
      <c r="G1440" s="47" t="str">
        <f t="array" ref="G1440">IF(B1440="","",IFERROR(XLOOKUP(B1440,DATA!$B$4:$B$2103,DATA!$L$4:$L$2103,"",0,1),""))</f>
        <v>UND</v>
      </c>
      <c r="H1440" s="47">
        <f t="array" ref="H1440">IF(B1440="","",IFERROR(XLOOKUP(B1440,DATA!$B$4:$B$2103,DATA!$E$4:$E$2103,0,0,1),0))</f>
        <v>1019</v>
      </c>
      <c r="I1440" s="48">
        <f t="array" ref="I1440">IF(B1440="","",IFERROR(XLOOKUP(B1440,DATA!$B$4:$B$2103,DATA!$F$4:$F$2103,0,0,1),0))</f>
        <v>404.4644</v>
      </c>
      <c r="J1440" s="48">
        <f t="shared" si="1"/>
        <v>412149.2236</v>
      </c>
      <c r="K1440" s="47">
        <f t="array" ref="K1440">IF(B1440="","",IFERROR(XLOOKUP(B1440,DATA!$B$4:$B$2103,DATA!$N$4:$N$2103,0,0,1),0))</f>
        <v>3689</v>
      </c>
      <c r="L1440" s="85">
        <f t="shared" si="2"/>
        <v>10.10684932</v>
      </c>
      <c r="M1440" s="47">
        <f t="array" ref="M1440">IF(B1440="","",IFERROR(XLOOKUP(B1440,DATA!$B$4:$B$2103,DATA!$P$4:$P$2103,0,0,1),0))</f>
        <v>0</v>
      </c>
      <c r="N1440" s="47">
        <f t="shared" si="3"/>
        <v>35</v>
      </c>
      <c r="O1440" s="47">
        <f t="shared" si="4"/>
        <v>106</v>
      </c>
      <c r="P1440" s="47">
        <f t="shared" si="5"/>
        <v>101</v>
      </c>
      <c r="Q1440" s="47" t="str">
        <f t="shared" si="6"/>
        <v>OPTIMO</v>
      </c>
      <c r="R1440" s="47" t="str">
        <f t="shared" si="7"/>
        <v>NIVEL OPTIMO</v>
      </c>
      <c r="S1440" s="47">
        <f t="shared" si="8"/>
        <v>0</v>
      </c>
      <c r="T1440" s="48">
        <f t="shared" si="9"/>
        <v>0</v>
      </c>
      <c r="U1440" s="47" t="str">
        <f t="array" ref="U1440">IF(B1440="","",IFERROR(XLOOKUP(B1440,DATA!$B$4:$B$2103,DATA!$M$4:$M$2103,"",0,1),""))</f>
        <v>A</v>
      </c>
      <c r="V1440" s="47" t="str">
        <f t="array" ref="V1440">IF(B1440="","",IFERROR(XLOOKUP(B1440,DATA!$B$4:$B$2103,DATA!$X$4:$X$2103,"",0,1),""))</f>
        <v>SU01D0303</v>
      </c>
      <c r="W1440" s="47" t="str">
        <f t="array" ref="W1440">IF(B1440="","",IFERROR(XLOOKUP(B1440,DATA!$B$4:$B$2103,DATA!$H$4:$H$2103,"",0,1),""))</f>
        <v>CARROCERIA</v>
      </c>
      <c r="X1440" s="47" t="str">
        <f t="shared" si="10"/>
        <v>2-ALTA</v>
      </c>
      <c r="Y1440" s="65" t="str">
        <f t="shared" si="11"/>
        <v/>
      </c>
      <c r="Z1440" s="47" t="str">
        <f t="shared" si="12"/>
        <v/>
      </c>
    </row>
    <row r="1441" ht="15.75" customHeight="1">
      <c r="B1441" s="52">
        <f>IF(DATA!B1441="","",DATA!B1441)</f>
        <v>80130240</v>
      </c>
      <c r="C1441" s="52">
        <f t="array" ref="C1441">IF(B1441="","",IFERROR(XLOOKUP(B1441,DATA!$B$4:$B$2103,DATA!$D$4:$D$2103,"",0,1),""))</f>
        <v>10733806</v>
      </c>
      <c r="D1441" s="52" t="str">
        <f t="array" ref="D1441">IF(B1441="","",IFERROR(XLOOKUP(B1441,DATA!$B$4:$B$2103,DATA!$C$4:$C$2103,"",0,1),""))</f>
        <v>PERFIL DE PESTAÑA PARA PUERTA DE EMERGENCIA</v>
      </c>
      <c r="E1441" s="52">
        <f t="array" ref="E1441">IF(B1441="","",IFERROR(XLOOKUP(B1441,DATA!$B$4:$B$2103,DATA!$W$4:$W$2103,"",0,1),""))</f>
        <v>900603232</v>
      </c>
      <c r="F1441" s="52" t="str">
        <f t="array" ref="F1441">IF(B1441="","",IFERROR(XLOOKUP(E1441,PROVEEDORES!$A$2:$A$200,PROVEEDORES!$B$2:$B$200,"NO ENCONTRADO",0,1),""))</f>
        <v>COMERCIALIZADORA DE AUTOPARTES E INDUSTRIAL UNIVERSAL SAS</v>
      </c>
      <c r="G1441" s="52" t="str">
        <f t="array" ref="G1441">IF(B1441="","",IFERROR(XLOOKUP(B1441,DATA!$B$4:$B$2103,DATA!$L$4:$L$2103,"",0,1),""))</f>
        <v>M</v>
      </c>
      <c r="H1441" s="52">
        <f t="array" ref="H1441">IF(B1441="","",IFERROR(XLOOKUP(B1441,DATA!$B$4:$B$2103,DATA!$E$4:$E$2103,0,0,1),0))</f>
        <v>9</v>
      </c>
      <c r="I1441" s="53">
        <f t="array" ref="I1441">IF(B1441="","",IFERROR(XLOOKUP(B1441,DATA!$B$4:$B$2103,DATA!$F$4:$F$2103,0,0,1),0))</f>
        <v>16208.99</v>
      </c>
      <c r="J1441" s="53">
        <f t="shared" si="1"/>
        <v>145880.91</v>
      </c>
      <c r="K1441" s="52">
        <f t="array" ref="K1441">IF(B1441="","",IFERROR(XLOOKUP(B1441,DATA!$B$4:$B$2103,DATA!$N$4:$N$2103,0,0,1),0))</f>
        <v>146</v>
      </c>
      <c r="L1441" s="86">
        <f t="shared" si="2"/>
        <v>0.4</v>
      </c>
      <c r="M1441" s="52">
        <f t="array" ref="M1441">IF(B1441="","",IFERROR(XLOOKUP(B1441,DATA!$B$4:$B$2103,DATA!$P$4:$P$2103,0,0,1),0))</f>
        <v>0</v>
      </c>
      <c r="N1441" s="52">
        <f t="shared" si="3"/>
        <v>1</v>
      </c>
      <c r="O1441" s="52">
        <f t="shared" si="4"/>
        <v>4</v>
      </c>
      <c r="P1441" s="52">
        <f t="shared" si="5"/>
        <v>23</v>
      </c>
      <c r="Q1441" s="52" t="str">
        <f t="shared" si="6"/>
        <v>OPTIMO</v>
      </c>
      <c r="R1441" s="52" t="str">
        <f t="shared" si="7"/>
        <v>NIVEL OPTIMO</v>
      </c>
      <c r="S1441" s="52">
        <f t="shared" si="8"/>
        <v>0</v>
      </c>
      <c r="T1441" s="53">
        <f t="shared" si="9"/>
        <v>0</v>
      </c>
      <c r="U1441" s="52" t="str">
        <f t="array" ref="U1441">IF(B1441="","",IFERROR(XLOOKUP(B1441,DATA!$B$4:$B$2103,DATA!$M$4:$M$2103,"",0,1),""))</f>
        <v>A</v>
      </c>
      <c r="V1441" s="52" t="str">
        <f t="array" ref="V1441">IF(B1441="","",IFERROR(XLOOKUP(B1441,DATA!$B$4:$B$2103,DATA!$X$4:$X$2103,"",0,1),""))</f>
        <v>SU01B0105</v>
      </c>
      <c r="W1441" s="52" t="str">
        <f t="array" ref="W1441">IF(B1441="","",IFERROR(XLOOKUP(B1441,DATA!$B$4:$B$2103,DATA!$H$4:$H$2103,"",0,1),""))</f>
        <v>CARROCERIA</v>
      </c>
      <c r="X1441" s="52" t="str">
        <f t="shared" si="10"/>
        <v>2-ALTA</v>
      </c>
      <c r="Y1441" s="87" t="str">
        <f t="shared" si="11"/>
        <v/>
      </c>
      <c r="Z1441" s="52" t="str">
        <f t="shared" si="12"/>
        <v/>
      </c>
    </row>
    <row r="1442" ht="15.75" customHeight="1">
      <c r="B1442" s="47">
        <f>IF(DATA!B1442="","",DATA!B1442)</f>
        <v>80130241</v>
      </c>
      <c r="C1442" s="47" t="str">
        <f t="array" ref="C1442">IF(B1442="","",IFERROR(XLOOKUP(B1442,DATA!$B$4:$B$2103,DATA!$D$4:$D$2103,"",0,1),""))</f>
        <v>GGA-RP-088</v>
      </c>
      <c r="D1442" s="47" t="str">
        <f t="array" ref="D1442">IF(B1442="","",IFERROR(XLOOKUP(B1442,DATA!$B$4:$B$2103,DATA!$C$4:$C$2103,"",0,1),""))</f>
        <v>AVISO ¿COMO CONDUZCO?</v>
      </c>
      <c r="E1442" s="47">
        <f t="array" ref="E1442">IF(B1442="","",IFERROR(XLOOKUP(B1442,DATA!$B$4:$B$2103,DATA!$W$4:$W$2103,"",0,1),""))</f>
        <v>830129239</v>
      </c>
      <c r="F1442" s="47" t="str">
        <f t="array" ref="F1442">IF(B1442="","",IFERROR(XLOOKUP(E1442,PROVEEDORES!$A$2:$A$200,PROVEEDORES!$B$2:$B$200,"NO ENCONTRADO",0,1),""))</f>
        <v>INDUSTRIAS GRAFICAS Y TERMOPLASTICAS SAS</v>
      </c>
      <c r="G1442" s="47" t="str">
        <f t="array" ref="G1442">IF(B1442="","",IFERROR(XLOOKUP(B1442,DATA!$B$4:$B$2103,DATA!$L$4:$L$2103,"",0,1),""))</f>
        <v>UND</v>
      </c>
      <c r="H1442" s="47">
        <f t="array" ref="H1442">IF(B1442="","",IFERROR(XLOOKUP(B1442,DATA!$B$4:$B$2103,DATA!$E$4:$E$2103,0,0,1),0))</f>
        <v>9</v>
      </c>
      <c r="I1442" s="48">
        <f t="array" ref="I1442">IF(B1442="","",IFERROR(XLOOKUP(B1442,DATA!$B$4:$B$2103,DATA!$F$4:$F$2103,0,0,1),0))</f>
        <v>19635</v>
      </c>
      <c r="J1442" s="48">
        <f t="shared" si="1"/>
        <v>176715</v>
      </c>
      <c r="K1442" s="47">
        <f t="array" ref="K1442">IF(B1442="","",IFERROR(XLOOKUP(B1442,DATA!$B$4:$B$2103,DATA!$N$4:$N$2103,0,0,1),0))</f>
        <v>53</v>
      </c>
      <c r="L1442" s="85">
        <f t="shared" si="2"/>
        <v>0.1452054795</v>
      </c>
      <c r="M1442" s="47">
        <f t="array" ref="M1442">IF(B1442="","",IFERROR(XLOOKUP(B1442,DATA!$B$4:$B$2103,DATA!$P$4:$P$2103,0,0,1),0))</f>
        <v>0</v>
      </c>
      <c r="N1442" s="47">
        <f t="shared" si="3"/>
        <v>1</v>
      </c>
      <c r="O1442" s="47">
        <f t="shared" si="4"/>
        <v>2</v>
      </c>
      <c r="P1442" s="47">
        <f t="shared" si="5"/>
        <v>62</v>
      </c>
      <c r="Q1442" s="47" t="str">
        <f t="shared" si="6"/>
        <v>OPTIMO</v>
      </c>
      <c r="R1442" s="47" t="str">
        <f t="shared" si="7"/>
        <v>NIVEL OPTIMO</v>
      </c>
      <c r="S1442" s="47">
        <f t="shared" si="8"/>
        <v>0</v>
      </c>
      <c r="T1442" s="48">
        <f t="shared" si="9"/>
        <v>0</v>
      </c>
      <c r="U1442" s="47" t="str">
        <f t="array" ref="U1442">IF(B1442="","",IFERROR(XLOOKUP(B1442,DATA!$B$4:$B$2103,DATA!$M$4:$M$2103,"",0,1),""))</f>
        <v>A</v>
      </c>
      <c r="V1442" s="47" t="str">
        <f t="array" ref="V1442">IF(B1442="","",IFERROR(XLOOKUP(B1442,DATA!$B$4:$B$2103,DATA!$X$4:$X$2103,"",0,1),""))</f>
        <v>SU01D0302</v>
      </c>
      <c r="W1442" s="47" t="str">
        <f t="array" ref="W1442">IF(B1442="","",IFERROR(XLOOKUP(B1442,DATA!$B$4:$B$2103,DATA!$H$4:$H$2103,"",0,1),""))</f>
        <v>CARROCERIA</v>
      </c>
      <c r="X1442" s="47" t="str">
        <f t="shared" si="10"/>
        <v>2-ALTA</v>
      </c>
      <c r="Y1442" s="65" t="str">
        <f t="shared" si="11"/>
        <v/>
      </c>
      <c r="Z1442" s="47" t="str">
        <f t="shared" si="12"/>
        <v/>
      </c>
    </row>
    <row r="1443" ht="15.75" customHeight="1">
      <c r="B1443" s="52">
        <f>IF(DATA!B1443="","",DATA!B1443)</f>
        <v>80130242</v>
      </c>
      <c r="C1443" s="52">
        <f t="array" ref="C1443">IF(B1443="","",IFERROR(XLOOKUP(B1443,DATA!$B$4:$B$2103,DATA!$D$4:$D$2103,"",0,1),""))</f>
        <v>27242733</v>
      </c>
      <c r="D1443" s="52" t="str">
        <f t="array" ref="D1443">IF(B1443="","",IFERROR(XLOOKUP(B1443,DATA!$B$4:$B$2103,DATA!$C$4:$C$2103,"",0,1),""))</f>
        <v>MANIJA DE PUERTA DE EMERGENCIA</v>
      </c>
      <c r="E1443" s="52">
        <f t="array" ref="E1443">IF(B1443="","",IFERROR(XLOOKUP(B1443,DATA!$B$4:$B$2103,DATA!$W$4:$W$2103,"",0,1),""))</f>
        <v>830092963</v>
      </c>
      <c r="F1443" s="52" t="str">
        <f t="array" ref="F1443">IF(B1443="","",IFERROR(XLOOKUP(E1443,PROVEEDORES!$A$2:$A$200,PROVEEDORES!$B$2:$B$200,"NO ENCONTRADO",0,1),""))</f>
        <v>SUPERPOLO S.A.S</v>
      </c>
      <c r="G1443" s="52" t="str">
        <f t="array" ref="G1443">IF(B1443="","",IFERROR(XLOOKUP(B1443,DATA!$B$4:$B$2103,DATA!$L$4:$L$2103,"",0,1),""))</f>
        <v>UND</v>
      </c>
      <c r="H1443" s="52">
        <f t="array" ref="H1443">IF(B1443="","",IFERROR(XLOOKUP(B1443,DATA!$B$4:$B$2103,DATA!$E$4:$E$2103,0,0,1),0))</f>
        <v>7</v>
      </c>
      <c r="I1443" s="53">
        <f t="array" ref="I1443">IF(B1443="","",IFERROR(XLOOKUP(B1443,DATA!$B$4:$B$2103,DATA!$F$4:$F$2103,0,0,1),0))</f>
        <v>1176</v>
      </c>
      <c r="J1443" s="53">
        <f t="shared" si="1"/>
        <v>8232</v>
      </c>
      <c r="K1443" s="52">
        <f t="array" ref="K1443">IF(B1443="","",IFERROR(XLOOKUP(B1443,DATA!$B$4:$B$2103,DATA!$N$4:$N$2103,0,0,1),0))</f>
        <v>13</v>
      </c>
      <c r="L1443" s="86">
        <f t="shared" si="2"/>
        <v>0.03561643836</v>
      </c>
      <c r="M1443" s="52">
        <f t="array" ref="M1443">IF(B1443="","",IFERROR(XLOOKUP(B1443,DATA!$B$4:$B$2103,DATA!$P$4:$P$2103,0,0,1),0))</f>
        <v>0</v>
      </c>
      <c r="N1443" s="52">
        <f t="shared" si="3"/>
        <v>0</v>
      </c>
      <c r="O1443" s="52">
        <f t="shared" si="4"/>
        <v>0</v>
      </c>
      <c r="P1443" s="52">
        <f t="shared" si="5"/>
        <v>197</v>
      </c>
      <c r="Q1443" s="52" t="str">
        <f t="shared" si="6"/>
        <v>EXCESO</v>
      </c>
      <c r="R1443" s="52" t="str">
        <f t="shared" si="7"/>
        <v>EVALUAR REDUCCION</v>
      </c>
      <c r="S1443" s="52">
        <f t="shared" si="8"/>
        <v>0</v>
      </c>
      <c r="T1443" s="53">
        <f t="shared" si="9"/>
        <v>0</v>
      </c>
      <c r="U1443" s="52" t="str">
        <f t="array" ref="U1443">IF(B1443="","",IFERROR(XLOOKUP(B1443,DATA!$B$4:$B$2103,DATA!$M$4:$M$2103,"",0,1),""))</f>
        <v>A</v>
      </c>
      <c r="V1443" s="52" t="str">
        <f t="array" ref="V1443">IF(B1443="","",IFERROR(XLOOKUP(B1443,DATA!$B$4:$B$2103,DATA!$X$4:$X$2103,"",0,1),""))</f>
        <v>SU01B0108</v>
      </c>
      <c r="W1443" s="52" t="str">
        <f t="array" ref="W1443">IF(B1443="","",IFERROR(XLOOKUP(B1443,DATA!$B$4:$B$2103,DATA!$H$4:$H$2103,"",0,1),""))</f>
        <v>CARROCERIA</v>
      </c>
      <c r="X1443" s="52" t="str">
        <f t="shared" si="10"/>
        <v>2-ALTA</v>
      </c>
      <c r="Y1443" s="87" t="str">
        <f t="shared" si="11"/>
        <v/>
      </c>
      <c r="Z1443" s="52" t="str">
        <f t="shared" si="12"/>
        <v/>
      </c>
    </row>
    <row r="1444" ht="15.75" customHeight="1">
      <c r="B1444" s="47">
        <f>IF(DATA!B1444="","",DATA!B1444)</f>
        <v>80130243</v>
      </c>
      <c r="C1444" s="47">
        <f t="array" ref="C1444">IF(B1444="","",IFERROR(XLOOKUP(B1444,DATA!$B$4:$B$2103,DATA!$D$4:$D$2103,"",0,1),""))</f>
        <v>10308391</v>
      </c>
      <c r="D1444" s="47" t="str">
        <f t="array" ref="D1444">IF(B1444="","",IFERROR(XLOOKUP(B1444,DATA!$B$4:$B$2103,DATA!$C$4:$C$2103,"",0,1),""))</f>
        <v>MANIJA DE PUERTA DE BATERIAS</v>
      </c>
      <c r="E1444" s="47">
        <f t="array" ref="E1444">IF(B1444="","",IFERROR(XLOOKUP(B1444,DATA!$B$4:$B$2103,DATA!$W$4:$W$2103,"",0,1),""))</f>
        <v>830092963</v>
      </c>
      <c r="F1444" s="47" t="str">
        <f t="array" ref="F1444">IF(B1444="","",IFERROR(XLOOKUP(E1444,PROVEEDORES!$A$2:$A$200,PROVEEDORES!$B$2:$B$200,"NO ENCONTRADO",0,1),""))</f>
        <v>SUPERPOLO S.A.S</v>
      </c>
      <c r="G1444" s="47" t="str">
        <f t="array" ref="G1444">IF(B1444="","",IFERROR(XLOOKUP(B1444,DATA!$B$4:$B$2103,DATA!$L$4:$L$2103,"",0,1),""))</f>
        <v>UND</v>
      </c>
      <c r="H1444" s="47">
        <f t="array" ref="H1444">IF(B1444="","",IFERROR(XLOOKUP(B1444,DATA!$B$4:$B$2103,DATA!$E$4:$E$2103,0,0,1),0))</f>
        <v>1</v>
      </c>
      <c r="I1444" s="48">
        <f t="array" ref="I1444">IF(B1444="","",IFERROR(XLOOKUP(B1444,DATA!$B$4:$B$2103,DATA!$F$4:$F$2103,0,0,1),0))</f>
        <v>24699.64</v>
      </c>
      <c r="J1444" s="48">
        <f t="shared" si="1"/>
        <v>24699.64</v>
      </c>
      <c r="K1444" s="47">
        <f t="array" ref="K1444">IF(B1444="","",IFERROR(XLOOKUP(B1444,DATA!$B$4:$B$2103,DATA!$N$4:$N$2103,0,0,1),0))</f>
        <v>9</v>
      </c>
      <c r="L1444" s="85">
        <f t="shared" si="2"/>
        <v>0.02465753425</v>
      </c>
      <c r="M1444" s="47">
        <f t="array" ref="M1444">IF(B1444="","",IFERROR(XLOOKUP(B1444,DATA!$B$4:$B$2103,DATA!$P$4:$P$2103,0,0,1),0))</f>
        <v>0</v>
      </c>
      <c r="N1444" s="47">
        <f t="shared" si="3"/>
        <v>0</v>
      </c>
      <c r="O1444" s="47">
        <f t="shared" si="4"/>
        <v>0</v>
      </c>
      <c r="P1444" s="47">
        <f t="shared" si="5"/>
        <v>41</v>
      </c>
      <c r="Q1444" s="47" t="str">
        <f t="shared" si="6"/>
        <v>OPTIMO</v>
      </c>
      <c r="R1444" s="47" t="str">
        <f t="shared" si="7"/>
        <v>NIVEL OPTIMO</v>
      </c>
      <c r="S1444" s="47">
        <f t="shared" si="8"/>
        <v>0</v>
      </c>
      <c r="T1444" s="48">
        <f t="shared" si="9"/>
        <v>0</v>
      </c>
      <c r="U1444" s="47" t="str">
        <f t="array" ref="U1444">IF(B1444="","",IFERROR(XLOOKUP(B1444,DATA!$B$4:$B$2103,DATA!$M$4:$M$2103,"",0,1),""))</f>
        <v>A</v>
      </c>
      <c r="V1444" s="47" t="str">
        <f t="array" ref="V1444">IF(B1444="","",IFERROR(XLOOKUP(B1444,DATA!$B$4:$B$2103,DATA!$X$4:$X$2103,"",0,1),""))</f>
        <v>SU01D0107</v>
      </c>
      <c r="W1444" s="47" t="str">
        <f t="array" ref="W1444">IF(B1444="","",IFERROR(XLOOKUP(B1444,DATA!$B$4:$B$2103,DATA!$H$4:$H$2103,"",0,1),""))</f>
        <v>CARROCERIA</v>
      </c>
      <c r="X1444" s="47" t="str">
        <f t="shared" si="10"/>
        <v>2-ALTA</v>
      </c>
      <c r="Y1444" s="65" t="str">
        <f t="shared" si="11"/>
        <v/>
      </c>
      <c r="Z1444" s="47" t="str">
        <f t="shared" si="12"/>
        <v/>
      </c>
    </row>
    <row r="1445" ht="15.75" customHeight="1">
      <c r="B1445" s="52">
        <f>IF(DATA!B1445="","",DATA!B1445)</f>
        <v>80130244</v>
      </c>
      <c r="C1445" s="52">
        <f t="array" ref="C1445">IF(B1445="","",IFERROR(XLOOKUP(B1445,DATA!$B$4:$B$2103,DATA!$D$4:$D$2103,"",0,1),""))</f>
        <v>10154402</v>
      </c>
      <c r="D1445" s="52" t="str">
        <f t="array" ref="D1445">IF(B1445="","",IFERROR(XLOOKUP(B1445,DATA!$B$4:$B$2103,DATA!$C$4:$C$2103,"",0,1),""))</f>
        <v>CILINDRO CIERRE Y CERRADURAS</v>
      </c>
      <c r="E1445" s="52">
        <f t="array" ref="E1445">IF(B1445="","",IFERROR(XLOOKUP(B1445,DATA!$B$4:$B$2103,DATA!$W$4:$W$2103,"",0,1),""))</f>
        <v>900603232</v>
      </c>
      <c r="F1445" s="52" t="str">
        <f t="array" ref="F1445">IF(B1445="","",IFERROR(XLOOKUP(E1445,PROVEEDORES!$A$2:$A$200,PROVEEDORES!$B$2:$B$200,"NO ENCONTRADO",0,1),""))</f>
        <v>COMERCIALIZADORA DE AUTOPARTES E INDUSTRIAL UNIVERSAL SAS</v>
      </c>
      <c r="G1445" s="52" t="str">
        <f t="array" ref="G1445">IF(B1445="","",IFERROR(XLOOKUP(B1445,DATA!$B$4:$B$2103,DATA!$L$4:$L$2103,"",0,1),""))</f>
        <v>UND</v>
      </c>
      <c r="H1445" s="52">
        <f t="array" ref="H1445">IF(B1445="","",IFERROR(XLOOKUP(B1445,DATA!$B$4:$B$2103,DATA!$E$4:$E$2103,0,0,1),0))</f>
        <v>3</v>
      </c>
      <c r="I1445" s="53">
        <f t="array" ref="I1445">IF(B1445="","",IFERROR(XLOOKUP(B1445,DATA!$B$4:$B$2103,DATA!$F$4:$F$2103,0,0,1),0))</f>
        <v>23200.24</v>
      </c>
      <c r="J1445" s="53">
        <f t="shared" si="1"/>
        <v>69600.72</v>
      </c>
      <c r="K1445" s="52">
        <f t="array" ref="K1445">IF(B1445="","",IFERROR(XLOOKUP(B1445,DATA!$B$4:$B$2103,DATA!$N$4:$N$2103,0,0,1),0))</f>
        <v>91</v>
      </c>
      <c r="L1445" s="86">
        <f t="shared" si="2"/>
        <v>0.2493150685</v>
      </c>
      <c r="M1445" s="52">
        <f t="array" ref="M1445">IF(B1445="","",IFERROR(XLOOKUP(B1445,DATA!$B$4:$B$2103,DATA!$P$4:$P$2103,0,0,1),0))</f>
        <v>0</v>
      </c>
      <c r="N1445" s="52">
        <f t="shared" si="3"/>
        <v>1</v>
      </c>
      <c r="O1445" s="52">
        <f t="shared" si="4"/>
        <v>3</v>
      </c>
      <c r="P1445" s="52">
        <f t="shared" si="5"/>
        <v>12</v>
      </c>
      <c r="Q1445" s="52" t="str">
        <f t="shared" si="6"/>
        <v>REORDEN INMEDIATO</v>
      </c>
      <c r="R1445" s="52" t="str">
        <f t="shared" si="7"/>
        <v>GENERAR OC EN 24H</v>
      </c>
      <c r="S1445" s="52">
        <f t="shared" si="8"/>
        <v>0</v>
      </c>
      <c r="T1445" s="53">
        <f t="shared" si="9"/>
        <v>0</v>
      </c>
      <c r="U1445" s="52" t="str">
        <f t="array" ref="U1445">IF(B1445="","",IFERROR(XLOOKUP(B1445,DATA!$B$4:$B$2103,DATA!$M$4:$M$2103,"",0,1),""))</f>
        <v>A</v>
      </c>
      <c r="V1445" s="52" t="str">
        <f t="array" ref="V1445">IF(B1445="","",IFERROR(XLOOKUP(B1445,DATA!$B$4:$B$2103,DATA!$X$4:$X$2103,"",0,1),""))</f>
        <v>SU01D0303</v>
      </c>
      <c r="W1445" s="52" t="str">
        <f t="array" ref="W1445">IF(B1445="","",IFERROR(XLOOKUP(B1445,DATA!$B$4:$B$2103,DATA!$H$4:$H$2103,"",0,1),""))</f>
        <v>CARROCERIA</v>
      </c>
      <c r="X1445" s="52" t="str">
        <f t="shared" si="10"/>
        <v>2-ALTA</v>
      </c>
      <c r="Y1445" s="87" t="str">
        <f t="shared" si="11"/>
        <v/>
      </c>
      <c r="Z1445" s="52" t="str">
        <f t="shared" si="12"/>
        <v/>
      </c>
    </row>
    <row r="1446" ht="15.75" customHeight="1">
      <c r="B1446" s="47">
        <f>IF(DATA!B1446="","",DATA!B1446)</f>
        <v>80130245</v>
      </c>
      <c r="C1446" s="47">
        <f t="array" ref="C1446">IF(B1446="","",IFERROR(XLOOKUP(B1446,DATA!$B$4:$B$2103,DATA!$D$4:$D$2103,"",0,1),""))</f>
        <v>11457176</v>
      </c>
      <c r="D1446" s="47" t="str">
        <f t="array" ref="D1446">IF(B1446="","",IFERROR(XLOOKUP(B1446,DATA!$B$4:$B$2103,DATA!$C$4:$C$2103,"",0,1),""))</f>
        <v>ACABAMIENTOS DE LA PUERTA DE SERVICIO</v>
      </c>
      <c r="E1446" s="47">
        <f t="array" ref="E1446">IF(B1446="","",IFERROR(XLOOKUP(B1446,DATA!$B$4:$B$2103,DATA!$W$4:$W$2103,"",0,1),""))</f>
        <v>830092963</v>
      </c>
      <c r="F1446" s="47" t="str">
        <f t="array" ref="F1446">IF(B1446="","",IFERROR(XLOOKUP(E1446,PROVEEDORES!$A$2:$A$200,PROVEEDORES!$B$2:$B$200,"NO ENCONTRADO",0,1),""))</f>
        <v>SUPERPOLO S.A.S</v>
      </c>
      <c r="G1446" s="47" t="str">
        <f t="array" ref="G1446">IF(B1446="","",IFERROR(XLOOKUP(B1446,DATA!$B$4:$B$2103,DATA!$L$4:$L$2103,"",0,1),""))</f>
        <v>UND</v>
      </c>
      <c r="H1446" s="47">
        <f t="array" ref="H1446">IF(B1446="","",IFERROR(XLOOKUP(B1446,DATA!$B$4:$B$2103,DATA!$E$4:$E$2103,0,0,1),0))</f>
        <v>1</v>
      </c>
      <c r="I1446" s="48">
        <f t="array" ref="I1446">IF(B1446="","",IFERROR(XLOOKUP(B1446,DATA!$B$4:$B$2103,DATA!$F$4:$F$2103,0,0,1),0))</f>
        <v>39099.83</v>
      </c>
      <c r="J1446" s="48">
        <f t="shared" si="1"/>
        <v>39099.83</v>
      </c>
      <c r="K1446" s="47">
        <f t="array" ref="K1446">IF(B1446="","",IFERROR(XLOOKUP(B1446,DATA!$B$4:$B$2103,DATA!$N$4:$N$2103,0,0,1),0))</f>
        <v>15</v>
      </c>
      <c r="L1446" s="85">
        <f t="shared" si="2"/>
        <v>0.04109589041</v>
      </c>
      <c r="M1446" s="47">
        <f t="array" ref="M1446">IF(B1446="","",IFERROR(XLOOKUP(B1446,DATA!$B$4:$B$2103,DATA!$P$4:$P$2103,0,0,1),0))</f>
        <v>0</v>
      </c>
      <c r="N1446" s="47">
        <f t="shared" si="3"/>
        <v>0</v>
      </c>
      <c r="O1446" s="47">
        <f t="shared" si="4"/>
        <v>0</v>
      </c>
      <c r="P1446" s="47">
        <f t="shared" si="5"/>
        <v>24</v>
      </c>
      <c r="Q1446" s="47" t="str">
        <f t="shared" si="6"/>
        <v>OPTIMO</v>
      </c>
      <c r="R1446" s="47" t="str">
        <f t="shared" si="7"/>
        <v>NIVEL OPTIMO</v>
      </c>
      <c r="S1446" s="47">
        <f t="shared" si="8"/>
        <v>0</v>
      </c>
      <c r="T1446" s="48">
        <f t="shared" si="9"/>
        <v>0</v>
      </c>
      <c r="U1446" s="47" t="str">
        <f t="array" ref="U1446">IF(B1446="","",IFERROR(XLOOKUP(B1446,DATA!$B$4:$B$2103,DATA!$M$4:$M$2103,"",0,1),""))</f>
        <v>A</v>
      </c>
      <c r="V1446" s="47" t="str">
        <f t="array" ref="V1446">IF(B1446="","",IFERROR(XLOOKUP(B1446,DATA!$B$4:$B$2103,DATA!$X$4:$X$2103,"",0,1),""))</f>
        <v>SU01B0106</v>
      </c>
      <c r="W1446" s="47" t="str">
        <f t="array" ref="W1446">IF(B1446="","",IFERROR(XLOOKUP(B1446,DATA!$B$4:$B$2103,DATA!$H$4:$H$2103,"",0,1),""))</f>
        <v>CARROCERIA</v>
      </c>
      <c r="X1446" s="47" t="str">
        <f t="shared" si="10"/>
        <v>2-ALTA</v>
      </c>
      <c r="Y1446" s="65" t="str">
        <f t="shared" si="11"/>
        <v/>
      </c>
      <c r="Z1446" s="47" t="str">
        <f t="shared" si="12"/>
        <v/>
      </c>
    </row>
    <row r="1447" ht="15.75" customHeight="1">
      <c r="B1447" s="52">
        <f>IF(DATA!B1447="","",DATA!B1447)</f>
        <v>80130246</v>
      </c>
      <c r="C1447" s="52" t="str">
        <f t="array" ref="C1447">IF(B1447="","",IFERROR(XLOOKUP(B1447,DATA!$B$4:$B$2103,DATA!$D$4:$D$2103,"",0,1),""))</f>
        <v>CB008</v>
      </c>
      <c r="D1447" s="52" t="str">
        <f t="array" ref="D1447">IF(B1447="","",IFERROR(XLOOKUP(B1447,DATA!$B$4:$B$2103,DATA!$C$4:$C$2103,"",0,1),""))</f>
        <v>PRENSACABLE CILINDRICO (PERRO) 1/8 GALVANIZADO PARA GUAYA DE 1/16"</v>
      </c>
      <c r="E1447" s="52">
        <f t="array" ref="E1447">IF(B1447="","",IFERROR(XLOOKUP(B1447,DATA!$B$4:$B$2103,DATA!$W$4:$W$2103,"",0,1),""))</f>
        <v>900730034</v>
      </c>
      <c r="F1447" s="52" t="str">
        <f t="array" ref="F1447">IF(B1447="","",IFERROR(XLOOKUP(E1447,PROVEEDORES!$A$2:$A$200,PROVEEDORES!$B$2:$B$200,"NO ENCONTRADO",0,1),""))</f>
        <v>CAUCHOS BOSA D.C. SIMA S A S</v>
      </c>
      <c r="G1447" s="52" t="str">
        <f t="array" ref="G1447">IF(B1447="","",IFERROR(XLOOKUP(B1447,DATA!$B$4:$B$2103,DATA!$L$4:$L$2103,"",0,1),""))</f>
        <v>UND</v>
      </c>
      <c r="H1447" s="52">
        <f t="array" ref="H1447">IF(B1447="","",IFERROR(XLOOKUP(B1447,DATA!$B$4:$B$2103,DATA!$E$4:$E$2103,0,0,1),0))</f>
        <v>22</v>
      </c>
      <c r="I1447" s="53">
        <f t="array" ref="I1447">IF(B1447="","",IFERROR(XLOOKUP(B1447,DATA!$B$4:$B$2103,DATA!$F$4:$F$2103,0,0,1),0))</f>
        <v>2719.15</v>
      </c>
      <c r="J1447" s="53">
        <f t="shared" si="1"/>
        <v>59821.3</v>
      </c>
      <c r="K1447" s="52">
        <f t="array" ref="K1447">IF(B1447="","",IFERROR(XLOOKUP(B1447,DATA!$B$4:$B$2103,DATA!$N$4:$N$2103,0,0,1),0))</f>
        <v>2255</v>
      </c>
      <c r="L1447" s="86">
        <f t="shared" si="2"/>
        <v>6.178082192</v>
      </c>
      <c r="M1447" s="52">
        <f t="array" ref="M1447">IF(B1447="","",IFERROR(XLOOKUP(B1447,DATA!$B$4:$B$2103,DATA!$P$4:$P$2103,0,0,1),0))</f>
        <v>0</v>
      </c>
      <c r="N1447" s="52">
        <f t="shared" si="3"/>
        <v>22</v>
      </c>
      <c r="O1447" s="52">
        <f t="shared" si="4"/>
        <v>65</v>
      </c>
      <c r="P1447" s="52">
        <f t="shared" si="5"/>
        <v>4</v>
      </c>
      <c r="Q1447" s="52" t="str">
        <f t="shared" si="6"/>
        <v>REORDEN INMEDIATO</v>
      </c>
      <c r="R1447" s="52" t="str">
        <f t="shared" si="7"/>
        <v>GENERAR OC EN 24H</v>
      </c>
      <c r="S1447" s="52">
        <f t="shared" si="8"/>
        <v>43</v>
      </c>
      <c r="T1447" s="53">
        <f t="shared" si="9"/>
        <v>116923.45</v>
      </c>
      <c r="U1447" s="52" t="str">
        <f t="array" ref="U1447">IF(B1447="","",IFERROR(XLOOKUP(B1447,DATA!$B$4:$B$2103,DATA!$M$4:$M$2103,"",0,1),""))</f>
        <v>A</v>
      </c>
      <c r="V1447" s="52" t="str">
        <f t="array" ref="V1447">IF(B1447="","",IFERROR(XLOOKUP(B1447,DATA!$B$4:$B$2103,DATA!$X$4:$X$2103,"",0,1),""))</f>
        <v>SU01D0303</v>
      </c>
      <c r="W1447" s="52" t="str">
        <f t="array" ref="W1447">IF(B1447="","",IFERROR(XLOOKUP(B1447,DATA!$B$4:$B$2103,DATA!$H$4:$H$2103,"",0,1),""))</f>
        <v>CARROCERIA</v>
      </c>
      <c r="X1447" s="52" t="str">
        <f t="shared" si="10"/>
        <v>2-ALTA</v>
      </c>
      <c r="Y1447" s="87" t="str">
        <f t="shared" si="11"/>
        <v/>
      </c>
      <c r="Z1447" s="52" t="str">
        <f t="shared" si="12"/>
        <v/>
      </c>
    </row>
    <row r="1448" ht="15.75" customHeight="1">
      <c r="B1448" s="47">
        <f>IF(DATA!B1448="","",DATA!B1448)</f>
        <v>80130247</v>
      </c>
      <c r="C1448" s="47">
        <f t="array" ref="C1448">IF(B1448="","",IFERROR(XLOOKUP(B1448,DATA!$B$4:$B$2103,DATA!$D$4:$D$2103,"",0,1),""))</f>
        <v>11325991</v>
      </c>
      <c r="D1448" s="47" t="str">
        <f t="array" ref="D1448">IF(B1448="","",IFERROR(XLOOKUP(B1448,DATA!$B$4:$B$2103,DATA!$C$4:$C$2103,"",0,1),""))</f>
        <v>TABIQUE BOTA AGUA LIMPIABRISAS</v>
      </c>
      <c r="E1448" s="47">
        <f t="array" ref="E1448">IF(B1448="","",IFERROR(XLOOKUP(B1448,DATA!$B$4:$B$2103,DATA!$W$4:$W$2103,"",0,1),""))</f>
        <v>830092963</v>
      </c>
      <c r="F1448" s="47" t="str">
        <f t="array" ref="F1448">IF(B1448="","",IFERROR(XLOOKUP(E1448,PROVEEDORES!$A$2:$A$200,PROVEEDORES!$B$2:$B$200,"NO ENCONTRADO",0,1),""))</f>
        <v>SUPERPOLO S.A.S</v>
      </c>
      <c r="G1448" s="47" t="str">
        <f t="array" ref="G1448">IF(B1448="","",IFERROR(XLOOKUP(B1448,DATA!$B$4:$B$2103,DATA!$L$4:$L$2103,"",0,1),""))</f>
        <v>UND</v>
      </c>
      <c r="H1448" s="47">
        <f t="array" ref="H1448">IF(B1448="","",IFERROR(XLOOKUP(B1448,DATA!$B$4:$B$2103,DATA!$E$4:$E$2103,0,0,1),0))</f>
        <v>2</v>
      </c>
      <c r="I1448" s="48">
        <f t="array" ref="I1448">IF(B1448="","",IFERROR(XLOOKUP(B1448,DATA!$B$4:$B$2103,DATA!$F$4:$F$2103,0,0,1),0))</f>
        <v>9299.85</v>
      </c>
      <c r="J1448" s="48">
        <f t="shared" si="1"/>
        <v>18599.7</v>
      </c>
      <c r="K1448" s="47">
        <f t="array" ref="K1448">IF(B1448="","",IFERROR(XLOOKUP(B1448,DATA!$B$4:$B$2103,DATA!$N$4:$N$2103,0,0,1),0))</f>
        <v>72</v>
      </c>
      <c r="L1448" s="85">
        <f t="shared" si="2"/>
        <v>0.197260274</v>
      </c>
      <c r="M1448" s="47">
        <f t="array" ref="M1448">IF(B1448="","",IFERROR(XLOOKUP(B1448,DATA!$B$4:$B$2103,DATA!$P$4:$P$2103,0,0,1),0))</f>
        <v>0</v>
      </c>
      <c r="N1448" s="47">
        <f t="shared" si="3"/>
        <v>1</v>
      </c>
      <c r="O1448" s="47">
        <f t="shared" si="4"/>
        <v>2</v>
      </c>
      <c r="P1448" s="47">
        <f t="shared" si="5"/>
        <v>10</v>
      </c>
      <c r="Q1448" s="47" t="str">
        <f t="shared" si="6"/>
        <v>REORDEN INMEDIATO</v>
      </c>
      <c r="R1448" s="47" t="str">
        <f t="shared" si="7"/>
        <v>GENERAR OC EN 24H</v>
      </c>
      <c r="S1448" s="47">
        <f t="shared" si="8"/>
        <v>0</v>
      </c>
      <c r="T1448" s="48">
        <f t="shared" si="9"/>
        <v>0</v>
      </c>
      <c r="U1448" s="47" t="str">
        <f t="array" ref="U1448">IF(B1448="","",IFERROR(XLOOKUP(B1448,DATA!$B$4:$B$2103,DATA!$M$4:$M$2103,"",0,1),""))</f>
        <v>A</v>
      </c>
      <c r="V1448" s="47" t="str">
        <f t="array" ref="V1448">IF(B1448="","",IFERROR(XLOOKUP(B1448,DATA!$B$4:$B$2103,DATA!$X$4:$X$2103,"",0,1),""))</f>
        <v>SU01D0107</v>
      </c>
      <c r="W1448" s="47" t="str">
        <f t="array" ref="W1448">IF(B1448="","",IFERROR(XLOOKUP(B1448,DATA!$B$4:$B$2103,DATA!$H$4:$H$2103,"",0,1),""))</f>
        <v>CARROCERIA</v>
      </c>
      <c r="X1448" s="47" t="str">
        <f t="shared" si="10"/>
        <v>2-ALTA</v>
      </c>
      <c r="Y1448" s="65" t="str">
        <f t="shared" si="11"/>
        <v/>
      </c>
      <c r="Z1448" s="47" t="str">
        <f t="shared" si="12"/>
        <v/>
      </c>
    </row>
    <row r="1449" ht="15.75" customHeight="1">
      <c r="B1449" s="52">
        <f>IF(DATA!B1449="","",DATA!B1449)</f>
        <v>80130248</v>
      </c>
      <c r="C1449" s="52">
        <f t="array" ref="C1449">IF(B1449="","",IFERROR(XLOOKUP(B1449,DATA!$B$4:$B$2103,DATA!$D$4:$D$2103,"",0,1),""))</f>
        <v>97</v>
      </c>
      <c r="D1449" s="52" t="str">
        <f t="array" ref="D1449">IF(B1449="","",IFERROR(XLOOKUP(B1449,DATA!$B$4:$B$2103,DATA!$C$4:$C$2103,"",0,1),""))</f>
        <v>DISCO DE ASPIRACIÓN 3M LIMPIA HK 6" P320</v>
      </c>
      <c r="E1449" s="52">
        <f t="array" ref="E1449">IF(B1449="","",IFERROR(XLOOKUP(B1449,DATA!$B$4:$B$2103,DATA!$W$4:$W$2103,"",0,1),""))</f>
        <v>900449648</v>
      </c>
      <c r="F1449" s="52" t="str">
        <f t="array" ref="F1449">IF(B1449="","",IFERROR(XLOOKUP(E1449,PROVEEDORES!$A$2:$A$200,PROVEEDORES!$B$2:$B$200,"NO ENCONTRADO",0,1),""))</f>
        <v>SUMILOGISTICA S.A.S.</v>
      </c>
      <c r="G1449" s="52" t="str">
        <f t="array" ref="G1449">IF(B1449="","",IFERROR(XLOOKUP(B1449,DATA!$B$4:$B$2103,DATA!$L$4:$L$2103,"",0,1),""))</f>
        <v>UND</v>
      </c>
      <c r="H1449" s="52">
        <f t="array" ref="H1449">IF(B1449="","",IFERROR(XLOOKUP(B1449,DATA!$B$4:$B$2103,DATA!$E$4:$E$2103,0,0,1),0))</f>
        <v>202</v>
      </c>
      <c r="I1449" s="53">
        <f t="array" ref="I1449">IF(B1449="","",IFERROR(XLOOKUP(B1449,DATA!$B$4:$B$2103,DATA!$F$4:$F$2103,0,0,1),0))</f>
        <v>3873.45</v>
      </c>
      <c r="J1449" s="53">
        <f t="shared" si="1"/>
        <v>782436.9</v>
      </c>
      <c r="K1449" s="52">
        <f t="array" ref="K1449">IF(B1449="","",IFERROR(XLOOKUP(B1449,DATA!$B$4:$B$2103,DATA!$N$4:$N$2103,0,0,1),0))</f>
        <v>12677</v>
      </c>
      <c r="L1449" s="86">
        <f t="shared" si="2"/>
        <v>34.73150685</v>
      </c>
      <c r="M1449" s="52">
        <f t="array" ref="M1449">IF(B1449="","",IFERROR(XLOOKUP(B1449,DATA!$B$4:$B$2103,DATA!$P$4:$P$2103,0,0,1),0))</f>
        <v>0</v>
      </c>
      <c r="N1449" s="52">
        <f t="shared" si="3"/>
        <v>122</v>
      </c>
      <c r="O1449" s="52">
        <f t="shared" si="4"/>
        <v>365</v>
      </c>
      <c r="P1449" s="52">
        <f t="shared" si="5"/>
        <v>6</v>
      </c>
      <c r="Q1449" s="52" t="str">
        <f t="shared" si="6"/>
        <v>REORDEN INMEDIATO</v>
      </c>
      <c r="R1449" s="52" t="str">
        <f t="shared" si="7"/>
        <v>GENERAR OC EN 24H</v>
      </c>
      <c r="S1449" s="52">
        <f t="shared" si="8"/>
        <v>163</v>
      </c>
      <c r="T1449" s="53">
        <f t="shared" si="9"/>
        <v>631372.35</v>
      </c>
      <c r="U1449" s="52" t="str">
        <f t="array" ref="U1449">IF(B1449="","",IFERROR(XLOOKUP(B1449,DATA!$B$4:$B$2103,DATA!$M$4:$M$2103,"",0,1),""))</f>
        <v>A</v>
      </c>
      <c r="V1449" s="52" t="str">
        <f t="array" ref="V1449">IF(B1449="","",IFERROR(XLOOKUP(B1449,DATA!$B$4:$B$2103,DATA!$X$4:$X$2103,"",0,1),""))</f>
        <v>SU01F0103</v>
      </c>
      <c r="W1449" s="52" t="str">
        <f t="array" ref="W1449">IF(B1449="","",IFERROR(XLOOKUP(B1449,DATA!$B$4:$B$2103,DATA!$H$4:$H$2103,"",0,1),""))</f>
        <v>CARROCERIA</v>
      </c>
      <c r="X1449" s="52" t="str">
        <f t="shared" si="10"/>
        <v>2-ALTA</v>
      </c>
      <c r="Y1449" s="87" t="str">
        <f t="shared" si="11"/>
        <v/>
      </c>
      <c r="Z1449" s="52" t="str">
        <f t="shared" si="12"/>
        <v/>
      </c>
    </row>
    <row r="1450" ht="15.75" customHeight="1">
      <c r="B1450" s="47">
        <f>IF(DATA!B1450="","",DATA!B1450)</f>
        <v>80130249</v>
      </c>
      <c r="C1450" s="47" t="str">
        <f t="array" ref="C1450">IF(B1450="","",IFERROR(XLOOKUP(B1450,DATA!$B$4:$B$2103,DATA!$D$4:$D$2103,"",0,1),""))</f>
        <v>CTP4785</v>
      </c>
      <c r="D1450" s="47" t="str">
        <f t="array" ref="D1450">IF(B1450="","",IFERROR(XLOOKUP(B1450,DATA!$B$4:$B$2103,DATA!$C$4:$C$2103,"",0,1),""))</f>
        <v>AVISO GRAN VIALE BRT</v>
      </c>
      <c r="E1450" s="47">
        <f t="array" ref="E1450">IF(B1450="","",IFERROR(XLOOKUP(B1450,DATA!$B$4:$B$2103,DATA!$W$4:$W$2103,"",0,1),""))</f>
        <v>900603232</v>
      </c>
      <c r="F1450" s="47" t="str">
        <f t="array" ref="F1450">IF(B1450="","",IFERROR(XLOOKUP(E1450,PROVEEDORES!$A$2:$A$200,PROVEEDORES!$B$2:$B$200,"NO ENCONTRADO",0,1),""))</f>
        <v>COMERCIALIZADORA DE AUTOPARTES E INDUSTRIAL UNIVERSAL SAS</v>
      </c>
      <c r="G1450" s="47" t="str">
        <f t="array" ref="G1450">IF(B1450="","",IFERROR(XLOOKUP(B1450,DATA!$B$4:$B$2103,DATA!$L$4:$L$2103,"",0,1),""))</f>
        <v>UND</v>
      </c>
      <c r="H1450" s="47">
        <f t="array" ref="H1450">IF(B1450="","",IFERROR(XLOOKUP(B1450,DATA!$B$4:$B$2103,DATA!$E$4:$E$2103,0,0,1),0))</f>
        <v>0</v>
      </c>
      <c r="I1450" s="48">
        <f t="array" ref="I1450">IF(B1450="","",IFERROR(XLOOKUP(B1450,DATA!$B$4:$B$2103,DATA!$F$4:$F$2103,0,0,1),0))</f>
        <v>0</v>
      </c>
      <c r="J1450" s="48">
        <f t="shared" si="1"/>
        <v>0</v>
      </c>
      <c r="K1450" s="47">
        <f t="array" ref="K1450">IF(B1450="","",IFERROR(XLOOKUP(B1450,DATA!$B$4:$B$2103,DATA!$N$4:$N$2103,0,0,1),0))</f>
        <v>0</v>
      </c>
      <c r="L1450" s="85">
        <f t="shared" si="2"/>
        <v>0</v>
      </c>
      <c r="M1450" s="47">
        <f t="array" ref="M1450">IF(B1450="","",IFERROR(XLOOKUP(B1450,DATA!$B$4:$B$2103,DATA!$P$4:$P$2103,0,0,1),0))</f>
        <v>0</v>
      </c>
      <c r="N1450" s="47">
        <f t="shared" si="3"/>
        <v>0</v>
      </c>
      <c r="O1450" s="47">
        <f t="shared" si="4"/>
        <v>0</v>
      </c>
      <c r="P1450" s="47" t="str">
        <f t="shared" si="5"/>
        <v/>
      </c>
      <c r="Q1450" s="47" t="str">
        <f t="shared" si="6"/>
        <v>CRITICO</v>
      </c>
      <c r="R1450" s="47" t="str">
        <f t="shared" si="7"/>
        <v>PEDIR INMEDIATAMENTE</v>
      </c>
      <c r="S1450" s="47">
        <f t="shared" si="8"/>
        <v>0</v>
      </c>
      <c r="T1450" s="48">
        <f t="shared" si="9"/>
        <v>0</v>
      </c>
      <c r="U1450" s="47" t="str">
        <f t="array" ref="U1450">IF(B1450="","",IFERROR(XLOOKUP(B1450,DATA!$B$4:$B$2103,DATA!$M$4:$M$2103,"",0,1),""))</f>
        <v>A</v>
      </c>
      <c r="V1450" s="47" t="str">
        <f t="array" ref="V1450">IF(B1450="","",IFERROR(XLOOKUP(B1450,DATA!$B$4:$B$2103,DATA!$X$4:$X$2103,"",0,1),""))</f>
        <v>A1</v>
      </c>
      <c r="W1450" s="47" t="str">
        <f t="array" ref="W1450">IF(B1450="","",IFERROR(XLOOKUP(B1450,DATA!$B$4:$B$2103,DATA!$H$4:$H$2103,"",0,1),""))</f>
        <v>CARROCERIA</v>
      </c>
      <c r="X1450" s="47" t="str">
        <f t="shared" si="10"/>
        <v>1-MAXIMA</v>
      </c>
      <c r="Y1450" s="65" t="str">
        <f t="shared" si="11"/>
        <v/>
      </c>
      <c r="Z1450" s="47">
        <f t="shared" si="12"/>
        <v>80130249</v>
      </c>
    </row>
    <row r="1451" ht="15.75" customHeight="1">
      <c r="B1451" s="52">
        <f>IF(DATA!B1451="","",DATA!B1451)</f>
        <v>80130250</v>
      </c>
      <c r="C1451" s="52">
        <f t="array" ref="C1451">IF(B1451="","",IFERROR(XLOOKUP(B1451,DATA!$B$4:$B$2103,DATA!$D$4:$D$2103,"",0,1),""))</f>
        <v>11282410</v>
      </c>
      <c r="D1451" s="52" t="str">
        <f t="array" ref="D1451">IF(B1451="","",IFERROR(XLOOKUP(B1451,DATA!$B$4:$B$2103,DATA!$C$4:$C$2103,"",0,1),""))</f>
        <v>FORRO DE COMPUERTA FILTRO DE PARTICULAS</v>
      </c>
      <c r="E1451" s="52">
        <f t="array" ref="E1451">IF(B1451="","",IFERROR(XLOOKUP(B1451,DATA!$B$4:$B$2103,DATA!$W$4:$W$2103,"",0,1),""))</f>
        <v>900603232</v>
      </c>
      <c r="F1451" s="52" t="str">
        <f t="array" ref="F1451">IF(B1451="","",IFERROR(XLOOKUP(E1451,PROVEEDORES!$A$2:$A$200,PROVEEDORES!$B$2:$B$200,"NO ENCONTRADO",0,1),""))</f>
        <v>COMERCIALIZADORA DE AUTOPARTES E INDUSTRIAL UNIVERSAL SAS</v>
      </c>
      <c r="G1451" s="52" t="str">
        <f t="array" ref="G1451">IF(B1451="","",IFERROR(XLOOKUP(B1451,DATA!$B$4:$B$2103,DATA!$L$4:$L$2103,"",0,1),""))</f>
        <v>UND</v>
      </c>
      <c r="H1451" s="52">
        <f t="array" ref="H1451">IF(B1451="","",IFERROR(XLOOKUP(B1451,DATA!$B$4:$B$2103,DATA!$E$4:$E$2103,0,0,1),0))</f>
        <v>2</v>
      </c>
      <c r="I1451" s="53">
        <f t="array" ref="I1451">IF(B1451="","",IFERROR(XLOOKUP(B1451,DATA!$B$4:$B$2103,DATA!$F$4:$F$2103,0,0,1),0))</f>
        <v>324899.8</v>
      </c>
      <c r="J1451" s="53">
        <f t="shared" si="1"/>
        <v>649799.6</v>
      </c>
      <c r="K1451" s="52">
        <f t="array" ref="K1451">IF(B1451="","",IFERROR(XLOOKUP(B1451,DATA!$B$4:$B$2103,DATA!$N$4:$N$2103,0,0,1),0))</f>
        <v>6</v>
      </c>
      <c r="L1451" s="86">
        <f t="shared" si="2"/>
        <v>0.01643835616</v>
      </c>
      <c r="M1451" s="52">
        <f t="array" ref="M1451">IF(B1451="","",IFERROR(XLOOKUP(B1451,DATA!$B$4:$B$2103,DATA!$P$4:$P$2103,0,0,1),0))</f>
        <v>0</v>
      </c>
      <c r="N1451" s="52">
        <f t="shared" si="3"/>
        <v>0</v>
      </c>
      <c r="O1451" s="52">
        <f t="shared" si="4"/>
        <v>0</v>
      </c>
      <c r="P1451" s="52">
        <f t="shared" si="5"/>
        <v>122</v>
      </c>
      <c r="Q1451" s="52" t="str">
        <f t="shared" si="6"/>
        <v>OPTIMO</v>
      </c>
      <c r="R1451" s="52" t="str">
        <f t="shared" si="7"/>
        <v>NIVEL OPTIMO</v>
      </c>
      <c r="S1451" s="52">
        <f t="shared" si="8"/>
        <v>0</v>
      </c>
      <c r="T1451" s="53">
        <f t="shared" si="9"/>
        <v>0</v>
      </c>
      <c r="U1451" s="52" t="str">
        <f t="array" ref="U1451">IF(B1451="","",IFERROR(XLOOKUP(B1451,DATA!$B$4:$B$2103,DATA!$M$4:$M$2103,"",0,1),""))</f>
        <v>A</v>
      </c>
      <c r="V1451" s="52" t="str">
        <f t="array" ref="V1451">IF(B1451="","",IFERROR(XLOOKUP(B1451,DATA!$B$4:$B$2103,DATA!$X$4:$X$2103,"",0,1),""))</f>
        <v>SU01F0307</v>
      </c>
      <c r="W1451" s="52" t="str">
        <f t="array" ref="W1451">IF(B1451="","",IFERROR(XLOOKUP(B1451,DATA!$B$4:$B$2103,DATA!$H$4:$H$2103,"",0,1),""))</f>
        <v>CARROCERIA</v>
      </c>
      <c r="X1451" s="52" t="str">
        <f t="shared" si="10"/>
        <v>2-ALTA</v>
      </c>
      <c r="Y1451" s="87" t="str">
        <f t="shared" si="11"/>
        <v/>
      </c>
      <c r="Z1451" s="52" t="str">
        <f t="shared" si="12"/>
        <v/>
      </c>
    </row>
    <row r="1452" ht="15.75" customHeight="1">
      <c r="B1452" s="47">
        <f>IF(DATA!B1452="","",DATA!B1452)</f>
        <v>80130252</v>
      </c>
      <c r="C1452" s="47">
        <f t="array" ref="C1452">IF(B1452="","",IFERROR(XLOOKUP(B1452,DATA!$B$4:$B$2103,DATA!$D$4:$D$2103,"",0,1),""))</f>
        <v>10008419</v>
      </c>
      <c r="D1452" s="47" t="str">
        <f t="array" ref="D1452">IF(B1452="","",IFERROR(XLOOKUP(B1452,DATA!$B$4:$B$2103,DATA!$C$4:$C$2103,"",0,1),""))</f>
        <v>LOGO FRONTAL PERSIANA MARCOPOLO</v>
      </c>
      <c r="E1452" s="47">
        <f t="array" ref="E1452">IF(B1452="","",IFERROR(XLOOKUP(B1452,DATA!$B$4:$B$2103,DATA!$W$4:$W$2103,"",0,1),""))</f>
        <v>830092963</v>
      </c>
      <c r="F1452" s="47" t="str">
        <f t="array" ref="F1452">IF(B1452="","",IFERROR(XLOOKUP(E1452,PROVEEDORES!$A$2:$A$200,PROVEEDORES!$B$2:$B$200,"NO ENCONTRADO",0,1),""))</f>
        <v>SUPERPOLO S.A.S</v>
      </c>
      <c r="G1452" s="47" t="str">
        <f t="array" ref="G1452">IF(B1452="","",IFERROR(XLOOKUP(B1452,DATA!$B$4:$B$2103,DATA!$L$4:$L$2103,"",0,1),""))</f>
        <v>UND</v>
      </c>
      <c r="H1452" s="47">
        <f t="array" ref="H1452">IF(B1452="","",IFERROR(XLOOKUP(B1452,DATA!$B$4:$B$2103,DATA!$E$4:$E$2103,0,0,1),0))</f>
        <v>0</v>
      </c>
      <c r="I1452" s="48">
        <f t="array" ref="I1452">IF(B1452="","",IFERROR(XLOOKUP(B1452,DATA!$B$4:$B$2103,DATA!$F$4:$F$2103,0,0,1),0))</f>
        <v>0</v>
      </c>
      <c r="J1452" s="48">
        <f t="shared" si="1"/>
        <v>0</v>
      </c>
      <c r="K1452" s="47">
        <f t="array" ref="K1452">IF(B1452="","",IFERROR(XLOOKUP(B1452,DATA!$B$4:$B$2103,DATA!$N$4:$N$2103,0,0,1),0))</f>
        <v>0</v>
      </c>
      <c r="L1452" s="85">
        <f t="shared" si="2"/>
        <v>0</v>
      </c>
      <c r="M1452" s="47">
        <f t="array" ref="M1452">IF(B1452="","",IFERROR(XLOOKUP(B1452,DATA!$B$4:$B$2103,DATA!$P$4:$P$2103,0,0,1),0))</f>
        <v>0</v>
      </c>
      <c r="N1452" s="47">
        <f t="shared" si="3"/>
        <v>0</v>
      </c>
      <c r="O1452" s="47">
        <f t="shared" si="4"/>
        <v>0</v>
      </c>
      <c r="P1452" s="47" t="str">
        <f t="shared" si="5"/>
        <v/>
      </c>
      <c r="Q1452" s="47" t="str">
        <f t="shared" si="6"/>
        <v>CRITICO</v>
      </c>
      <c r="R1452" s="47" t="str">
        <f t="shared" si="7"/>
        <v>PEDIR INMEDIATAMENTE</v>
      </c>
      <c r="S1452" s="47">
        <f t="shared" si="8"/>
        <v>0</v>
      </c>
      <c r="T1452" s="48">
        <f t="shared" si="9"/>
        <v>0</v>
      </c>
      <c r="U1452" s="47" t="str">
        <f t="array" ref="U1452">IF(B1452="","",IFERROR(XLOOKUP(B1452,DATA!$B$4:$B$2103,DATA!$M$4:$M$2103,"",0,1),""))</f>
        <v>A</v>
      </c>
      <c r="V1452" s="47" t="str">
        <f t="array" ref="V1452">IF(B1452="","",IFERROR(XLOOKUP(B1452,DATA!$B$4:$B$2103,DATA!$X$4:$X$2103,"",0,1),""))</f>
        <v>A1</v>
      </c>
      <c r="W1452" s="47" t="str">
        <f t="array" ref="W1452">IF(B1452="","",IFERROR(XLOOKUP(B1452,DATA!$B$4:$B$2103,DATA!$H$4:$H$2103,"",0,1),""))</f>
        <v>CARROCERIA</v>
      </c>
      <c r="X1452" s="47" t="str">
        <f t="shared" si="10"/>
        <v>1-MAXIMA</v>
      </c>
      <c r="Y1452" s="65" t="str">
        <f t="shared" si="11"/>
        <v/>
      </c>
      <c r="Z1452" s="47">
        <f t="shared" si="12"/>
        <v>80130252</v>
      </c>
    </row>
    <row r="1453" ht="15.75" customHeight="1">
      <c r="B1453" s="52">
        <f>IF(DATA!B1453="","",DATA!B1453)</f>
        <v>80130255</v>
      </c>
      <c r="C1453" s="52">
        <f t="array" ref="C1453">IF(B1453="","",IFERROR(XLOOKUP(B1453,DATA!$B$4:$B$2103,DATA!$D$4:$D$2103,"",0,1),""))</f>
        <v>2500</v>
      </c>
      <c r="D1453" s="52" t="str">
        <f t="array" ref="D1453">IF(B1453="","",IFERROR(XLOOKUP(B1453,DATA!$B$4:$B$2103,DATA!$C$4:$C$2103,"",0,1),""))</f>
        <v>AGENTE ACELERANTE</v>
      </c>
      <c r="E1453" s="52">
        <f t="array" ref="E1453">IF(B1453="","",IFERROR(XLOOKUP(B1453,DATA!$B$4:$B$2103,DATA!$W$4:$W$2103,"",0,1),""))</f>
        <v>830011686</v>
      </c>
      <c r="F1453" s="52" t="str">
        <f t="array" ref="F1453">IF(B1453="","",IFERROR(XLOOKUP(E1453,PROVEEDORES!$A$2:$A$200,PROVEEDORES!$B$2:$B$200,"NO ENCONTRADO",0,1),""))</f>
        <v>ESFERA COLOR S.A.S</v>
      </c>
      <c r="G1453" s="52" t="str">
        <f t="array" ref="G1453">IF(B1453="","",IFERROR(XLOOKUP(B1453,DATA!$B$4:$B$2103,DATA!$L$4:$L$2103,"",0,1),""))</f>
        <v>L</v>
      </c>
      <c r="H1453" s="52">
        <f t="array" ref="H1453">IF(B1453="","",IFERROR(XLOOKUP(B1453,DATA!$B$4:$B$2103,DATA!$E$4:$E$2103,0,0,1),0))</f>
        <v>0</v>
      </c>
      <c r="I1453" s="53">
        <f t="array" ref="I1453">IF(B1453="","",IFERROR(XLOOKUP(B1453,DATA!$B$4:$B$2103,DATA!$F$4:$F$2103,0,0,1),0))</f>
        <v>53750</v>
      </c>
      <c r="J1453" s="53">
        <f t="shared" si="1"/>
        <v>0</v>
      </c>
      <c r="K1453" s="52">
        <f t="array" ref="K1453">IF(B1453="","",IFERROR(XLOOKUP(B1453,DATA!$B$4:$B$2103,DATA!$N$4:$N$2103,0,0,1),0))</f>
        <v>0</v>
      </c>
      <c r="L1453" s="86">
        <f t="shared" si="2"/>
        <v>0</v>
      </c>
      <c r="M1453" s="52">
        <f t="array" ref="M1453">IF(B1453="","",IFERROR(XLOOKUP(B1453,DATA!$B$4:$B$2103,DATA!$P$4:$P$2103,0,0,1),0))</f>
        <v>0</v>
      </c>
      <c r="N1453" s="52">
        <f t="shared" si="3"/>
        <v>0</v>
      </c>
      <c r="O1453" s="52">
        <f t="shared" si="4"/>
        <v>0</v>
      </c>
      <c r="P1453" s="52" t="str">
        <f t="shared" si="5"/>
        <v/>
      </c>
      <c r="Q1453" s="52" t="str">
        <f t="shared" si="6"/>
        <v>CRITICO</v>
      </c>
      <c r="R1453" s="52" t="str">
        <f t="shared" si="7"/>
        <v>PEDIR INMEDIATAMENTE</v>
      </c>
      <c r="S1453" s="52">
        <f t="shared" si="8"/>
        <v>0</v>
      </c>
      <c r="T1453" s="53">
        <f t="shared" si="9"/>
        <v>0</v>
      </c>
      <c r="U1453" s="52" t="str">
        <f t="array" ref="U1453">IF(B1453="","",IFERROR(XLOOKUP(B1453,DATA!$B$4:$B$2103,DATA!$M$4:$M$2103,"",0,1),""))</f>
        <v>A</v>
      </c>
      <c r="V1453" s="52" t="str">
        <f t="array" ref="V1453">IF(B1453="","",IFERROR(XLOOKUP(B1453,DATA!$B$4:$B$2103,DATA!$X$4:$X$2103,"",0,1),""))</f>
        <v>A1</v>
      </c>
      <c r="W1453" s="52" t="str">
        <f t="array" ref="W1453">IF(B1453="","",IFERROR(XLOOKUP(B1453,DATA!$B$4:$B$2103,DATA!$H$4:$H$2103,"",0,1),""))</f>
        <v>CARROCERIA</v>
      </c>
      <c r="X1453" s="52" t="str">
        <f t="shared" si="10"/>
        <v>1-MAXIMA</v>
      </c>
      <c r="Y1453" s="87" t="str">
        <f t="shared" si="11"/>
        <v/>
      </c>
      <c r="Z1453" s="52">
        <f t="shared" si="12"/>
        <v>80130255</v>
      </c>
    </row>
    <row r="1454" ht="15.75" customHeight="1">
      <c r="B1454" s="47">
        <f>IF(DATA!B1454="","",DATA!B1454)</f>
        <v>80130256</v>
      </c>
      <c r="C1454" s="47">
        <f t="array" ref="C1454">IF(B1454="","",IFERROR(XLOOKUP(B1454,DATA!$B$4:$B$2103,DATA!$D$4:$D$2103,"",0,1),""))</f>
        <v>11735693</v>
      </c>
      <c r="D1454" s="47" t="str">
        <f t="array" ref="D1454">IF(B1454="","",IFERROR(XLOOKUP(B1454,DATA!$B$4:$B$2103,DATA!$C$4:$C$2103,"",0,1),""))</f>
        <v>CONJUNTO ESTRUCTURA DE LA TRASERA</v>
      </c>
      <c r="E1454" s="47">
        <f t="array" ref="E1454">IF(B1454="","",IFERROR(XLOOKUP(B1454,DATA!$B$4:$B$2103,DATA!$W$4:$W$2103,"",0,1),""))</f>
        <v>830092963</v>
      </c>
      <c r="F1454" s="47" t="str">
        <f t="array" ref="F1454">IF(B1454="","",IFERROR(XLOOKUP(E1454,PROVEEDORES!$A$2:$A$200,PROVEEDORES!$B$2:$B$200,"NO ENCONTRADO",0,1),""))</f>
        <v>SUPERPOLO S.A.S</v>
      </c>
      <c r="G1454" s="47" t="str">
        <f t="array" ref="G1454">IF(B1454="","",IFERROR(XLOOKUP(B1454,DATA!$B$4:$B$2103,DATA!$L$4:$L$2103,"",0,1),""))</f>
        <v>UND</v>
      </c>
      <c r="H1454" s="47">
        <f t="array" ref="H1454">IF(B1454="","",IFERROR(XLOOKUP(B1454,DATA!$B$4:$B$2103,DATA!$E$4:$E$2103,0,0,1),0))</f>
        <v>0</v>
      </c>
      <c r="I1454" s="48">
        <f t="array" ref="I1454">IF(B1454="","",IFERROR(XLOOKUP(B1454,DATA!$B$4:$B$2103,DATA!$F$4:$F$2103,0,0,1),0))</f>
        <v>0</v>
      </c>
      <c r="J1454" s="48">
        <f t="shared" si="1"/>
        <v>0</v>
      </c>
      <c r="K1454" s="47">
        <f t="array" ref="K1454">IF(B1454="","",IFERROR(XLOOKUP(B1454,DATA!$B$4:$B$2103,DATA!$N$4:$N$2103,0,0,1),0))</f>
        <v>1</v>
      </c>
      <c r="L1454" s="85">
        <f t="shared" si="2"/>
        <v>0.002739726027</v>
      </c>
      <c r="M1454" s="47">
        <f t="array" ref="M1454">IF(B1454="","",IFERROR(XLOOKUP(B1454,DATA!$B$4:$B$2103,DATA!$P$4:$P$2103,0,0,1),0))</f>
        <v>0</v>
      </c>
      <c r="N1454" s="47">
        <f t="shared" si="3"/>
        <v>0</v>
      </c>
      <c r="O1454" s="47">
        <f t="shared" si="4"/>
        <v>0</v>
      </c>
      <c r="P1454" s="47">
        <f t="shared" si="5"/>
        <v>0</v>
      </c>
      <c r="Q1454" s="47" t="str">
        <f t="shared" si="6"/>
        <v>CRITICO</v>
      </c>
      <c r="R1454" s="47" t="str">
        <f t="shared" si="7"/>
        <v>PEDIR INMEDIATAMENTE</v>
      </c>
      <c r="S1454" s="47">
        <f t="shared" si="8"/>
        <v>0</v>
      </c>
      <c r="T1454" s="48">
        <f t="shared" si="9"/>
        <v>0</v>
      </c>
      <c r="U1454" s="47" t="str">
        <f t="array" ref="U1454">IF(B1454="","",IFERROR(XLOOKUP(B1454,DATA!$B$4:$B$2103,DATA!$M$4:$M$2103,"",0,1),""))</f>
        <v>A</v>
      </c>
      <c r="V1454" s="47" t="str">
        <f t="array" ref="V1454">IF(B1454="","",IFERROR(XLOOKUP(B1454,DATA!$B$4:$B$2103,DATA!$X$4:$X$2103,"",0,1),""))</f>
        <v>A1</v>
      </c>
      <c r="W1454" s="47" t="str">
        <f t="array" ref="W1454">IF(B1454="","",IFERROR(XLOOKUP(B1454,DATA!$B$4:$B$2103,DATA!$H$4:$H$2103,"",0,1),""))</f>
        <v>CARROCERIA</v>
      </c>
      <c r="X1454" s="47" t="str">
        <f t="shared" si="10"/>
        <v>1-MAXIMA</v>
      </c>
      <c r="Y1454" s="65">
        <f t="shared" si="11"/>
        <v>1.01454</v>
      </c>
      <c r="Z1454" s="47">
        <f t="shared" si="12"/>
        <v>80130256</v>
      </c>
    </row>
    <row r="1455" ht="15.75" customHeight="1">
      <c r="B1455" s="52">
        <f>IF(DATA!B1455="","",DATA!B1455)</f>
        <v>80130257</v>
      </c>
      <c r="C1455" s="52">
        <f t="array" ref="C1455">IF(B1455="","",IFERROR(XLOOKUP(B1455,DATA!$B$4:$B$2103,DATA!$D$4:$D$2103,"",0,1),""))</f>
        <v>11297621</v>
      </c>
      <c r="D1455" s="52" t="str">
        <f t="array" ref="D1455">IF(B1455="","",IFERROR(XLOOKUP(B1455,DATA!$B$4:$B$2103,DATA!$C$4:$C$2103,"",0,1),""))</f>
        <v>CONJUNTO REVESTIMIENTO EXTERNO TRASERO</v>
      </c>
      <c r="E1455" s="52">
        <f t="array" ref="E1455">IF(B1455="","",IFERROR(XLOOKUP(B1455,DATA!$B$4:$B$2103,DATA!$W$4:$W$2103,"",0,1),""))</f>
        <v>830092963</v>
      </c>
      <c r="F1455" s="52" t="str">
        <f t="array" ref="F1455">IF(B1455="","",IFERROR(XLOOKUP(E1455,PROVEEDORES!$A$2:$A$200,PROVEEDORES!$B$2:$B$200,"NO ENCONTRADO",0,1),""))</f>
        <v>SUPERPOLO S.A.S</v>
      </c>
      <c r="G1455" s="52" t="str">
        <f t="array" ref="G1455">IF(B1455="","",IFERROR(XLOOKUP(B1455,DATA!$B$4:$B$2103,DATA!$L$4:$L$2103,"",0,1),""))</f>
        <v>UND</v>
      </c>
      <c r="H1455" s="52">
        <f t="array" ref="H1455">IF(B1455="","",IFERROR(XLOOKUP(B1455,DATA!$B$4:$B$2103,DATA!$E$4:$E$2103,0,0,1),0))</f>
        <v>0</v>
      </c>
      <c r="I1455" s="53">
        <f t="array" ref="I1455">IF(B1455="","",IFERROR(XLOOKUP(B1455,DATA!$B$4:$B$2103,DATA!$F$4:$F$2103,0,0,1),0))</f>
        <v>2600700</v>
      </c>
      <c r="J1455" s="53">
        <f t="shared" si="1"/>
        <v>0</v>
      </c>
      <c r="K1455" s="52">
        <f t="array" ref="K1455">IF(B1455="","",IFERROR(XLOOKUP(B1455,DATA!$B$4:$B$2103,DATA!$N$4:$N$2103,0,0,1),0))</f>
        <v>2</v>
      </c>
      <c r="L1455" s="86">
        <f t="shared" si="2"/>
        <v>0.005479452055</v>
      </c>
      <c r="M1455" s="52">
        <f t="array" ref="M1455">IF(B1455="","",IFERROR(XLOOKUP(B1455,DATA!$B$4:$B$2103,DATA!$P$4:$P$2103,0,0,1),0))</f>
        <v>0</v>
      </c>
      <c r="N1455" s="52">
        <f t="shared" si="3"/>
        <v>0</v>
      </c>
      <c r="O1455" s="52">
        <f t="shared" si="4"/>
        <v>0</v>
      </c>
      <c r="P1455" s="52">
        <f t="shared" si="5"/>
        <v>0</v>
      </c>
      <c r="Q1455" s="52" t="str">
        <f t="shared" si="6"/>
        <v>CRITICO</v>
      </c>
      <c r="R1455" s="52" t="str">
        <f t="shared" si="7"/>
        <v>PEDIR INMEDIATAMENTE</v>
      </c>
      <c r="S1455" s="52">
        <f t="shared" si="8"/>
        <v>0</v>
      </c>
      <c r="T1455" s="53">
        <f t="shared" si="9"/>
        <v>0</v>
      </c>
      <c r="U1455" s="52" t="str">
        <f t="array" ref="U1455">IF(B1455="","",IFERROR(XLOOKUP(B1455,DATA!$B$4:$B$2103,DATA!$M$4:$M$2103,"",0,1),""))</f>
        <v>A</v>
      </c>
      <c r="V1455" s="52" t="str">
        <f t="array" ref="V1455">IF(B1455="","",IFERROR(XLOOKUP(B1455,DATA!$B$4:$B$2103,DATA!$X$4:$X$2103,"",0,1),""))</f>
        <v>A1</v>
      </c>
      <c r="W1455" s="52" t="str">
        <f t="array" ref="W1455">IF(B1455="","",IFERROR(XLOOKUP(B1455,DATA!$B$4:$B$2103,DATA!$H$4:$H$2103,"",0,1),""))</f>
        <v>CARROCERIA</v>
      </c>
      <c r="X1455" s="52" t="str">
        <f t="shared" si="10"/>
        <v>1-MAXIMA</v>
      </c>
      <c r="Y1455" s="87">
        <f t="shared" si="11"/>
        <v>2.01455</v>
      </c>
      <c r="Z1455" s="52">
        <f t="shared" si="12"/>
        <v>80130257</v>
      </c>
    </row>
    <row r="1456" ht="15.75" customHeight="1">
      <c r="B1456" s="47">
        <f>IF(DATA!B1456="","",DATA!B1456)</f>
        <v>80130258</v>
      </c>
      <c r="C1456" s="47">
        <f t="array" ref="C1456">IF(B1456="","",IFERROR(XLOOKUP(B1456,DATA!$B$4:$B$2103,DATA!$D$4:$D$2103,"",0,1),""))</f>
        <v>11301374</v>
      </c>
      <c r="D1456" s="47" t="str">
        <f t="array" ref="D1456">IF(B1456="","",IFERROR(XLOOKUP(B1456,DATA!$B$4:$B$2103,DATA!$C$4:$C$2103,"",0,1),""))</f>
        <v>CONJUNTO REVESTIMIENTO INTERNO TRASERO</v>
      </c>
      <c r="E1456" s="47">
        <f t="array" ref="E1456">IF(B1456="","",IFERROR(XLOOKUP(B1456,DATA!$B$4:$B$2103,DATA!$W$4:$W$2103,"",0,1),""))</f>
        <v>830092963</v>
      </c>
      <c r="F1456" s="47" t="str">
        <f t="array" ref="F1456">IF(B1456="","",IFERROR(XLOOKUP(E1456,PROVEEDORES!$A$2:$A$200,PROVEEDORES!$B$2:$B$200,"NO ENCONTRADO",0,1),""))</f>
        <v>SUPERPOLO S.A.S</v>
      </c>
      <c r="G1456" s="47" t="str">
        <f t="array" ref="G1456">IF(B1456="","",IFERROR(XLOOKUP(B1456,DATA!$B$4:$B$2103,DATA!$L$4:$L$2103,"",0,1),""))</f>
        <v>UND</v>
      </c>
      <c r="H1456" s="47">
        <f t="array" ref="H1456">IF(B1456="","",IFERROR(XLOOKUP(B1456,DATA!$B$4:$B$2103,DATA!$E$4:$E$2103,0,0,1),0))</f>
        <v>0</v>
      </c>
      <c r="I1456" s="48">
        <f t="array" ref="I1456">IF(B1456="","",IFERROR(XLOOKUP(B1456,DATA!$B$4:$B$2103,DATA!$F$4:$F$2103,0,0,1),0))</f>
        <v>0</v>
      </c>
      <c r="J1456" s="48">
        <f t="shared" si="1"/>
        <v>0</v>
      </c>
      <c r="K1456" s="47">
        <f t="array" ref="K1456">IF(B1456="","",IFERROR(XLOOKUP(B1456,DATA!$B$4:$B$2103,DATA!$N$4:$N$2103,0,0,1),0))</f>
        <v>1</v>
      </c>
      <c r="L1456" s="85">
        <f t="shared" si="2"/>
        <v>0.002739726027</v>
      </c>
      <c r="M1456" s="47">
        <f t="array" ref="M1456">IF(B1456="","",IFERROR(XLOOKUP(B1456,DATA!$B$4:$B$2103,DATA!$P$4:$P$2103,0,0,1),0))</f>
        <v>0</v>
      </c>
      <c r="N1456" s="47">
        <f t="shared" si="3"/>
        <v>0</v>
      </c>
      <c r="O1456" s="47">
        <f t="shared" si="4"/>
        <v>0</v>
      </c>
      <c r="P1456" s="47">
        <f t="shared" si="5"/>
        <v>0</v>
      </c>
      <c r="Q1456" s="47" t="str">
        <f t="shared" si="6"/>
        <v>CRITICO</v>
      </c>
      <c r="R1456" s="47" t="str">
        <f t="shared" si="7"/>
        <v>PEDIR INMEDIATAMENTE</v>
      </c>
      <c r="S1456" s="47">
        <f t="shared" si="8"/>
        <v>0</v>
      </c>
      <c r="T1456" s="48">
        <f t="shared" si="9"/>
        <v>0</v>
      </c>
      <c r="U1456" s="47" t="str">
        <f t="array" ref="U1456">IF(B1456="","",IFERROR(XLOOKUP(B1456,DATA!$B$4:$B$2103,DATA!$M$4:$M$2103,"",0,1),""))</f>
        <v>A</v>
      </c>
      <c r="V1456" s="47" t="str">
        <f t="array" ref="V1456">IF(B1456="","",IFERROR(XLOOKUP(B1456,DATA!$B$4:$B$2103,DATA!$X$4:$X$2103,"",0,1),""))</f>
        <v>A1</v>
      </c>
      <c r="W1456" s="47" t="str">
        <f t="array" ref="W1456">IF(B1456="","",IFERROR(XLOOKUP(B1456,DATA!$B$4:$B$2103,DATA!$H$4:$H$2103,"",0,1),""))</f>
        <v>CARROCERIA</v>
      </c>
      <c r="X1456" s="47" t="str">
        <f t="shared" si="10"/>
        <v>1-MAXIMA</v>
      </c>
      <c r="Y1456" s="65">
        <f t="shared" si="11"/>
        <v>1.01456</v>
      </c>
      <c r="Z1456" s="47">
        <f t="shared" si="12"/>
        <v>80130258</v>
      </c>
    </row>
    <row r="1457" ht="15.75" customHeight="1">
      <c r="B1457" s="52">
        <f>IF(DATA!B1457="","",DATA!B1457)</f>
        <v>80130259</v>
      </c>
      <c r="C1457" s="52">
        <f t="array" ref="C1457">IF(B1457="","",IFERROR(XLOOKUP(B1457,DATA!$B$4:$B$2103,DATA!$D$4:$D$2103,"",0,1),""))</f>
        <v>10922364</v>
      </c>
      <c r="D1457" s="52" t="str">
        <f t="array" ref="D1457">IF(B1457="","",IFERROR(XLOOKUP(B1457,DATA!$B$4:$B$2103,DATA!$C$4:$C$2103,"",0,1),""))</f>
        <v>CONJUNTO ACABAMIENTO INTERNO FARO</v>
      </c>
      <c r="E1457" s="52">
        <f t="array" ref="E1457">IF(B1457="","",IFERROR(XLOOKUP(B1457,DATA!$B$4:$B$2103,DATA!$W$4:$W$2103,"",0,1),""))</f>
        <v>830092963</v>
      </c>
      <c r="F1457" s="52" t="str">
        <f t="array" ref="F1457">IF(B1457="","",IFERROR(XLOOKUP(E1457,PROVEEDORES!$A$2:$A$200,PROVEEDORES!$B$2:$B$200,"NO ENCONTRADO",0,1),""))</f>
        <v>SUPERPOLO S.A.S</v>
      </c>
      <c r="G1457" s="52" t="str">
        <f t="array" ref="G1457">IF(B1457="","",IFERROR(XLOOKUP(B1457,DATA!$B$4:$B$2103,DATA!$L$4:$L$2103,"",0,1),""))</f>
        <v>UND</v>
      </c>
      <c r="H1457" s="52">
        <f t="array" ref="H1457">IF(B1457="","",IFERROR(XLOOKUP(B1457,DATA!$B$4:$B$2103,DATA!$E$4:$E$2103,0,0,1),0))</f>
        <v>0</v>
      </c>
      <c r="I1457" s="53">
        <f t="array" ref="I1457">IF(B1457="","",IFERROR(XLOOKUP(B1457,DATA!$B$4:$B$2103,DATA!$F$4:$F$2103,0,0,1),0))</f>
        <v>0</v>
      </c>
      <c r="J1457" s="53">
        <f t="shared" si="1"/>
        <v>0</v>
      </c>
      <c r="K1457" s="52">
        <f t="array" ref="K1457">IF(B1457="","",IFERROR(XLOOKUP(B1457,DATA!$B$4:$B$2103,DATA!$N$4:$N$2103,0,0,1),0))</f>
        <v>1</v>
      </c>
      <c r="L1457" s="86">
        <f t="shared" si="2"/>
        <v>0.002739726027</v>
      </c>
      <c r="M1457" s="52">
        <f t="array" ref="M1457">IF(B1457="","",IFERROR(XLOOKUP(B1457,DATA!$B$4:$B$2103,DATA!$P$4:$P$2103,0,0,1),0))</f>
        <v>0</v>
      </c>
      <c r="N1457" s="52">
        <f t="shared" si="3"/>
        <v>0</v>
      </c>
      <c r="O1457" s="52">
        <f t="shared" si="4"/>
        <v>0</v>
      </c>
      <c r="P1457" s="52">
        <f t="shared" si="5"/>
        <v>0</v>
      </c>
      <c r="Q1457" s="52" t="str">
        <f t="shared" si="6"/>
        <v>CRITICO</v>
      </c>
      <c r="R1457" s="52" t="str">
        <f t="shared" si="7"/>
        <v>PEDIR INMEDIATAMENTE</v>
      </c>
      <c r="S1457" s="52">
        <f t="shared" si="8"/>
        <v>0</v>
      </c>
      <c r="T1457" s="53">
        <f t="shared" si="9"/>
        <v>0</v>
      </c>
      <c r="U1457" s="52" t="str">
        <f t="array" ref="U1457">IF(B1457="","",IFERROR(XLOOKUP(B1457,DATA!$B$4:$B$2103,DATA!$M$4:$M$2103,"",0,1),""))</f>
        <v>A</v>
      </c>
      <c r="V1457" s="52" t="str">
        <f t="array" ref="V1457">IF(B1457="","",IFERROR(XLOOKUP(B1457,DATA!$B$4:$B$2103,DATA!$X$4:$X$2103,"",0,1),""))</f>
        <v>A1</v>
      </c>
      <c r="W1457" s="52" t="str">
        <f t="array" ref="W1457">IF(B1457="","",IFERROR(XLOOKUP(B1457,DATA!$B$4:$B$2103,DATA!$H$4:$H$2103,"",0,1),""))</f>
        <v>CARROCERIA</v>
      </c>
      <c r="X1457" s="52" t="str">
        <f t="shared" si="10"/>
        <v>1-MAXIMA</v>
      </c>
      <c r="Y1457" s="87">
        <f t="shared" si="11"/>
        <v>1.01457</v>
      </c>
      <c r="Z1457" s="52">
        <f t="shared" si="12"/>
        <v>80130259</v>
      </c>
    </row>
    <row r="1458" ht="15.75" customHeight="1">
      <c r="B1458" s="47">
        <f>IF(DATA!B1458="","",DATA!B1458)</f>
        <v>80130260</v>
      </c>
      <c r="C1458" s="47">
        <f t="array" ref="C1458">IF(B1458="","",IFERROR(XLOOKUP(B1458,DATA!$B$4:$B$2103,DATA!$D$4:$D$2103,"",0,1),""))</f>
        <v>10922363</v>
      </c>
      <c r="D1458" s="47" t="str">
        <f t="array" ref="D1458">IF(B1458="","",IFERROR(XLOOKUP(B1458,DATA!$B$4:$B$2103,DATA!$C$4:$C$2103,"",0,1),""))</f>
        <v>CONJUNTO ACABAMIENTO INTERNO FARO</v>
      </c>
      <c r="E1458" s="47">
        <f t="array" ref="E1458">IF(B1458="","",IFERROR(XLOOKUP(B1458,DATA!$B$4:$B$2103,DATA!$W$4:$W$2103,"",0,1),""))</f>
        <v>830092963</v>
      </c>
      <c r="F1458" s="47" t="str">
        <f t="array" ref="F1458">IF(B1458="","",IFERROR(XLOOKUP(E1458,PROVEEDORES!$A$2:$A$200,PROVEEDORES!$B$2:$B$200,"NO ENCONTRADO",0,1),""))</f>
        <v>SUPERPOLO S.A.S</v>
      </c>
      <c r="G1458" s="47" t="str">
        <f t="array" ref="G1458">IF(B1458="","",IFERROR(XLOOKUP(B1458,DATA!$B$4:$B$2103,DATA!$L$4:$L$2103,"",0,1),""))</f>
        <v>UND</v>
      </c>
      <c r="H1458" s="47">
        <f t="array" ref="H1458">IF(B1458="","",IFERROR(XLOOKUP(B1458,DATA!$B$4:$B$2103,DATA!$E$4:$E$2103,0,0,1),0))</f>
        <v>0</v>
      </c>
      <c r="I1458" s="48">
        <f t="array" ref="I1458">IF(B1458="","",IFERROR(XLOOKUP(B1458,DATA!$B$4:$B$2103,DATA!$F$4:$F$2103,0,0,1),0))</f>
        <v>0</v>
      </c>
      <c r="J1458" s="48">
        <f t="shared" si="1"/>
        <v>0</v>
      </c>
      <c r="K1458" s="47">
        <f t="array" ref="K1458">IF(B1458="","",IFERROR(XLOOKUP(B1458,DATA!$B$4:$B$2103,DATA!$N$4:$N$2103,0,0,1),0))</f>
        <v>1</v>
      </c>
      <c r="L1458" s="85">
        <f t="shared" si="2"/>
        <v>0.002739726027</v>
      </c>
      <c r="M1458" s="47">
        <f t="array" ref="M1458">IF(B1458="","",IFERROR(XLOOKUP(B1458,DATA!$B$4:$B$2103,DATA!$P$4:$P$2103,0,0,1),0))</f>
        <v>0</v>
      </c>
      <c r="N1458" s="47">
        <f t="shared" si="3"/>
        <v>0</v>
      </c>
      <c r="O1458" s="47">
        <f t="shared" si="4"/>
        <v>0</v>
      </c>
      <c r="P1458" s="47">
        <f t="shared" si="5"/>
        <v>0</v>
      </c>
      <c r="Q1458" s="47" t="str">
        <f t="shared" si="6"/>
        <v>CRITICO</v>
      </c>
      <c r="R1458" s="47" t="str">
        <f t="shared" si="7"/>
        <v>PEDIR INMEDIATAMENTE</v>
      </c>
      <c r="S1458" s="47">
        <f t="shared" si="8"/>
        <v>0</v>
      </c>
      <c r="T1458" s="48">
        <f t="shared" si="9"/>
        <v>0</v>
      </c>
      <c r="U1458" s="47" t="str">
        <f t="array" ref="U1458">IF(B1458="","",IFERROR(XLOOKUP(B1458,DATA!$B$4:$B$2103,DATA!$M$4:$M$2103,"",0,1),""))</f>
        <v>A</v>
      </c>
      <c r="V1458" s="47" t="str">
        <f t="array" ref="V1458">IF(B1458="","",IFERROR(XLOOKUP(B1458,DATA!$B$4:$B$2103,DATA!$X$4:$X$2103,"",0,1),""))</f>
        <v>A1</v>
      </c>
      <c r="W1458" s="47" t="str">
        <f t="array" ref="W1458">IF(B1458="","",IFERROR(XLOOKUP(B1458,DATA!$B$4:$B$2103,DATA!$H$4:$H$2103,"",0,1),""))</f>
        <v>CARROCERIA</v>
      </c>
      <c r="X1458" s="47" t="str">
        <f t="shared" si="10"/>
        <v>1-MAXIMA</v>
      </c>
      <c r="Y1458" s="65">
        <f t="shared" si="11"/>
        <v>1.01458</v>
      </c>
      <c r="Z1458" s="47">
        <f t="shared" si="12"/>
        <v>80130260</v>
      </c>
    </row>
    <row r="1459" ht="15.75" customHeight="1">
      <c r="B1459" s="52">
        <f>IF(DATA!B1459="","",DATA!B1459)</f>
        <v>80130261</v>
      </c>
      <c r="C1459" s="52">
        <f t="array" ref="C1459">IF(B1459="","",IFERROR(XLOOKUP(B1459,DATA!$B$4:$B$2103,DATA!$D$4:$D$2103,"",0,1),""))</f>
        <v>11520751</v>
      </c>
      <c r="D1459" s="52" t="str">
        <f t="array" ref="D1459">IF(B1459="","",IFERROR(XLOOKUP(B1459,DATA!$B$4:$B$2103,DATA!$C$4:$C$2103,"",0,1),""))</f>
        <v>COMPONENTES Y ACABADOS REVESTIMINETO INTERNO</v>
      </c>
      <c r="E1459" s="52">
        <f t="array" ref="E1459">IF(B1459="","",IFERROR(XLOOKUP(B1459,DATA!$B$4:$B$2103,DATA!$W$4:$W$2103,"",0,1),""))</f>
        <v>830092963</v>
      </c>
      <c r="F1459" s="52" t="str">
        <f t="array" ref="F1459">IF(B1459="","",IFERROR(XLOOKUP(E1459,PROVEEDORES!$A$2:$A$200,PROVEEDORES!$B$2:$B$200,"NO ENCONTRADO",0,1),""))</f>
        <v>SUPERPOLO S.A.S</v>
      </c>
      <c r="G1459" s="52" t="str">
        <f t="array" ref="G1459">IF(B1459="","",IFERROR(XLOOKUP(B1459,DATA!$B$4:$B$2103,DATA!$L$4:$L$2103,"",0,1),""))</f>
        <v>UND</v>
      </c>
      <c r="H1459" s="52">
        <f t="array" ref="H1459">IF(B1459="","",IFERROR(XLOOKUP(B1459,DATA!$B$4:$B$2103,DATA!$E$4:$E$2103,0,0,1),0))</f>
        <v>1</v>
      </c>
      <c r="I1459" s="53">
        <f t="array" ref="I1459">IF(B1459="","",IFERROR(XLOOKUP(B1459,DATA!$B$4:$B$2103,DATA!$F$4:$F$2103,0,0,1),0))</f>
        <v>12857</v>
      </c>
      <c r="J1459" s="53">
        <f t="shared" si="1"/>
        <v>12857</v>
      </c>
      <c r="K1459" s="52">
        <f t="array" ref="K1459">IF(B1459="","",IFERROR(XLOOKUP(B1459,DATA!$B$4:$B$2103,DATA!$N$4:$N$2103,0,0,1),0))</f>
        <v>0</v>
      </c>
      <c r="L1459" s="86">
        <f t="shared" si="2"/>
        <v>0</v>
      </c>
      <c r="M1459" s="52">
        <f t="array" ref="M1459">IF(B1459="","",IFERROR(XLOOKUP(B1459,DATA!$B$4:$B$2103,DATA!$P$4:$P$2103,0,0,1),0))</f>
        <v>0</v>
      </c>
      <c r="N1459" s="52">
        <f t="shared" si="3"/>
        <v>0</v>
      </c>
      <c r="O1459" s="52">
        <f t="shared" si="4"/>
        <v>0</v>
      </c>
      <c r="P1459" s="52" t="str">
        <f t="shared" si="5"/>
        <v/>
      </c>
      <c r="Q1459" s="52" t="str">
        <f t="shared" si="6"/>
        <v>EXCESO</v>
      </c>
      <c r="R1459" s="52" t="str">
        <f t="shared" si="7"/>
        <v>EVALUAR REDUCCION</v>
      </c>
      <c r="S1459" s="52">
        <f t="shared" si="8"/>
        <v>0</v>
      </c>
      <c r="T1459" s="53">
        <f t="shared" si="9"/>
        <v>0</v>
      </c>
      <c r="U1459" s="52" t="str">
        <f t="array" ref="U1459">IF(B1459="","",IFERROR(XLOOKUP(B1459,DATA!$B$4:$B$2103,DATA!$M$4:$M$2103,"",0,1),""))</f>
        <v>A</v>
      </c>
      <c r="V1459" s="52" t="str">
        <f t="array" ref="V1459">IF(B1459="","",IFERROR(XLOOKUP(B1459,DATA!$B$4:$B$2103,DATA!$X$4:$X$2103,"",0,1),""))</f>
        <v>SU01B0108</v>
      </c>
      <c r="W1459" s="52" t="str">
        <f t="array" ref="W1459">IF(B1459="","",IFERROR(XLOOKUP(B1459,DATA!$B$4:$B$2103,DATA!$H$4:$H$2103,"",0,1),""))</f>
        <v>CARROCERIA</v>
      </c>
      <c r="X1459" s="52" t="str">
        <f t="shared" si="10"/>
        <v>2-ALTA</v>
      </c>
      <c r="Y1459" s="87" t="str">
        <f t="shared" si="11"/>
        <v/>
      </c>
      <c r="Z1459" s="52" t="str">
        <f t="shared" si="12"/>
        <v/>
      </c>
    </row>
    <row r="1460" ht="15.75" customHeight="1">
      <c r="B1460" s="47">
        <f>IF(DATA!B1460="","",DATA!B1460)</f>
        <v>80130262</v>
      </c>
      <c r="C1460" s="47">
        <f t="array" ref="C1460">IF(B1460="","",IFERROR(XLOOKUP(B1460,DATA!$B$4:$B$2103,DATA!$D$4:$D$2103,"",0,1),""))</f>
        <v>11505856</v>
      </c>
      <c r="D1460" s="47" t="str">
        <f t="array" ref="D1460">IF(B1460="","",IFERROR(XLOOKUP(B1460,DATA!$B$4:$B$2103,DATA!$C$4:$C$2103,"",0,1),""))</f>
        <v>RETRO REFLECTOR</v>
      </c>
      <c r="E1460" s="47">
        <f t="array" ref="E1460">IF(B1460="","",IFERROR(XLOOKUP(B1460,DATA!$B$4:$B$2103,DATA!$W$4:$W$2103,"",0,1),""))</f>
        <v>830092963</v>
      </c>
      <c r="F1460" s="47" t="str">
        <f t="array" ref="F1460">IF(B1460="","",IFERROR(XLOOKUP(E1460,PROVEEDORES!$A$2:$A$200,PROVEEDORES!$B$2:$B$200,"NO ENCONTRADO",0,1),""))</f>
        <v>SUPERPOLO S.A.S</v>
      </c>
      <c r="G1460" s="47" t="str">
        <f t="array" ref="G1460">IF(B1460="","",IFERROR(XLOOKUP(B1460,DATA!$B$4:$B$2103,DATA!$L$4:$L$2103,"",0,1),""))</f>
        <v>UND</v>
      </c>
      <c r="H1460" s="47">
        <f t="array" ref="H1460">IF(B1460="","",IFERROR(XLOOKUP(B1460,DATA!$B$4:$B$2103,DATA!$E$4:$E$2103,0,0,1),0))</f>
        <v>0</v>
      </c>
      <c r="I1460" s="48">
        <f t="array" ref="I1460">IF(B1460="","",IFERROR(XLOOKUP(B1460,DATA!$B$4:$B$2103,DATA!$F$4:$F$2103,0,0,1),0))</f>
        <v>0</v>
      </c>
      <c r="J1460" s="48">
        <f t="shared" si="1"/>
        <v>0</v>
      </c>
      <c r="K1460" s="47">
        <f t="array" ref="K1460">IF(B1460="","",IFERROR(XLOOKUP(B1460,DATA!$B$4:$B$2103,DATA!$N$4:$N$2103,0,0,1),0))</f>
        <v>1</v>
      </c>
      <c r="L1460" s="85">
        <f t="shared" si="2"/>
        <v>0.002739726027</v>
      </c>
      <c r="M1460" s="47">
        <f t="array" ref="M1460">IF(B1460="","",IFERROR(XLOOKUP(B1460,DATA!$B$4:$B$2103,DATA!$P$4:$P$2103,0,0,1),0))</f>
        <v>0</v>
      </c>
      <c r="N1460" s="47">
        <f t="shared" si="3"/>
        <v>0</v>
      </c>
      <c r="O1460" s="47">
        <f t="shared" si="4"/>
        <v>0</v>
      </c>
      <c r="P1460" s="47">
        <f t="shared" si="5"/>
        <v>0</v>
      </c>
      <c r="Q1460" s="47" t="str">
        <f t="shared" si="6"/>
        <v>CRITICO</v>
      </c>
      <c r="R1460" s="47" t="str">
        <f t="shared" si="7"/>
        <v>PEDIR INMEDIATAMENTE</v>
      </c>
      <c r="S1460" s="47">
        <f t="shared" si="8"/>
        <v>0</v>
      </c>
      <c r="T1460" s="48">
        <f t="shared" si="9"/>
        <v>0</v>
      </c>
      <c r="U1460" s="47" t="str">
        <f t="array" ref="U1460">IF(B1460="","",IFERROR(XLOOKUP(B1460,DATA!$B$4:$B$2103,DATA!$M$4:$M$2103,"",0,1),""))</f>
        <v>A</v>
      </c>
      <c r="V1460" s="47" t="str">
        <f t="array" ref="V1460">IF(B1460="","",IFERROR(XLOOKUP(B1460,DATA!$B$4:$B$2103,DATA!$X$4:$X$2103,"",0,1),""))</f>
        <v>A1</v>
      </c>
      <c r="W1460" s="47" t="str">
        <f t="array" ref="W1460">IF(B1460="","",IFERROR(XLOOKUP(B1460,DATA!$B$4:$B$2103,DATA!$H$4:$H$2103,"",0,1),""))</f>
        <v>CARROCERIA</v>
      </c>
      <c r="X1460" s="47" t="str">
        <f t="shared" si="10"/>
        <v>1-MAXIMA</v>
      </c>
      <c r="Y1460" s="65">
        <f t="shared" si="11"/>
        <v>1.0146</v>
      </c>
      <c r="Z1460" s="47">
        <f t="shared" si="12"/>
        <v>80130262</v>
      </c>
    </row>
    <row r="1461" ht="15.75" customHeight="1">
      <c r="B1461" s="52">
        <f>IF(DATA!B1461="","",DATA!B1461)</f>
        <v>80130263</v>
      </c>
      <c r="C1461" s="52">
        <f t="array" ref="C1461">IF(B1461="","",IFERROR(XLOOKUP(B1461,DATA!$B$4:$B$2103,DATA!$D$4:$D$2103,"",0,1),""))</f>
        <v>11506063</v>
      </c>
      <c r="D1461" s="52" t="str">
        <f t="array" ref="D1461">IF(B1461="","",IFERROR(XLOOKUP(B1461,DATA!$B$4:$B$2103,DATA!$C$4:$C$2103,"",0,1),""))</f>
        <v>RETRO REFLECTOR</v>
      </c>
      <c r="E1461" s="52">
        <f t="array" ref="E1461">IF(B1461="","",IFERROR(XLOOKUP(B1461,DATA!$B$4:$B$2103,DATA!$W$4:$W$2103,"",0,1),""))</f>
        <v>830092963</v>
      </c>
      <c r="F1461" s="52" t="str">
        <f t="array" ref="F1461">IF(B1461="","",IFERROR(XLOOKUP(E1461,PROVEEDORES!$A$2:$A$200,PROVEEDORES!$B$2:$B$200,"NO ENCONTRADO",0,1),""))</f>
        <v>SUPERPOLO S.A.S</v>
      </c>
      <c r="G1461" s="52" t="str">
        <f t="array" ref="G1461">IF(B1461="","",IFERROR(XLOOKUP(B1461,DATA!$B$4:$B$2103,DATA!$L$4:$L$2103,"",0,1),""))</f>
        <v>UND</v>
      </c>
      <c r="H1461" s="52">
        <f t="array" ref="H1461">IF(B1461="","",IFERROR(XLOOKUP(B1461,DATA!$B$4:$B$2103,DATA!$E$4:$E$2103,0,0,1),0))</f>
        <v>0</v>
      </c>
      <c r="I1461" s="53">
        <f t="array" ref="I1461">IF(B1461="","",IFERROR(XLOOKUP(B1461,DATA!$B$4:$B$2103,DATA!$F$4:$F$2103,0,0,1),0))</f>
        <v>0</v>
      </c>
      <c r="J1461" s="53">
        <f t="shared" si="1"/>
        <v>0</v>
      </c>
      <c r="K1461" s="52">
        <f t="array" ref="K1461">IF(B1461="","",IFERROR(XLOOKUP(B1461,DATA!$B$4:$B$2103,DATA!$N$4:$N$2103,0,0,1),0))</f>
        <v>1</v>
      </c>
      <c r="L1461" s="86">
        <f t="shared" si="2"/>
        <v>0.002739726027</v>
      </c>
      <c r="M1461" s="52">
        <f t="array" ref="M1461">IF(B1461="","",IFERROR(XLOOKUP(B1461,DATA!$B$4:$B$2103,DATA!$P$4:$P$2103,0,0,1),0))</f>
        <v>0</v>
      </c>
      <c r="N1461" s="52">
        <f t="shared" si="3"/>
        <v>0</v>
      </c>
      <c r="O1461" s="52">
        <f t="shared" si="4"/>
        <v>0</v>
      </c>
      <c r="P1461" s="52">
        <f t="shared" si="5"/>
        <v>0</v>
      </c>
      <c r="Q1461" s="52" t="str">
        <f t="shared" si="6"/>
        <v>CRITICO</v>
      </c>
      <c r="R1461" s="52" t="str">
        <f t="shared" si="7"/>
        <v>PEDIR INMEDIATAMENTE</v>
      </c>
      <c r="S1461" s="52">
        <f t="shared" si="8"/>
        <v>0</v>
      </c>
      <c r="T1461" s="53">
        <f t="shared" si="9"/>
        <v>0</v>
      </c>
      <c r="U1461" s="52" t="str">
        <f t="array" ref="U1461">IF(B1461="","",IFERROR(XLOOKUP(B1461,DATA!$B$4:$B$2103,DATA!$M$4:$M$2103,"",0,1),""))</f>
        <v>A</v>
      </c>
      <c r="V1461" s="52" t="str">
        <f t="array" ref="V1461">IF(B1461="","",IFERROR(XLOOKUP(B1461,DATA!$B$4:$B$2103,DATA!$X$4:$X$2103,"",0,1),""))</f>
        <v>A1</v>
      </c>
      <c r="W1461" s="52" t="str">
        <f t="array" ref="W1461">IF(B1461="","",IFERROR(XLOOKUP(B1461,DATA!$B$4:$B$2103,DATA!$H$4:$H$2103,"",0,1),""))</f>
        <v>CARROCERIA</v>
      </c>
      <c r="X1461" s="52" t="str">
        <f t="shared" si="10"/>
        <v>1-MAXIMA</v>
      </c>
      <c r="Y1461" s="87">
        <f t="shared" si="11"/>
        <v>1.01461</v>
      </c>
      <c r="Z1461" s="52">
        <f t="shared" si="12"/>
        <v>80130263</v>
      </c>
    </row>
    <row r="1462" ht="15.75" customHeight="1">
      <c r="B1462" s="47">
        <f>IF(DATA!B1462="","",DATA!B1462)</f>
        <v>80130264</v>
      </c>
      <c r="C1462" s="47">
        <f t="array" ref="C1462">IF(B1462="","",IFERROR(XLOOKUP(B1462,DATA!$B$4:$B$2103,DATA!$D$4:$D$2103,"",0,1),""))</f>
        <v>11442141</v>
      </c>
      <c r="D1462" s="47" t="str">
        <f t="array" ref="D1462">IF(B1462="","",IFERROR(XLOOKUP(B1462,DATA!$B$4:$B$2103,DATA!$C$4:$C$2103,"",0,1),""))</f>
        <v>MAMPARA TRASERA LADO DERECHO</v>
      </c>
      <c r="E1462" s="47">
        <f t="array" ref="E1462">IF(B1462="","",IFERROR(XLOOKUP(B1462,DATA!$B$4:$B$2103,DATA!$W$4:$W$2103,"",0,1),""))</f>
        <v>830092963</v>
      </c>
      <c r="F1462" s="47" t="str">
        <f t="array" ref="F1462">IF(B1462="","",IFERROR(XLOOKUP(E1462,PROVEEDORES!$A$2:$A$200,PROVEEDORES!$B$2:$B$200,"NO ENCONTRADO",0,1),""))</f>
        <v>SUPERPOLO S.A.S</v>
      </c>
      <c r="G1462" s="47" t="str">
        <f t="array" ref="G1462">IF(B1462="","",IFERROR(XLOOKUP(B1462,DATA!$B$4:$B$2103,DATA!$L$4:$L$2103,"",0,1),""))</f>
        <v>UND</v>
      </c>
      <c r="H1462" s="47">
        <f t="array" ref="H1462">IF(B1462="","",IFERROR(XLOOKUP(B1462,DATA!$B$4:$B$2103,DATA!$E$4:$E$2103,0,0,1),0))</f>
        <v>0</v>
      </c>
      <c r="I1462" s="48">
        <f t="array" ref="I1462">IF(B1462="","",IFERROR(XLOOKUP(B1462,DATA!$B$4:$B$2103,DATA!$F$4:$F$2103,0,0,1),0))</f>
        <v>0</v>
      </c>
      <c r="J1462" s="48">
        <f t="shared" si="1"/>
        <v>0</v>
      </c>
      <c r="K1462" s="47">
        <f t="array" ref="K1462">IF(B1462="","",IFERROR(XLOOKUP(B1462,DATA!$B$4:$B$2103,DATA!$N$4:$N$2103,0,0,1),0))</f>
        <v>1</v>
      </c>
      <c r="L1462" s="85">
        <f t="shared" si="2"/>
        <v>0.002739726027</v>
      </c>
      <c r="M1462" s="47">
        <f t="array" ref="M1462">IF(B1462="","",IFERROR(XLOOKUP(B1462,DATA!$B$4:$B$2103,DATA!$P$4:$P$2103,0,0,1),0))</f>
        <v>0</v>
      </c>
      <c r="N1462" s="47">
        <f t="shared" si="3"/>
        <v>0</v>
      </c>
      <c r="O1462" s="47">
        <f t="shared" si="4"/>
        <v>0</v>
      </c>
      <c r="P1462" s="47">
        <f t="shared" si="5"/>
        <v>0</v>
      </c>
      <c r="Q1462" s="47" t="str">
        <f t="shared" si="6"/>
        <v>CRITICO</v>
      </c>
      <c r="R1462" s="47" t="str">
        <f t="shared" si="7"/>
        <v>PEDIR INMEDIATAMENTE</v>
      </c>
      <c r="S1462" s="47">
        <f t="shared" si="8"/>
        <v>0</v>
      </c>
      <c r="T1462" s="48">
        <f t="shared" si="9"/>
        <v>0</v>
      </c>
      <c r="U1462" s="47" t="str">
        <f t="array" ref="U1462">IF(B1462="","",IFERROR(XLOOKUP(B1462,DATA!$B$4:$B$2103,DATA!$M$4:$M$2103,"",0,1),""))</f>
        <v>A</v>
      </c>
      <c r="V1462" s="47" t="str">
        <f t="array" ref="V1462">IF(B1462="","",IFERROR(XLOOKUP(B1462,DATA!$B$4:$B$2103,DATA!$X$4:$X$2103,"",0,1),""))</f>
        <v>A1</v>
      </c>
      <c r="W1462" s="47" t="str">
        <f t="array" ref="W1462">IF(B1462="","",IFERROR(XLOOKUP(B1462,DATA!$B$4:$B$2103,DATA!$H$4:$H$2103,"",0,1),""))</f>
        <v>CARROCERIA</v>
      </c>
      <c r="X1462" s="47" t="str">
        <f t="shared" si="10"/>
        <v>1-MAXIMA</v>
      </c>
      <c r="Y1462" s="65">
        <f t="shared" si="11"/>
        <v>1.01462</v>
      </c>
      <c r="Z1462" s="47">
        <f t="shared" si="12"/>
        <v>80130264</v>
      </c>
    </row>
    <row r="1463" ht="15.75" customHeight="1">
      <c r="B1463" s="52">
        <f>IF(DATA!B1463="","",DATA!B1463)</f>
        <v>80130265</v>
      </c>
      <c r="C1463" s="52">
        <f t="array" ref="C1463">IF(B1463="","",IFERROR(XLOOKUP(B1463,DATA!$B$4:$B$2103,DATA!$D$4:$D$2103,"",0,1),""))</f>
        <v>11271951</v>
      </c>
      <c r="D1463" s="52" t="str">
        <f t="array" ref="D1463">IF(B1463="","",IFERROR(XLOOKUP(B1463,DATA!$B$4:$B$2103,DATA!$C$4:$C$2103,"",0,1),""))</f>
        <v>REVESTIMENTO MEDIO</v>
      </c>
      <c r="E1463" s="52">
        <f t="array" ref="E1463">IF(B1463="","",IFERROR(XLOOKUP(B1463,DATA!$B$4:$B$2103,DATA!$W$4:$W$2103,"",0,1),""))</f>
        <v>830092963</v>
      </c>
      <c r="F1463" s="52" t="str">
        <f t="array" ref="F1463">IF(B1463="","",IFERROR(XLOOKUP(E1463,PROVEEDORES!$A$2:$A$200,PROVEEDORES!$B$2:$B$200,"NO ENCONTRADO",0,1),""))</f>
        <v>SUPERPOLO S.A.S</v>
      </c>
      <c r="G1463" s="52" t="str">
        <f t="array" ref="G1463">IF(B1463="","",IFERROR(XLOOKUP(B1463,DATA!$B$4:$B$2103,DATA!$L$4:$L$2103,"",0,1),""))</f>
        <v>UND</v>
      </c>
      <c r="H1463" s="52">
        <f t="array" ref="H1463">IF(B1463="","",IFERROR(XLOOKUP(B1463,DATA!$B$4:$B$2103,DATA!$E$4:$E$2103,0,0,1),0))</f>
        <v>1</v>
      </c>
      <c r="I1463" s="53">
        <f t="array" ref="I1463">IF(B1463="","",IFERROR(XLOOKUP(B1463,DATA!$B$4:$B$2103,DATA!$F$4:$F$2103,0,0,1),0))</f>
        <v>21423</v>
      </c>
      <c r="J1463" s="53">
        <f t="shared" si="1"/>
        <v>21423</v>
      </c>
      <c r="K1463" s="52">
        <f t="array" ref="K1463">IF(B1463="","",IFERROR(XLOOKUP(B1463,DATA!$B$4:$B$2103,DATA!$N$4:$N$2103,0,0,1),0))</f>
        <v>0</v>
      </c>
      <c r="L1463" s="86">
        <f t="shared" si="2"/>
        <v>0</v>
      </c>
      <c r="M1463" s="52">
        <f t="array" ref="M1463">IF(B1463="","",IFERROR(XLOOKUP(B1463,DATA!$B$4:$B$2103,DATA!$P$4:$P$2103,0,0,1),0))</f>
        <v>0</v>
      </c>
      <c r="N1463" s="52">
        <f t="shared" si="3"/>
        <v>0</v>
      </c>
      <c r="O1463" s="52">
        <f t="shared" si="4"/>
        <v>0</v>
      </c>
      <c r="P1463" s="52" t="str">
        <f t="shared" si="5"/>
        <v/>
      </c>
      <c r="Q1463" s="52" t="str">
        <f t="shared" si="6"/>
        <v>EXCESO</v>
      </c>
      <c r="R1463" s="52" t="str">
        <f t="shared" si="7"/>
        <v>EVALUAR REDUCCION</v>
      </c>
      <c r="S1463" s="52">
        <f t="shared" si="8"/>
        <v>0</v>
      </c>
      <c r="T1463" s="53">
        <f t="shared" si="9"/>
        <v>0</v>
      </c>
      <c r="U1463" s="52" t="str">
        <f t="array" ref="U1463">IF(B1463="","",IFERROR(XLOOKUP(B1463,DATA!$B$4:$B$2103,DATA!$M$4:$M$2103,"",0,1),""))</f>
        <v>A</v>
      </c>
      <c r="V1463" s="52" t="str">
        <f t="array" ref="V1463">IF(B1463="","",IFERROR(XLOOKUP(B1463,DATA!$B$4:$B$2103,DATA!$X$4:$X$2103,"",0,1),""))</f>
        <v>SU01B0111</v>
      </c>
      <c r="W1463" s="52" t="str">
        <f t="array" ref="W1463">IF(B1463="","",IFERROR(XLOOKUP(B1463,DATA!$B$4:$B$2103,DATA!$H$4:$H$2103,"",0,1),""))</f>
        <v>CARROCERIA</v>
      </c>
      <c r="X1463" s="52" t="str">
        <f t="shared" si="10"/>
        <v>2-ALTA</v>
      </c>
      <c r="Y1463" s="87" t="str">
        <f t="shared" si="11"/>
        <v/>
      </c>
      <c r="Z1463" s="52" t="str">
        <f t="shared" si="12"/>
        <v/>
      </c>
    </row>
    <row r="1464" ht="15.75" customHeight="1">
      <c r="B1464" s="47">
        <f>IF(DATA!B1464="","",DATA!B1464)</f>
        <v>80130266</v>
      </c>
      <c r="C1464" s="47">
        <f t="array" ref="C1464">IF(B1464="","",IFERROR(XLOOKUP(B1464,DATA!$B$4:$B$2103,DATA!$D$4:$D$2103,"",0,1),""))</f>
        <v>11334164</v>
      </c>
      <c r="D1464" s="47" t="str">
        <f t="array" ref="D1464">IF(B1464="","",IFERROR(XLOOKUP(B1464,DATA!$B$4:$B$2103,DATA!$C$4:$C$2103,"",0,1),""))</f>
        <v>CONJUNTO COBERTURA CAJA MECANISMO PUERTA</v>
      </c>
      <c r="E1464" s="47">
        <f t="array" ref="E1464">IF(B1464="","",IFERROR(XLOOKUP(B1464,DATA!$B$4:$B$2103,DATA!$W$4:$W$2103,"",0,1),""))</f>
        <v>830092963</v>
      </c>
      <c r="F1464" s="47" t="str">
        <f t="array" ref="F1464">IF(B1464="","",IFERROR(XLOOKUP(E1464,PROVEEDORES!$A$2:$A$200,PROVEEDORES!$B$2:$B$200,"NO ENCONTRADO",0,1),""))</f>
        <v>SUPERPOLO S.A.S</v>
      </c>
      <c r="G1464" s="47" t="str">
        <f t="array" ref="G1464">IF(B1464="","",IFERROR(XLOOKUP(B1464,DATA!$B$4:$B$2103,DATA!$L$4:$L$2103,"",0,1),""))</f>
        <v>UND</v>
      </c>
      <c r="H1464" s="47">
        <f t="array" ref="H1464">IF(B1464="","",IFERROR(XLOOKUP(B1464,DATA!$B$4:$B$2103,DATA!$E$4:$E$2103,0,0,1),0))</f>
        <v>1</v>
      </c>
      <c r="I1464" s="48">
        <f t="array" ref="I1464">IF(B1464="","",IFERROR(XLOOKUP(B1464,DATA!$B$4:$B$2103,DATA!$F$4:$F$2103,0,0,1),0))</f>
        <v>423866</v>
      </c>
      <c r="J1464" s="48">
        <f t="shared" si="1"/>
        <v>423866</v>
      </c>
      <c r="K1464" s="47">
        <f t="array" ref="K1464">IF(B1464="","",IFERROR(XLOOKUP(B1464,DATA!$B$4:$B$2103,DATA!$N$4:$N$2103,0,0,1),0))</f>
        <v>0</v>
      </c>
      <c r="L1464" s="85">
        <f t="shared" si="2"/>
        <v>0</v>
      </c>
      <c r="M1464" s="47">
        <f t="array" ref="M1464">IF(B1464="","",IFERROR(XLOOKUP(B1464,DATA!$B$4:$B$2103,DATA!$P$4:$P$2103,0,0,1),0))</f>
        <v>0</v>
      </c>
      <c r="N1464" s="47">
        <f t="shared" si="3"/>
        <v>0</v>
      </c>
      <c r="O1464" s="47">
        <f t="shared" si="4"/>
        <v>0</v>
      </c>
      <c r="P1464" s="47" t="str">
        <f t="shared" si="5"/>
        <v/>
      </c>
      <c r="Q1464" s="47" t="str">
        <f t="shared" si="6"/>
        <v>EXCESO</v>
      </c>
      <c r="R1464" s="47" t="str">
        <f t="shared" si="7"/>
        <v>EVALUAR REDUCCION</v>
      </c>
      <c r="S1464" s="47">
        <f t="shared" si="8"/>
        <v>0</v>
      </c>
      <c r="T1464" s="48">
        <f t="shared" si="9"/>
        <v>0</v>
      </c>
      <c r="U1464" s="47" t="str">
        <f t="array" ref="U1464">IF(B1464="","",IFERROR(XLOOKUP(B1464,DATA!$B$4:$B$2103,DATA!$M$4:$M$2103,"",0,1),""))</f>
        <v>A</v>
      </c>
      <c r="V1464" s="47" t="str">
        <f t="array" ref="V1464">IF(B1464="","",IFERROR(XLOOKUP(B1464,DATA!$B$4:$B$2103,DATA!$X$4:$X$2103,"",0,1),""))</f>
        <v>SU01F0309</v>
      </c>
      <c r="W1464" s="47" t="str">
        <f t="array" ref="W1464">IF(B1464="","",IFERROR(XLOOKUP(B1464,DATA!$B$4:$B$2103,DATA!$H$4:$H$2103,"",0,1),""))</f>
        <v>CARROCERIA</v>
      </c>
      <c r="X1464" s="47" t="str">
        <f t="shared" si="10"/>
        <v>2-ALTA</v>
      </c>
      <c r="Y1464" s="65" t="str">
        <f t="shared" si="11"/>
        <v/>
      </c>
      <c r="Z1464" s="47" t="str">
        <f t="shared" si="12"/>
        <v/>
      </c>
    </row>
    <row r="1465" ht="15.75" customHeight="1">
      <c r="B1465" s="52" t="str">
        <f>IF(DATA!B1465="","",DATA!B1465)</f>
        <v>80130266-G</v>
      </c>
      <c r="C1465" s="52">
        <f t="array" ref="C1465">IF(B1465="","",IFERROR(XLOOKUP(B1465,DATA!$B$4:$B$2103,DATA!$D$4:$D$2103,"",0,1),""))</f>
        <v>2501</v>
      </c>
      <c r="D1465" s="52" t="str">
        <f t="array" ref="D1465">IF(B1465="","",IFERROR(XLOOKUP(B1465,DATA!$B$4:$B$2103,DATA!$C$4:$C$2103,"",0,1),""))</f>
        <v>POLIURETANO GRIS CANTONERAS</v>
      </c>
      <c r="E1465" s="52">
        <f t="array" ref="E1465">IF(B1465="","",IFERROR(XLOOKUP(B1465,DATA!$B$4:$B$2103,DATA!$W$4:$W$2103,"",0,1),""))</f>
        <v>900449648</v>
      </c>
      <c r="F1465" s="52" t="str">
        <f t="array" ref="F1465">IF(B1465="","",IFERROR(XLOOKUP(E1465,PROVEEDORES!$A$2:$A$200,PROVEEDORES!$B$2:$B$200,"NO ENCONTRADO",0,1),""))</f>
        <v>SUMILOGISTICA S.A.S.</v>
      </c>
      <c r="G1465" s="52" t="str">
        <f t="array" ref="G1465">IF(B1465="","",IFERROR(XLOOKUP(B1465,DATA!$B$4:$B$2103,DATA!$L$4:$L$2103,"",0,1),""))</f>
        <v>GR</v>
      </c>
      <c r="H1465" s="52">
        <f t="array" ref="H1465">IF(B1465="","",IFERROR(XLOOKUP(B1465,DATA!$B$4:$B$2103,DATA!$E$4:$E$2103,0,0,1),0))</f>
        <v>10091.1</v>
      </c>
      <c r="I1465" s="53">
        <f t="array" ref="I1465">IF(B1465="","",IFERROR(XLOOKUP(B1465,DATA!$B$4:$B$2103,DATA!$F$4:$F$2103,0,0,1),0))</f>
        <v>123.9582</v>
      </c>
      <c r="J1465" s="53">
        <f t="shared" si="1"/>
        <v>1250874.592</v>
      </c>
      <c r="K1465" s="52">
        <f t="array" ref="K1465">IF(B1465="","",IFERROR(XLOOKUP(B1465,DATA!$B$4:$B$2103,DATA!$N$4:$N$2103,0,0,1),0))</f>
        <v>62988.9</v>
      </c>
      <c r="L1465" s="86">
        <f t="shared" si="2"/>
        <v>172.5723288</v>
      </c>
      <c r="M1465" s="52">
        <f t="array" ref="M1465">IF(B1465="","",IFERROR(XLOOKUP(B1465,DATA!$B$4:$B$2103,DATA!$P$4:$P$2103,0,0,1),0))</f>
        <v>0</v>
      </c>
      <c r="N1465" s="52">
        <f t="shared" si="3"/>
        <v>604</v>
      </c>
      <c r="O1465" s="52">
        <f t="shared" si="4"/>
        <v>1812</v>
      </c>
      <c r="P1465" s="52">
        <f t="shared" si="5"/>
        <v>58</v>
      </c>
      <c r="Q1465" s="52" t="str">
        <f t="shared" si="6"/>
        <v>OPTIMO</v>
      </c>
      <c r="R1465" s="52" t="str">
        <f t="shared" si="7"/>
        <v>NIVEL OPTIMO</v>
      </c>
      <c r="S1465" s="52">
        <f t="shared" si="8"/>
        <v>0</v>
      </c>
      <c r="T1465" s="53">
        <f t="shared" si="9"/>
        <v>0</v>
      </c>
      <c r="U1465" s="52" t="str">
        <f t="array" ref="U1465">IF(B1465="","",IFERROR(XLOOKUP(B1465,DATA!$B$4:$B$2103,DATA!$M$4:$M$2103,"",0,1),""))</f>
        <v>A</v>
      </c>
      <c r="V1465" s="52" t="str">
        <f t="array" ref="V1465">IF(B1465="","",IFERROR(XLOOKUP(B1465,DATA!$B$4:$B$2103,DATA!$X$4:$X$2103,"",0,1),""))</f>
        <v>SU01F0101</v>
      </c>
      <c r="W1465" s="52" t="str">
        <f t="array" ref="W1465">IF(B1465="","",IFERROR(XLOOKUP(B1465,DATA!$B$4:$B$2103,DATA!$H$4:$H$2103,"",0,1),""))</f>
        <v>CARROCERIA</v>
      </c>
      <c r="X1465" s="52" t="str">
        <f t="shared" si="10"/>
        <v>2-ALTA</v>
      </c>
      <c r="Y1465" s="87" t="str">
        <f t="shared" si="11"/>
        <v/>
      </c>
      <c r="Z1465" s="52" t="str">
        <f t="shared" si="12"/>
        <v/>
      </c>
    </row>
    <row r="1466" ht="15.75" customHeight="1">
      <c r="B1466" s="47" t="str">
        <f>IF(DATA!B1466="","",DATA!B1466)</f>
        <v>80130267-G</v>
      </c>
      <c r="C1466" s="47">
        <f t="array" ref="C1466">IF(B1466="","",IFERROR(XLOOKUP(B1466,DATA!$B$4:$B$2103,DATA!$D$4:$D$2103,"",0,1),""))</f>
        <v>2502</v>
      </c>
      <c r="D1466" s="47" t="str">
        <f t="array" ref="D1466">IF(B1466="","",IFERROR(XLOOKUP(B1466,DATA!$B$4:$B$2103,DATA!$C$4:$C$2103,"",0,1),""))</f>
        <v>POLIURETANO VERDE</v>
      </c>
      <c r="E1466" s="47">
        <f t="array" ref="E1466">IF(B1466="","",IFERROR(XLOOKUP(B1466,DATA!$B$4:$B$2103,DATA!$W$4:$W$2103,"",0,1),""))</f>
        <v>900449648</v>
      </c>
      <c r="F1466" s="47" t="str">
        <f t="array" ref="F1466">IF(B1466="","",IFERROR(XLOOKUP(E1466,PROVEEDORES!$A$2:$A$200,PROVEEDORES!$B$2:$B$200,"NO ENCONTRADO",0,1),""))</f>
        <v>SUMILOGISTICA S.A.S.</v>
      </c>
      <c r="G1466" s="47" t="str">
        <f t="array" ref="G1466">IF(B1466="","",IFERROR(XLOOKUP(B1466,DATA!$B$4:$B$2103,DATA!$L$4:$L$2103,"",0,1),""))</f>
        <v>GR</v>
      </c>
      <c r="H1466" s="47">
        <f t="array" ref="H1466">IF(B1466="","",IFERROR(XLOOKUP(B1466,DATA!$B$4:$B$2103,DATA!$E$4:$E$2103,0,0,1),0))</f>
        <v>0</v>
      </c>
      <c r="I1466" s="48">
        <f t="array" ref="I1466">IF(B1466="","",IFERROR(XLOOKUP(B1466,DATA!$B$4:$B$2103,DATA!$F$4:$F$2103,0,0,1),0))</f>
        <v>74.91</v>
      </c>
      <c r="J1466" s="48">
        <f t="shared" si="1"/>
        <v>0</v>
      </c>
      <c r="K1466" s="47">
        <f t="array" ref="K1466">IF(B1466="","",IFERROR(XLOOKUP(B1466,DATA!$B$4:$B$2103,DATA!$N$4:$N$2103,0,0,1),0))</f>
        <v>12000</v>
      </c>
      <c r="L1466" s="85">
        <f t="shared" si="2"/>
        <v>32.87671233</v>
      </c>
      <c r="M1466" s="47">
        <f t="array" ref="M1466">IF(B1466="","",IFERROR(XLOOKUP(B1466,DATA!$B$4:$B$2103,DATA!$P$4:$P$2103,0,0,1),0))</f>
        <v>0</v>
      </c>
      <c r="N1466" s="47">
        <f t="shared" si="3"/>
        <v>115</v>
      </c>
      <c r="O1466" s="47">
        <f t="shared" si="4"/>
        <v>345</v>
      </c>
      <c r="P1466" s="47">
        <f t="shared" si="5"/>
        <v>0</v>
      </c>
      <c r="Q1466" s="47" t="str">
        <f t="shared" si="6"/>
        <v>CRITICO</v>
      </c>
      <c r="R1466" s="47" t="str">
        <f t="shared" si="7"/>
        <v>PEDIR INMEDIATAMENTE</v>
      </c>
      <c r="S1466" s="47">
        <f t="shared" si="8"/>
        <v>345</v>
      </c>
      <c r="T1466" s="48">
        <f t="shared" si="9"/>
        <v>25843.95</v>
      </c>
      <c r="U1466" s="47" t="str">
        <f t="array" ref="U1466">IF(B1466="","",IFERROR(XLOOKUP(B1466,DATA!$B$4:$B$2103,DATA!$M$4:$M$2103,"",0,1),""))</f>
        <v>C</v>
      </c>
      <c r="V1466" s="47" t="str">
        <f t="array" ref="V1466">IF(B1466="","",IFERROR(XLOOKUP(B1466,DATA!$B$4:$B$2103,DATA!$X$4:$X$2103,"",0,1),""))</f>
        <v>SU01F0101</v>
      </c>
      <c r="W1466" s="47" t="str">
        <f t="array" ref="W1466">IF(B1466="","",IFERROR(XLOOKUP(B1466,DATA!$B$4:$B$2103,DATA!$H$4:$H$2103,"",0,1),""))</f>
        <v>CARROCERIA</v>
      </c>
      <c r="X1466" s="47" t="str">
        <f t="shared" si="10"/>
        <v>4-BAJA</v>
      </c>
      <c r="Y1466" s="65">
        <f t="shared" si="11"/>
        <v>12000.01466</v>
      </c>
      <c r="Z1466" s="47" t="str">
        <f t="shared" si="12"/>
        <v>80130267-G</v>
      </c>
    </row>
    <row r="1467" ht="15.75" customHeight="1">
      <c r="B1467" s="52">
        <f>IF(DATA!B1467="","",DATA!B1467)</f>
        <v>80130268</v>
      </c>
      <c r="C1467" s="52" t="str">
        <f t="array" ref="C1467">IF(B1467="","",IFERROR(XLOOKUP(B1467,DATA!$B$4:$B$2103,DATA!$D$4:$D$2103,"",0,1),""))</f>
        <v>SIE100</v>
      </c>
      <c r="D1467" s="52" t="str">
        <f t="array" ref="D1467">IF(B1467="","",IFERROR(XLOOKUP(B1467,DATA!$B$4:$B$2103,DATA!$C$4:$C$2103,"",0,1),""))</f>
        <v>PLATINA 3/4""*1/8</v>
      </c>
      <c r="E1467" s="52">
        <f t="array" ref="E1467">IF(B1467="","",IFERROR(XLOOKUP(B1467,DATA!$B$4:$B$2103,DATA!$W$4:$W$2103,"",0,1),""))</f>
        <v>900695767</v>
      </c>
      <c r="F1467" s="52" t="str">
        <f t="array" ref="F1467">IF(B1467="","",IFERROR(XLOOKUP(E1467,PROVEEDORES!$A$2:$A$200,PROVEEDORES!$B$2:$B$200,"NO ENCONTRADO",0,1),""))</f>
        <v>SOLUCIONES INDUSTRIALES ELECTRORED SIE S.A.S.</v>
      </c>
      <c r="G1467" s="52" t="str">
        <f t="array" ref="G1467">IF(B1467="","",IFERROR(XLOOKUP(B1467,DATA!$B$4:$B$2103,DATA!$L$4:$L$2103,"",0,1),""))</f>
        <v>M</v>
      </c>
      <c r="H1467" s="52">
        <f t="array" ref="H1467">IF(B1467="","",IFERROR(XLOOKUP(B1467,DATA!$B$4:$B$2103,DATA!$E$4:$E$2103,0,0,1),0))</f>
        <v>0</v>
      </c>
      <c r="I1467" s="53">
        <f t="array" ref="I1467">IF(B1467="","",IFERROR(XLOOKUP(B1467,DATA!$B$4:$B$2103,DATA!$F$4:$F$2103,0,0,1),0))</f>
        <v>14280</v>
      </c>
      <c r="J1467" s="53">
        <f t="shared" si="1"/>
        <v>0</v>
      </c>
      <c r="K1467" s="52">
        <f t="array" ref="K1467">IF(B1467="","",IFERROR(XLOOKUP(B1467,DATA!$B$4:$B$2103,DATA!$N$4:$N$2103,0,0,1),0))</f>
        <v>36</v>
      </c>
      <c r="L1467" s="86">
        <f t="shared" si="2"/>
        <v>0.09863013699</v>
      </c>
      <c r="M1467" s="52">
        <f t="array" ref="M1467">IF(B1467="","",IFERROR(XLOOKUP(B1467,DATA!$B$4:$B$2103,DATA!$P$4:$P$2103,0,0,1),0))</f>
        <v>0</v>
      </c>
      <c r="N1467" s="52">
        <f t="shared" si="3"/>
        <v>0</v>
      </c>
      <c r="O1467" s="52">
        <f t="shared" si="4"/>
        <v>1</v>
      </c>
      <c r="P1467" s="52">
        <f t="shared" si="5"/>
        <v>0</v>
      </c>
      <c r="Q1467" s="52" t="str">
        <f t="shared" si="6"/>
        <v>CRITICO</v>
      </c>
      <c r="R1467" s="52" t="str">
        <f t="shared" si="7"/>
        <v>PEDIR INMEDIATAMENTE</v>
      </c>
      <c r="S1467" s="52">
        <f t="shared" si="8"/>
        <v>1</v>
      </c>
      <c r="T1467" s="53">
        <f t="shared" si="9"/>
        <v>14280</v>
      </c>
      <c r="U1467" s="52" t="str">
        <f t="array" ref="U1467">IF(B1467="","",IFERROR(XLOOKUP(B1467,DATA!$B$4:$B$2103,DATA!$M$4:$M$2103,"",0,1),""))</f>
        <v>B</v>
      </c>
      <c r="V1467" s="52" t="str">
        <f t="array" ref="V1467">IF(B1467="","",IFERROR(XLOOKUP(B1467,DATA!$B$4:$B$2103,DATA!$X$4:$X$2103,"",0,1),""))</f>
        <v>SU01C0103</v>
      </c>
      <c r="W1467" s="52" t="str">
        <f t="array" ref="W1467">IF(B1467="","",IFERROR(XLOOKUP(B1467,DATA!$B$4:$B$2103,DATA!$H$4:$H$2103,"",0,1),""))</f>
        <v>CARROCERIA</v>
      </c>
      <c r="X1467" s="52" t="str">
        <f t="shared" si="10"/>
        <v>3-MEDIA</v>
      </c>
      <c r="Y1467" s="87">
        <f t="shared" si="11"/>
        <v>36.01467</v>
      </c>
      <c r="Z1467" s="52">
        <f t="shared" si="12"/>
        <v>80130268</v>
      </c>
    </row>
    <row r="1468" ht="15.75" customHeight="1">
      <c r="B1468" s="47">
        <f>IF(DATA!B1468="","",DATA!B1468)</f>
        <v>80130269</v>
      </c>
      <c r="C1468" s="47" t="str">
        <f t="array" ref="C1468">IF(B1468="","",IFERROR(XLOOKUP(B1468,DATA!$B$4:$B$2103,DATA!$D$4:$D$2103,"",0,1),""))</f>
        <v>SIE105</v>
      </c>
      <c r="D1468" s="47" t="str">
        <f t="array" ref="D1468">IF(B1468="","",IFERROR(XLOOKUP(B1468,DATA!$B$4:$B$2103,DATA!$C$4:$C$2103,"",0,1),""))</f>
        <v>ANGULO 1" 1/2 * 1/8"</v>
      </c>
      <c r="E1468" s="47">
        <f t="array" ref="E1468">IF(B1468="","",IFERROR(XLOOKUP(B1468,DATA!$B$4:$B$2103,DATA!$W$4:$W$2103,"",0,1),""))</f>
        <v>900695767</v>
      </c>
      <c r="F1468" s="47" t="str">
        <f t="array" ref="F1468">IF(B1468="","",IFERROR(XLOOKUP(E1468,PROVEEDORES!$A$2:$A$200,PROVEEDORES!$B$2:$B$200,"NO ENCONTRADO",0,1),""))</f>
        <v>SOLUCIONES INDUSTRIALES ELECTRORED SIE S.A.S.</v>
      </c>
      <c r="G1468" s="47" t="str">
        <f t="array" ref="G1468">IF(B1468="","",IFERROR(XLOOKUP(B1468,DATA!$B$4:$B$2103,DATA!$L$4:$L$2103,"",0,1),""))</f>
        <v>M</v>
      </c>
      <c r="H1468" s="47">
        <f t="array" ref="H1468">IF(B1468="","",IFERROR(XLOOKUP(B1468,DATA!$B$4:$B$2103,DATA!$E$4:$E$2103,0,0,1),0))</f>
        <v>0</v>
      </c>
      <c r="I1468" s="48">
        <f t="array" ref="I1468">IF(B1468="","",IFERROR(XLOOKUP(B1468,DATA!$B$4:$B$2103,DATA!$F$4:$F$2103,0,0,1),0))</f>
        <v>8726.663</v>
      </c>
      <c r="J1468" s="48">
        <f t="shared" si="1"/>
        <v>0</v>
      </c>
      <c r="K1468" s="47">
        <f t="array" ref="K1468">IF(B1468="","",IFERROR(XLOOKUP(B1468,DATA!$B$4:$B$2103,DATA!$N$4:$N$2103,0,0,1),0))</f>
        <v>24</v>
      </c>
      <c r="L1468" s="85">
        <f t="shared" si="2"/>
        <v>0.06575342466</v>
      </c>
      <c r="M1468" s="47">
        <f t="array" ref="M1468">IF(B1468="","",IFERROR(XLOOKUP(B1468,DATA!$B$4:$B$2103,DATA!$P$4:$P$2103,0,0,1),0))</f>
        <v>0</v>
      </c>
      <c r="N1468" s="47">
        <f t="shared" si="3"/>
        <v>0</v>
      </c>
      <c r="O1468" s="47">
        <f t="shared" si="4"/>
        <v>0</v>
      </c>
      <c r="P1468" s="47">
        <f t="shared" si="5"/>
        <v>0</v>
      </c>
      <c r="Q1468" s="47" t="str">
        <f t="shared" si="6"/>
        <v>CRITICO</v>
      </c>
      <c r="R1468" s="47" t="str">
        <f t="shared" si="7"/>
        <v>PEDIR INMEDIATAMENTE</v>
      </c>
      <c r="S1468" s="47">
        <f t="shared" si="8"/>
        <v>0</v>
      </c>
      <c r="T1468" s="48">
        <f t="shared" si="9"/>
        <v>0</v>
      </c>
      <c r="U1468" s="47" t="str">
        <f t="array" ref="U1468">IF(B1468="","",IFERROR(XLOOKUP(B1468,DATA!$B$4:$B$2103,DATA!$M$4:$M$2103,"",0,1),""))</f>
        <v>C</v>
      </c>
      <c r="V1468" s="47" t="str">
        <f t="array" ref="V1468">IF(B1468="","",IFERROR(XLOOKUP(B1468,DATA!$B$4:$B$2103,DATA!$X$4:$X$2103,"",0,1),""))</f>
        <v>A1</v>
      </c>
      <c r="W1468" s="47" t="str">
        <f t="array" ref="W1468">IF(B1468="","",IFERROR(XLOOKUP(B1468,DATA!$B$4:$B$2103,DATA!$H$4:$H$2103,"",0,1),""))</f>
        <v>CARROCERIA</v>
      </c>
      <c r="X1468" s="47" t="str">
        <f t="shared" si="10"/>
        <v>4-BAJA</v>
      </c>
      <c r="Y1468" s="65">
        <f t="shared" si="11"/>
        <v>24.01468</v>
      </c>
      <c r="Z1468" s="47">
        <f t="shared" si="12"/>
        <v>80130269</v>
      </c>
    </row>
    <row r="1469" ht="15.75" customHeight="1">
      <c r="B1469" s="52">
        <f>IF(DATA!B1469="","",DATA!B1469)</f>
        <v>80130270</v>
      </c>
      <c r="C1469" s="52" t="str">
        <f t="array" ref="C1469">IF(B1469="","",IFERROR(XLOOKUP(B1469,DATA!$B$4:$B$2103,DATA!$D$4:$D$2103,"",0,1),""))</f>
        <v>SOMO001</v>
      </c>
      <c r="D1469" s="52" t="str">
        <f t="array" ref="D1469">IF(B1469="","",IFERROR(XLOOKUP(B1469,DATA!$B$4:$B$2103,DATA!$C$4:$C$2103,"",0,1),""))</f>
        <v>LAMINA PROTECTOR CARDAN DE DIRECCION</v>
      </c>
      <c r="E1469" s="52">
        <f t="array" ref="E1469">IF(B1469="","",IFERROR(XLOOKUP(B1469,DATA!$B$4:$B$2103,DATA!$W$4:$W$2103,"",0,1),""))</f>
        <v>900749145</v>
      </c>
      <c r="F1469" s="52" t="str">
        <f t="array" ref="F1469">IF(B1469="","",IFERROR(XLOOKUP(E1469,PROVEEDORES!$A$2:$A$200,PROVEEDORES!$B$2:$B$200,"NO ENCONTRADO",0,1),""))</f>
        <v>MULTIPLES MECANIZADOS DE COLOMBIA S A S</v>
      </c>
      <c r="G1469" s="52" t="str">
        <f t="array" ref="G1469">IF(B1469="","",IFERROR(XLOOKUP(B1469,DATA!$B$4:$B$2103,DATA!$L$4:$L$2103,"",0,1),""))</f>
        <v>UND</v>
      </c>
      <c r="H1469" s="52">
        <f t="array" ref="H1469">IF(B1469="","",IFERROR(XLOOKUP(B1469,DATA!$B$4:$B$2103,DATA!$E$4:$E$2103,0,0,1),0))</f>
        <v>0</v>
      </c>
      <c r="I1469" s="53">
        <f t="array" ref="I1469">IF(B1469="","",IFERROR(XLOOKUP(B1469,DATA!$B$4:$B$2103,DATA!$F$4:$F$2103,0,0,1),0))</f>
        <v>217458.2</v>
      </c>
      <c r="J1469" s="53">
        <f t="shared" si="1"/>
        <v>0</v>
      </c>
      <c r="K1469" s="52">
        <f t="array" ref="K1469">IF(B1469="","",IFERROR(XLOOKUP(B1469,DATA!$B$4:$B$2103,DATA!$N$4:$N$2103,0,0,1),0))</f>
        <v>14</v>
      </c>
      <c r="L1469" s="86">
        <f t="shared" si="2"/>
        <v>0.03835616438</v>
      </c>
      <c r="M1469" s="52">
        <f t="array" ref="M1469">IF(B1469="","",IFERROR(XLOOKUP(B1469,DATA!$B$4:$B$2103,DATA!$P$4:$P$2103,0,0,1),0))</f>
        <v>0</v>
      </c>
      <c r="N1469" s="52">
        <f t="shared" si="3"/>
        <v>0</v>
      </c>
      <c r="O1469" s="52">
        <f t="shared" si="4"/>
        <v>0</v>
      </c>
      <c r="P1469" s="52">
        <f t="shared" si="5"/>
        <v>0</v>
      </c>
      <c r="Q1469" s="52" t="str">
        <f t="shared" si="6"/>
        <v>CRITICO</v>
      </c>
      <c r="R1469" s="52" t="str">
        <f t="shared" si="7"/>
        <v>PEDIR INMEDIATAMENTE</v>
      </c>
      <c r="S1469" s="52">
        <f t="shared" si="8"/>
        <v>0</v>
      </c>
      <c r="T1469" s="53">
        <f t="shared" si="9"/>
        <v>0</v>
      </c>
      <c r="U1469" s="52" t="str">
        <f t="array" ref="U1469">IF(B1469="","",IFERROR(XLOOKUP(B1469,DATA!$B$4:$B$2103,DATA!$M$4:$M$2103,"",0,1),""))</f>
        <v>C</v>
      </c>
      <c r="V1469" s="52" t="str">
        <f t="array" ref="V1469">IF(B1469="","",IFERROR(XLOOKUP(B1469,DATA!$B$4:$B$2103,DATA!$X$4:$X$2103,"",0,1),""))</f>
        <v>CO-AREA 1</v>
      </c>
      <c r="W1469" s="52" t="str">
        <f t="array" ref="W1469">IF(B1469="","",IFERROR(XLOOKUP(B1469,DATA!$B$4:$B$2103,DATA!$H$4:$H$2103,"",0,1),""))</f>
        <v>CARROCERIA</v>
      </c>
      <c r="X1469" s="52" t="str">
        <f t="shared" si="10"/>
        <v>4-BAJA</v>
      </c>
      <c r="Y1469" s="87">
        <f t="shared" si="11"/>
        <v>14.01469</v>
      </c>
      <c r="Z1469" s="52">
        <f t="shared" si="12"/>
        <v>80130270</v>
      </c>
    </row>
    <row r="1470" ht="15.75" customHeight="1">
      <c r="B1470" s="47">
        <f>IF(DATA!B1470="","",DATA!B1470)</f>
        <v>80130271</v>
      </c>
      <c r="C1470" s="47" t="str">
        <f t="array" ref="C1470">IF(B1470="","",IFERROR(XLOOKUP(B1470,DATA!$B$4:$B$2103,DATA!$D$4:$D$2103,"",0,1),""))</f>
        <v/>
      </c>
      <c r="D1470" s="47" t="str">
        <f t="array" ref="D1470">IF(B1470="","",IFERROR(XLOOKUP(B1470,DATA!$B$4:$B$2103,DATA!$C$4:$C$2103,"",0,1),""))</f>
        <v>LAMINA PROTECTOR INTERCOLLER</v>
      </c>
      <c r="E1470" s="47">
        <f t="array" ref="E1470">IF(B1470="","",IFERROR(XLOOKUP(B1470,DATA!$B$4:$B$2103,DATA!$W$4:$W$2103,"",0,1),""))</f>
        <v>901535375</v>
      </c>
      <c r="F1470" s="47" t="str">
        <f t="array" ref="F1470">IF(B1470="","",IFERROR(XLOOKUP(E1470,PROVEEDORES!$A$2:$A$200,PROVEEDORES!$B$2:$B$200,"NO ENCONTRADO",0,1),""))</f>
        <v>GLOBAL GREEN AMERICAS COLOMBIA SAS</v>
      </c>
      <c r="G1470" s="47" t="str">
        <f t="array" ref="G1470">IF(B1470="","",IFERROR(XLOOKUP(B1470,DATA!$B$4:$B$2103,DATA!$L$4:$L$2103,"",0,1),""))</f>
        <v>UND</v>
      </c>
      <c r="H1470" s="47">
        <f t="array" ref="H1470">IF(B1470="","",IFERROR(XLOOKUP(B1470,DATA!$B$4:$B$2103,DATA!$E$4:$E$2103,0,0,1),0))</f>
        <v>0</v>
      </c>
      <c r="I1470" s="48">
        <f t="array" ref="I1470">IF(B1470="","",IFERROR(XLOOKUP(B1470,DATA!$B$4:$B$2103,DATA!$F$4:$F$2103,0,0,1),0))</f>
        <v>490528.7</v>
      </c>
      <c r="J1470" s="48">
        <f t="shared" si="1"/>
        <v>0</v>
      </c>
      <c r="K1470" s="47">
        <f t="array" ref="K1470">IF(B1470="","",IFERROR(XLOOKUP(B1470,DATA!$B$4:$B$2103,DATA!$N$4:$N$2103,0,0,1),0))</f>
        <v>33</v>
      </c>
      <c r="L1470" s="85">
        <f t="shared" si="2"/>
        <v>0.0904109589</v>
      </c>
      <c r="M1470" s="47">
        <f t="array" ref="M1470">IF(B1470="","",IFERROR(XLOOKUP(B1470,DATA!$B$4:$B$2103,DATA!$P$4:$P$2103,0,0,1),0))</f>
        <v>0</v>
      </c>
      <c r="N1470" s="47">
        <f t="shared" si="3"/>
        <v>0</v>
      </c>
      <c r="O1470" s="47">
        <f t="shared" si="4"/>
        <v>1</v>
      </c>
      <c r="P1470" s="47">
        <f t="shared" si="5"/>
        <v>0</v>
      </c>
      <c r="Q1470" s="47" t="str">
        <f t="shared" si="6"/>
        <v>CRITICO</v>
      </c>
      <c r="R1470" s="47" t="str">
        <f t="shared" si="7"/>
        <v>PEDIR INMEDIATAMENTE</v>
      </c>
      <c r="S1470" s="47">
        <f t="shared" si="8"/>
        <v>1</v>
      </c>
      <c r="T1470" s="48">
        <f t="shared" si="9"/>
        <v>490528.7</v>
      </c>
      <c r="U1470" s="47" t="str">
        <f t="array" ref="U1470">IF(B1470="","",IFERROR(XLOOKUP(B1470,DATA!$B$4:$B$2103,DATA!$M$4:$M$2103,"",0,1),""))</f>
        <v>C</v>
      </c>
      <c r="V1470" s="47" t="str">
        <f t="array" ref="V1470">IF(B1470="","",IFERROR(XLOOKUP(B1470,DATA!$B$4:$B$2103,DATA!$X$4:$X$2103,"",0,1),""))</f>
        <v>CO-AREA 1</v>
      </c>
      <c r="W1470" s="47" t="str">
        <f t="array" ref="W1470">IF(B1470="","",IFERROR(XLOOKUP(B1470,DATA!$B$4:$B$2103,DATA!$H$4:$H$2103,"",0,1),""))</f>
        <v>CARROCERIA</v>
      </c>
      <c r="X1470" s="47" t="str">
        <f t="shared" si="10"/>
        <v>4-BAJA</v>
      </c>
      <c r="Y1470" s="65">
        <f t="shared" si="11"/>
        <v>33.0147</v>
      </c>
      <c r="Z1470" s="47">
        <f t="shared" si="12"/>
        <v>80130271</v>
      </c>
    </row>
    <row r="1471" ht="15.75" customHeight="1">
      <c r="B1471" s="52" t="str">
        <f>IF(DATA!B1471="","",DATA!B1471)</f>
        <v>80130271-G</v>
      </c>
      <c r="C1471" s="52">
        <f t="array" ref="C1471">IF(B1471="","",IFERROR(XLOOKUP(B1471,DATA!$B$4:$B$2103,DATA!$D$4:$D$2103,"",0,1),""))</f>
        <v>2510</v>
      </c>
      <c r="D1471" s="52" t="str">
        <f t="array" ref="D1471">IF(B1471="","",IFERROR(XLOOKUP(B1471,DATA!$B$4:$B$2103,DATA!$C$4:$C$2103,"",0,1),""))</f>
        <v>POLIURETANO NEGRO BRILLANTE</v>
      </c>
      <c r="E1471" s="52">
        <f t="array" ref="E1471">IF(B1471="","",IFERROR(XLOOKUP(B1471,DATA!$B$4:$B$2103,DATA!$W$4:$W$2103,"",0,1),""))</f>
        <v>901319175</v>
      </c>
      <c r="F1471" s="52" t="str">
        <f t="array" ref="F1471">IF(B1471="","",IFERROR(XLOOKUP(E1471,PROVEEDORES!$A$2:$A$200,PROVEEDORES!$B$2:$B$200,"NO ENCONTRADO",0,1),""))</f>
        <v>SMIDT SUMINISTRO MANTENIMIENTO INDUSTRIAL DE TRANSPORTE SAS</v>
      </c>
      <c r="G1471" s="52" t="str">
        <f t="array" ref="G1471">IF(B1471="","",IFERROR(XLOOKUP(B1471,DATA!$B$4:$B$2103,DATA!$L$4:$L$2103,"",0,1),""))</f>
        <v>GR</v>
      </c>
      <c r="H1471" s="52">
        <f t="array" ref="H1471">IF(B1471="","",IFERROR(XLOOKUP(B1471,DATA!$B$4:$B$2103,DATA!$E$4:$E$2103,0,0,1),0))</f>
        <v>10408.6</v>
      </c>
      <c r="I1471" s="53">
        <f t="array" ref="I1471">IF(B1471="","",IFERROR(XLOOKUP(B1471,DATA!$B$4:$B$2103,DATA!$F$4:$F$2103,0,0,1),0))</f>
        <v>128.52</v>
      </c>
      <c r="J1471" s="53">
        <f t="shared" si="1"/>
        <v>1337713.272</v>
      </c>
      <c r="K1471" s="52">
        <f t="array" ref="K1471">IF(B1471="","",IFERROR(XLOOKUP(B1471,DATA!$B$4:$B$2103,DATA!$N$4:$N$2103,0,0,1),0))</f>
        <v>290491.4</v>
      </c>
      <c r="L1471" s="86">
        <f t="shared" si="2"/>
        <v>795.8668493</v>
      </c>
      <c r="M1471" s="52">
        <f t="array" ref="M1471">IF(B1471="","",IFERROR(XLOOKUP(B1471,DATA!$B$4:$B$2103,DATA!$P$4:$P$2103,0,0,1),0))</f>
        <v>0</v>
      </c>
      <c r="N1471" s="52">
        <f t="shared" si="3"/>
        <v>2786</v>
      </c>
      <c r="O1471" s="52">
        <f t="shared" si="4"/>
        <v>8357</v>
      </c>
      <c r="P1471" s="52">
        <f t="shared" si="5"/>
        <v>13</v>
      </c>
      <c r="Q1471" s="52" t="str">
        <f t="shared" si="6"/>
        <v>PRECAUCION</v>
      </c>
      <c r="R1471" s="52" t="str">
        <f t="shared" si="7"/>
        <v>MONITOREAR 48H</v>
      </c>
      <c r="S1471" s="52">
        <f t="shared" si="8"/>
        <v>0</v>
      </c>
      <c r="T1471" s="53">
        <f t="shared" si="9"/>
        <v>0</v>
      </c>
      <c r="U1471" s="52" t="str">
        <f t="array" ref="U1471">IF(B1471="","",IFERROR(XLOOKUP(B1471,DATA!$B$4:$B$2103,DATA!$M$4:$M$2103,"",0,1),""))</f>
        <v>A</v>
      </c>
      <c r="V1471" s="52" t="str">
        <f t="array" ref="V1471">IF(B1471="","",IFERROR(XLOOKUP(B1471,DATA!$B$4:$B$2103,DATA!$X$4:$X$2103,"",0,1),""))</f>
        <v>SU01F0101</v>
      </c>
      <c r="W1471" s="52" t="str">
        <f t="array" ref="W1471">IF(B1471="","",IFERROR(XLOOKUP(B1471,DATA!$B$4:$B$2103,DATA!$H$4:$H$2103,"",0,1),""))</f>
        <v>CARROCERIA</v>
      </c>
      <c r="X1471" s="52" t="str">
        <f t="shared" si="10"/>
        <v>2-ALTA</v>
      </c>
      <c r="Y1471" s="87" t="str">
        <f t="shared" si="11"/>
        <v/>
      </c>
      <c r="Z1471" s="52" t="str">
        <f t="shared" si="12"/>
        <v/>
      </c>
    </row>
    <row r="1472" ht="15.75" customHeight="1">
      <c r="B1472" s="47" t="str">
        <f>IF(DATA!B1472="","",DATA!B1472)</f>
        <v>80130271-R</v>
      </c>
      <c r="C1472" s="47" t="str">
        <f t="array" ref="C1472">IF(B1472="","",IFERROR(XLOOKUP(B1472,DATA!$B$4:$B$2103,DATA!$D$4:$D$2103,"",0,1),""))</f>
        <v>SERSOMU005</v>
      </c>
      <c r="D1472" s="47" t="str">
        <f t="array" ref="D1472">IF(B1472="","",IFERROR(XLOOKUP(B1472,DATA!$B$4:$B$2103,DATA!$C$4:$C$2103,"",0,1),""))</f>
        <v>LAMINA PROTECTOR INTERCOLLER</v>
      </c>
      <c r="E1472" s="47">
        <f t="array" ref="E1472">IF(B1472="","",IFERROR(XLOOKUP(B1472,DATA!$B$4:$B$2103,DATA!$W$4:$W$2103,"",0,1),""))</f>
        <v>900749145</v>
      </c>
      <c r="F1472" s="47" t="str">
        <f t="array" ref="F1472">IF(B1472="","",IFERROR(XLOOKUP(E1472,PROVEEDORES!$A$2:$A$200,PROVEEDORES!$B$2:$B$200,"NO ENCONTRADO",0,1),""))</f>
        <v>MULTIPLES MECANIZADOS DE COLOMBIA S A S</v>
      </c>
      <c r="G1472" s="47" t="str">
        <f t="array" ref="G1472">IF(B1472="","",IFERROR(XLOOKUP(B1472,DATA!$B$4:$B$2103,DATA!$L$4:$L$2103,"",0,1),""))</f>
        <v>UND</v>
      </c>
      <c r="H1472" s="47">
        <f t="array" ref="H1472">IF(B1472="","",IFERROR(XLOOKUP(B1472,DATA!$B$4:$B$2103,DATA!$E$4:$E$2103,0,0,1),0))</f>
        <v>0</v>
      </c>
      <c r="I1472" s="48">
        <f t="array" ref="I1472">IF(B1472="","",IFERROR(XLOOKUP(B1472,DATA!$B$4:$B$2103,DATA!$F$4:$F$2103,0,0,1),0))</f>
        <v>50000</v>
      </c>
      <c r="J1472" s="48">
        <f t="shared" si="1"/>
        <v>0</v>
      </c>
      <c r="K1472" s="47">
        <f t="array" ref="K1472">IF(B1472="","",IFERROR(XLOOKUP(B1472,DATA!$B$4:$B$2103,DATA!$N$4:$N$2103,0,0,1),0))</f>
        <v>4</v>
      </c>
      <c r="L1472" s="85">
        <f t="shared" si="2"/>
        <v>0.01095890411</v>
      </c>
      <c r="M1472" s="47">
        <f t="array" ref="M1472">IF(B1472="","",IFERROR(XLOOKUP(B1472,DATA!$B$4:$B$2103,DATA!$P$4:$P$2103,0,0,1),0))</f>
        <v>0</v>
      </c>
      <c r="N1472" s="47">
        <f t="shared" si="3"/>
        <v>0</v>
      </c>
      <c r="O1472" s="47">
        <f t="shared" si="4"/>
        <v>0</v>
      </c>
      <c r="P1472" s="47">
        <f t="shared" si="5"/>
        <v>0</v>
      </c>
      <c r="Q1472" s="47" t="str">
        <f t="shared" si="6"/>
        <v>CRITICO</v>
      </c>
      <c r="R1472" s="47" t="str">
        <f t="shared" si="7"/>
        <v>PEDIR INMEDIATAMENTE</v>
      </c>
      <c r="S1472" s="47">
        <f t="shared" si="8"/>
        <v>0</v>
      </c>
      <c r="T1472" s="48">
        <f t="shared" si="9"/>
        <v>0</v>
      </c>
      <c r="U1472" s="47" t="str">
        <f t="array" ref="U1472">IF(B1472="","",IFERROR(XLOOKUP(B1472,DATA!$B$4:$B$2103,DATA!$M$4:$M$2103,"",0,1),""))</f>
        <v>B</v>
      </c>
      <c r="V1472" s="47" t="str">
        <f t="array" ref="V1472">IF(B1472="","",IFERROR(XLOOKUP(B1472,DATA!$B$4:$B$2103,DATA!$X$4:$X$2103,"",0,1),""))</f>
        <v>SUCOA0101</v>
      </c>
      <c r="W1472" s="47" t="str">
        <f t="array" ref="W1472">IF(B1472="","",IFERROR(XLOOKUP(B1472,DATA!$B$4:$B$2103,DATA!$H$4:$H$2103,"",0,1),""))</f>
        <v>CARROCERIA</v>
      </c>
      <c r="X1472" s="47" t="str">
        <f t="shared" si="10"/>
        <v>3-MEDIA</v>
      </c>
      <c r="Y1472" s="65">
        <f t="shared" si="11"/>
        <v>4.01472</v>
      </c>
      <c r="Z1472" s="47" t="str">
        <f t="shared" si="12"/>
        <v>80130271-R</v>
      </c>
    </row>
    <row r="1473" ht="15.75" customHeight="1">
      <c r="B1473" s="52">
        <f>IF(DATA!B1473="","",DATA!B1473)</f>
        <v>80130272</v>
      </c>
      <c r="C1473" s="52">
        <f t="array" ref="C1473">IF(B1473="","",IFERROR(XLOOKUP(B1473,DATA!$B$4:$B$2103,DATA!$D$4:$D$2103,"",0,1),""))</f>
        <v>25170178</v>
      </c>
      <c r="D1473" s="52" t="str">
        <f t="array" ref="D1473">IF(B1473="","",IFERROR(XLOOKUP(B1473,DATA!$B$4:$B$2103,DATA!$C$4:$C$2103,"",0,1),""))</f>
        <v>LAMINA PROTECTOR MOTOR DELANTERA</v>
      </c>
      <c r="E1473" s="52">
        <f t="array" ref="E1473">IF(B1473="","",IFERROR(XLOOKUP(B1473,DATA!$B$4:$B$2103,DATA!$W$4:$W$2103,"",0,1),""))</f>
        <v>901535375</v>
      </c>
      <c r="F1473" s="52" t="str">
        <f t="array" ref="F1473">IF(B1473="","",IFERROR(XLOOKUP(E1473,PROVEEDORES!$A$2:$A$200,PROVEEDORES!$B$2:$B$200,"NO ENCONTRADO",0,1),""))</f>
        <v>GLOBAL GREEN AMERICAS COLOMBIA SAS</v>
      </c>
      <c r="G1473" s="52" t="str">
        <f t="array" ref="G1473">IF(B1473="","",IFERROR(XLOOKUP(B1473,DATA!$B$4:$B$2103,DATA!$L$4:$L$2103,"",0,1),""))</f>
        <v>UND</v>
      </c>
      <c r="H1473" s="52">
        <f t="array" ref="H1473">IF(B1473="","",IFERROR(XLOOKUP(B1473,DATA!$B$4:$B$2103,DATA!$E$4:$E$2103,0,0,1),0))</f>
        <v>0</v>
      </c>
      <c r="I1473" s="53">
        <f t="array" ref="I1473">IF(B1473="","",IFERROR(XLOOKUP(B1473,DATA!$B$4:$B$2103,DATA!$F$4:$F$2103,0,0,1),0))</f>
        <v>458665.3</v>
      </c>
      <c r="J1473" s="53">
        <f t="shared" si="1"/>
        <v>0</v>
      </c>
      <c r="K1473" s="52">
        <f t="array" ref="K1473">IF(B1473="","",IFERROR(XLOOKUP(B1473,DATA!$B$4:$B$2103,DATA!$N$4:$N$2103,0,0,1),0))</f>
        <v>22</v>
      </c>
      <c r="L1473" s="86">
        <f t="shared" si="2"/>
        <v>0.0602739726</v>
      </c>
      <c r="M1473" s="52">
        <f t="array" ref="M1473">IF(B1473="","",IFERROR(XLOOKUP(B1473,DATA!$B$4:$B$2103,DATA!$P$4:$P$2103,0,0,1),0))</f>
        <v>0</v>
      </c>
      <c r="N1473" s="52">
        <f t="shared" si="3"/>
        <v>0</v>
      </c>
      <c r="O1473" s="52">
        <f t="shared" si="4"/>
        <v>0</v>
      </c>
      <c r="P1473" s="52">
        <f t="shared" si="5"/>
        <v>0</v>
      </c>
      <c r="Q1473" s="52" t="str">
        <f t="shared" si="6"/>
        <v>CRITICO</v>
      </c>
      <c r="R1473" s="52" t="str">
        <f t="shared" si="7"/>
        <v>PEDIR INMEDIATAMENTE</v>
      </c>
      <c r="S1473" s="52">
        <f t="shared" si="8"/>
        <v>0</v>
      </c>
      <c r="T1473" s="53">
        <f t="shared" si="9"/>
        <v>0</v>
      </c>
      <c r="U1473" s="52" t="str">
        <f t="array" ref="U1473">IF(B1473="","",IFERROR(XLOOKUP(B1473,DATA!$B$4:$B$2103,DATA!$M$4:$M$2103,"",0,1),""))</f>
        <v>C</v>
      </c>
      <c r="V1473" s="52" t="str">
        <f t="array" ref="V1473">IF(B1473="","",IFERROR(XLOOKUP(B1473,DATA!$B$4:$B$2103,DATA!$X$4:$X$2103,"",0,1),""))</f>
        <v>CO-AREA 1</v>
      </c>
      <c r="W1473" s="52" t="str">
        <f t="array" ref="W1473">IF(B1473="","",IFERROR(XLOOKUP(B1473,DATA!$B$4:$B$2103,DATA!$H$4:$H$2103,"",0,1),""))</f>
        <v>CARROCERIA</v>
      </c>
      <c r="X1473" s="52" t="str">
        <f t="shared" si="10"/>
        <v>4-BAJA</v>
      </c>
      <c r="Y1473" s="87">
        <f t="shared" si="11"/>
        <v>22.01473</v>
      </c>
      <c r="Z1473" s="52">
        <f t="shared" si="12"/>
        <v>80130272</v>
      </c>
    </row>
    <row r="1474" ht="15.75" customHeight="1">
      <c r="B1474" s="47" t="str">
        <f>IF(DATA!B1474="","",DATA!B1474)</f>
        <v>80130272-R</v>
      </c>
      <c r="C1474" s="47">
        <f t="array" ref="C1474">IF(B1474="","",IFERROR(XLOOKUP(B1474,DATA!$B$4:$B$2103,DATA!$D$4:$D$2103,"",0,1),""))</f>
        <v>25170178</v>
      </c>
      <c r="D1474" s="47" t="str">
        <f t="array" ref="D1474">IF(B1474="","",IFERROR(XLOOKUP(B1474,DATA!$B$4:$B$2103,DATA!$C$4:$C$2103,"",0,1),""))</f>
        <v>LAMINA PROTECTOR MOTOR DELANTERA</v>
      </c>
      <c r="E1474" s="47">
        <f t="array" ref="E1474">IF(B1474="","",IFERROR(XLOOKUP(B1474,DATA!$B$4:$B$2103,DATA!$W$4:$W$2103,"",0,1),""))</f>
        <v>901535375</v>
      </c>
      <c r="F1474" s="47" t="str">
        <f t="array" ref="F1474">IF(B1474="","",IFERROR(XLOOKUP(E1474,PROVEEDORES!$A$2:$A$200,PROVEEDORES!$B$2:$B$200,"NO ENCONTRADO",0,1),""))</f>
        <v>GLOBAL GREEN AMERICAS COLOMBIA SAS</v>
      </c>
      <c r="G1474" s="47" t="str">
        <f t="array" ref="G1474">IF(B1474="","",IFERROR(XLOOKUP(B1474,DATA!$B$4:$B$2103,DATA!$L$4:$L$2103,"",0,1),""))</f>
        <v>UND</v>
      </c>
      <c r="H1474" s="47">
        <f t="array" ref="H1474">IF(B1474="","",IFERROR(XLOOKUP(B1474,DATA!$B$4:$B$2103,DATA!$E$4:$E$2103,0,0,1),0))</f>
        <v>0</v>
      </c>
      <c r="I1474" s="48">
        <f t="array" ref="I1474">IF(B1474="","",IFERROR(XLOOKUP(B1474,DATA!$B$4:$B$2103,DATA!$F$4:$F$2103,0,0,1),0))</f>
        <v>60000</v>
      </c>
      <c r="J1474" s="48">
        <f t="shared" si="1"/>
        <v>0</v>
      </c>
      <c r="K1474" s="47">
        <f t="array" ref="K1474">IF(B1474="","",IFERROR(XLOOKUP(B1474,DATA!$B$4:$B$2103,DATA!$N$4:$N$2103,0,0,1),0))</f>
        <v>1</v>
      </c>
      <c r="L1474" s="85">
        <f t="shared" si="2"/>
        <v>0.002739726027</v>
      </c>
      <c r="M1474" s="47">
        <f t="array" ref="M1474">IF(B1474="","",IFERROR(XLOOKUP(B1474,DATA!$B$4:$B$2103,DATA!$P$4:$P$2103,0,0,1),0))</f>
        <v>0</v>
      </c>
      <c r="N1474" s="47">
        <f t="shared" si="3"/>
        <v>0</v>
      </c>
      <c r="O1474" s="47">
        <f t="shared" si="4"/>
        <v>0</v>
      </c>
      <c r="P1474" s="47">
        <f t="shared" si="5"/>
        <v>0</v>
      </c>
      <c r="Q1474" s="47" t="str">
        <f t="shared" si="6"/>
        <v>CRITICO</v>
      </c>
      <c r="R1474" s="47" t="str">
        <f t="shared" si="7"/>
        <v>PEDIR INMEDIATAMENTE</v>
      </c>
      <c r="S1474" s="47">
        <f t="shared" si="8"/>
        <v>0</v>
      </c>
      <c r="T1474" s="48">
        <f t="shared" si="9"/>
        <v>0</v>
      </c>
      <c r="U1474" s="47" t="str">
        <f t="array" ref="U1474">IF(B1474="","",IFERROR(XLOOKUP(B1474,DATA!$B$4:$B$2103,DATA!$M$4:$M$2103,"",0,1),""))</f>
        <v>B</v>
      </c>
      <c r="V1474" s="47" t="str">
        <f t="array" ref="V1474">IF(B1474="","",IFERROR(XLOOKUP(B1474,DATA!$B$4:$B$2103,DATA!$X$4:$X$2103,"",0,1),""))</f>
        <v>SUCOA0101</v>
      </c>
      <c r="W1474" s="47" t="str">
        <f t="array" ref="W1474">IF(B1474="","",IFERROR(XLOOKUP(B1474,DATA!$B$4:$B$2103,DATA!$H$4:$H$2103,"",0,1),""))</f>
        <v>CARROCERIA</v>
      </c>
      <c r="X1474" s="47" t="str">
        <f t="shared" si="10"/>
        <v>3-MEDIA</v>
      </c>
      <c r="Y1474" s="65">
        <f t="shared" si="11"/>
        <v>1.01474</v>
      </c>
      <c r="Z1474" s="47" t="str">
        <f t="shared" si="12"/>
        <v>80130272-R</v>
      </c>
    </row>
    <row r="1475" ht="15.75" customHeight="1">
      <c r="B1475" s="52">
        <f>IF(DATA!B1475="","",DATA!B1475)</f>
        <v>80130273</v>
      </c>
      <c r="C1475" s="52" t="str">
        <f t="array" ref="C1475">IF(B1475="","",IFERROR(XLOOKUP(B1475,DATA!$B$4:$B$2103,DATA!$D$4:$D$2103,"",0,1),""))</f>
        <v/>
      </c>
      <c r="D1475" s="52" t="str">
        <f t="array" ref="D1475">IF(B1475="","",IFERROR(XLOOKUP(B1475,DATA!$B$4:$B$2103,DATA!$C$4:$C$2103,"",0,1),""))</f>
        <v>LAMINA PROTECTOR MOTOR CENTRAL</v>
      </c>
      <c r="E1475" s="52">
        <f t="array" ref="E1475">IF(B1475="","",IFERROR(XLOOKUP(B1475,DATA!$B$4:$B$2103,DATA!$W$4:$W$2103,"",0,1),""))</f>
        <v>900749145</v>
      </c>
      <c r="F1475" s="52" t="str">
        <f t="array" ref="F1475">IF(B1475="","",IFERROR(XLOOKUP(E1475,PROVEEDORES!$A$2:$A$200,PROVEEDORES!$B$2:$B$200,"NO ENCONTRADO",0,1),""))</f>
        <v>MULTIPLES MECANIZADOS DE COLOMBIA S A S</v>
      </c>
      <c r="G1475" s="52" t="str">
        <f t="array" ref="G1475">IF(B1475="","",IFERROR(XLOOKUP(B1475,DATA!$B$4:$B$2103,DATA!$L$4:$L$2103,"",0,1),""))</f>
        <v>UND</v>
      </c>
      <c r="H1475" s="52">
        <f t="array" ref="H1475">IF(B1475="","",IFERROR(XLOOKUP(B1475,DATA!$B$4:$B$2103,DATA!$E$4:$E$2103,0,0,1),0))</f>
        <v>0</v>
      </c>
      <c r="I1475" s="53">
        <f t="array" ref="I1475">IF(B1475="","",IFERROR(XLOOKUP(B1475,DATA!$B$4:$B$2103,DATA!$F$4:$F$2103,0,0,1),0))</f>
        <v>333200</v>
      </c>
      <c r="J1475" s="53">
        <f t="shared" si="1"/>
        <v>0</v>
      </c>
      <c r="K1475" s="52">
        <f t="array" ref="K1475">IF(B1475="","",IFERROR(XLOOKUP(B1475,DATA!$B$4:$B$2103,DATA!$N$4:$N$2103,0,0,1),0))</f>
        <v>10</v>
      </c>
      <c r="L1475" s="86">
        <f t="shared" si="2"/>
        <v>0.02739726027</v>
      </c>
      <c r="M1475" s="52">
        <f t="array" ref="M1475">IF(B1475="","",IFERROR(XLOOKUP(B1475,DATA!$B$4:$B$2103,DATA!$P$4:$P$2103,0,0,1),0))</f>
        <v>0</v>
      </c>
      <c r="N1475" s="52">
        <f t="shared" si="3"/>
        <v>0</v>
      </c>
      <c r="O1475" s="52">
        <f t="shared" si="4"/>
        <v>0</v>
      </c>
      <c r="P1475" s="52">
        <f t="shared" si="5"/>
        <v>0</v>
      </c>
      <c r="Q1475" s="52" t="str">
        <f t="shared" si="6"/>
        <v>CRITICO</v>
      </c>
      <c r="R1475" s="52" t="str">
        <f t="shared" si="7"/>
        <v>PEDIR INMEDIATAMENTE</v>
      </c>
      <c r="S1475" s="52">
        <f t="shared" si="8"/>
        <v>0</v>
      </c>
      <c r="T1475" s="53">
        <f t="shared" si="9"/>
        <v>0</v>
      </c>
      <c r="U1475" s="52" t="str">
        <f t="array" ref="U1475">IF(B1475="","",IFERROR(XLOOKUP(B1475,DATA!$B$4:$B$2103,DATA!$M$4:$M$2103,"",0,1),""))</f>
        <v>C</v>
      </c>
      <c r="V1475" s="52" t="str">
        <f t="array" ref="V1475">IF(B1475="","",IFERROR(XLOOKUP(B1475,DATA!$B$4:$B$2103,DATA!$X$4:$X$2103,"",0,1),""))</f>
        <v>CO-AREA 1</v>
      </c>
      <c r="W1475" s="52" t="str">
        <f t="array" ref="W1475">IF(B1475="","",IFERROR(XLOOKUP(B1475,DATA!$B$4:$B$2103,DATA!$H$4:$H$2103,"",0,1),""))</f>
        <v>CARROCERIA</v>
      </c>
      <c r="X1475" s="52" t="str">
        <f t="shared" si="10"/>
        <v>4-BAJA</v>
      </c>
      <c r="Y1475" s="87">
        <f t="shared" si="11"/>
        <v>10.01475</v>
      </c>
      <c r="Z1475" s="52">
        <f t="shared" si="12"/>
        <v>80130273</v>
      </c>
    </row>
    <row r="1476" ht="15.75" customHeight="1">
      <c r="B1476" s="47" t="str">
        <f>IF(DATA!B1476="","",DATA!B1476)</f>
        <v>80130273-R</v>
      </c>
      <c r="C1476" s="47" t="str">
        <f t="array" ref="C1476">IF(B1476="","",IFERROR(XLOOKUP(B1476,DATA!$B$4:$B$2103,DATA!$D$4:$D$2103,"",0,1),""))</f>
        <v/>
      </c>
      <c r="D1476" s="47" t="str">
        <f t="array" ref="D1476">IF(B1476="","",IFERROR(XLOOKUP(B1476,DATA!$B$4:$B$2103,DATA!$C$4:$C$2103,"",0,1),""))</f>
        <v>LAMINA PROTECTOR MOTOR CENTRAL</v>
      </c>
      <c r="E1476" s="47">
        <f t="array" ref="E1476">IF(B1476="","",IFERROR(XLOOKUP(B1476,DATA!$B$4:$B$2103,DATA!$W$4:$W$2103,"",0,1),""))</f>
        <v>900749145</v>
      </c>
      <c r="F1476" s="47" t="str">
        <f t="array" ref="F1476">IF(B1476="","",IFERROR(XLOOKUP(E1476,PROVEEDORES!$A$2:$A$200,PROVEEDORES!$B$2:$B$200,"NO ENCONTRADO",0,1),""))</f>
        <v>MULTIPLES MECANIZADOS DE COLOMBIA S A S</v>
      </c>
      <c r="G1476" s="47" t="str">
        <f t="array" ref="G1476">IF(B1476="","",IFERROR(XLOOKUP(B1476,DATA!$B$4:$B$2103,DATA!$L$4:$L$2103,"",0,1),""))</f>
        <v>UND</v>
      </c>
      <c r="H1476" s="47">
        <f t="array" ref="H1476">IF(B1476="","",IFERROR(XLOOKUP(B1476,DATA!$B$4:$B$2103,DATA!$E$4:$E$2103,0,0,1),0))</f>
        <v>0</v>
      </c>
      <c r="I1476" s="48">
        <f t="array" ref="I1476">IF(B1476="","",IFERROR(XLOOKUP(B1476,DATA!$B$4:$B$2103,DATA!$F$4:$F$2103,0,0,1),0))</f>
        <v>78562.5</v>
      </c>
      <c r="J1476" s="48">
        <f t="shared" si="1"/>
        <v>0</v>
      </c>
      <c r="K1476" s="47">
        <f t="array" ref="K1476">IF(B1476="","",IFERROR(XLOOKUP(B1476,DATA!$B$4:$B$2103,DATA!$N$4:$N$2103,0,0,1),0))</f>
        <v>2</v>
      </c>
      <c r="L1476" s="85">
        <f t="shared" si="2"/>
        <v>0.005479452055</v>
      </c>
      <c r="M1476" s="47">
        <f t="array" ref="M1476">IF(B1476="","",IFERROR(XLOOKUP(B1476,DATA!$B$4:$B$2103,DATA!$P$4:$P$2103,0,0,1),0))</f>
        <v>0</v>
      </c>
      <c r="N1476" s="47">
        <f t="shared" si="3"/>
        <v>0</v>
      </c>
      <c r="O1476" s="47">
        <f t="shared" si="4"/>
        <v>0</v>
      </c>
      <c r="P1476" s="47">
        <f t="shared" si="5"/>
        <v>0</v>
      </c>
      <c r="Q1476" s="47" t="str">
        <f t="shared" si="6"/>
        <v>CRITICO</v>
      </c>
      <c r="R1476" s="47" t="str">
        <f t="shared" si="7"/>
        <v>PEDIR INMEDIATAMENTE</v>
      </c>
      <c r="S1476" s="47">
        <f t="shared" si="8"/>
        <v>0</v>
      </c>
      <c r="T1476" s="48">
        <f t="shared" si="9"/>
        <v>0</v>
      </c>
      <c r="U1476" s="47" t="str">
        <f t="array" ref="U1476">IF(B1476="","",IFERROR(XLOOKUP(B1476,DATA!$B$4:$B$2103,DATA!$M$4:$M$2103,"",0,1),""))</f>
        <v>B</v>
      </c>
      <c r="V1476" s="47" t="str">
        <f t="array" ref="V1476">IF(B1476="","",IFERROR(XLOOKUP(B1476,DATA!$B$4:$B$2103,DATA!$X$4:$X$2103,"",0,1),""))</f>
        <v>CO-AREA 1</v>
      </c>
      <c r="W1476" s="47" t="str">
        <f t="array" ref="W1476">IF(B1476="","",IFERROR(XLOOKUP(B1476,DATA!$B$4:$B$2103,DATA!$H$4:$H$2103,"",0,1),""))</f>
        <v>CARROCERIA</v>
      </c>
      <c r="X1476" s="47" t="str">
        <f t="shared" si="10"/>
        <v>3-MEDIA</v>
      </c>
      <c r="Y1476" s="65">
        <f t="shared" si="11"/>
        <v>2.01476</v>
      </c>
      <c r="Z1476" s="47" t="str">
        <f t="shared" si="12"/>
        <v>80130273-R</v>
      </c>
    </row>
    <row r="1477" ht="15.75" customHeight="1">
      <c r="B1477" s="52">
        <f>IF(DATA!B1477="","",DATA!B1477)</f>
        <v>80130274</v>
      </c>
      <c r="C1477" s="52" t="str">
        <f t="array" ref="C1477">IF(B1477="","",IFERROR(XLOOKUP(B1477,DATA!$B$4:$B$2103,DATA!$D$4:$D$2103,"",0,1),""))</f>
        <v/>
      </c>
      <c r="D1477" s="52" t="str">
        <f t="array" ref="D1477">IF(B1477="","",IFERROR(XLOOKUP(B1477,DATA!$B$4:$B$2103,DATA!$C$4:$C$2103,"",0,1),""))</f>
        <v>LAMINA PROTECTOR MOTOR LATERAL</v>
      </c>
      <c r="E1477" s="52">
        <f t="array" ref="E1477">IF(B1477="","",IFERROR(XLOOKUP(B1477,DATA!$B$4:$B$2103,DATA!$W$4:$W$2103,"",0,1),""))</f>
        <v>900749145</v>
      </c>
      <c r="F1477" s="52" t="str">
        <f t="array" ref="F1477">IF(B1477="","",IFERROR(XLOOKUP(E1477,PROVEEDORES!$A$2:$A$200,PROVEEDORES!$B$2:$B$200,"NO ENCONTRADO",0,1),""))</f>
        <v>MULTIPLES MECANIZADOS DE COLOMBIA S A S</v>
      </c>
      <c r="G1477" s="52" t="str">
        <f t="array" ref="G1477">IF(B1477="","",IFERROR(XLOOKUP(B1477,DATA!$B$4:$B$2103,DATA!$L$4:$L$2103,"",0,1),""))</f>
        <v>UND</v>
      </c>
      <c r="H1477" s="52">
        <f t="array" ref="H1477">IF(B1477="","",IFERROR(XLOOKUP(B1477,DATA!$B$4:$B$2103,DATA!$E$4:$E$2103,0,0,1),0))</f>
        <v>0</v>
      </c>
      <c r="I1477" s="53">
        <f t="array" ref="I1477">IF(B1477="","",IFERROR(XLOOKUP(B1477,DATA!$B$4:$B$2103,DATA!$F$4:$F$2103,0,0,1),0))</f>
        <v>217458.2</v>
      </c>
      <c r="J1477" s="53">
        <f t="shared" si="1"/>
        <v>0</v>
      </c>
      <c r="K1477" s="52">
        <f t="array" ref="K1477">IF(B1477="","",IFERROR(XLOOKUP(B1477,DATA!$B$4:$B$2103,DATA!$N$4:$N$2103,0,0,1),0))</f>
        <v>11</v>
      </c>
      <c r="L1477" s="86">
        <f t="shared" si="2"/>
        <v>0.0301369863</v>
      </c>
      <c r="M1477" s="52">
        <f t="array" ref="M1477">IF(B1477="","",IFERROR(XLOOKUP(B1477,DATA!$B$4:$B$2103,DATA!$P$4:$P$2103,0,0,1),0))</f>
        <v>0</v>
      </c>
      <c r="N1477" s="52">
        <f t="shared" si="3"/>
        <v>0</v>
      </c>
      <c r="O1477" s="52">
        <f t="shared" si="4"/>
        <v>0</v>
      </c>
      <c r="P1477" s="52">
        <f t="shared" si="5"/>
        <v>0</v>
      </c>
      <c r="Q1477" s="52" t="str">
        <f t="shared" si="6"/>
        <v>CRITICO</v>
      </c>
      <c r="R1477" s="52" t="str">
        <f t="shared" si="7"/>
        <v>PEDIR INMEDIATAMENTE</v>
      </c>
      <c r="S1477" s="52">
        <f t="shared" si="8"/>
        <v>0</v>
      </c>
      <c r="T1477" s="53">
        <f t="shared" si="9"/>
        <v>0</v>
      </c>
      <c r="U1477" s="52" t="str">
        <f t="array" ref="U1477">IF(B1477="","",IFERROR(XLOOKUP(B1477,DATA!$B$4:$B$2103,DATA!$M$4:$M$2103,"",0,1),""))</f>
        <v>C</v>
      </c>
      <c r="V1477" s="52" t="str">
        <f t="array" ref="V1477">IF(B1477="","",IFERROR(XLOOKUP(B1477,DATA!$B$4:$B$2103,DATA!$X$4:$X$2103,"",0,1),""))</f>
        <v>CO-AREA 1</v>
      </c>
      <c r="W1477" s="52" t="str">
        <f t="array" ref="W1477">IF(B1477="","",IFERROR(XLOOKUP(B1477,DATA!$B$4:$B$2103,DATA!$H$4:$H$2103,"",0,1),""))</f>
        <v>CARROCERIA</v>
      </c>
      <c r="X1477" s="52" t="str">
        <f t="shared" si="10"/>
        <v>4-BAJA</v>
      </c>
      <c r="Y1477" s="87">
        <f t="shared" si="11"/>
        <v>11.01477</v>
      </c>
      <c r="Z1477" s="52">
        <f t="shared" si="12"/>
        <v>80130274</v>
      </c>
    </row>
    <row r="1478" ht="15.75" customHeight="1">
      <c r="B1478" s="47">
        <f>IF(DATA!B1478="","",DATA!B1478)</f>
        <v>80130275</v>
      </c>
      <c r="C1478" s="47" t="str">
        <f t="array" ref="C1478">IF(B1478="","",IFERROR(XLOOKUP(B1478,DATA!$B$4:$B$2103,DATA!$D$4:$D$2103,"",0,1),""))</f>
        <v/>
      </c>
      <c r="D1478" s="47" t="str">
        <f t="array" ref="D1478">IF(B1478="","",IFERROR(XLOOKUP(B1478,DATA!$B$4:$B$2103,DATA!$C$4:$C$2103,"",0,1),""))</f>
        <v>LAMINA PROTECTOR CAJA DE VELOCIDADES</v>
      </c>
      <c r="E1478" s="47">
        <f t="array" ref="E1478">IF(B1478="","",IFERROR(XLOOKUP(B1478,DATA!$B$4:$B$2103,DATA!$W$4:$W$2103,"",0,1),""))</f>
        <v>901535375</v>
      </c>
      <c r="F1478" s="47" t="str">
        <f t="array" ref="F1478">IF(B1478="","",IFERROR(XLOOKUP(E1478,PROVEEDORES!$A$2:$A$200,PROVEEDORES!$B$2:$B$200,"NO ENCONTRADO",0,1),""))</f>
        <v>GLOBAL GREEN AMERICAS COLOMBIA SAS</v>
      </c>
      <c r="G1478" s="47" t="str">
        <f t="array" ref="G1478">IF(B1478="","",IFERROR(XLOOKUP(B1478,DATA!$B$4:$B$2103,DATA!$L$4:$L$2103,"",0,1),""))</f>
        <v>UND</v>
      </c>
      <c r="H1478" s="47">
        <f t="array" ref="H1478">IF(B1478="","",IFERROR(XLOOKUP(B1478,DATA!$B$4:$B$2103,DATA!$E$4:$E$2103,0,0,1),0))</f>
        <v>0</v>
      </c>
      <c r="I1478" s="48">
        <f t="array" ref="I1478">IF(B1478="","",IFERROR(XLOOKUP(B1478,DATA!$B$4:$B$2103,DATA!$F$4:$F$2103,0,0,1),0))</f>
        <v>532049</v>
      </c>
      <c r="J1478" s="48">
        <f t="shared" si="1"/>
        <v>0</v>
      </c>
      <c r="K1478" s="47">
        <f t="array" ref="K1478">IF(B1478="","",IFERROR(XLOOKUP(B1478,DATA!$B$4:$B$2103,DATA!$N$4:$N$2103,0,0,1),0))</f>
        <v>128</v>
      </c>
      <c r="L1478" s="85">
        <f t="shared" si="2"/>
        <v>0.3506849315</v>
      </c>
      <c r="M1478" s="47">
        <f t="array" ref="M1478">IF(B1478="","",IFERROR(XLOOKUP(B1478,DATA!$B$4:$B$2103,DATA!$P$4:$P$2103,0,0,1),0))</f>
        <v>0</v>
      </c>
      <c r="N1478" s="47">
        <f t="shared" si="3"/>
        <v>1</v>
      </c>
      <c r="O1478" s="47">
        <f t="shared" si="4"/>
        <v>3</v>
      </c>
      <c r="P1478" s="47">
        <f t="shared" si="5"/>
        <v>0</v>
      </c>
      <c r="Q1478" s="47" t="str">
        <f t="shared" si="6"/>
        <v>CRITICO</v>
      </c>
      <c r="R1478" s="47" t="str">
        <f t="shared" si="7"/>
        <v>PEDIR INMEDIATAMENTE</v>
      </c>
      <c r="S1478" s="47">
        <f t="shared" si="8"/>
        <v>3</v>
      </c>
      <c r="T1478" s="48">
        <f t="shared" si="9"/>
        <v>1596147</v>
      </c>
      <c r="U1478" s="47" t="str">
        <f t="array" ref="U1478">IF(B1478="","",IFERROR(XLOOKUP(B1478,DATA!$B$4:$B$2103,DATA!$M$4:$M$2103,"",0,1),""))</f>
        <v>C</v>
      </c>
      <c r="V1478" s="47" t="str">
        <f t="array" ref="V1478">IF(B1478="","",IFERROR(XLOOKUP(B1478,DATA!$B$4:$B$2103,DATA!$X$4:$X$2103,"",0,1),""))</f>
        <v>CO-AREA 1</v>
      </c>
      <c r="W1478" s="47" t="str">
        <f t="array" ref="W1478">IF(B1478="","",IFERROR(XLOOKUP(B1478,DATA!$B$4:$B$2103,DATA!$H$4:$H$2103,"",0,1),""))</f>
        <v>CARROCERIA</v>
      </c>
      <c r="X1478" s="47" t="str">
        <f t="shared" si="10"/>
        <v>4-BAJA</v>
      </c>
      <c r="Y1478" s="65">
        <f t="shared" si="11"/>
        <v>128.01478</v>
      </c>
      <c r="Z1478" s="47">
        <f t="shared" si="12"/>
        <v>80130275</v>
      </c>
    </row>
    <row r="1479" ht="15.75" customHeight="1">
      <c r="B1479" s="52" t="str">
        <f>IF(DATA!B1479="","",DATA!B1479)</f>
        <v>80130275-R</v>
      </c>
      <c r="C1479" s="52" t="str">
        <f t="array" ref="C1479">IF(B1479="","",IFERROR(XLOOKUP(B1479,DATA!$B$4:$B$2103,DATA!$D$4:$D$2103,"",0,1),""))</f>
        <v>SERSOMU006</v>
      </c>
      <c r="D1479" s="52" t="str">
        <f t="array" ref="D1479">IF(B1479="","",IFERROR(XLOOKUP(B1479,DATA!$B$4:$B$2103,DATA!$C$4:$C$2103,"",0,1),""))</f>
        <v>LAMINA PROTECTOR CAJA DE VELOCIDADES</v>
      </c>
      <c r="E1479" s="52">
        <f t="array" ref="E1479">IF(B1479="","",IFERROR(XLOOKUP(B1479,DATA!$B$4:$B$2103,DATA!$W$4:$W$2103,"",0,1),""))</f>
        <v>900749145</v>
      </c>
      <c r="F1479" s="52" t="str">
        <f t="array" ref="F1479">IF(B1479="","",IFERROR(XLOOKUP(E1479,PROVEEDORES!$A$2:$A$200,PROVEEDORES!$B$2:$B$200,"NO ENCONTRADO",0,1),""))</f>
        <v>MULTIPLES MECANIZADOS DE COLOMBIA S A S</v>
      </c>
      <c r="G1479" s="52" t="str">
        <f t="array" ref="G1479">IF(B1479="","",IFERROR(XLOOKUP(B1479,DATA!$B$4:$B$2103,DATA!$L$4:$L$2103,"",0,1),""))</f>
        <v>UND</v>
      </c>
      <c r="H1479" s="52">
        <f t="array" ref="H1479">IF(B1479="","",IFERROR(XLOOKUP(B1479,DATA!$B$4:$B$2103,DATA!$E$4:$E$2103,0,0,1),0))</f>
        <v>0</v>
      </c>
      <c r="I1479" s="53">
        <f t="array" ref="I1479">IF(B1479="","",IFERROR(XLOOKUP(B1479,DATA!$B$4:$B$2103,DATA!$F$4:$F$2103,0,0,1),0))</f>
        <v>154700</v>
      </c>
      <c r="J1479" s="53">
        <f t="shared" si="1"/>
        <v>0</v>
      </c>
      <c r="K1479" s="52">
        <f t="array" ref="K1479">IF(B1479="","",IFERROR(XLOOKUP(B1479,DATA!$B$4:$B$2103,DATA!$N$4:$N$2103,0,0,1),0))</f>
        <v>13</v>
      </c>
      <c r="L1479" s="86">
        <f t="shared" si="2"/>
        <v>0.03561643836</v>
      </c>
      <c r="M1479" s="52">
        <f t="array" ref="M1479">IF(B1479="","",IFERROR(XLOOKUP(B1479,DATA!$B$4:$B$2103,DATA!$P$4:$P$2103,0,0,1),0))</f>
        <v>0</v>
      </c>
      <c r="N1479" s="52">
        <f t="shared" si="3"/>
        <v>0</v>
      </c>
      <c r="O1479" s="52">
        <f t="shared" si="4"/>
        <v>0</v>
      </c>
      <c r="P1479" s="52">
        <f t="shared" si="5"/>
        <v>0</v>
      </c>
      <c r="Q1479" s="52" t="str">
        <f t="shared" si="6"/>
        <v>CRITICO</v>
      </c>
      <c r="R1479" s="52" t="str">
        <f t="shared" si="7"/>
        <v>PEDIR INMEDIATAMENTE</v>
      </c>
      <c r="S1479" s="52">
        <f t="shared" si="8"/>
        <v>0</v>
      </c>
      <c r="T1479" s="53">
        <f t="shared" si="9"/>
        <v>0</v>
      </c>
      <c r="U1479" s="52" t="str">
        <f t="array" ref="U1479">IF(B1479="","",IFERROR(XLOOKUP(B1479,DATA!$B$4:$B$2103,DATA!$M$4:$M$2103,"",0,1),""))</f>
        <v>B</v>
      </c>
      <c r="V1479" s="52" t="str">
        <f t="array" ref="V1479">IF(B1479="","",IFERROR(XLOOKUP(B1479,DATA!$B$4:$B$2103,DATA!$X$4:$X$2103,"",0,1),""))</f>
        <v>SUCOA0101</v>
      </c>
      <c r="W1479" s="52" t="str">
        <f t="array" ref="W1479">IF(B1479="","",IFERROR(XLOOKUP(B1479,DATA!$B$4:$B$2103,DATA!$H$4:$H$2103,"",0,1),""))</f>
        <v>CARROCERIA</v>
      </c>
      <c r="X1479" s="52" t="str">
        <f t="shared" si="10"/>
        <v>3-MEDIA</v>
      </c>
      <c r="Y1479" s="87">
        <f t="shared" si="11"/>
        <v>13.01479</v>
      </c>
      <c r="Z1479" s="52" t="str">
        <f t="shared" si="12"/>
        <v>80130275-R</v>
      </c>
    </row>
    <row r="1480" ht="15.75" customHeight="1">
      <c r="B1480" s="47">
        <f>IF(DATA!B1480="","",DATA!B1480)</f>
        <v>80130276</v>
      </c>
      <c r="C1480" s="47" t="str">
        <f t="array" ref="C1480">IF(B1480="","",IFERROR(XLOOKUP(B1480,DATA!$B$4:$B$2103,DATA!$D$4:$D$2103,"",0,1),""))</f>
        <v/>
      </c>
      <c r="D1480" s="47" t="str">
        <f t="array" ref="D1480">IF(B1480="","",IFERROR(XLOOKUP(B1480,DATA!$B$4:$B$2103,DATA!$C$4:$C$2103,"",0,1),""))</f>
        <v>LAMINA PROTECTOR FILTRO DE PARTICULAS</v>
      </c>
      <c r="E1480" s="47">
        <f t="array" ref="E1480">IF(B1480="","",IFERROR(XLOOKUP(B1480,DATA!$B$4:$B$2103,DATA!$W$4:$W$2103,"",0,1),""))</f>
        <v>901535375</v>
      </c>
      <c r="F1480" s="47" t="str">
        <f t="array" ref="F1480">IF(B1480="","",IFERROR(XLOOKUP(E1480,PROVEEDORES!$A$2:$A$200,PROVEEDORES!$B$2:$B$200,"NO ENCONTRADO",0,1),""))</f>
        <v>GLOBAL GREEN AMERICAS COLOMBIA SAS</v>
      </c>
      <c r="G1480" s="47" t="str">
        <f t="array" ref="G1480">IF(B1480="","",IFERROR(XLOOKUP(B1480,DATA!$B$4:$B$2103,DATA!$L$4:$L$2103,"",0,1),""))</f>
        <v>UND</v>
      </c>
      <c r="H1480" s="47">
        <f t="array" ref="H1480">IF(B1480="","",IFERROR(XLOOKUP(B1480,DATA!$B$4:$B$2103,DATA!$E$4:$E$2103,0,0,1),0))</f>
        <v>1</v>
      </c>
      <c r="I1480" s="48">
        <f t="array" ref="I1480">IF(B1480="","",IFERROR(XLOOKUP(B1480,DATA!$B$4:$B$2103,DATA!$F$4:$F$2103,0,0,1),0))</f>
        <v>500752</v>
      </c>
      <c r="J1480" s="48">
        <f t="shared" si="1"/>
        <v>500752</v>
      </c>
      <c r="K1480" s="47">
        <f t="array" ref="K1480">IF(B1480="","",IFERROR(XLOOKUP(B1480,DATA!$B$4:$B$2103,DATA!$N$4:$N$2103,0,0,1),0))</f>
        <v>14</v>
      </c>
      <c r="L1480" s="85">
        <f t="shared" si="2"/>
        <v>0.03835616438</v>
      </c>
      <c r="M1480" s="47">
        <f t="array" ref="M1480">IF(B1480="","",IFERROR(XLOOKUP(B1480,DATA!$B$4:$B$2103,DATA!$P$4:$P$2103,0,0,1),0))</f>
        <v>0</v>
      </c>
      <c r="N1480" s="47">
        <f t="shared" si="3"/>
        <v>0</v>
      </c>
      <c r="O1480" s="47">
        <f t="shared" si="4"/>
        <v>0</v>
      </c>
      <c r="P1480" s="47">
        <f t="shared" si="5"/>
        <v>26</v>
      </c>
      <c r="Q1480" s="47" t="str">
        <f t="shared" si="6"/>
        <v>OPTIMO</v>
      </c>
      <c r="R1480" s="47" t="str">
        <f t="shared" si="7"/>
        <v>NIVEL OPTIMO</v>
      </c>
      <c r="S1480" s="47">
        <f t="shared" si="8"/>
        <v>0</v>
      </c>
      <c r="T1480" s="48">
        <f t="shared" si="9"/>
        <v>0</v>
      </c>
      <c r="U1480" s="47" t="str">
        <f t="array" ref="U1480">IF(B1480="","",IFERROR(XLOOKUP(B1480,DATA!$B$4:$B$2103,DATA!$M$4:$M$2103,"",0,1),""))</f>
        <v>C</v>
      </c>
      <c r="V1480" s="47" t="str">
        <f t="array" ref="V1480">IF(B1480="","",IFERROR(XLOOKUP(B1480,DATA!$B$4:$B$2103,DATA!$X$4:$X$2103,"",0,1),""))</f>
        <v>CO-AREA 1</v>
      </c>
      <c r="W1480" s="47" t="str">
        <f t="array" ref="W1480">IF(B1480="","",IFERROR(XLOOKUP(B1480,DATA!$B$4:$B$2103,DATA!$H$4:$H$2103,"",0,1),""))</f>
        <v>CARROCERIA</v>
      </c>
      <c r="X1480" s="47" t="str">
        <f t="shared" si="10"/>
        <v>4-BAJA</v>
      </c>
      <c r="Y1480" s="65" t="str">
        <f t="shared" si="11"/>
        <v/>
      </c>
      <c r="Z1480" s="47" t="str">
        <f t="shared" si="12"/>
        <v/>
      </c>
    </row>
    <row r="1481" ht="15.75" customHeight="1">
      <c r="B1481" s="52" t="str">
        <f>IF(DATA!B1481="","",DATA!B1481)</f>
        <v>80130276-R</v>
      </c>
      <c r="C1481" s="52" t="str">
        <f t="array" ref="C1481">IF(B1481="","",IFERROR(XLOOKUP(B1481,DATA!$B$4:$B$2103,DATA!$D$4:$D$2103,"",0,1),""))</f>
        <v>SERSOMU004</v>
      </c>
      <c r="D1481" s="52" t="str">
        <f t="array" ref="D1481">IF(B1481="","",IFERROR(XLOOKUP(B1481,DATA!$B$4:$B$2103,DATA!$C$4:$C$2103,"",0,1),""))</f>
        <v>LAMINA PROTECTOR FILTRO DE PARTICULAS</v>
      </c>
      <c r="E1481" s="52">
        <f t="array" ref="E1481">IF(B1481="","",IFERROR(XLOOKUP(B1481,DATA!$B$4:$B$2103,DATA!$W$4:$W$2103,"",0,1),""))</f>
        <v>900749145</v>
      </c>
      <c r="F1481" s="52" t="str">
        <f t="array" ref="F1481">IF(B1481="","",IFERROR(XLOOKUP(E1481,PROVEEDORES!$A$2:$A$200,PROVEEDORES!$B$2:$B$200,"NO ENCONTRADO",0,1),""))</f>
        <v>MULTIPLES MECANIZADOS DE COLOMBIA S A S</v>
      </c>
      <c r="G1481" s="52" t="str">
        <f t="array" ref="G1481">IF(B1481="","",IFERROR(XLOOKUP(B1481,DATA!$B$4:$B$2103,DATA!$L$4:$L$2103,"",0,1),""))</f>
        <v>UND</v>
      </c>
      <c r="H1481" s="52">
        <f t="array" ref="H1481">IF(B1481="","",IFERROR(XLOOKUP(B1481,DATA!$B$4:$B$2103,DATA!$E$4:$E$2103,0,0,1),0))</f>
        <v>0</v>
      </c>
      <c r="I1481" s="53">
        <f t="array" ref="I1481">IF(B1481="","",IFERROR(XLOOKUP(B1481,DATA!$B$4:$B$2103,DATA!$F$4:$F$2103,0,0,1),0))</f>
        <v>45000</v>
      </c>
      <c r="J1481" s="53">
        <f t="shared" si="1"/>
        <v>0</v>
      </c>
      <c r="K1481" s="52">
        <f t="array" ref="K1481">IF(B1481="","",IFERROR(XLOOKUP(B1481,DATA!$B$4:$B$2103,DATA!$N$4:$N$2103,0,0,1),0))</f>
        <v>3</v>
      </c>
      <c r="L1481" s="86">
        <f t="shared" si="2"/>
        <v>0.008219178082</v>
      </c>
      <c r="M1481" s="52">
        <f t="array" ref="M1481">IF(B1481="","",IFERROR(XLOOKUP(B1481,DATA!$B$4:$B$2103,DATA!$P$4:$P$2103,0,0,1),0))</f>
        <v>0</v>
      </c>
      <c r="N1481" s="52">
        <f t="shared" si="3"/>
        <v>0</v>
      </c>
      <c r="O1481" s="52">
        <f t="shared" si="4"/>
        <v>0</v>
      </c>
      <c r="P1481" s="52">
        <f t="shared" si="5"/>
        <v>0</v>
      </c>
      <c r="Q1481" s="52" t="str">
        <f t="shared" si="6"/>
        <v>CRITICO</v>
      </c>
      <c r="R1481" s="52" t="str">
        <f t="shared" si="7"/>
        <v>PEDIR INMEDIATAMENTE</v>
      </c>
      <c r="S1481" s="52">
        <f t="shared" si="8"/>
        <v>0</v>
      </c>
      <c r="T1481" s="53">
        <f t="shared" si="9"/>
        <v>0</v>
      </c>
      <c r="U1481" s="52" t="str">
        <f t="array" ref="U1481">IF(B1481="","",IFERROR(XLOOKUP(B1481,DATA!$B$4:$B$2103,DATA!$M$4:$M$2103,"",0,1),""))</f>
        <v>B</v>
      </c>
      <c r="V1481" s="52" t="str">
        <f t="array" ref="V1481">IF(B1481="","",IFERROR(XLOOKUP(B1481,DATA!$B$4:$B$2103,DATA!$X$4:$X$2103,"",0,1),""))</f>
        <v>SUCOA0101</v>
      </c>
      <c r="W1481" s="52" t="str">
        <f t="array" ref="W1481">IF(B1481="","",IFERROR(XLOOKUP(B1481,DATA!$B$4:$B$2103,DATA!$H$4:$H$2103,"",0,1),""))</f>
        <v>CARROCERIA</v>
      </c>
      <c r="X1481" s="52" t="str">
        <f t="shared" si="10"/>
        <v>3-MEDIA</v>
      </c>
      <c r="Y1481" s="87">
        <f t="shared" si="11"/>
        <v>3.01481</v>
      </c>
      <c r="Z1481" s="52" t="str">
        <f t="shared" si="12"/>
        <v>80130276-R</v>
      </c>
    </row>
    <row r="1482" ht="15.75" customHeight="1">
      <c r="B1482" s="47">
        <f>IF(DATA!B1482="","",DATA!B1482)</f>
        <v>80130277</v>
      </c>
      <c r="C1482" s="47">
        <f t="array" ref="C1482">IF(B1482="","",IFERROR(XLOOKUP(B1482,DATA!$B$4:$B$2103,DATA!$D$4:$D$2103,"",0,1),""))</f>
        <v>2511</v>
      </c>
      <c r="D1482" s="47" t="str">
        <f t="array" ref="D1482">IF(B1482="","",IFERROR(XLOOKUP(B1482,DATA!$B$4:$B$2103,DATA!$C$4:$C$2103,"",0,1),""))</f>
        <v>POLIETILENO DE 60CM A 1,20</v>
      </c>
      <c r="E1482" s="47">
        <f t="array" ref="E1482">IF(B1482="","",IFERROR(XLOOKUP(B1482,DATA!$B$4:$B$2103,DATA!$W$4:$W$2103,"",0,1),""))</f>
        <v>900449648</v>
      </c>
      <c r="F1482" s="47" t="str">
        <f t="array" ref="F1482">IF(B1482="","",IFERROR(XLOOKUP(E1482,PROVEEDORES!$A$2:$A$200,PROVEEDORES!$B$2:$B$200,"NO ENCONTRADO",0,1),""))</f>
        <v>SUMILOGISTICA S.A.S.</v>
      </c>
      <c r="G1482" s="47" t="str">
        <f t="array" ref="G1482">IF(B1482="","",IFERROR(XLOOKUP(B1482,DATA!$B$4:$B$2103,DATA!$L$4:$L$2103,"",0,1),""))</f>
        <v>M</v>
      </c>
      <c r="H1482" s="47">
        <f t="array" ref="H1482">IF(B1482="","",IFERROR(XLOOKUP(B1482,DATA!$B$4:$B$2103,DATA!$E$4:$E$2103,0,0,1),0))</f>
        <v>8076</v>
      </c>
      <c r="I1482" s="48">
        <f t="array" ref="I1482">IF(B1482="","",IFERROR(XLOOKUP(B1482,DATA!$B$4:$B$2103,DATA!$F$4:$F$2103,0,0,1),0))</f>
        <v>170.1849</v>
      </c>
      <c r="J1482" s="48">
        <f t="shared" si="1"/>
        <v>1374413.252</v>
      </c>
      <c r="K1482" s="47">
        <f t="array" ref="K1482">IF(B1482="","",IFERROR(XLOOKUP(B1482,DATA!$B$4:$B$2103,DATA!$N$4:$N$2103,0,0,1),0))</f>
        <v>82126</v>
      </c>
      <c r="L1482" s="85">
        <f t="shared" si="2"/>
        <v>225.0027397</v>
      </c>
      <c r="M1482" s="47">
        <f t="array" ref="M1482">IF(B1482="","",IFERROR(XLOOKUP(B1482,DATA!$B$4:$B$2103,DATA!$P$4:$P$2103,0,0,1),0))</f>
        <v>0</v>
      </c>
      <c r="N1482" s="47">
        <f t="shared" si="3"/>
        <v>788</v>
      </c>
      <c r="O1482" s="47">
        <f t="shared" si="4"/>
        <v>2363</v>
      </c>
      <c r="P1482" s="47">
        <f t="shared" si="5"/>
        <v>36</v>
      </c>
      <c r="Q1482" s="47" t="str">
        <f t="shared" si="6"/>
        <v>OPTIMO</v>
      </c>
      <c r="R1482" s="47" t="str">
        <f t="shared" si="7"/>
        <v>NIVEL OPTIMO</v>
      </c>
      <c r="S1482" s="47">
        <f t="shared" si="8"/>
        <v>0</v>
      </c>
      <c r="T1482" s="48">
        <f t="shared" si="9"/>
        <v>0</v>
      </c>
      <c r="U1482" s="47" t="str">
        <f t="array" ref="U1482">IF(B1482="","",IFERROR(XLOOKUP(B1482,DATA!$B$4:$B$2103,DATA!$M$4:$M$2103,"",0,1),""))</f>
        <v>A</v>
      </c>
      <c r="V1482" s="47" t="str">
        <f t="array" ref="V1482">IF(B1482="","",IFERROR(XLOOKUP(B1482,DATA!$B$4:$B$2103,DATA!$X$4:$X$2103,"",0,1),""))</f>
        <v>SU01D0101</v>
      </c>
      <c r="W1482" s="47" t="str">
        <f t="array" ref="W1482">IF(B1482="","",IFERROR(XLOOKUP(B1482,DATA!$B$4:$B$2103,DATA!$H$4:$H$2103,"",0,1),""))</f>
        <v>CARROCERIA</v>
      </c>
      <c r="X1482" s="47" t="str">
        <f t="shared" si="10"/>
        <v>2-ALTA</v>
      </c>
      <c r="Y1482" s="65" t="str">
        <f t="shared" si="11"/>
        <v/>
      </c>
      <c r="Z1482" s="47" t="str">
        <f t="shared" si="12"/>
        <v/>
      </c>
    </row>
    <row r="1483" ht="15.75" customHeight="1">
      <c r="B1483" s="52" t="str">
        <f>IF(DATA!B1483="","",DATA!B1483)</f>
        <v>80130277-G</v>
      </c>
      <c r="C1483" s="52" t="str">
        <f t="array" ref="C1483">IF(B1483="","",IFERROR(XLOOKUP(B1483,DATA!$B$4:$B$2103,DATA!$D$4:$D$2103,"",0,1),""))</f>
        <v/>
      </c>
      <c r="D1483" s="52" t="str">
        <f t="array" ref="D1483">IF(B1483="","",IFERROR(XLOOKUP(B1483,DATA!$B$4:$B$2103,DATA!$C$4:$C$2103,"",0,1),""))</f>
        <v>POLIURETANO AMARILLO 4200 gr</v>
      </c>
      <c r="E1483" s="52">
        <f t="array" ref="E1483">IF(B1483="","",IFERROR(XLOOKUP(B1483,DATA!$B$4:$B$2103,DATA!$W$4:$W$2103,"",0,1),""))</f>
        <v>830011686</v>
      </c>
      <c r="F1483" s="52" t="str">
        <f t="array" ref="F1483">IF(B1483="","",IFERROR(XLOOKUP(E1483,PROVEEDORES!$A$2:$A$200,PROVEEDORES!$B$2:$B$200,"NO ENCONTRADO",0,1),""))</f>
        <v>ESFERA COLOR S.A.S</v>
      </c>
      <c r="G1483" s="52" t="str">
        <f t="array" ref="G1483">IF(B1483="","",IFERROR(XLOOKUP(B1483,DATA!$B$4:$B$2103,DATA!$L$4:$L$2103,"",0,1),""))</f>
        <v>GR</v>
      </c>
      <c r="H1483" s="52">
        <f t="array" ref="H1483">IF(B1483="","",IFERROR(XLOOKUP(B1483,DATA!$B$4:$B$2103,DATA!$E$4:$E$2103,0,0,1),0))</f>
        <v>11429</v>
      </c>
      <c r="I1483" s="53">
        <f t="array" ref="I1483">IF(B1483="","",IFERROR(XLOOKUP(B1483,DATA!$B$4:$B$2103,DATA!$F$4:$F$2103,0,0,1),0))</f>
        <v>161.9689</v>
      </c>
      <c r="J1483" s="53">
        <f t="shared" si="1"/>
        <v>1851142.558</v>
      </c>
      <c r="K1483" s="52">
        <f t="array" ref="K1483">IF(B1483="","",IFERROR(XLOOKUP(B1483,DATA!$B$4:$B$2103,DATA!$N$4:$N$2103,0,0,1),0))</f>
        <v>5371</v>
      </c>
      <c r="L1483" s="86">
        <f t="shared" si="2"/>
        <v>14.71506849</v>
      </c>
      <c r="M1483" s="52">
        <f t="array" ref="M1483">IF(B1483="","",IFERROR(XLOOKUP(B1483,DATA!$B$4:$B$2103,DATA!$P$4:$P$2103,0,0,1),0))</f>
        <v>0</v>
      </c>
      <c r="N1483" s="52">
        <f t="shared" si="3"/>
        <v>52</v>
      </c>
      <c r="O1483" s="52">
        <f t="shared" si="4"/>
        <v>155</v>
      </c>
      <c r="P1483" s="52">
        <f t="shared" si="5"/>
        <v>777</v>
      </c>
      <c r="Q1483" s="52" t="str">
        <f t="shared" si="6"/>
        <v>EXCESO</v>
      </c>
      <c r="R1483" s="52" t="str">
        <f t="shared" si="7"/>
        <v>EVALUAR REDUCCION</v>
      </c>
      <c r="S1483" s="52">
        <f t="shared" si="8"/>
        <v>0</v>
      </c>
      <c r="T1483" s="53">
        <f t="shared" si="9"/>
        <v>0</v>
      </c>
      <c r="U1483" s="52" t="str">
        <f t="array" ref="U1483">IF(B1483="","",IFERROR(XLOOKUP(B1483,DATA!$B$4:$B$2103,DATA!$M$4:$M$2103,"",0,1),""))</f>
        <v>C</v>
      </c>
      <c r="V1483" s="52" t="str">
        <f t="array" ref="V1483">IF(B1483="","",IFERROR(XLOOKUP(B1483,DATA!$B$4:$B$2103,DATA!$X$4:$X$2103,"",0,1),""))</f>
        <v>SU01F0102</v>
      </c>
      <c r="W1483" s="52" t="str">
        <f t="array" ref="W1483">IF(B1483="","",IFERROR(XLOOKUP(B1483,DATA!$B$4:$B$2103,DATA!$H$4:$H$2103,"",0,1),""))</f>
        <v>CARROCERIA</v>
      </c>
      <c r="X1483" s="52" t="str">
        <f t="shared" si="10"/>
        <v>4-BAJA</v>
      </c>
      <c r="Y1483" s="87" t="str">
        <f t="shared" si="11"/>
        <v/>
      </c>
      <c r="Z1483" s="52" t="str">
        <f t="shared" si="12"/>
        <v/>
      </c>
    </row>
    <row r="1484" ht="15.75" customHeight="1">
      <c r="B1484" s="47">
        <f>IF(DATA!B1484="","",DATA!B1484)</f>
        <v>80130278</v>
      </c>
      <c r="C1484" s="47">
        <f t="array" ref="C1484">IF(B1484="","",IFERROR(XLOOKUP(B1484,DATA!$B$4:$B$2103,DATA!$D$4:$D$2103,"",0,1),""))</f>
        <v>11293845</v>
      </c>
      <c r="D1484" s="47" t="str">
        <f t="array" ref="D1484">IF(B1484="","",IFERROR(XLOOKUP(B1484,DATA!$B$4:$B$2103,DATA!$C$4:$C$2103,"",0,1),""))</f>
        <v>REVESTIMIENTO DE PUERTA DE EMERGENCIA</v>
      </c>
      <c r="E1484" s="47">
        <f t="array" ref="E1484">IF(B1484="","",IFERROR(XLOOKUP(B1484,DATA!$B$4:$B$2103,DATA!$W$4:$W$2103,"",0,1),""))</f>
        <v>830092963</v>
      </c>
      <c r="F1484" s="47" t="str">
        <f t="array" ref="F1484">IF(B1484="","",IFERROR(XLOOKUP(E1484,PROVEEDORES!$A$2:$A$200,PROVEEDORES!$B$2:$B$200,"NO ENCONTRADO",0,1),""))</f>
        <v>SUPERPOLO S.A.S</v>
      </c>
      <c r="G1484" s="47" t="str">
        <f t="array" ref="G1484">IF(B1484="","",IFERROR(XLOOKUP(B1484,DATA!$B$4:$B$2103,DATA!$L$4:$L$2103,"",0,1),""))</f>
        <v>UND</v>
      </c>
      <c r="H1484" s="47">
        <f t="array" ref="H1484">IF(B1484="","",IFERROR(XLOOKUP(B1484,DATA!$B$4:$B$2103,DATA!$E$4:$E$2103,0,0,1),0))</f>
        <v>0</v>
      </c>
      <c r="I1484" s="48">
        <f t="array" ref="I1484">IF(B1484="","",IFERROR(XLOOKUP(B1484,DATA!$B$4:$B$2103,DATA!$F$4:$F$2103,0,0,1),0))</f>
        <v>0</v>
      </c>
      <c r="J1484" s="48">
        <f t="shared" si="1"/>
        <v>0</v>
      </c>
      <c r="K1484" s="47">
        <f t="array" ref="K1484">IF(B1484="","",IFERROR(XLOOKUP(B1484,DATA!$B$4:$B$2103,DATA!$N$4:$N$2103,0,0,1),0))</f>
        <v>1</v>
      </c>
      <c r="L1484" s="85">
        <f t="shared" si="2"/>
        <v>0.002739726027</v>
      </c>
      <c r="M1484" s="47">
        <f t="array" ref="M1484">IF(B1484="","",IFERROR(XLOOKUP(B1484,DATA!$B$4:$B$2103,DATA!$P$4:$P$2103,0,0,1),0))</f>
        <v>0</v>
      </c>
      <c r="N1484" s="47">
        <f t="shared" si="3"/>
        <v>0</v>
      </c>
      <c r="O1484" s="47">
        <f t="shared" si="4"/>
        <v>0</v>
      </c>
      <c r="P1484" s="47">
        <f t="shared" si="5"/>
        <v>0</v>
      </c>
      <c r="Q1484" s="47" t="str">
        <f t="shared" si="6"/>
        <v>CRITICO</v>
      </c>
      <c r="R1484" s="47" t="str">
        <f t="shared" si="7"/>
        <v>PEDIR INMEDIATAMENTE</v>
      </c>
      <c r="S1484" s="47">
        <f t="shared" si="8"/>
        <v>0</v>
      </c>
      <c r="T1484" s="48">
        <f t="shared" si="9"/>
        <v>0</v>
      </c>
      <c r="U1484" s="47" t="str">
        <f t="array" ref="U1484">IF(B1484="","",IFERROR(XLOOKUP(B1484,DATA!$B$4:$B$2103,DATA!$M$4:$M$2103,"",0,1),""))</f>
        <v>B</v>
      </c>
      <c r="V1484" s="47" t="str">
        <f t="array" ref="V1484">IF(B1484="","",IFERROR(XLOOKUP(B1484,DATA!$B$4:$B$2103,DATA!$X$4:$X$2103,"",0,1),""))</f>
        <v>A1 SUPERPO</v>
      </c>
      <c r="W1484" s="47" t="str">
        <f t="array" ref="W1484">IF(B1484="","",IFERROR(XLOOKUP(B1484,DATA!$B$4:$B$2103,DATA!$H$4:$H$2103,"",0,1),""))</f>
        <v>CARROCERIA</v>
      </c>
      <c r="X1484" s="47" t="str">
        <f t="shared" si="10"/>
        <v>3-MEDIA</v>
      </c>
      <c r="Y1484" s="65">
        <f t="shared" si="11"/>
        <v>1.01484</v>
      </c>
      <c r="Z1484" s="47">
        <f t="shared" si="12"/>
        <v>80130278</v>
      </c>
    </row>
    <row r="1485" ht="15.75" customHeight="1">
      <c r="B1485" s="52" t="str">
        <f>IF(DATA!B1485="","",DATA!B1485)</f>
        <v>80130278-G</v>
      </c>
      <c r="C1485" s="52" t="str">
        <f t="array" ref="C1485">IF(B1485="","",IFERROR(XLOOKUP(B1485,DATA!$B$4:$B$2103,DATA!$D$4:$D$2103,"",0,1),""))</f>
        <v/>
      </c>
      <c r="D1485" s="52" t="str">
        <f t="array" ref="D1485">IF(B1485="","",IFERROR(XLOOKUP(B1485,DATA!$B$4:$B$2103,DATA!$C$4:$C$2103,"",0,1),""))</f>
        <v>CATALIZADOR RAPIDO 2790 GR</v>
      </c>
      <c r="E1485" s="52">
        <f t="array" ref="E1485">IF(B1485="","",IFERROR(XLOOKUP(B1485,DATA!$B$4:$B$2103,DATA!$W$4:$W$2103,"",0,1),""))</f>
        <v>830011686</v>
      </c>
      <c r="F1485" s="52" t="str">
        <f t="array" ref="F1485">IF(B1485="","",IFERROR(XLOOKUP(E1485,PROVEEDORES!$A$2:$A$200,PROVEEDORES!$B$2:$B$200,"NO ENCONTRADO",0,1),""))</f>
        <v>ESFERA COLOR S.A.S</v>
      </c>
      <c r="G1485" s="52" t="str">
        <f t="array" ref="G1485">IF(B1485="","",IFERROR(XLOOKUP(B1485,DATA!$B$4:$B$2103,DATA!$L$4:$L$2103,"",0,1),""))</f>
        <v>GR</v>
      </c>
      <c r="H1485" s="52">
        <f t="array" ref="H1485">IF(B1485="","",IFERROR(XLOOKUP(B1485,DATA!$B$4:$B$2103,DATA!$E$4:$E$2103,0,0,1),0))</f>
        <v>0</v>
      </c>
      <c r="I1485" s="53">
        <f t="array" ref="I1485">IF(B1485="","",IFERROR(XLOOKUP(B1485,DATA!$B$4:$B$2103,DATA!$F$4:$F$2103,0,0,1),0))</f>
        <v>152.0683</v>
      </c>
      <c r="J1485" s="53">
        <f t="shared" si="1"/>
        <v>0</v>
      </c>
      <c r="K1485" s="52">
        <f t="array" ref="K1485">IF(B1485="","",IFERROR(XLOOKUP(B1485,DATA!$B$4:$B$2103,DATA!$N$4:$N$2103,0,0,1),0))</f>
        <v>2790</v>
      </c>
      <c r="L1485" s="86">
        <f t="shared" si="2"/>
        <v>7.643835616</v>
      </c>
      <c r="M1485" s="52">
        <f t="array" ref="M1485">IF(B1485="","",IFERROR(XLOOKUP(B1485,DATA!$B$4:$B$2103,DATA!$P$4:$P$2103,0,0,1),0))</f>
        <v>0</v>
      </c>
      <c r="N1485" s="52">
        <f t="shared" si="3"/>
        <v>27</v>
      </c>
      <c r="O1485" s="52">
        <f t="shared" si="4"/>
        <v>81</v>
      </c>
      <c r="P1485" s="52">
        <f t="shared" si="5"/>
        <v>0</v>
      </c>
      <c r="Q1485" s="52" t="str">
        <f t="shared" si="6"/>
        <v>CRITICO</v>
      </c>
      <c r="R1485" s="52" t="str">
        <f t="shared" si="7"/>
        <v>PEDIR INMEDIATAMENTE</v>
      </c>
      <c r="S1485" s="52">
        <f t="shared" si="8"/>
        <v>81</v>
      </c>
      <c r="T1485" s="53">
        <f t="shared" si="9"/>
        <v>12317.5323</v>
      </c>
      <c r="U1485" s="52" t="str">
        <f t="array" ref="U1485">IF(B1485="","",IFERROR(XLOOKUP(B1485,DATA!$B$4:$B$2103,DATA!$M$4:$M$2103,"",0,1),""))</f>
        <v>C</v>
      </c>
      <c r="V1485" s="52" t="str">
        <f t="array" ref="V1485">IF(B1485="","",IFERROR(XLOOKUP(B1485,DATA!$B$4:$B$2103,DATA!$X$4:$X$2103,"",0,1),""))</f>
        <v>SU01F0103</v>
      </c>
      <c r="W1485" s="52" t="str">
        <f t="array" ref="W1485">IF(B1485="","",IFERROR(XLOOKUP(B1485,DATA!$B$4:$B$2103,DATA!$H$4:$H$2103,"",0,1),""))</f>
        <v>CARROCERIA</v>
      </c>
      <c r="X1485" s="52" t="str">
        <f t="shared" si="10"/>
        <v>4-BAJA</v>
      </c>
      <c r="Y1485" s="87">
        <f t="shared" si="11"/>
        <v>2790.01485</v>
      </c>
      <c r="Z1485" s="52" t="str">
        <f t="shared" si="12"/>
        <v>80130278-G</v>
      </c>
    </row>
    <row r="1486" ht="15.75" customHeight="1">
      <c r="B1486" s="47">
        <f>IF(DATA!B1486="","",DATA!B1486)</f>
        <v>80130279</v>
      </c>
      <c r="C1486" s="47" t="str">
        <f t="array" ref="C1486">IF(B1486="","",IFERROR(XLOOKUP(B1486,DATA!$B$4:$B$2103,DATA!$D$4:$D$2103,"",0,1),""))</f>
        <v>CTP2533</v>
      </c>
      <c r="D1486" s="47" t="str">
        <f t="array" ref="D1486">IF(B1486="","",IFERROR(XLOOKUP(B1486,DATA!$B$4:$B$2103,DATA!$C$4:$C$2103,"",0,1),""))</f>
        <v>LAMINA GALVANIZADA CALIBRE 22</v>
      </c>
      <c r="E1486" s="47">
        <f t="array" ref="E1486">IF(B1486="","",IFERROR(XLOOKUP(B1486,DATA!$B$4:$B$2103,DATA!$W$4:$W$2103,"",0,1),""))</f>
        <v>900603232</v>
      </c>
      <c r="F1486" s="47" t="str">
        <f t="array" ref="F1486">IF(B1486="","",IFERROR(XLOOKUP(E1486,PROVEEDORES!$A$2:$A$200,PROVEEDORES!$B$2:$B$200,"NO ENCONTRADO",0,1),""))</f>
        <v>COMERCIALIZADORA DE AUTOPARTES E INDUSTRIAL UNIVERSAL SAS</v>
      </c>
      <c r="G1486" s="47" t="str">
        <f t="array" ref="G1486">IF(B1486="","",IFERROR(XLOOKUP(B1486,DATA!$B$4:$B$2103,DATA!$L$4:$L$2103,"",0,1),""))</f>
        <v>UND</v>
      </c>
      <c r="H1486" s="47">
        <f t="array" ref="H1486">IF(B1486="","",IFERROR(XLOOKUP(B1486,DATA!$B$4:$B$2103,DATA!$E$4:$E$2103,0,0,1),0))</f>
        <v>0</v>
      </c>
      <c r="I1486" s="48">
        <f t="array" ref="I1486">IF(B1486="","",IFERROR(XLOOKUP(B1486,DATA!$B$4:$B$2103,DATA!$F$4:$F$2103,0,0,1),0))</f>
        <v>181635.7</v>
      </c>
      <c r="J1486" s="48">
        <f t="shared" si="1"/>
        <v>0</v>
      </c>
      <c r="K1486" s="47">
        <f t="array" ref="K1486">IF(B1486="","",IFERROR(XLOOKUP(B1486,DATA!$B$4:$B$2103,DATA!$N$4:$N$2103,0,0,1),0))</f>
        <v>2</v>
      </c>
      <c r="L1486" s="85">
        <f t="shared" si="2"/>
        <v>0.005479452055</v>
      </c>
      <c r="M1486" s="47">
        <f t="array" ref="M1486">IF(B1486="","",IFERROR(XLOOKUP(B1486,DATA!$B$4:$B$2103,DATA!$P$4:$P$2103,0,0,1),0))</f>
        <v>0</v>
      </c>
      <c r="N1486" s="47">
        <f t="shared" si="3"/>
        <v>0</v>
      </c>
      <c r="O1486" s="47">
        <f t="shared" si="4"/>
        <v>0</v>
      </c>
      <c r="P1486" s="47">
        <f t="shared" si="5"/>
        <v>0</v>
      </c>
      <c r="Q1486" s="47" t="str">
        <f t="shared" si="6"/>
        <v>CRITICO</v>
      </c>
      <c r="R1486" s="47" t="str">
        <f t="shared" si="7"/>
        <v>PEDIR INMEDIATAMENTE</v>
      </c>
      <c r="S1486" s="47">
        <f t="shared" si="8"/>
        <v>0</v>
      </c>
      <c r="T1486" s="48">
        <f t="shared" si="9"/>
        <v>0</v>
      </c>
      <c r="U1486" s="47" t="str">
        <f t="array" ref="U1486">IF(B1486="","",IFERROR(XLOOKUP(B1486,DATA!$B$4:$B$2103,DATA!$M$4:$M$2103,"",0,1),""))</f>
        <v>B</v>
      </c>
      <c r="V1486" s="47" t="str">
        <f t="array" ref="V1486">IF(B1486="","",IFERROR(XLOOKUP(B1486,DATA!$B$4:$B$2103,DATA!$X$4:$X$2103,"",0,1),""))</f>
        <v>AREA 2</v>
      </c>
      <c r="W1486" s="47" t="str">
        <f t="array" ref="W1486">IF(B1486="","",IFERROR(XLOOKUP(B1486,DATA!$B$4:$B$2103,DATA!$H$4:$H$2103,"",0,1),""))</f>
        <v>CARROCERIA</v>
      </c>
      <c r="X1486" s="47" t="str">
        <f t="shared" si="10"/>
        <v>3-MEDIA</v>
      </c>
      <c r="Y1486" s="65">
        <f t="shared" si="11"/>
        <v>2.01486</v>
      </c>
      <c r="Z1486" s="47">
        <f t="shared" si="12"/>
        <v>80130279</v>
      </c>
    </row>
    <row r="1487" ht="15.75" customHeight="1">
      <c r="B1487" s="52" t="str">
        <f>IF(DATA!B1487="","",DATA!B1487)</f>
        <v>80130279-G</v>
      </c>
      <c r="C1487" s="52" t="str">
        <f t="array" ref="C1487">IF(B1487="","",IFERROR(XLOOKUP(B1487,DATA!$B$4:$B$2103,DATA!$D$4:$D$2103,"",0,1),""))</f>
        <v/>
      </c>
      <c r="D1487" s="52" t="str">
        <f t="array" ref="D1487">IF(B1487="","",IFERROR(XLOOKUP(B1487,DATA!$B$4:$B$2103,DATA!$C$4:$C$2103,"",0,1),""))</f>
        <v>PRIMER PARA PLASTICO 850 GR</v>
      </c>
      <c r="E1487" s="52">
        <f t="array" ref="E1487">IF(B1487="","",IFERROR(XLOOKUP(B1487,DATA!$B$4:$B$2103,DATA!$W$4:$W$2103,"",0,1),""))</f>
        <v>830011686</v>
      </c>
      <c r="F1487" s="52" t="str">
        <f t="array" ref="F1487">IF(B1487="","",IFERROR(XLOOKUP(E1487,PROVEEDORES!$A$2:$A$200,PROVEEDORES!$B$2:$B$200,"NO ENCONTRADO",0,1),""))</f>
        <v>ESFERA COLOR S.A.S</v>
      </c>
      <c r="G1487" s="52" t="str">
        <f t="array" ref="G1487">IF(B1487="","",IFERROR(XLOOKUP(B1487,DATA!$B$4:$B$2103,DATA!$L$4:$L$2103,"",0,1),""))</f>
        <v>GR</v>
      </c>
      <c r="H1487" s="52">
        <f t="array" ref="H1487">IF(B1487="","",IFERROR(XLOOKUP(B1487,DATA!$B$4:$B$2103,DATA!$E$4:$E$2103,0,0,1),0))</f>
        <v>850</v>
      </c>
      <c r="I1487" s="53">
        <f t="array" ref="I1487">IF(B1487="","",IFERROR(XLOOKUP(B1487,DATA!$B$4:$B$2103,DATA!$F$4:$F$2103,0,0,1),0))</f>
        <v>60.33586</v>
      </c>
      <c r="J1487" s="53">
        <f t="shared" si="1"/>
        <v>51285.481</v>
      </c>
      <c r="K1487" s="52">
        <f t="array" ref="K1487">IF(B1487="","",IFERROR(XLOOKUP(B1487,DATA!$B$4:$B$2103,DATA!$N$4:$N$2103,0,0,1),0))</f>
        <v>2550</v>
      </c>
      <c r="L1487" s="86">
        <f t="shared" si="2"/>
        <v>6.98630137</v>
      </c>
      <c r="M1487" s="52">
        <f t="array" ref="M1487">IF(B1487="","",IFERROR(XLOOKUP(B1487,DATA!$B$4:$B$2103,DATA!$P$4:$P$2103,0,0,1),0))</f>
        <v>0</v>
      </c>
      <c r="N1487" s="52">
        <f t="shared" si="3"/>
        <v>24</v>
      </c>
      <c r="O1487" s="52">
        <f t="shared" si="4"/>
        <v>73</v>
      </c>
      <c r="P1487" s="52">
        <f t="shared" si="5"/>
        <v>122</v>
      </c>
      <c r="Q1487" s="52" t="str">
        <f t="shared" si="6"/>
        <v>OPTIMO</v>
      </c>
      <c r="R1487" s="52" t="str">
        <f t="shared" si="7"/>
        <v>NIVEL OPTIMO</v>
      </c>
      <c r="S1487" s="52">
        <f t="shared" si="8"/>
        <v>0</v>
      </c>
      <c r="T1487" s="53">
        <f t="shared" si="9"/>
        <v>0</v>
      </c>
      <c r="U1487" s="52" t="str">
        <f t="array" ref="U1487">IF(B1487="","",IFERROR(XLOOKUP(B1487,DATA!$B$4:$B$2103,DATA!$M$4:$M$2103,"",0,1),""))</f>
        <v>C</v>
      </c>
      <c r="V1487" s="52" t="str">
        <f t="array" ref="V1487">IF(B1487="","",IFERROR(XLOOKUP(B1487,DATA!$B$4:$B$2103,DATA!$X$4:$X$2103,"",0,1),""))</f>
        <v>SU01F0103</v>
      </c>
      <c r="W1487" s="52" t="str">
        <f t="array" ref="W1487">IF(B1487="","",IFERROR(XLOOKUP(B1487,DATA!$B$4:$B$2103,DATA!$H$4:$H$2103,"",0,1),""))</f>
        <v>CARROCERIA</v>
      </c>
      <c r="X1487" s="52" t="str">
        <f t="shared" si="10"/>
        <v>4-BAJA</v>
      </c>
      <c r="Y1487" s="87" t="str">
        <f t="shared" si="11"/>
        <v/>
      </c>
      <c r="Z1487" s="52" t="str">
        <f t="shared" si="12"/>
        <v/>
      </c>
    </row>
    <row r="1488" ht="15.75" customHeight="1">
      <c r="B1488" s="47">
        <f>IF(DATA!B1488="","",DATA!B1488)</f>
        <v>80130280</v>
      </c>
      <c r="C1488" s="47">
        <f t="array" ref="C1488">IF(B1488="","",IFERROR(XLOOKUP(B1488,DATA!$B$4:$B$2103,DATA!$D$4:$D$2103,"",0,1),""))</f>
        <v>11272330</v>
      </c>
      <c r="D1488" s="47" t="str">
        <f t="array" ref="D1488">IF(B1488="","",IFERROR(XLOOKUP(B1488,DATA!$B$4:$B$2103,DATA!$C$4:$C$2103,"",0,1),""))</f>
        <v>PANEL REVESTIMIENTO FALDON VAGON TRASERO</v>
      </c>
      <c r="E1488" s="47">
        <f t="array" ref="E1488">IF(B1488="","",IFERROR(XLOOKUP(B1488,DATA!$B$4:$B$2103,DATA!$W$4:$W$2103,"",0,1),""))</f>
        <v>900603232</v>
      </c>
      <c r="F1488" s="47" t="str">
        <f t="array" ref="F1488">IF(B1488="","",IFERROR(XLOOKUP(E1488,PROVEEDORES!$A$2:$A$200,PROVEEDORES!$B$2:$B$200,"NO ENCONTRADO",0,1),""))</f>
        <v>COMERCIALIZADORA DE AUTOPARTES E INDUSTRIAL UNIVERSAL SAS</v>
      </c>
      <c r="G1488" s="47" t="str">
        <f t="array" ref="G1488">IF(B1488="","",IFERROR(XLOOKUP(B1488,DATA!$B$4:$B$2103,DATA!$L$4:$L$2103,"",0,1),""))</f>
        <v>UND</v>
      </c>
      <c r="H1488" s="47">
        <f t="array" ref="H1488">IF(B1488="","",IFERROR(XLOOKUP(B1488,DATA!$B$4:$B$2103,DATA!$E$4:$E$2103,0,0,1),0))</f>
        <v>0</v>
      </c>
      <c r="I1488" s="48">
        <f t="array" ref="I1488">IF(B1488="","",IFERROR(XLOOKUP(B1488,DATA!$B$4:$B$2103,DATA!$F$4:$F$2103,0,0,1),0))</f>
        <v>138733.8</v>
      </c>
      <c r="J1488" s="48">
        <f t="shared" si="1"/>
        <v>0</v>
      </c>
      <c r="K1488" s="47">
        <f t="array" ref="K1488">IF(B1488="","",IFERROR(XLOOKUP(B1488,DATA!$B$4:$B$2103,DATA!$N$4:$N$2103,0,0,1),0))</f>
        <v>1</v>
      </c>
      <c r="L1488" s="85">
        <f t="shared" si="2"/>
        <v>0.002739726027</v>
      </c>
      <c r="M1488" s="47">
        <f t="array" ref="M1488">IF(B1488="","",IFERROR(XLOOKUP(B1488,DATA!$B$4:$B$2103,DATA!$P$4:$P$2103,0,0,1),0))</f>
        <v>0</v>
      </c>
      <c r="N1488" s="47">
        <f t="shared" si="3"/>
        <v>0</v>
      </c>
      <c r="O1488" s="47">
        <f t="shared" si="4"/>
        <v>0</v>
      </c>
      <c r="P1488" s="47">
        <f t="shared" si="5"/>
        <v>0</v>
      </c>
      <c r="Q1488" s="47" t="str">
        <f t="shared" si="6"/>
        <v>CRITICO</v>
      </c>
      <c r="R1488" s="47" t="str">
        <f t="shared" si="7"/>
        <v>PEDIR INMEDIATAMENTE</v>
      </c>
      <c r="S1488" s="47">
        <f t="shared" si="8"/>
        <v>0</v>
      </c>
      <c r="T1488" s="48">
        <f t="shared" si="9"/>
        <v>0</v>
      </c>
      <c r="U1488" s="47" t="str">
        <f t="array" ref="U1488">IF(B1488="","",IFERROR(XLOOKUP(B1488,DATA!$B$4:$B$2103,DATA!$M$4:$M$2103,"",0,1),""))</f>
        <v>A</v>
      </c>
      <c r="V1488" s="47" t="str">
        <f t="array" ref="V1488">IF(B1488="","",IFERROR(XLOOKUP(B1488,DATA!$B$4:$B$2103,DATA!$X$4:$X$2103,"",0,1),""))</f>
        <v>CO-AREA 1</v>
      </c>
      <c r="W1488" s="47" t="str">
        <f t="array" ref="W1488">IF(B1488="","",IFERROR(XLOOKUP(B1488,DATA!$B$4:$B$2103,DATA!$H$4:$H$2103,"",0,1),""))</f>
        <v>CARROCERIA</v>
      </c>
      <c r="X1488" s="47" t="str">
        <f t="shared" si="10"/>
        <v>1-MAXIMA</v>
      </c>
      <c r="Y1488" s="65">
        <f t="shared" si="11"/>
        <v>1.01488</v>
      </c>
      <c r="Z1488" s="47">
        <f t="shared" si="12"/>
        <v>80130280</v>
      </c>
    </row>
    <row r="1489" ht="15.75" customHeight="1">
      <c r="B1489" s="52">
        <f>IF(DATA!B1489="","",DATA!B1489)</f>
        <v>80130281</v>
      </c>
      <c r="C1489" s="52">
        <f t="array" ref="C1489">IF(B1489="","",IFERROR(XLOOKUP(B1489,DATA!$B$4:$B$2103,DATA!$D$4:$D$2103,"",0,1),""))</f>
        <v>10540083</v>
      </c>
      <c r="D1489" s="52" t="str">
        <f t="array" ref="D1489">IF(B1489="","",IFERROR(XLOOKUP(B1489,DATA!$B$4:$B$2103,DATA!$C$4:$C$2103,"",0,1),""))</f>
        <v>CONJUNTO BOQUILLA TANQUE DE COMBUSTIBLE</v>
      </c>
      <c r="E1489" s="52">
        <f t="array" ref="E1489">IF(B1489="","",IFERROR(XLOOKUP(B1489,DATA!$B$4:$B$2103,DATA!$W$4:$W$2103,"",0,1),""))</f>
        <v>900603232</v>
      </c>
      <c r="F1489" s="52" t="str">
        <f t="array" ref="F1489">IF(B1489="","",IFERROR(XLOOKUP(E1489,PROVEEDORES!$A$2:$A$200,PROVEEDORES!$B$2:$B$200,"NO ENCONTRADO",0,1),""))</f>
        <v>COMERCIALIZADORA DE AUTOPARTES E INDUSTRIAL UNIVERSAL SAS</v>
      </c>
      <c r="G1489" s="52" t="str">
        <f t="array" ref="G1489">IF(B1489="","",IFERROR(XLOOKUP(B1489,DATA!$B$4:$B$2103,DATA!$L$4:$L$2103,"",0,1),""))</f>
        <v>UND</v>
      </c>
      <c r="H1489" s="52">
        <f t="array" ref="H1489">IF(B1489="","",IFERROR(XLOOKUP(B1489,DATA!$B$4:$B$2103,DATA!$E$4:$E$2103,0,0,1),0))</f>
        <v>0</v>
      </c>
      <c r="I1489" s="53">
        <f t="array" ref="I1489">IF(B1489="","",IFERROR(XLOOKUP(B1489,DATA!$B$4:$B$2103,DATA!$F$4:$F$2103,0,0,1),0))</f>
        <v>63854.21</v>
      </c>
      <c r="J1489" s="53">
        <f t="shared" si="1"/>
        <v>0</v>
      </c>
      <c r="K1489" s="52">
        <f t="array" ref="K1489">IF(B1489="","",IFERROR(XLOOKUP(B1489,DATA!$B$4:$B$2103,DATA!$N$4:$N$2103,0,0,1),0))</f>
        <v>1</v>
      </c>
      <c r="L1489" s="86">
        <f t="shared" si="2"/>
        <v>0.002739726027</v>
      </c>
      <c r="M1489" s="52">
        <f t="array" ref="M1489">IF(B1489="","",IFERROR(XLOOKUP(B1489,DATA!$B$4:$B$2103,DATA!$P$4:$P$2103,0,0,1),0))</f>
        <v>0</v>
      </c>
      <c r="N1489" s="52">
        <f t="shared" si="3"/>
        <v>0</v>
      </c>
      <c r="O1489" s="52">
        <f t="shared" si="4"/>
        <v>0</v>
      </c>
      <c r="P1489" s="52">
        <f t="shared" si="5"/>
        <v>0</v>
      </c>
      <c r="Q1489" s="52" t="str">
        <f t="shared" si="6"/>
        <v>CRITICO</v>
      </c>
      <c r="R1489" s="52" t="str">
        <f t="shared" si="7"/>
        <v>PEDIR INMEDIATAMENTE</v>
      </c>
      <c r="S1489" s="52">
        <f t="shared" si="8"/>
        <v>0</v>
      </c>
      <c r="T1489" s="53">
        <f t="shared" si="9"/>
        <v>0</v>
      </c>
      <c r="U1489" s="52" t="str">
        <f t="array" ref="U1489">IF(B1489="","",IFERROR(XLOOKUP(B1489,DATA!$B$4:$B$2103,DATA!$M$4:$M$2103,"",0,1),""))</f>
        <v>A</v>
      </c>
      <c r="V1489" s="52" t="str">
        <f t="array" ref="V1489">IF(B1489="","",IFERROR(XLOOKUP(B1489,DATA!$B$4:$B$2103,DATA!$X$4:$X$2103,"",0,1),""))</f>
        <v>SU01C0203</v>
      </c>
      <c r="W1489" s="52" t="str">
        <f t="array" ref="W1489">IF(B1489="","",IFERROR(XLOOKUP(B1489,DATA!$B$4:$B$2103,DATA!$H$4:$H$2103,"",0,1),""))</f>
        <v>CARROCERIA</v>
      </c>
      <c r="X1489" s="52" t="str">
        <f t="shared" si="10"/>
        <v>1-MAXIMA</v>
      </c>
      <c r="Y1489" s="87">
        <f t="shared" si="11"/>
        <v>1.01489</v>
      </c>
      <c r="Z1489" s="52">
        <f t="shared" si="12"/>
        <v>80130281</v>
      </c>
    </row>
    <row r="1490" ht="15.75" customHeight="1">
      <c r="B1490" s="47">
        <f>IF(DATA!B1490="","",DATA!B1490)</f>
        <v>80130282</v>
      </c>
      <c r="C1490" s="47">
        <f t="array" ref="C1490">IF(B1490="","",IFERROR(XLOOKUP(B1490,DATA!$B$4:$B$2103,DATA!$D$4:$D$2103,"",0,1),""))</f>
        <v>11286436</v>
      </c>
      <c r="D1490" s="47" t="str">
        <f t="array" ref="D1490">IF(B1490="","",IFERROR(XLOOKUP(B1490,DATA!$B$4:$B$2103,DATA!$C$4:$C$2103,"",0,1),""))</f>
        <v>CONJUNTO PORTEZUELA VAGON MEDIO</v>
      </c>
      <c r="E1490" s="47">
        <f t="array" ref="E1490">IF(B1490="","",IFERROR(XLOOKUP(B1490,DATA!$B$4:$B$2103,DATA!$W$4:$W$2103,"",0,1),""))</f>
        <v>900603232</v>
      </c>
      <c r="F1490" s="47" t="str">
        <f t="array" ref="F1490">IF(B1490="","",IFERROR(XLOOKUP(E1490,PROVEEDORES!$A$2:$A$200,PROVEEDORES!$B$2:$B$200,"NO ENCONTRADO",0,1),""))</f>
        <v>COMERCIALIZADORA DE AUTOPARTES E INDUSTRIAL UNIVERSAL SAS</v>
      </c>
      <c r="G1490" s="47" t="str">
        <f t="array" ref="G1490">IF(B1490="","",IFERROR(XLOOKUP(B1490,DATA!$B$4:$B$2103,DATA!$L$4:$L$2103,"",0,1),""))</f>
        <v>UND</v>
      </c>
      <c r="H1490" s="47">
        <f t="array" ref="H1490">IF(B1490="","",IFERROR(XLOOKUP(B1490,DATA!$B$4:$B$2103,DATA!$E$4:$E$2103,0,0,1),0))</f>
        <v>0</v>
      </c>
      <c r="I1490" s="48">
        <f t="array" ref="I1490">IF(B1490="","",IFERROR(XLOOKUP(B1490,DATA!$B$4:$B$2103,DATA!$F$4:$F$2103,0,0,1),0))</f>
        <v>261015.8</v>
      </c>
      <c r="J1490" s="48">
        <f t="shared" si="1"/>
        <v>0</v>
      </c>
      <c r="K1490" s="47">
        <f t="array" ref="K1490">IF(B1490="","",IFERROR(XLOOKUP(B1490,DATA!$B$4:$B$2103,DATA!$N$4:$N$2103,0,0,1),0))</f>
        <v>1</v>
      </c>
      <c r="L1490" s="85">
        <f t="shared" si="2"/>
        <v>0.002739726027</v>
      </c>
      <c r="M1490" s="47">
        <f t="array" ref="M1490">IF(B1490="","",IFERROR(XLOOKUP(B1490,DATA!$B$4:$B$2103,DATA!$P$4:$P$2103,0,0,1),0))</f>
        <v>0</v>
      </c>
      <c r="N1490" s="47">
        <f t="shared" si="3"/>
        <v>0</v>
      </c>
      <c r="O1490" s="47">
        <f t="shared" si="4"/>
        <v>0</v>
      </c>
      <c r="P1490" s="47">
        <f t="shared" si="5"/>
        <v>0</v>
      </c>
      <c r="Q1490" s="47" t="str">
        <f t="shared" si="6"/>
        <v>CRITICO</v>
      </c>
      <c r="R1490" s="47" t="str">
        <f t="shared" si="7"/>
        <v>PEDIR INMEDIATAMENTE</v>
      </c>
      <c r="S1490" s="47">
        <f t="shared" si="8"/>
        <v>0</v>
      </c>
      <c r="T1490" s="48">
        <f t="shared" si="9"/>
        <v>0</v>
      </c>
      <c r="U1490" s="47" t="str">
        <f t="array" ref="U1490">IF(B1490="","",IFERROR(XLOOKUP(B1490,DATA!$B$4:$B$2103,DATA!$M$4:$M$2103,"",0,1),""))</f>
        <v>A</v>
      </c>
      <c r="V1490" s="47" t="str">
        <f t="array" ref="V1490">IF(B1490="","",IFERROR(XLOOKUP(B1490,DATA!$B$4:$B$2103,DATA!$X$4:$X$2103,"",0,1),""))</f>
        <v>CO-AREA 1</v>
      </c>
      <c r="W1490" s="47" t="str">
        <f t="array" ref="W1490">IF(B1490="","",IFERROR(XLOOKUP(B1490,DATA!$B$4:$B$2103,DATA!$H$4:$H$2103,"",0,1),""))</f>
        <v>CARROCERIA</v>
      </c>
      <c r="X1490" s="47" t="str">
        <f t="shared" si="10"/>
        <v>1-MAXIMA</v>
      </c>
      <c r="Y1490" s="65">
        <f t="shared" si="11"/>
        <v>1.0149</v>
      </c>
      <c r="Z1490" s="47">
        <f t="shared" si="12"/>
        <v>80130282</v>
      </c>
    </row>
    <row r="1491" ht="15.75" customHeight="1">
      <c r="B1491" s="52">
        <f>IF(DATA!B1491="","",DATA!B1491)</f>
        <v>80130283</v>
      </c>
      <c r="C1491" s="52">
        <f t="array" ref="C1491">IF(B1491="","",IFERROR(XLOOKUP(B1491,DATA!$B$4:$B$2103,DATA!$D$4:$D$2103,"",0,1),""))</f>
        <v>11272155</v>
      </c>
      <c r="D1491" s="52" t="str">
        <f t="array" ref="D1491">IF(B1491="","",IFERROR(XLOOKUP(B1491,DATA!$B$4:$B$2103,DATA!$C$4:$C$2103,"",0,1),""))</f>
        <v>PANEL REVESTIMIENTO FALDON VEGON MEDIO</v>
      </c>
      <c r="E1491" s="52">
        <f t="array" ref="E1491">IF(B1491="","",IFERROR(XLOOKUP(B1491,DATA!$B$4:$B$2103,DATA!$W$4:$W$2103,"",0,1),""))</f>
        <v>900603232</v>
      </c>
      <c r="F1491" s="52" t="str">
        <f t="array" ref="F1491">IF(B1491="","",IFERROR(XLOOKUP(E1491,PROVEEDORES!$A$2:$A$200,PROVEEDORES!$B$2:$B$200,"NO ENCONTRADO",0,1),""))</f>
        <v>COMERCIALIZADORA DE AUTOPARTES E INDUSTRIAL UNIVERSAL SAS</v>
      </c>
      <c r="G1491" s="52" t="str">
        <f t="array" ref="G1491">IF(B1491="","",IFERROR(XLOOKUP(B1491,DATA!$B$4:$B$2103,DATA!$L$4:$L$2103,"",0,1),""))</f>
        <v>UND</v>
      </c>
      <c r="H1491" s="52">
        <f t="array" ref="H1491">IF(B1491="","",IFERROR(XLOOKUP(B1491,DATA!$B$4:$B$2103,DATA!$E$4:$E$2103,0,0,1),0))</f>
        <v>0</v>
      </c>
      <c r="I1491" s="53">
        <f t="array" ref="I1491">IF(B1491="","",IFERROR(XLOOKUP(B1491,DATA!$B$4:$B$2103,DATA!$F$4:$F$2103,0,0,1),0))</f>
        <v>59298.89</v>
      </c>
      <c r="J1491" s="53">
        <f t="shared" si="1"/>
        <v>0</v>
      </c>
      <c r="K1491" s="52">
        <f t="array" ref="K1491">IF(B1491="","",IFERROR(XLOOKUP(B1491,DATA!$B$4:$B$2103,DATA!$N$4:$N$2103,0,0,1),0))</f>
        <v>1</v>
      </c>
      <c r="L1491" s="86">
        <f t="shared" si="2"/>
        <v>0.002739726027</v>
      </c>
      <c r="M1491" s="52">
        <f t="array" ref="M1491">IF(B1491="","",IFERROR(XLOOKUP(B1491,DATA!$B$4:$B$2103,DATA!$P$4:$P$2103,0,0,1),0))</f>
        <v>0</v>
      </c>
      <c r="N1491" s="52">
        <f t="shared" si="3"/>
        <v>0</v>
      </c>
      <c r="O1491" s="52">
        <f t="shared" si="4"/>
        <v>0</v>
      </c>
      <c r="P1491" s="52">
        <f t="shared" si="5"/>
        <v>0</v>
      </c>
      <c r="Q1491" s="52" t="str">
        <f t="shared" si="6"/>
        <v>CRITICO</v>
      </c>
      <c r="R1491" s="52" t="str">
        <f t="shared" si="7"/>
        <v>PEDIR INMEDIATAMENTE</v>
      </c>
      <c r="S1491" s="52">
        <f t="shared" si="8"/>
        <v>0</v>
      </c>
      <c r="T1491" s="53">
        <f t="shared" si="9"/>
        <v>0</v>
      </c>
      <c r="U1491" s="52" t="str">
        <f t="array" ref="U1491">IF(B1491="","",IFERROR(XLOOKUP(B1491,DATA!$B$4:$B$2103,DATA!$M$4:$M$2103,"",0,1),""))</f>
        <v>A</v>
      </c>
      <c r="V1491" s="52" t="str">
        <f t="array" ref="V1491">IF(B1491="","",IFERROR(XLOOKUP(B1491,DATA!$B$4:$B$2103,DATA!$X$4:$X$2103,"",0,1),""))</f>
        <v>CO-AREA 1</v>
      </c>
      <c r="W1491" s="52" t="str">
        <f t="array" ref="W1491">IF(B1491="","",IFERROR(XLOOKUP(B1491,DATA!$B$4:$B$2103,DATA!$H$4:$H$2103,"",0,1),""))</f>
        <v>CARROCERIA</v>
      </c>
      <c r="X1491" s="52" t="str">
        <f t="shared" si="10"/>
        <v>1-MAXIMA</v>
      </c>
      <c r="Y1491" s="87">
        <f t="shared" si="11"/>
        <v>1.01491</v>
      </c>
      <c r="Z1491" s="52">
        <f t="shared" si="12"/>
        <v>80130283</v>
      </c>
    </row>
    <row r="1492" ht="15.75" customHeight="1">
      <c r="B1492" s="47">
        <f>IF(DATA!B1492="","",DATA!B1492)</f>
        <v>80130284</v>
      </c>
      <c r="C1492" s="47">
        <f t="array" ref="C1492">IF(B1492="","",IFERROR(XLOOKUP(B1492,DATA!$B$4:$B$2103,DATA!$D$4:$D$2103,"",0,1),""))</f>
        <v>11271932</v>
      </c>
      <c r="D1492" s="47" t="str">
        <f t="array" ref="D1492">IF(B1492="","",IFERROR(XLOOKUP(B1492,DATA!$B$4:$B$2103,DATA!$C$4:$C$2103,"",0,1),""))</f>
        <v>REVESTIMENTO MEDIO VAGON CENTRAL</v>
      </c>
      <c r="E1492" s="47">
        <f t="array" ref="E1492">IF(B1492="","",IFERROR(XLOOKUP(B1492,DATA!$B$4:$B$2103,DATA!$W$4:$W$2103,"",0,1),""))</f>
        <v>830092963</v>
      </c>
      <c r="F1492" s="47" t="str">
        <f t="array" ref="F1492">IF(B1492="","",IFERROR(XLOOKUP(E1492,PROVEEDORES!$A$2:$A$200,PROVEEDORES!$B$2:$B$200,"NO ENCONTRADO",0,1),""))</f>
        <v>SUPERPOLO S.A.S</v>
      </c>
      <c r="G1492" s="47" t="str">
        <f t="array" ref="G1492">IF(B1492="","",IFERROR(XLOOKUP(B1492,DATA!$B$4:$B$2103,DATA!$L$4:$L$2103,"",0,1),""))</f>
        <v>UND</v>
      </c>
      <c r="H1492" s="47">
        <f t="array" ref="H1492">IF(B1492="","",IFERROR(XLOOKUP(B1492,DATA!$B$4:$B$2103,DATA!$E$4:$E$2103,0,0,1),0))</f>
        <v>0</v>
      </c>
      <c r="I1492" s="48">
        <f t="array" ref="I1492">IF(B1492="","",IFERROR(XLOOKUP(B1492,DATA!$B$4:$B$2103,DATA!$F$4:$F$2103,0,0,1),0))</f>
        <v>539026</v>
      </c>
      <c r="J1492" s="48">
        <f t="shared" si="1"/>
        <v>0</v>
      </c>
      <c r="K1492" s="47">
        <f t="array" ref="K1492">IF(B1492="","",IFERROR(XLOOKUP(B1492,DATA!$B$4:$B$2103,DATA!$N$4:$N$2103,0,0,1),0))</f>
        <v>1</v>
      </c>
      <c r="L1492" s="85">
        <f t="shared" si="2"/>
        <v>0.002739726027</v>
      </c>
      <c r="M1492" s="47">
        <f t="array" ref="M1492">IF(B1492="","",IFERROR(XLOOKUP(B1492,DATA!$B$4:$B$2103,DATA!$P$4:$P$2103,0,0,1),0))</f>
        <v>0</v>
      </c>
      <c r="N1492" s="47">
        <f t="shared" si="3"/>
        <v>0</v>
      </c>
      <c r="O1492" s="47">
        <f t="shared" si="4"/>
        <v>0</v>
      </c>
      <c r="P1492" s="47">
        <f t="shared" si="5"/>
        <v>0</v>
      </c>
      <c r="Q1492" s="47" t="str">
        <f t="shared" si="6"/>
        <v>CRITICO</v>
      </c>
      <c r="R1492" s="47" t="str">
        <f t="shared" si="7"/>
        <v>PEDIR INMEDIATAMENTE</v>
      </c>
      <c r="S1492" s="47">
        <f t="shared" si="8"/>
        <v>0</v>
      </c>
      <c r="T1492" s="48">
        <f t="shared" si="9"/>
        <v>0</v>
      </c>
      <c r="U1492" s="47" t="str">
        <f t="array" ref="U1492">IF(B1492="","",IFERROR(XLOOKUP(B1492,DATA!$B$4:$B$2103,DATA!$M$4:$M$2103,"",0,1),""))</f>
        <v>A</v>
      </c>
      <c r="V1492" s="47" t="str">
        <f t="array" ref="V1492">IF(B1492="","",IFERROR(XLOOKUP(B1492,DATA!$B$4:$B$2103,DATA!$X$4:$X$2103,"",0,1),""))</f>
        <v>CO-AREA 1</v>
      </c>
      <c r="W1492" s="47" t="str">
        <f t="array" ref="W1492">IF(B1492="","",IFERROR(XLOOKUP(B1492,DATA!$B$4:$B$2103,DATA!$H$4:$H$2103,"",0,1),""))</f>
        <v>CARROCERIA</v>
      </c>
      <c r="X1492" s="47" t="str">
        <f t="shared" si="10"/>
        <v>1-MAXIMA</v>
      </c>
      <c r="Y1492" s="65">
        <f t="shared" si="11"/>
        <v>1.01492</v>
      </c>
      <c r="Z1492" s="47">
        <f t="shared" si="12"/>
        <v>80130284</v>
      </c>
    </row>
    <row r="1493" ht="15.75" customHeight="1">
      <c r="B1493" s="52">
        <f>IF(DATA!B1493="","",DATA!B1493)</f>
        <v>80130285</v>
      </c>
      <c r="C1493" s="52">
        <f t="array" ref="C1493">IF(B1493="","",IFERROR(XLOOKUP(B1493,DATA!$B$4:$B$2103,DATA!$D$4:$D$2103,"",0,1),""))</f>
        <v>11271937</v>
      </c>
      <c r="D1493" s="52" t="str">
        <f t="array" ref="D1493">IF(B1493="","",IFERROR(XLOOKUP(B1493,DATA!$B$4:$B$2103,DATA!$C$4:$C$2103,"",0,1),""))</f>
        <v>REVESTIMENTO MEDIO VAGON TRASERO</v>
      </c>
      <c r="E1493" s="52">
        <f t="array" ref="E1493">IF(B1493="","",IFERROR(XLOOKUP(B1493,DATA!$B$4:$B$2103,DATA!$W$4:$W$2103,"",0,1),""))</f>
        <v>830092963</v>
      </c>
      <c r="F1493" s="52" t="str">
        <f t="array" ref="F1493">IF(B1493="","",IFERROR(XLOOKUP(E1493,PROVEEDORES!$A$2:$A$200,PROVEEDORES!$B$2:$B$200,"NO ENCONTRADO",0,1),""))</f>
        <v>SUPERPOLO S.A.S</v>
      </c>
      <c r="G1493" s="52" t="str">
        <f t="array" ref="G1493">IF(B1493="","",IFERROR(XLOOKUP(B1493,DATA!$B$4:$B$2103,DATA!$L$4:$L$2103,"",0,1),""))</f>
        <v>UND</v>
      </c>
      <c r="H1493" s="52">
        <f t="array" ref="H1493">IF(B1493="","",IFERROR(XLOOKUP(B1493,DATA!$B$4:$B$2103,DATA!$E$4:$E$2103,0,0,1),0))</f>
        <v>0</v>
      </c>
      <c r="I1493" s="53">
        <f t="array" ref="I1493">IF(B1493="","",IFERROR(XLOOKUP(B1493,DATA!$B$4:$B$2103,DATA!$F$4:$F$2103,0,0,1),0))</f>
        <v>673956.5</v>
      </c>
      <c r="J1493" s="53">
        <f t="shared" si="1"/>
        <v>0</v>
      </c>
      <c r="K1493" s="52">
        <f t="array" ref="K1493">IF(B1493="","",IFERROR(XLOOKUP(B1493,DATA!$B$4:$B$2103,DATA!$N$4:$N$2103,0,0,1),0))</f>
        <v>1</v>
      </c>
      <c r="L1493" s="86">
        <f t="shared" si="2"/>
        <v>0.002739726027</v>
      </c>
      <c r="M1493" s="52">
        <f t="array" ref="M1493">IF(B1493="","",IFERROR(XLOOKUP(B1493,DATA!$B$4:$B$2103,DATA!$P$4:$P$2103,0,0,1),0))</f>
        <v>0</v>
      </c>
      <c r="N1493" s="52">
        <f t="shared" si="3"/>
        <v>0</v>
      </c>
      <c r="O1493" s="52">
        <f t="shared" si="4"/>
        <v>0</v>
      </c>
      <c r="P1493" s="52">
        <f t="shared" si="5"/>
        <v>0</v>
      </c>
      <c r="Q1493" s="52" t="str">
        <f t="shared" si="6"/>
        <v>CRITICO</v>
      </c>
      <c r="R1493" s="52" t="str">
        <f t="shared" si="7"/>
        <v>PEDIR INMEDIATAMENTE</v>
      </c>
      <c r="S1493" s="52">
        <f t="shared" si="8"/>
        <v>0</v>
      </c>
      <c r="T1493" s="53">
        <f t="shared" si="9"/>
        <v>0</v>
      </c>
      <c r="U1493" s="52" t="str">
        <f t="array" ref="U1493">IF(B1493="","",IFERROR(XLOOKUP(B1493,DATA!$B$4:$B$2103,DATA!$M$4:$M$2103,"",0,1),""))</f>
        <v>A</v>
      </c>
      <c r="V1493" s="52" t="str">
        <f t="array" ref="V1493">IF(B1493="","",IFERROR(XLOOKUP(B1493,DATA!$B$4:$B$2103,DATA!$X$4:$X$2103,"",0,1),""))</f>
        <v>SU01C0203</v>
      </c>
      <c r="W1493" s="52" t="str">
        <f t="array" ref="W1493">IF(B1493="","",IFERROR(XLOOKUP(B1493,DATA!$B$4:$B$2103,DATA!$H$4:$H$2103,"",0,1),""))</f>
        <v>CARROCERIA</v>
      </c>
      <c r="X1493" s="52" t="str">
        <f t="shared" si="10"/>
        <v>1-MAXIMA</v>
      </c>
      <c r="Y1493" s="87">
        <f t="shared" si="11"/>
        <v>1.01493</v>
      </c>
      <c r="Z1493" s="52">
        <f t="shared" si="12"/>
        <v>80130285</v>
      </c>
    </row>
    <row r="1494" ht="15.75" customHeight="1">
      <c r="B1494" s="47">
        <f>IF(DATA!B1494="","",DATA!B1494)</f>
        <v>80130286</v>
      </c>
      <c r="C1494" s="47">
        <f t="array" ref="C1494">IF(B1494="","",IFERROR(XLOOKUP(B1494,DATA!$B$4:$B$2103,DATA!$D$4:$D$2103,"",0,1),""))</f>
        <v>11271937</v>
      </c>
      <c r="D1494" s="47" t="str">
        <f t="array" ref="D1494">IF(B1494="","",IFERROR(XLOOKUP(B1494,DATA!$B$4:$B$2103,DATA!$C$4:$C$2103,"",0,1),""))</f>
        <v>PANEL REVESTIMIENTO FALDON VAGON TRASERO</v>
      </c>
      <c r="E1494" s="47">
        <f t="array" ref="E1494">IF(B1494="","",IFERROR(XLOOKUP(B1494,DATA!$B$4:$B$2103,DATA!$W$4:$W$2103,"",0,1),""))</f>
        <v>830092963</v>
      </c>
      <c r="F1494" s="47" t="str">
        <f t="array" ref="F1494">IF(B1494="","",IFERROR(XLOOKUP(E1494,PROVEEDORES!$A$2:$A$200,PROVEEDORES!$B$2:$B$200,"NO ENCONTRADO",0,1),""))</f>
        <v>SUPERPOLO S.A.S</v>
      </c>
      <c r="G1494" s="47" t="str">
        <f t="array" ref="G1494">IF(B1494="","",IFERROR(XLOOKUP(B1494,DATA!$B$4:$B$2103,DATA!$L$4:$L$2103,"",0,1),""))</f>
        <v>UND</v>
      </c>
      <c r="H1494" s="47">
        <f t="array" ref="H1494">IF(B1494="","",IFERROR(XLOOKUP(B1494,DATA!$B$4:$B$2103,DATA!$E$4:$E$2103,0,0,1),0))</f>
        <v>1</v>
      </c>
      <c r="I1494" s="48">
        <f t="array" ref="I1494">IF(B1494="","",IFERROR(XLOOKUP(B1494,DATA!$B$4:$B$2103,DATA!$F$4:$F$2103,0,0,1),0))</f>
        <v>105800.5</v>
      </c>
      <c r="J1494" s="48">
        <f t="shared" si="1"/>
        <v>105800.5</v>
      </c>
      <c r="K1494" s="47">
        <f t="array" ref="K1494">IF(B1494="","",IFERROR(XLOOKUP(B1494,DATA!$B$4:$B$2103,DATA!$N$4:$N$2103,0,0,1),0))</f>
        <v>0</v>
      </c>
      <c r="L1494" s="85">
        <f t="shared" si="2"/>
        <v>0</v>
      </c>
      <c r="M1494" s="47">
        <f t="array" ref="M1494">IF(B1494="","",IFERROR(XLOOKUP(B1494,DATA!$B$4:$B$2103,DATA!$P$4:$P$2103,0,0,1),0))</f>
        <v>0</v>
      </c>
      <c r="N1494" s="47">
        <f t="shared" si="3"/>
        <v>0</v>
      </c>
      <c r="O1494" s="47">
        <f t="shared" si="4"/>
        <v>0</v>
      </c>
      <c r="P1494" s="47" t="str">
        <f t="shared" si="5"/>
        <v/>
      </c>
      <c r="Q1494" s="47" t="str">
        <f t="shared" si="6"/>
        <v>EXCESO</v>
      </c>
      <c r="R1494" s="47" t="str">
        <f t="shared" si="7"/>
        <v>EVALUAR REDUCCION</v>
      </c>
      <c r="S1494" s="47">
        <f t="shared" si="8"/>
        <v>0</v>
      </c>
      <c r="T1494" s="48">
        <f t="shared" si="9"/>
        <v>0</v>
      </c>
      <c r="U1494" s="47" t="str">
        <f t="array" ref="U1494">IF(B1494="","",IFERROR(XLOOKUP(B1494,DATA!$B$4:$B$2103,DATA!$M$4:$M$2103,"",0,1),""))</f>
        <v>A</v>
      </c>
      <c r="V1494" s="47" t="str">
        <f t="array" ref="V1494">IF(B1494="","",IFERROR(XLOOKUP(B1494,DATA!$B$4:$B$2103,DATA!$X$4:$X$2103,"",0,1),""))</f>
        <v>SU01B0111</v>
      </c>
      <c r="W1494" s="47" t="str">
        <f t="array" ref="W1494">IF(B1494="","",IFERROR(XLOOKUP(B1494,DATA!$B$4:$B$2103,DATA!$H$4:$H$2103,"",0,1),""))</f>
        <v>CARROCERIA</v>
      </c>
      <c r="X1494" s="47" t="str">
        <f t="shared" si="10"/>
        <v>2-ALTA</v>
      </c>
      <c r="Y1494" s="65" t="str">
        <f t="shared" si="11"/>
        <v/>
      </c>
      <c r="Z1494" s="47" t="str">
        <f t="shared" si="12"/>
        <v/>
      </c>
    </row>
    <row r="1495" ht="15.75" customHeight="1">
      <c r="B1495" s="52">
        <f>IF(DATA!B1495="","",DATA!B1495)</f>
        <v>80130287</v>
      </c>
      <c r="C1495" s="52">
        <f t="array" ref="C1495">IF(B1495="","",IFERROR(XLOOKUP(B1495,DATA!$B$4:$B$2103,DATA!$D$4:$D$2103,"",0,1),""))</f>
        <v>11301097</v>
      </c>
      <c r="D1495" s="52" t="str">
        <f t="array" ref="D1495">IF(B1495="","",IFERROR(XLOOKUP(B1495,DATA!$B$4:$B$2103,DATA!$C$4:$C$2103,"",0,1),""))</f>
        <v>CONJUNTO CONTORNO VENTANA PUERTA DE EMERGENCIA</v>
      </c>
      <c r="E1495" s="52">
        <f t="array" ref="E1495">IF(B1495="","",IFERROR(XLOOKUP(B1495,DATA!$B$4:$B$2103,DATA!$W$4:$W$2103,"",0,1),""))</f>
        <v>830092963</v>
      </c>
      <c r="F1495" s="52" t="str">
        <f t="array" ref="F1495">IF(B1495="","",IFERROR(XLOOKUP(E1495,PROVEEDORES!$A$2:$A$200,PROVEEDORES!$B$2:$B$200,"NO ENCONTRADO",0,1),""))</f>
        <v>SUPERPOLO S.A.S</v>
      </c>
      <c r="G1495" s="52" t="str">
        <f t="array" ref="G1495">IF(B1495="","",IFERROR(XLOOKUP(B1495,DATA!$B$4:$B$2103,DATA!$L$4:$L$2103,"",0,1),""))</f>
        <v>UND</v>
      </c>
      <c r="H1495" s="52">
        <f t="array" ref="H1495">IF(B1495="","",IFERROR(XLOOKUP(B1495,DATA!$B$4:$B$2103,DATA!$E$4:$E$2103,0,0,1),0))</f>
        <v>0</v>
      </c>
      <c r="I1495" s="53">
        <f t="array" ref="I1495">IF(B1495="","",IFERROR(XLOOKUP(B1495,DATA!$B$4:$B$2103,DATA!$F$4:$F$2103,0,0,1),0))</f>
        <v>294500</v>
      </c>
      <c r="J1495" s="53">
        <f t="shared" si="1"/>
        <v>0</v>
      </c>
      <c r="K1495" s="52">
        <f t="array" ref="K1495">IF(B1495="","",IFERROR(XLOOKUP(B1495,DATA!$B$4:$B$2103,DATA!$N$4:$N$2103,0,0,1),0))</f>
        <v>5</v>
      </c>
      <c r="L1495" s="86">
        <f t="shared" si="2"/>
        <v>0.01369863014</v>
      </c>
      <c r="M1495" s="52">
        <f t="array" ref="M1495">IF(B1495="","",IFERROR(XLOOKUP(B1495,DATA!$B$4:$B$2103,DATA!$P$4:$P$2103,0,0,1),0))</f>
        <v>0</v>
      </c>
      <c r="N1495" s="52">
        <f t="shared" si="3"/>
        <v>0</v>
      </c>
      <c r="O1495" s="52">
        <f t="shared" si="4"/>
        <v>0</v>
      </c>
      <c r="P1495" s="52">
        <f t="shared" si="5"/>
        <v>0</v>
      </c>
      <c r="Q1495" s="52" t="str">
        <f t="shared" si="6"/>
        <v>CRITICO</v>
      </c>
      <c r="R1495" s="52" t="str">
        <f t="shared" si="7"/>
        <v>PEDIR INMEDIATAMENTE</v>
      </c>
      <c r="S1495" s="52">
        <f t="shared" si="8"/>
        <v>0</v>
      </c>
      <c r="T1495" s="53">
        <f t="shared" si="9"/>
        <v>0</v>
      </c>
      <c r="U1495" s="52" t="str">
        <f t="array" ref="U1495">IF(B1495="","",IFERROR(XLOOKUP(B1495,DATA!$B$4:$B$2103,DATA!$M$4:$M$2103,"",0,1),""))</f>
        <v>B</v>
      </c>
      <c r="V1495" s="52" t="str">
        <f t="array" ref="V1495">IF(B1495="","",IFERROR(XLOOKUP(B1495,DATA!$B$4:$B$2103,DATA!$X$4:$X$2103,"",0,1),""))</f>
        <v>SU01A0104</v>
      </c>
      <c r="W1495" s="52" t="str">
        <f t="array" ref="W1495">IF(B1495="","",IFERROR(XLOOKUP(B1495,DATA!$B$4:$B$2103,DATA!$H$4:$H$2103,"",0,1),""))</f>
        <v>CARROCERIA</v>
      </c>
      <c r="X1495" s="52" t="str">
        <f t="shared" si="10"/>
        <v>3-MEDIA</v>
      </c>
      <c r="Y1495" s="87">
        <f t="shared" si="11"/>
        <v>5.01495</v>
      </c>
      <c r="Z1495" s="52">
        <f t="shared" si="12"/>
        <v>80130287</v>
      </c>
    </row>
    <row r="1496" ht="15.75" customHeight="1">
      <c r="B1496" s="47">
        <f>IF(DATA!B1496="","",DATA!B1496)</f>
        <v>80130288</v>
      </c>
      <c r="C1496" s="47">
        <f t="array" ref="C1496">IF(B1496="","",IFERROR(XLOOKUP(B1496,DATA!$B$4:$B$2103,DATA!$D$4:$D$2103,"",0,1),""))</f>
        <v>11271938</v>
      </c>
      <c r="D1496" s="47" t="str">
        <f t="array" ref="D1496">IF(B1496="","",IFERROR(XLOOKUP(B1496,DATA!$B$4:$B$2103,DATA!$C$4:$C$2103,"",0,1),""))</f>
        <v>REVESTIMIENTO MEDIO</v>
      </c>
      <c r="E1496" s="47">
        <f t="array" ref="E1496">IF(B1496="","",IFERROR(XLOOKUP(B1496,DATA!$B$4:$B$2103,DATA!$W$4:$W$2103,"",0,1),""))</f>
        <v>830092963</v>
      </c>
      <c r="F1496" s="47" t="str">
        <f t="array" ref="F1496">IF(B1496="","",IFERROR(XLOOKUP(E1496,PROVEEDORES!$A$2:$A$200,PROVEEDORES!$B$2:$B$200,"NO ENCONTRADO",0,1),""))</f>
        <v>SUPERPOLO S.A.S</v>
      </c>
      <c r="G1496" s="47" t="str">
        <f t="array" ref="G1496">IF(B1496="","",IFERROR(XLOOKUP(B1496,DATA!$B$4:$B$2103,DATA!$L$4:$L$2103,"",0,1),""))</f>
        <v>UND</v>
      </c>
      <c r="H1496" s="47">
        <f t="array" ref="H1496">IF(B1496="","",IFERROR(XLOOKUP(B1496,DATA!$B$4:$B$2103,DATA!$E$4:$E$2103,0,0,1),0))</f>
        <v>1</v>
      </c>
      <c r="I1496" s="48">
        <f t="array" ref="I1496">IF(B1496="","",IFERROR(XLOOKUP(B1496,DATA!$B$4:$B$2103,DATA!$F$4:$F$2103,0,0,1),0))</f>
        <v>22015</v>
      </c>
      <c r="J1496" s="48">
        <f t="shared" si="1"/>
        <v>22015</v>
      </c>
      <c r="K1496" s="47">
        <f t="array" ref="K1496">IF(B1496="","",IFERROR(XLOOKUP(B1496,DATA!$B$4:$B$2103,DATA!$N$4:$N$2103,0,0,1),0))</f>
        <v>0</v>
      </c>
      <c r="L1496" s="85">
        <f t="shared" si="2"/>
        <v>0</v>
      </c>
      <c r="M1496" s="47">
        <f t="array" ref="M1496">IF(B1496="","",IFERROR(XLOOKUP(B1496,DATA!$B$4:$B$2103,DATA!$P$4:$P$2103,0,0,1),0))</f>
        <v>0</v>
      </c>
      <c r="N1496" s="47">
        <f t="shared" si="3"/>
        <v>0</v>
      </c>
      <c r="O1496" s="47">
        <f t="shared" si="4"/>
        <v>0</v>
      </c>
      <c r="P1496" s="47" t="str">
        <f t="shared" si="5"/>
        <v/>
      </c>
      <c r="Q1496" s="47" t="str">
        <f t="shared" si="6"/>
        <v>EXCESO</v>
      </c>
      <c r="R1496" s="47" t="str">
        <f t="shared" si="7"/>
        <v>EVALUAR REDUCCION</v>
      </c>
      <c r="S1496" s="47">
        <f t="shared" si="8"/>
        <v>0</v>
      </c>
      <c r="T1496" s="48">
        <f t="shared" si="9"/>
        <v>0</v>
      </c>
      <c r="U1496" s="47" t="str">
        <f t="array" ref="U1496">IF(B1496="","",IFERROR(XLOOKUP(B1496,DATA!$B$4:$B$2103,DATA!$M$4:$M$2103,"",0,1),""))</f>
        <v>B</v>
      </c>
      <c r="V1496" s="47" t="str">
        <f t="array" ref="V1496">IF(B1496="","",IFERROR(XLOOKUP(B1496,DATA!$B$4:$B$2103,DATA!$X$4:$X$2103,"",0,1),""))</f>
        <v>SU01C0206</v>
      </c>
      <c r="W1496" s="47" t="str">
        <f t="array" ref="W1496">IF(B1496="","",IFERROR(XLOOKUP(B1496,DATA!$B$4:$B$2103,DATA!$H$4:$H$2103,"",0,1),""))</f>
        <v>CARROCERIA</v>
      </c>
      <c r="X1496" s="47" t="str">
        <f t="shared" si="10"/>
        <v>3-MEDIA</v>
      </c>
      <c r="Y1496" s="65" t="str">
        <f t="shared" si="11"/>
        <v/>
      </c>
      <c r="Z1496" s="47" t="str">
        <f t="shared" si="12"/>
        <v/>
      </c>
    </row>
    <row r="1497" ht="15.75" customHeight="1">
      <c r="B1497" s="52">
        <f>IF(DATA!B1497="","",DATA!B1497)</f>
        <v>80130289</v>
      </c>
      <c r="C1497" s="52">
        <f t="array" ref="C1497">IF(B1497="","",IFERROR(XLOOKUP(B1497,DATA!$B$4:$B$2103,DATA!$D$4:$D$2103,"",0,1),""))</f>
        <v>2513</v>
      </c>
      <c r="D1497" s="52" t="str">
        <f t="array" ref="D1497">IF(B1497="","",IFERROR(XLOOKUP(B1497,DATA!$B$4:$B$2103,DATA!$C$4:$C$2103,"",0,1),""))</f>
        <v>DISCO DE ASPIRACIÓN LIMPIA 6" GRANO 1.000</v>
      </c>
      <c r="E1497" s="52">
        <f t="array" ref="E1497">IF(B1497="","",IFERROR(XLOOKUP(B1497,DATA!$B$4:$B$2103,DATA!$W$4:$W$2103,"",0,1),""))</f>
        <v>900449648</v>
      </c>
      <c r="F1497" s="52" t="str">
        <f t="array" ref="F1497">IF(B1497="","",IFERROR(XLOOKUP(E1497,PROVEEDORES!$A$2:$A$200,PROVEEDORES!$B$2:$B$200,"NO ENCONTRADO",0,1),""))</f>
        <v>SUMILOGISTICA S.A.S.</v>
      </c>
      <c r="G1497" s="52" t="str">
        <f t="array" ref="G1497">IF(B1497="","",IFERROR(XLOOKUP(B1497,DATA!$B$4:$B$2103,DATA!$L$4:$L$2103,"",0,1),""))</f>
        <v>UND</v>
      </c>
      <c r="H1497" s="52">
        <f t="array" ref="H1497">IF(B1497="","",IFERROR(XLOOKUP(B1497,DATA!$B$4:$B$2103,DATA!$E$4:$E$2103,0,0,1),0))</f>
        <v>26</v>
      </c>
      <c r="I1497" s="53">
        <f t="array" ref="I1497">IF(B1497="","",IFERROR(XLOOKUP(B1497,DATA!$B$4:$B$2103,DATA!$F$4:$F$2103,0,0,1),0))</f>
        <v>4748.1</v>
      </c>
      <c r="J1497" s="53">
        <f t="shared" si="1"/>
        <v>123450.6</v>
      </c>
      <c r="K1497" s="52">
        <f t="array" ref="K1497">IF(B1497="","",IFERROR(XLOOKUP(B1497,DATA!$B$4:$B$2103,DATA!$N$4:$N$2103,0,0,1),0))</f>
        <v>320</v>
      </c>
      <c r="L1497" s="86">
        <f t="shared" si="2"/>
        <v>0.8767123288</v>
      </c>
      <c r="M1497" s="52">
        <f t="array" ref="M1497">IF(B1497="","",IFERROR(XLOOKUP(B1497,DATA!$B$4:$B$2103,DATA!$P$4:$P$2103,0,0,1),0))</f>
        <v>0</v>
      </c>
      <c r="N1497" s="52">
        <f t="shared" si="3"/>
        <v>3</v>
      </c>
      <c r="O1497" s="52">
        <f t="shared" si="4"/>
        <v>9</v>
      </c>
      <c r="P1497" s="52">
        <f t="shared" si="5"/>
        <v>30</v>
      </c>
      <c r="Q1497" s="52" t="str">
        <f t="shared" si="6"/>
        <v>OPTIMO</v>
      </c>
      <c r="R1497" s="52" t="str">
        <f t="shared" si="7"/>
        <v>NIVEL OPTIMO</v>
      </c>
      <c r="S1497" s="52">
        <f t="shared" si="8"/>
        <v>0</v>
      </c>
      <c r="T1497" s="53">
        <f t="shared" si="9"/>
        <v>0</v>
      </c>
      <c r="U1497" s="52" t="str">
        <f t="array" ref="U1497">IF(B1497="","",IFERROR(XLOOKUP(B1497,DATA!$B$4:$B$2103,DATA!$M$4:$M$2103,"",0,1),""))</f>
        <v>A</v>
      </c>
      <c r="V1497" s="52" t="str">
        <f t="array" ref="V1497">IF(B1497="","",IFERROR(XLOOKUP(B1497,DATA!$B$4:$B$2103,DATA!$X$4:$X$2103,"",0,1),""))</f>
        <v>SU01F0103</v>
      </c>
      <c r="W1497" s="52" t="str">
        <f t="array" ref="W1497">IF(B1497="","",IFERROR(XLOOKUP(B1497,DATA!$B$4:$B$2103,DATA!$H$4:$H$2103,"",0,1),""))</f>
        <v>CARROCERIA</v>
      </c>
      <c r="X1497" s="52" t="str">
        <f t="shared" si="10"/>
        <v>2-ALTA</v>
      </c>
      <c r="Y1497" s="87" t="str">
        <f t="shared" si="11"/>
        <v/>
      </c>
      <c r="Z1497" s="52" t="str">
        <f t="shared" si="12"/>
        <v/>
      </c>
    </row>
    <row r="1498" ht="15.75" customHeight="1">
      <c r="B1498" s="47">
        <f>IF(DATA!B1498="","",DATA!B1498)</f>
        <v>80130290</v>
      </c>
      <c r="C1498" s="47">
        <f t="array" ref="C1498">IF(B1498="","",IFERROR(XLOOKUP(B1498,DATA!$B$4:$B$2103,DATA!$D$4:$D$2103,"",0,1),""))</f>
        <v>2514</v>
      </c>
      <c r="D1498" s="47" t="str">
        <f t="array" ref="D1498">IF(B1498="","",IFERROR(XLOOKUP(B1498,DATA!$B$4:$B$2103,DATA!$C$4:$C$2103,"",0,1),""))</f>
        <v>LIMPIADOR DESENGRASANTE INDUSTRIAL LM846</v>
      </c>
      <c r="E1498" s="47">
        <f t="array" ref="E1498">IF(B1498="","",IFERROR(XLOOKUP(B1498,DATA!$B$4:$B$2103,DATA!$W$4:$W$2103,"",0,1),""))</f>
        <v>900449648</v>
      </c>
      <c r="F1498" s="47" t="str">
        <f t="array" ref="F1498">IF(B1498="","",IFERROR(XLOOKUP(E1498,PROVEEDORES!$A$2:$A$200,PROVEEDORES!$B$2:$B$200,"NO ENCONTRADO",0,1),""))</f>
        <v>SUMILOGISTICA S.A.S.</v>
      </c>
      <c r="G1498" s="47" t="str">
        <f t="array" ref="G1498">IF(B1498="","",IFERROR(XLOOKUP(B1498,DATA!$B$4:$B$2103,DATA!$L$4:$L$2103,"",0,1),""))</f>
        <v>GR</v>
      </c>
      <c r="H1498" s="47">
        <f t="array" ref="H1498">IF(B1498="","",IFERROR(XLOOKUP(B1498,DATA!$B$4:$B$2103,DATA!$E$4:$E$2103,0,0,1),0))</f>
        <v>0</v>
      </c>
      <c r="I1498" s="48">
        <f t="array" ref="I1498">IF(B1498="","",IFERROR(XLOOKUP(B1498,DATA!$B$4:$B$2103,DATA!$F$4:$F$2103,0,0,1),0))</f>
        <v>38.08</v>
      </c>
      <c r="J1498" s="48">
        <f t="shared" si="1"/>
        <v>0</v>
      </c>
      <c r="K1498" s="47">
        <f t="array" ref="K1498">IF(B1498="","",IFERROR(XLOOKUP(B1498,DATA!$B$4:$B$2103,DATA!$N$4:$N$2103,0,0,1),0))</f>
        <v>5240</v>
      </c>
      <c r="L1498" s="85">
        <f t="shared" si="2"/>
        <v>14.35616438</v>
      </c>
      <c r="M1498" s="47">
        <f t="array" ref="M1498">IF(B1498="","",IFERROR(XLOOKUP(B1498,DATA!$B$4:$B$2103,DATA!$P$4:$P$2103,0,0,1),0))</f>
        <v>0</v>
      </c>
      <c r="N1498" s="47">
        <f t="shared" si="3"/>
        <v>50</v>
      </c>
      <c r="O1498" s="47">
        <f t="shared" si="4"/>
        <v>150</v>
      </c>
      <c r="P1498" s="47">
        <f t="shared" si="5"/>
        <v>0</v>
      </c>
      <c r="Q1498" s="47" t="str">
        <f t="shared" si="6"/>
        <v>CRITICO</v>
      </c>
      <c r="R1498" s="47" t="str">
        <f t="shared" si="7"/>
        <v>PEDIR INMEDIATAMENTE</v>
      </c>
      <c r="S1498" s="47">
        <f t="shared" si="8"/>
        <v>150</v>
      </c>
      <c r="T1498" s="48">
        <f t="shared" si="9"/>
        <v>5712</v>
      </c>
      <c r="U1498" s="47" t="str">
        <f t="array" ref="U1498">IF(B1498="","",IFERROR(XLOOKUP(B1498,DATA!$B$4:$B$2103,DATA!$M$4:$M$2103,"",0,1),""))</f>
        <v>A</v>
      </c>
      <c r="V1498" s="47" t="str">
        <f t="array" ref="V1498">IF(B1498="","",IFERROR(XLOOKUP(B1498,DATA!$B$4:$B$2103,DATA!$X$4:$X$2103,"",0,1),""))</f>
        <v>SU01F0101</v>
      </c>
      <c r="W1498" s="47" t="str">
        <f t="array" ref="W1498">IF(B1498="","",IFERROR(XLOOKUP(B1498,DATA!$B$4:$B$2103,DATA!$H$4:$H$2103,"",0,1),""))</f>
        <v>CARROCERIA</v>
      </c>
      <c r="X1498" s="47" t="str">
        <f t="shared" si="10"/>
        <v>1-MAXIMA</v>
      </c>
      <c r="Y1498" s="65">
        <f t="shared" si="11"/>
        <v>5240.01498</v>
      </c>
      <c r="Z1498" s="47">
        <f t="shared" si="12"/>
        <v>80130290</v>
      </c>
    </row>
    <row r="1499" ht="15.75" customHeight="1">
      <c r="B1499" s="52">
        <f>IF(DATA!B1499="","",DATA!B1499)</f>
        <v>80130291</v>
      </c>
      <c r="C1499" s="52">
        <f t="array" ref="C1499">IF(B1499="","",IFERROR(XLOOKUP(B1499,DATA!$B$4:$B$2103,DATA!$D$4:$D$2103,"",0,1),""))</f>
        <v>2515</v>
      </c>
      <c r="D1499" s="52" t="str">
        <f t="array" ref="D1499">IF(B1499="","",IFERROR(XLOOKUP(B1499,DATA!$B$4:$B$2103,DATA!$C$4:$C$2103,"",0,1),""))</f>
        <v>PRIMER EPÓXICO PRIME N SEAL REF: 823SM</v>
      </c>
      <c r="E1499" s="52">
        <f t="array" ref="E1499">IF(B1499="","",IFERROR(XLOOKUP(B1499,DATA!$B$4:$B$2103,DATA!$W$4:$W$2103,"",0,1),""))</f>
        <v>900449648</v>
      </c>
      <c r="F1499" s="52" t="str">
        <f t="array" ref="F1499">IF(B1499="","",IFERROR(XLOOKUP(E1499,PROVEEDORES!$A$2:$A$200,PROVEEDORES!$B$2:$B$200,"NO ENCONTRADO",0,1),""))</f>
        <v>SUMILOGISTICA S.A.S.</v>
      </c>
      <c r="G1499" s="52" t="str">
        <f t="array" ref="G1499">IF(B1499="","",IFERROR(XLOOKUP(B1499,DATA!$B$4:$B$2103,DATA!$L$4:$L$2103,"",0,1),""))</f>
        <v>GR</v>
      </c>
      <c r="H1499" s="52">
        <f t="array" ref="H1499">IF(B1499="","",IFERROR(XLOOKUP(B1499,DATA!$B$4:$B$2103,DATA!$E$4:$E$2103,0,0,1),0))</f>
        <v>5550</v>
      </c>
      <c r="I1499" s="53">
        <f t="array" ref="I1499">IF(B1499="","",IFERROR(XLOOKUP(B1499,DATA!$B$4:$B$2103,DATA!$F$4:$F$2103,0,0,1),0))</f>
        <v>35.7</v>
      </c>
      <c r="J1499" s="53">
        <f t="shared" si="1"/>
        <v>198135</v>
      </c>
      <c r="K1499" s="52">
        <f t="array" ref="K1499">IF(B1499="","",IFERROR(XLOOKUP(B1499,DATA!$B$4:$B$2103,DATA!$N$4:$N$2103,0,0,1),0))</f>
        <v>19950</v>
      </c>
      <c r="L1499" s="86">
        <f t="shared" si="2"/>
        <v>54.65753425</v>
      </c>
      <c r="M1499" s="52">
        <f t="array" ref="M1499">IF(B1499="","",IFERROR(XLOOKUP(B1499,DATA!$B$4:$B$2103,DATA!$P$4:$P$2103,0,0,1),0))</f>
        <v>0</v>
      </c>
      <c r="N1499" s="52">
        <f t="shared" si="3"/>
        <v>191</v>
      </c>
      <c r="O1499" s="52">
        <f t="shared" si="4"/>
        <v>574</v>
      </c>
      <c r="P1499" s="52">
        <f t="shared" si="5"/>
        <v>102</v>
      </c>
      <c r="Q1499" s="52" t="str">
        <f t="shared" si="6"/>
        <v>OPTIMO</v>
      </c>
      <c r="R1499" s="52" t="str">
        <f t="shared" si="7"/>
        <v>NIVEL OPTIMO</v>
      </c>
      <c r="S1499" s="52">
        <f t="shared" si="8"/>
        <v>0</v>
      </c>
      <c r="T1499" s="53">
        <f t="shared" si="9"/>
        <v>0</v>
      </c>
      <c r="U1499" s="52" t="str">
        <f t="array" ref="U1499">IF(B1499="","",IFERROR(XLOOKUP(B1499,DATA!$B$4:$B$2103,DATA!$M$4:$M$2103,"",0,1),""))</f>
        <v>A</v>
      </c>
      <c r="V1499" s="52" t="str">
        <f t="array" ref="V1499">IF(B1499="","",IFERROR(XLOOKUP(B1499,DATA!$B$4:$B$2103,DATA!$X$4:$X$2103,"",0,1),""))</f>
        <v>SU01F0101</v>
      </c>
      <c r="W1499" s="52" t="str">
        <f t="array" ref="W1499">IF(B1499="","",IFERROR(XLOOKUP(B1499,DATA!$B$4:$B$2103,DATA!$H$4:$H$2103,"",0,1),""))</f>
        <v>CARROCERIA</v>
      </c>
      <c r="X1499" s="52" t="str">
        <f t="shared" si="10"/>
        <v>2-ALTA</v>
      </c>
      <c r="Y1499" s="87" t="str">
        <f t="shared" si="11"/>
        <v/>
      </c>
      <c r="Z1499" s="52" t="str">
        <f t="shared" si="12"/>
        <v/>
      </c>
    </row>
    <row r="1500" ht="15.75" customHeight="1">
      <c r="B1500" s="47">
        <f>IF(DATA!B1500="","",DATA!B1500)</f>
        <v>80130292</v>
      </c>
      <c r="C1500" s="47">
        <f t="array" ref="C1500">IF(B1500="","",IFERROR(XLOOKUP(B1500,DATA!$B$4:$B$2103,DATA!$D$4:$D$2103,"",0,1),""))</f>
        <v>2516</v>
      </c>
      <c r="D1500" s="47" t="str">
        <f t="array" ref="D1500">IF(B1500="","",IFERROR(XLOOKUP(B1500,DATA!$B$4:$B$2103,DATA!$C$4:$C$2103,"",0,1),""))</f>
        <v>ACTIVADOR PRIME EPÓXICO REF: VG16260</v>
      </c>
      <c r="E1500" s="47">
        <f t="array" ref="E1500">IF(B1500="","",IFERROR(XLOOKUP(B1500,DATA!$B$4:$B$2103,DATA!$W$4:$W$2103,"",0,1),""))</f>
        <v>900449648</v>
      </c>
      <c r="F1500" s="47" t="str">
        <f t="array" ref="F1500">IF(B1500="","",IFERROR(XLOOKUP(E1500,PROVEEDORES!$A$2:$A$200,PROVEEDORES!$B$2:$B$200,"NO ENCONTRADO",0,1),""))</f>
        <v>SUMILOGISTICA S.A.S.</v>
      </c>
      <c r="G1500" s="47" t="str">
        <f t="array" ref="G1500">IF(B1500="","",IFERROR(XLOOKUP(B1500,DATA!$B$4:$B$2103,DATA!$L$4:$L$2103,"",0,1),""))</f>
        <v>GR</v>
      </c>
      <c r="H1500" s="47">
        <f t="array" ref="H1500">IF(B1500="","",IFERROR(XLOOKUP(B1500,DATA!$B$4:$B$2103,DATA!$E$4:$E$2103,0,0,1),0))</f>
        <v>900</v>
      </c>
      <c r="I1500" s="48">
        <f t="array" ref="I1500">IF(B1500="","",IFERROR(XLOOKUP(B1500,DATA!$B$4:$B$2103,DATA!$F$4:$F$2103,0,0,1),0))</f>
        <v>42.84</v>
      </c>
      <c r="J1500" s="48">
        <f t="shared" si="1"/>
        <v>38556</v>
      </c>
      <c r="K1500" s="47">
        <f t="array" ref="K1500">IF(B1500="","",IFERROR(XLOOKUP(B1500,DATA!$B$4:$B$2103,DATA!$N$4:$N$2103,0,0,1),0))</f>
        <v>9144</v>
      </c>
      <c r="L1500" s="85">
        <f t="shared" si="2"/>
        <v>25.05205479</v>
      </c>
      <c r="M1500" s="47">
        <f t="array" ref="M1500">IF(B1500="","",IFERROR(XLOOKUP(B1500,DATA!$B$4:$B$2103,DATA!$P$4:$P$2103,0,0,1),0))</f>
        <v>0</v>
      </c>
      <c r="N1500" s="47">
        <f t="shared" si="3"/>
        <v>88</v>
      </c>
      <c r="O1500" s="47">
        <f t="shared" si="4"/>
        <v>263</v>
      </c>
      <c r="P1500" s="47">
        <f t="shared" si="5"/>
        <v>36</v>
      </c>
      <c r="Q1500" s="47" t="str">
        <f t="shared" si="6"/>
        <v>OPTIMO</v>
      </c>
      <c r="R1500" s="47" t="str">
        <f t="shared" si="7"/>
        <v>NIVEL OPTIMO</v>
      </c>
      <c r="S1500" s="47">
        <f t="shared" si="8"/>
        <v>0</v>
      </c>
      <c r="T1500" s="48">
        <f t="shared" si="9"/>
        <v>0</v>
      </c>
      <c r="U1500" s="47" t="str">
        <f t="array" ref="U1500">IF(B1500="","",IFERROR(XLOOKUP(B1500,DATA!$B$4:$B$2103,DATA!$M$4:$M$2103,"",0,1),""))</f>
        <v>A</v>
      </c>
      <c r="V1500" s="47" t="str">
        <f t="array" ref="V1500">IF(B1500="","",IFERROR(XLOOKUP(B1500,DATA!$B$4:$B$2103,DATA!$X$4:$X$2103,"",0,1),""))</f>
        <v>SU01F0101</v>
      </c>
      <c r="W1500" s="47" t="str">
        <f t="array" ref="W1500">IF(B1500="","",IFERROR(XLOOKUP(B1500,DATA!$B$4:$B$2103,DATA!$H$4:$H$2103,"",0,1),""))</f>
        <v>CARROCERIA</v>
      </c>
      <c r="X1500" s="47" t="str">
        <f t="shared" si="10"/>
        <v>2-ALTA</v>
      </c>
      <c r="Y1500" s="65" t="str">
        <f t="shared" si="11"/>
        <v/>
      </c>
      <c r="Z1500" s="47" t="str">
        <f t="shared" si="12"/>
        <v/>
      </c>
    </row>
    <row r="1501" ht="15.75" customHeight="1">
      <c r="B1501" s="52">
        <f>IF(DATA!B1501="","",DATA!B1501)</f>
        <v>80130293</v>
      </c>
      <c r="C1501" s="52">
        <f t="array" ref="C1501">IF(B1501="","",IFERROR(XLOOKUP(B1501,DATA!$B$4:$B$2103,DATA!$D$4:$D$2103,"",0,1),""))</f>
        <v>2517</v>
      </c>
      <c r="D1501" s="52" t="str">
        <f t="array" ref="D1501">IF(B1501="","",IFERROR(XLOOKUP(B1501,DATA!$B$4:$B$2103,DATA!$C$4:$C$2103,"",0,1),""))</f>
        <v>PROMOTOR DE ADHERENCIA REF: 222 AXALTA</v>
      </c>
      <c r="E1501" s="52">
        <f t="array" ref="E1501">IF(B1501="","",IFERROR(XLOOKUP(B1501,DATA!$B$4:$B$2103,DATA!$W$4:$W$2103,"",0,1),""))</f>
        <v>900449648</v>
      </c>
      <c r="F1501" s="52" t="str">
        <f t="array" ref="F1501">IF(B1501="","",IFERROR(XLOOKUP(E1501,PROVEEDORES!$A$2:$A$200,PROVEEDORES!$B$2:$B$200,"NO ENCONTRADO",0,1),""))</f>
        <v>SUMILOGISTICA S.A.S.</v>
      </c>
      <c r="G1501" s="52" t="str">
        <f t="array" ref="G1501">IF(B1501="","",IFERROR(XLOOKUP(B1501,DATA!$B$4:$B$2103,DATA!$L$4:$L$2103,"",0,1),""))</f>
        <v>GR</v>
      </c>
      <c r="H1501" s="52">
        <f t="array" ref="H1501">IF(B1501="","",IFERROR(XLOOKUP(B1501,DATA!$B$4:$B$2103,DATA!$E$4:$E$2103,0,0,1),0))</f>
        <v>1786</v>
      </c>
      <c r="I1501" s="53">
        <f t="array" ref="I1501">IF(B1501="","",IFERROR(XLOOKUP(B1501,DATA!$B$4:$B$2103,DATA!$F$4:$F$2103,0,0,1),0))</f>
        <v>96.76979</v>
      </c>
      <c r="J1501" s="53">
        <f t="shared" si="1"/>
        <v>172830.8449</v>
      </c>
      <c r="K1501" s="52">
        <f t="array" ref="K1501">IF(B1501="","",IFERROR(XLOOKUP(B1501,DATA!$B$4:$B$2103,DATA!$N$4:$N$2103,0,0,1),0))</f>
        <v>1672</v>
      </c>
      <c r="L1501" s="86">
        <f t="shared" si="2"/>
        <v>4.580821918</v>
      </c>
      <c r="M1501" s="52">
        <f t="array" ref="M1501">IF(B1501="","",IFERROR(XLOOKUP(B1501,DATA!$B$4:$B$2103,DATA!$P$4:$P$2103,0,0,1),0))</f>
        <v>0</v>
      </c>
      <c r="N1501" s="52">
        <f t="shared" si="3"/>
        <v>16</v>
      </c>
      <c r="O1501" s="52">
        <f t="shared" si="4"/>
        <v>48</v>
      </c>
      <c r="P1501" s="52">
        <f t="shared" si="5"/>
        <v>390</v>
      </c>
      <c r="Q1501" s="52" t="str">
        <f t="shared" si="6"/>
        <v>EXCESO</v>
      </c>
      <c r="R1501" s="52" t="str">
        <f t="shared" si="7"/>
        <v>EVALUAR REDUCCION</v>
      </c>
      <c r="S1501" s="52">
        <f t="shared" si="8"/>
        <v>0</v>
      </c>
      <c r="T1501" s="53">
        <f t="shared" si="9"/>
        <v>0</v>
      </c>
      <c r="U1501" s="52" t="str">
        <f t="array" ref="U1501">IF(B1501="","",IFERROR(XLOOKUP(B1501,DATA!$B$4:$B$2103,DATA!$M$4:$M$2103,"",0,1),""))</f>
        <v>A</v>
      </c>
      <c r="V1501" s="52" t="str">
        <f t="array" ref="V1501">IF(B1501="","",IFERROR(XLOOKUP(B1501,DATA!$B$4:$B$2103,DATA!$X$4:$X$2103,"",0,1),""))</f>
        <v>SU01F0102</v>
      </c>
      <c r="W1501" s="52" t="str">
        <f t="array" ref="W1501">IF(B1501="","",IFERROR(XLOOKUP(B1501,DATA!$B$4:$B$2103,DATA!$H$4:$H$2103,"",0,1),""))</f>
        <v>CARROCERIA</v>
      </c>
      <c r="X1501" s="52" t="str">
        <f t="shared" si="10"/>
        <v>2-ALTA</v>
      </c>
      <c r="Y1501" s="87" t="str">
        <f t="shared" si="11"/>
        <v/>
      </c>
      <c r="Z1501" s="52" t="str">
        <f t="shared" si="12"/>
        <v/>
      </c>
    </row>
    <row r="1502" ht="15.75" customHeight="1">
      <c r="B1502" s="47">
        <f>IF(DATA!B1502="","",DATA!B1502)</f>
        <v>80130294</v>
      </c>
      <c r="C1502" s="47">
        <f t="array" ref="C1502">IF(B1502="","",IFERROR(XLOOKUP(B1502,DATA!$B$4:$B$2103,DATA!$D$4:$D$2103,"",0,1),""))</f>
        <v>2518</v>
      </c>
      <c r="D1502" s="47" t="str">
        <f t="array" ref="D1502">IF(B1502="","",IFERROR(XLOOKUP(B1502,DATA!$B$4:$B$2103,DATA!$C$4:$C$2103,"",0,1),""))</f>
        <v>ACABADO UNIFORMADOR REF: 7601 AXALTA</v>
      </c>
      <c r="E1502" s="47">
        <f t="array" ref="E1502">IF(B1502="","",IFERROR(XLOOKUP(B1502,DATA!$B$4:$B$2103,DATA!$W$4:$W$2103,"",0,1),""))</f>
        <v>900449648</v>
      </c>
      <c r="F1502" s="47" t="str">
        <f t="array" ref="F1502">IF(B1502="","",IFERROR(XLOOKUP(E1502,PROVEEDORES!$A$2:$A$200,PROVEEDORES!$B$2:$B$200,"NO ENCONTRADO",0,1),""))</f>
        <v>SUMILOGISTICA S.A.S.</v>
      </c>
      <c r="G1502" s="47" t="str">
        <f t="array" ref="G1502">IF(B1502="","",IFERROR(XLOOKUP(B1502,DATA!$B$4:$B$2103,DATA!$L$4:$L$2103,"",0,1),""))</f>
        <v>GR</v>
      </c>
      <c r="H1502" s="47">
        <f t="array" ref="H1502">IF(B1502="","",IFERROR(XLOOKUP(B1502,DATA!$B$4:$B$2103,DATA!$E$4:$E$2103,0,0,1),0))</f>
        <v>3458.5</v>
      </c>
      <c r="I1502" s="48">
        <f t="array" ref="I1502">IF(B1502="","",IFERROR(XLOOKUP(B1502,DATA!$B$4:$B$2103,DATA!$F$4:$F$2103,0,0,1),0))</f>
        <v>140.6946</v>
      </c>
      <c r="J1502" s="48">
        <f t="shared" si="1"/>
        <v>486592.2741</v>
      </c>
      <c r="K1502" s="47">
        <f t="array" ref="K1502">IF(B1502="","",IFERROR(XLOOKUP(B1502,DATA!$B$4:$B$2103,DATA!$N$4:$N$2103,0,0,1),0))</f>
        <v>84487.5</v>
      </c>
      <c r="L1502" s="85">
        <f t="shared" si="2"/>
        <v>231.4726027</v>
      </c>
      <c r="M1502" s="47">
        <f t="array" ref="M1502">IF(B1502="","",IFERROR(XLOOKUP(B1502,DATA!$B$4:$B$2103,DATA!$P$4:$P$2103,0,0,1),0))</f>
        <v>0</v>
      </c>
      <c r="N1502" s="47">
        <f t="shared" si="3"/>
        <v>810</v>
      </c>
      <c r="O1502" s="47">
        <f t="shared" si="4"/>
        <v>2430</v>
      </c>
      <c r="P1502" s="47">
        <f t="shared" si="5"/>
        <v>15</v>
      </c>
      <c r="Q1502" s="47" t="str">
        <f t="shared" si="6"/>
        <v>PRECAUCION</v>
      </c>
      <c r="R1502" s="47" t="str">
        <f t="shared" si="7"/>
        <v>MONITOREAR 48H</v>
      </c>
      <c r="S1502" s="47">
        <f t="shared" si="8"/>
        <v>0</v>
      </c>
      <c r="T1502" s="48">
        <f t="shared" si="9"/>
        <v>0</v>
      </c>
      <c r="U1502" s="47" t="str">
        <f t="array" ref="U1502">IF(B1502="","",IFERROR(XLOOKUP(B1502,DATA!$B$4:$B$2103,DATA!$M$4:$M$2103,"",0,1),""))</f>
        <v>A</v>
      </c>
      <c r="V1502" s="47" t="str">
        <f t="array" ref="V1502">IF(B1502="","",IFERROR(XLOOKUP(B1502,DATA!$B$4:$B$2103,DATA!$X$4:$X$2103,"",0,1),""))</f>
        <v>SU01F0102</v>
      </c>
      <c r="W1502" s="47" t="str">
        <f t="array" ref="W1502">IF(B1502="","",IFERROR(XLOOKUP(B1502,DATA!$B$4:$B$2103,DATA!$H$4:$H$2103,"",0,1),""))</f>
        <v>CARROCERIA</v>
      </c>
      <c r="X1502" s="47" t="str">
        <f t="shared" si="10"/>
        <v>2-ALTA</v>
      </c>
      <c r="Y1502" s="65" t="str">
        <f t="shared" si="11"/>
        <v/>
      </c>
      <c r="Z1502" s="47" t="str">
        <f t="shared" si="12"/>
        <v/>
      </c>
    </row>
    <row r="1503" ht="15.75" customHeight="1">
      <c r="B1503" s="52">
        <f>IF(DATA!B1503="","",DATA!B1503)</f>
        <v>80130295</v>
      </c>
      <c r="C1503" s="52">
        <f t="array" ref="C1503">IF(B1503="","",IFERROR(XLOOKUP(B1503,DATA!$B$4:$B$2103,DATA!$D$4:$D$2103,"",0,1),""))</f>
        <v>98240004</v>
      </c>
      <c r="D1503" s="52" t="str">
        <f t="array" ref="D1503">IF(B1503="","",IFERROR(XLOOKUP(B1503,DATA!$B$4:$B$2103,DATA!$C$4:$C$2103,"",0,1),""))</f>
        <v>SEGURO PICAPORTE ENGANCHE RAPIDO</v>
      </c>
      <c r="E1503" s="52">
        <f t="array" ref="E1503">IF(B1503="","",IFERROR(XLOOKUP(B1503,DATA!$B$4:$B$2103,DATA!$W$4:$W$2103,"",0,1),""))</f>
        <v>900603232</v>
      </c>
      <c r="F1503" s="52" t="str">
        <f t="array" ref="F1503">IF(B1503="","",IFERROR(XLOOKUP(E1503,PROVEEDORES!$A$2:$A$200,PROVEEDORES!$B$2:$B$200,"NO ENCONTRADO",0,1),""))</f>
        <v>COMERCIALIZADORA DE AUTOPARTES E INDUSTRIAL UNIVERSAL SAS</v>
      </c>
      <c r="G1503" s="52" t="str">
        <f t="array" ref="G1503">IF(B1503="","",IFERROR(XLOOKUP(B1503,DATA!$B$4:$B$2103,DATA!$L$4:$L$2103,"",0,1),""))</f>
        <v>UND</v>
      </c>
      <c r="H1503" s="52">
        <f t="array" ref="H1503">IF(B1503="","",IFERROR(XLOOKUP(B1503,DATA!$B$4:$B$2103,DATA!$E$4:$E$2103,0,0,1),0))</f>
        <v>3</v>
      </c>
      <c r="I1503" s="53">
        <f t="array" ref="I1503">IF(B1503="","",IFERROR(XLOOKUP(B1503,DATA!$B$4:$B$2103,DATA!$F$4:$F$2103,0,0,1),0))</f>
        <v>6664</v>
      </c>
      <c r="J1503" s="53">
        <f t="shared" si="1"/>
        <v>19992</v>
      </c>
      <c r="K1503" s="52">
        <f t="array" ref="K1503">IF(B1503="","",IFERROR(XLOOKUP(B1503,DATA!$B$4:$B$2103,DATA!$N$4:$N$2103,0,0,1),0))</f>
        <v>51</v>
      </c>
      <c r="L1503" s="86">
        <f t="shared" si="2"/>
        <v>0.1397260274</v>
      </c>
      <c r="M1503" s="52">
        <f t="array" ref="M1503">IF(B1503="","",IFERROR(XLOOKUP(B1503,DATA!$B$4:$B$2103,DATA!$P$4:$P$2103,0,0,1),0))</f>
        <v>0</v>
      </c>
      <c r="N1503" s="52">
        <f t="shared" si="3"/>
        <v>0</v>
      </c>
      <c r="O1503" s="52">
        <f t="shared" si="4"/>
        <v>1</v>
      </c>
      <c r="P1503" s="52">
        <f t="shared" si="5"/>
        <v>21</v>
      </c>
      <c r="Q1503" s="52" t="str">
        <f t="shared" si="6"/>
        <v>OPTIMO</v>
      </c>
      <c r="R1503" s="52" t="str">
        <f t="shared" si="7"/>
        <v>NIVEL OPTIMO</v>
      </c>
      <c r="S1503" s="52">
        <f t="shared" si="8"/>
        <v>0</v>
      </c>
      <c r="T1503" s="53">
        <f t="shared" si="9"/>
        <v>0</v>
      </c>
      <c r="U1503" s="52" t="str">
        <f t="array" ref="U1503">IF(B1503="","",IFERROR(XLOOKUP(B1503,DATA!$B$4:$B$2103,DATA!$M$4:$M$2103,"",0,1),""))</f>
        <v>A</v>
      </c>
      <c r="V1503" s="52" t="str">
        <f t="array" ref="V1503">IF(B1503="","",IFERROR(XLOOKUP(B1503,DATA!$B$4:$B$2103,DATA!$X$4:$X$2103,"",0,1),""))</f>
        <v>SU01D0303</v>
      </c>
      <c r="W1503" s="52" t="str">
        <f t="array" ref="W1503">IF(B1503="","",IFERROR(XLOOKUP(B1503,DATA!$B$4:$B$2103,DATA!$H$4:$H$2103,"",0,1),""))</f>
        <v>CARROCERIA</v>
      </c>
      <c r="X1503" s="52" t="str">
        <f t="shared" si="10"/>
        <v>2-ALTA</v>
      </c>
      <c r="Y1503" s="87" t="str">
        <f t="shared" si="11"/>
        <v/>
      </c>
      <c r="Z1503" s="52" t="str">
        <f t="shared" si="12"/>
        <v/>
      </c>
    </row>
    <row r="1504" ht="15.75" customHeight="1">
      <c r="B1504" s="47">
        <f>IF(DATA!B1504="","",DATA!B1504)</f>
        <v>80130296</v>
      </c>
      <c r="C1504" s="47" t="str">
        <f t="array" ref="C1504">IF(B1504="","",IFERROR(XLOOKUP(B1504,DATA!$B$4:$B$2103,DATA!$D$4:$D$2103,"",0,1),""))</f>
        <v/>
      </c>
      <c r="D1504" s="47" t="str">
        <f t="array" ref="D1504">IF(B1504="","",IFERROR(XLOOKUP(B1504,DATA!$B$4:$B$2103,DATA!$C$4:$C$2103,"",0,1),""))</f>
        <v>LAMINA PROTECTOR CATALIZADOR</v>
      </c>
      <c r="E1504" s="47">
        <f t="array" ref="E1504">IF(B1504="","",IFERROR(XLOOKUP(B1504,DATA!$B$4:$B$2103,DATA!$W$4:$W$2103,"",0,1),""))</f>
        <v>901535375</v>
      </c>
      <c r="F1504" s="47" t="str">
        <f t="array" ref="F1504">IF(B1504="","",IFERROR(XLOOKUP(E1504,PROVEEDORES!$A$2:$A$200,PROVEEDORES!$B$2:$B$200,"NO ENCONTRADO",0,1),""))</f>
        <v>GLOBAL GREEN AMERICAS COLOMBIA SAS</v>
      </c>
      <c r="G1504" s="47" t="str">
        <f t="array" ref="G1504">IF(B1504="","",IFERROR(XLOOKUP(B1504,DATA!$B$4:$B$2103,DATA!$L$4:$L$2103,"",0,1),""))</f>
        <v>UND</v>
      </c>
      <c r="H1504" s="47">
        <f t="array" ref="H1504">IF(B1504="","",IFERROR(XLOOKUP(B1504,DATA!$B$4:$B$2103,DATA!$E$4:$E$2103,0,0,1),0))</f>
        <v>1</v>
      </c>
      <c r="I1504" s="48">
        <f t="array" ref="I1504">IF(B1504="","",IFERROR(XLOOKUP(B1504,DATA!$B$4:$B$2103,DATA!$F$4:$F$2103,0,0,1),0))</f>
        <v>416500</v>
      </c>
      <c r="J1504" s="48">
        <f t="shared" si="1"/>
        <v>416500</v>
      </c>
      <c r="K1504" s="47">
        <f t="array" ref="K1504">IF(B1504="","",IFERROR(XLOOKUP(B1504,DATA!$B$4:$B$2103,DATA!$N$4:$N$2103,0,0,1),0))</f>
        <v>14</v>
      </c>
      <c r="L1504" s="85">
        <f t="shared" si="2"/>
        <v>0.03835616438</v>
      </c>
      <c r="M1504" s="47">
        <f t="array" ref="M1504">IF(B1504="","",IFERROR(XLOOKUP(B1504,DATA!$B$4:$B$2103,DATA!$P$4:$P$2103,0,0,1),0))</f>
        <v>0</v>
      </c>
      <c r="N1504" s="47">
        <f t="shared" si="3"/>
        <v>0</v>
      </c>
      <c r="O1504" s="47">
        <f t="shared" si="4"/>
        <v>0</v>
      </c>
      <c r="P1504" s="47">
        <f t="shared" si="5"/>
        <v>26</v>
      </c>
      <c r="Q1504" s="47" t="str">
        <f t="shared" si="6"/>
        <v>OPTIMO</v>
      </c>
      <c r="R1504" s="47" t="str">
        <f t="shared" si="7"/>
        <v>NIVEL OPTIMO</v>
      </c>
      <c r="S1504" s="47">
        <f t="shared" si="8"/>
        <v>0</v>
      </c>
      <c r="T1504" s="48">
        <f t="shared" si="9"/>
        <v>0</v>
      </c>
      <c r="U1504" s="47" t="str">
        <f t="array" ref="U1504">IF(B1504="","",IFERROR(XLOOKUP(B1504,DATA!$B$4:$B$2103,DATA!$M$4:$M$2103,"",0,1),""))</f>
        <v>C</v>
      </c>
      <c r="V1504" s="47" t="str">
        <f t="array" ref="V1504">IF(B1504="","",IFERROR(XLOOKUP(B1504,DATA!$B$4:$B$2103,DATA!$X$4:$X$2103,"",0,1),""))</f>
        <v>CO-AREA 1</v>
      </c>
      <c r="W1504" s="47" t="str">
        <f t="array" ref="W1504">IF(B1504="","",IFERROR(XLOOKUP(B1504,DATA!$B$4:$B$2103,DATA!$H$4:$H$2103,"",0,1),""))</f>
        <v>CARROCERIA</v>
      </c>
      <c r="X1504" s="47" t="str">
        <f t="shared" si="10"/>
        <v>4-BAJA</v>
      </c>
      <c r="Y1504" s="65" t="str">
        <f t="shared" si="11"/>
        <v/>
      </c>
      <c r="Z1504" s="47" t="str">
        <f t="shared" si="12"/>
        <v/>
      </c>
    </row>
    <row r="1505" ht="15.75" customHeight="1">
      <c r="B1505" s="52">
        <f>IF(DATA!B1505="","",DATA!B1505)</f>
        <v>80130297</v>
      </c>
      <c r="C1505" s="52">
        <f t="array" ref="C1505">IF(B1505="","",IFERROR(XLOOKUP(B1505,DATA!$B$4:$B$2103,DATA!$D$4:$D$2103,"",0,1),""))</f>
        <v>2519</v>
      </c>
      <c r="D1505" s="52" t="str">
        <f t="array" ref="D1505">IF(B1505="","",IFERROR(XLOOKUP(B1505,DATA!$B$4:$B$2103,DATA!$C$4:$C$2103,"",0,1),""))</f>
        <v>LIJA CIRCULAR DE 5" PARA DESVASTE DE VIDRIO GRANO 320</v>
      </c>
      <c r="E1505" s="52">
        <f t="array" ref="E1505">IF(B1505="","",IFERROR(XLOOKUP(B1505,DATA!$B$4:$B$2103,DATA!$W$4:$W$2103,"",0,1),""))</f>
        <v>900449648</v>
      </c>
      <c r="F1505" s="52" t="str">
        <f t="array" ref="F1505">IF(B1505="","",IFERROR(XLOOKUP(E1505,PROVEEDORES!$A$2:$A$200,PROVEEDORES!$B$2:$B$200,"NO ENCONTRADO",0,1),""))</f>
        <v>SUMILOGISTICA S.A.S.</v>
      </c>
      <c r="G1505" s="52" t="str">
        <f t="array" ref="G1505">IF(B1505="","",IFERROR(XLOOKUP(B1505,DATA!$B$4:$B$2103,DATA!$L$4:$L$2103,"",0,1),""))</f>
        <v>UND</v>
      </c>
      <c r="H1505" s="52">
        <f t="array" ref="H1505">IF(B1505="","",IFERROR(XLOOKUP(B1505,DATA!$B$4:$B$2103,DATA!$E$4:$E$2103,0,0,1),0))</f>
        <v>9</v>
      </c>
      <c r="I1505" s="53">
        <f t="array" ref="I1505">IF(B1505="","",IFERROR(XLOOKUP(B1505,DATA!$B$4:$B$2103,DATA!$F$4:$F$2103,0,0,1),0))</f>
        <v>3873.45</v>
      </c>
      <c r="J1505" s="53">
        <f t="shared" si="1"/>
        <v>34861.05</v>
      </c>
      <c r="K1505" s="52">
        <f t="array" ref="K1505">IF(B1505="","",IFERROR(XLOOKUP(B1505,DATA!$B$4:$B$2103,DATA!$N$4:$N$2103,0,0,1),0))</f>
        <v>33</v>
      </c>
      <c r="L1505" s="86">
        <f t="shared" si="2"/>
        <v>0.0904109589</v>
      </c>
      <c r="M1505" s="52">
        <f t="array" ref="M1505">IF(B1505="","",IFERROR(XLOOKUP(B1505,DATA!$B$4:$B$2103,DATA!$P$4:$P$2103,0,0,1),0))</f>
        <v>0</v>
      </c>
      <c r="N1505" s="52">
        <f t="shared" si="3"/>
        <v>0</v>
      </c>
      <c r="O1505" s="52">
        <f t="shared" si="4"/>
        <v>1</v>
      </c>
      <c r="P1505" s="52">
        <f t="shared" si="5"/>
        <v>100</v>
      </c>
      <c r="Q1505" s="52" t="str">
        <f t="shared" si="6"/>
        <v>OPTIMO</v>
      </c>
      <c r="R1505" s="52" t="str">
        <f t="shared" si="7"/>
        <v>NIVEL OPTIMO</v>
      </c>
      <c r="S1505" s="52">
        <f t="shared" si="8"/>
        <v>0</v>
      </c>
      <c r="T1505" s="53">
        <f t="shared" si="9"/>
        <v>0</v>
      </c>
      <c r="U1505" s="52" t="str">
        <f t="array" ref="U1505">IF(B1505="","",IFERROR(XLOOKUP(B1505,DATA!$B$4:$B$2103,DATA!$M$4:$M$2103,"",0,1),""))</f>
        <v>A</v>
      </c>
      <c r="V1505" s="52" t="str">
        <f t="array" ref="V1505">IF(B1505="","",IFERROR(XLOOKUP(B1505,DATA!$B$4:$B$2103,DATA!$X$4:$X$2103,"",0,1),""))</f>
        <v>SU01F0103</v>
      </c>
      <c r="W1505" s="52" t="str">
        <f t="array" ref="W1505">IF(B1505="","",IFERROR(XLOOKUP(B1505,DATA!$B$4:$B$2103,DATA!$H$4:$H$2103,"",0,1),""))</f>
        <v>CARROCERIA</v>
      </c>
      <c r="X1505" s="52" t="str">
        <f t="shared" si="10"/>
        <v>2-ALTA</v>
      </c>
      <c r="Y1505" s="87" t="str">
        <f t="shared" si="11"/>
        <v/>
      </c>
      <c r="Z1505" s="52" t="str">
        <f t="shared" si="12"/>
        <v/>
      </c>
    </row>
    <row r="1506" ht="15.75" customHeight="1">
      <c r="B1506" s="47">
        <f>IF(DATA!B1506="","",DATA!B1506)</f>
        <v>80130298</v>
      </c>
      <c r="C1506" s="47" t="str">
        <f t="array" ref="C1506">IF(B1506="","",IFERROR(XLOOKUP(B1506,DATA!$B$4:$B$2103,DATA!$D$4:$D$2103,"",0,1),""))</f>
        <v>SERSUP113</v>
      </c>
      <c r="D1506" s="47" t="str">
        <f t="array" ref="D1506">IF(B1506="","",IFERROR(XLOOKUP(B1506,DATA!$B$4:$B$2103,DATA!$C$4:$C$2103,"",0,1),""))</f>
        <v>LAMINA GALVANIZADA CALIBRE 14 1,22*2,44</v>
      </c>
      <c r="E1506" s="47">
        <f t="array" ref="E1506">IF(B1506="","",IFERROR(XLOOKUP(B1506,DATA!$B$4:$B$2103,DATA!$W$4:$W$2103,"",0,1),""))</f>
        <v>901327111</v>
      </c>
      <c r="F1506" s="47" t="str">
        <f t="array" ref="F1506">IF(B1506="","",IFERROR(XLOOKUP(E1506,PROVEEDORES!$A$2:$A$200,PROVEEDORES!$B$2:$B$200,"NO ENCONTRADO",0,1),""))</f>
        <v>TORNOHIMEC SAS</v>
      </c>
      <c r="G1506" s="47" t="str">
        <f t="array" ref="G1506">IF(B1506="","",IFERROR(XLOOKUP(B1506,DATA!$B$4:$B$2103,DATA!$L$4:$L$2103,"",0,1),""))</f>
        <v>UND</v>
      </c>
      <c r="H1506" s="47">
        <f t="array" ref="H1506">IF(B1506="","",IFERROR(XLOOKUP(B1506,DATA!$B$4:$B$2103,DATA!$E$4:$E$2103,0,0,1),0))</f>
        <v>0</v>
      </c>
      <c r="I1506" s="48">
        <f t="array" ref="I1506">IF(B1506="","",IFERROR(XLOOKUP(B1506,DATA!$B$4:$B$2103,DATA!$F$4:$F$2103,0,0,1),0))</f>
        <v>404600</v>
      </c>
      <c r="J1506" s="48">
        <f t="shared" si="1"/>
        <v>0</v>
      </c>
      <c r="K1506" s="47">
        <f t="array" ref="K1506">IF(B1506="","",IFERROR(XLOOKUP(B1506,DATA!$B$4:$B$2103,DATA!$N$4:$N$2103,0,0,1),0))</f>
        <v>36</v>
      </c>
      <c r="L1506" s="85">
        <f t="shared" si="2"/>
        <v>0.09863013699</v>
      </c>
      <c r="M1506" s="47">
        <f t="array" ref="M1506">IF(B1506="","",IFERROR(XLOOKUP(B1506,DATA!$B$4:$B$2103,DATA!$P$4:$P$2103,0,0,1),0))</f>
        <v>0</v>
      </c>
      <c r="N1506" s="47">
        <f t="shared" si="3"/>
        <v>0</v>
      </c>
      <c r="O1506" s="47">
        <f t="shared" si="4"/>
        <v>1</v>
      </c>
      <c r="P1506" s="47">
        <f t="shared" si="5"/>
        <v>0</v>
      </c>
      <c r="Q1506" s="47" t="str">
        <f t="shared" si="6"/>
        <v>CRITICO</v>
      </c>
      <c r="R1506" s="47" t="str">
        <f t="shared" si="7"/>
        <v>PEDIR INMEDIATAMENTE</v>
      </c>
      <c r="S1506" s="47">
        <f t="shared" si="8"/>
        <v>1</v>
      </c>
      <c r="T1506" s="48">
        <f t="shared" si="9"/>
        <v>404600</v>
      </c>
      <c r="U1506" s="47" t="str">
        <f t="array" ref="U1506">IF(B1506="","",IFERROR(XLOOKUP(B1506,DATA!$B$4:$B$2103,DATA!$M$4:$M$2103,"",0,1),""))</f>
        <v>A</v>
      </c>
      <c r="V1506" s="47" t="str">
        <f t="array" ref="V1506">IF(B1506="","",IFERROR(XLOOKUP(B1506,DATA!$B$4:$B$2103,DATA!$X$4:$X$2103,"",0,1),""))</f>
        <v>CO-AREA 1</v>
      </c>
      <c r="W1506" s="47" t="str">
        <f t="array" ref="W1506">IF(B1506="","",IFERROR(XLOOKUP(B1506,DATA!$B$4:$B$2103,DATA!$H$4:$H$2103,"",0,1),""))</f>
        <v>CARROCERIA</v>
      </c>
      <c r="X1506" s="47" t="str">
        <f t="shared" si="10"/>
        <v>1-MAXIMA</v>
      </c>
      <c r="Y1506" s="65">
        <f t="shared" si="11"/>
        <v>36.01506</v>
      </c>
      <c r="Z1506" s="47">
        <f t="shared" si="12"/>
        <v>80130298</v>
      </c>
    </row>
    <row r="1507" ht="15.75" customHeight="1">
      <c r="B1507" s="52">
        <f>IF(DATA!B1507="","",DATA!B1507)</f>
        <v>80130299</v>
      </c>
      <c r="C1507" s="52" t="str">
        <f t="array" ref="C1507">IF(B1507="","",IFERROR(XLOOKUP(B1507,DATA!$B$4:$B$2103,DATA!$D$4:$D$2103,"",0,1),""))</f>
        <v/>
      </c>
      <c r="D1507" s="52" t="str">
        <f t="array" ref="D1507">IF(B1507="","",IFERROR(XLOOKUP(B1507,DATA!$B$4:$B$2103,DATA!$C$4:$C$2103,"",0,1),""))</f>
        <v>ALCOHOL INDUSTRIAL</v>
      </c>
      <c r="E1507" s="52">
        <f t="array" ref="E1507">IF(B1507="","",IFERROR(XLOOKUP(B1507,DATA!$B$4:$B$2103,DATA!$W$4:$W$2103,"",0,1),""))</f>
        <v>900695767</v>
      </c>
      <c r="F1507" s="52" t="str">
        <f t="array" ref="F1507">IF(B1507="","",IFERROR(XLOOKUP(E1507,PROVEEDORES!$A$2:$A$200,PROVEEDORES!$B$2:$B$200,"NO ENCONTRADO",0,1),""))</f>
        <v>SOLUCIONES INDUSTRIALES ELECTRORED SIE S.A.S.</v>
      </c>
      <c r="G1507" s="52" t="str">
        <f t="array" ref="G1507">IF(B1507="","",IFERROR(XLOOKUP(B1507,DATA!$B$4:$B$2103,DATA!$L$4:$L$2103,"",0,1),""))</f>
        <v>GL</v>
      </c>
      <c r="H1507" s="52">
        <f t="array" ref="H1507">IF(B1507="","",IFERROR(XLOOKUP(B1507,DATA!$B$4:$B$2103,DATA!$E$4:$E$2103,0,0,1),0))</f>
        <v>9</v>
      </c>
      <c r="I1507" s="53">
        <f t="array" ref="I1507">IF(B1507="","",IFERROR(XLOOKUP(B1507,DATA!$B$4:$B$2103,DATA!$F$4:$F$2103,0,0,1),0))</f>
        <v>45220</v>
      </c>
      <c r="J1507" s="53">
        <f t="shared" si="1"/>
        <v>406980</v>
      </c>
      <c r="K1507" s="52">
        <f t="array" ref="K1507">IF(B1507="","",IFERROR(XLOOKUP(B1507,DATA!$B$4:$B$2103,DATA!$N$4:$N$2103,0,0,1),0))</f>
        <v>1</v>
      </c>
      <c r="L1507" s="86">
        <f t="shared" si="2"/>
        <v>0.002739726027</v>
      </c>
      <c r="M1507" s="52">
        <f t="array" ref="M1507">IF(B1507="","",IFERROR(XLOOKUP(B1507,DATA!$B$4:$B$2103,DATA!$P$4:$P$2103,0,0,1),0))</f>
        <v>0</v>
      </c>
      <c r="N1507" s="52">
        <f t="shared" si="3"/>
        <v>0</v>
      </c>
      <c r="O1507" s="52">
        <f t="shared" si="4"/>
        <v>0</v>
      </c>
      <c r="P1507" s="52">
        <f t="shared" si="5"/>
        <v>3285</v>
      </c>
      <c r="Q1507" s="52" t="str">
        <f t="shared" si="6"/>
        <v>EXCESO</v>
      </c>
      <c r="R1507" s="52" t="str">
        <f t="shared" si="7"/>
        <v>EVALUAR REDUCCION</v>
      </c>
      <c r="S1507" s="52">
        <f t="shared" si="8"/>
        <v>0</v>
      </c>
      <c r="T1507" s="53">
        <f t="shared" si="9"/>
        <v>0</v>
      </c>
      <c r="U1507" s="52" t="str">
        <f t="array" ref="U1507">IF(B1507="","",IFERROR(XLOOKUP(B1507,DATA!$B$4:$B$2103,DATA!$M$4:$M$2103,"",0,1),""))</f>
        <v>A</v>
      </c>
      <c r="V1507" s="52" t="str">
        <f t="array" ref="V1507">IF(B1507="","",IFERROR(XLOOKUP(B1507,DATA!$B$4:$B$2103,DATA!$X$4:$X$2103,"",0,1),""))</f>
        <v>SU01F0101</v>
      </c>
      <c r="W1507" s="52" t="str">
        <f t="array" ref="W1507">IF(B1507="","",IFERROR(XLOOKUP(B1507,DATA!$B$4:$B$2103,DATA!$H$4:$H$2103,"",0,1),""))</f>
        <v>CARROCERIA</v>
      </c>
      <c r="X1507" s="52" t="str">
        <f t="shared" si="10"/>
        <v>2-ALTA</v>
      </c>
      <c r="Y1507" s="87" t="str">
        <f t="shared" si="11"/>
        <v/>
      </c>
      <c r="Z1507" s="52" t="str">
        <f t="shared" si="12"/>
        <v/>
      </c>
    </row>
    <row r="1508" ht="15.75" customHeight="1">
      <c r="B1508" s="47">
        <f>IF(DATA!B1508="","",DATA!B1508)</f>
        <v>80130300</v>
      </c>
      <c r="C1508" s="47" t="str">
        <f t="array" ref="C1508">IF(B1508="","",IFERROR(XLOOKUP(B1508,DATA!$B$4:$B$2103,DATA!$D$4:$D$2103,"",0,1),""))</f>
        <v/>
      </c>
      <c r="D1508" s="47" t="str">
        <f t="array" ref="D1508">IF(B1508="","",IFERROR(XLOOKUP(B1508,DATA!$B$4:$B$2103,DATA!$C$4:$C$2103,"",0,1),""))</f>
        <v>PERFIL EN U MANTA GALVANIZADO</v>
      </c>
      <c r="E1508" s="47">
        <f t="array" ref="E1508">IF(B1508="","",IFERROR(XLOOKUP(B1508,DATA!$B$4:$B$2103,DATA!$W$4:$W$2103,"",0,1),""))</f>
        <v>900650852</v>
      </c>
      <c r="F1508" s="47" t="str">
        <f t="array" ref="F1508">IF(B1508="","",IFERROR(XLOOKUP(E1508,PROVEEDORES!$A$2:$A$200,PROVEEDORES!$B$2:$B$200,"NO ENCONTRADO",0,1),""))</f>
        <v>LYC SERVITEC SAS</v>
      </c>
      <c r="G1508" s="47" t="str">
        <f t="array" ref="G1508">IF(B1508="","",IFERROR(XLOOKUP(B1508,DATA!$B$4:$B$2103,DATA!$L$4:$L$2103,"",0,1),""))</f>
        <v>UND</v>
      </c>
      <c r="H1508" s="47">
        <f t="array" ref="H1508">IF(B1508="","",IFERROR(XLOOKUP(B1508,DATA!$B$4:$B$2103,DATA!$E$4:$E$2103,0,0,1),0))</f>
        <v>3</v>
      </c>
      <c r="I1508" s="48">
        <f t="array" ref="I1508">IF(B1508="","",IFERROR(XLOOKUP(B1508,DATA!$B$4:$B$2103,DATA!$F$4:$F$2103,0,0,1),0))</f>
        <v>19367.25</v>
      </c>
      <c r="J1508" s="48">
        <f t="shared" si="1"/>
        <v>58101.75</v>
      </c>
      <c r="K1508" s="47">
        <f t="array" ref="K1508">IF(B1508="","",IFERROR(XLOOKUP(B1508,DATA!$B$4:$B$2103,DATA!$N$4:$N$2103,0,0,1),0))</f>
        <v>7</v>
      </c>
      <c r="L1508" s="85">
        <f t="shared" si="2"/>
        <v>0.01917808219</v>
      </c>
      <c r="M1508" s="47">
        <f t="array" ref="M1508">IF(B1508="","",IFERROR(XLOOKUP(B1508,DATA!$B$4:$B$2103,DATA!$P$4:$P$2103,0,0,1),0))</f>
        <v>0</v>
      </c>
      <c r="N1508" s="47">
        <f t="shared" si="3"/>
        <v>0</v>
      </c>
      <c r="O1508" s="47">
        <f t="shared" si="4"/>
        <v>0</v>
      </c>
      <c r="P1508" s="47">
        <f t="shared" si="5"/>
        <v>156</v>
      </c>
      <c r="Q1508" s="47" t="str">
        <f t="shared" si="6"/>
        <v>EXCESO</v>
      </c>
      <c r="R1508" s="47" t="str">
        <f t="shared" si="7"/>
        <v>EVALUAR REDUCCION</v>
      </c>
      <c r="S1508" s="47">
        <f t="shared" si="8"/>
        <v>0</v>
      </c>
      <c r="T1508" s="48">
        <f t="shared" si="9"/>
        <v>0</v>
      </c>
      <c r="U1508" s="47" t="str">
        <f t="array" ref="U1508">IF(B1508="","",IFERROR(XLOOKUP(B1508,DATA!$B$4:$B$2103,DATA!$M$4:$M$2103,"",0,1),""))</f>
        <v>B</v>
      </c>
      <c r="V1508" s="47" t="str">
        <f t="array" ref="V1508">IF(B1508="","",IFERROR(XLOOKUP(B1508,DATA!$B$4:$B$2103,DATA!$X$4:$X$2103,"",0,1),""))</f>
        <v>SU01G0304</v>
      </c>
      <c r="W1508" s="47" t="str">
        <f t="array" ref="W1508">IF(B1508="","",IFERROR(XLOOKUP(B1508,DATA!$B$4:$B$2103,DATA!$H$4:$H$2103,"",0,1),""))</f>
        <v>CARROCERIA</v>
      </c>
      <c r="X1508" s="47" t="str">
        <f t="shared" si="10"/>
        <v>3-MEDIA</v>
      </c>
      <c r="Y1508" s="65" t="str">
        <f t="shared" si="11"/>
        <v/>
      </c>
      <c r="Z1508" s="47" t="str">
        <f t="shared" si="12"/>
        <v/>
      </c>
    </row>
    <row r="1509" ht="15.75" customHeight="1">
      <c r="B1509" s="52">
        <f>IF(DATA!B1509="","",DATA!B1509)</f>
        <v>80130301</v>
      </c>
      <c r="C1509" s="52">
        <f t="array" ref="C1509">IF(B1509="","",IFERROR(XLOOKUP(B1509,DATA!$B$4:$B$2103,DATA!$D$4:$D$2103,"",0,1),""))</f>
        <v>11142992</v>
      </c>
      <c r="D1509" s="52" t="str">
        <f t="array" ref="D1509">IF(B1509="","",IFERROR(XLOOKUP(B1509,DATA!$B$4:$B$2103,DATA!$C$4:$C$2103,"",0,1),""))</f>
        <v>BISAGRA PORTEZUELA</v>
      </c>
      <c r="E1509" s="52">
        <f t="array" ref="E1509">IF(B1509="","",IFERROR(XLOOKUP(B1509,DATA!$B$4:$B$2103,DATA!$W$4:$W$2103,"",0,1),""))</f>
        <v>830092963</v>
      </c>
      <c r="F1509" s="52" t="str">
        <f t="array" ref="F1509">IF(B1509="","",IFERROR(XLOOKUP(E1509,PROVEEDORES!$A$2:$A$200,PROVEEDORES!$B$2:$B$200,"NO ENCONTRADO",0,1),""))</f>
        <v>SUPERPOLO S.A.S</v>
      </c>
      <c r="G1509" s="52" t="str">
        <f t="array" ref="G1509">IF(B1509="","",IFERROR(XLOOKUP(B1509,DATA!$B$4:$B$2103,DATA!$L$4:$L$2103,"",0,1),""))</f>
        <v>UND</v>
      </c>
      <c r="H1509" s="52">
        <f t="array" ref="H1509">IF(B1509="","",IFERROR(XLOOKUP(B1509,DATA!$B$4:$B$2103,DATA!$E$4:$E$2103,0,0,1),0))</f>
        <v>7</v>
      </c>
      <c r="I1509" s="53">
        <f t="array" ref="I1509">IF(B1509="","",IFERROR(XLOOKUP(B1509,DATA!$B$4:$B$2103,DATA!$F$4:$F$2103,0,0,1),0))</f>
        <v>28474.32</v>
      </c>
      <c r="J1509" s="53">
        <f t="shared" si="1"/>
        <v>199320.24</v>
      </c>
      <c r="K1509" s="52">
        <f t="array" ref="K1509">IF(B1509="","",IFERROR(XLOOKUP(B1509,DATA!$B$4:$B$2103,DATA!$N$4:$N$2103,0,0,1),0))</f>
        <v>3</v>
      </c>
      <c r="L1509" s="86">
        <f t="shared" si="2"/>
        <v>0.008219178082</v>
      </c>
      <c r="M1509" s="52">
        <f t="array" ref="M1509">IF(B1509="","",IFERROR(XLOOKUP(B1509,DATA!$B$4:$B$2103,DATA!$P$4:$P$2103,0,0,1),0))</f>
        <v>0</v>
      </c>
      <c r="N1509" s="52">
        <f t="shared" si="3"/>
        <v>0</v>
      </c>
      <c r="O1509" s="52">
        <f t="shared" si="4"/>
        <v>0</v>
      </c>
      <c r="P1509" s="52">
        <f t="shared" si="5"/>
        <v>852</v>
      </c>
      <c r="Q1509" s="52" t="str">
        <f t="shared" si="6"/>
        <v>EXCESO</v>
      </c>
      <c r="R1509" s="52" t="str">
        <f t="shared" si="7"/>
        <v>EVALUAR REDUCCION</v>
      </c>
      <c r="S1509" s="52">
        <f t="shared" si="8"/>
        <v>0</v>
      </c>
      <c r="T1509" s="53">
        <f t="shared" si="9"/>
        <v>0</v>
      </c>
      <c r="U1509" s="52" t="str">
        <f t="array" ref="U1509">IF(B1509="","",IFERROR(XLOOKUP(B1509,DATA!$B$4:$B$2103,DATA!$M$4:$M$2103,"",0,1),""))</f>
        <v>B</v>
      </c>
      <c r="V1509" s="52" t="str">
        <f t="array" ref="V1509">IF(B1509="","",IFERROR(XLOOKUP(B1509,DATA!$B$4:$B$2103,DATA!$X$4:$X$2103,"",0,1),""))</f>
        <v>SU01D0208</v>
      </c>
      <c r="W1509" s="52" t="str">
        <f t="array" ref="W1509">IF(B1509="","",IFERROR(XLOOKUP(B1509,DATA!$B$4:$B$2103,DATA!$H$4:$H$2103,"",0,1),""))</f>
        <v>CARROCERIA</v>
      </c>
      <c r="X1509" s="52" t="str">
        <f t="shared" si="10"/>
        <v>3-MEDIA</v>
      </c>
      <c r="Y1509" s="87" t="str">
        <f t="shared" si="11"/>
        <v/>
      </c>
      <c r="Z1509" s="52" t="str">
        <f t="shared" si="12"/>
        <v/>
      </c>
    </row>
    <row r="1510" ht="15.75" customHeight="1">
      <c r="B1510" s="47">
        <f>IF(DATA!B1510="","",DATA!B1510)</f>
        <v>80130302</v>
      </c>
      <c r="C1510" s="47" t="str">
        <f t="array" ref="C1510">IF(B1510="","",IFERROR(XLOOKUP(B1510,DATA!$B$4:$B$2103,DATA!$D$4:$D$2103,"",0,1),""))</f>
        <v/>
      </c>
      <c r="D1510" s="47" t="str">
        <f t="array" ref="D1510">IF(B1510="","",IFERROR(XLOOKUP(B1510,DATA!$B$4:$B$2103,DATA!$C$4:$C$2103,"",0,1),""))</f>
        <v>GRATA CIRCULAR PARA TALADRO</v>
      </c>
      <c r="E1510" s="47">
        <f t="array" ref="E1510">IF(B1510="","",IFERROR(XLOOKUP(B1510,DATA!$B$4:$B$2103,DATA!$W$4:$W$2103,"",0,1),""))</f>
        <v>830037039</v>
      </c>
      <c r="F1510" s="47" t="str">
        <f t="array" ref="F1510">IF(B1510="","",IFERROR(XLOOKUP(E1510,PROVEEDORES!$A$2:$A$200,PROVEEDORES!$B$2:$B$200,"NO ENCONTRADO",0,1),""))</f>
        <v>FERRETERIA LUIS PENAGOS SAS</v>
      </c>
      <c r="G1510" s="47" t="str">
        <f t="array" ref="G1510">IF(B1510="","",IFERROR(XLOOKUP(B1510,DATA!$B$4:$B$2103,DATA!$L$4:$L$2103,"",0,1),""))</f>
        <v>UND</v>
      </c>
      <c r="H1510" s="47">
        <f t="array" ref="H1510">IF(B1510="","",IFERROR(XLOOKUP(B1510,DATA!$B$4:$B$2103,DATA!$E$4:$E$2103,0,0,1),0))</f>
        <v>7</v>
      </c>
      <c r="I1510" s="48">
        <f t="array" ref="I1510">IF(B1510="","",IFERROR(XLOOKUP(B1510,DATA!$B$4:$B$2103,DATA!$F$4:$F$2103,0,0,1),0))</f>
        <v>11328.8</v>
      </c>
      <c r="J1510" s="48">
        <f t="shared" si="1"/>
        <v>79301.6</v>
      </c>
      <c r="K1510" s="47">
        <f t="array" ref="K1510">IF(B1510="","",IFERROR(XLOOKUP(B1510,DATA!$B$4:$B$2103,DATA!$N$4:$N$2103,0,0,1),0))</f>
        <v>48</v>
      </c>
      <c r="L1510" s="85">
        <f t="shared" si="2"/>
        <v>0.1315068493</v>
      </c>
      <c r="M1510" s="47">
        <f t="array" ref="M1510">IF(B1510="","",IFERROR(XLOOKUP(B1510,DATA!$B$4:$B$2103,DATA!$P$4:$P$2103,0,0,1),0))</f>
        <v>0</v>
      </c>
      <c r="N1510" s="47">
        <f t="shared" si="3"/>
        <v>0</v>
      </c>
      <c r="O1510" s="47">
        <f t="shared" si="4"/>
        <v>1</v>
      </c>
      <c r="P1510" s="47">
        <f t="shared" si="5"/>
        <v>53</v>
      </c>
      <c r="Q1510" s="47" t="str">
        <f t="shared" si="6"/>
        <v>OPTIMO</v>
      </c>
      <c r="R1510" s="47" t="str">
        <f t="shared" si="7"/>
        <v>NIVEL OPTIMO</v>
      </c>
      <c r="S1510" s="47">
        <f t="shared" si="8"/>
        <v>0</v>
      </c>
      <c r="T1510" s="48">
        <f t="shared" si="9"/>
        <v>0</v>
      </c>
      <c r="U1510" s="47" t="str">
        <f t="array" ref="U1510">IF(B1510="","",IFERROR(XLOOKUP(B1510,DATA!$B$4:$B$2103,DATA!$M$4:$M$2103,"",0,1),""))</f>
        <v>A</v>
      </c>
      <c r="V1510" s="47" t="str">
        <f t="array" ref="V1510">IF(B1510="","",IFERROR(XLOOKUP(B1510,DATA!$B$4:$B$2103,DATA!$X$4:$X$2103,"",0,1),""))</f>
        <v>SU01E0304</v>
      </c>
      <c r="W1510" s="47" t="str">
        <f t="array" ref="W1510">IF(B1510="","",IFERROR(XLOOKUP(B1510,DATA!$B$4:$B$2103,DATA!$H$4:$H$2103,"",0,1),""))</f>
        <v>CARROCERIA</v>
      </c>
      <c r="X1510" s="47" t="str">
        <f t="shared" si="10"/>
        <v>2-ALTA</v>
      </c>
      <c r="Y1510" s="65" t="str">
        <f t="shared" si="11"/>
        <v/>
      </c>
      <c r="Z1510" s="47" t="str">
        <f t="shared" si="12"/>
        <v/>
      </c>
    </row>
    <row r="1511" ht="15.75" customHeight="1">
      <c r="B1511" s="52">
        <f>IF(DATA!B1511="","",DATA!B1511)</f>
        <v>80130303</v>
      </c>
      <c r="C1511" s="52" t="str">
        <f t="array" ref="C1511">IF(B1511="","",IFERROR(XLOOKUP(B1511,DATA!$B$4:$B$2103,DATA!$D$4:$D$2103,"",0,1),""))</f>
        <v/>
      </c>
      <c r="D1511" s="52" t="str">
        <f t="array" ref="D1511">IF(B1511="","",IFERROR(XLOOKUP(B1511,DATA!$B$4:$B$2103,DATA!$C$4:$C$2103,"",0,1),""))</f>
        <v>ANGULO 3/4 * 1/8</v>
      </c>
      <c r="E1511" s="52">
        <f t="array" ref="E1511">IF(B1511="","",IFERROR(XLOOKUP(B1511,DATA!$B$4:$B$2103,DATA!$W$4:$W$2103,"",0,1),""))</f>
        <v>901319175</v>
      </c>
      <c r="F1511" s="52" t="str">
        <f t="array" ref="F1511">IF(B1511="","",IFERROR(XLOOKUP(E1511,PROVEEDORES!$A$2:$A$200,PROVEEDORES!$B$2:$B$200,"NO ENCONTRADO",0,1),""))</f>
        <v>SMIDT SUMINISTRO MANTENIMIENTO INDUSTRIAL DE TRANSPORTE SAS</v>
      </c>
      <c r="G1511" s="52" t="str">
        <f t="array" ref="G1511">IF(B1511="","",IFERROR(XLOOKUP(B1511,DATA!$B$4:$B$2103,DATA!$L$4:$L$2103,"",0,1),""))</f>
        <v>M</v>
      </c>
      <c r="H1511" s="52">
        <f t="array" ref="H1511">IF(B1511="","",IFERROR(XLOOKUP(B1511,DATA!$B$4:$B$2103,DATA!$E$4:$E$2103,0,0,1),0))</f>
        <v>0</v>
      </c>
      <c r="I1511" s="53">
        <f t="array" ref="I1511">IF(B1511="","",IFERROR(XLOOKUP(B1511,DATA!$B$4:$B$2103,DATA!$F$4:$F$2103,0,0,1),0))</f>
        <v>11900</v>
      </c>
      <c r="J1511" s="53">
        <f t="shared" si="1"/>
        <v>0</v>
      </c>
      <c r="K1511" s="52">
        <f t="array" ref="K1511">IF(B1511="","",IFERROR(XLOOKUP(B1511,DATA!$B$4:$B$2103,DATA!$N$4:$N$2103,0,0,1),0))</f>
        <v>24</v>
      </c>
      <c r="L1511" s="86">
        <f t="shared" si="2"/>
        <v>0.06575342466</v>
      </c>
      <c r="M1511" s="52">
        <f t="array" ref="M1511">IF(B1511="","",IFERROR(XLOOKUP(B1511,DATA!$B$4:$B$2103,DATA!$P$4:$P$2103,0,0,1),0))</f>
        <v>0</v>
      </c>
      <c r="N1511" s="52">
        <f t="shared" si="3"/>
        <v>0</v>
      </c>
      <c r="O1511" s="52">
        <f t="shared" si="4"/>
        <v>0</v>
      </c>
      <c r="P1511" s="52">
        <f t="shared" si="5"/>
        <v>0</v>
      </c>
      <c r="Q1511" s="52" t="str">
        <f t="shared" si="6"/>
        <v>CRITICO</v>
      </c>
      <c r="R1511" s="52" t="str">
        <f t="shared" si="7"/>
        <v>PEDIR INMEDIATAMENTE</v>
      </c>
      <c r="S1511" s="52">
        <f t="shared" si="8"/>
        <v>0</v>
      </c>
      <c r="T1511" s="53">
        <f t="shared" si="9"/>
        <v>0</v>
      </c>
      <c r="U1511" s="52" t="str">
        <f t="array" ref="U1511">IF(B1511="","",IFERROR(XLOOKUP(B1511,DATA!$B$4:$B$2103,DATA!$M$4:$M$2103,"",0,1),""))</f>
        <v>C</v>
      </c>
      <c r="V1511" s="52" t="str">
        <f t="array" ref="V1511">IF(B1511="","",IFERROR(XLOOKUP(B1511,DATA!$B$4:$B$2103,DATA!$X$4:$X$2103,"",0,1),""))</f>
        <v>SU01A0202</v>
      </c>
      <c r="W1511" s="52" t="str">
        <f t="array" ref="W1511">IF(B1511="","",IFERROR(XLOOKUP(B1511,DATA!$B$4:$B$2103,DATA!$H$4:$H$2103,"",0,1),""))</f>
        <v>CARROCERIA</v>
      </c>
      <c r="X1511" s="52" t="str">
        <f t="shared" si="10"/>
        <v>4-BAJA</v>
      </c>
      <c r="Y1511" s="87">
        <f t="shared" si="11"/>
        <v>24.01511</v>
      </c>
      <c r="Z1511" s="52">
        <f t="shared" si="12"/>
        <v>80130303</v>
      </c>
    </row>
    <row r="1512" ht="15.75" customHeight="1">
      <c r="B1512" s="47">
        <f>IF(DATA!B1512="","",DATA!B1512)</f>
        <v>80130304</v>
      </c>
      <c r="C1512" s="47" t="str">
        <f t="array" ref="C1512">IF(B1512="","",IFERROR(XLOOKUP(B1512,DATA!$B$4:$B$2103,DATA!$D$4:$D$2103,"",0,1),""))</f>
        <v/>
      </c>
      <c r="D1512" s="47" t="str">
        <f t="array" ref="D1512">IF(B1512="","",IFERROR(XLOOKUP(B1512,DATA!$B$4:$B$2103,DATA!$C$4:$C$2103,"",0,1),""))</f>
        <v>ANGULO 2 * 1/4</v>
      </c>
      <c r="E1512" s="47">
        <f t="array" ref="E1512">IF(B1512="","",IFERROR(XLOOKUP(B1512,DATA!$B$4:$B$2103,DATA!$W$4:$W$2103,"",0,1),""))</f>
        <v>901319175</v>
      </c>
      <c r="F1512" s="47" t="str">
        <f t="array" ref="F1512">IF(B1512="","",IFERROR(XLOOKUP(E1512,PROVEEDORES!$A$2:$A$200,PROVEEDORES!$B$2:$B$200,"NO ENCONTRADO",0,1),""))</f>
        <v>SMIDT SUMINISTRO MANTENIMIENTO INDUSTRIAL DE TRANSPORTE SAS</v>
      </c>
      <c r="G1512" s="47" t="str">
        <f t="array" ref="G1512">IF(B1512="","",IFERROR(XLOOKUP(B1512,DATA!$B$4:$B$2103,DATA!$L$4:$L$2103,"",0,1),""))</f>
        <v>M</v>
      </c>
      <c r="H1512" s="47">
        <f t="array" ref="H1512">IF(B1512="","",IFERROR(XLOOKUP(B1512,DATA!$B$4:$B$2103,DATA!$E$4:$E$2103,0,0,1),0))</f>
        <v>6</v>
      </c>
      <c r="I1512" s="48">
        <f t="array" ref="I1512">IF(B1512="","",IFERROR(XLOOKUP(B1512,DATA!$B$4:$B$2103,DATA!$F$4:$F$2103,0,0,1),0))</f>
        <v>13685</v>
      </c>
      <c r="J1512" s="48">
        <f t="shared" si="1"/>
        <v>82110</v>
      </c>
      <c r="K1512" s="47">
        <f t="array" ref="K1512">IF(B1512="","",IFERROR(XLOOKUP(B1512,DATA!$B$4:$B$2103,DATA!$N$4:$N$2103,0,0,1),0))</f>
        <v>18</v>
      </c>
      <c r="L1512" s="85">
        <f t="shared" si="2"/>
        <v>0.04931506849</v>
      </c>
      <c r="M1512" s="47">
        <f t="array" ref="M1512">IF(B1512="","",IFERROR(XLOOKUP(B1512,DATA!$B$4:$B$2103,DATA!$P$4:$P$2103,0,0,1),0))</f>
        <v>0</v>
      </c>
      <c r="N1512" s="47">
        <f t="shared" si="3"/>
        <v>0</v>
      </c>
      <c r="O1512" s="47">
        <f t="shared" si="4"/>
        <v>0</v>
      </c>
      <c r="P1512" s="47">
        <f t="shared" si="5"/>
        <v>122</v>
      </c>
      <c r="Q1512" s="47" t="str">
        <f t="shared" si="6"/>
        <v>OPTIMO</v>
      </c>
      <c r="R1512" s="47" t="str">
        <f t="shared" si="7"/>
        <v>NIVEL OPTIMO</v>
      </c>
      <c r="S1512" s="47">
        <f t="shared" si="8"/>
        <v>0</v>
      </c>
      <c r="T1512" s="48">
        <f t="shared" si="9"/>
        <v>0</v>
      </c>
      <c r="U1512" s="47" t="str">
        <f t="array" ref="U1512">IF(B1512="","",IFERROR(XLOOKUP(B1512,DATA!$B$4:$B$2103,DATA!$M$4:$M$2103,"",0,1),""))</f>
        <v>C</v>
      </c>
      <c r="V1512" s="47" t="str">
        <f t="array" ref="V1512">IF(B1512="","",IFERROR(XLOOKUP(B1512,DATA!$B$4:$B$2103,DATA!$X$4:$X$2103,"",0,1),""))</f>
        <v>SU01B0104</v>
      </c>
      <c r="W1512" s="47" t="str">
        <f t="array" ref="W1512">IF(B1512="","",IFERROR(XLOOKUP(B1512,DATA!$B$4:$B$2103,DATA!$H$4:$H$2103,"",0,1),""))</f>
        <v>CARROCERIA</v>
      </c>
      <c r="X1512" s="47" t="str">
        <f t="shared" si="10"/>
        <v>4-BAJA</v>
      </c>
      <c r="Y1512" s="65" t="str">
        <f t="shared" si="11"/>
        <v/>
      </c>
      <c r="Z1512" s="47" t="str">
        <f t="shared" si="12"/>
        <v/>
      </c>
    </row>
    <row r="1513" ht="15.75" customHeight="1">
      <c r="B1513" s="52">
        <f>IF(DATA!B1513="","",DATA!B1513)</f>
        <v>80130305</v>
      </c>
      <c r="C1513" s="52" t="str">
        <f t="array" ref="C1513">IF(B1513="","",IFERROR(XLOOKUP(B1513,DATA!$B$4:$B$2103,DATA!$D$4:$D$2103,"",0,1),""))</f>
        <v/>
      </c>
      <c r="D1513" s="52" t="str">
        <f t="array" ref="D1513">IF(B1513="","",IFERROR(XLOOKUP(B1513,DATA!$B$4:$B$2103,DATA!$C$4:$C$2103,"",0,1),""))</f>
        <v>ANGULO 2" * 1/8</v>
      </c>
      <c r="E1513" s="52">
        <f t="array" ref="E1513">IF(B1513="","",IFERROR(XLOOKUP(B1513,DATA!$B$4:$B$2103,DATA!$W$4:$W$2103,"",0,1),""))</f>
        <v>901319175</v>
      </c>
      <c r="F1513" s="52" t="str">
        <f t="array" ref="F1513">IF(B1513="","",IFERROR(XLOOKUP(E1513,PROVEEDORES!$A$2:$A$200,PROVEEDORES!$B$2:$B$200,"NO ENCONTRADO",0,1),""))</f>
        <v>SMIDT SUMINISTRO MANTENIMIENTO INDUSTRIAL DE TRANSPORTE SAS</v>
      </c>
      <c r="G1513" s="52" t="str">
        <f t="array" ref="G1513">IF(B1513="","",IFERROR(XLOOKUP(B1513,DATA!$B$4:$B$2103,DATA!$L$4:$L$2103,"",0,1),""))</f>
        <v>M</v>
      </c>
      <c r="H1513" s="52">
        <f t="array" ref="H1513">IF(B1513="","",IFERROR(XLOOKUP(B1513,DATA!$B$4:$B$2103,DATA!$E$4:$E$2103,0,0,1),0))</f>
        <v>0</v>
      </c>
      <c r="I1513" s="53">
        <f t="array" ref="I1513">IF(B1513="","",IFERROR(XLOOKUP(B1513,DATA!$B$4:$B$2103,DATA!$F$4:$F$2103,0,0,1),0))</f>
        <v>30146.67</v>
      </c>
      <c r="J1513" s="53">
        <f t="shared" si="1"/>
        <v>0</v>
      </c>
      <c r="K1513" s="52">
        <f t="array" ref="K1513">IF(B1513="","",IFERROR(XLOOKUP(B1513,DATA!$B$4:$B$2103,DATA!$N$4:$N$2103,0,0,1),0))</f>
        <v>179</v>
      </c>
      <c r="L1513" s="86">
        <f t="shared" si="2"/>
        <v>0.4904109589</v>
      </c>
      <c r="M1513" s="52">
        <f t="array" ref="M1513">IF(B1513="","",IFERROR(XLOOKUP(B1513,DATA!$B$4:$B$2103,DATA!$P$4:$P$2103,0,0,1),0))</f>
        <v>0</v>
      </c>
      <c r="N1513" s="52">
        <f t="shared" si="3"/>
        <v>2</v>
      </c>
      <c r="O1513" s="52">
        <f t="shared" si="4"/>
        <v>5</v>
      </c>
      <c r="P1513" s="52">
        <f t="shared" si="5"/>
        <v>0</v>
      </c>
      <c r="Q1513" s="52" t="str">
        <f t="shared" si="6"/>
        <v>CRITICO</v>
      </c>
      <c r="R1513" s="52" t="str">
        <f t="shared" si="7"/>
        <v>PEDIR INMEDIATAMENTE</v>
      </c>
      <c r="S1513" s="52">
        <f t="shared" si="8"/>
        <v>5</v>
      </c>
      <c r="T1513" s="53">
        <f t="shared" si="9"/>
        <v>150733.35</v>
      </c>
      <c r="U1513" s="52" t="str">
        <f t="array" ref="U1513">IF(B1513="","",IFERROR(XLOOKUP(B1513,DATA!$B$4:$B$2103,DATA!$M$4:$M$2103,"",0,1),""))</f>
        <v>C</v>
      </c>
      <c r="V1513" s="52" t="str">
        <f t="array" ref="V1513">IF(B1513="","",IFERROR(XLOOKUP(B1513,DATA!$B$4:$B$2103,DATA!$X$4:$X$2103,"",0,1),""))</f>
        <v>SU01A0202</v>
      </c>
      <c r="W1513" s="52" t="str">
        <f t="array" ref="W1513">IF(B1513="","",IFERROR(XLOOKUP(B1513,DATA!$B$4:$B$2103,DATA!$H$4:$H$2103,"",0,1),""))</f>
        <v>CARROCERIA</v>
      </c>
      <c r="X1513" s="52" t="str">
        <f t="shared" si="10"/>
        <v>4-BAJA</v>
      </c>
      <c r="Y1513" s="87">
        <f t="shared" si="11"/>
        <v>179.01513</v>
      </c>
      <c r="Z1513" s="52">
        <f t="shared" si="12"/>
        <v>80130305</v>
      </c>
    </row>
    <row r="1514" ht="15.75" customHeight="1">
      <c r="B1514" s="47">
        <f>IF(DATA!B1514="","",DATA!B1514)</f>
        <v>80140011</v>
      </c>
      <c r="C1514" s="47">
        <f t="array" ref="C1514">IF(B1514="","",IFERROR(XLOOKUP(B1514,DATA!$B$4:$B$2103,DATA!$D$4:$D$2103,"",0,1),""))</f>
        <v>10762095</v>
      </c>
      <c r="D1514" s="47" t="str">
        <f t="array" ref="D1514">IF(B1514="","",IFERROR(XLOOKUP(B1514,DATA!$B$4:$B$2103,DATA!$C$4:$C$2103,"",0,1),""))</f>
        <v>ARBOL DE PUERTA DE SERVICIO DERECHA</v>
      </c>
      <c r="E1514" s="47">
        <f t="array" ref="E1514">IF(B1514="","",IFERROR(XLOOKUP(B1514,DATA!$B$4:$B$2103,DATA!$W$4:$W$2103,"",0,1),""))</f>
        <v>830092963</v>
      </c>
      <c r="F1514" s="47" t="str">
        <f t="array" ref="F1514">IF(B1514="","",IFERROR(XLOOKUP(E1514,PROVEEDORES!$A$2:$A$200,PROVEEDORES!$B$2:$B$200,"NO ENCONTRADO",0,1),""))</f>
        <v>SUPERPOLO S.A.S</v>
      </c>
      <c r="G1514" s="47" t="str">
        <f t="array" ref="G1514">IF(B1514="","",IFERROR(XLOOKUP(B1514,DATA!$B$4:$B$2103,DATA!$L$4:$L$2103,"",0,1),""))</f>
        <v>UND</v>
      </c>
      <c r="H1514" s="47">
        <f t="array" ref="H1514">IF(B1514="","",IFERROR(XLOOKUP(B1514,DATA!$B$4:$B$2103,DATA!$E$4:$E$2103,0,0,1),0))</f>
        <v>3</v>
      </c>
      <c r="I1514" s="48">
        <f t="array" ref="I1514">IF(B1514="","",IFERROR(XLOOKUP(B1514,DATA!$B$4:$B$2103,DATA!$F$4:$F$2103,0,0,1),0))</f>
        <v>499135</v>
      </c>
      <c r="J1514" s="48">
        <f t="shared" si="1"/>
        <v>1497405</v>
      </c>
      <c r="K1514" s="47">
        <f t="array" ref="K1514">IF(B1514="","",IFERROR(XLOOKUP(B1514,DATA!$B$4:$B$2103,DATA!$N$4:$N$2103,0,0,1),0))</f>
        <v>3</v>
      </c>
      <c r="L1514" s="85">
        <f t="shared" si="2"/>
        <v>0.008219178082</v>
      </c>
      <c r="M1514" s="47">
        <f t="array" ref="M1514">IF(B1514="","",IFERROR(XLOOKUP(B1514,DATA!$B$4:$B$2103,DATA!$P$4:$P$2103,0,0,1),0))</f>
        <v>0</v>
      </c>
      <c r="N1514" s="47">
        <f t="shared" si="3"/>
        <v>0</v>
      </c>
      <c r="O1514" s="47">
        <f t="shared" si="4"/>
        <v>0</v>
      </c>
      <c r="P1514" s="47">
        <f t="shared" si="5"/>
        <v>365</v>
      </c>
      <c r="Q1514" s="47" t="str">
        <f t="shared" si="6"/>
        <v>EXCESO</v>
      </c>
      <c r="R1514" s="47" t="str">
        <f t="shared" si="7"/>
        <v>EVALUAR REDUCCION</v>
      </c>
      <c r="S1514" s="47">
        <f t="shared" si="8"/>
        <v>0</v>
      </c>
      <c r="T1514" s="48">
        <f t="shared" si="9"/>
        <v>0</v>
      </c>
      <c r="U1514" s="47" t="str">
        <f t="array" ref="U1514">IF(B1514="","",IFERROR(XLOOKUP(B1514,DATA!$B$4:$B$2103,DATA!$M$4:$M$2103,"",0,1),""))</f>
        <v>B</v>
      </c>
      <c r="V1514" s="47" t="str">
        <f t="array" ref="V1514">IF(B1514="","",IFERROR(XLOOKUP(B1514,DATA!$B$4:$B$2103,DATA!$X$4:$X$2103,"",0,1),""))</f>
        <v>SU01B0106</v>
      </c>
      <c r="W1514" s="47" t="str">
        <f t="array" ref="W1514">IF(B1514="","",IFERROR(XLOOKUP(B1514,DATA!$B$4:$B$2103,DATA!$H$4:$H$2103,"",0,1),""))</f>
        <v>CARROCERIA</v>
      </c>
      <c r="X1514" s="47" t="str">
        <f t="shared" si="10"/>
        <v>3-MEDIA</v>
      </c>
      <c r="Y1514" s="65" t="str">
        <f t="shared" si="11"/>
        <v/>
      </c>
      <c r="Z1514" s="47" t="str">
        <f t="shared" si="12"/>
        <v/>
      </c>
    </row>
    <row r="1515" ht="15.75" customHeight="1">
      <c r="B1515" s="52">
        <f>IF(DATA!B1515="","",DATA!B1515)</f>
        <v>80140012</v>
      </c>
      <c r="C1515" s="52">
        <f t="array" ref="C1515">IF(B1515="","",IFERROR(XLOOKUP(B1515,DATA!$B$4:$B$2103,DATA!$D$4:$D$2103,"",0,1),""))</f>
        <v>10761940</v>
      </c>
      <c r="D1515" s="52" t="str">
        <f t="array" ref="D1515">IF(B1515="","",IFERROR(XLOOKUP(B1515,DATA!$B$4:$B$2103,DATA!$C$4:$C$2103,"",0,1),""))</f>
        <v>ARBOL DE PUERTA DE SERVICIO IZQUIERDA</v>
      </c>
      <c r="E1515" s="52">
        <f t="array" ref="E1515">IF(B1515="","",IFERROR(XLOOKUP(B1515,DATA!$B$4:$B$2103,DATA!$W$4:$W$2103,"",0,1),""))</f>
        <v>830092963</v>
      </c>
      <c r="F1515" s="52" t="str">
        <f t="array" ref="F1515">IF(B1515="","",IFERROR(XLOOKUP(E1515,PROVEEDORES!$A$2:$A$200,PROVEEDORES!$B$2:$B$200,"NO ENCONTRADO",0,1),""))</f>
        <v>SUPERPOLO S.A.S</v>
      </c>
      <c r="G1515" s="52" t="str">
        <f t="array" ref="G1515">IF(B1515="","",IFERROR(XLOOKUP(B1515,DATA!$B$4:$B$2103,DATA!$L$4:$L$2103,"",0,1),""))</f>
        <v>UND</v>
      </c>
      <c r="H1515" s="52">
        <f t="array" ref="H1515">IF(B1515="","",IFERROR(XLOOKUP(B1515,DATA!$B$4:$B$2103,DATA!$E$4:$E$2103,0,0,1),0))</f>
        <v>2</v>
      </c>
      <c r="I1515" s="53">
        <f t="array" ref="I1515">IF(B1515="","",IFERROR(XLOOKUP(B1515,DATA!$B$4:$B$2103,DATA!$F$4:$F$2103,0,0,1),0))</f>
        <v>499135</v>
      </c>
      <c r="J1515" s="53">
        <f t="shared" si="1"/>
        <v>998270</v>
      </c>
      <c r="K1515" s="52">
        <f t="array" ref="K1515">IF(B1515="","",IFERROR(XLOOKUP(B1515,DATA!$B$4:$B$2103,DATA!$N$4:$N$2103,0,0,1),0))</f>
        <v>3</v>
      </c>
      <c r="L1515" s="86">
        <f t="shared" si="2"/>
        <v>0.008219178082</v>
      </c>
      <c r="M1515" s="52">
        <f t="array" ref="M1515">IF(B1515="","",IFERROR(XLOOKUP(B1515,DATA!$B$4:$B$2103,DATA!$P$4:$P$2103,0,0,1),0))</f>
        <v>0</v>
      </c>
      <c r="N1515" s="52">
        <f t="shared" si="3"/>
        <v>0</v>
      </c>
      <c r="O1515" s="52">
        <f t="shared" si="4"/>
        <v>0</v>
      </c>
      <c r="P1515" s="52">
        <f t="shared" si="5"/>
        <v>243</v>
      </c>
      <c r="Q1515" s="52" t="str">
        <f t="shared" si="6"/>
        <v>EXCESO</v>
      </c>
      <c r="R1515" s="52" t="str">
        <f t="shared" si="7"/>
        <v>EVALUAR REDUCCION</v>
      </c>
      <c r="S1515" s="52">
        <f t="shared" si="8"/>
        <v>0</v>
      </c>
      <c r="T1515" s="53">
        <f t="shared" si="9"/>
        <v>0</v>
      </c>
      <c r="U1515" s="52" t="str">
        <f t="array" ref="U1515">IF(B1515="","",IFERROR(XLOOKUP(B1515,DATA!$B$4:$B$2103,DATA!$M$4:$M$2103,"",0,1),""))</f>
        <v>B</v>
      </c>
      <c r="V1515" s="52" t="str">
        <f t="array" ref="V1515">IF(B1515="","",IFERROR(XLOOKUP(B1515,DATA!$B$4:$B$2103,DATA!$X$4:$X$2103,"",0,1),""))</f>
        <v>SU01B0106</v>
      </c>
      <c r="W1515" s="52" t="str">
        <f t="array" ref="W1515">IF(B1515="","",IFERROR(XLOOKUP(B1515,DATA!$B$4:$B$2103,DATA!$H$4:$H$2103,"",0,1),""))</f>
        <v>CARROCERIA</v>
      </c>
      <c r="X1515" s="52" t="str">
        <f t="shared" si="10"/>
        <v>3-MEDIA</v>
      </c>
      <c r="Y1515" s="87" t="str">
        <f t="shared" si="11"/>
        <v/>
      </c>
      <c r="Z1515" s="52" t="str">
        <f t="shared" si="12"/>
        <v/>
      </c>
    </row>
    <row r="1516" ht="15.75" customHeight="1">
      <c r="B1516" s="47">
        <f>IF(DATA!B1516="","",DATA!B1516)</f>
        <v>80140013</v>
      </c>
      <c r="C1516" s="47">
        <f t="array" ref="C1516">IF(B1516="","",IFERROR(XLOOKUP(B1516,DATA!$B$4:$B$2103,DATA!$D$4:$D$2103,"",0,1),""))</f>
        <v>11379127</v>
      </c>
      <c r="D1516" s="47" t="str">
        <f t="array" ref="D1516">IF(B1516="","",IFERROR(XLOOKUP(B1516,DATA!$B$4:$B$2103,DATA!$C$4:$C$2103,"",0,1),""))</f>
        <v>ARBOL PUERTA PANTOGRAFICA</v>
      </c>
      <c r="E1516" s="47">
        <f t="array" ref="E1516">IF(B1516="","",IFERROR(XLOOKUP(B1516,DATA!$B$4:$B$2103,DATA!$W$4:$W$2103,"",0,1),""))</f>
        <v>830092963</v>
      </c>
      <c r="F1516" s="47" t="str">
        <f t="array" ref="F1516">IF(B1516="","",IFERROR(XLOOKUP(E1516,PROVEEDORES!$A$2:$A$200,PROVEEDORES!$B$2:$B$200,"NO ENCONTRADO",0,1),""))</f>
        <v>SUPERPOLO S.A.S</v>
      </c>
      <c r="G1516" s="47" t="str">
        <f t="array" ref="G1516">IF(B1516="","",IFERROR(XLOOKUP(B1516,DATA!$B$4:$B$2103,DATA!$L$4:$L$2103,"",0,1),""))</f>
        <v>UND</v>
      </c>
      <c r="H1516" s="47">
        <f t="array" ref="H1516">IF(B1516="","",IFERROR(XLOOKUP(B1516,DATA!$B$4:$B$2103,DATA!$E$4:$E$2103,0,0,1),0))</f>
        <v>0</v>
      </c>
      <c r="I1516" s="48">
        <f t="array" ref="I1516">IF(B1516="","",IFERROR(XLOOKUP(B1516,DATA!$B$4:$B$2103,DATA!$F$4:$F$2103,0,0,1),0))</f>
        <v>624400.1</v>
      </c>
      <c r="J1516" s="48">
        <f t="shared" si="1"/>
        <v>0</v>
      </c>
      <c r="K1516" s="47">
        <f t="array" ref="K1516">IF(B1516="","",IFERROR(XLOOKUP(B1516,DATA!$B$4:$B$2103,DATA!$N$4:$N$2103,0,0,1),0))</f>
        <v>4</v>
      </c>
      <c r="L1516" s="85">
        <f t="shared" si="2"/>
        <v>0.01095890411</v>
      </c>
      <c r="M1516" s="47">
        <f t="array" ref="M1516">IF(B1516="","",IFERROR(XLOOKUP(B1516,DATA!$B$4:$B$2103,DATA!$P$4:$P$2103,0,0,1),0))</f>
        <v>0</v>
      </c>
      <c r="N1516" s="47">
        <f t="shared" si="3"/>
        <v>0</v>
      </c>
      <c r="O1516" s="47">
        <f t="shared" si="4"/>
        <v>0</v>
      </c>
      <c r="P1516" s="47">
        <f t="shared" si="5"/>
        <v>0</v>
      </c>
      <c r="Q1516" s="47" t="str">
        <f t="shared" si="6"/>
        <v>CRITICO</v>
      </c>
      <c r="R1516" s="47" t="str">
        <f t="shared" si="7"/>
        <v>PEDIR INMEDIATAMENTE</v>
      </c>
      <c r="S1516" s="47">
        <f t="shared" si="8"/>
        <v>0</v>
      </c>
      <c r="T1516" s="48">
        <f t="shared" si="9"/>
        <v>0</v>
      </c>
      <c r="U1516" s="47" t="str">
        <f t="array" ref="U1516">IF(B1516="","",IFERROR(XLOOKUP(B1516,DATA!$B$4:$B$2103,DATA!$M$4:$M$2103,"",0,1),""))</f>
        <v>B</v>
      </c>
      <c r="V1516" s="47" t="str">
        <f t="array" ref="V1516">IF(B1516="","",IFERROR(XLOOKUP(B1516,DATA!$B$4:$B$2103,DATA!$X$4:$X$2103,"",0,1),""))</f>
        <v>SU01A0205</v>
      </c>
      <c r="W1516" s="47" t="str">
        <f t="array" ref="W1516">IF(B1516="","",IFERROR(XLOOKUP(B1516,DATA!$B$4:$B$2103,DATA!$H$4:$H$2103,"",0,1),""))</f>
        <v>CARROCERIA</v>
      </c>
      <c r="X1516" s="47" t="str">
        <f t="shared" si="10"/>
        <v>3-MEDIA</v>
      </c>
      <c r="Y1516" s="65">
        <f t="shared" si="11"/>
        <v>4.01516</v>
      </c>
      <c r="Z1516" s="47">
        <f t="shared" si="12"/>
        <v>80140013</v>
      </c>
    </row>
    <row r="1517" ht="15.75" customHeight="1">
      <c r="B1517" s="52">
        <f>IF(DATA!B1517="","",DATA!B1517)</f>
        <v>80140014</v>
      </c>
      <c r="C1517" s="52">
        <f t="array" ref="C1517">IF(B1517="","",IFERROR(XLOOKUP(B1517,DATA!$B$4:$B$2103,DATA!$D$4:$D$2103,"",0,1),""))</f>
        <v>10366533</v>
      </c>
      <c r="D1517" s="52" t="str">
        <f t="array" ref="D1517">IF(B1517="","",IFERROR(XLOOKUP(B1517,DATA!$B$4:$B$2103,DATA!$C$4:$C$2103,"",0,1),""))</f>
        <v>BRAZO BARRA ESTABILIZADORA PUERTA DE EMERGENCIA</v>
      </c>
      <c r="E1517" s="52">
        <f t="array" ref="E1517">IF(B1517="","",IFERROR(XLOOKUP(B1517,DATA!$B$4:$B$2103,DATA!$W$4:$W$2103,"",0,1),""))</f>
        <v>900603232</v>
      </c>
      <c r="F1517" s="52" t="str">
        <f t="array" ref="F1517">IF(B1517="","",IFERROR(XLOOKUP(E1517,PROVEEDORES!$A$2:$A$200,PROVEEDORES!$B$2:$B$200,"NO ENCONTRADO",0,1),""))</f>
        <v>COMERCIALIZADORA DE AUTOPARTES E INDUSTRIAL UNIVERSAL SAS</v>
      </c>
      <c r="G1517" s="52" t="str">
        <f t="array" ref="G1517">IF(B1517="","",IFERROR(XLOOKUP(B1517,DATA!$B$4:$B$2103,DATA!$L$4:$L$2103,"",0,1),""))</f>
        <v>UND</v>
      </c>
      <c r="H1517" s="52">
        <f t="array" ref="H1517">IF(B1517="","",IFERROR(XLOOKUP(B1517,DATA!$B$4:$B$2103,DATA!$E$4:$E$2103,0,0,1),0))</f>
        <v>4</v>
      </c>
      <c r="I1517" s="53">
        <f t="array" ref="I1517">IF(B1517="","",IFERROR(XLOOKUP(B1517,DATA!$B$4:$B$2103,DATA!$F$4:$F$2103,0,0,1),0))</f>
        <v>116980.4</v>
      </c>
      <c r="J1517" s="53">
        <f t="shared" si="1"/>
        <v>467921.6</v>
      </c>
      <c r="K1517" s="52">
        <f t="array" ref="K1517">IF(B1517="","",IFERROR(XLOOKUP(B1517,DATA!$B$4:$B$2103,DATA!$N$4:$N$2103,0,0,1),0))</f>
        <v>63</v>
      </c>
      <c r="L1517" s="86">
        <f t="shared" si="2"/>
        <v>0.1726027397</v>
      </c>
      <c r="M1517" s="52">
        <f t="array" ref="M1517">IF(B1517="","",IFERROR(XLOOKUP(B1517,DATA!$B$4:$B$2103,DATA!$P$4:$P$2103,0,0,1),0))</f>
        <v>0</v>
      </c>
      <c r="N1517" s="52">
        <f t="shared" si="3"/>
        <v>1</v>
      </c>
      <c r="O1517" s="52">
        <f t="shared" si="4"/>
        <v>2</v>
      </c>
      <c r="P1517" s="52">
        <f t="shared" si="5"/>
        <v>23</v>
      </c>
      <c r="Q1517" s="52" t="str">
        <f t="shared" si="6"/>
        <v>PRECAUCION</v>
      </c>
      <c r="R1517" s="52" t="str">
        <f t="shared" si="7"/>
        <v>MONITOREAR 48H</v>
      </c>
      <c r="S1517" s="52">
        <f t="shared" si="8"/>
        <v>0</v>
      </c>
      <c r="T1517" s="53">
        <f t="shared" si="9"/>
        <v>0</v>
      </c>
      <c r="U1517" s="52" t="str">
        <f t="array" ref="U1517">IF(B1517="","",IFERROR(XLOOKUP(B1517,DATA!$B$4:$B$2103,DATA!$M$4:$M$2103,"",0,1),""))</f>
        <v>B</v>
      </c>
      <c r="V1517" s="52" t="str">
        <f t="array" ref="V1517">IF(B1517="","",IFERROR(XLOOKUP(B1517,DATA!$B$4:$B$2103,DATA!$X$4:$X$2103,"",0,1),""))</f>
        <v>SU01C0107</v>
      </c>
      <c r="W1517" s="52" t="str">
        <f t="array" ref="W1517">IF(B1517="","",IFERROR(XLOOKUP(B1517,DATA!$B$4:$B$2103,DATA!$H$4:$H$2103,"",0,1),""))</f>
        <v>CARROCERIA</v>
      </c>
      <c r="X1517" s="52" t="str">
        <f t="shared" si="10"/>
        <v>3-MEDIA</v>
      </c>
      <c r="Y1517" s="87" t="str">
        <f t="shared" si="11"/>
        <v/>
      </c>
      <c r="Z1517" s="52" t="str">
        <f t="shared" si="12"/>
        <v/>
      </c>
    </row>
    <row r="1518" ht="15.75" customHeight="1">
      <c r="B1518" s="47">
        <f>IF(DATA!B1518="","",DATA!B1518)</f>
        <v>80140015</v>
      </c>
      <c r="C1518" s="47">
        <f t="array" ref="C1518">IF(B1518="","",IFERROR(XLOOKUP(B1518,DATA!$B$4:$B$2103,DATA!$D$4:$D$2103,"",0,1),""))</f>
        <v>11321968</v>
      </c>
      <c r="D1518" s="47" t="str">
        <f t="array" ref="D1518">IF(B1518="","",IFERROR(XLOOKUP(B1518,DATA!$B$4:$B$2103,DATA!$C$4:$C$2103,"",0,1),""))</f>
        <v>COBERTURA ARBOL PUERTA DERECHA</v>
      </c>
      <c r="E1518" s="47">
        <f t="array" ref="E1518">IF(B1518="","",IFERROR(XLOOKUP(B1518,DATA!$B$4:$B$2103,DATA!$W$4:$W$2103,"",0,1),""))</f>
        <v>830129239</v>
      </c>
      <c r="F1518" s="47" t="str">
        <f t="array" ref="F1518">IF(B1518="","",IFERROR(XLOOKUP(E1518,PROVEEDORES!$A$2:$A$200,PROVEEDORES!$B$2:$B$200,"NO ENCONTRADO",0,1),""))</f>
        <v>INDUSTRIAS GRAFICAS Y TERMOPLASTICAS SAS</v>
      </c>
      <c r="G1518" s="47" t="str">
        <f t="array" ref="G1518">IF(B1518="","",IFERROR(XLOOKUP(B1518,DATA!$B$4:$B$2103,DATA!$L$4:$L$2103,"",0,1),""))</f>
        <v>UND</v>
      </c>
      <c r="H1518" s="47">
        <f t="array" ref="H1518">IF(B1518="","",IFERROR(XLOOKUP(B1518,DATA!$B$4:$B$2103,DATA!$E$4:$E$2103,0,0,1),0))</f>
        <v>2</v>
      </c>
      <c r="I1518" s="48">
        <f t="array" ref="I1518">IF(B1518="","",IFERROR(XLOOKUP(B1518,DATA!$B$4:$B$2103,DATA!$F$4:$F$2103,0,0,1),0))</f>
        <v>107100</v>
      </c>
      <c r="J1518" s="48">
        <f t="shared" si="1"/>
        <v>214200</v>
      </c>
      <c r="K1518" s="47">
        <f t="array" ref="K1518">IF(B1518="","",IFERROR(XLOOKUP(B1518,DATA!$B$4:$B$2103,DATA!$N$4:$N$2103,0,0,1),0))</f>
        <v>422</v>
      </c>
      <c r="L1518" s="85">
        <f t="shared" si="2"/>
        <v>1.156164384</v>
      </c>
      <c r="M1518" s="47">
        <f t="array" ref="M1518">IF(B1518="","",IFERROR(XLOOKUP(B1518,DATA!$B$4:$B$2103,DATA!$P$4:$P$2103,0,0,1),0))</f>
        <v>0</v>
      </c>
      <c r="N1518" s="47">
        <f t="shared" si="3"/>
        <v>4</v>
      </c>
      <c r="O1518" s="47">
        <f t="shared" si="4"/>
        <v>12</v>
      </c>
      <c r="P1518" s="47">
        <f t="shared" si="5"/>
        <v>2</v>
      </c>
      <c r="Q1518" s="47" t="str">
        <f t="shared" si="6"/>
        <v>REORDEN INMEDIATO</v>
      </c>
      <c r="R1518" s="47" t="str">
        <f t="shared" si="7"/>
        <v>GENERAR OC EN 24H</v>
      </c>
      <c r="S1518" s="47">
        <f t="shared" si="8"/>
        <v>10</v>
      </c>
      <c r="T1518" s="48">
        <f t="shared" si="9"/>
        <v>1071000</v>
      </c>
      <c r="U1518" s="47" t="str">
        <f t="array" ref="U1518">IF(B1518="","",IFERROR(XLOOKUP(B1518,DATA!$B$4:$B$2103,DATA!$M$4:$M$2103,"",0,1),""))</f>
        <v>A</v>
      </c>
      <c r="V1518" s="47" t="str">
        <f t="array" ref="V1518">IF(B1518="","",IFERROR(XLOOKUP(B1518,DATA!$B$4:$B$2103,DATA!$X$4:$X$2103,"",0,1),""))</f>
        <v>SU01A0207</v>
      </c>
      <c r="W1518" s="47" t="str">
        <f t="array" ref="W1518">IF(B1518="","",IFERROR(XLOOKUP(B1518,DATA!$B$4:$B$2103,DATA!$H$4:$H$2103,"",0,1),""))</f>
        <v>CARROCERIA</v>
      </c>
      <c r="X1518" s="47" t="str">
        <f t="shared" si="10"/>
        <v>2-ALTA</v>
      </c>
      <c r="Y1518" s="65" t="str">
        <f t="shared" si="11"/>
        <v/>
      </c>
      <c r="Z1518" s="47" t="str">
        <f t="shared" si="12"/>
        <v/>
      </c>
    </row>
    <row r="1519" ht="15.75" customHeight="1">
      <c r="B1519" s="52">
        <f>IF(DATA!B1519="","",DATA!B1519)</f>
        <v>80140016</v>
      </c>
      <c r="C1519" s="52">
        <f t="array" ref="C1519">IF(B1519="","",IFERROR(XLOOKUP(B1519,DATA!$B$4:$B$2103,DATA!$D$4:$D$2103,"",0,1),""))</f>
        <v>11321966</v>
      </c>
      <c r="D1519" s="52" t="str">
        <f t="array" ref="D1519">IF(B1519="","",IFERROR(XLOOKUP(B1519,DATA!$B$4:$B$2103,DATA!$C$4:$C$2103,"",0,1),""))</f>
        <v>COBERTURA ARBOL PUERTA IZQUIERDA</v>
      </c>
      <c r="E1519" s="52">
        <f t="array" ref="E1519">IF(B1519="","",IFERROR(XLOOKUP(B1519,DATA!$B$4:$B$2103,DATA!$W$4:$W$2103,"",0,1),""))</f>
        <v>830129239</v>
      </c>
      <c r="F1519" s="52" t="str">
        <f t="array" ref="F1519">IF(B1519="","",IFERROR(XLOOKUP(E1519,PROVEEDORES!$A$2:$A$200,PROVEEDORES!$B$2:$B$200,"NO ENCONTRADO",0,1),""))</f>
        <v>INDUSTRIAS GRAFICAS Y TERMOPLASTICAS SAS</v>
      </c>
      <c r="G1519" s="52" t="str">
        <f t="array" ref="G1519">IF(B1519="","",IFERROR(XLOOKUP(B1519,DATA!$B$4:$B$2103,DATA!$L$4:$L$2103,"",0,1),""))</f>
        <v>UND</v>
      </c>
      <c r="H1519" s="52">
        <f t="array" ref="H1519">IF(B1519="","",IFERROR(XLOOKUP(B1519,DATA!$B$4:$B$2103,DATA!$E$4:$E$2103,0,0,1),0))</f>
        <v>0</v>
      </c>
      <c r="I1519" s="53">
        <f t="array" ref="I1519">IF(B1519="","",IFERROR(XLOOKUP(B1519,DATA!$B$4:$B$2103,DATA!$F$4:$F$2103,0,0,1),0))</f>
        <v>107100</v>
      </c>
      <c r="J1519" s="53">
        <f t="shared" si="1"/>
        <v>0</v>
      </c>
      <c r="K1519" s="52">
        <f t="array" ref="K1519">IF(B1519="","",IFERROR(XLOOKUP(B1519,DATA!$B$4:$B$2103,DATA!$N$4:$N$2103,0,0,1),0))</f>
        <v>438</v>
      </c>
      <c r="L1519" s="86">
        <f t="shared" si="2"/>
        <v>1.2</v>
      </c>
      <c r="M1519" s="52">
        <f t="array" ref="M1519">IF(B1519="","",IFERROR(XLOOKUP(B1519,DATA!$B$4:$B$2103,DATA!$P$4:$P$2103,0,0,1),0))</f>
        <v>0</v>
      </c>
      <c r="N1519" s="52">
        <f t="shared" si="3"/>
        <v>4</v>
      </c>
      <c r="O1519" s="52">
        <f t="shared" si="4"/>
        <v>12</v>
      </c>
      <c r="P1519" s="52">
        <f t="shared" si="5"/>
        <v>0</v>
      </c>
      <c r="Q1519" s="52" t="str">
        <f t="shared" si="6"/>
        <v>CRITICO</v>
      </c>
      <c r="R1519" s="52" t="str">
        <f t="shared" si="7"/>
        <v>PEDIR INMEDIATAMENTE</v>
      </c>
      <c r="S1519" s="52">
        <f t="shared" si="8"/>
        <v>12</v>
      </c>
      <c r="T1519" s="53">
        <f t="shared" si="9"/>
        <v>1285200</v>
      </c>
      <c r="U1519" s="52" t="str">
        <f t="array" ref="U1519">IF(B1519="","",IFERROR(XLOOKUP(B1519,DATA!$B$4:$B$2103,DATA!$M$4:$M$2103,"",0,1),""))</f>
        <v>A</v>
      </c>
      <c r="V1519" s="52" t="str">
        <f t="array" ref="V1519">IF(B1519="","",IFERROR(XLOOKUP(B1519,DATA!$B$4:$B$2103,DATA!$X$4:$X$2103,"",0,1),""))</f>
        <v>SU01C0103</v>
      </c>
      <c r="W1519" s="52" t="str">
        <f t="array" ref="W1519">IF(B1519="","",IFERROR(XLOOKUP(B1519,DATA!$B$4:$B$2103,DATA!$H$4:$H$2103,"",0,1),""))</f>
        <v>CARROCERIA</v>
      </c>
      <c r="X1519" s="52" t="str">
        <f t="shared" si="10"/>
        <v>1-MAXIMA</v>
      </c>
      <c r="Y1519" s="87">
        <f t="shared" si="11"/>
        <v>438.01519</v>
      </c>
      <c r="Z1519" s="52">
        <f t="shared" si="12"/>
        <v>80140016</v>
      </c>
    </row>
    <row r="1520" ht="15.75" customHeight="1">
      <c r="B1520" s="47">
        <f>IF(DATA!B1520="","",DATA!B1520)</f>
        <v>80140017</v>
      </c>
      <c r="C1520" s="47">
        <f t="array" ref="C1520">IF(B1520="","",IFERROR(XLOOKUP(B1520,DATA!$B$4:$B$2103,DATA!$D$4:$D$2103,"",0,1),""))</f>
        <v>10903017</v>
      </c>
      <c r="D1520" s="47" t="str">
        <f t="array" ref="D1520">IF(B1520="","",IFERROR(XLOOKUP(B1520,DATA!$B$4:$B$2103,DATA!$C$4:$C$2103,"",0,1),""))</f>
        <v>CONTROL DE APERTURA EXTERNO DE PUERTAS KAE</v>
      </c>
      <c r="E1520" s="47">
        <f t="array" ref="E1520">IF(B1520="","",IFERROR(XLOOKUP(B1520,DATA!$B$4:$B$2103,DATA!$W$4:$W$2103,"",0,1),""))</f>
        <v>830092963</v>
      </c>
      <c r="F1520" s="47" t="str">
        <f t="array" ref="F1520">IF(B1520="","",IFERROR(XLOOKUP(E1520,PROVEEDORES!$A$2:$A$200,PROVEEDORES!$B$2:$B$200,"NO ENCONTRADO",0,1),""))</f>
        <v>SUPERPOLO S.A.S</v>
      </c>
      <c r="G1520" s="47" t="str">
        <f t="array" ref="G1520">IF(B1520="","",IFERROR(XLOOKUP(B1520,DATA!$B$4:$B$2103,DATA!$L$4:$L$2103,"",0,1),""))</f>
        <v>UND</v>
      </c>
      <c r="H1520" s="47">
        <f t="array" ref="H1520">IF(B1520="","",IFERROR(XLOOKUP(B1520,DATA!$B$4:$B$2103,DATA!$E$4:$E$2103,0,0,1),0))</f>
        <v>1</v>
      </c>
      <c r="I1520" s="48">
        <f t="array" ref="I1520">IF(B1520="","",IFERROR(XLOOKUP(B1520,DATA!$B$4:$B$2103,DATA!$F$4:$F$2103,0,0,1),0))</f>
        <v>80723.8</v>
      </c>
      <c r="J1520" s="48">
        <f t="shared" si="1"/>
        <v>80723.8</v>
      </c>
      <c r="K1520" s="47">
        <f t="array" ref="K1520">IF(B1520="","",IFERROR(XLOOKUP(B1520,DATA!$B$4:$B$2103,DATA!$N$4:$N$2103,0,0,1),0))</f>
        <v>28</v>
      </c>
      <c r="L1520" s="85">
        <f t="shared" si="2"/>
        <v>0.07671232877</v>
      </c>
      <c r="M1520" s="47">
        <f t="array" ref="M1520">IF(B1520="","",IFERROR(XLOOKUP(B1520,DATA!$B$4:$B$2103,DATA!$P$4:$P$2103,0,0,1),0))</f>
        <v>0</v>
      </c>
      <c r="N1520" s="47">
        <f t="shared" si="3"/>
        <v>0</v>
      </c>
      <c r="O1520" s="47">
        <f t="shared" si="4"/>
        <v>1</v>
      </c>
      <c r="P1520" s="47">
        <f t="shared" si="5"/>
        <v>13</v>
      </c>
      <c r="Q1520" s="47" t="str">
        <f t="shared" si="6"/>
        <v>REORDEN INMEDIATO</v>
      </c>
      <c r="R1520" s="47" t="str">
        <f t="shared" si="7"/>
        <v>GENERAR OC EN 24H</v>
      </c>
      <c r="S1520" s="47">
        <f t="shared" si="8"/>
        <v>0</v>
      </c>
      <c r="T1520" s="48">
        <f t="shared" si="9"/>
        <v>0</v>
      </c>
      <c r="U1520" s="47" t="str">
        <f t="array" ref="U1520">IF(B1520="","",IFERROR(XLOOKUP(B1520,DATA!$B$4:$B$2103,DATA!$M$4:$M$2103,"",0,1),""))</f>
        <v>A</v>
      </c>
      <c r="V1520" s="47" t="str">
        <f t="array" ref="V1520">IF(B1520="","",IFERROR(XLOOKUP(B1520,DATA!$B$4:$B$2103,DATA!$X$4:$X$2103,"",0,1),""))</f>
        <v>SU01D0107</v>
      </c>
      <c r="W1520" s="47" t="str">
        <f t="array" ref="W1520">IF(B1520="","",IFERROR(XLOOKUP(B1520,DATA!$B$4:$B$2103,DATA!$H$4:$H$2103,"",0,1),""))</f>
        <v>ELECTRICIDAD</v>
      </c>
      <c r="X1520" s="47" t="str">
        <f t="shared" si="10"/>
        <v>2-ALTA</v>
      </c>
      <c r="Y1520" s="65" t="str">
        <f t="shared" si="11"/>
        <v/>
      </c>
      <c r="Z1520" s="47" t="str">
        <f t="shared" si="12"/>
        <v/>
      </c>
    </row>
    <row r="1521" ht="15.75" customHeight="1">
      <c r="B1521" s="52">
        <f>IF(DATA!B1521="","",DATA!B1521)</f>
        <v>80140018</v>
      </c>
      <c r="C1521" s="52">
        <f t="array" ref="C1521">IF(B1521="","",IFERROR(XLOOKUP(B1521,DATA!$B$4:$B$2103,DATA!$D$4:$D$2103,"",0,1),""))</f>
        <v>10758264</v>
      </c>
      <c r="D1521" s="52" t="str">
        <f t="array" ref="D1521">IF(B1521="","",IFERROR(XLOOKUP(B1521,DATA!$B$4:$B$2103,DATA!$C$4:$C$2103,"",0,1),""))</f>
        <v>EJE ACCIONAMIENTO ROTACION</v>
      </c>
      <c r="E1521" s="52">
        <f t="array" ref="E1521">IF(B1521="","",IFERROR(XLOOKUP(B1521,DATA!$B$4:$B$2103,DATA!$W$4:$W$2103,"",0,1),""))</f>
        <v>900603232</v>
      </c>
      <c r="F1521" s="52" t="str">
        <f t="array" ref="F1521">IF(B1521="","",IFERROR(XLOOKUP(E1521,PROVEEDORES!$A$2:$A$200,PROVEEDORES!$B$2:$B$200,"NO ENCONTRADO",0,1),""))</f>
        <v>COMERCIALIZADORA DE AUTOPARTES E INDUSTRIAL UNIVERSAL SAS</v>
      </c>
      <c r="G1521" s="52" t="str">
        <f t="array" ref="G1521">IF(B1521="","",IFERROR(XLOOKUP(B1521,DATA!$B$4:$B$2103,DATA!$L$4:$L$2103,"",0,1),""))</f>
        <v>UND</v>
      </c>
      <c r="H1521" s="52">
        <f t="array" ref="H1521">IF(B1521="","",IFERROR(XLOOKUP(B1521,DATA!$B$4:$B$2103,DATA!$E$4:$E$2103,0,0,1),0))</f>
        <v>2</v>
      </c>
      <c r="I1521" s="53">
        <f t="array" ref="I1521">IF(B1521="","",IFERROR(XLOOKUP(B1521,DATA!$B$4:$B$2103,DATA!$F$4:$F$2103,0,0,1),0))</f>
        <v>10500.56</v>
      </c>
      <c r="J1521" s="53">
        <f t="shared" si="1"/>
        <v>21001.12</v>
      </c>
      <c r="K1521" s="52">
        <f t="array" ref="K1521">IF(B1521="","",IFERROR(XLOOKUP(B1521,DATA!$B$4:$B$2103,DATA!$N$4:$N$2103,0,0,1),0))</f>
        <v>29</v>
      </c>
      <c r="L1521" s="86">
        <f t="shared" si="2"/>
        <v>0.07945205479</v>
      </c>
      <c r="M1521" s="52">
        <f t="array" ref="M1521">IF(B1521="","",IFERROR(XLOOKUP(B1521,DATA!$B$4:$B$2103,DATA!$P$4:$P$2103,0,0,1),0))</f>
        <v>0</v>
      </c>
      <c r="N1521" s="52">
        <f t="shared" si="3"/>
        <v>0</v>
      </c>
      <c r="O1521" s="52">
        <f t="shared" si="4"/>
        <v>1</v>
      </c>
      <c r="P1521" s="52">
        <f t="shared" si="5"/>
        <v>25</v>
      </c>
      <c r="Q1521" s="52" t="str">
        <f t="shared" si="6"/>
        <v>PRECAUCION</v>
      </c>
      <c r="R1521" s="52" t="str">
        <f t="shared" si="7"/>
        <v>MONITOREAR 48H</v>
      </c>
      <c r="S1521" s="52">
        <f t="shared" si="8"/>
        <v>0</v>
      </c>
      <c r="T1521" s="53">
        <f t="shared" si="9"/>
        <v>0</v>
      </c>
      <c r="U1521" s="52" t="str">
        <f t="array" ref="U1521">IF(B1521="","",IFERROR(XLOOKUP(B1521,DATA!$B$4:$B$2103,DATA!$M$4:$M$2103,"",0,1),""))</f>
        <v>A</v>
      </c>
      <c r="V1521" s="52" t="str">
        <f t="array" ref="V1521">IF(B1521="","",IFERROR(XLOOKUP(B1521,DATA!$B$4:$B$2103,DATA!$X$4:$X$2103,"",0,1),""))</f>
        <v>SU01D0106</v>
      </c>
      <c r="W1521" s="52" t="str">
        <f t="array" ref="W1521">IF(B1521="","",IFERROR(XLOOKUP(B1521,DATA!$B$4:$B$2103,DATA!$H$4:$H$2103,"",0,1),""))</f>
        <v>CARROCERIA</v>
      </c>
      <c r="X1521" s="52" t="str">
        <f t="shared" si="10"/>
        <v>2-ALTA</v>
      </c>
      <c r="Y1521" s="87" t="str">
        <f t="shared" si="11"/>
        <v/>
      </c>
      <c r="Z1521" s="52" t="str">
        <f t="shared" si="12"/>
        <v/>
      </c>
    </row>
    <row r="1522" ht="15.75" customHeight="1">
      <c r="B1522" s="47">
        <f>IF(DATA!B1522="","",DATA!B1522)</f>
        <v>80140019</v>
      </c>
      <c r="C1522" s="47">
        <f t="array" ref="C1522">IF(B1522="","",IFERROR(XLOOKUP(B1522,DATA!$B$4:$B$2103,DATA!$D$4:$D$2103,"",0,1),""))</f>
        <v>33260074</v>
      </c>
      <c r="D1522" s="47" t="str">
        <f t="array" ref="D1522">IF(B1522="","",IFERROR(XLOOKUP(B1522,DATA!$B$4:$B$2103,DATA!$C$4:$C$2103,"",0,1),""))</f>
        <v>ELECTROVALVULA 5/2 VIA</v>
      </c>
      <c r="E1522" s="47">
        <f t="array" ref="E1522">IF(B1522="","",IFERROR(XLOOKUP(B1522,DATA!$B$4:$B$2103,DATA!$W$4:$W$2103,"",0,1),""))</f>
        <v>900603232</v>
      </c>
      <c r="F1522" s="47" t="str">
        <f t="array" ref="F1522">IF(B1522="","",IFERROR(XLOOKUP(E1522,PROVEEDORES!$A$2:$A$200,PROVEEDORES!$B$2:$B$200,"NO ENCONTRADO",0,1),""))</f>
        <v>COMERCIALIZADORA DE AUTOPARTES E INDUSTRIAL UNIVERSAL SAS</v>
      </c>
      <c r="G1522" s="47" t="str">
        <f t="array" ref="G1522">IF(B1522="","",IFERROR(XLOOKUP(B1522,DATA!$B$4:$B$2103,DATA!$L$4:$L$2103,"",0,1),""))</f>
        <v>UND</v>
      </c>
      <c r="H1522" s="47">
        <f t="array" ref="H1522">IF(B1522="","",IFERROR(XLOOKUP(B1522,DATA!$B$4:$B$2103,DATA!$E$4:$E$2103,0,0,1),0))</f>
        <v>5</v>
      </c>
      <c r="I1522" s="48">
        <f t="array" ref="I1522">IF(B1522="","",IFERROR(XLOOKUP(B1522,DATA!$B$4:$B$2103,DATA!$F$4:$F$2103,0,0,1),0))</f>
        <v>271925.7</v>
      </c>
      <c r="J1522" s="48">
        <f t="shared" si="1"/>
        <v>1359628.5</v>
      </c>
      <c r="K1522" s="47">
        <f t="array" ref="K1522">IF(B1522="","",IFERROR(XLOOKUP(B1522,DATA!$B$4:$B$2103,DATA!$N$4:$N$2103,0,0,1),0))</f>
        <v>171</v>
      </c>
      <c r="L1522" s="85">
        <f t="shared" si="2"/>
        <v>0.4684931507</v>
      </c>
      <c r="M1522" s="47">
        <f t="array" ref="M1522">IF(B1522="","",IFERROR(XLOOKUP(B1522,DATA!$B$4:$B$2103,DATA!$P$4:$P$2103,0,0,1),0))</f>
        <v>0</v>
      </c>
      <c r="N1522" s="47">
        <f t="shared" si="3"/>
        <v>2</v>
      </c>
      <c r="O1522" s="47">
        <f t="shared" si="4"/>
        <v>5</v>
      </c>
      <c r="P1522" s="47">
        <f t="shared" si="5"/>
        <v>11</v>
      </c>
      <c r="Q1522" s="47" t="str">
        <f t="shared" si="6"/>
        <v>REORDEN INMEDIATO</v>
      </c>
      <c r="R1522" s="47" t="str">
        <f t="shared" si="7"/>
        <v>GENERAR OC EN 24H</v>
      </c>
      <c r="S1522" s="47">
        <f t="shared" si="8"/>
        <v>0</v>
      </c>
      <c r="T1522" s="48">
        <f t="shared" si="9"/>
        <v>0</v>
      </c>
      <c r="U1522" s="47" t="str">
        <f t="array" ref="U1522">IF(B1522="","",IFERROR(XLOOKUP(B1522,DATA!$B$4:$B$2103,DATA!$M$4:$M$2103,"",0,1),""))</f>
        <v>A</v>
      </c>
      <c r="V1522" s="47" t="str">
        <f t="array" ref="V1522">IF(B1522="","",IFERROR(XLOOKUP(B1522,DATA!$B$4:$B$2103,DATA!$X$4:$X$2103,"",0,1),""))</f>
        <v>SU01D0107</v>
      </c>
      <c r="W1522" s="47" t="str">
        <f t="array" ref="W1522">IF(B1522="","",IFERROR(XLOOKUP(B1522,DATA!$B$4:$B$2103,DATA!$H$4:$H$2103,"",0,1),""))</f>
        <v>ELECTRICIDAD</v>
      </c>
      <c r="X1522" s="47" t="str">
        <f t="shared" si="10"/>
        <v>2-ALTA</v>
      </c>
      <c r="Y1522" s="65" t="str">
        <f t="shared" si="11"/>
        <v/>
      </c>
      <c r="Z1522" s="47" t="str">
        <f t="shared" si="12"/>
        <v/>
      </c>
    </row>
    <row r="1523" ht="15.75" customHeight="1">
      <c r="B1523" s="52">
        <f>IF(DATA!B1523="","",DATA!B1523)</f>
        <v>80140020</v>
      </c>
      <c r="C1523" s="52">
        <f t="array" ref="C1523">IF(B1523="","",IFERROR(XLOOKUP(B1523,DATA!$B$4:$B$2103,DATA!$D$4:$D$2103,"",0,1),""))</f>
        <v>10750341</v>
      </c>
      <c r="D1523" s="52" t="str">
        <f t="array" ref="D1523">IF(B1523="","",IFERROR(XLOOKUP(B1523,DATA!$B$4:$B$2103,DATA!$C$4:$C$2103,"",0,1),""))</f>
        <v>EMPAQUE CENTRAL PUERTA SERVICIO</v>
      </c>
      <c r="E1523" s="52">
        <f t="array" ref="E1523">IF(B1523="","",IFERROR(XLOOKUP(B1523,DATA!$B$4:$B$2103,DATA!$W$4:$W$2103,"",0,1),""))</f>
        <v>830092963</v>
      </c>
      <c r="F1523" s="52" t="str">
        <f t="array" ref="F1523">IF(B1523="","",IFERROR(XLOOKUP(E1523,PROVEEDORES!$A$2:$A$200,PROVEEDORES!$B$2:$B$200,"NO ENCONTRADO",0,1),""))</f>
        <v>SUPERPOLO S.A.S</v>
      </c>
      <c r="G1523" s="52" t="str">
        <f t="array" ref="G1523">IF(B1523="","",IFERROR(XLOOKUP(B1523,DATA!$B$4:$B$2103,DATA!$L$4:$L$2103,"",0,1),""))</f>
        <v>UND</v>
      </c>
      <c r="H1523" s="52">
        <f t="array" ref="H1523">IF(B1523="","",IFERROR(XLOOKUP(B1523,DATA!$B$4:$B$2103,DATA!$E$4:$E$2103,0,0,1),0))</f>
        <v>2</v>
      </c>
      <c r="I1523" s="53">
        <f t="array" ref="I1523">IF(B1523="","",IFERROR(XLOOKUP(B1523,DATA!$B$4:$B$2103,DATA!$F$4:$F$2103,0,0,1),0))</f>
        <v>66743.71</v>
      </c>
      <c r="J1523" s="53">
        <f t="shared" si="1"/>
        <v>133487.42</v>
      </c>
      <c r="K1523" s="52">
        <f t="array" ref="K1523">IF(B1523="","",IFERROR(XLOOKUP(B1523,DATA!$B$4:$B$2103,DATA!$N$4:$N$2103,0,0,1),0))</f>
        <v>37</v>
      </c>
      <c r="L1523" s="86">
        <f t="shared" si="2"/>
        <v>0.101369863</v>
      </c>
      <c r="M1523" s="52">
        <f t="array" ref="M1523">IF(B1523="","",IFERROR(XLOOKUP(B1523,DATA!$B$4:$B$2103,DATA!$P$4:$P$2103,0,0,1),0))</f>
        <v>0</v>
      </c>
      <c r="N1523" s="52">
        <f t="shared" si="3"/>
        <v>0</v>
      </c>
      <c r="O1523" s="52">
        <f t="shared" si="4"/>
        <v>1</v>
      </c>
      <c r="P1523" s="52">
        <f t="shared" si="5"/>
        <v>20</v>
      </c>
      <c r="Q1523" s="52" t="str">
        <f t="shared" si="6"/>
        <v>PRECAUCION</v>
      </c>
      <c r="R1523" s="52" t="str">
        <f t="shared" si="7"/>
        <v>MONITOREAR 48H</v>
      </c>
      <c r="S1523" s="52">
        <f t="shared" si="8"/>
        <v>0</v>
      </c>
      <c r="T1523" s="53">
        <f t="shared" si="9"/>
        <v>0</v>
      </c>
      <c r="U1523" s="52" t="str">
        <f t="array" ref="U1523">IF(B1523="","",IFERROR(XLOOKUP(B1523,DATA!$B$4:$B$2103,DATA!$M$4:$M$2103,"",0,1),""))</f>
        <v>A</v>
      </c>
      <c r="V1523" s="52" t="str">
        <f t="array" ref="V1523">IF(B1523="","",IFERROR(XLOOKUP(B1523,DATA!$B$4:$B$2103,DATA!$X$4:$X$2103,"",0,1),""))</f>
        <v>SU01F0305</v>
      </c>
      <c r="W1523" s="52" t="str">
        <f t="array" ref="W1523">IF(B1523="","",IFERROR(XLOOKUP(B1523,DATA!$B$4:$B$2103,DATA!$H$4:$H$2103,"",0,1),""))</f>
        <v>CARROCERIA</v>
      </c>
      <c r="X1523" s="52" t="str">
        <f t="shared" si="10"/>
        <v>2-ALTA</v>
      </c>
      <c r="Y1523" s="87" t="str">
        <f t="shared" si="11"/>
        <v/>
      </c>
      <c r="Z1523" s="52" t="str">
        <f t="shared" si="12"/>
        <v/>
      </c>
    </row>
    <row r="1524" ht="15.75" customHeight="1">
      <c r="B1524" s="47">
        <f>IF(DATA!B1524="","",DATA!B1524)</f>
        <v>80140021</v>
      </c>
      <c r="C1524" s="47">
        <f t="array" ref="C1524">IF(B1524="","",IFERROR(XLOOKUP(B1524,DATA!$B$4:$B$2103,DATA!$D$4:$D$2103,"",0,1),""))</f>
        <v>10740624</v>
      </c>
      <c r="D1524" s="47" t="str">
        <f t="array" ref="D1524">IF(B1524="","",IFERROR(XLOOKUP(B1524,DATA!$B$4:$B$2103,DATA!$C$4:$C$2103,"",0,1),""))</f>
        <v>ESCOBILLA INFERIOR DE PUERTA DE SERVICIO</v>
      </c>
      <c r="E1524" s="47">
        <f t="array" ref="E1524">IF(B1524="","",IFERROR(XLOOKUP(B1524,DATA!$B$4:$B$2103,DATA!$W$4:$W$2103,"",0,1),""))</f>
        <v>830092963</v>
      </c>
      <c r="F1524" s="47" t="str">
        <f t="array" ref="F1524">IF(B1524="","",IFERROR(XLOOKUP(E1524,PROVEEDORES!$A$2:$A$200,PROVEEDORES!$B$2:$B$200,"NO ENCONTRADO",0,1),""))</f>
        <v>SUPERPOLO S.A.S</v>
      </c>
      <c r="G1524" s="47" t="str">
        <f t="array" ref="G1524">IF(B1524="","",IFERROR(XLOOKUP(B1524,DATA!$B$4:$B$2103,DATA!$L$4:$L$2103,"",0,1),""))</f>
        <v>UND</v>
      </c>
      <c r="H1524" s="47">
        <f t="array" ref="H1524">IF(B1524="","",IFERROR(XLOOKUP(B1524,DATA!$B$4:$B$2103,DATA!$E$4:$E$2103,0,0,1),0))</f>
        <v>110</v>
      </c>
      <c r="I1524" s="48">
        <f t="array" ref="I1524">IF(B1524="","",IFERROR(XLOOKUP(B1524,DATA!$B$4:$B$2103,DATA!$F$4:$F$2103,0,0,1),0))</f>
        <v>39782.74</v>
      </c>
      <c r="J1524" s="48">
        <f t="shared" si="1"/>
        <v>4376101.4</v>
      </c>
      <c r="K1524" s="47">
        <f t="array" ref="K1524">IF(B1524="","",IFERROR(XLOOKUP(B1524,DATA!$B$4:$B$2103,DATA!$N$4:$N$2103,0,0,1),0))</f>
        <v>58</v>
      </c>
      <c r="L1524" s="85">
        <f t="shared" si="2"/>
        <v>0.1589041096</v>
      </c>
      <c r="M1524" s="47">
        <f t="array" ref="M1524">IF(B1524="","",IFERROR(XLOOKUP(B1524,DATA!$B$4:$B$2103,DATA!$P$4:$P$2103,0,0,1),0))</f>
        <v>0</v>
      </c>
      <c r="N1524" s="47">
        <f t="shared" si="3"/>
        <v>1</v>
      </c>
      <c r="O1524" s="47">
        <f t="shared" si="4"/>
        <v>2</v>
      </c>
      <c r="P1524" s="47">
        <f t="shared" si="5"/>
        <v>692</v>
      </c>
      <c r="Q1524" s="47" t="str">
        <f t="shared" si="6"/>
        <v>EXCESO</v>
      </c>
      <c r="R1524" s="47" t="str">
        <f t="shared" si="7"/>
        <v>EVALUAR REDUCCION</v>
      </c>
      <c r="S1524" s="47">
        <f t="shared" si="8"/>
        <v>0</v>
      </c>
      <c r="T1524" s="48">
        <f t="shared" si="9"/>
        <v>0</v>
      </c>
      <c r="U1524" s="47" t="str">
        <f t="array" ref="U1524">IF(B1524="","",IFERROR(XLOOKUP(B1524,DATA!$B$4:$B$2103,DATA!$M$4:$M$2103,"",0,1),""))</f>
        <v>A</v>
      </c>
      <c r="V1524" s="47" t="str">
        <f t="array" ref="V1524">IF(B1524="","",IFERROR(XLOOKUP(B1524,DATA!$B$4:$B$2103,DATA!$X$4:$X$2103,"",0,1),""))</f>
        <v>SU01C0110</v>
      </c>
      <c r="W1524" s="47" t="str">
        <f t="array" ref="W1524">IF(B1524="","",IFERROR(XLOOKUP(B1524,DATA!$B$4:$B$2103,DATA!$H$4:$H$2103,"",0,1),""))</f>
        <v>CARROCERIA</v>
      </c>
      <c r="X1524" s="47" t="str">
        <f t="shared" si="10"/>
        <v>2-ALTA</v>
      </c>
      <c r="Y1524" s="65" t="str">
        <f t="shared" si="11"/>
        <v/>
      </c>
      <c r="Z1524" s="47" t="str">
        <f t="shared" si="12"/>
        <v/>
      </c>
    </row>
    <row r="1525" ht="15.75" customHeight="1">
      <c r="B1525" s="52">
        <f>IF(DATA!B1525="","",DATA!B1525)</f>
        <v>80140022</v>
      </c>
      <c r="C1525" s="52">
        <f t="array" ref="C1525">IF(B1525="","",IFERROR(XLOOKUP(B1525,DATA!$B$4:$B$2103,DATA!$D$4:$D$2103,"",0,1),""))</f>
        <v>10740057</v>
      </c>
      <c r="D1525" s="52" t="str">
        <f t="array" ref="D1525">IF(B1525="","",IFERROR(XLOOKUP(B1525,DATA!$B$4:$B$2103,DATA!$C$4:$C$2103,"",0,1),""))</f>
        <v>ESCOBILLA SUPERIOR DE PUERTA DE SERVICIO</v>
      </c>
      <c r="E1525" s="52">
        <f t="array" ref="E1525">IF(B1525="","",IFERROR(XLOOKUP(B1525,DATA!$B$4:$B$2103,DATA!$W$4:$W$2103,"",0,1),""))</f>
        <v>830092963</v>
      </c>
      <c r="F1525" s="52" t="str">
        <f t="array" ref="F1525">IF(B1525="","",IFERROR(XLOOKUP(E1525,PROVEEDORES!$A$2:$A$200,PROVEEDORES!$B$2:$B$200,"NO ENCONTRADO",0,1),""))</f>
        <v>SUPERPOLO S.A.S</v>
      </c>
      <c r="G1525" s="52" t="str">
        <f t="array" ref="G1525">IF(B1525="","",IFERROR(XLOOKUP(B1525,DATA!$B$4:$B$2103,DATA!$L$4:$L$2103,"",0,1),""))</f>
        <v>UND</v>
      </c>
      <c r="H1525" s="52">
        <f t="array" ref="H1525">IF(B1525="","",IFERROR(XLOOKUP(B1525,DATA!$B$4:$B$2103,DATA!$E$4:$E$2103,0,0,1),0))</f>
        <v>38</v>
      </c>
      <c r="I1525" s="53">
        <f t="array" ref="I1525">IF(B1525="","",IFERROR(XLOOKUP(B1525,DATA!$B$4:$B$2103,DATA!$F$4:$F$2103,0,0,1),0))</f>
        <v>55017.19</v>
      </c>
      <c r="J1525" s="53">
        <f t="shared" si="1"/>
        <v>2090653.22</v>
      </c>
      <c r="K1525" s="52">
        <f t="array" ref="K1525">IF(B1525="","",IFERROR(XLOOKUP(B1525,DATA!$B$4:$B$2103,DATA!$N$4:$N$2103,0,0,1),0))</f>
        <v>13</v>
      </c>
      <c r="L1525" s="86">
        <f t="shared" si="2"/>
        <v>0.03561643836</v>
      </c>
      <c r="M1525" s="52">
        <f t="array" ref="M1525">IF(B1525="","",IFERROR(XLOOKUP(B1525,DATA!$B$4:$B$2103,DATA!$P$4:$P$2103,0,0,1),0))</f>
        <v>0</v>
      </c>
      <c r="N1525" s="52">
        <f t="shared" si="3"/>
        <v>0</v>
      </c>
      <c r="O1525" s="52">
        <f t="shared" si="4"/>
        <v>0</v>
      </c>
      <c r="P1525" s="52">
        <f t="shared" si="5"/>
        <v>1067</v>
      </c>
      <c r="Q1525" s="52" t="str">
        <f t="shared" si="6"/>
        <v>EXCESO</v>
      </c>
      <c r="R1525" s="52" t="str">
        <f t="shared" si="7"/>
        <v>EVALUAR REDUCCION</v>
      </c>
      <c r="S1525" s="52">
        <f t="shared" si="8"/>
        <v>0</v>
      </c>
      <c r="T1525" s="53">
        <f t="shared" si="9"/>
        <v>0</v>
      </c>
      <c r="U1525" s="52" t="str">
        <f t="array" ref="U1525">IF(B1525="","",IFERROR(XLOOKUP(B1525,DATA!$B$4:$B$2103,DATA!$M$4:$M$2103,"",0,1),""))</f>
        <v>A</v>
      </c>
      <c r="V1525" s="52" t="str">
        <f t="array" ref="V1525">IF(B1525="","",IFERROR(XLOOKUP(B1525,DATA!$B$4:$B$2103,DATA!$X$4:$X$2103,"",0,1),""))</f>
        <v>SU01B0111</v>
      </c>
      <c r="W1525" s="52" t="str">
        <f t="array" ref="W1525">IF(B1525="","",IFERROR(XLOOKUP(B1525,DATA!$B$4:$B$2103,DATA!$H$4:$H$2103,"",0,1),""))</f>
        <v>CARROCERIA</v>
      </c>
      <c r="X1525" s="52" t="str">
        <f t="shared" si="10"/>
        <v>2-ALTA</v>
      </c>
      <c r="Y1525" s="87" t="str">
        <f t="shared" si="11"/>
        <v/>
      </c>
      <c r="Z1525" s="52" t="str">
        <f t="shared" si="12"/>
        <v/>
      </c>
    </row>
    <row r="1526" ht="15.75" customHeight="1">
      <c r="B1526" s="47">
        <f>IF(DATA!B1526="","",DATA!B1526)</f>
        <v>80140023</v>
      </c>
      <c r="C1526" s="47">
        <f t="array" ref="C1526">IF(B1526="","",IFERROR(XLOOKUP(B1526,DATA!$B$4:$B$2103,DATA!$D$4:$D$2103,"",0,1),""))</f>
        <v>2415</v>
      </c>
      <c r="D1526" s="47" t="str">
        <f t="array" ref="D1526">IF(B1526="","",IFERROR(XLOOKUP(B1526,DATA!$B$4:$B$2103,DATA!$C$4:$C$2103,"",0,1),""))</f>
        <v>GRASA DE LITIO ROJA</v>
      </c>
      <c r="E1526" s="47">
        <f t="array" ref="E1526">IF(B1526="","",IFERROR(XLOOKUP(B1526,DATA!$B$4:$B$2103,DATA!$W$4:$W$2103,"",0,1),""))</f>
        <v>900449648</v>
      </c>
      <c r="F1526" s="47" t="str">
        <f t="array" ref="F1526">IF(B1526="","",IFERROR(XLOOKUP(E1526,PROVEEDORES!$A$2:$A$200,PROVEEDORES!$B$2:$B$200,"NO ENCONTRADO",0,1),""))</f>
        <v>SUMILOGISTICA S.A.S.</v>
      </c>
      <c r="G1526" s="47" t="str">
        <f t="array" ref="G1526">IF(B1526="","",IFERROR(XLOOKUP(B1526,DATA!$B$4:$B$2103,DATA!$L$4:$L$2103,"",0,1),""))</f>
        <v>UND</v>
      </c>
      <c r="H1526" s="47">
        <f t="array" ref="H1526">IF(B1526="","",IFERROR(XLOOKUP(B1526,DATA!$B$4:$B$2103,DATA!$E$4:$E$2103,0,0,1),0))</f>
        <v>0</v>
      </c>
      <c r="I1526" s="48">
        <f t="array" ref="I1526">IF(B1526="","",IFERROR(XLOOKUP(B1526,DATA!$B$4:$B$2103,DATA!$F$4:$F$2103,0,0,1),0))</f>
        <v>17191.19</v>
      </c>
      <c r="J1526" s="48">
        <f t="shared" si="1"/>
        <v>0</v>
      </c>
      <c r="K1526" s="47">
        <f t="array" ref="K1526">IF(B1526="","",IFERROR(XLOOKUP(B1526,DATA!$B$4:$B$2103,DATA!$N$4:$N$2103,0,0,1),0))</f>
        <v>1330.02</v>
      </c>
      <c r="L1526" s="85">
        <f t="shared" si="2"/>
        <v>3.643890411</v>
      </c>
      <c r="M1526" s="47">
        <f t="array" ref="M1526">IF(B1526="","",IFERROR(XLOOKUP(B1526,DATA!$B$4:$B$2103,DATA!$P$4:$P$2103,0,0,1),0))</f>
        <v>0</v>
      </c>
      <c r="N1526" s="47">
        <f t="shared" si="3"/>
        <v>13</v>
      </c>
      <c r="O1526" s="47">
        <f t="shared" si="4"/>
        <v>39</v>
      </c>
      <c r="P1526" s="47">
        <f t="shared" si="5"/>
        <v>0</v>
      </c>
      <c r="Q1526" s="47" t="str">
        <f t="shared" si="6"/>
        <v>CRITICO</v>
      </c>
      <c r="R1526" s="47" t="str">
        <f t="shared" si="7"/>
        <v>PEDIR INMEDIATAMENTE</v>
      </c>
      <c r="S1526" s="47">
        <f t="shared" si="8"/>
        <v>39</v>
      </c>
      <c r="T1526" s="48">
        <f t="shared" si="9"/>
        <v>670456.41</v>
      </c>
      <c r="U1526" s="47" t="str">
        <f t="array" ref="U1526">IF(B1526="","",IFERROR(XLOOKUP(B1526,DATA!$B$4:$B$2103,DATA!$M$4:$M$2103,"",0,1),""))</f>
        <v>A</v>
      </c>
      <c r="V1526" s="47" t="str">
        <f t="array" ref="V1526">IF(B1526="","",IFERROR(XLOOKUP(B1526,DATA!$B$4:$B$2103,DATA!$X$4:$X$2103,"",0,1),""))</f>
        <v>SU01F0402</v>
      </c>
      <c r="W1526" s="47" t="str">
        <f t="array" ref="W1526">IF(B1526="","",IFERROR(XLOOKUP(B1526,DATA!$B$4:$B$2103,DATA!$H$4:$H$2103,"",0,1),""))</f>
        <v>CARROCERIA</v>
      </c>
      <c r="X1526" s="47" t="str">
        <f t="shared" si="10"/>
        <v>1-MAXIMA</v>
      </c>
      <c r="Y1526" s="65">
        <f t="shared" si="11"/>
        <v>1330.03526</v>
      </c>
      <c r="Z1526" s="47">
        <f t="shared" si="12"/>
        <v>80140023</v>
      </c>
    </row>
    <row r="1527" ht="15.75" customHeight="1">
      <c r="B1527" s="52">
        <f>IF(DATA!B1527="","",DATA!B1527)</f>
        <v>80140024</v>
      </c>
      <c r="C1527" s="52">
        <f t="array" ref="C1527">IF(B1527="","",IFERROR(XLOOKUP(B1527,DATA!$B$4:$B$2103,DATA!$D$4:$D$2103,"",0,1),""))</f>
        <v>10748609</v>
      </c>
      <c r="D1527" s="52" t="str">
        <f t="array" ref="D1527">IF(B1527="","",IFERROR(XLOOKUP(B1527,DATA!$B$4:$B$2103,DATA!$C$4:$C$2103,"",0,1),""))</f>
        <v>MANGUERAS NEUMATICA AZUL 8 MM</v>
      </c>
      <c r="E1527" s="52">
        <f t="array" ref="E1527">IF(B1527="","",IFERROR(XLOOKUP(B1527,DATA!$B$4:$B$2103,DATA!$W$4:$W$2103,"",0,1),""))</f>
        <v>830092963</v>
      </c>
      <c r="F1527" s="52" t="str">
        <f t="array" ref="F1527">IF(B1527="","",IFERROR(XLOOKUP(E1527,PROVEEDORES!$A$2:$A$200,PROVEEDORES!$B$2:$B$200,"NO ENCONTRADO",0,1),""))</f>
        <v>SUPERPOLO S.A.S</v>
      </c>
      <c r="G1527" s="52" t="str">
        <f t="array" ref="G1527">IF(B1527="","",IFERROR(XLOOKUP(B1527,DATA!$B$4:$B$2103,DATA!$L$4:$L$2103,"",0,1),""))</f>
        <v>M</v>
      </c>
      <c r="H1527" s="52">
        <f t="array" ref="H1527">IF(B1527="","",IFERROR(XLOOKUP(B1527,DATA!$B$4:$B$2103,DATA!$E$4:$E$2103,0,0,1),0))</f>
        <v>48</v>
      </c>
      <c r="I1527" s="53">
        <f t="array" ref="I1527">IF(B1527="","",IFERROR(XLOOKUP(B1527,DATA!$B$4:$B$2103,DATA!$F$4:$F$2103,0,0,1),0))</f>
        <v>3588.899</v>
      </c>
      <c r="J1527" s="53">
        <f t="shared" si="1"/>
        <v>172267.152</v>
      </c>
      <c r="K1527" s="52">
        <f t="array" ref="K1527">IF(B1527="","",IFERROR(XLOOKUP(B1527,DATA!$B$4:$B$2103,DATA!$N$4:$N$2103,0,0,1),0))</f>
        <v>1944</v>
      </c>
      <c r="L1527" s="86">
        <f t="shared" si="2"/>
        <v>5.326027397</v>
      </c>
      <c r="M1527" s="52">
        <f t="array" ref="M1527">IF(B1527="","",IFERROR(XLOOKUP(B1527,DATA!$B$4:$B$2103,DATA!$P$4:$P$2103,0,0,1),0))</f>
        <v>0</v>
      </c>
      <c r="N1527" s="52">
        <f t="shared" si="3"/>
        <v>19</v>
      </c>
      <c r="O1527" s="52">
        <f t="shared" si="4"/>
        <v>56</v>
      </c>
      <c r="P1527" s="52">
        <f t="shared" si="5"/>
        <v>9</v>
      </c>
      <c r="Q1527" s="52" t="str">
        <f t="shared" si="6"/>
        <v>REORDEN INMEDIATO</v>
      </c>
      <c r="R1527" s="52" t="str">
        <f t="shared" si="7"/>
        <v>GENERAR OC EN 24H</v>
      </c>
      <c r="S1527" s="52">
        <f t="shared" si="8"/>
        <v>8</v>
      </c>
      <c r="T1527" s="53">
        <f t="shared" si="9"/>
        <v>28711.192</v>
      </c>
      <c r="U1527" s="52" t="str">
        <f t="array" ref="U1527">IF(B1527="","",IFERROR(XLOOKUP(B1527,DATA!$B$4:$B$2103,DATA!$M$4:$M$2103,"",0,1),""))</f>
        <v>A</v>
      </c>
      <c r="V1527" s="52" t="str">
        <f t="array" ref="V1527">IF(B1527="","",IFERROR(XLOOKUP(B1527,DATA!$B$4:$B$2103,DATA!$X$4:$X$2103,"",0,1),""))</f>
        <v>SU01C0109</v>
      </c>
      <c r="W1527" s="52" t="str">
        <f t="array" ref="W1527">IF(B1527="","",IFERROR(XLOOKUP(B1527,DATA!$B$4:$B$2103,DATA!$H$4:$H$2103,"",0,1),""))</f>
        <v>CARROCERIA</v>
      </c>
      <c r="X1527" s="52" t="str">
        <f t="shared" si="10"/>
        <v>2-ALTA</v>
      </c>
      <c r="Y1527" s="87" t="str">
        <f t="shared" si="11"/>
        <v/>
      </c>
      <c r="Z1527" s="52" t="str">
        <f t="shared" si="12"/>
        <v/>
      </c>
    </row>
    <row r="1528" ht="15.75" customHeight="1">
      <c r="B1528" s="47">
        <f>IF(DATA!B1528="","",DATA!B1528)</f>
        <v>80140025</v>
      </c>
      <c r="C1528" s="47">
        <f t="array" ref="C1528">IF(B1528="","",IFERROR(XLOOKUP(B1528,DATA!$B$4:$B$2103,DATA!$D$4:$D$2103,"",0,1),""))</f>
        <v>11394389</v>
      </c>
      <c r="D1528" s="47" t="str">
        <f t="array" ref="D1528">IF(B1528="","",IFERROR(XLOOKUP(B1528,DATA!$B$4:$B$2103,DATA!$C$4:$C$2103,"",0,1),""))</f>
        <v>PRESSOSTATOS</v>
      </c>
      <c r="E1528" s="47">
        <f t="array" ref="E1528">IF(B1528="","",IFERROR(XLOOKUP(B1528,DATA!$B$4:$B$2103,DATA!$W$4:$W$2103,"",0,1),""))</f>
        <v>830092963</v>
      </c>
      <c r="F1528" s="47" t="str">
        <f t="array" ref="F1528">IF(B1528="","",IFERROR(XLOOKUP(E1528,PROVEEDORES!$A$2:$A$200,PROVEEDORES!$B$2:$B$200,"NO ENCONTRADO",0,1),""))</f>
        <v>SUPERPOLO S.A.S</v>
      </c>
      <c r="G1528" s="47" t="str">
        <f t="array" ref="G1528">IF(B1528="","",IFERROR(XLOOKUP(B1528,DATA!$B$4:$B$2103,DATA!$L$4:$L$2103,"",0,1),""))</f>
        <v>UND</v>
      </c>
      <c r="H1528" s="47">
        <f t="array" ref="H1528">IF(B1528="","",IFERROR(XLOOKUP(B1528,DATA!$B$4:$B$2103,DATA!$E$4:$E$2103,0,0,1),0))</f>
        <v>0</v>
      </c>
      <c r="I1528" s="48">
        <f t="array" ref="I1528">IF(B1528="","",IFERROR(XLOOKUP(B1528,DATA!$B$4:$B$2103,DATA!$F$4:$F$2103,0,0,1),0))</f>
        <v>92895.35</v>
      </c>
      <c r="J1528" s="48">
        <f t="shared" si="1"/>
        <v>0</v>
      </c>
      <c r="K1528" s="47">
        <f t="array" ref="K1528">IF(B1528="","",IFERROR(XLOOKUP(B1528,DATA!$B$4:$B$2103,DATA!$N$4:$N$2103,0,0,1),0))</f>
        <v>324</v>
      </c>
      <c r="L1528" s="85">
        <f t="shared" si="2"/>
        <v>0.8876712329</v>
      </c>
      <c r="M1528" s="47">
        <f t="array" ref="M1528">IF(B1528="","",IFERROR(XLOOKUP(B1528,DATA!$B$4:$B$2103,DATA!$P$4:$P$2103,0,0,1),0))</f>
        <v>0</v>
      </c>
      <c r="N1528" s="47">
        <f t="shared" si="3"/>
        <v>3</v>
      </c>
      <c r="O1528" s="47">
        <f t="shared" si="4"/>
        <v>9</v>
      </c>
      <c r="P1528" s="47">
        <f t="shared" si="5"/>
        <v>0</v>
      </c>
      <c r="Q1528" s="47" t="str">
        <f t="shared" si="6"/>
        <v>CRITICO</v>
      </c>
      <c r="R1528" s="47" t="str">
        <f t="shared" si="7"/>
        <v>PEDIR INMEDIATAMENTE</v>
      </c>
      <c r="S1528" s="47">
        <f t="shared" si="8"/>
        <v>9</v>
      </c>
      <c r="T1528" s="48">
        <f t="shared" si="9"/>
        <v>836058.15</v>
      </c>
      <c r="U1528" s="47" t="str">
        <f t="array" ref="U1528">IF(B1528="","",IFERROR(XLOOKUP(B1528,DATA!$B$4:$B$2103,DATA!$M$4:$M$2103,"",0,1),""))</f>
        <v>B</v>
      </c>
      <c r="V1528" s="47" t="str">
        <f t="array" ref="V1528">IF(B1528="","",IFERROR(XLOOKUP(B1528,DATA!$B$4:$B$2103,DATA!$X$4:$X$2103,"",0,1),""))</f>
        <v>SU01D0102</v>
      </c>
      <c r="W1528" s="47" t="str">
        <f t="array" ref="W1528">IF(B1528="","",IFERROR(XLOOKUP(B1528,DATA!$B$4:$B$2103,DATA!$H$4:$H$2103,"",0,1),""))</f>
        <v>ELECTRICIDAD</v>
      </c>
      <c r="X1528" s="47" t="str">
        <f t="shared" si="10"/>
        <v>3-MEDIA</v>
      </c>
      <c r="Y1528" s="65">
        <f t="shared" si="11"/>
        <v>324.01528</v>
      </c>
      <c r="Z1528" s="47">
        <f t="shared" si="12"/>
        <v>80140025</v>
      </c>
    </row>
    <row r="1529" ht="15.75" customHeight="1">
      <c r="B1529" s="52">
        <f>IF(DATA!B1529="","",DATA!B1529)</f>
        <v>80140026</v>
      </c>
      <c r="C1529" s="52" t="str">
        <f t="array" ref="C1529">IF(B1529="","",IFERROR(XLOOKUP(B1529,DATA!$B$4:$B$2103,DATA!$D$4:$D$2103,"",0,1),""))</f>
        <v>CRL1428</v>
      </c>
      <c r="D1529" s="52" t="str">
        <f t="array" ref="D1529">IF(B1529="","",IFERROR(XLOOKUP(B1529,DATA!$B$4:$B$2103,DATA!$C$4:$C$2103,"",0,1),""))</f>
        <v>RACOR L M8*1/2" NPT</v>
      </c>
      <c r="E1529" s="52">
        <f t="array" ref="E1529">IF(B1529="","",IFERROR(XLOOKUP(B1529,DATA!$B$4:$B$2103,DATA!$W$4:$W$2103,"",0,1),""))</f>
        <v>900449648</v>
      </c>
      <c r="F1529" s="52" t="str">
        <f t="array" ref="F1529">IF(B1529="","",IFERROR(XLOOKUP(E1529,PROVEEDORES!$A$2:$A$200,PROVEEDORES!$B$2:$B$200,"NO ENCONTRADO",0,1),""))</f>
        <v>SUMILOGISTICA S.A.S.</v>
      </c>
      <c r="G1529" s="52" t="str">
        <f t="array" ref="G1529">IF(B1529="","",IFERROR(XLOOKUP(B1529,DATA!$B$4:$B$2103,DATA!$L$4:$L$2103,"",0,1),""))</f>
        <v>UND</v>
      </c>
      <c r="H1529" s="52">
        <f t="array" ref="H1529">IF(B1529="","",IFERROR(XLOOKUP(B1529,DATA!$B$4:$B$2103,DATA!$E$4:$E$2103,0,0,1),0))</f>
        <v>0</v>
      </c>
      <c r="I1529" s="53">
        <f t="array" ref="I1529">IF(B1529="","",IFERROR(XLOOKUP(B1529,DATA!$B$4:$B$2103,DATA!$F$4:$F$2103,0,0,1),0))</f>
        <v>0</v>
      </c>
      <c r="J1529" s="53">
        <f t="shared" si="1"/>
        <v>0</v>
      </c>
      <c r="K1529" s="52">
        <f t="array" ref="K1529">IF(B1529="","",IFERROR(XLOOKUP(B1529,DATA!$B$4:$B$2103,DATA!$N$4:$N$2103,0,0,1),0))</f>
        <v>0</v>
      </c>
      <c r="L1529" s="86">
        <f t="shared" si="2"/>
        <v>0</v>
      </c>
      <c r="M1529" s="52">
        <f t="array" ref="M1529">IF(B1529="","",IFERROR(XLOOKUP(B1529,DATA!$B$4:$B$2103,DATA!$P$4:$P$2103,0,0,1),0))</f>
        <v>0</v>
      </c>
      <c r="N1529" s="52">
        <f t="shared" si="3"/>
        <v>0</v>
      </c>
      <c r="O1529" s="52">
        <f t="shared" si="4"/>
        <v>0</v>
      </c>
      <c r="P1529" s="52" t="str">
        <f t="shared" si="5"/>
        <v/>
      </c>
      <c r="Q1529" s="52" t="str">
        <f t="shared" si="6"/>
        <v>CRITICO</v>
      </c>
      <c r="R1529" s="52" t="str">
        <f t="shared" si="7"/>
        <v>PEDIR INMEDIATAMENTE</v>
      </c>
      <c r="S1529" s="52">
        <f t="shared" si="8"/>
        <v>0</v>
      </c>
      <c r="T1529" s="53">
        <f t="shared" si="9"/>
        <v>0</v>
      </c>
      <c r="U1529" s="52" t="str">
        <f t="array" ref="U1529">IF(B1529="","",IFERROR(XLOOKUP(B1529,DATA!$B$4:$B$2103,DATA!$M$4:$M$2103,"",0,1),""))</f>
        <v>C</v>
      </c>
      <c r="V1529" s="52" t="str">
        <f t="array" ref="V1529">IF(B1529="","",IFERROR(XLOOKUP(B1529,DATA!$B$4:$B$2103,DATA!$X$4:$X$2103,"",0,1),""))</f>
        <v>A1</v>
      </c>
      <c r="W1529" s="52" t="str">
        <f t="array" ref="W1529">IF(B1529="","",IFERROR(XLOOKUP(B1529,DATA!$B$4:$B$2103,DATA!$H$4:$H$2103,"",0,1),""))</f>
        <v>CARROCERIA</v>
      </c>
      <c r="X1529" s="52" t="str">
        <f t="shared" si="10"/>
        <v>4-BAJA</v>
      </c>
      <c r="Y1529" s="87" t="str">
        <f t="shared" si="11"/>
        <v/>
      </c>
      <c r="Z1529" s="52">
        <f t="shared" si="12"/>
        <v>80140026</v>
      </c>
    </row>
    <row r="1530" ht="15.75" customHeight="1">
      <c r="B1530" s="47">
        <f>IF(DATA!B1530="","",DATA!B1530)</f>
        <v>80140027</v>
      </c>
      <c r="C1530" s="47" t="str">
        <f t="array" ref="C1530">IF(B1530="","",IFERROR(XLOOKUP(B1530,DATA!$B$4:$B$2103,DATA!$D$4:$D$2103,"",0,1),""))</f>
        <v>QSLG8-1/8</v>
      </c>
      <c r="D1530" s="47" t="str">
        <f t="array" ref="D1530">IF(B1530="","",IFERROR(XLOOKUP(B1530,DATA!$B$4:$B$2103,DATA!$C$4:$C$2103,"",0,1),""))</f>
        <v>RACOR L M8*1/8" NPT</v>
      </c>
      <c r="E1530" s="47">
        <f t="array" ref="E1530">IF(B1530="","",IFERROR(XLOOKUP(B1530,DATA!$B$4:$B$2103,DATA!$W$4:$W$2103,"",0,1),""))</f>
        <v>901535375</v>
      </c>
      <c r="F1530" s="47" t="str">
        <f t="array" ref="F1530">IF(B1530="","",IFERROR(XLOOKUP(E1530,PROVEEDORES!$A$2:$A$200,PROVEEDORES!$B$2:$B$200,"NO ENCONTRADO",0,1),""))</f>
        <v>GLOBAL GREEN AMERICAS COLOMBIA SAS</v>
      </c>
      <c r="G1530" s="47" t="str">
        <f t="array" ref="G1530">IF(B1530="","",IFERROR(XLOOKUP(B1530,DATA!$B$4:$B$2103,DATA!$L$4:$L$2103,"",0,1),""))</f>
        <v>UND</v>
      </c>
      <c r="H1530" s="47">
        <f t="array" ref="H1530">IF(B1530="","",IFERROR(XLOOKUP(B1530,DATA!$B$4:$B$2103,DATA!$E$4:$E$2103,0,0,1),0))</f>
        <v>59</v>
      </c>
      <c r="I1530" s="48">
        <f t="array" ref="I1530">IF(B1530="","",IFERROR(XLOOKUP(B1530,DATA!$B$4:$B$2103,DATA!$F$4:$F$2103,0,0,1),0))</f>
        <v>15632.01</v>
      </c>
      <c r="J1530" s="48">
        <f t="shared" si="1"/>
        <v>922288.59</v>
      </c>
      <c r="K1530" s="47">
        <f t="array" ref="K1530">IF(B1530="","",IFERROR(XLOOKUP(B1530,DATA!$B$4:$B$2103,DATA!$N$4:$N$2103,0,0,1),0))</f>
        <v>1852</v>
      </c>
      <c r="L1530" s="85">
        <f t="shared" si="2"/>
        <v>5.073972603</v>
      </c>
      <c r="M1530" s="47">
        <f t="array" ref="M1530">IF(B1530="","",IFERROR(XLOOKUP(B1530,DATA!$B$4:$B$2103,DATA!$P$4:$P$2103,0,0,1),0))</f>
        <v>0</v>
      </c>
      <c r="N1530" s="47">
        <f t="shared" si="3"/>
        <v>18</v>
      </c>
      <c r="O1530" s="47">
        <f t="shared" si="4"/>
        <v>54</v>
      </c>
      <c r="P1530" s="47">
        <f t="shared" si="5"/>
        <v>12</v>
      </c>
      <c r="Q1530" s="47" t="str">
        <f t="shared" si="6"/>
        <v>PRECAUCION</v>
      </c>
      <c r="R1530" s="47" t="str">
        <f t="shared" si="7"/>
        <v>MONITOREAR 48H</v>
      </c>
      <c r="S1530" s="47">
        <f t="shared" si="8"/>
        <v>0</v>
      </c>
      <c r="T1530" s="48">
        <f t="shared" si="9"/>
        <v>0</v>
      </c>
      <c r="U1530" s="47" t="str">
        <f t="array" ref="U1530">IF(B1530="","",IFERROR(XLOOKUP(B1530,DATA!$B$4:$B$2103,DATA!$M$4:$M$2103,"",0,1),""))</f>
        <v>A</v>
      </c>
      <c r="V1530" s="47" t="str">
        <f t="array" ref="V1530">IF(B1530="","",IFERROR(XLOOKUP(B1530,DATA!$B$4:$B$2103,DATA!$X$4:$X$2103,"",0,1),""))</f>
        <v>SU01E0202</v>
      </c>
      <c r="W1530" s="47" t="str">
        <f t="array" ref="W1530">IF(B1530="","",IFERROR(XLOOKUP(B1530,DATA!$B$4:$B$2103,DATA!$H$4:$H$2103,"",0,1),""))</f>
        <v>CARROCERIA</v>
      </c>
      <c r="X1530" s="47" t="str">
        <f t="shared" si="10"/>
        <v>2-ALTA</v>
      </c>
      <c r="Y1530" s="65" t="str">
        <f t="shared" si="11"/>
        <v/>
      </c>
      <c r="Z1530" s="47" t="str">
        <f t="shared" si="12"/>
        <v/>
      </c>
    </row>
    <row r="1531" ht="15.75" customHeight="1">
      <c r="B1531" s="52">
        <f>IF(DATA!B1531="","",DATA!B1531)</f>
        <v>80140028</v>
      </c>
      <c r="C1531" s="52">
        <f t="array" ref="C1531">IF(B1531="","",IFERROR(XLOOKUP(B1531,DATA!$B$4:$B$2103,DATA!$D$4:$D$2103,"",0,1),""))</f>
        <v>2404</v>
      </c>
      <c r="D1531" s="52" t="str">
        <f t="array" ref="D1531">IF(B1531="","",IFERROR(XLOOKUP(B1531,DATA!$B$4:$B$2103,DATA!$C$4:$C$2103,"",0,1),""))</f>
        <v>RACOR UNION RECTO 8 MM PLASTICO</v>
      </c>
      <c r="E1531" s="52">
        <f t="array" ref="E1531">IF(B1531="","",IFERROR(XLOOKUP(B1531,DATA!$B$4:$B$2103,DATA!$W$4:$W$2103,"",0,1),""))</f>
        <v>900449648</v>
      </c>
      <c r="F1531" s="52" t="str">
        <f t="array" ref="F1531">IF(B1531="","",IFERROR(XLOOKUP(E1531,PROVEEDORES!$A$2:$A$200,PROVEEDORES!$B$2:$B$200,"NO ENCONTRADO",0,1),""))</f>
        <v>SUMILOGISTICA S.A.S.</v>
      </c>
      <c r="G1531" s="52" t="str">
        <f t="array" ref="G1531">IF(B1531="","",IFERROR(XLOOKUP(B1531,DATA!$B$4:$B$2103,DATA!$L$4:$L$2103,"",0,1),""))</f>
        <v>UND</v>
      </c>
      <c r="H1531" s="52">
        <f t="array" ref="H1531">IF(B1531="","",IFERROR(XLOOKUP(B1531,DATA!$B$4:$B$2103,DATA!$E$4:$E$2103,0,0,1),0))</f>
        <v>24</v>
      </c>
      <c r="I1531" s="53">
        <f t="array" ref="I1531">IF(B1531="","",IFERROR(XLOOKUP(B1531,DATA!$B$4:$B$2103,DATA!$F$4:$F$2103,0,0,1),0))</f>
        <v>19025.72</v>
      </c>
      <c r="J1531" s="53">
        <f t="shared" si="1"/>
        <v>456617.28</v>
      </c>
      <c r="K1531" s="52">
        <f t="array" ref="K1531">IF(B1531="","",IFERROR(XLOOKUP(B1531,DATA!$B$4:$B$2103,DATA!$N$4:$N$2103,0,0,1),0))</f>
        <v>830</v>
      </c>
      <c r="L1531" s="86">
        <f t="shared" si="2"/>
        <v>2.273972603</v>
      </c>
      <c r="M1531" s="52">
        <f t="array" ref="M1531">IF(B1531="","",IFERROR(XLOOKUP(B1531,DATA!$B$4:$B$2103,DATA!$P$4:$P$2103,0,0,1),0))</f>
        <v>0</v>
      </c>
      <c r="N1531" s="52">
        <f t="shared" si="3"/>
        <v>8</v>
      </c>
      <c r="O1531" s="52">
        <f t="shared" si="4"/>
        <v>24</v>
      </c>
      <c r="P1531" s="52">
        <f t="shared" si="5"/>
        <v>11</v>
      </c>
      <c r="Q1531" s="52" t="str">
        <f t="shared" si="6"/>
        <v>REORDEN INMEDIATO</v>
      </c>
      <c r="R1531" s="52" t="str">
        <f t="shared" si="7"/>
        <v>GENERAR OC EN 24H</v>
      </c>
      <c r="S1531" s="52">
        <f t="shared" si="8"/>
        <v>0</v>
      </c>
      <c r="T1531" s="53">
        <f t="shared" si="9"/>
        <v>0</v>
      </c>
      <c r="U1531" s="52" t="str">
        <f t="array" ref="U1531">IF(B1531="","",IFERROR(XLOOKUP(B1531,DATA!$B$4:$B$2103,DATA!$M$4:$M$2103,"",0,1),""))</f>
        <v>A</v>
      </c>
      <c r="V1531" s="52" t="str">
        <f t="array" ref="V1531">IF(B1531="","",IFERROR(XLOOKUP(B1531,DATA!$B$4:$B$2103,DATA!$X$4:$X$2103,"",0,1),""))</f>
        <v>SU01E0202</v>
      </c>
      <c r="W1531" s="52" t="str">
        <f t="array" ref="W1531">IF(B1531="","",IFERROR(XLOOKUP(B1531,DATA!$B$4:$B$2103,DATA!$H$4:$H$2103,"",0,1),""))</f>
        <v>CARROCERIA</v>
      </c>
      <c r="X1531" s="52" t="str">
        <f t="shared" si="10"/>
        <v>2-ALTA</v>
      </c>
      <c r="Y1531" s="87" t="str">
        <f t="shared" si="11"/>
        <v/>
      </c>
      <c r="Z1531" s="52" t="str">
        <f t="shared" si="12"/>
        <v/>
      </c>
    </row>
    <row r="1532" ht="15.75" customHeight="1">
      <c r="B1532" s="47">
        <f>IF(DATA!B1532="","",DATA!B1532)</f>
        <v>80140029</v>
      </c>
      <c r="C1532" s="47" t="str">
        <f t="array" ref="C1532">IF(B1532="","",IFERROR(XLOOKUP(B1532,DATA!$B$4:$B$2103,DATA!$D$4:$D$2103,"",0,1),""))</f>
        <v>CRT1424</v>
      </c>
      <c r="D1532" s="47" t="str">
        <f t="array" ref="D1532">IF(B1532="","",IFERROR(XLOOKUP(B1532,DATA!$B$4:$B$2103,DATA!$C$4:$C$2103,"",0,1),""))</f>
        <v>RACOR UNION T 8 MM PLASTICO</v>
      </c>
      <c r="E1532" s="47">
        <f t="array" ref="E1532">IF(B1532="","",IFERROR(XLOOKUP(B1532,DATA!$B$4:$B$2103,DATA!$W$4:$W$2103,"",0,1),""))</f>
        <v>900449648</v>
      </c>
      <c r="F1532" s="47" t="str">
        <f t="array" ref="F1532">IF(B1532="","",IFERROR(XLOOKUP(E1532,PROVEEDORES!$A$2:$A$200,PROVEEDORES!$B$2:$B$200,"NO ENCONTRADO",0,1),""))</f>
        <v>SUMILOGISTICA S.A.S.</v>
      </c>
      <c r="G1532" s="47" t="str">
        <f t="array" ref="G1532">IF(B1532="","",IFERROR(XLOOKUP(B1532,DATA!$B$4:$B$2103,DATA!$L$4:$L$2103,"",0,1),""))</f>
        <v>UND</v>
      </c>
      <c r="H1532" s="47">
        <f t="array" ref="H1532">IF(B1532="","",IFERROR(XLOOKUP(B1532,DATA!$B$4:$B$2103,DATA!$E$4:$E$2103,0,0,1),0))</f>
        <v>0</v>
      </c>
      <c r="I1532" s="48">
        <f t="array" ref="I1532">IF(B1532="","",IFERROR(XLOOKUP(B1532,DATA!$B$4:$B$2103,DATA!$F$4:$F$2103,0,0,1),0))</f>
        <v>0</v>
      </c>
      <c r="J1532" s="48">
        <f t="shared" si="1"/>
        <v>0</v>
      </c>
      <c r="K1532" s="47">
        <f t="array" ref="K1532">IF(B1532="","",IFERROR(XLOOKUP(B1532,DATA!$B$4:$B$2103,DATA!$N$4:$N$2103,0,0,1),0))</f>
        <v>0</v>
      </c>
      <c r="L1532" s="85">
        <f t="shared" si="2"/>
        <v>0</v>
      </c>
      <c r="M1532" s="47">
        <f t="array" ref="M1532">IF(B1532="","",IFERROR(XLOOKUP(B1532,DATA!$B$4:$B$2103,DATA!$P$4:$P$2103,0,0,1),0))</f>
        <v>0</v>
      </c>
      <c r="N1532" s="47">
        <f t="shared" si="3"/>
        <v>0</v>
      </c>
      <c r="O1532" s="47">
        <f t="shared" si="4"/>
        <v>0</v>
      </c>
      <c r="P1532" s="47" t="str">
        <f t="shared" si="5"/>
        <v/>
      </c>
      <c r="Q1532" s="47" t="str">
        <f t="shared" si="6"/>
        <v>CRITICO</v>
      </c>
      <c r="R1532" s="47" t="str">
        <f t="shared" si="7"/>
        <v>PEDIR INMEDIATAMENTE</v>
      </c>
      <c r="S1532" s="47">
        <f t="shared" si="8"/>
        <v>0</v>
      </c>
      <c r="T1532" s="48">
        <f t="shared" si="9"/>
        <v>0</v>
      </c>
      <c r="U1532" s="47" t="str">
        <f t="array" ref="U1532">IF(B1532="","",IFERROR(XLOOKUP(B1532,DATA!$B$4:$B$2103,DATA!$M$4:$M$2103,"",0,1),""))</f>
        <v>C</v>
      </c>
      <c r="V1532" s="47" t="str">
        <f t="array" ref="V1532">IF(B1532="","",IFERROR(XLOOKUP(B1532,DATA!$B$4:$B$2103,DATA!$X$4:$X$2103,"",0,1),""))</f>
        <v>A1</v>
      </c>
      <c r="W1532" s="47" t="str">
        <f t="array" ref="W1532">IF(B1532="","",IFERROR(XLOOKUP(B1532,DATA!$B$4:$B$2103,DATA!$H$4:$H$2103,"",0,1),""))</f>
        <v>CARROCERIA</v>
      </c>
      <c r="X1532" s="47" t="str">
        <f t="shared" si="10"/>
        <v>4-BAJA</v>
      </c>
      <c r="Y1532" s="65" t="str">
        <f t="shared" si="11"/>
        <v/>
      </c>
      <c r="Z1532" s="47">
        <f t="shared" si="12"/>
        <v>80140029</v>
      </c>
    </row>
    <row r="1533" ht="15.75" customHeight="1">
      <c r="B1533" s="52">
        <f>IF(DATA!B1533="","",DATA!B1533)</f>
        <v>80140030</v>
      </c>
      <c r="C1533" s="52">
        <f t="array" ref="C1533">IF(B1533="","",IFERROR(XLOOKUP(B1533,DATA!$B$4:$B$2103,DATA!$D$4:$D$2103,"",0,1),""))</f>
        <v>11405201</v>
      </c>
      <c r="D1533" s="52" t="str">
        <f t="array" ref="D1533">IF(B1533="","",IFERROR(XLOOKUP(B1533,DATA!$B$4:$B$2103,DATA!$C$4:$C$2103,"",0,1),""))</f>
        <v>REPARO DE CILINDRO NEUMATICO</v>
      </c>
      <c r="E1533" s="52">
        <f t="array" ref="E1533">IF(B1533="","",IFERROR(XLOOKUP(B1533,DATA!$B$4:$B$2103,DATA!$W$4:$W$2103,"",0,1),""))</f>
        <v>901319175</v>
      </c>
      <c r="F1533" s="52" t="str">
        <f t="array" ref="F1533">IF(B1533="","",IFERROR(XLOOKUP(E1533,PROVEEDORES!$A$2:$A$200,PROVEEDORES!$B$2:$B$200,"NO ENCONTRADO",0,1),""))</f>
        <v>SMIDT SUMINISTRO MANTENIMIENTO INDUSTRIAL DE TRANSPORTE SAS</v>
      </c>
      <c r="G1533" s="52" t="str">
        <f t="array" ref="G1533">IF(B1533="","",IFERROR(XLOOKUP(B1533,DATA!$B$4:$B$2103,DATA!$L$4:$L$2103,"",0,1),""))</f>
        <v>UND</v>
      </c>
      <c r="H1533" s="52">
        <f t="array" ref="H1533">IF(B1533="","",IFERROR(XLOOKUP(B1533,DATA!$B$4:$B$2103,DATA!$E$4:$E$2103,0,0,1),0))</f>
        <v>336</v>
      </c>
      <c r="I1533" s="53">
        <f t="array" ref="I1533">IF(B1533="","",IFERROR(XLOOKUP(B1533,DATA!$B$4:$B$2103,DATA!$F$4:$F$2103,0,0,1),0))</f>
        <v>31535</v>
      </c>
      <c r="J1533" s="53">
        <f t="shared" si="1"/>
        <v>10595760</v>
      </c>
      <c r="K1533" s="52">
        <f t="array" ref="K1533">IF(B1533="","",IFERROR(XLOOKUP(B1533,DATA!$B$4:$B$2103,DATA!$N$4:$N$2103,0,0,1),0))</f>
        <v>18946</v>
      </c>
      <c r="L1533" s="86">
        <f t="shared" si="2"/>
        <v>51.90684932</v>
      </c>
      <c r="M1533" s="52">
        <f t="array" ref="M1533">IF(B1533="","",IFERROR(XLOOKUP(B1533,DATA!$B$4:$B$2103,DATA!$P$4:$P$2103,0,0,1),0))</f>
        <v>0</v>
      </c>
      <c r="N1533" s="52">
        <f t="shared" si="3"/>
        <v>182</v>
      </c>
      <c r="O1533" s="52">
        <f t="shared" si="4"/>
        <v>545</v>
      </c>
      <c r="P1533" s="52">
        <f t="shared" si="5"/>
        <v>6</v>
      </c>
      <c r="Q1533" s="52" t="str">
        <f t="shared" si="6"/>
        <v>REORDEN INMEDIATO</v>
      </c>
      <c r="R1533" s="52" t="str">
        <f t="shared" si="7"/>
        <v>GENERAR OC EN 24H</v>
      </c>
      <c r="S1533" s="52">
        <f t="shared" si="8"/>
        <v>209</v>
      </c>
      <c r="T1533" s="53">
        <f t="shared" si="9"/>
        <v>6590815</v>
      </c>
      <c r="U1533" s="52" t="str">
        <f t="array" ref="U1533">IF(B1533="","",IFERROR(XLOOKUP(B1533,DATA!$B$4:$B$2103,DATA!$M$4:$M$2103,"",0,1),""))</f>
        <v>A</v>
      </c>
      <c r="V1533" s="52" t="str">
        <f t="array" ref="V1533">IF(B1533="","",IFERROR(XLOOKUP(B1533,DATA!$B$4:$B$2103,DATA!$X$4:$X$2103,"",0,1),""))</f>
        <v>SU01D0201</v>
      </c>
      <c r="W1533" s="52" t="str">
        <f t="array" ref="W1533">IF(B1533="","",IFERROR(XLOOKUP(B1533,DATA!$B$4:$B$2103,DATA!$H$4:$H$2103,"",0,1),""))</f>
        <v>CARROCERIA</v>
      </c>
      <c r="X1533" s="52" t="str">
        <f t="shared" si="10"/>
        <v>2-ALTA</v>
      </c>
      <c r="Y1533" s="87" t="str">
        <f t="shared" si="11"/>
        <v/>
      </c>
      <c r="Z1533" s="52" t="str">
        <f t="shared" si="12"/>
        <v/>
      </c>
    </row>
    <row r="1534" ht="15.75" customHeight="1">
      <c r="B1534" s="47">
        <f>IF(DATA!B1534="","",DATA!B1534)</f>
        <v>80140031</v>
      </c>
      <c r="C1534" s="47">
        <f t="array" ref="C1534">IF(B1534="","",IFERROR(XLOOKUP(B1534,DATA!$B$4:$B$2103,DATA!$D$4:$D$2103,"",0,1),""))</f>
        <v>11464691</v>
      </c>
      <c r="D1534" s="47" t="str">
        <f t="array" ref="D1534">IF(B1534="","",IFERROR(XLOOKUP(B1534,DATA!$B$4:$B$2103,DATA!$C$4:$C$2103,"",0,1),""))</f>
        <v>SENSOR DE PELO</v>
      </c>
      <c r="E1534" s="47">
        <f t="array" ref="E1534">IF(B1534="","",IFERROR(XLOOKUP(B1534,DATA!$B$4:$B$2103,DATA!$W$4:$W$2103,"",0,1),""))</f>
        <v>900603232</v>
      </c>
      <c r="F1534" s="47" t="str">
        <f t="array" ref="F1534">IF(B1534="","",IFERROR(XLOOKUP(E1534,PROVEEDORES!$A$2:$A$200,PROVEEDORES!$B$2:$B$200,"NO ENCONTRADO",0,1),""))</f>
        <v>COMERCIALIZADORA DE AUTOPARTES E INDUSTRIAL UNIVERSAL SAS</v>
      </c>
      <c r="G1534" s="47" t="str">
        <f t="array" ref="G1534">IF(B1534="","",IFERROR(XLOOKUP(B1534,DATA!$B$4:$B$2103,DATA!$L$4:$L$2103,"",0,1),""))</f>
        <v>UND</v>
      </c>
      <c r="H1534" s="47">
        <f t="array" ref="H1534">IF(B1534="","",IFERROR(XLOOKUP(B1534,DATA!$B$4:$B$2103,DATA!$E$4:$E$2103,0,0,1),0))</f>
        <v>16</v>
      </c>
      <c r="I1534" s="48">
        <f t="array" ref="I1534">IF(B1534="","",IFERROR(XLOOKUP(B1534,DATA!$B$4:$B$2103,DATA!$F$4:$F$2103,0,0,1),0))</f>
        <v>113050</v>
      </c>
      <c r="J1534" s="48">
        <f t="shared" si="1"/>
        <v>1808800</v>
      </c>
      <c r="K1534" s="47">
        <f t="array" ref="K1534">IF(B1534="","",IFERROR(XLOOKUP(B1534,DATA!$B$4:$B$2103,DATA!$N$4:$N$2103,0,0,1),0))</f>
        <v>790</v>
      </c>
      <c r="L1534" s="85">
        <f t="shared" si="2"/>
        <v>2.164383562</v>
      </c>
      <c r="M1534" s="47">
        <f t="array" ref="M1534">IF(B1534="","",IFERROR(XLOOKUP(B1534,DATA!$B$4:$B$2103,DATA!$P$4:$P$2103,0,0,1),0))</f>
        <v>0</v>
      </c>
      <c r="N1534" s="47">
        <f t="shared" si="3"/>
        <v>8</v>
      </c>
      <c r="O1534" s="47">
        <f t="shared" si="4"/>
        <v>23</v>
      </c>
      <c r="P1534" s="47">
        <f t="shared" si="5"/>
        <v>7</v>
      </c>
      <c r="Q1534" s="47" t="str">
        <f t="shared" si="6"/>
        <v>REORDEN INMEDIATO</v>
      </c>
      <c r="R1534" s="47" t="str">
        <f t="shared" si="7"/>
        <v>GENERAR OC EN 24H</v>
      </c>
      <c r="S1534" s="47">
        <f t="shared" si="8"/>
        <v>7</v>
      </c>
      <c r="T1534" s="48">
        <f t="shared" si="9"/>
        <v>791350</v>
      </c>
      <c r="U1534" s="47" t="str">
        <f t="array" ref="U1534">IF(B1534="","",IFERROR(XLOOKUP(B1534,DATA!$B$4:$B$2103,DATA!$M$4:$M$2103,"",0,1),""))</f>
        <v>A</v>
      </c>
      <c r="V1534" s="47" t="str">
        <f t="array" ref="V1534">IF(B1534="","",IFERROR(XLOOKUP(B1534,DATA!$B$4:$B$2103,DATA!$X$4:$X$2103,"",0,1),""))</f>
        <v>SU01E0103</v>
      </c>
      <c r="W1534" s="47" t="str">
        <f t="array" ref="W1534">IF(B1534="","",IFERROR(XLOOKUP(B1534,DATA!$B$4:$B$2103,DATA!$H$4:$H$2103,"",0,1),""))</f>
        <v>CARROCERIA</v>
      </c>
      <c r="X1534" s="47" t="str">
        <f t="shared" si="10"/>
        <v>2-ALTA</v>
      </c>
      <c r="Y1534" s="65" t="str">
        <f t="shared" si="11"/>
        <v/>
      </c>
      <c r="Z1534" s="47" t="str">
        <f t="shared" si="12"/>
        <v/>
      </c>
    </row>
    <row r="1535" ht="15.75" customHeight="1">
      <c r="B1535" s="52">
        <f>IF(DATA!B1535="","",DATA!B1535)</f>
        <v>80140032</v>
      </c>
      <c r="C1535" s="52">
        <f t="array" ref="C1535">IF(B1535="","",IFERROR(XLOOKUP(B1535,DATA!$B$4:$B$2103,DATA!$D$4:$D$2103,"",0,1),""))</f>
        <v>11059342</v>
      </c>
      <c r="D1535" s="52" t="str">
        <f t="array" ref="D1535">IF(B1535="","",IFERROR(XLOOKUP(B1535,DATA!$B$4:$B$2103,DATA!$C$4:$C$2103,"",0,1),""))</f>
        <v>SENSOR PRESION NEUMATICA DE PUERTAS</v>
      </c>
      <c r="E1535" s="52">
        <f t="array" ref="E1535">IF(B1535="","",IFERROR(XLOOKUP(B1535,DATA!$B$4:$B$2103,DATA!$W$4:$W$2103,"",0,1),""))</f>
        <v>830092963</v>
      </c>
      <c r="F1535" s="52" t="str">
        <f t="array" ref="F1535">IF(B1535="","",IFERROR(XLOOKUP(E1535,PROVEEDORES!$A$2:$A$200,PROVEEDORES!$B$2:$B$200,"NO ENCONTRADO",0,1),""))</f>
        <v>SUPERPOLO S.A.S</v>
      </c>
      <c r="G1535" s="52" t="str">
        <f t="array" ref="G1535">IF(B1535="","",IFERROR(XLOOKUP(B1535,DATA!$B$4:$B$2103,DATA!$L$4:$L$2103,"",0,1),""))</f>
        <v>UND</v>
      </c>
      <c r="H1535" s="52">
        <f t="array" ref="H1535">IF(B1535="","",IFERROR(XLOOKUP(B1535,DATA!$B$4:$B$2103,DATA!$E$4:$E$2103,0,0,1),0))</f>
        <v>0</v>
      </c>
      <c r="I1535" s="53">
        <f t="array" ref="I1535">IF(B1535="","",IFERROR(XLOOKUP(B1535,DATA!$B$4:$B$2103,DATA!$F$4:$F$2103,0,0,1),0))</f>
        <v>91575</v>
      </c>
      <c r="J1535" s="53">
        <f t="shared" si="1"/>
        <v>0</v>
      </c>
      <c r="K1535" s="52">
        <f t="array" ref="K1535">IF(B1535="","",IFERROR(XLOOKUP(B1535,DATA!$B$4:$B$2103,DATA!$N$4:$N$2103,0,0,1),0))</f>
        <v>0</v>
      </c>
      <c r="L1535" s="86">
        <f t="shared" si="2"/>
        <v>0</v>
      </c>
      <c r="M1535" s="52">
        <f t="array" ref="M1535">IF(B1535="","",IFERROR(XLOOKUP(B1535,DATA!$B$4:$B$2103,DATA!$P$4:$P$2103,0,0,1),0))</f>
        <v>0</v>
      </c>
      <c r="N1535" s="52">
        <f t="shared" si="3"/>
        <v>0</v>
      </c>
      <c r="O1535" s="52">
        <f t="shared" si="4"/>
        <v>0</v>
      </c>
      <c r="P1535" s="52" t="str">
        <f t="shared" si="5"/>
        <v/>
      </c>
      <c r="Q1535" s="52" t="str">
        <f t="shared" si="6"/>
        <v>CRITICO</v>
      </c>
      <c r="R1535" s="52" t="str">
        <f t="shared" si="7"/>
        <v>PEDIR INMEDIATAMENTE</v>
      </c>
      <c r="S1535" s="52">
        <f t="shared" si="8"/>
        <v>0</v>
      </c>
      <c r="T1535" s="53">
        <f t="shared" si="9"/>
        <v>0</v>
      </c>
      <c r="U1535" s="52" t="str">
        <f t="array" ref="U1535">IF(B1535="","",IFERROR(XLOOKUP(B1535,DATA!$B$4:$B$2103,DATA!$M$4:$M$2103,"",0,1),""))</f>
        <v>C</v>
      </c>
      <c r="V1535" s="52" t="str">
        <f t="array" ref="V1535">IF(B1535="","",IFERROR(XLOOKUP(B1535,DATA!$B$4:$B$2103,DATA!$X$4:$X$2103,"",0,1),""))</f>
        <v>SU01D0107</v>
      </c>
      <c r="W1535" s="52" t="str">
        <f t="array" ref="W1535">IF(B1535="","",IFERROR(XLOOKUP(B1535,DATA!$B$4:$B$2103,DATA!$H$4:$H$2103,"",0,1),""))</f>
        <v>CARROCERIA</v>
      </c>
      <c r="X1535" s="52" t="str">
        <f t="shared" si="10"/>
        <v>4-BAJA</v>
      </c>
      <c r="Y1535" s="87" t="str">
        <f t="shared" si="11"/>
        <v/>
      </c>
      <c r="Z1535" s="52">
        <f t="shared" si="12"/>
        <v>80140032</v>
      </c>
    </row>
    <row r="1536" ht="15.75" customHeight="1">
      <c r="B1536" s="47">
        <f>IF(DATA!B1536="","",DATA!B1536)</f>
        <v>80140033</v>
      </c>
      <c r="C1536" s="47">
        <f t="array" ref="C1536">IF(B1536="","",IFERROR(XLOOKUP(B1536,DATA!$B$4:$B$2103,DATA!$D$4:$D$2103,"",0,1),""))</f>
        <v>10757448</v>
      </c>
      <c r="D1536" s="47" t="str">
        <f t="array" ref="D1536">IF(B1536="","",IFERROR(XLOOKUP(B1536,DATA!$B$4:$B$2103,DATA!$C$4:$C$2103,"",0,1),""))</f>
        <v>SOPORTE FIJACION PIVOTE PUERTA</v>
      </c>
      <c r="E1536" s="47">
        <f t="array" ref="E1536">IF(B1536="","",IFERROR(XLOOKUP(B1536,DATA!$B$4:$B$2103,DATA!$W$4:$W$2103,"",0,1),""))</f>
        <v>830092963</v>
      </c>
      <c r="F1536" s="47" t="str">
        <f t="array" ref="F1536">IF(B1536="","",IFERROR(XLOOKUP(E1536,PROVEEDORES!$A$2:$A$200,PROVEEDORES!$B$2:$B$200,"NO ENCONTRADO",0,1),""))</f>
        <v>SUPERPOLO S.A.S</v>
      </c>
      <c r="G1536" s="47" t="str">
        <f t="array" ref="G1536">IF(B1536="","",IFERROR(XLOOKUP(B1536,DATA!$B$4:$B$2103,DATA!$L$4:$L$2103,"",0,1),""))</f>
        <v>UND</v>
      </c>
      <c r="H1536" s="47">
        <f t="array" ref="H1536">IF(B1536="","",IFERROR(XLOOKUP(B1536,DATA!$B$4:$B$2103,DATA!$E$4:$E$2103,0,0,1),0))</f>
        <v>36</v>
      </c>
      <c r="I1536" s="48">
        <f t="array" ref="I1536">IF(B1536="","",IFERROR(XLOOKUP(B1536,DATA!$B$4:$B$2103,DATA!$F$4:$F$2103,0,0,1),0))</f>
        <v>38404.74</v>
      </c>
      <c r="J1536" s="48">
        <f t="shared" si="1"/>
        <v>1382570.64</v>
      </c>
      <c r="K1536" s="47">
        <f t="array" ref="K1536">IF(B1536="","",IFERROR(XLOOKUP(B1536,DATA!$B$4:$B$2103,DATA!$N$4:$N$2103,0,0,1),0))</f>
        <v>3</v>
      </c>
      <c r="L1536" s="85">
        <f t="shared" si="2"/>
        <v>0.008219178082</v>
      </c>
      <c r="M1536" s="47">
        <f t="array" ref="M1536">IF(B1536="","",IFERROR(XLOOKUP(B1536,DATA!$B$4:$B$2103,DATA!$P$4:$P$2103,0,0,1),0))</f>
        <v>0</v>
      </c>
      <c r="N1536" s="47">
        <f t="shared" si="3"/>
        <v>0</v>
      </c>
      <c r="O1536" s="47">
        <f t="shared" si="4"/>
        <v>0</v>
      </c>
      <c r="P1536" s="47">
        <f t="shared" si="5"/>
        <v>4380</v>
      </c>
      <c r="Q1536" s="47" t="str">
        <f t="shared" si="6"/>
        <v>EXCESO</v>
      </c>
      <c r="R1536" s="47" t="str">
        <f t="shared" si="7"/>
        <v>EVALUAR REDUCCION</v>
      </c>
      <c r="S1536" s="47">
        <f t="shared" si="8"/>
        <v>0</v>
      </c>
      <c r="T1536" s="48">
        <f t="shared" si="9"/>
        <v>0</v>
      </c>
      <c r="U1536" s="47" t="str">
        <f t="array" ref="U1536">IF(B1536="","",IFERROR(XLOOKUP(B1536,DATA!$B$4:$B$2103,DATA!$M$4:$M$2103,"",0,1),""))</f>
        <v>C</v>
      </c>
      <c r="V1536" s="47" t="str">
        <f t="array" ref="V1536">IF(B1536="","",IFERROR(XLOOKUP(B1536,DATA!$B$4:$B$2103,DATA!$X$4:$X$2103,"",0,1),""))</f>
        <v>SU01C0110</v>
      </c>
      <c r="W1536" s="47" t="str">
        <f t="array" ref="W1536">IF(B1536="","",IFERROR(XLOOKUP(B1536,DATA!$B$4:$B$2103,DATA!$H$4:$H$2103,"",0,1),""))</f>
        <v>CARROCERIA</v>
      </c>
      <c r="X1536" s="47" t="str">
        <f t="shared" si="10"/>
        <v>4-BAJA</v>
      </c>
      <c r="Y1536" s="65" t="str">
        <f t="shared" si="11"/>
        <v/>
      </c>
      <c r="Z1536" s="47" t="str">
        <f t="shared" si="12"/>
        <v/>
      </c>
    </row>
    <row r="1537" ht="15.75" customHeight="1">
      <c r="B1537" s="52">
        <f>IF(DATA!B1537="","",DATA!B1537)</f>
        <v>80140034</v>
      </c>
      <c r="C1537" s="52">
        <f t="array" ref="C1537">IF(B1537="","",IFERROR(XLOOKUP(B1537,DATA!$B$4:$B$2103,DATA!$D$4:$D$2103,"",0,1),""))</f>
        <v>10757011</v>
      </c>
      <c r="D1537" s="52" t="str">
        <f t="array" ref="D1537">IF(B1537="","",IFERROR(XLOOKUP(B1537,DATA!$B$4:$B$2103,DATA!$C$4:$C$2103,"",0,1),""))</f>
        <v>SOPORTE GUIA CENTRAL DE PUERTAS</v>
      </c>
      <c r="E1537" s="52">
        <f t="array" ref="E1537">IF(B1537="","",IFERROR(XLOOKUP(B1537,DATA!$B$4:$B$2103,DATA!$W$4:$W$2103,"",0,1),""))</f>
        <v>830092963</v>
      </c>
      <c r="F1537" s="52" t="str">
        <f t="array" ref="F1537">IF(B1537="","",IFERROR(XLOOKUP(E1537,PROVEEDORES!$A$2:$A$200,PROVEEDORES!$B$2:$B$200,"NO ENCONTRADO",0,1),""))</f>
        <v>SUPERPOLO S.A.S</v>
      </c>
      <c r="G1537" s="52" t="str">
        <f t="array" ref="G1537">IF(B1537="","",IFERROR(XLOOKUP(B1537,DATA!$B$4:$B$2103,DATA!$L$4:$L$2103,"",0,1),""))</f>
        <v>UND</v>
      </c>
      <c r="H1537" s="52">
        <f t="array" ref="H1537">IF(B1537="","",IFERROR(XLOOKUP(B1537,DATA!$B$4:$B$2103,DATA!$E$4:$E$2103,0,0,1),0))</f>
        <v>1</v>
      </c>
      <c r="I1537" s="53">
        <f t="array" ref="I1537">IF(B1537="","",IFERROR(XLOOKUP(B1537,DATA!$B$4:$B$2103,DATA!$F$4:$F$2103,0,0,1),0))</f>
        <v>8800.05</v>
      </c>
      <c r="J1537" s="53">
        <f t="shared" si="1"/>
        <v>8800.05</v>
      </c>
      <c r="K1537" s="52">
        <f t="array" ref="K1537">IF(B1537="","",IFERROR(XLOOKUP(B1537,DATA!$B$4:$B$2103,DATA!$N$4:$N$2103,0,0,1),0))</f>
        <v>1</v>
      </c>
      <c r="L1537" s="86">
        <f t="shared" si="2"/>
        <v>0.002739726027</v>
      </c>
      <c r="M1537" s="52">
        <f t="array" ref="M1537">IF(B1537="","",IFERROR(XLOOKUP(B1537,DATA!$B$4:$B$2103,DATA!$P$4:$P$2103,0,0,1),0))</f>
        <v>0</v>
      </c>
      <c r="N1537" s="52">
        <f t="shared" si="3"/>
        <v>0</v>
      </c>
      <c r="O1537" s="52">
        <f t="shared" si="4"/>
        <v>0</v>
      </c>
      <c r="P1537" s="52">
        <f t="shared" si="5"/>
        <v>365</v>
      </c>
      <c r="Q1537" s="52" t="str">
        <f t="shared" si="6"/>
        <v>EXCESO</v>
      </c>
      <c r="R1537" s="52" t="str">
        <f t="shared" si="7"/>
        <v>EVALUAR REDUCCION</v>
      </c>
      <c r="S1537" s="52">
        <f t="shared" si="8"/>
        <v>0</v>
      </c>
      <c r="T1537" s="53">
        <f t="shared" si="9"/>
        <v>0</v>
      </c>
      <c r="U1537" s="52" t="str">
        <f t="array" ref="U1537">IF(B1537="","",IFERROR(XLOOKUP(B1537,DATA!$B$4:$B$2103,DATA!$M$4:$M$2103,"",0,1),""))</f>
        <v>A</v>
      </c>
      <c r="V1537" s="52" t="str">
        <f t="array" ref="V1537">IF(B1537="","",IFERROR(XLOOKUP(B1537,DATA!$B$4:$B$2103,DATA!$X$4:$X$2103,"",0,1),""))</f>
        <v>SU01D0208</v>
      </c>
      <c r="W1537" s="52" t="str">
        <f t="array" ref="W1537">IF(B1537="","",IFERROR(XLOOKUP(B1537,DATA!$B$4:$B$2103,DATA!$H$4:$H$2103,"",0,1),""))</f>
        <v>CARROCERIA</v>
      </c>
      <c r="X1537" s="52" t="str">
        <f t="shared" si="10"/>
        <v>2-ALTA</v>
      </c>
      <c r="Y1537" s="87" t="str">
        <f t="shared" si="11"/>
        <v/>
      </c>
      <c r="Z1537" s="52" t="str">
        <f t="shared" si="12"/>
        <v/>
      </c>
    </row>
    <row r="1538" ht="15.75" customHeight="1">
      <c r="B1538" s="47">
        <f>IF(DATA!B1538="","",DATA!B1538)</f>
        <v>80140035</v>
      </c>
      <c r="C1538" s="47">
        <f t="array" ref="C1538">IF(B1538="","",IFERROR(XLOOKUP(B1538,DATA!$B$4:$B$2103,DATA!$D$4:$D$2103,"",0,1),""))</f>
        <v>33241994</v>
      </c>
      <c r="D1538" s="47" t="str">
        <f t="array" ref="D1538">IF(B1538="","",IFERROR(XLOOKUP(B1538,DATA!$B$4:$B$2103,DATA!$C$4:$C$2103,"",0,1),""))</f>
        <v>SOPORTE CILINDRO RAMPA</v>
      </c>
      <c r="E1538" s="47">
        <f t="array" ref="E1538">IF(B1538="","",IFERROR(XLOOKUP(B1538,DATA!$B$4:$B$2103,DATA!$W$4:$W$2103,"",0,1),""))</f>
        <v>830092963</v>
      </c>
      <c r="F1538" s="47" t="str">
        <f t="array" ref="F1538">IF(B1538="","",IFERROR(XLOOKUP(E1538,PROVEEDORES!$A$2:$A$200,PROVEEDORES!$B$2:$B$200,"NO ENCONTRADO",0,1),""))</f>
        <v>SUPERPOLO S.A.S</v>
      </c>
      <c r="G1538" s="47" t="str">
        <f t="array" ref="G1538">IF(B1538="","",IFERROR(XLOOKUP(B1538,DATA!$B$4:$B$2103,DATA!$L$4:$L$2103,"",0,1),""))</f>
        <v>UND</v>
      </c>
      <c r="H1538" s="47">
        <f t="array" ref="H1538">IF(B1538="","",IFERROR(XLOOKUP(B1538,DATA!$B$4:$B$2103,DATA!$E$4:$E$2103,0,0,1),0))</f>
        <v>10</v>
      </c>
      <c r="I1538" s="48">
        <f t="array" ref="I1538">IF(B1538="","",IFERROR(XLOOKUP(B1538,DATA!$B$4:$B$2103,DATA!$F$4:$F$2103,0,0,1),0))</f>
        <v>10093.6</v>
      </c>
      <c r="J1538" s="48">
        <f t="shared" si="1"/>
        <v>100936</v>
      </c>
      <c r="K1538" s="47">
        <f t="array" ref="K1538">IF(B1538="","",IFERROR(XLOOKUP(B1538,DATA!$B$4:$B$2103,DATA!$N$4:$N$2103,0,0,1),0))</f>
        <v>0</v>
      </c>
      <c r="L1538" s="85">
        <f t="shared" si="2"/>
        <v>0</v>
      </c>
      <c r="M1538" s="47">
        <f t="array" ref="M1538">IF(B1538="","",IFERROR(XLOOKUP(B1538,DATA!$B$4:$B$2103,DATA!$P$4:$P$2103,0,0,1),0))</f>
        <v>0</v>
      </c>
      <c r="N1538" s="47">
        <f t="shared" si="3"/>
        <v>0</v>
      </c>
      <c r="O1538" s="47">
        <f t="shared" si="4"/>
        <v>0</v>
      </c>
      <c r="P1538" s="47" t="str">
        <f t="shared" si="5"/>
        <v/>
      </c>
      <c r="Q1538" s="47" t="str">
        <f t="shared" si="6"/>
        <v>EXCESO</v>
      </c>
      <c r="R1538" s="47" t="str">
        <f t="shared" si="7"/>
        <v>EVALUAR REDUCCION</v>
      </c>
      <c r="S1538" s="47">
        <f t="shared" si="8"/>
        <v>0</v>
      </c>
      <c r="T1538" s="48">
        <f t="shared" si="9"/>
        <v>0</v>
      </c>
      <c r="U1538" s="47" t="str">
        <f t="array" ref="U1538">IF(B1538="","",IFERROR(XLOOKUP(B1538,DATA!$B$4:$B$2103,DATA!$M$4:$M$2103,"",0,1),""))</f>
        <v>A</v>
      </c>
      <c r="V1538" s="47" t="str">
        <f t="array" ref="V1538">IF(B1538="","",IFERROR(XLOOKUP(B1538,DATA!$B$4:$B$2103,DATA!$X$4:$X$2103,"",0,1),""))</f>
        <v>SU01C0110</v>
      </c>
      <c r="W1538" s="47" t="str">
        <f t="array" ref="W1538">IF(B1538="","",IFERROR(XLOOKUP(B1538,DATA!$B$4:$B$2103,DATA!$H$4:$H$2103,"",0,1),""))</f>
        <v>CARROCERIA</v>
      </c>
      <c r="X1538" s="47" t="str">
        <f t="shared" si="10"/>
        <v>2-ALTA</v>
      </c>
      <c r="Y1538" s="65" t="str">
        <f t="shared" si="11"/>
        <v/>
      </c>
      <c r="Z1538" s="47" t="str">
        <f t="shared" si="12"/>
        <v/>
      </c>
    </row>
    <row r="1539" ht="15.75" customHeight="1">
      <c r="B1539" s="52">
        <f>IF(DATA!B1539="","",DATA!B1539)</f>
        <v>80140036</v>
      </c>
      <c r="C1539" s="52">
        <f t="array" ref="C1539">IF(B1539="","",IFERROR(XLOOKUP(B1539,DATA!$B$4:$B$2103,DATA!$D$4:$D$2103,"",0,1),""))</f>
        <v>10748313</v>
      </c>
      <c r="D1539" s="52" t="str">
        <f t="array" ref="D1539">IF(B1539="","",IFERROR(XLOOKUP(B1539,DATA!$B$4:$B$2103,DATA!$C$4:$C$2103,"",0,1),""))</f>
        <v>UNIDAD DE MANTENIMIENTO</v>
      </c>
      <c r="E1539" s="52">
        <f t="array" ref="E1539">IF(B1539="","",IFERROR(XLOOKUP(B1539,DATA!$B$4:$B$2103,DATA!$W$4:$W$2103,"",0,1),""))</f>
        <v>830092963</v>
      </c>
      <c r="F1539" s="52" t="str">
        <f t="array" ref="F1539">IF(B1539="","",IFERROR(XLOOKUP(E1539,PROVEEDORES!$A$2:$A$200,PROVEEDORES!$B$2:$B$200,"NO ENCONTRADO",0,1),""))</f>
        <v>SUPERPOLO S.A.S</v>
      </c>
      <c r="G1539" s="52" t="str">
        <f t="array" ref="G1539">IF(B1539="","",IFERROR(XLOOKUP(B1539,DATA!$B$4:$B$2103,DATA!$L$4:$L$2103,"",0,1),""))</f>
        <v>UND</v>
      </c>
      <c r="H1539" s="52">
        <f t="array" ref="H1539">IF(B1539="","",IFERROR(XLOOKUP(B1539,DATA!$B$4:$B$2103,DATA!$E$4:$E$2103,0,0,1),0))</f>
        <v>3</v>
      </c>
      <c r="I1539" s="53">
        <f t="array" ref="I1539">IF(B1539="","",IFERROR(XLOOKUP(B1539,DATA!$B$4:$B$2103,DATA!$F$4:$F$2103,0,0,1),0))</f>
        <v>182396.2</v>
      </c>
      <c r="J1539" s="53">
        <f t="shared" si="1"/>
        <v>547188.6</v>
      </c>
      <c r="K1539" s="52">
        <f t="array" ref="K1539">IF(B1539="","",IFERROR(XLOOKUP(B1539,DATA!$B$4:$B$2103,DATA!$N$4:$N$2103,0,0,1),0))</f>
        <v>41</v>
      </c>
      <c r="L1539" s="86">
        <f t="shared" si="2"/>
        <v>0.1123287671</v>
      </c>
      <c r="M1539" s="52">
        <f t="array" ref="M1539">IF(B1539="","",IFERROR(XLOOKUP(B1539,DATA!$B$4:$B$2103,DATA!$P$4:$P$2103,0,0,1),0))</f>
        <v>0</v>
      </c>
      <c r="N1539" s="52">
        <f t="shared" si="3"/>
        <v>0</v>
      </c>
      <c r="O1539" s="52">
        <f t="shared" si="4"/>
        <v>1</v>
      </c>
      <c r="P1539" s="52">
        <f t="shared" si="5"/>
        <v>27</v>
      </c>
      <c r="Q1539" s="52" t="str">
        <f t="shared" si="6"/>
        <v>OPTIMO</v>
      </c>
      <c r="R1539" s="52" t="str">
        <f t="shared" si="7"/>
        <v>NIVEL OPTIMO</v>
      </c>
      <c r="S1539" s="52">
        <f t="shared" si="8"/>
        <v>0</v>
      </c>
      <c r="T1539" s="53">
        <f t="shared" si="9"/>
        <v>0</v>
      </c>
      <c r="U1539" s="52" t="str">
        <f t="array" ref="U1539">IF(B1539="","",IFERROR(XLOOKUP(B1539,DATA!$B$4:$B$2103,DATA!$M$4:$M$2103,"",0,1),""))</f>
        <v>A</v>
      </c>
      <c r="V1539" s="52" t="str">
        <f t="array" ref="V1539">IF(B1539="","",IFERROR(XLOOKUP(B1539,DATA!$B$4:$B$2103,DATA!$X$4:$X$2103,"",0,1),""))</f>
        <v>SU01B0109</v>
      </c>
      <c r="W1539" s="52" t="str">
        <f t="array" ref="W1539">IF(B1539="","",IFERROR(XLOOKUP(B1539,DATA!$B$4:$B$2103,DATA!$H$4:$H$2103,"",0,1),""))</f>
        <v>CARROCERIA</v>
      </c>
      <c r="X1539" s="52" t="str">
        <f t="shared" si="10"/>
        <v>2-ALTA</v>
      </c>
      <c r="Y1539" s="87" t="str">
        <f t="shared" si="11"/>
        <v/>
      </c>
      <c r="Z1539" s="52" t="str">
        <f t="shared" si="12"/>
        <v/>
      </c>
    </row>
    <row r="1540" ht="15.75" customHeight="1">
      <c r="B1540" s="47">
        <f>IF(DATA!B1540="","",DATA!B1540)</f>
        <v>80140037</v>
      </c>
      <c r="C1540" s="47">
        <f t="array" ref="C1540">IF(B1540="","",IFERROR(XLOOKUP(B1540,DATA!$B$4:$B$2103,DATA!$D$4:$D$2103,"",0,1),""))</f>
        <v>10749586</v>
      </c>
      <c r="D1540" s="47" t="str">
        <f t="array" ref="D1540">IF(B1540="","",IFERROR(XLOOKUP(B1540,DATA!$B$4:$B$2103,DATA!$C$4:$C$2103,"",0,1),""))</f>
        <v>UNION TEE 8MM</v>
      </c>
      <c r="E1540" s="47">
        <f t="array" ref="E1540">IF(B1540="","",IFERROR(XLOOKUP(B1540,DATA!$B$4:$B$2103,DATA!$W$4:$W$2103,"",0,1),""))</f>
        <v>830092963</v>
      </c>
      <c r="F1540" s="47" t="str">
        <f t="array" ref="F1540">IF(B1540="","",IFERROR(XLOOKUP(E1540,PROVEEDORES!$A$2:$A$200,PROVEEDORES!$B$2:$B$200,"NO ENCONTRADO",0,1),""))</f>
        <v>SUPERPOLO S.A.S</v>
      </c>
      <c r="G1540" s="47" t="str">
        <f t="array" ref="G1540">IF(B1540="","",IFERROR(XLOOKUP(B1540,DATA!$B$4:$B$2103,DATA!$L$4:$L$2103,"",0,1),""))</f>
        <v>UND</v>
      </c>
      <c r="H1540" s="47">
        <f t="array" ref="H1540">IF(B1540="","",IFERROR(XLOOKUP(B1540,DATA!$B$4:$B$2103,DATA!$E$4:$E$2103,0,0,1),0))</f>
        <v>11</v>
      </c>
      <c r="I1540" s="48">
        <f t="array" ref="I1540">IF(B1540="","",IFERROR(XLOOKUP(B1540,DATA!$B$4:$B$2103,DATA!$F$4:$F$2103,0,0,1),0))</f>
        <v>5946.6</v>
      </c>
      <c r="J1540" s="48">
        <f t="shared" si="1"/>
        <v>65412.6</v>
      </c>
      <c r="K1540" s="47">
        <f t="array" ref="K1540">IF(B1540="","",IFERROR(XLOOKUP(B1540,DATA!$B$4:$B$2103,DATA!$N$4:$N$2103,0,0,1),0))</f>
        <v>29</v>
      </c>
      <c r="L1540" s="85">
        <f t="shared" si="2"/>
        <v>0.07945205479</v>
      </c>
      <c r="M1540" s="47">
        <f t="array" ref="M1540">IF(B1540="","",IFERROR(XLOOKUP(B1540,DATA!$B$4:$B$2103,DATA!$P$4:$P$2103,0,0,1),0))</f>
        <v>0</v>
      </c>
      <c r="N1540" s="47">
        <f t="shared" si="3"/>
        <v>0</v>
      </c>
      <c r="O1540" s="47">
        <f t="shared" si="4"/>
        <v>1</v>
      </c>
      <c r="P1540" s="47">
        <f t="shared" si="5"/>
        <v>138</v>
      </c>
      <c r="Q1540" s="47" t="str">
        <f t="shared" si="6"/>
        <v>OPTIMO</v>
      </c>
      <c r="R1540" s="47" t="str">
        <f t="shared" si="7"/>
        <v>NIVEL OPTIMO</v>
      </c>
      <c r="S1540" s="47">
        <f t="shared" si="8"/>
        <v>0</v>
      </c>
      <c r="T1540" s="48">
        <f t="shared" si="9"/>
        <v>0</v>
      </c>
      <c r="U1540" s="47" t="str">
        <f t="array" ref="U1540">IF(B1540="","",IFERROR(XLOOKUP(B1540,DATA!$B$4:$B$2103,DATA!$M$4:$M$2103,"",0,1),""))</f>
        <v>A</v>
      </c>
      <c r="V1540" s="47" t="str">
        <f t="array" ref="V1540">IF(B1540="","",IFERROR(XLOOKUP(B1540,DATA!$B$4:$B$2103,DATA!$X$4:$X$2103,"",0,1),""))</f>
        <v>SU01B0108</v>
      </c>
      <c r="W1540" s="47" t="str">
        <f t="array" ref="W1540">IF(B1540="","",IFERROR(XLOOKUP(B1540,DATA!$B$4:$B$2103,DATA!$H$4:$H$2103,"",0,1),""))</f>
        <v>CARROCERIA</v>
      </c>
      <c r="X1540" s="47" t="str">
        <f t="shared" si="10"/>
        <v>2-ALTA</v>
      </c>
      <c r="Y1540" s="65" t="str">
        <f t="shared" si="11"/>
        <v/>
      </c>
      <c r="Z1540" s="47" t="str">
        <f t="shared" si="12"/>
        <v/>
      </c>
    </row>
    <row r="1541" ht="15.75" customHeight="1">
      <c r="B1541" s="52">
        <f>IF(DATA!B1541="","",DATA!B1541)</f>
        <v>80140038</v>
      </c>
      <c r="C1541" s="52" t="str">
        <f t="array" ref="C1541">IF(B1541="","",IFERROR(XLOOKUP(B1541,DATA!$B$4:$B$2103,DATA!$D$4:$D$2103,"",0,1),""))</f>
        <v>VAL1446</v>
      </c>
      <c r="D1541" s="52" t="str">
        <f t="array" ref="D1541">IF(B1541="","",IFERROR(XLOOKUP(B1541,DATA!$B$4:$B$2103,DATA!$C$4:$C$2103,"",0,1),""))</f>
        <v>VALVULA NEUMATICA 3/2 VIAS</v>
      </c>
      <c r="E1541" s="52">
        <f t="array" ref="E1541">IF(B1541="","",IFERROR(XLOOKUP(B1541,DATA!$B$4:$B$2103,DATA!$W$4:$W$2103,"",0,1),""))</f>
        <v>830092963</v>
      </c>
      <c r="F1541" s="52" t="str">
        <f t="array" ref="F1541">IF(B1541="","",IFERROR(XLOOKUP(E1541,PROVEEDORES!$A$2:$A$200,PROVEEDORES!$B$2:$B$200,"NO ENCONTRADO",0,1),""))</f>
        <v>SUPERPOLO S.A.S</v>
      </c>
      <c r="G1541" s="52" t="str">
        <f t="array" ref="G1541">IF(B1541="","",IFERROR(XLOOKUP(B1541,DATA!$B$4:$B$2103,DATA!$L$4:$L$2103,"",0,1),""))</f>
        <v>UND</v>
      </c>
      <c r="H1541" s="52">
        <f t="array" ref="H1541">IF(B1541="","",IFERROR(XLOOKUP(B1541,DATA!$B$4:$B$2103,DATA!$E$4:$E$2103,0,0,1),0))</f>
        <v>0</v>
      </c>
      <c r="I1541" s="53">
        <f t="array" ref="I1541">IF(B1541="","",IFERROR(XLOOKUP(B1541,DATA!$B$4:$B$2103,DATA!$F$4:$F$2103,0,0,1),0))</f>
        <v>0</v>
      </c>
      <c r="J1541" s="53">
        <f t="shared" si="1"/>
        <v>0</v>
      </c>
      <c r="K1541" s="52">
        <f t="array" ref="K1541">IF(B1541="","",IFERROR(XLOOKUP(B1541,DATA!$B$4:$B$2103,DATA!$N$4:$N$2103,0,0,1),0))</f>
        <v>3</v>
      </c>
      <c r="L1541" s="86">
        <f t="shared" si="2"/>
        <v>0.008219178082</v>
      </c>
      <c r="M1541" s="52">
        <f t="array" ref="M1541">IF(B1541="","",IFERROR(XLOOKUP(B1541,DATA!$B$4:$B$2103,DATA!$P$4:$P$2103,0,0,1),0))</f>
        <v>0</v>
      </c>
      <c r="N1541" s="52">
        <f t="shared" si="3"/>
        <v>0</v>
      </c>
      <c r="O1541" s="52">
        <f t="shared" si="4"/>
        <v>0</v>
      </c>
      <c r="P1541" s="52">
        <f t="shared" si="5"/>
        <v>0</v>
      </c>
      <c r="Q1541" s="52" t="str">
        <f t="shared" si="6"/>
        <v>CRITICO</v>
      </c>
      <c r="R1541" s="52" t="str">
        <f t="shared" si="7"/>
        <v>PEDIR INMEDIATAMENTE</v>
      </c>
      <c r="S1541" s="52">
        <f t="shared" si="8"/>
        <v>0</v>
      </c>
      <c r="T1541" s="53">
        <f t="shared" si="9"/>
        <v>0</v>
      </c>
      <c r="U1541" s="52" t="str">
        <f t="array" ref="U1541">IF(B1541="","",IFERROR(XLOOKUP(B1541,DATA!$B$4:$B$2103,DATA!$M$4:$M$2103,"",0,1),""))</f>
        <v>A</v>
      </c>
      <c r="V1541" s="52" t="str">
        <f t="array" ref="V1541">IF(B1541="","",IFERROR(XLOOKUP(B1541,DATA!$B$4:$B$2103,DATA!$X$4:$X$2103,"",0,1),""))</f>
        <v>A1</v>
      </c>
      <c r="W1541" s="52" t="str">
        <f t="array" ref="W1541">IF(B1541="","",IFERROR(XLOOKUP(B1541,DATA!$B$4:$B$2103,DATA!$H$4:$H$2103,"",0,1),""))</f>
        <v>CARROCERIA</v>
      </c>
      <c r="X1541" s="52" t="str">
        <f t="shared" si="10"/>
        <v>1-MAXIMA</v>
      </c>
      <c r="Y1541" s="87">
        <f t="shared" si="11"/>
        <v>3.01541</v>
      </c>
      <c r="Z1541" s="52">
        <f t="shared" si="12"/>
        <v>80140038</v>
      </c>
    </row>
    <row r="1542" ht="15.75" customHeight="1">
      <c r="B1542" s="47">
        <f>IF(DATA!B1542="","",DATA!B1542)</f>
        <v>80140039</v>
      </c>
      <c r="C1542" s="47">
        <f t="array" ref="C1542">IF(B1542="","",IFERROR(XLOOKUP(B1542,DATA!$B$4:$B$2103,DATA!$D$4:$D$2103,"",0,1),""))</f>
        <v>33210033</v>
      </c>
      <c r="D1542" s="47" t="str">
        <f t="array" ref="D1542">IF(B1542="","",IFERROR(XLOOKUP(B1542,DATA!$B$4:$B$2103,DATA!$C$4:$C$2103,"",0,1),""))</f>
        <v>VALVULA DESPRESURIZADORA PUERTA DE SERVICO</v>
      </c>
      <c r="E1542" s="47">
        <f t="array" ref="E1542">IF(B1542="","",IFERROR(XLOOKUP(B1542,DATA!$B$4:$B$2103,DATA!$W$4:$W$2103,"",0,1),""))</f>
        <v>900603232</v>
      </c>
      <c r="F1542" s="47" t="str">
        <f t="array" ref="F1542">IF(B1542="","",IFERROR(XLOOKUP(E1542,PROVEEDORES!$A$2:$A$200,PROVEEDORES!$B$2:$B$200,"NO ENCONTRADO",0,1),""))</f>
        <v>COMERCIALIZADORA DE AUTOPARTES E INDUSTRIAL UNIVERSAL SAS</v>
      </c>
      <c r="G1542" s="47" t="str">
        <f t="array" ref="G1542">IF(B1542="","",IFERROR(XLOOKUP(B1542,DATA!$B$4:$B$2103,DATA!$L$4:$L$2103,"",0,1),""))</f>
        <v>UND</v>
      </c>
      <c r="H1542" s="47">
        <f t="array" ref="H1542">IF(B1542="","",IFERROR(XLOOKUP(B1542,DATA!$B$4:$B$2103,DATA!$E$4:$E$2103,0,0,1),0))</f>
        <v>25</v>
      </c>
      <c r="I1542" s="48">
        <f t="array" ref="I1542">IF(B1542="","",IFERROR(XLOOKUP(B1542,DATA!$B$4:$B$2103,DATA!$F$4:$F$2103,0,0,1),0))</f>
        <v>66640</v>
      </c>
      <c r="J1542" s="48">
        <f t="shared" si="1"/>
        <v>1666000</v>
      </c>
      <c r="K1542" s="47">
        <f t="array" ref="K1542">IF(B1542="","",IFERROR(XLOOKUP(B1542,DATA!$B$4:$B$2103,DATA!$N$4:$N$2103,0,0,1),0))</f>
        <v>1297</v>
      </c>
      <c r="L1542" s="85">
        <f t="shared" si="2"/>
        <v>3.553424658</v>
      </c>
      <c r="M1542" s="47">
        <f t="array" ref="M1542">IF(B1542="","",IFERROR(XLOOKUP(B1542,DATA!$B$4:$B$2103,DATA!$P$4:$P$2103,0,0,1),0))</f>
        <v>0</v>
      </c>
      <c r="N1542" s="47">
        <f t="shared" si="3"/>
        <v>12</v>
      </c>
      <c r="O1542" s="47">
        <f t="shared" si="4"/>
        <v>37</v>
      </c>
      <c r="P1542" s="47">
        <f t="shared" si="5"/>
        <v>7</v>
      </c>
      <c r="Q1542" s="47" t="str">
        <f t="shared" si="6"/>
        <v>REORDEN INMEDIATO</v>
      </c>
      <c r="R1542" s="47" t="str">
        <f t="shared" si="7"/>
        <v>GENERAR OC EN 24H</v>
      </c>
      <c r="S1542" s="47">
        <f t="shared" si="8"/>
        <v>12</v>
      </c>
      <c r="T1542" s="48">
        <f t="shared" si="9"/>
        <v>799680</v>
      </c>
      <c r="U1542" s="47" t="str">
        <f t="array" ref="U1542">IF(B1542="","",IFERROR(XLOOKUP(B1542,DATA!$B$4:$B$2103,DATA!$M$4:$M$2103,"",0,1),""))</f>
        <v>A</v>
      </c>
      <c r="V1542" s="47" t="str">
        <f t="array" ref="V1542">IF(B1542="","",IFERROR(XLOOKUP(B1542,DATA!$B$4:$B$2103,DATA!$X$4:$X$2103,"",0,1),""))</f>
        <v>SU01D0102</v>
      </c>
      <c r="W1542" s="47" t="str">
        <f t="array" ref="W1542">IF(B1542="","",IFERROR(XLOOKUP(B1542,DATA!$B$4:$B$2103,DATA!$H$4:$H$2103,"",0,1),""))</f>
        <v>CARROCERIA</v>
      </c>
      <c r="X1542" s="47" t="str">
        <f t="shared" si="10"/>
        <v>2-ALTA</v>
      </c>
      <c r="Y1542" s="65" t="str">
        <f t="shared" si="11"/>
        <v/>
      </c>
      <c r="Z1542" s="47" t="str">
        <f t="shared" si="12"/>
        <v/>
      </c>
    </row>
    <row r="1543" ht="15.75" customHeight="1">
      <c r="B1543" s="52">
        <f>IF(DATA!B1543="","",DATA!B1543)</f>
        <v>80140040</v>
      </c>
      <c r="C1543" s="52">
        <f t="array" ref="C1543">IF(B1543="","",IFERROR(XLOOKUP(B1543,DATA!$B$4:$B$2103,DATA!$D$4:$D$2103,"",0,1),""))</f>
        <v>10748636</v>
      </c>
      <c r="D1543" s="52" t="str">
        <f t="array" ref="D1543">IF(B1543="","",IFERROR(XLOOKUP(B1543,DATA!$B$4:$B$2103,DATA!$C$4:$C$2103,"",0,1),""))</f>
        <v>VALVULA NEUMATICA 2/2 VIAS</v>
      </c>
      <c r="E1543" s="52">
        <f t="array" ref="E1543">IF(B1543="","",IFERROR(XLOOKUP(B1543,DATA!$B$4:$B$2103,DATA!$W$4:$W$2103,"",0,1),""))</f>
        <v>900603232</v>
      </c>
      <c r="F1543" s="52" t="str">
        <f t="array" ref="F1543">IF(B1543="","",IFERROR(XLOOKUP(E1543,PROVEEDORES!$A$2:$A$200,PROVEEDORES!$B$2:$B$200,"NO ENCONTRADO",0,1),""))</f>
        <v>COMERCIALIZADORA DE AUTOPARTES E INDUSTRIAL UNIVERSAL SAS</v>
      </c>
      <c r="G1543" s="52" t="str">
        <f t="array" ref="G1543">IF(B1543="","",IFERROR(XLOOKUP(B1543,DATA!$B$4:$B$2103,DATA!$L$4:$L$2103,"",0,1),""))</f>
        <v>UND</v>
      </c>
      <c r="H1543" s="52">
        <f t="array" ref="H1543">IF(B1543="","",IFERROR(XLOOKUP(B1543,DATA!$B$4:$B$2103,DATA!$E$4:$E$2103,0,0,1),0))</f>
        <v>8</v>
      </c>
      <c r="I1543" s="53">
        <f t="array" ref="I1543">IF(B1543="","",IFERROR(XLOOKUP(B1543,DATA!$B$4:$B$2103,DATA!$F$4:$F$2103,0,0,1),0))</f>
        <v>68100.13</v>
      </c>
      <c r="J1543" s="53">
        <f t="shared" si="1"/>
        <v>544801.04</v>
      </c>
      <c r="K1543" s="52">
        <f t="array" ref="K1543">IF(B1543="","",IFERROR(XLOOKUP(B1543,DATA!$B$4:$B$2103,DATA!$N$4:$N$2103,0,0,1),0))</f>
        <v>103</v>
      </c>
      <c r="L1543" s="86">
        <f t="shared" si="2"/>
        <v>0.2821917808</v>
      </c>
      <c r="M1543" s="52">
        <f t="array" ref="M1543">IF(B1543="","",IFERROR(XLOOKUP(B1543,DATA!$B$4:$B$2103,DATA!$P$4:$P$2103,0,0,1),0))</f>
        <v>0</v>
      </c>
      <c r="N1543" s="52">
        <f t="shared" si="3"/>
        <v>1</v>
      </c>
      <c r="O1543" s="52">
        <f t="shared" si="4"/>
        <v>3</v>
      </c>
      <c r="P1543" s="52">
        <f t="shared" si="5"/>
        <v>28</v>
      </c>
      <c r="Q1543" s="52" t="str">
        <f t="shared" si="6"/>
        <v>OPTIMO</v>
      </c>
      <c r="R1543" s="52" t="str">
        <f t="shared" si="7"/>
        <v>NIVEL OPTIMO</v>
      </c>
      <c r="S1543" s="52">
        <f t="shared" si="8"/>
        <v>0</v>
      </c>
      <c r="T1543" s="53">
        <f t="shared" si="9"/>
        <v>0</v>
      </c>
      <c r="U1543" s="52" t="str">
        <f t="array" ref="U1543">IF(B1543="","",IFERROR(XLOOKUP(B1543,DATA!$B$4:$B$2103,DATA!$M$4:$M$2103,"",0,1),""))</f>
        <v>A</v>
      </c>
      <c r="V1543" s="52" t="str">
        <f t="array" ref="V1543">IF(B1543="","",IFERROR(XLOOKUP(B1543,DATA!$B$4:$B$2103,DATA!$X$4:$X$2103,"",0,1),""))</f>
        <v>SU01D0107</v>
      </c>
      <c r="W1543" s="52" t="str">
        <f t="array" ref="W1543">IF(B1543="","",IFERROR(XLOOKUP(B1543,DATA!$B$4:$B$2103,DATA!$H$4:$H$2103,"",0,1),""))</f>
        <v>CARROCERIA</v>
      </c>
      <c r="X1543" s="52" t="str">
        <f t="shared" si="10"/>
        <v>2-ALTA</v>
      </c>
      <c r="Y1543" s="87" t="str">
        <f t="shared" si="11"/>
        <v/>
      </c>
      <c r="Z1543" s="52" t="str">
        <f t="shared" si="12"/>
        <v/>
      </c>
    </row>
    <row r="1544" ht="15.75" customHeight="1">
      <c r="B1544" s="47">
        <f>IF(DATA!B1544="","",DATA!B1544)</f>
        <v>80140041</v>
      </c>
      <c r="C1544" s="47">
        <f t="array" ref="C1544">IF(B1544="","",IFERROR(XLOOKUP(B1544,DATA!$B$4:$B$2103,DATA!$D$4:$D$2103,"",0,1),""))</f>
        <v>11249794</v>
      </c>
      <c r="D1544" s="47" t="str">
        <f t="array" ref="D1544">IF(B1544="","",IFERROR(XLOOKUP(B1544,DATA!$B$4:$B$2103,DATA!$C$4:$C$2103,"",0,1),""))</f>
        <v>VALVULA SENSIBILIZACIÓN DE PUERTAS</v>
      </c>
      <c r="E1544" s="47">
        <f t="array" ref="E1544">IF(B1544="","",IFERROR(XLOOKUP(B1544,DATA!$B$4:$B$2103,DATA!$W$4:$W$2103,"",0,1),""))</f>
        <v>900603232</v>
      </c>
      <c r="F1544" s="47" t="str">
        <f t="array" ref="F1544">IF(B1544="","",IFERROR(XLOOKUP(E1544,PROVEEDORES!$A$2:$A$200,PROVEEDORES!$B$2:$B$200,"NO ENCONTRADO",0,1),""))</f>
        <v>COMERCIALIZADORA DE AUTOPARTES E INDUSTRIAL UNIVERSAL SAS</v>
      </c>
      <c r="G1544" s="47" t="str">
        <f t="array" ref="G1544">IF(B1544="","",IFERROR(XLOOKUP(B1544,DATA!$B$4:$B$2103,DATA!$L$4:$L$2103,"",0,1),""))</f>
        <v>UND</v>
      </c>
      <c r="H1544" s="47">
        <f t="array" ref="H1544">IF(B1544="","",IFERROR(XLOOKUP(B1544,DATA!$B$4:$B$2103,DATA!$E$4:$E$2103,0,0,1),0))</f>
        <v>10</v>
      </c>
      <c r="I1544" s="48">
        <f t="array" ref="I1544">IF(B1544="","",IFERROR(XLOOKUP(B1544,DATA!$B$4:$B$2103,DATA!$F$4:$F$2103,0,0,1),0))</f>
        <v>252000.4</v>
      </c>
      <c r="J1544" s="48">
        <f t="shared" si="1"/>
        <v>2520004</v>
      </c>
      <c r="K1544" s="47">
        <f t="array" ref="K1544">IF(B1544="","",IFERROR(XLOOKUP(B1544,DATA!$B$4:$B$2103,DATA!$N$4:$N$2103,0,0,1),0))</f>
        <v>253</v>
      </c>
      <c r="L1544" s="85">
        <f t="shared" si="2"/>
        <v>0.6931506849</v>
      </c>
      <c r="M1544" s="47">
        <f t="array" ref="M1544">IF(B1544="","",IFERROR(XLOOKUP(B1544,DATA!$B$4:$B$2103,DATA!$P$4:$P$2103,0,0,1),0))</f>
        <v>0</v>
      </c>
      <c r="N1544" s="47">
        <f t="shared" si="3"/>
        <v>2</v>
      </c>
      <c r="O1544" s="47">
        <f t="shared" si="4"/>
        <v>7</v>
      </c>
      <c r="P1544" s="47">
        <f t="shared" si="5"/>
        <v>14</v>
      </c>
      <c r="Q1544" s="47" t="str">
        <f t="shared" si="6"/>
        <v>PRECAUCION</v>
      </c>
      <c r="R1544" s="47" t="str">
        <f t="shared" si="7"/>
        <v>MONITOREAR 48H</v>
      </c>
      <c r="S1544" s="47">
        <f t="shared" si="8"/>
        <v>0</v>
      </c>
      <c r="T1544" s="48">
        <f t="shared" si="9"/>
        <v>0</v>
      </c>
      <c r="U1544" s="47" t="str">
        <f t="array" ref="U1544">IF(B1544="","",IFERROR(XLOOKUP(B1544,DATA!$B$4:$B$2103,DATA!$M$4:$M$2103,"",0,1),""))</f>
        <v>A</v>
      </c>
      <c r="V1544" s="47" t="str">
        <f t="array" ref="V1544">IF(B1544="","",IFERROR(XLOOKUP(B1544,DATA!$B$4:$B$2103,DATA!$X$4:$X$2103,"",0,1),""))</f>
        <v>SU01E0103</v>
      </c>
      <c r="W1544" s="47" t="str">
        <f t="array" ref="W1544">IF(B1544="","",IFERROR(XLOOKUP(B1544,DATA!$B$4:$B$2103,DATA!$H$4:$H$2103,"",0,1),""))</f>
        <v>CARROCERIA</v>
      </c>
      <c r="X1544" s="47" t="str">
        <f t="shared" si="10"/>
        <v>2-ALTA</v>
      </c>
      <c r="Y1544" s="65" t="str">
        <f t="shared" si="11"/>
        <v/>
      </c>
      <c r="Z1544" s="47" t="str">
        <f t="shared" si="12"/>
        <v/>
      </c>
    </row>
    <row r="1545" ht="15.75" customHeight="1">
      <c r="B1545" s="52">
        <f>IF(DATA!B1545="","",DATA!B1545)</f>
        <v>80140042</v>
      </c>
      <c r="C1545" s="52">
        <f t="array" ref="C1545">IF(B1545="","",IFERROR(XLOOKUP(B1545,DATA!$B$4:$B$2103,DATA!$D$4:$D$2103,"",0,1),""))</f>
        <v>26246525</v>
      </c>
      <c r="D1545" s="52" t="str">
        <f t="array" ref="D1545">IF(B1545="","",IFERROR(XLOOKUP(B1545,DATA!$B$4:$B$2103,DATA!$C$4:$C$2103,"",0,1),""))</f>
        <v>BOOSTER DE PLATAFORMA PUERTA DE EMERGENCIA</v>
      </c>
      <c r="E1545" s="52">
        <f t="array" ref="E1545">IF(B1545="","",IFERROR(XLOOKUP(B1545,DATA!$B$4:$B$2103,DATA!$W$4:$W$2103,"",0,1),""))</f>
        <v>900449648</v>
      </c>
      <c r="F1545" s="52" t="str">
        <f t="array" ref="F1545">IF(B1545="","",IFERROR(XLOOKUP(E1545,PROVEEDORES!$A$2:$A$200,PROVEEDORES!$B$2:$B$200,"NO ENCONTRADO",0,1),""))</f>
        <v>SUMILOGISTICA S.A.S.</v>
      </c>
      <c r="G1545" s="52" t="str">
        <f t="array" ref="G1545">IF(B1545="","",IFERROR(XLOOKUP(B1545,DATA!$B$4:$B$2103,DATA!$L$4:$L$2103,"",0,1),""))</f>
        <v>UND</v>
      </c>
      <c r="H1545" s="52">
        <f t="array" ref="H1545">IF(B1545="","",IFERROR(XLOOKUP(B1545,DATA!$B$4:$B$2103,DATA!$E$4:$E$2103,0,0,1),0))</f>
        <v>1</v>
      </c>
      <c r="I1545" s="53">
        <f t="array" ref="I1545">IF(B1545="","",IFERROR(XLOOKUP(B1545,DATA!$B$4:$B$2103,DATA!$F$4:$F$2103,0,0,1),0))</f>
        <v>184999.8</v>
      </c>
      <c r="J1545" s="53">
        <f t="shared" si="1"/>
        <v>184999.8</v>
      </c>
      <c r="K1545" s="52">
        <f t="array" ref="K1545">IF(B1545="","",IFERROR(XLOOKUP(B1545,DATA!$B$4:$B$2103,DATA!$N$4:$N$2103,0,0,1),0))</f>
        <v>33</v>
      </c>
      <c r="L1545" s="86">
        <f t="shared" si="2"/>
        <v>0.0904109589</v>
      </c>
      <c r="M1545" s="52">
        <f t="array" ref="M1545">IF(B1545="","",IFERROR(XLOOKUP(B1545,DATA!$B$4:$B$2103,DATA!$P$4:$P$2103,0,0,1),0))</f>
        <v>0</v>
      </c>
      <c r="N1545" s="52">
        <f t="shared" si="3"/>
        <v>0</v>
      </c>
      <c r="O1545" s="52">
        <f t="shared" si="4"/>
        <v>1</v>
      </c>
      <c r="P1545" s="52">
        <f t="shared" si="5"/>
        <v>11</v>
      </c>
      <c r="Q1545" s="52" t="str">
        <f t="shared" si="6"/>
        <v>REORDEN INMEDIATO</v>
      </c>
      <c r="R1545" s="52" t="str">
        <f t="shared" si="7"/>
        <v>GENERAR OC EN 24H</v>
      </c>
      <c r="S1545" s="52">
        <f t="shared" si="8"/>
        <v>0</v>
      </c>
      <c r="T1545" s="53">
        <f t="shared" si="9"/>
        <v>0</v>
      </c>
      <c r="U1545" s="52" t="str">
        <f t="array" ref="U1545">IF(B1545="","",IFERROR(XLOOKUP(B1545,DATA!$B$4:$B$2103,DATA!$M$4:$M$2103,"",0,1),""))</f>
        <v>A</v>
      </c>
      <c r="V1545" s="52" t="str">
        <f t="array" ref="V1545">IF(B1545="","",IFERROR(XLOOKUP(B1545,DATA!$B$4:$B$2103,DATA!$X$4:$X$2103,"",0,1),""))</f>
        <v>SU01C0109</v>
      </c>
      <c r="W1545" s="52" t="str">
        <f t="array" ref="W1545">IF(B1545="","",IFERROR(XLOOKUP(B1545,DATA!$B$4:$B$2103,DATA!$H$4:$H$2103,"",0,1),""))</f>
        <v>CARROCERIA</v>
      </c>
      <c r="X1545" s="52" t="str">
        <f t="shared" si="10"/>
        <v>2-ALTA</v>
      </c>
      <c r="Y1545" s="87" t="str">
        <f t="shared" si="11"/>
        <v/>
      </c>
      <c r="Z1545" s="52" t="str">
        <f t="shared" si="12"/>
        <v/>
      </c>
    </row>
    <row r="1546" ht="15.75" customHeight="1">
      <c r="B1546" s="47">
        <f>IF(DATA!B1546="","",DATA!B1546)</f>
        <v>80140043</v>
      </c>
      <c r="C1546" s="47">
        <f t="array" ref="C1546">IF(B1546="","",IFERROR(XLOOKUP(B1546,DATA!$B$4:$B$2103,DATA!$D$4:$D$2103,"",0,1),""))</f>
        <v>26246524</v>
      </c>
      <c r="D1546" s="47" t="str">
        <f t="array" ref="D1546">IF(B1546="","",IFERROR(XLOOKUP(B1546,DATA!$B$4:$B$2103,DATA!$C$4:$C$2103,"",0,1),""))</f>
        <v>BOOSTER DE PUERTA DE EMERGENCIA</v>
      </c>
      <c r="E1546" s="47">
        <f t="array" ref="E1546">IF(B1546="","",IFERROR(XLOOKUP(B1546,DATA!$B$4:$B$2103,DATA!$W$4:$W$2103,"",0,1),""))</f>
        <v>900449648</v>
      </c>
      <c r="F1546" s="47" t="str">
        <f t="array" ref="F1546">IF(B1546="","",IFERROR(XLOOKUP(E1546,PROVEEDORES!$A$2:$A$200,PROVEEDORES!$B$2:$B$200,"NO ENCONTRADO",0,1),""))</f>
        <v>SUMILOGISTICA S.A.S.</v>
      </c>
      <c r="G1546" s="47" t="str">
        <f t="array" ref="G1546">IF(B1546="","",IFERROR(XLOOKUP(B1546,DATA!$B$4:$B$2103,DATA!$L$4:$L$2103,"",0,1),""))</f>
        <v>UND</v>
      </c>
      <c r="H1546" s="47">
        <f t="array" ref="H1546">IF(B1546="","",IFERROR(XLOOKUP(B1546,DATA!$B$4:$B$2103,DATA!$E$4:$E$2103,0,0,1),0))</f>
        <v>5</v>
      </c>
      <c r="I1546" s="48">
        <f t="array" ref="I1546">IF(B1546="","",IFERROR(XLOOKUP(B1546,DATA!$B$4:$B$2103,DATA!$F$4:$F$2103,0,0,1),0))</f>
        <v>146194.3</v>
      </c>
      <c r="J1546" s="48">
        <f t="shared" si="1"/>
        <v>730971.5</v>
      </c>
      <c r="K1546" s="47">
        <f t="array" ref="K1546">IF(B1546="","",IFERROR(XLOOKUP(B1546,DATA!$B$4:$B$2103,DATA!$N$4:$N$2103,0,0,1),0))</f>
        <v>19</v>
      </c>
      <c r="L1546" s="85">
        <f t="shared" si="2"/>
        <v>0.05205479452</v>
      </c>
      <c r="M1546" s="47">
        <f t="array" ref="M1546">IF(B1546="","",IFERROR(XLOOKUP(B1546,DATA!$B$4:$B$2103,DATA!$P$4:$P$2103,0,0,1),0))</f>
        <v>0</v>
      </c>
      <c r="N1546" s="47">
        <f t="shared" si="3"/>
        <v>0</v>
      </c>
      <c r="O1546" s="47">
        <f t="shared" si="4"/>
        <v>0</v>
      </c>
      <c r="P1546" s="47">
        <f t="shared" si="5"/>
        <v>96</v>
      </c>
      <c r="Q1546" s="47" t="str">
        <f t="shared" si="6"/>
        <v>OPTIMO</v>
      </c>
      <c r="R1546" s="47" t="str">
        <f t="shared" si="7"/>
        <v>NIVEL OPTIMO</v>
      </c>
      <c r="S1546" s="47">
        <f t="shared" si="8"/>
        <v>0</v>
      </c>
      <c r="T1546" s="48">
        <f t="shared" si="9"/>
        <v>0</v>
      </c>
      <c r="U1546" s="47" t="str">
        <f t="array" ref="U1546">IF(B1546="","",IFERROR(XLOOKUP(B1546,DATA!$B$4:$B$2103,DATA!$M$4:$M$2103,"",0,1),""))</f>
        <v>A</v>
      </c>
      <c r="V1546" s="47" t="str">
        <f t="array" ref="V1546">IF(B1546="","",IFERROR(XLOOKUP(B1546,DATA!$B$4:$B$2103,DATA!$X$4:$X$2103,"",0,1),""))</f>
        <v>SU01C0109</v>
      </c>
      <c r="W1546" s="47" t="str">
        <f t="array" ref="W1546">IF(B1546="","",IFERROR(XLOOKUP(B1546,DATA!$B$4:$B$2103,DATA!$H$4:$H$2103,"",0,1),""))</f>
        <v>CARROCERIA</v>
      </c>
      <c r="X1546" s="47" t="str">
        <f t="shared" si="10"/>
        <v>2-ALTA</v>
      </c>
      <c r="Y1546" s="65" t="str">
        <f t="shared" si="11"/>
        <v/>
      </c>
      <c r="Z1546" s="47" t="str">
        <f t="shared" si="12"/>
        <v/>
      </c>
    </row>
    <row r="1547" ht="15.75" customHeight="1">
      <c r="B1547" s="52">
        <f>IF(DATA!B1547="","",DATA!B1547)</f>
        <v>80140044</v>
      </c>
      <c r="C1547" s="52">
        <f t="array" ref="C1547">IF(B1547="","",IFERROR(XLOOKUP(B1547,DATA!$B$4:$B$2103,DATA!$D$4:$D$2103,"",0,1),""))</f>
        <v>2425</v>
      </c>
      <c r="D1547" s="52" t="str">
        <f t="array" ref="D1547">IF(B1547="","",IFERROR(XLOOKUP(B1547,DATA!$B$4:$B$2103,DATA!$C$4:$C$2103,"",0,1),""))</f>
        <v>MANGUERA NEUMATICA NEGRA 8MM</v>
      </c>
      <c r="E1547" s="52">
        <f t="array" ref="E1547">IF(B1547="","",IFERROR(XLOOKUP(B1547,DATA!$B$4:$B$2103,DATA!$W$4:$W$2103,"",0,1),""))</f>
        <v>900603232</v>
      </c>
      <c r="F1547" s="52" t="str">
        <f t="array" ref="F1547">IF(B1547="","",IFERROR(XLOOKUP(E1547,PROVEEDORES!$A$2:$A$200,PROVEEDORES!$B$2:$B$200,"NO ENCONTRADO",0,1),""))</f>
        <v>COMERCIALIZADORA DE AUTOPARTES E INDUSTRIAL UNIVERSAL SAS</v>
      </c>
      <c r="G1547" s="52" t="str">
        <f t="array" ref="G1547">IF(B1547="","",IFERROR(XLOOKUP(B1547,DATA!$B$4:$B$2103,DATA!$L$4:$L$2103,"",0,1),""))</f>
        <v>M</v>
      </c>
      <c r="H1547" s="52">
        <f t="array" ref="H1547">IF(B1547="","",IFERROR(XLOOKUP(B1547,DATA!$B$4:$B$2103,DATA!$E$4:$E$2103,0,0,1),0))</f>
        <v>41</v>
      </c>
      <c r="I1547" s="53">
        <f t="array" ref="I1547">IF(B1547="","",IFERROR(XLOOKUP(B1547,DATA!$B$4:$B$2103,DATA!$F$4:$F$2103,0,0,1),0))</f>
        <v>3867.5</v>
      </c>
      <c r="J1547" s="53">
        <f t="shared" si="1"/>
        <v>158567.5</v>
      </c>
      <c r="K1547" s="52">
        <f t="array" ref="K1547">IF(B1547="","",IFERROR(XLOOKUP(B1547,DATA!$B$4:$B$2103,DATA!$N$4:$N$2103,0,0,1),0))</f>
        <v>612</v>
      </c>
      <c r="L1547" s="86">
        <f t="shared" si="2"/>
        <v>1.676712329</v>
      </c>
      <c r="M1547" s="52">
        <f t="array" ref="M1547">IF(B1547="","",IFERROR(XLOOKUP(B1547,DATA!$B$4:$B$2103,DATA!$P$4:$P$2103,0,0,1),0))</f>
        <v>0</v>
      </c>
      <c r="N1547" s="52">
        <f t="shared" si="3"/>
        <v>6</v>
      </c>
      <c r="O1547" s="52">
        <f t="shared" si="4"/>
        <v>18</v>
      </c>
      <c r="P1547" s="52">
        <f t="shared" si="5"/>
        <v>24</v>
      </c>
      <c r="Q1547" s="52" t="str">
        <f t="shared" si="6"/>
        <v>OPTIMO</v>
      </c>
      <c r="R1547" s="52" t="str">
        <f t="shared" si="7"/>
        <v>NIVEL OPTIMO</v>
      </c>
      <c r="S1547" s="52">
        <f t="shared" si="8"/>
        <v>0</v>
      </c>
      <c r="T1547" s="53">
        <f t="shared" si="9"/>
        <v>0</v>
      </c>
      <c r="U1547" s="52" t="str">
        <f t="array" ref="U1547">IF(B1547="","",IFERROR(XLOOKUP(B1547,DATA!$B$4:$B$2103,DATA!$M$4:$M$2103,"",0,1),""))</f>
        <v>A</v>
      </c>
      <c r="V1547" s="52" t="str">
        <f t="array" ref="V1547">IF(B1547="","",IFERROR(XLOOKUP(B1547,DATA!$B$4:$B$2103,DATA!$X$4:$X$2103,"",0,1),""))</f>
        <v>SU01D0204</v>
      </c>
      <c r="W1547" s="52" t="str">
        <f t="array" ref="W1547">IF(B1547="","",IFERROR(XLOOKUP(B1547,DATA!$B$4:$B$2103,DATA!$H$4:$H$2103,"",0,1),""))</f>
        <v>CARROCERIA</v>
      </c>
      <c r="X1547" s="52" t="str">
        <f t="shared" si="10"/>
        <v>2-ALTA</v>
      </c>
      <c r="Y1547" s="87" t="str">
        <f t="shared" si="11"/>
        <v/>
      </c>
      <c r="Z1547" s="52" t="str">
        <f t="shared" si="12"/>
        <v/>
      </c>
    </row>
    <row r="1548" ht="15.75" customHeight="1">
      <c r="B1548" s="47">
        <f>IF(DATA!B1548="","",DATA!B1548)</f>
        <v>80140045</v>
      </c>
      <c r="C1548" s="47">
        <f t="array" ref="C1548">IF(B1548="","",IFERROR(XLOOKUP(B1548,DATA!$B$4:$B$2103,DATA!$D$4:$D$2103,"",0,1),""))</f>
        <v>2405</v>
      </c>
      <c r="D1548" s="47" t="str">
        <f t="array" ref="D1548">IF(B1548="","",IFERROR(XLOOKUP(B1548,DATA!$B$4:$B$2103,DATA!$C$4:$C$2103,"",0,1),""))</f>
        <v>RACOR L M8*1/4" NPT</v>
      </c>
      <c r="E1548" s="47">
        <f t="array" ref="E1548">IF(B1548="","",IFERROR(XLOOKUP(B1548,DATA!$B$4:$B$2103,DATA!$W$4:$W$2103,"",0,1),""))</f>
        <v>901535375</v>
      </c>
      <c r="F1548" s="47" t="str">
        <f t="array" ref="F1548">IF(B1548="","",IFERROR(XLOOKUP(E1548,PROVEEDORES!$A$2:$A$200,PROVEEDORES!$B$2:$B$200,"NO ENCONTRADO",0,1),""))</f>
        <v>GLOBAL GREEN AMERICAS COLOMBIA SAS</v>
      </c>
      <c r="G1548" s="47" t="str">
        <f t="array" ref="G1548">IF(B1548="","",IFERROR(XLOOKUP(B1548,DATA!$B$4:$B$2103,DATA!$L$4:$L$2103,"",0,1),""))</f>
        <v>UND</v>
      </c>
      <c r="H1548" s="47">
        <f t="array" ref="H1548">IF(B1548="","",IFERROR(XLOOKUP(B1548,DATA!$B$4:$B$2103,DATA!$E$4:$E$2103,0,0,1),0))</f>
        <v>58</v>
      </c>
      <c r="I1548" s="48">
        <f t="array" ref="I1548">IF(B1548="","",IFERROR(XLOOKUP(B1548,DATA!$B$4:$B$2103,DATA!$F$4:$F$2103,0,0,1),0))</f>
        <v>15648.5</v>
      </c>
      <c r="J1548" s="48">
        <f t="shared" si="1"/>
        <v>907613</v>
      </c>
      <c r="K1548" s="47">
        <f t="array" ref="K1548">IF(B1548="","",IFERROR(XLOOKUP(B1548,DATA!$B$4:$B$2103,DATA!$N$4:$N$2103,0,0,1),0))</f>
        <v>623</v>
      </c>
      <c r="L1548" s="85">
        <f t="shared" si="2"/>
        <v>1.706849315</v>
      </c>
      <c r="M1548" s="47">
        <f t="array" ref="M1548">IF(B1548="","",IFERROR(XLOOKUP(B1548,DATA!$B$4:$B$2103,DATA!$P$4:$P$2103,0,0,1),0))</f>
        <v>0</v>
      </c>
      <c r="N1548" s="47">
        <f t="shared" si="3"/>
        <v>6</v>
      </c>
      <c r="O1548" s="47">
        <f t="shared" si="4"/>
        <v>18</v>
      </c>
      <c r="P1548" s="47">
        <f t="shared" si="5"/>
        <v>34</v>
      </c>
      <c r="Q1548" s="47" t="str">
        <f t="shared" si="6"/>
        <v>OPTIMO</v>
      </c>
      <c r="R1548" s="47" t="str">
        <f t="shared" si="7"/>
        <v>NIVEL OPTIMO</v>
      </c>
      <c r="S1548" s="47">
        <f t="shared" si="8"/>
        <v>0</v>
      </c>
      <c r="T1548" s="48">
        <f t="shared" si="9"/>
        <v>0</v>
      </c>
      <c r="U1548" s="47" t="str">
        <f t="array" ref="U1548">IF(B1548="","",IFERROR(XLOOKUP(B1548,DATA!$B$4:$B$2103,DATA!$M$4:$M$2103,"",0,1),""))</f>
        <v>A</v>
      </c>
      <c r="V1548" s="47" t="str">
        <f t="array" ref="V1548">IF(B1548="","",IFERROR(XLOOKUP(B1548,DATA!$B$4:$B$2103,DATA!$X$4:$X$2103,"",0,1),""))</f>
        <v>SU01E0202</v>
      </c>
      <c r="W1548" s="47" t="str">
        <f t="array" ref="W1548">IF(B1548="","",IFERROR(XLOOKUP(B1548,DATA!$B$4:$B$2103,DATA!$H$4:$H$2103,"",0,1),""))</f>
        <v>CARROCERIA</v>
      </c>
      <c r="X1548" s="47" t="str">
        <f t="shared" si="10"/>
        <v>2-ALTA</v>
      </c>
      <c r="Y1548" s="65" t="str">
        <f t="shared" si="11"/>
        <v/>
      </c>
      <c r="Z1548" s="47" t="str">
        <f t="shared" si="12"/>
        <v/>
      </c>
    </row>
    <row r="1549" ht="15.75" customHeight="1">
      <c r="B1549" s="52">
        <f>IF(DATA!B1549="","",DATA!B1549)</f>
        <v>80140046</v>
      </c>
      <c r="C1549" s="52">
        <f t="array" ref="C1549">IF(B1549="","",IFERROR(XLOOKUP(B1549,DATA!$B$4:$B$2103,DATA!$D$4:$D$2103,"",0,1),""))</f>
        <v>11944787</v>
      </c>
      <c r="D1549" s="52" t="str">
        <f t="array" ref="D1549">IF(B1549="","",IFERROR(XLOOKUP(B1549,DATA!$B$4:$B$2103,DATA!$C$4:$C$2103,"",0,1),""))</f>
        <v>RACOR RECTO M8*1/8" NPT</v>
      </c>
      <c r="E1549" s="52">
        <f t="array" ref="E1549">IF(B1549="","",IFERROR(XLOOKUP(B1549,DATA!$B$4:$B$2103,DATA!$W$4:$W$2103,"",0,1),""))</f>
        <v>900340506</v>
      </c>
      <c r="F1549" s="52" t="str">
        <f t="array" ref="F1549">IF(B1549="","",IFERROR(XLOOKUP(E1549,PROVEEDORES!$A$2:$A$200,PROVEEDORES!$B$2:$B$200,"NO ENCONTRADO",0,1),""))</f>
        <v>UNIVERSAL DE PARTES Y REPUESTOS SAS</v>
      </c>
      <c r="G1549" s="52" t="str">
        <f t="array" ref="G1549">IF(B1549="","",IFERROR(XLOOKUP(B1549,DATA!$B$4:$B$2103,DATA!$L$4:$L$2103,"",0,1),""))</f>
        <v>UND</v>
      </c>
      <c r="H1549" s="52">
        <f t="array" ref="H1549">IF(B1549="","",IFERROR(XLOOKUP(B1549,DATA!$B$4:$B$2103,DATA!$E$4:$E$2103,0,0,1),0))</f>
        <v>71</v>
      </c>
      <c r="I1549" s="53">
        <f t="array" ref="I1549">IF(B1549="","",IFERROR(XLOOKUP(B1549,DATA!$B$4:$B$2103,DATA!$F$4:$F$2103,0,0,1),0))</f>
        <v>14914.16</v>
      </c>
      <c r="J1549" s="53">
        <f t="shared" si="1"/>
        <v>1058905.36</v>
      </c>
      <c r="K1549" s="52">
        <f t="array" ref="K1549">IF(B1549="","",IFERROR(XLOOKUP(B1549,DATA!$B$4:$B$2103,DATA!$N$4:$N$2103,0,0,1),0))</f>
        <v>4891</v>
      </c>
      <c r="L1549" s="86">
        <f t="shared" si="2"/>
        <v>13.4</v>
      </c>
      <c r="M1549" s="52">
        <f t="array" ref="M1549">IF(B1549="","",IFERROR(XLOOKUP(B1549,DATA!$B$4:$B$2103,DATA!$P$4:$P$2103,0,0,1),0))</f>
        <v>0</v>
      </c>
      <c r="N1549" s="52">
        <f t="shared" si="3"/>
        <v>47</v>
      </c>
      <c r="O1549" s="52">
        <f t="shared" si="4"/>
        <v>141</v>
      </c>
      <c r="P1549" s="52">
        <f t="shared" si="5"/>
        <v>5</v>
      </c>
      <c r="Q1549" s="52" t="str">
        <f t="shared" si="6"/>
        <v>REORDEN INMEDIATO</v>
      </c>
      <c r="R1549" s="52" t="str">
        <f t="shared" si="7"/>
        <v>GENERAR OC EN 24H</v>
      </c>
      <c r="S1549" s="52">
        <f t="shared" si="8"/>
        <v>70</v>
      </c>
      <c r="T1549" s="53">
        <f t="shared" si="9"/>
        <v>1043991.2</v>
      </c>
      <c r="U1549" s="52" t="str">
        <f t="array" ref="U1549">IF(B1549="","",IFERROR(XLOOKUP(B1549,DATA!$B$4:$B$2103,DATA!$M$4:$M$2103,"",0,1),""))</f>
        <v>A</v>
      </c>
      <c r="V1549" s="52" t="str">
        <f t="array" ref="V1549">IF(B1549="","",IFERROR(XLOOKUP(B1549,DATA!$B$4:$B$2103,DATA!$X$4:$X$2103,"",0,1),""))</f>
        <v>SU01E0202</v>
      </c>
      <c r="W1549" s="52" t="str">
        <f t="array" ref="W1549">IF(B1549="","",IFERROR(XLOOKUP(B1549,DATA!$B$4:$B$2103,DATA!$H$4:$H$2103,"",0,1),""))</f>
        <v>CARROCERIA</v>
      </c>
      <c r="X1549" s="52" t="str">
        <f t="shared" si="10"/>
        <v>2-ALTA</v>
      </c>
      <c r="Y1549" s="87" t="str">
        <f t="shared" si="11"/>
        <v/>
      </c>
      <c r="Z1549" s="52" t="str">
        <f t="shared" si="12"/>
        <v/>
      </c>
    </row>
    <row r="1550" ht="15.75" customHeight="1">
      <c r="B1550" s="47">
        <f>IF(DATA!B1550="","",DATA!B1550)</f>
        <v>80140047</v>
      </c>
      <c r="C1550" s="47" t="str">
        <f t="array" ref="C1550">IF(B1550="","",IFERROR(XLOOKUP(B1550,DATA!$B$4:$B$2103,DATA!$D$4:$D$2103,"",0,1),""))</f>
        <v>CRT1424</v>
      </c>
      <c r="D1550" s="47" t="str">
        <f t="array" ref="D1550">IF(B1550="","",IFERROR(XLOOKUP(B1550,DATA!$B$4:$B$2103,DATA!$C$4:$C$2103,"",0,1),""))</f>
        <v>RACOR UNION T 8 MM PLASTICO</v>
      </c>
      <c r="E1550" s="47">
        <f t="array" ref="E1550">IF(B1550="","",IFERROR(XLOOKUP(B1550,DATA!$B$4:$B$2103,DATA!$W$4:$W$2103,"",0,1),""))</f>
        <v>900449648</v>
      </c>
      <c r="F1550" s="47" t="str">
        <f t="array" ref="F1550">IF(B1550="","",IFERROR(XLOOKUP(E1550,PROVEEDORES!$A$2:$A$200,PROVEEDORES!$B$2:$B$200,"NO ENCONTRADO",0,1),""))</f>
        <v>SUMILOGISTICA S.A.S.</v>
      </c>
      <c r="G1550" s="47" t="str">
        <f t="array" ref="G1550">IF(B1550="","",IFERROR(XLOOKUP(B1550,DATA!$B$4:$B$2103,DATA!$L$4:$L$2103,"",0,1),""))</f>
        <v>UND</v>
      </c>
      <c r="H1550" s="47">
        <f t="array" ref="H1550">IF(B1550="","",IFERROR(XLOOKUP(B1550,DATA!$B$4:$B$2103,DATA!$E$4:$E$2103,0,0,1),0))</f>
        <v>0</v>
      </c>
      <c r="I1550" s="48">
        <f t="array" ref="I1550">IF(B1550="","",IFERROR(XLOOKUP(B1550,DATA!$B$4:$B$2103,DATA!$F$4:$F$2103,0,0,1),0))</f>
        <v>0</v>
      </c>
      <c r="J1550" s="48">
        <f t="shared" si="1"/>
        <v>0</v>
      </c>
      <c r="K1550" s="47">
        <f t="array" ref="K1550">IF(B1550="","",IFERROR(XLOOKUP(B1550,DATA!$B$4:$B$2103,DATA!$N$4:$N$2103,0,0,1),0))</f>
        <v>0</v>
      </c>
      <c r="L1550" s="85">
        <f t="shared" si="2"/>
        <v>0</v>
      </c>
      <c r="M1550" s="47">
        <f t="array" ref="M1550">IF(B1550="","",IFERROR(XLOOKUP(B1550,DATA!$B$4:$B$2103,DATA!$P$4:$P$2103,0,0,1),0))</f>
        <v>0</v>
      </c>
      <c r="N1550" s="47">
        <f t="shared" si="3"/>
        <v>0</v>
      </c>
      <c r="O1550" s="47">
        <f t="shared" si="4"/>
        <v>0</v>
      </c>
      <c r="P1550" s="47" t="str">
        <f t="shared" si="5"/>
        <v/>
      </c>
      <c r="Q1550" s="47" t="str">
        <f t="shared" si="6"/>
        <v>CRITICO</v>
      </c>
      <c r="R1550" s="47" t="str">
        <f t="shared" si="7"/>
        <v>PEDIR INMEDIATAMENTE</v>
      </c>
      <c r="S1550" s="47">
        <f t="shared" si="8"/>
        <v>0</v>
      </c>
      <c r="T1550" s="48">
        <f t="shared" si="9"/>
        <v>0</v>
      </c>
      <c r="U1550" s="47" t="str">
        <f t="array" ref="U1550">IF(B1550="","",IFERROR(XLOOKUP(B1550,DATA!$B$4:$B$2103,DATA!$M$4:$M$2103,"",0,1),""))</f>
        <v>A</v>
      </c>
      <c r="V1550" s="47" t="str">
        <f t="array" ref="V1550">IF(B1550="","",IFERROR(XLOOKUP(B1550,DATA!$B$4:$B$2103,DATA!$X$4:$X$2103,"",0,1),""))</f>
        <v>A1</v>
      </c>
      <c r="W1550" s="47" t="str">
        <f t="array" ref="W1550">IF(B1550="","",IFERROR(XLOOKUP(B1550,DATA!$B$4:$B$2103,DATA!$H$4:$H$2103,"",0,1),""))</f>
        <v>CARROCERIA</v>
      </c>
      <c r="X1550" s="47" t="str">
        <f t="shared" si="10"/>
        <v>1-MAXIMA</v>
      </c>
      <c r="Y1550" s="65" t="str">
        <f t="shared" si="11"/>
        <v/>
      </c>
      <c r="Z1550" s="47">
        <f t="shared" si="12"/>
        <v>80140047</v>
      </c>
    </row>
    <row r="1551" ht="15.75" customHeight="1">
      <c r="B1551" s="52">
        <f>IF(DATA!B1551="","",DATA!B1551)</f>
        <v>80140048</v>
      </c>
      <c r="C1551" s="52">
        <f t="array" ref="C1551">IF(B1551="","",IFERROR(XLOOKUP(B1551,DATA!$B$4:$B$2103,DATA!$D$4:$D$2103,"",0,1),""))</f>
        <v>1565</v>
      </c>
      <c r="D1551" s="52" t="str">
        <f t="array" ref="D1551">IF(B1551="","",IFERROR(XLOOKUP(B1551,DATA!$B$4:$B$2103,DATA!$C$4:$C$2103,"",0,1),""))</f>
        <v>UNION NEUMATICA DE 6 A 8 MM</v>
      </c>
      <c r="E1551" s="52">
        <f t="array" ref="E1551">IF(B1551="","",IFERROR(XLOOKUP(B1551,DATA!$B$4:$B$2103,DATA!$W$4:$W$2103,"",0,1),""))</f>
        <v>900449648</v>
      </c>
      <c r="F1551" s="52" t="str">
        <f t="array" ref="F1551">IF(B1551="","",IFERROR(XLOOKUP(E1551,PROVEEDORES!$A$2:$A$200,PROVEEDORES!$B$2:$B$200,"NO ENCONTRADO",0,1),""))</f>
        <v>SUMILOGISTICA S.A.S.</v>
      </c>
      <c r="G1551" s="52" t="str">
        <f t="array" ref="G1551">IF(B1551="","",IFERROR(XLOOKUP(B1551,DATA!$B$4:$B$2103,DATA!$L$4:$L$2103,"",0,1),""))</f>
        <v>UND</v>
      </c>
      <c r="H1551" s="52">
        <f t="array" ref="H1551">IF(B1551="","",IFERROR(XLOOKUP(B1551,DATA!$B$4:$B$2103,DATA!$E$4:$E$2103,0,0,1),0))</f>
        <v>3</v>
      </c>
      <c r="I1551" s="53">
        <f t="array" ref="I1551">IF(B1551="","",IFERROR(XLOOKUP(B1551,DATA!$B$4:$B$2103,DATA!$F$4:$F$2103,0,0,1),0))</f>
        <v>20906.81</v>
      </c>
      <c r="J1551" s="53">
        <f t="shared" si="1"/>
        <v>62720.43</v>
      </c>
      <c r="K1551" s="52">
        <f t="array" ref="K1551">IF(B1551="","",IFERROR(XLOOKUP(B1551,DATA!$B$4:$B$2103,DATA!$N$4:$N$2103,0,0,1),0))</f>
        <v>32</v>
      </c>
      <c r="L1551" s="86">
        <f t="shared" si="2"/>
        <v>0.08767123288</v>
      </c>
      <c r="M1551" s="52">
        <f t="array" ref="M1551">IF(B1551="","",IFERROR(XLOOKUP(B1551,DATA!$B$4:$B$2103,DATA!$P$4:$P$2103,0,0,1),0))</f>
        <v>0</v>
      </c>
      <c r="N1551" s="52">
        <f t="shared" si="3"/>
        <v>0</v>
      </c>
      <c r="O1551" s="52">
        <f t="shared" si="4"/>
        <v>1</v>
      </c>
      <c r="P1551" s="52">
        <f t="shared" si="5"/>
        <v>34</v>
      </c>
      <c r="Q1551" s="52" t="str">
        <f t="shared" si="6"/>
        <v>OPTIMO</v>
      </c>
      <c r="R1551" s="52" t="str">
        <f t="shared" si="7"/>
        <v>NIVEL OPTIMO</v>
      </c>
      <c r="S1551" s="52">
        <f t="shared" si="8"/>
        <v>0</v>
      </c>
      <c r="T1551" s="53">
        <f t="shared" si="9"/>
        <v>0</v>
      </c>
      <c r="U1551" s="52" t="str">
        <f t="array" ref="U1551">IF(B1551="","",IFERROR(XLOOKUP(B1551,DATA!$B$4:$B$2103,DATA!$M$4:$M$2103,"",0,1),""))</f>
        <v>B</v>
      </c>
      <c r="V1551" s="52" t="str">
        <f t="array" ref="V1551">IF(B1551="","",IFERROR(XLOOKUP(B1551,DATA!$B$4:$B$2103,DATA!$X$4:$X$2103,"",0,1),""))</f>
        <v>SU01E0202</v>
      </c>
      <c r="W1551" s="52" t="str">
        <f t="array" ref="W1551">IF(B1551="","",IFERROR(XLOOKUP(B1551,DATA!$B$4:$B$2103,DATA!$H$4:$H$2103,"",0,1),""))</f>
        <v>CARROCERIA</v>
      </c>
      <c r="X1551" s="52" t="str">
        <f t="shared" si="10"/>
        <v>3-MEDIA</v>
      </c>
      <c r="Y1551" s="87" t="str">
        <f t="shared" si="11"/>
        <v/>
      </c>
      <c r="Z1551" s="52" t="str">
        <f t="shared" si="12"/>
        <v/>
      </c>
    </row>
    <row r="1552" ht="15.75" customHeight="1">
      <c r="B1552" s="47">
        <f>IF(DATA!B1552="","",DATA!B1552)</f>
        <v>80140049</v>
      </c>
      <c r="C1552" s="47">
        <f t="array" ref="C1552">IF(B1552="","",IFERROR(XLOOKUP(B1552,DATA!$B$4:$B$2103,DATA!$D$4:$D$2103,"",0,1),""))</f>
        <v>10757018</v>
      </c>
      <c r="D1552" s="47" t="str">
        <f t="array" ref="D1552">IF(B1552="","",IFERROR(XLOOKUP(B1552,DATA!$B$4:$B$2103,DATA!$C$4:$C$2103,"",0,1),""))</f>
        <v>BUJES DE TEFLON PUERTAS</v>
      </c>
      <c r="E1552" s="47">
        <f t="array" ref="E1552">IF(B1552="","",IFERROR(XLOOKUP(B1552,DATA!$B$4:$B$2103,DATA!$W$4:$W$2103,"",0,1),""))</f>
        <v>900730034</v>
      </c>
      <c r="F1552" s="47" t="str">
        <f t="array" ref="F1552">IF(B1552="","",IFERROR(XLOOKUP(E1552,PROVEEDORES!$A$2:$A$200,PROVEEDORES!$B$2:$B$200,"NO ENCONTRADO",0,1),""))</f>
        <v>CAUCHOS BOSA D.C. SIMA S A S</v>
      </c>
      <c r="G1552" s="47" t="str">
        <f t="array" ref="G1552">IF(B1552="","",IFERROR(XLOOKUP(B1552,DATA!$B$4:$B$2103,DATA!$L$4:$L$2103,"",0,1),""))</f>
        <v>UND</v>
      </c>
      <c r="H1552" s="47">
        <f t="array" ref="H1552">IF(B1552="","",IFERROR(XLOOKUP(B1552,DATA!$B$4:$B$2103,DATA!$E$4:$E$2103,0,0,1),0))</f>
        <v>113</v>
      </c>
      <c r="I1552" s="48">
        <f t="array" ref="I1552">IF(B1552="","",IFERROR(XLOOKUP(B1552,DATA!$B$4:$B$2103,DATA!$F$4:$F$2103,0,0,1),0))</f>
        <v>13708.33</v>
      </c>
      <c r="J1552" s="48">
        <f t="shared" si="1"/>
        <v>1549041.29</v>
      </c>
      <c r="K1552" s="47">
        <f t="array" ref="K1552">IF(B1552="","",IFERROR(XLOOKUP(B1552,DATA!$B$4:$B$2103,DATA!$N$4:$N$2103,0,0,1),0))</f>
        <v>12508</v>
      </c>
      <c r="L1552" s="85">
        <f t="shared" si="2"/>
        <v>34.26849315</v>
      </c>
      <c r="M1552" s="47">
        <f t="array" ref="M1552">IF(B1552="","",IFERROR(XLOOKUP(B1552,DATA!$B$4:$B$2103,DATA!$P$4:$P$2103,0,0,1),0))</f>
        <v>0</v>
      </c>
      <c r="N1552" s="47">
        <f t="shared" si="3"/>
        <v>120</v>
      </c>
      <c r="O1552" s="47">
        <f t="shared" si="4"/>
        <v>360</v>
      </c>
      <c r="P1552" s="47">
        <f t="shared" si="5"/>
        <v>3</v>
      </c>
      <c r="Q1552" s="47" t="str">
        <f t="shared" si="6"/>
        <v>REORDEN INMEDIATO</v>
      </c>
      <c r="R1552" s="47" t="str">
        <f t="shared" si="7"/>
        <v>GENERAR OC EN 24H</v>
      </c>
      <c r="S1552" s="47">
        <f t="shared" si="8"/>
        <v>247</v>
      </c>
      <c r="T1552" s="48">
        <f t="shared" si="9"/>
        <v>3385957.51</v>
      </c>
      <c r="U1552" s="47" t="str">
        <f t="array" ref="U1552">IF(B1552="","",IFERROR(XLOOKUP(B1552,DATA!$B$4:$B$2103,DATA!$M$4:$M$2103,"",0,1),""))</f>
        <v>A</v>
      </c>
      <c r="V1552" s="47" t="str">
        <f t="array" ref="V1552">IF(B1552="","",IFERROR(XLOOKUP(B1552,DATA!$B$4:$B$2103,DATA!$X$4:$X$2103,"",0,1),""))</f>
        <v>SU01D0201</v>
      </c>
      <c r="W1552" s="47" t="str">
        <f t="array" ref="W1552">IF(B1552="","",IFERROR(XLOOKUP(B1552,DATA!$B$4:$B$2103,DATA!$H$4:$H$2103,"",0,1),""))</f>
        <v>CARROCERIA</v>
      </c>
      <c r="X1552" s="47" t="str">
        <f t="shared" si="10"/>
        <v>2-ALTA</v>
      </c>
      <c r="Y1552" s="65" t="str">
        <f t="shared" si="11"/>
        <v/>
      </c>
      <c r="Z1552" s="47" t="str">
        <f t="shared" si="12"/>
        <v/>
      </c>
    </row>
    <row r="1553" ht="15.75" customHeight="1">
      <c r="B1553" s="52">
        <f>IF(DATA!B1553="","",DATA!B1553)</f>
        <v>80140050</v>
      </c>
      <c r="C1553" s="52">
        <f t="array" ref="C1553">IF(B1553="","",IFERROR(XLOOKUP(B1553,DATA!$B$4:$B$2103,DATA!$D$4:$D$2103,"",0,1),""))</f>
        <v>11734519</v>
      </c>
      <c r="D1553" s="52" t="str">
        <f t="array" ref="D1553">IF(B1553="","",IFERROR(XLOOKUP(B1553,DATA!$B$4:$B$2103,DATA!$C$4:$C$2103,"",0,1),""))</f>
        <v>BUJE DE TEFLON INFERIOR PUERTA DE EMERGENCIA</v>
      </c>
      <c r="E1553" s="52">
        <f t="array" ref="E1553">IF(B1553="","",IFERROR(XLOOKUP(B1553,DATA!$B$4:$B$2103,DATA!$W$4:$W$2103,"",0,1),""))</f>
        <v>830092963</v>
      </c>
      <c r="F1553" s="52" t="str">
        <f t="array" ref="F1553">IF(B1553="","",IFERROR(XLOOKUP(E1553,PROVEEDORES!$A$2:$A$200,PROVEEDORES!$B$2:$B$200,"NO ENCONTRADO",0,1),""))</f>
        <v>SUPERPOLO S.A.S</v>
      </c>
      <c r="G1553" s="52" t="str">
        <f t="array" ref="G1553">IF(B1553="","",IFERROR(XLOOKUP(B1553,DATA!$B$4:$B$2103,DATA!$L$4:$L$2103,"",0,1),""))</f>
        <v>UND</v>
      </c>
      <c r="H1553" s="52">
        <f t="array" ref="H1553">IF(B1553="","",IFERROR(XLOOKUP(B1553,DATA!$B$4:$B$2103,DATA!$E$4:$E$2103,0,0,1),0))</f>
        <v>257</v>
      </c>
      <c r="I1553" s="53">
        <f t="array" ref="I1553">IF(B1553="","",IFERROR(XLOOKUP(B1553,DATA!$B$4:$B$2103,DATA!$F$4:$F$2103,0,0,1),0))</f>
        <v>18992.29</v>
      </c>
      <c r="J1553" s="53">
        <f t="shared" si="1"/>
        <v>4881018.53</v>
      </c>
      <c r="K1553" s="52">
        <f t="array" ref="K1553">IF(B1553="","",IFERROR(XLOOKUP(B1553,DATA!$B$4:$B$2103,DATA!$N$4:$N$2103,0,0,1),0))</f>
        <v>211</v>
      </c>
      <c r="L1553" s="86">
        <f t="shared" si="2"/>
        <v>0.5780821918</v>
      </c>
      <c r="M1553" s="52">
        <f t="array" ref="M1553">IF(B1553="","",IFERROR(XLOOKUP(B1553,DATA!$B$4:$B$2103,DATA!$P$4:$P$2103,0,0,1),0))</f>
        <v>0</v>
      </c>
      <c r="N1553" s="52">
        <f t="shared" si="3"/>
        <v>2</v>
      </c>
      <c r="O1553" s="52">
        <f t="shared" si="4"/>
        <v>6</v>
      </c>
      <c r="P1553" s="52">
        <f t="shared" si="5"/>
        <v>445</v>
      </c>
      <c r="Q1553" s="52" t="str">
        <f t="shared" si="6"/>
        <v>EXCESO</v>
      </c>
      <c r="R1553" s="52" t="str">
        <f t="shared" si="7"/>
        <v>EVALUAR REDUCCION</v>
      </c>
      <c r="S1553" s="52">
        <f t="shared" si="8"/>
        <v>0</v>
      </c>
      <c r="T1553" s="53">
        <f t="shared" si="9"/>
        <v>0</v>
      </c>
      <c r="U1553" s="52" t="str">
        <f t="array" ref="U1553">IF(B1553="","",IFERROR(XLOOKUP(B1553,DATA!$B$4:$B$2103,DATA!$M$4:$M$2103,"",0,1),""))</f>
        <v>B</v>
      </c>
      <c r="V1553" s="52" t="str">
        <f t="array" ref="V1553">IF(B1553="","",IFERROR(XLOOKUP(B1553,DATA!$B$4:$B$2103,DATA!$X$4:$X$2103,"",0,1),""))</f>
        <v>SU01D0108</v>
      </c>
      <c r="W1553" s="52" t="str">
        <f t="array" ref="W1553">IF(B1553="","",IFERROR(XLOOKUP(B1553,DATA!$B$4:$B$2103,DATA!$H$4:$H$2103,"",0,1),""))</f>
        <v>CARROCERIA</v>
      </c>
      <c r="X1553" s="52" t="str">
        <f t="shared" si="10"/>
        <v>3-MEDIA</v>
      </c>
      <c r="Y1553" s="87" t="str">
        <f t="shared" si="11"/>
        <v/>
      </c>
      <c r="Z1553" s="52" t="str">
        <f t="shared" si="12"/>
        <v/>
      </c>
    </row>
    <row r="1554" ht="15.75" customHeight="1">
      <c r="B1554" s="47">
        <f>IF(DATA!B1554="","",DATA!B1554)</f>
        <v>80140051</v>
      </c>
      <c r="C1554" s="47">
        <f t="array" ref="C1554">IF(B1554="","",IFERROR(XLOOKUP(B1554,DATA!$B$4:$B$2103,DATA!$D$4:$D$2103,"",0,1),""))</f>
        <v>1001</v>
      </c>
      <c r="D1554" s="47" t="str">
        <f t="array" ref="D1554">IF(B1554="","",IFERROR(XLOOKUP(B1554,DATA!$B$4:$B$2103,DATA!$C$4:$C$2103,"",0,1),""))</f>
        <v>TORNILLO 5/32"*3/4"</v>
      </c>
      <c r="E1554" s="47">
        <f t="array" ref="E1554">IF(B1554="","",IFERROR(XLOOKUP(B1554,DATA!$B$4:$B$2103,DATA!$W$4:$W$2103,"",0,1),""))</f>
        <v>900695767</v>
      </c>
      <c r="F1554" s="47" t="str">
        <f t="array" ref="F1554">IF(B1554="","",IFERROR(XLOOKUP(E1554,PROVEEDORES!$A$2:$A$200,PROVEEDORES!$B$2:$B$200,"NO ENCONTRADO",0,1),""))</f>
        <v>SOLUCIONES INDUSTRIALES ELECTRORED SIE S.A.S.</v>
      </c>
      <c r="G1554" s="47" t="str">
        <f t="array" ref="G1554">IF(B1554="","",IFERROR(XLOOKUP(B1554,DATA!$B$4:$B$2103,DATA!$L$4:$L$2103,"",0,1),""))</f>
        <v>UND</v>
      </c>
      <c r="H1554" s="47">
        <f t="array" ref="H1554">IF(B1554="","",IFERROR(XLOOKUP(B1554,DATA!$B$4:$B$2103,DATA!$E$4:$E$2103,0,0,1),0))</f>
        <v>437</v>
      </c>
      <c r="I1554" s="48">
        <f t="array" ref="I1554">IF(B1554="","",IFERROR(XLOOKUP(B1554,DATA!$B$4:$B$2103,DATA!$F$4:$F$2103,0,0,1),0))</f>
        <v>65.45</v>
      </c>
      <c r="J1554" s="48">
        <f t="shared" si="1"/>
        <v>28601.65</v>
      </c>
      <c r="K1554" s="47">
        <f t="array" ref="K1554">IF(B1554="","",IFERROR(XLOOKUP(B1554,DATA!$B$4:$B$2103,DATA!$N$4:$N$2103,0,0,1),0))</f>
        <v>8290</v>
      </c>
      <c r="L1554" s="85">
        <f t="shared" si="2"/>
        <v>22.71232877</v>
      </c>
      <c r="M1554" s="47">
        <f t="array" ref="M1554">IF(B1554="","",IFERROR(XLOOKUP(B1554,DATA!$B$4:$B$2103,DATA!$P$4:$P$2103,0,0,1),0))</f>
        <v>0</v>
      </c>
      <c r="N1554" s="47">
        <f t="shared" si="3"/>
        <v>79</v>
      </c>
      <c r="O1554" s="47">
        <f t="shared" si="4"/>
        <v>238</v>
      </c>
      <c r="P1554" s="47">
        <f t="shared" si="5"/>
        <v>19</v>
      </c>
      <c r="Q1554" s="47" t="str">
        <f t="shared" si="6"/>
        <v>PRECAUCION</v>
      </c>
      <c r="R1554" s="47" t="str">
        <f t="shared" si="7"/>
        <v>MONITOREAR 48H</v>
      </c>
      <c r="S1554" s="47">
        <f t="shared" si="8"/>
        <v>0</v>
      </c>
      <c r="T1554" s="48">
        <f t="shared" si="9"/>
        <v>0</v>
      </c>
      <c r="U1554" s="47" t="str">
        <f t="array" ref="U1554">IF(B1554="","",IFERROR(XLOOKUP(B1554,DATA!$B$4:$B$2103,DATA!$M$4:$M$2103,"",0,1),""))</f>
        <v>A</v>
      </c>
      <c r="V1554" s="47" t="str">
        <f t="array" ref="V1554">IF(B1554="","",IFERROR(XLOOKUP(B1554,DATA!$B$4:$B$2103,DATA!$X$4:$X$2103,"",0,1),""))</f>
        <v>SU01E0203</v>
      </c>
      <c r="W1554" s="47" t="str">
        <f t="array" ref="W1554">IF(B1554="","",IFERROR(XLOOKUP(B1554,DATA!$B$4:$B$2103,DATA!$H$4:$H$2103,"",0,1),""))</f>
        <v>CARROCERIA</v>
      </c>
      <c r="X1554" s="47" t="str">
        <f t="shared" si="10"/>
        <v>2-ALTA</v>
      </c>
      <c r="Y1554" s="65" t="str">
        <f t="shared" si="11"/>
        <v/>
      </c>
      <c r="Z1554" s="47" t="str">
        <f t="shared" si="12"/>
        <v/>
      </c>
    </row>
    <row r="1555" ht="15.75" customHeight="1">
      <c r="B1555" s="52">
        <f>IF(DATA!B1555="","",DATA!B1555)</f>
        <v>80140052</v>
      </c>
      <c r="C1555" s="52">
        <f t="array" ref="C1555">IF(B1555="","",IFERROR(XLOOKUP(B1555,DATA!$B$4:$B$2103,DATA!$D$4:$D$2103,"",0,1),""))</f>
        <v>1002</v>
      </c>
      <c r="D1555" s="52" t="str">
        <f t="array" ref="D1555">IF(B1555="","",IFERROR(XLOOKUP(B1555,DATA!$B$4:$B$2103,DATA!$C$4:$C$2103,"",0,1),""))</f>
        <v>TUERCA PLANA 5/32"</v>
      </c>
      <c r="E1555" s="52">
        <f t="array" ref="E1555">IF(B1555="","",IFERROR(XLOOKUP(B1555,DATA!$B$4:$B$2103,DATA!$W$4:$W$2103,"",0,1),""))</f>
        <v>826003816</v>
      </c>
      <c r="F1555" s="52" t="str">
        <f t="array" ref="F1555">IF(B1555="","",IFERROR(XLOOKUP(E1555,PROVEEDORES!$A$2:$A$200,PROVEEDORES!$B$2:$B$200,"NO ENCONTRADO",0,1),""))</f>
        <v>TORNIPLUS LIMITADA</v>
      </c>
      <c r="G1555" s="52" t="str">
        <f t="array" ref="G1555">IF(B1555="","",IFERROR(XLOOKUP(B1555,DATA!$B$4:$B$2103,DATA!$L$4:$L$2103,"",0,1),""))</f>
        <v>UND</v>
      </c>
      <c r="H1555" s="52">
        <f t="array" ref="H1555">IF(B1555="","",IFERROR(XLOOKUP(B1555,DATA!$B$4:$B$2103,DATA!$E$4:$E$2103,0,0,1),0))</f>
        <v>1248</v>
      </c>
      <c r="I1555" s="53">
        <f t="array" ref="I1555">IF(B1555="","",IFERROR(XLOOKUP(B1555,DATA!$B$4:$B$2103,DATA!$F$4:$F$2103,0,0,1),0))</f>
        <v>29.75</v>
      </c>
      <c r="J1555" s="53">
        <f t="shared" si="1"/>
        <v>37128</v>
      </c>
      <c r="K1555" s="52">
        <f t="array" ref="K1555">IF(B1555="","",IFERROR(XLOOKUP(B1555,DATA!$B$4:$B$2103,DATA!$N$4:$N$2103,0,0,1),0))</f>
        <v>28178</v>
      </c>
      <c r="L1555" s="86">
        <f t="shared" si="2"/>
        <v>77.2</v>
      </c>
      <c r="M1555" s="52">
        <f t="array" ref="M1555">IF(B1555="","",IFERROR(XLOOKUP(B1555,DATA!$B$4:$B$2103,DATA!$P$4:$P$2103,0,0,1),0))</f>
        <v>0</v>
      </c>
      <c r="N1555" s="52">
        <f t="shared" si="3"/>
        <v>270</v>
      </c>
      <c r="O1555" s="52">
        <f t="shared" si="4"/>
        <v>810</v>
      </c>
      <c r="P1555" s="52">
        <f t="shared" si="5"/>
        <v>16</v>
      </c>
      <c r="Q1555" s="52" t="str">
        <f t="shared" si="6"/>
        <v>PRECAUCION</v>
      </c>
      <c r="R1555" s="52" t="str">
        <f t="shared" si="7"/>
        <v>MONITOREAR 48H</v>
      </c>
      <c r="S1555" s="52">
        <f t="shared" si="8"/>
        <v>0</v>
      </c>
      <c r="T1555" s="53">
        <f t="shared" si="9"/>
        <v>0</v>
      </c>
      <c r="U1555" s="52" t="str">
        <f t="array" ref="U1555">IF(B1555="","",IFERROR(XLOOKUP(B1555,DATA!$B$4:$B$2103,DATA!$M$4:$M$2103,"",0,1),""))</f>
        <v>A</v>
      </c>
      <c r="V1555" s="52" t="str">
        <f t="array" ref="V1555">IF(B1555="","",IFERROR(XLOOKUP(B1555,DATA!$B$4:$B$2103,DATA!$X$4:$X$2103,"",0,1),""))</f>
        <v>SU01E0203</v>
      </c>
      <c r="W1555" s="52" t="str">
        <f t="array" ref="W1555">IF(B1555="","",IFERROR(XLOOKUP(B1555,DATA!$B$4:$B$2103,DATA!$H$4:$H$2103,"",0,1),""))</f>
        <v>CARROCERIA</v>
      </c>
      <c r="X1555" s="52" t="str">
        <f t="shared" si="10"/>
        <v>2-ALTA</v>
      </c>
      <c r="Y1555" s="87" t="str">
        <f t="shared" si="11"/>
        <v/>
      </c>
      <c r="Z1555" s="52" t="str">
        <f t="shared" si="12"/>
        <v/>
      </c>
    </row>
    <row r="1556" ht="15.75" customHeight="1">
      <c r="B1556" s="47">
        <f>IF(DATA!B1556="","",DATA!B1556)</f>
        <v>80140053</v>
      </c>
      <c r="C1556" s="47">
        <f t="array" ref="C1556">IF(B1556="","",IFERROR(XLOOKUP(B1556,DATA!$B$4:$B$2103,DATA!$D$4:$D$2103,"",0,1),""))</f>
        <v>1003</v>
      </c>
      <c r="D1556" s="47" t="str">
        <f t="array" ref="D1556">IF(B1556="","",IFERROR(XLOOKUP(B1556,DATA!$B$4:$B$2103,DATA!$C$4:$C$2103,"",0,1),""))</f>
        <v>TUERCA CIEGA 5/32"</v>
      </c>
      <c r="E1556" s="47">
        <f t="array" ref="E1556">IF(B1556="","",IFERROR(XLOOKUP(B1556,DATA!$B$4:$B$2103,DATA!$W$4:$W$2103,"",0,1),""))</f>
        <v>826003816</v>
      </c>
      <c r="F1556" s="47" t="str">
        <f t="array" ref="F1556">IF(B1556="","",IFERROR(XLOOKUP(E1556,PROVEEDORES!$A$2:$A$200,PROVEEDORES!$B$2:$B$200,"NO ENCONTRADO",0,1),""))</f>
        <v>TORNIPLUS LIMITADA</v>
      </c>
      <c r="G1556" s="47" t="str">
        <f t="array" ref="G1556">IF(B1556="","",IFERROR(XLOOKUP(B1556,DATA!$B$4:$B$2103,DATA!$L$4:$L$2103,"",0,1),""))</f>
        <v>UND</v>
      </c>
      <c r="H1556" s="47">
        <f t="array" ref="H1556">IF(B1556="","",IFERROR(XLOOKUP(B1556,DATA!$B$4:$B$2103,DATA!$E$4:$E$2103,0,0,1),0))</f>
        <v>134</v>
      </c>
      <c r="I1556" s="48">
        <f t="array" ref="I1556">IF(B1556="","",IFERROR(XLOOKUP(B1556,DATA!$B$4:$B$2103,DATA!$F$4:$F$2103,0,0,1),0))</f>
        <v>163.03</v>
      </c>
      <c r="J1556" s="48">
        <f t="shared" si="1"/>
        <v>21846.02</v>
      </c>
      <c r="K1556" s="47">
        <f t="array" ref="K1556">IF(B1556="","",IFERROR(XLOOKUP(B1556,DATA!$B$4:$B$2103,DATA!$N$4:$N$2103,0,0,1),0))</f>
        <v>17415</v>
      </c>
      <c r="L1556" s="85">
        <f t="shared" si="2"/>
        <v>47.71232877</v>
      </c>
      <c r="M1556" s="47">
        <f t="array" ref="M1556">IF(B1556="","",IFERROR(XLOOKUP(B1556,DATA!$B$4:$B$2103,DATA!$P$4:$P$2103,0,0,1),0))</f>
        <v>0</v>
      </c>
      <c r="N1556" s="47">
        <f t="shared" si="3"/>
        <v>167</v>
      </c>
      <c r="O1556" s="47">
        <f t="shared" si="4"/>
        <v>501</v>
      </c>
      <c r="P1556" s="47">
        <f t="shared" si="5"/>
        <v>3</v>
      </c>
      <c r="Q1556" s="47" t="str">
        <f t="shared" si="6"/>
        <v>REORDEN INMEDIATO</v>
      </c>
      <c r="R1556" s="47" t="str">
        <f t="shared" si="7"/>
        <v>GENERAR OC EN 24H</v>
      </c>
      <c r="S1556" s="47">
        <f t="shared" si="8"/>
        <v>367</v>
      </c>
      <c r="T1556" s="48">
        <f t="shared" si="9"/>
        <v>59832.01</v>
      </c>
      <c r="U1556" s="47" t="str">
        <f t="array" ref="U1556">IF(B1556="","",IFERROR(XLOOKUP(B1556,DATA!$B$4:$B$2103,DATA!$M$4:$M$2103,"",0,1),""))</f>
        <v>A</v>
      </c>
      <c r="V1556" s="47" t="str">
        <f t="array" ref="V1556">IF(B1556="","",IFERROR(XLOOKUP(B1556,DATA!$B$4:$B$2103,DATA!$X$4:$X$2103,"",0,1),""))</f>
        <v>SU01E0203</v>
      </c>
      <c r="W1556" s="47" t="str">
        <f t="array" ref="W1556">IF(B1556="","",IFERROR(XLOOKUP(B1556,DATA!$B$4:$B$2103,DATA!$H$4:$H$2103,"",0,1),""))</f>
        <v>CARROCERIA</v>
      </c>
      <c r="X1556" s="47" t="str">
        <f t="shared" si="10"/>
        <v>2-ALTA</v>
      </c>
      <c r="Y1556" s="65" t="str">
        <f t="shared" si="11"/>
        <v/>
      </c>
      <c r="Z1556" s="47" t="str">
        <f t="shared" si="12"/>
        <v/>
      </c>
    </row>
    <row r="1557" ht="15.75" customHeight="1">
      <c r="B1557" s="52">
        <f>IF(DATA!B1557="","",DATA!B1557)</f>
        <v>80140054</v>
      </c>
      <c r="C1557" s="52">
        <f t="array" ref="C1557">IF(B1557="","",IFERROR(XLOOKUP(B1557,DATA!$B$4:$B$2103,DATA!$D$4:$D$2103,"",0,1),""))</f>
        <v>1004</v>
      </c>
      <c r="D1557" s="52" t="str">
        <f t="array" ref="D1557">IF(B1557="","",IFERROR(XLOOKUP(B1557,DATA!$B$4:$B$2103,DATA!$C$4:$C$2103,"",0,1),""))</f>
        <v>ARANDELA 5/32"</v>
      </c>
      <c r="E1557" s="52">
        <f t="array" ref="E1557">IF(B1557="","",IFERROR(XLOOKUP(B1557,DATA!$B$4:$B$2103,DATA!$W$4:$W$2103,"",0,1),""))</f>
        <v>826003816</v>
      </c>
      <c r="F1557" s="52" t="str">
        <f t="array" ref="F1557">IF(B1557="","",IFERROR(XLOOKUP(E1557,PROVEEDORES!$A$2:$A$200,PROVEEDORES!$B$2:$B$200,"NO ENCONTRADO",0,1),""))</f>
        <v>TORNIPLUS LIMITADA</v>
      </c>
      <c r="G1557" s="52" t="str">
        <f t="array" ref="G1557">IF(B1557="","",IFERROR(XLOOKUP(B1557,DATA!$B$4:$B$2103,DATA!$L$4:$L$2103,"",0,1),""))</f>
        <v>UND</v>
      </c>
      <c r="H1557" s="52">
        <f t="array" ref="H1557">IF(B1557="","",IFERROR(XLOOKUP(B1557,DATA!$B$4:$B$2103,DATA!$E$4:$E$2103,0,0,1),0))</f>
        <v>604</v>
      </c>
      <c r="I1557" s="53">
        <f t="array" ref="I1557">IF(B1557="","",IFERROR(XLOOKUP(B1557,DATA!$B$4:$B$2103,DATA!$F$4:$F$2103,0,0,1),0))</f>
        <v>33.32</v>
      </c>
      <c r="J1557" s="53">
        <f t="shared" si="1"/>
        <v>20125.28</v>
      </c>
      <c r="K1557" s="52">
        <f t="array" ref="K1557">IF(B1557="","",IFERROR(XLOOKUP(B1557,DATA!$B$4:$B$2103,DATA!$N$4:$N$2103,0,0,1),0))</f>
        <v>10379</v>
      </c>
      <c r="L1557" s="86">
        <f t="shared" si="2"/>
        <v>28.43561644</v>
      </c>
      <c r="M1557" s="52">
        <f t="array" ref="M1557">IF(B1557="","",IFERROR(XLOOKUP(B1557,DATA!$B$4:$B$2103,DATA!$P$4:$P$2103,0,0,1),0))</f>
        <v>0</v>
      </c>
      <c r="N1557" s="52">
        <f t="shared" si="3"/>
        <v>100</v>
      </c>
      <c r="O1557" s="52">
        <f t="shared" si="4"/>
        <v>299</v>
      </c>
      <c r="P1557" s="52">
        <f t="shared" si="5"/>
        <v>21</v>
      </c>
      <c r="Q1557" s="52" t="str">
        <f t="shared" si="6"/>
        <v>OPTIMO</v>
      </c>
      <c r="R1557" s="52" t="str">
        <f t="shared" si="7"/>
        <v>NIVEL OPTIMO</v>
      </c>
      <c r="S1557" s="52">
        <f t="shared" si="8"/>
        <v>0</v>
      </c>
      <c r="T1557" s="53">
        <f t="shared" si="9"/>
        <v>0</v>
      </c>
      <c r="U1557" s="52" t="str">
        <f t="array" ref="U1557">IF(B1557="","",IFERROR(XLOOKUP(B1557,DATA!$B$4:$B$2103,DATA!$M$4:$M$2103,"",0,1),""))</f>
        <v>A</v>
      </c>
      <c r="V1557" s="52" t="str">
        <f t="array" ref="V1557">IF(B1557="","",IFERROR(XLOOKUP(B1557,DATA!$B$4:$B$2103,DATA!$X$4:$X$2103,"",0,1),""))</f>
        <v>SU01E0202</v>
      </c>
      <c r="W1557" s="52" t="str">
        <f t="array" ref="W1557">IF(B1557="","",IFERROR(XLOOKUP(B1557,DATA!$B$4:$B$2103,DATA!$H$4:$H$2103,"",0,1),""))</f>
        <v>CARROCERIA</v>
      </c>
      <c r="X1557" s="52" t="str">
        <f t="shared" si="10"/>
        <v>2-ALTA</v>
      </c>
      <c r="Y1557" s="87" t="str">
        <f t="shared" si="11"/>
        <v/>
      </c>
      <c r="Z1557" s="52" t="str">
        <f t="shared" si="12"/>
        <v/>
      </c>
    </row>
    <row r="1558" ht="15.75" customHeight="1">
      <c r="B1558" s="47">
        <f>IF(DATA!B1558="","",DATA!B1558)</f>
        <v>80140055</v>
      </c>
      <c r="C1558" s="47" t="str">
        <f t="array" ref="C1558">IF(B1558="","",IFERROR(XLOOKUP(B1558,DATA!$B$4:$B$2103,DATA!$D$4:$D$2103,"",0,1),""))</f>
        <v>CTP1555</v>
      </c>
      <c r="D1558" s="47" t="str">
        <f t="array" ref="D1558">IF(B1558="","",IFERROR(XLOOKUP(B1558,DATA!$B$4:$B$2103,DATA!$C$4:$C$2103,"",0,1),""))</f>
        <v>BUJE PUERTA DE SERVICIO</v>
      </c>
      <c r="E1558" s="47">
        <f t="array" ref="E1558">IF(B1558="","",IFERROR(XLOOKUP(B1558,DATA!$B$4:$B$2103,DATA!$W$4:$W$2103,"",0,1),""))</f>
        <v>900749145</v>
      </c>
      <c r="F1558" s="47" t="str">
        <f t="array" ref="F1558">IF(B1558="","",IFERROR(XLOOKUP(E1558,PROVEEDORES!$A$2:$A$200,PROVEEDORES!$B$2:$B$200,"NO ENCONTRADO",0,1),""))</f>
        <v>MULTIPLES MECANIZADOS DE COLOMBIA S A S</v>
      </c>
      <c r="G1558" s="47" t="str">
        <f t="array" ref="G1558">IF(B1558="","",IFERROR(XLOOKUP(B1558,DATA!$B$4:$B$2103,DATA!$L$4:$L$2103,"",0,1),""))</f>
        <v>UND</v>
      </c>
      <c r="H1558" s="47">
        <f t="array" ref="H1558">IF(B1558="","",IFERROR(XLOOKUP(B1558,DATA!$B$4:$B$2103,DATA!$E$4:$E$2103,0,0,1),0))</f>
        <v>26</v>
      </c>
      <c r="I1558" s="48">
        <f t="array" ref="I1558">IF(B1558="","",IFERROR(XLOOKUP(B1558,DATA!$B$4:$B$2103,DATA!$F$4:$F$2103,0,0,1),0))</f>
        <v>18435.76</v>
      </c>
      <c r="J1558" s="48">
        <f t="shared" si="1"/>
        <v>479329.76</v>
      </c>
      <c r="K1558" s="47">
        <f t="array" ref="K1558">IF(B1558="","",IFERROR(XLOOKUP(B1558,DATA!$B$4:$B$2103,DATA!$N$4:$N$2103,0,0,1),0))</f>
        <v>6426</v>
      </c>
      <c r="L1558" s="85">
        <f t="shared" si="2"/>
        <v>17.60547945</v>
      </c>
      <c r="M1558" s="47">
        <f t="array" ref="M1558">IF(B1558="","",IFERROR(XLOOKUP(B1558,DATA!$B$4:$B$2103,DATA!$P$4:$P$2103,0,0,1),0))</f>
        <v>0</v>
      </c>
      <c r="N1558" s="47">
        <f t="shared" si="3"/>
        <v>62</v>
      </c>
      <c r="O1558" s="47">
        <f t="shared" si="4"/>
        <v>185</v>
      </c>
      <c r="P1558" s="47">
        <f t="shared" si="5"/>
        <v>1</v>
      </c>
      <c r="Q1558" s="47" t="str">
        <f t="shared" si="6"/>
        <v>REORDEN INMEDIATO</v>
      </c>
      <c r="R1558" s="47" t="str">
        <f t="shared" si="7"/>
        <v>GENERAR OC EN 24H</v>
      </c>
      <c r="S1558" s="47">
        <f t="shared" si="8"/>
        <v>159</v>
      </c>
      <c r="T1558" s="48">
        <f t="shared" si="9"/>
        <v>2931285.84</v>
      </c>
      <c r="U1558" s="47" t="str">
        <f t="array" ref="U1558">IF(B1558="","",IFERROR(XLOOKUP(B1558,DATA!$B$4:$B$2103,DATA!$M$4:$M$2103,"",0,1),""))</f>
        <v>A</v>
      </c>
      <c r="V1558" s="47" t="str">
        <f t="array" ref="V1558">IF(B1558="","",IFERROR(XLOOKUP(B1558,DATA!$B$4:$B$2103,DATA!$X$4:$X$2103,"",0,1),""))</f>
        <v>SU01D0201</v>
      </c>
      <c r="W1558" s="47" t="str">
        <f t="array" ref="W1558">IF(B1558="","",IFERROR(XLOOKUP(B1558,DATA!$B$4:$B$2103,DATA!$H$4:$H$2103,"",0,1),""))</f>
        <v>CARROCERIA</v>
      </c>
      <c r="X1558" s="47" t="str">
        <f t="shared" si="10"/>
        <v>2-ALTA</v>
      </c>
      <c r="Y1558" s="65" t="str">
        <f t="shared" si="11"/>
        <v/>
      </c>
      <c r="Z1558" s="47" t="str">
        <f t="shared" si="12"/>
        <v/>
      </c>
    </row>
    <row r="1559" ht="15.75" customHeight="1">
      <c r="B1559" s="52">
        <f>IF(DATA!B1559="","",DATA!B1559)</f>
        <v>80140056</v>
      </c>
      <c r="C1559" s="52">
        <f t="array" ref="C1559">IF(B1559="","",IFERROR(XLOOKUP(B1559,DATA!$B$4:$B$2103,DATA!$D$4:$D$2103,"",0,1),""))</f>
        <v>130010000000</v>
      </c>
      <c r="D1559" s="52" t="str">
        <f t="array" ref="D1559">IF(B1559="","",IFERROR(XLOOKUP(B1559,DATA!$B$4:$B$2103,DATA!$C$4:$C$2103,"",0,1),""))</f>
        <v>MANGUERA NEUMATICA NEGRA 6MM</v>
      </c>
      <c r="E1559" s="52">
        <f t="array" ref="E1559">IF(B1559="","",IFERROR(XLOOKUP(B1559,DATA!$B$4:$B$2103,DATA!$W$4:$W$2103,"",0,1),""))</f>
        <v>900603232</v>
      </c>
      <c r="F1559" s="52" t="str">
        <f t="array" ref="F1559">IF(B1559="","",IFERROR(XLOOKUP(E1559,PROVEEDORES!$A$2:$A$200,PROVEEDORES!$B$2:$B$200,"NO ENCONTRADO",0,1),""))</f>
        <v>COMERCIALIZADORA DE AUTOPARTES E INDUSTRIAL UNIVERSAL SAS</v>
      </c>
      <c r="G1559" s="52" t="str">
        <f t="array" ref="G1559">IF(B1559="","",IFERROR(XLOOKUP(B1559,DATA!$B$4:$B$2103,DATA!$L$4:$L$2103,"",0,1),""))</f>
        <v>M</v>
      </c>
      <c r="H1559" s="52">
        <f t="array" ref="H1559">IF(B1559="","",IFERROR(XLOOKUP(B1559,DATA!$B$4:$B$2103,DATA!$E$4:$E$2103,0,0,1),0))</f>
        <v>5.7</v>
      </c>
      <c r="I1559" s="53">
        <f t="array" ref="I1559">IF(B1559="","",IFERROR(XLOOKUP(B1559,DATA!$B$4:$B$2103,DATA!$F$4:$F$2103,0,0,1),0))</f>
        <v>3928.527</v>
      </c>
      <c r="J1559" s="53">
        <f t="shared" si="1"/>
        <v>22392.6039</v>
      </c>
      <c r="K1559" s="52">
        <f t="array" ref="K1559">IF(B1559="","",IFERROR(XLOOKUP(B1559,DATA!$B$4:$B$2103,DATA!$N$4:$N$2103,0,0,1),0))</f>
        <v>156.3</v>
      </c>
      <c r="L1559" s="86">
        <f t="shared" si="2"/>
        <v>0.4282191781</v>
      </c>
      <c r="M1559" s="52">
        <f t="array" ref="M1559">IF(B1559="","",IFERROR(XLOOKUP(B1559,DATA!$B$4:$B$2103,DATA!$P$4:$P$2103,0,0,1),0))</f>
        <v>0</v>
      </c>
      <c r="N1559" s="52">
        <f t="shared" si="3"/>
        <v>1</v>
      </c>
      <c r="O1559" s="52">
        <f t="shared" si="4"/>
        <v>4</v>
      </c>
      <c r="P1559" s="52">
        <f t="shared" si="5"/>
        <v>13</v>
      </c>
      <c r="Q1559" s="52" t="str">
        <f t="shared" si="6"/>
        <v>PRECAUCION</v>
      </c>
      <c r="R1559" s="52" t="str">
        <f t="shared" si="7"/>
        <v>MONITOREAR 48H</v>
      </c>
      <c r="S1559" s="52">
        <f t="shared" si="8"/>
        <v>0</v>
      </c>
      <c r="T1559" s="53">
        <f t="shared" si="9"/>
        <v>0</v>
      </c>
      <c r="U1559" s="52" t="str">
        <f t="array" ref="U1559">IF(B1559="","",IFERROR(XLOOKUP(B1559,DATA!$B$4:$B$2103,DATA!$M$4:$M$2103,"",0,1),""))</f>
        <v>A</v>
      </c>
      <c r="V1559" s="52" t="str">
        <f t="array" ref="V1559">IF(B1559="","",IFERROR(XLOOKUP(B1559,DATA!$B$4:$B$2103,DATA!$X$4:$X$2103,"",0,1),""))</f>
        <v>SU01D0204</v>
      </c>
      <c r="W1559" s="52" t="str">
        <f t="array" ref="W1559">IF(B1559="","",IFERROR(XLOOKUP(B1559,DATA!$B$4:$B$2103,DATA!$H$4:$H$2103,"",0,1),""))</f>
        <v>CARROCERIA</v>
      </c>
      <c r="X1559" s="52" t="str">
        <f t="shared" si="10"/>
        <v>2-ALTA</v>
      </c>
      <c r="Y1559" s="87" t="str">
        <f t="shared" si="11"/>
        <v/>
      </c>
      <c r="Z1559" s="52" t="str">
        <f t="shared" si="12"/>
        <v/>
      </c>
    </row>
    <row r="1560" ht="15.75" customHeight="1">
      <c r="B1560" s="47">
        <f>IF(DATA!B1560="","",DATA!B1560)</f>
        <v>80140057</v>
      </c>
      <c r="C1560" s="47">
        <f t="array" ref="C1560">IF(B1560="","",IFERROR(XLOOKUP(B1560,DATA!$B$4:$B$2103,DATA!$D$4:$D$2103,"",0,1),""))</f>
        <v>27190751</v>
      </c>
      <c r="D1560" s="47" t="str">
        <f t="array" ref="D1560">IF(B1560="","",IFERROR(XLOOKUP(B1560,DATA!$B$4:$B$2103,DATA!$C$4:$C$2103,"",0,1),""))</f>
        <v>TAPA DE INSPECCION RUEDA</v>
      </c>
      <c r="E1560" s="47">
        <f t="array" ref="E1560">IF(B1560="","",IFERROR(XLOOKUP(B1560,DATA!$B$4:$B$2103,DATA!$W$4:$W$2103,"",0,1),""))</f>
        <v>830092963</v>
      </c>
      <c r="F1560" s="47" t="str">
        <f t="array" ref="F1560">IF(B1560="","",IFERROR(XLOOKUP(E1560,PROVEEDORES!$A$2:$A$200,PROVEEDORES!$B$2:$B$200,"NO ENCONTRADO",0,1),""))</f>
        <v>SUPERPOLO S.A.S</v>
      </c>
      <c r="G1560" s="47" t="str">
        <f t="array" ref="G1560">IF(B1560="","",IFERROR(XLOOKUP(B1560,DATA!$B$4:$B$2103,DATA!$L$4:$L$2103,"",0,1),""))</f>
        <v>UND</v>
      </c>
      <c r="H1560" s="47">
        <f t="array" ref="H1560">IF(B1560="","",IFERROR(XLOOKUP(B1560,DATA!$B$4:$B$2103,DATA!$E$4:$E$2103,0,0,1),0))</f>
        <v>1</v>
      </c>
      <c r="I1560" s="48">
        <f t="array" ref="I1560">IF(B1560="","",IFERROR(XLOOKUP(B1560,DATA!$B$4:$B$2103,DATA!$F$4:$F$2103,0,0,1),0))</f>
        <v>46410</v>
      </c>
      <c r="J1560" s="48">
        <f t="shared" si="1"/>
        <v>46410</v>
      </c>
      <c r="K1560" s="47">
        <f t="array" ref="K1560">IF(B1560="","",IFERROR(XLOOKUP(B1560,DATA!$B$4:$B$2103,DATA!$N$4:$N$2103,0,0,1),0))</f>
        <v>9</v>
      </c>
      <c r="L1560" s="85">
        <f t="shared" si="2"/>
        <v>0.02465753425</v>
      </c>
      <c r="M1560" s="47">
        <f t="array" ref="M1560">IF(B1560="","",IFERROR(XLOOKUP(B1560,DATA!$B$4:$B$2103,DATA!$P$4:$P$2103,0,0,1),0))</f>
        <v>0</v>
      </c>
      <c r="N1560" s="47">
        <f t="shared" si="3"/>
        <v>0</v>
      </c>
      <c r="O1560" s="47">
        <f t="shared" si="4"/>
        <v>0</v>
      </c>
      <c r="P1560" s="47">
        <f t="shared" si="5"/>
        <v>41</v>
      </c>
      <c r="Q1560" s="47" t="str">
        <f t="shared" si="6"/>
        <v>OPTIMO</v>
      </c>
      <c r="R1560" s="47" t="str">
        <f t="shared" si="7"/>
        <v>NIVEL OPTIMO</v>
      </c>
      <c r="S1560" s="47">
        <f t="shared" si="8"/>
        <v>0</v>
      </c>
      <c r="T1560" s="48">
        <f t="shared" si="9"/>
        <v>0</v>
      </c>
      <c r="U1560" s="47" t="str">
        <f t="array" ref="U1560">IF(B1560="","",IFERROR(XLOOKUP(B1560,DATA!$B$4:$B$2103,DATA!$M$4:$M$2103,"",0,1),""))</f>
        <v>A</v>
      </c>
      <c r="V1560" s="47" t="str">
        <f t="array" ref="V1560">IF(B1560="","",IFERROR(XLOOKUP(B1560,DATA!$B$4:$B$2103,DATA!$X$4:$X$2103,"",0,1),""))</f>
        <v>SU01D0106</v>
      </c>
      <c r="W1560" s="47" t="str">
        <f t="array" ref="W1560">IF(B1560="","",IFERROR(XLOOKUP(B1560,DATA!$B$4:$B$2103,DATA!$H$4:$H$2103,"",0,1),""))</f>
        <v>CARROCERIA</v>
      </c>
      <c r="X1560" s="47" t="str">
        <f t="shared" si="10"/>
        <v>2-ALTA</v>
      </c>
      <c r="Y1560" s="65" t="str">
        <f t="shared" si="11"/>
        <v/>
      </c>
      <c r="Z1560" s="47" t="str">
        <f t="shared" si="12"/>
        <v/>
      </c>
    </row>
    <row r="1561" ht="15.75" customHeight="1">
      <c r="B1561" s="52">
        <f>IF(DATA!B1561="","",DATA!B1561)</f>
        <v>80140058</v>
      </c>
      <c r="C1561" s="52">
        <f t="array" ref="C1561">IF(B1561="","",IFERROR(XLOOKUP(B1561,DATA!$B$4:$B$2103,DATA!$D$4:$D$2103,"",0,1),""))</f>
        <v>98020623</v>
      </c>
      <c r="D1561" s="52" t="str">
        <f t="array" ref="D1561">IF(B1561="","",IFERROR(XLOOKUP(B1561,DATA!$B$4:$B$2103,DATA!$C$4:$C$2103,"",0,1),""))</f>
        <v>PERFIL TAPA DE INSPECCIÓN</v>
      </c>
      <c r="E1561" s="52">
        <f t="array" ref="E1561">IF(B1561="","",IFERROR(XLOOKUP(B1561,DATA!$B$4:$B$2103,DATA!$W$4:$W$2103,"",0,1),""))</f>
        <v>830092963</v>
      </c>
      <c r="F1561" s="52" t="str">
        <f t="array" ref="F1561">IF(B1561="","",IFERROR(XLOOKUP(E1561,PROVEEDORES!$A$2:$A$200,PROVEEDORES!$B$2:$B$200,"NO ENCONTRADO",0,1),""))</f>
        <v>SUPERPOLO S.A.S</v>
      </c>
      <c r="G1561" s="52" t="str">
        <f t="array" ref="G1561">IF(B1561="","",IFERROR(XLOOKUP(B1561,DATA!$B$4:$B$2103,DATA!$L$4:$L$2103,"",0,1),""))</f>
        <v>M</v>
      </c>
      <c r="H1561" s="52">
        <f t="array" ref="H1561">IF(B1561="","",IFERROR(XLOOKUP(B1561,DATA!$B$4:$B$2103,DATA!$E$4:$E$2103,0,0,1),0))</f>
        <v>16</v>
      </c>
      <c r="I1561" s="53">
        <f t="array" ref="I1561">IF(B1561="","",IFERROR(XLOOKUP(B1561,DATA!$B$4:$B$2103,DATA!$F$4:$F$2103,0,0,1),0))</f>
        <v>20210.33</v>
      </c>
      <c r="J1561" s="53">
        <f t="shared" si="1"/>
        <v>323365.28</v>
      </c>
      <c r="K1561" s="52">
        <f t="array" ref="K1561">IF(B1561="","",IFERROR(XLOOKUP(B1561,DATA!$B$4:$B$2103,DATA!$N$4:$N$2103,0,0,1),0))</f>
        <v>5</v>
      </c>
      <c r="L1561" s="86">
        <f t="shared" si="2"/>
        <v>0.01369863014</v>
      </c>
      <c r="M1561" s="52">
        <f t="array" ref="M1561">IF(B1561="","",IFERROR(XLOOKUP(B1561,DATA!$B$4:$B$2103,DATA!$P$4:$P$2103,0,0,1),0))</f>
        <v>0</v>
      </c>
      <c r="N1561" s="52">
        <f t="shared" si="3"/>
        <v>0</v>
      </c>
      <c r="O1561" s="52">
        <f t="shared" si="4"/>
        <v>0</v>
      </c>
      <c r="P1561" s="52">
        <f t="shared" si="5"/>
        <v>1168</v>
      </c>
      <c r="Q1561" s="52" t="str">
        <f t="shared" si="6"/>
        <v>EXCESO</v>
      </c>
      <c r="R1561" s="52" t="str">
        <f t="shared" si="7"/>
        <v>EVALUAR REDUCCION</v>
      </c>
      <c r="S1561" s="52">
        <f t="shared" si="8"/>
        <v>0</v>
      </c>
      <c r="T1561" s="53">
        <f t="shared" si="9"/>
        <v>0</v>
      </c>
      <c r="U1561" s="52" t="str">
        <f t="array" ref="U1561">IF(B1561="","",IFERROR(XLOOKUP(B1561,DATA!$B$4:$B$2103,DATA!$M$4:$M$2103,"",0,1),""))</f>
        <v>B</v>
      </c>
      <c r="V1561" s="52" t="str">
        <f t="array" ref="V1561">IF(B1561="","",IFERROR(XLOOKUP(B1561,DATA!$B$4:$B$2103,DATA!$X$4:$X$2103,"",0,1),""))</f>
        <v>SU01B0105</v>
      </c>
      <c r="W1561" s="52" t="str">
        <f t="array" ref="W1561">IF(B1561="","",IFERROR(XLOOKUP(B1561,DATA!$B$4:$B$2103,DATA!$H$4:$H$2103,"",0,1),""))</f>
        <v>CARROCERIA</v>
      </c>
      <c r="X1561" s="52" t="str">
        <f t="shared" si="10"/>
        <v>3-MEDIA</v>
      </c>
      <c r="Y1561" s="87" t="str">
        <f t="shared" si="11"/>
        <v/>
      </c>
      <c r="Z1561" s="52" t="str">
        <f t="shared" si="12"/>
        <v/>
      </c>
    </row>
    <row r="1562" ht="15.75" customHeight="1">
      <c r="B1562" s="47">
        <f>IF(DATA!B1562="","",DATA!B1562)</f>
        <v>80140059</v>
      </c>
      <c r="C1562" s="47" t="str">
        <f t="array" ref="C1562">IF(B1562="","",IFERROR(XLOOKUP(B1562,DATA!$B$4:$B$2103,DATA!$D$4:$D$2103,"",0,1),""))</f>
        <v/>
      </c>
      <c r="D1562" s="47" t="str">
        <f t="array" ref="D1562">IF(B1562="","",IFERROR(XLOOKUP(B1562,DATA!$B$4:$B$2103,DATA!$C$4:$C$2103,"",0,1),""))</f>
        <v>RACOR RECTO 1/4 * 8mm</v>
      </c>
      <c r="E1562" s="47">
        <f t="array" ref="E1562">IF(B1562="","",IFERROR(XLOOKUP(B1562,DATA!$B$4:$B$2103,DATA!$W$4:$W$2103,"",0,1),""))</f>
        <v>900603232</v>
      </c>
      <c r="F1562" s="47" t="str">
        <f t="array" ref="F1562">IF(B1562="","",IFERROR(XLOOKUP(E1562,PROVEEDORES!$A$2:$A$200,PROVEEDORES!$B$2:$B$200,"NO ENCONTRADO",0,1),""))</f>
        <v>COMERCIALIZADORA DE AUTOPARTES E INDUSTRIAL UNIVERSAL SAS</v>
      </c>
      <c r="G1562" s="47" t="str">
        <f t="array" ref="G1562">IF(B1562="","",IFERROR(XLOOKUP(B1562,DATA!$B$4:$B$2103,DATA!$L$4:$L$2103,"",0,1),""))</f>
        <v>UND</v>
      </c>
      <c r="H1562" s="47">
        <f t="array" ref="H1562">IF(B1562="","",IFERROR(XLOOKUP(B1562,DATA!$B$4:$B$2103,DATA!$E$4:$E$2103,0,0,1),0))</f>
        <v>8</v>
      </c>
      <c r="I1562" s="48">
        <f t="array" ref="I1562">IF(B1562="","",IFERROR(XLOOKUP(B1562,DATA!$B$4:$B$2103,DATA!$F$4:$F$2103,0,0,1),0))</f>
        <v>19873</v>
      </c>
      <c r="J1562" s="48">
        <f t="shared" si="1"/>
        <v>158984</v>
      </c>
      <c r="K1562" s="47">
        <f t="array" ref="K1562">IF(B1562="","",IFERROR(XLOOKUP(B1562,DATA!$B$4:$B$2103,DATA!$N$4:$N$2103,0,0,1),0))</f>
        <v>163</v>
      </c>
      <c r="L1562" s="85">
        <f t="shared" si="2"/>
        <v>0.4465753425</v>
      </c>
      <c r="M1562" s="47">
        <f t="array" ref="M1562">IF(B1562="","",IFERROR(XLOOKUP(B1562,DATA!$B$4:$B$2103,DATA!$P$4:$P$2103,0,0,1),0))</f>
        <v>0</v>
      </c>
      <c r="N1562" s="47">
        <f t="shared" si="3"/>
        <v>2</v>
      </c>
      <c r="O1562" s="47">
        <f t="shared" si="4"/>
        <v>5</v>
      </c>
      <c r="P1562" s="47">
        <f t="shared" si="5"/>
        <v>18</v>
      </c>
      <c r="Q1562" s="47" t="str">
        <f t="shared" si="6"/>
        <v>PRECAUCION</v>
      </c>
      <c r="R1562" s="47" t="str">
        <f t="shared" si="7"/>
        <v>MONITOREAR 48H</v>
      </c>
      <c r="S1562" s="47">
        <f t="shared" si="8"/>
        <v>0</v>
      </c>
      <c r="T1562" s="48">
        <f t="shared" si="9"/>
        <v>0</v>
      </c>
      <c r="U1562" s="47" t="str">
        <f t="array" ref="U1562">IF(B1562="","",IFERROR(XLOOKUP(B1562,DATA!$B$4:$B$2103,DATA!$M$4:$M$2103,"",0,1),""))</f>
        <v>A</v>
      </c>
      <c r="V1562" s="47" t="str">
        <f t="array" ref="V1562">IF(B1562="","",IFERROR(XLOOKUP(B1562,DATA!$B$4:$B$2103,DATA!$X$4:$X$2103,"",0,1),""))</f>
        <v>SU01E0202</v>
      </c>
      <c r="W1562" s="47" t="str">
        <f t="array" ref="W1562">IF(B1562="","",IFERROR(XLOOKUP(B1562,DATA!$B$4:$B$2103,DATA!$H$4:$H$2103,"",0,1),""))</f>
        <v>CARROCERIA</v>
      </c>
      <c r="X1562" s="47" t="str">
        <f t="shared" si="10"/>
        <v>2-ALTA</v>
      </c>
      <c r="Y1562" s="65" t="str">
        <f t="shared" si="11"/>
        <v/>
      </c>
      <c r="Z1562" s="47" t="str">
        <f t="shared" si="12"/>
        <v/>
      </c>
    </row>
    <row r="1563" ht="15.75" customHeight="1">
      <c r="B1563" s="52">
        <f>IF(DATA!B1563="","",DATA!B1563)</f>
        <v>80140060</v>
      </c>
      <c r="C1563" s="52" t="str">
        <f t="array" ref="C1563">IF(B1563="","",IFERROR(XLOOKUP(B1563,DATA!$B$4:$B$2103,DATA!$D$4:$D$2103,"",0,1),""))</f>
        <v/>
      </c>
      <c r="D1563" s="52" t="str">
        <f t="array" ref="D1563">IF(B1563="","",IFERROR(XLOOKUP(B1563,DATA!$B$4:$B$2103,DATA!$C$4:$C$2103,"",0,1),""))</f>
        <v>COBERTURA VALVULA DE ALIVIO</v>
      </c>
      <c r="E1563" s="52">
        <f t="array" ref="E1563">IF(B1563="","",IFERROR(XLOOKUP(B1563,DATA!$B$4:$B$2103,DATA!$W$4:$W$2103,"",0,1),""))</f>
        <v>900603232</v>
      </c>
      <c r="F1563" s="52" t="str">
        <f t="array" ref="F1563">IF(B1563="","",IFERROR(XLOOKUP(E1563,PROVEEDORES!$A$2:$A$200,PROVEEDORES!$B$2:$B$200,"NO ENCONTRADO",0,1),""))</f>
        <v>COMERCIALIZADORA DE AUTOPARTES E INDUSTRIAL UNIVERSAL SAS</v>
      </c>
      <c r="G1563" s="52" t="str">
        <f t="array" ref="G1563">IF(B1563="","",IFERROR(XLOOKUP(B1563,DATA!$B$4:$B$2103,DATA!$L$4:$L$2103,"",0,1),""))</f>
        <v>UND</v>
      </c>
      <c r="H1563" s="52">
        <f t="array" ref="H1563">IF(B1563="","",IFERROR(XLOOKUP(B1563,DATA!$B$4:$B$2103,DATA!$E$4:$E$2103,0,0,1),0))</f>
        <v>0</v>
      </c>
      <c r="I1563" s="53">
        <f t="array" ref="I1563">IF(B1563="","",IFERROR(XLOOKUP(B1563,DATA!$B$4:$B$2103,DATA!$F$4:$F$2103,0,0,1),0))</f>
        <v>19444.6</v>
      </c>
      <c r="J1563" s="53">
        <f t="shared" si="1"/>
        <v>0</v>
      </c>
      <c r="K1563" s="52">
        <f t="array" ref="K1563">IF(B1563="","",IFERROR(XLOOKUP(B1563,DATA!$B$4:$B$2103,DATA!$N$4:$N$2103,0,0,1),0))</f>
        <v>4</v>
      </c>
      <c r="L1563" s="86">
        <f t="shared" si="2"/>
        <v>0.01095890411</v>
      </c>
      <c r="M1563" s="52">
        <f t="array" ref="M1563">IF(B1563="","",IFERROR(XLOOKUP(B1563,DATA!$B$4:$B$2103,DATA!$P$4:$P$2103,0,0,1),0))</f>
        <v>0</v>
      </c>
      <c r="N1563" s="52">
        <f t="shared" si="3"/>
        <v>0</v>
      </c>
      <c r="O1563" s="52">
        <f t="shared" si="4"/>
        <v>0</v>
      </c>
      <c r="P1563" s="52">
        <f t="shared" si="5"/>
        <v>0</v>
      </c>
      <c r="Q1563" s="52" t="str">
        <f t="shared" si="6"/>
        <v>CRITICO</v>
      </c>
      <c r="R1563" s="52" t="str">
        <f t="shared" si="7"/>
        <v>PEDIR INMEDIATAMENTE</v>
      </c>
      <c r="S1563" s="52">
        <f t="shared" si="8"/>
        <v>0</v>
      </c>
      <c r="T1563" s="53">
        <f t="shared" si="9"/>
        <v>0</v>
      </c>
      <c r="U1563" s="52" t="str">
        <f t="array" ref="U1563">IF(B1563="","",IFERROR(XLOOKUP(B1563,DATA!$B$4:$B$2103,DATA!$M$4:$M$2103,"",0,1),""))</f>
        <v>B</v>
      </c>
      <c r="V1563" s="52" t="str">
        <f t="array" ref="V1563">IF(B1563="","",IFERROR(XLOOKUP(B1563,DATA!$B$4:$B$2103,DATA!$X$4:$X$2103,"",0,1),""))</f>
        <v>SU01D0206</v>
      </c>
      <c r="W1563" s="52" t="str">
        <f t="array" ref="W1563">IF(B1563="","",IFERROR(XLOOKUP(B1563,DATA!$B$4:$B$2103,DATA!$H$4:$H$2103,"",0,1),""))</f>
        <v>CARROCERIA</v>
      </c>
      <c r="X1563" s="52" t="str">
        <f t="shared" si="10"/>
        <v>3-MEDIA</v>
      </c>
      <c r="Y1563" s="87">
        <f t="shared" si="11"/>
        <v>4.01563</v>
      </c>
      <c r="Z1563" s="52">
        <f t="shared" si="12"/>
        <v>80140060</v>
      </c>
    </row>
    <row r="1564" ht="15.75" customHeight="1">
      <c r="B1564" s="47">
        <f>IF(DATA!B1564="","",DATA!B1564)</f>
        <v>80140061</v>
      </c>
      <c r="C1564" s="47">
        <f t="array" ref="C1564">IF(B1564="","",IFERROR(XLOOKUP(B1564,DATA!$B$4:$B$2103,DATA!$D$4:$D$2103,"",0,1),""))</f>
        <v>1241396</v>
      </c>
      <c r="D1564" s="47" t="str">
        <f t="array" ref="D1564">IF(B1564="","",IFERROR(XLOOKUP(B1564,DATA!$B$4:$B$2103,DATA!$C$4:$C$2103,"",0,1),""))</f>
        <v>TERMINAL MODULO THOREB HEMBRA</v>
      </c>
      <c r="E1564" s="47">
        <f t="array" ref="E1564">IF(B1564="","",IFERROR(XLOOKUP(B1564,DATA!$B$4:$B$2103,DATA!$W$4:$W$2103,"",0,1),""))</f>
        <v>900479084</v>
      </c>
      <c r="F1564" s="47" t="str">
        <f t="array" ref="F1564">IF(B1564="","",IFERROR(XLOOKUP(E1564,PROVEEDORES!$A$2:$A$200,PROVEEDORES!$B$2:$B$200,"NO ENCONTRADO",0,1),""))</f>
        <v>SOLUCIONES TECNOLOGICAS EN MOVIMIENTO S.A.S SOLTECMO S.A.S</v>
      </c>
      <c r="G1564" s="47" t="str">
        <f t="array" ref="G1564">IF(B1564="","",IFERROR(XLOOKUP(B1564,DATA!$B$4:$B$2103,DATA!$L$4:$L$2103,"",0,1),""))</f>
        <v>UND</v>
      </c>
      <c r="H1564" s="47">
        <f t="array" ref="H1564">IF(B1564="","",IFERROR(XLOOKUP(B1564,DATA!$B$4:$B$2103,DATA!$E$4:$E$2103,0,0,1),0))</f>
        <v>92</v>
      </c>
      <c r="I1564" s="48">
        <f t="array" ref="I1564">IF(B1564="","",IFERROR(XLOOKUP(B1564,DATA!$B$4:$B$2103,DATA!$F$4:$F$2103,0,0,1),0))</f>
        <v>2618</v>
      </c>
      <c r="J1564" s="48">
        <f t="shared" si="1"/>
        <v>240856</v>
      </c>
      <c r="K1564" s="47">
        <f t="array" ref="K1564">IF(B1564="","",IFERROR(XLOOKUP(B1564,DATA!$B$4:$B$2103,DATA!$N$4:$N$2103,0,0,1),0))</f>
        <v>908</v>
      </c>
      <c r="L1564" s="85">
        <f t="shared" si="2"/>
        <v>2.487671233</v>
      </c>
      <c r="M1564" s="47">
        <f t="array" ref="M1564">IF(B1564="","",IFERROR(XLOOKUP(B1564,DATA!$B$4:$B$2103,DATA!$P$4:$P$2103,0,0,1),0))</f>
        <v>0</v>
      </c>
      <c r="N1564" s="47">
        <f t="shared" si="3"/>
        <v>9</v>
      </c>
      <c r="O1564" s="47">
        <f t="shared" si="4"/>
        <v>26</v>
      </c>
      <c r="P1564" s="47">
        <f t="shared" si="5"/>
        <v>37</v>
      </c>
      <c r="Q1564" s="47" t="str">
        <f t="shared" si="6"/>
        <v>OPTIMO</v>
      </c>
      <c r="R1564" s="47" t="str">
        <f t="shared" si="7"/>
        <v>NIVEL OPTIMO</v>
      </c>
      <c r="S1564" s="47">
        <f t="shared" si="8"/>
        <v>0</v>
      </c>
      <c r="T1564" s="48">
        <f t="shared" si="9"/>
        <v>0</v>
      </c>
      <c r="U1564" s="47" t="str">
        <f t="array" ref="U1564">IF(B1564="","",IFERROR(XLOOKUP(B1564,DATA!$B$4:$B$2103,DATA!$M$4:$M$2103,"",0,1),""))</f>
        <v>A</v>
      </c>
      <c r="V1564" s="47" t="str">
        <f t="array" ref="V1564">IF(B1564="","",IFERROR(XLOOKUP(B1564,DATA!$B$4:$B$2103,DATA!$X$4:$X$2103,"",0,1),""))</f>
        <v>SU01E0102</v>
      </c>
      <c r="W1564" s="47" t="str">
        <f t="array" ref="W1564">IF(B1564="","",IFERROR(XLOOKUP(B1564,DATA!$B$4:$B$2103,DATA!$H$4:$H$2103,"",0,1),""))</f>
        <v>ELECTRICIDAD</v>
      </c>
      <c r="X1564" s="47" t="str">
        <f t="shared" si="10"/>
        <v>2-ALTA</v>
      </c>
      <c r="Y1564" s="65" t="str">
        <f t="shared" si="11"/>
        <v/>
      </c>
      <c r="Z1564" s="47" t="str">
        <f t="shared" si="12"/>
        <v/>
      </c>
    </row>
    <row r="1565" ht="15.75" customHeight="1">
      <c r="B1565" s="52">
        <f>IF(DATA!B1565="","",DATA!B1565)</f>
        <v>80140062</v>
      </c>
      <c r="C1565" s="52">
        <f t="array" ref="C1565">IF(B1565="","",IFERROR(XLOOKUP(B1565,DATA!$B$4:$B$2103,DATA!$D$4:$D$2103,"",0,1),""))</f>
        <v>927768</v>
      </c>
      <c r="D1565" s="52" t="str">
        <f t="array" ref="D1565">IF(B1565="","",IFERROR(XLOOKUP(B1565,DATA!$B$4:$B$2103,DATA!$C$4:$C$2103,"",0,1),""))</f>
        <v>TERMINAL JUNIOR</v>
      </c>
      <c r="E1565" s="52">
        <f t="array" ref="E1565">IF(B1565="","",IFERROR(XLOOKUP(B1565,DATA!$B$4:$B$2103,DATA!$W$4:$W$2103,"",0,1),""))</f>
        <v>900479084</v>
      </c>
      <c r="F1565" s="52" t="str">
        <f t="array" ref="F1565">IF(B1565="","",IFERROR(XLOOKUP(E1565,PROVEEDORES!$A$2:$A$200,PROVEEDORES!$B$2:$B$200,"NO ENCONTRADO",0,1),""))</f>
        <v>SOLUCIONES TECNOLOGICAS EN MOVIMIENTO S.A.S SOLTECMO S.A.S</v>
      </c>
      <c r="G1565" s="52" t="str">
        <f t="array" ref="G1565">IF(B1565="","",IFERROR(XLOOKUP(B1565,DATA!$B$4:$B$2103,DATA!$L$4:$L$2103,"",0,1),""))</f>
        <v>UND</v>
      </c>
      <c r="H1565" s="52">
        <f t="array" ref="H1565">IF(B1565="","",IFERROR(XLOOKUP(B1565,DATA!$B$4:$B$2103,DATA!$E$4:$E$2103,0,0,1),0))</f>
        <v>13</v>
      </c>
      <c r="I1565" s="53">
        <f t="array" ref="I1565">IF(B1565="","",IFERROR(XLOOKUP(B1565,DATA!$B$4:$B$2103,DATA!$F$4:$F$2103,0,0,1),0))</f>
        <v>2380</v>
      </c>
      <c r="J1565" s="53">
        <f t="shared" si="1"/>
        <v>30940</v>
      </c>
      <c r="K1565" s="52">
        <f t="array" ref="K1565">IF(B1565="","",IFERROR(XLOOKUP(B1565,DATA!$B$4:$B$2103,DATA!$N$4:$N$2103,0,0,1),0))</f>
        <v>7</v>
      </c>
      <c r="L1565" s="86">
        <f t="shared" si="2"/>
        <v>0.01917808219</v>
      </c>
      <c r="M1565" s="52">
        <f t="array" ref="M1565">IF(B1565="","",IFERROR(XLOOKUP(B1565,DATA!$B$4:$B$2103,DATA!$P$4:$P$2103,0,0,1),0))</f>
        <v>0</v>
      </c>
      <c r="N1565" s="52">
        <f t="shared" si="3"/>
        <v>0</v>
      </c>
      <c r="O1565" s="52">
        <f t="shared" si="4"/>
        <v>0</v>
      </c>
      <c r="P1565" s="52">
        <f t="shared" si="5"/>
        <v>678</v>
      </c>
      <c r="Q1565" s="52" t="str">
        <f t="shared" si="6"/>
        <v>EXCESO</v>
      </c>
      <c r="R1565" s="52" t="str">
        <f t="shared" si="7"/>
        <v>EVALUAR REDUCCION</v>
      </c>
      <c r="S1565" s="52">
        <f t="shared" si="8"/>
        <v>0</v>
      </c>
      <c r="T1565" s="53">
        <f t="shared" si="9"/>
        <v>0</v>
      </c>
      <c r="U1565" s="52" t="str">
        <f t="array" ref="U1565">IF(B1565="","",IFERROR(XLOOKUP(B1565,DATA!$B$4:$B$2103,DATA!$M$4:$M$2103,"",0,1),""))</f>
        <v>A</v>
      </c>
      <c r="V1565" s="52" t="str">
        <f t="array" ref="V1565">IF(B1565="","",IFERROR(XLOOKUP(B1565,DATA!$B$4:$B$2103,DATA!$X$4:$X$2103,"",0,1),""))</f>
        <v>SU01E0102</v>
      </c>
      <c r="W1565" s="52" t="str">
        <f t="array" ref="W1565">IF(B1565="","",IFERROR(XLOOKUP(B1565,DATA!$B$4:$B$2103,DATA!$H$4:$H$2103,"",0,1),""))</f>
        <v>ELECTRICIDAD</v>
      </c>
      <c r="X1565" s="52" t="str">
        <f t="shared" si="10"/>
        <v>2-ALTA</v>
      </c>
      <c r="Y1565" s="87" t="str">
        <f t="shared" si="11"/>
        <v/>
      </c>
      <c r="Z1565" s="52" t="str">
        <f t="shared" si="12"/>
        <v/>
      </c>
    </row>
    <row r="1566" ht="15.75" customHeight="1">
      <c r="B1566" s="47">
        <f>IF(DATA!B1566="","",DATA!B1566)</f>
        <v>80140063</v>
      </c>
      <c r="C1566" s="47" t="str">
        <f t="array" ref="C1566">IF(B1566="","",IFERROR(XLOOKUP(B1566,DATA!$B$4:$B$2103,DATA!$D$4:$D$2103,"",0,1),""))</f>
        <v/>
      </c>
      <c r="D1566" s="47" t="str">
        <f t="array" ref="D1566">IF(B1566="","",IFERROR(XLOOKUP(B1566,DATA!$B$4:$B$2103,DATA!$C$4:$C$2103,"",0,1),""))</f>
        <v>ARANDELA ROSCDA ARBOL PS</v>
      </c>
      <c r="E1566" s="47">
        <f t="array" ref="E1566">IF(B1566="","",IFERROR(XLOOKUP(B1566,DATA!$B$4:$B$2103,DATA!$W$4:$W$2103,"",0,1),""))</f>
        <v>901327111</v>
      </c>
      <c r="F1566" s="47" t="str">
        <f t="array" ref="F1566">IF(B1566="","",IFERROR(XLOOKUP(E1566,PROVEEDORES!$A$2:$A$200,PROVEEDORES!$B$2:$B$200,"NO ENCONTRADO",0,1),""))</f>
        <v>TORNOHIMEC SAS</v>
      </c>
      <c r="G1566" s="47" t="str">
        <f t="array" ref="G1566">IF(B1566="","",IFERROR(XLOOKUP(B1566,DATA!$B$4:$B$2103,DATA!$L$4:$L$2103,"",0,1),""))</f>
        <v>UND</v>
      </c>
      <c r="H1566" s="47">
        <f t="array" ref="H1566">IF(B1566="","",IFERROR(XLOOKUP(B1566,DATA!$B$4:$B$2103,DATA!$E$4:$E$2103,0,0,1),0))</f>
        <v>22</v>
      </c>
      <c r="I1566" s="48">
        <f t="array" ref="I1566">IF(B1566="","",IFERROR(XLOOKUP(B1566,DATA!$B$4:$B$2103,DATA!$F$4:$F$2103,0,0,1),0))</f>
        <v>9520</v>
      </c>
      <c r="J1566" s="48">
        <f t="shared" si="1"/>
        <v>209440</v>
      </c>
      <c r="K1566" s="47">
        <f t="array" ref="K1566">IF(B1566="","",IFERROR(XLOOKUP(B1566,DATA!$B$4:$B$2103,DATA!$N$4:$N$2103,0,0,1),0))</f>
        <v>348</v>
      </c>
      <c r="L1566" s="85">
        <f t="shared" si="2"/>
        <v>0.9534246575</v>
      </c>
      <c r="M1566" s="47">
        <f t="array" ref="M1566">IF(B1566="","",IFERROR(XLOOKUP(B1566,DATA!$B$4:$B$2103,DATA!$P$4:$P$2103,0,0,1),0))</f>
        <v>0</v>
      </c>
      <c r="N1566" s="47">
        <f t="shared" si="3"/>
        <v>3</v>
      </c>
      <c r="O1566" s="47">
        <f t="shared" si="4"/>
        <v>10</v>
      </c>
      <c r="P1566" s="47">
        <f t="shared" si="5"/>
        <v>23</v>
      </c>
      <c r="Q1566" s="47" t="str">
        <f t="shared" si="6"/>
        <v>OPTIMO</v>
      </c>
      <c r="R1566" s="47" t="str">
        <f t="shared" si="7"/>
        <v>NIVEL OPTIMO</v>
      </c>
      <c r="S1566" s="47">
        <f t="shared" si="8"/>
        <v>0</v>
      </c>
      <c r="T1566" s="48">
        <f t="shared" si="9"/>
        <v>0</v>
      </c>
      <c r="U1566" s="47" t="str">
        <f t="array" ref="U1566">IF(B1566="","",IFERROR(XLOOKUP(B1566,DATA!$B$4:$B$2103,DATA!$M$4:$M$2103,"",0,1),""))</f>
        <v>B</v>
      </c>
      <c r="V1566" s="47" t="str">
        <f t="array" ref="V1566">IF(B1566="","",IFERROR(XLOOKUP(B1566,DATA!$B$4:$B$2103,DATA!$X$4:$X$2103,"",0,1),""))</f>
        <v>SU01D0202</v>
      </c>
      <c r="W1566" s="47" t="str">
        <f t="array" ref="W1566">IF(B1566="","",IFERROR(XLOOKUP(B1566,DATA!$B$4:$B$2103,DATA!$H$4:$H$2103,"",0,1),""))</f>
        <v>CARROCERIA</v>
      </c>
      <c r="X1566" s="47" t="str">
        <f t="shared" si="10"/>
        <v>3-MEDIA</v>
      </c>
      <c r="Y1566" s="65" t="str">
        <f t="shared" si="11"/>
        <v/>
      </c>
      <c r="Z1566" s="47" t="str">
        <f t="shared" si="12"/>
        <v/>
      </c>
    </row>
    <row r="1567" ht="15.75" customHeight="1">
      <c r="B1567" s="52">
        <f>IF(DATA!B1567="","",DATA!B1567)</f>
        <v>80150026</v>
      </c>
      <c r="C1567" s="52">
        <f t="array" ref="C1567">IF(B1567="","",IFERROR(XLOOKUP(B1567,DATA!$B$4:$B$2103,DATA!$D$4:$D$2103,"",0,1),""))</f>
        <v>11278645</v>
      </c>
      <c r="D1567" s="52" t="str">
        <f t="array" ref="D1567">IF(B1567="","",IFERROR(XLOOKUP(B1567,DATA!$B$4:$B$2103,DATA!$C$4:$C$2103,"",0,1),""))</f>
        <v>ARNES ALIMENTACION 1 VAGON (CÁMARA REVERSA)</v>
      </c>
      <c r="E1567" s="52">
        <f t="array" ref="E1567">IF(B1567="","",IFERROR(XLOOKUP(B1567,DATA!$B$4:$B$2103,DATA!$W$4:$W$2103,"",0,1),""))</f>
        <v>830092963</v>
      </c>
      <c r="F1567" s="52" t="str">
        <f t="array" ref="F1567">IF(B1567="","",IFERROR(XLOOKUP(E1567,PROVEEDORES!$A$2:$A$200,PROVEEDORES!$B$2:$B$200,"NO ENCONTRADO",0,1),""))</f>
        <v>SUPERPOLO S.A.S</v>
      </c>
      <c r="G1567" s="52" t="str">
        <f t="array" ref="G1567">IF(B1567="","",IFERROR(XLOOKUP(B1567,DATA!$B$4:$B$2103,DATA!$L$4:$L$2103,"",0,1),""))</f>
        <v>UND</v>
      </c>
      <c r="H1567" s="52">
        <f t="array" ref="H1567">IF(B1567="","",IFERROR(XLOOKUP(B1567,DATA!$B$4:$B$2103,DATA!$E$4:$E$2103,0,0,1),0))</f>
        <v>0</v>
      </c>
      <c r="I1567" s="53">
        <f t="array" ref="I1567">IF(B1567="","",IFERROR(XLOOKUP(B1567,DATA!$B$4:$B$2103,DATA!$F$4:$F$2103,0,0,1),0))</f>
        <v>0</v>
      </c>
      <c r="J1567" s="53">
        <f t="shared" si="1"/>
        <v>0</v>
      </c>
      <c r="K1567" s="52">
        <f t="array" ref="K1567">IF(B1567="","",IFERROR(XLOOKUP(B1567,DATA!$B$4:$B$2103,DATA!$N$4:$N$2103,0,0,1),0))</f>
        <v>0</v>
      </c>
      <c r="L1567" s="86">
        <f t="shared" si="2"/>
        <v>0</v>
      </c>
      <c r="M1567" s="52">
        <f t="array" ref="M1567">IF(B1567="","",IFERROR(XLOOKUP(B1567,DATA!$B$4:$B$2103,DATA!$P$4:$P$2103,0,0,1),0))</f>
        <v>0</v>
      </c>
      <c r="N1567" s="52">
        <f t="shared" si="3"/>
        <v>0</v>
      </c>
      <c r="O1567" s="52">
        <f t="shared" si="4"/>
        <v>0</v>
      </c>
      <c r="P1567" s="52" t="str">
        <f t="shared" si="5"/>
        <v/>
      </c>
      <c r="Q1567" s="52" t="str">
        <f t="shared" si="6"/>
        <v>CRITICO</v>
      </c>
      <c r="R1567" s="52" t="str">
        <f t="shared" si="7"/>
        <v>PEDIR INMEDIATAMENTE</v>
      </c>
      <c r="S1567" s="52">
        <f t="shared" si="8"/>
        <v>0</v>
      </c>
      <c r="T1567" s="53">
        <f t="shared" si="9"/>
        <v>0</v>
      </c>
      <c r="U1567" s="52" t="str">
        <f t="array" ref="U1567">IF(B1567="","",IFERROR(XLOOKUP(B1567,DATA!$B$4:$B$2103,DATA!$M$4:$M$2103,"",0,1),""))</f>
        <v>A</v>
      </c>
      <c r="V1567" s="52" t="str">
        <f t="array" ref="V1567">IF(B1567="","",IFERROR(XLOOKUP(B1567,DATA!$B$4:$B$2103,DATA!$X$4:$X$2103,"",0,1),""))</f>
        <v>A1</v>
      </c>
      <c r="W1567" s="52" t="str">
        <f t="array" ref="W1567">IF(B1567="","",IFERROR(XLOOKUP(B1567,DATA!$B$4:$B$2103,DATA!$H$4:$H$2103,"",0,1),""))</f>
        <v>ELECTRICIDAD</v>
      </c>
      <c r="X1567" s="52" t="str">
        <f t="shared" si="10"/>
        <v>1-MAXIMA</v>
      </c>
      <c r="Y1567" s="87" t="str">
        <f t="shared" si="11"/>
        <v/>
      </c>
      <c r="Z1567" s="52">
        <f t="shared" si="12"/>
        <v>80150026</v>
      </c>
    </row>
    <row r="1568" ht="15.75" customHeight="1">
      <c r="B1568" s="47">
        <f>IF(DATA!B1568="","",DATA!B1568)</f>
        <v>80150027</v>
      </c>
      <c r="C1568" s="47">
        <f t="array" ref="C1568">IF(B1568="","",IFERROR(XLOOKUP(B1568,DATA!$B$4:$B$2103,DATA!$D$4:$D$2103,"",0,1),""))</f>
        <v>11278647</v>
      </c>
      <c r="D1568" s="47" t="str">
        <f t="array" ref="D1568">IF(B1568="","",IFERROR(XLOOKUP(B1568,DATA!$B$4:$B$2103,DATA!$C$4:$C$2103,"",0,1),""))</f>
        <v>ARNES ALIMENTACION 2 VAGON (CÁMARA REVERSA)</v>
      </c>
      <c r="E1568" s="47">
        <f t="array" ref="E1568">IF(B1568="","",IFERROR(XLOOKUP(B1568,DATA!$B$4:$B$2103,DATA!$W$4:$W$2103,"",0,1),""))</f>
        <v>830092963</v>
      </c>
      <c r="F1568" s="47" t="str">
        <f t="array" ref="F1568">IF(B1568="","",IFERROR(XLOOKUP(E1568,PROVEEDORES!$A$2:$A$200,PROVEEDORES!$B$2:$B$200,"NO ENCONTRADO",0,1),""))</f>
        <v>SUPERPOLO S.A.S</v>
      </c>
      <c r="G1568" s="47" t="str">
        <f t="array" ref="G1568">IF(B1568="","",IFERROR(XLOOKUP(B1568,DATA!$B$4:$B$2103,DATA!$L$4:$L$2103,"",0,1),""))</f>
        <v>UND</v>
      </c>
      <c r="H1568" s="47">
        <f t="array" ref="H1568">IF(B1568="","",IFERROR(XLOOKUP(B1568,DATA!$B$4:$B$2103,DATA!$E$4:$E$2103,0,0,1),0))</f>
        <v>0</v>
      </c>
      <c r="I1568" s="48">
        <f t="array" ref="I1568">IF(B1568="","",IFERROR(XLOOKUP(B1568,DATA!$B$4:$B$2103,DATA!$F$4:$F$2103,0,0,1),0))</f>
        <v>0</v>
      </c>
      <c r="J1568" s="48">
        <f t="shared" si="1"/>
        <v>0</v>
      </c>
      <c r="K1568" s="47">
        <f t="array" ref="K1568">IF(B1568="","",IFERROR(XLOOKUP(B1568,DATA!$B$4:$B$2103,DATA!$N$4:$N$2103,0,0,1),0))</f>
        <v>0</v>
      </c>
      <c r="L1568" s="85">
        <f t="shared" si="2"/>
        <v>0</v>
      </c>
      <c r="M1568" s="47">
        <f t="array" ref="M1568">IF(B1568="","",IFERROR(XLOOKUP(B1568,DATA!$B$4:$B$2103,DATA!$P$4:$P$2103,0,0,1),0))</f>
        <v>0</v>
      </c>
      <c r="N1568" s="47">
        <f t="shared" si="3"/>
        <v>0</v>
      </c>
      <c r="O1568" s="47">
        <f t="shared" si="4"/>
        <v>0</v>
      </c>
      <c r="P1568" s="47" t="str">
        <f t="shared" si="5"/>
        <v/>
      </c>
      <c r="Q1568" s="47" t="str">
        <f t="shared" si="6"/>
        <v>CRITICO</v>
      </c>
      <c r="R1568" s="47" t="str">
        <f t="shared" si="7"/>
        <v>PEDIR INMEDIATAMENTE</v>
      </c>
      <c r="S1568" s="47">
        <f t="shared" si="8"/>
        <v>0</v>
      </c>
      <c r="T1568" s="48">
        <f t="shared" si="9"/>
        <v>0</v>
      </c>
      <c r="U1568" s="47" t="str">
        <f t="array" ref="U1568">IF(B1568="","",IFERROR(XLOOKUP(B1568,DATA!$B$4:$B$2103,DATA!$M$4:$M$2103,"",0,1),""))</f>
        <v>A</v>
      </c>
      <c r="V1568" s="47" t="str">
        <f t="array" ref="V1568">IF(B1568="","",IFERROR(XLOOKUP(B1568,DATA!$B$4:$B$2103,DATA!$X$4:$X$2103,"",0,1),""))</f>
        <v>A1</v>
      </c>
      <c r="W1568" s="47" t="str">
        <f t="array" ref="W1568">IF(B1568="","",IFERROR(XLOOKUP(B1568,DATA!$B$4:$B$2103,DATA!$H$4:$H$2103,"",0,1),""))</f>
        <v>ELECTRICIDAD</v>
      </c>
      <c r="X1568" s="47" t="str">
        <f t="shared" si="10"/>
        <v>1-MAXIMA</v>
      </c>
      <c r="Y1568" s="65" t="str">
        <f t="shared" si="11"/>
        <v/>
      </c>
      <c r="Z1568" s="47">
        <f t="shared" si="12"/>
        <v>80150027</v>
      </c>
    </row>
    <row r="1569" ht="15.75" customHeight="1">
      <c r="B1569" s="52">
        <f>IF(DATA!B1569="","",DATA!B1569)</f>
        <v>80150028</v>
      </c>
      <c r="C1569" s="52">
        <f t="array" ref="C1569">IF(B1569="","",IFERROR(XLOOKUP(B1569,DATA!$B$4:$B$2103,DATA!$D$4:$D$2103,"",0,1),""))</f>
        <v>11278731</v>
      </c>
      <c r="D1569" s="52" t="str">
        <f t="array" ref="D1569">IF(B1569="","",IFERROR(XLOOKUP(B1569,DATA!$B$4:$B$2103,DATA!$C$4:$C$2103,"",0,1),""))</f>
        <v>ARNES ALIMENTACION 3 VAGON (CÁMARA REVERSA)</v>
      </c>
      <c r="E1569" s="52">
        <f t="array" ref="E1569">IF(B1569="","",IFERROR(XLOOKUP(B1569,DATA!$B$4:$B$2103,DATA!$W$4:$W$2103,"",0,1),""))</f>
        <v>830092963</v>
      </c>
      <c r="F1569" s="52" t="str">
        <f t="array" ref="F1569">IF(B1569="","",IFERROR(XLOOKUP(E1569,PROVEEDORES!$A$2:$A$200,PROVEEDORES!$B$2:$B$200,"NO ENCONTRADO",0,1),""))</f>
        <v>SUPERPOLO S.A.S</v>
      </c>
      <c r="G1569" s="52" t="str">
        <f t="array" ref="G1569">IF(B1569="","",IFERROR(XLOOKUP(B1569,DATA!$B$4:$B$2103,DATA!$L$4:$L$2103,"",0,1),""))</f>
        <v>UND</v>
      </c>
      <c r="H1569" s="52">
        <f t="array" ref="H1569">IF(B1569="","",IFERROR(XLOOKUP(B1569,DATA!$B$4:$B$2103,DATA!$E$4:$E$2103,0,0,1),0))</f>
        <v>0</v>
      </c>
      <c r="I1569" s="53">
        <f t="array" ref="I1569">IF(B1569="","",IFERROR(XLOOKUP(B1569,DATA!$B$4:$B$2103,DATA!$F$4:$F$2103,0,0,1),0))</f>
        <v>0</v>
      </c>
      <c r="J1569" s="53">
        <f t="shared" si="1"/>
        <v>0</v>
      </c>
      <c r="K1569" s="52">
        <f t="array" ref="K1569">IF(B1569="","",IFERROR(XLOOKUP(B1569,DATA!$B$4:$B$2103,DATA!$N$4:$N$2103,0,0,1),0))</f>
        <v>0</v>
      </c>
      <c r="L1569" s="86">
        <f t="shared" si="2"/>
        <v>0</v>
      </c>
      <c r="M1569" s="52">
        <f t="array" ref="M1569">IF(B1569="","",IFERROR(XLOOKUP(B1569,DATA!$B$4:$B$2103,DATA!$P$4:$P$2103,0,0,1),0))</f>
        <v>0</v>
      </c>
      <c r="N1569" s="52">
        <f t="shared" si="3"/>
        <v>0</v>
      </c>
      <c r="O1569" s="52">
        <f t="shared" si="4"/>
        <v>0</v>
      </c>
      <c r="P1569" s="52" t="str">
        <f t="shared" si="5"/>
        <v/>
      </c>
      <c r="Q1569" s="52" t="str">
        <f t="shared" si="6"/>
        <v>CRITICO</v>
      </c>
      <c r="R1569" s="52" t="str">
        <f t="shared" si="7"/>
        <v>PEDIR INMEDIATAMENTE</v>
      </c>
      <c r="S1569" s="52">
        <f t="shared" si="8"/>
        <v>0</v>
      </c>
      <c r="T1569" s="53">
        <f t="shared" si="9"/>
        <v>0</v>
      </c>
      <c r="U1569" s="52" t="str">
        <f t="array" ref="U1569">IF(B1569="","",IFERROR(XLOOKUP(B1569,DATA!$B$4:$B$2103,DATA!$M$4:$M$2103,"",0,1),""))</f>
        <v>A</v>
      </c>
      <c r="V1569" s="52" t="str">
        <f t="array" ref="V1569">IF(B1569="","",IFERROR(XLOOKUP(B1569,DATA!$B$4:$B$2103,DATA!$X$4:$X$2103,"",0,1),""))</f>
        <v>A1</v>
      </c>
      <c r="W1569" s="52" t="str">
        <f t="array" ref="W1569">IF(B1569="","",IFERROR(XLOOKUP(B1569,DATA!$B$4:$B$2103,DATA!$H$4:$H$2103,"",0,1),""))</f>
        <v>ELECTRICIDAD</v>
      </c>
      <c r="X1569" s="52" t="str">
        <f t="shared" si="10"/>
        <v>1-MAXIMA</v>
      </c>
      <c r="Y1569" s="87" t="str">
        <f t="shared" si="11"/>
        <v/>
      </c>
      <c r="Z1569" s="52">
        <f t="shared" si="12"/>
        <v>80150028</v>
      </c>
    </row>
    <row r="1570" ht="15.75" customHeight="1">
      <c r="B1570" s="47">
        <f>IF(DATA!B1570="","",DATA!B1570)</f>
        <v>80150029</v>
      </c>
      <c r="C1570" s="47">
        <f t="array" ref="C1570">IF(B1570="","",IFERROR(XLOOKUP(B1570,DATA!$B$4:$B$2103,DATA!$D$4:$D$2103,"",0,1),""))</f>
        <v>10334504</v>
      </c>
      <c r="D1570" s="47" t="str">
        <f t="array" ref="D1570">IF(B1570="","",IFERROR(XLOOKUP(B1570,DATA!$B$4:$B$2103,DATA!$C$4:$C$2103,"",0,1),""))</f>
        <v>BRAKE LIGHT ROJO</v>
      </c>
      <c r="E1570" s="47">
        <f t="array" ref="E1570">IF(B1570="","",IFERROR(XLOOKUP(B1570,DATA!$B$4:$B$2103,DATA!$W$4:$W$2103,"",0,1),""))</f>
        <v>900603232</v>
      </c>
      <c r="F1570" s="47" t="str">
        <f t="array" ref="F1570">IF(B1570="","",IFERROR(XLOOKUP(E1570,PROVEEDORES!$A$2:$A$200,PROVEEDORES!$B$2:$B$200,"NO ENCONTRADO",0,1),""))</f>
        <v>COMERCIALIZADORA DE AUTOPARTES E INDUSTRIAL UNIVERSAL SAS</v>
      </c>
      <c r="G1570" s="47" t="str">
        <f t="array" ref="G1570">IF(B1570="","",IFERROR(XLOOKUP(B1570,DATA!$B$4:$B$2103,DATA!$L$4:$L$2103,"",0,1),""))</f>
        <v>UND</v>
      </c>
      <c r="H1570" s="47">
        <f t="array" ref="H1570">IF(B1570="","",IFERROR(XLOOKUP(B1570,DATA!$B$4:$B$2103,DATA!$E$4:$E$2103,0,0,1),0))</f>
        <v>1</v>
      </c>
      <c r="I1570" s="48">
        <f t="array" ref="I1570">IF(B1570="","",IFERROR(XLOOKUP(B1570,DATA!$B$4:$B$2103,DATA!$F$4:$F$2103,0,0,1),0))</f>
        <v>507099.5</v>
      </c>
      <c r="J1570" s="48">
        <f t="shared" si="1"/>
        <v>507099.5</v>
      </c>
      <c r="K1570" s="47">
        <f t="array" ref="K1570">IF(B1570="","",IFERROR(XLOOKUP(B1570,DATA!$B$4:$B$2103,DATA!$N$4:$N$2103,0,0,1),0))</f>
        <v>96</v>
      </c>
      <c r="L1570" s="85">
        <f t="shared" si="2"/>
        <v>0.2630136986</v>
      </c>
      <c r="M1570" s="47">
        <f t="array" ref="M1570">IF(B1570="","",IFERROR(XLOOKUP(B1570,DATA!$B$4:$B$2103,DATA!$P$4:$P$2103,0,0,1),0))</f>
        <v>0</v>
      </c>
      <c r="N1570" s="47">
        <f t="shared" si="3"/>
        <v>1</v>
      </c>
      <c r="O1570" s="47">
        <f t="shared" si="4"/>
        <v>3</v>
      </c>
      <c r="P1570" s="47">
        <f t="shared" si="5"/>
        <v>4</v>
      </c>
      <c r="Q1570" s="47" t="str">
        <f t="shared" si="6"/>
        <v>REORDEN INMEDIATO</v>
      </c>
      <c r="R1570" s="47" t="str">
        <f t="shared" si="7"/>
        <v>GENERAR OC EN 24H</v>
      </c>
      <c r="S1570" s="47">
        <f t="shared" si="8"/>
        <v>2</v>
      </c>
      <c r="T1570" s="48">
        <f t="shared" si="9"/>
        <v>1014199</v>
      </c>
      <c r="U1570" s="47" t="str">
        <f t="array" ref="U1570">IF(B1570="","",IFERROR(XLOOKUP(B1570,DATA!$B$4:$B$2103,DATA!$M$4:$M$2103,"",0,1),""))</f>
        <v>A</v>
      </c>
      <c r="V1570" s="47" t="str">
        <f t="array" ref="V1570">IF(B1570="","",IFERROR(XLOOKUP(B1570,DATA!$B$4:$B$2103,DATA!$X$4:$X$2103,"",0,1),""))</f>
        <v>SU01B0111</v>
      </c>
      <c r="W1570" s="47" t="str">
        <f t="array" ref="W1570">IF(B1570="","",IFERROR(XLOOKUP(B1570,DATA!$B$4:$B$2103,DATA!$H$4:$H$2103,"",0,1),""))</f>
        <v>CARROCERIA</v>
      </c>
      <c r="X1570" s="47" t="str">
        <f t="shared" si="10"/>
        <v>2-ALTA</v>
      </c>
      <c r="Y1570" s="65" t="str">
        <f t="shared" si="11"/>
        <v/>
      </c>
      <c r="Z1570" s="47" t="str">
        <f t="shared" si="12"/>
        <v/>
      </c>
    </row>
    <row r="1571" ht="15.75" customHeight="1">
      <c r="B1571" s="52">
        <f>IF(DATA!B1571="","",DATA!B1571)</f>
        <v>80150030</v>
      </c>
      <c r="C1571" s="52">
        <f t="array" ref="C1571">IF(B1571="","",IFERROR(XLOOKUP(B1571,DATA!$B$4:$B$2103,DATA!$D$4:$D$2103,"",0,1),""))</f>
        <v>11338224</v>
      </c>
      <c r="D1571" s="52" t="str">
        <f t="array" ref="D1571">IF(B1571="","",IFERROR(XLOOKUP(B1571,DATA!$B$4:$B$2103,DATA!$C$4:$C$2103,"",0,1),""))</f>
        <v>CABLE VIDEO (35MTS) CÁMARA REVERSA</v>
      </c>
      <c r="E1571" s="52">
        <f t="array" ref="E1571">IF(B1571="","",IFERROR(XLOOKUP(B1571,DATA!$B$4:$B$2103,DATA!$W$4:$W$2103,"",0,1),""))</f>
        <v>901535375</v>
      </c>
      <c r="F1571" s="52" t="str">
        <f t="array" ref="F1571">IF(B1571="","",IFERROR(XLOOKUP(E1571,PROVEEDORES!$A$2:$A$200,PROVEEDORES!$B$2:$B$200,"NO ENCONTRADO",0,1),""))</f>
        <v>GLOBAL GREEN AMERICAS COLOMBIA SAS</v>
      </c>
      <c r="G1571" s="52" t="str">
        <f t="array" ref="G1571">IF(B1571="","",IFERROR(XLOOKUP(B1571,DATA!$B$4:$B$2103,DATA!$L$4:$L$2103,"",0,1),""))</f>
        <v>UND</v>
      </c>
      <c r="H1571" s="52">
        <f t="array" ref="H1571">IF(B1571="","",IFERROR(XLOOKUP(B1571,DATA!$B$4:$B$2103,DATA!$E$4:$E$2103,0,0,1),0))</f>
        <v>2</v>
      </c>
      <c r="I1571" s="53">
        <f t="array" ref="I1571">IF(B1571="","",IFERROR(XLOOKUP(B1571,DATA!$B$4:$B$2103,DATA!$F$4:$F$2103,0,0,1),0))</f>
        <v>117810</v>
      </c>
      <c r="J1571" s="53">
        <f t="shared" si="1"/>
        <v>235620</v>
      </c>
      <c r="K1571" s="52">
        <f t="array" ref="K1571">IF(B1571="","",IFERROR(XLOOKUP(B1571,DATA!$B$4:$B$2103,DATA!$N$4:$N$2103,0,0,1),0))</f>
        <v>2</v>
      </c>
      <c r="L1571" s="86">
        <f t="shared" si="2"/>
        <v>0.005479452055</v>
      </c>
      <c r="M1571" s="52">
        <f t="array" ref="M1571">IF(B1571="","",IFERROR(XLOOKUP(B1571,DATA!$B$4:$B$2103,DATA!$P$4:$P$2103,0,0,1),0))</f>
        <v>0</v>
      </c>
      <c r="N1571" s="52">
        <f t="shared" si="3"/>
        <v>0</v>
      </c>
      <c r="O1571" s="52">
        <f t="shared" si="4"/>
        <v>0</v>
      </c>
      <c r="P1571" s="52">
        <f t="shared" si="5"/>
        <v>365</v>
      </c>
      <c r="Q1571" s="52" t="str">
        <f t="shared" si="6"/>
        <v>EXCESO</v>
      </c>
      <c r="R1571" s="52" t="str">
        <f t="shared" si="7"/>
        <v>EVALUAR REDUCCION</v>
      </c>
      <c r="S1571" s="52">
        <f t="shared" si="8"/>
        <v>0</v>
      </c>
      <c r="T1571" s="53">
        <f t="shared" si="9"/>
        <v>0</v>
      </c>
      <c r="U1571" s="52" t="str">
        <f t="array" ref="U1571">IF(B1571="","",IFERROR(XLOOKUP(B1571,DATA!$B$4:$B$2103,DATA!$M$4:$M$2103,"",0,1),""))</f>
        <v>A</v>
      </c>
      <c r="V1571" s="52" t="str">
        <f t="array" ref="V1571">IF(B1571="","",IFERROR(XLOOKUP(B1571,DATA!$B$4:$B$2103,DATA!$X$4:$X$2103,"",0,1),""))</f>
        <v>SU01C0110</v>
      </c>
      <c r="W1571" s="52" t="str">
        <f t="array" ref="W1571">IF(B1571="","",IFERROR(XLOOKUP(B1571,DATA!$B$4:$B$2103,DATA!$H$4:$H$2103,"",0,1),""))</f>
        <v>ELECTRICIDAD</v>
      </c>
      <c r="X1571" s="52" t="str">
        <f t="shared" si="10"/>
        <v>2-ALTA</v>
      </c>
      <c r="Y1571" s="87" t="str">
        <f t="shared" si="11"/>
        <v/>
      </c>
      <c r="Z1571" s="52" t="str">
        <f t="shared" si="12"/>
        <v/>
      </c>
    </row>
    <row r="1572" ht="15.75" customHeight="1">
      <c r="B1572" s="47">
        <f>IF(DATA!B1572="","",DATA!B1572)</f>
        <v>80150031</v>
      </c>
      <c r="C1572" s="47">
        <f t="array" ref="C1572">IF(B1572="","",IFERROR(XLOOKUP(B1572,DATA!$B$4:$B$2103,DATA!$D$4:$D$2103,"",0,1),""))</f>
        <v>11273343</v>
      </c>
      <c r="D1572" s="47" t="str">
        <f t="array" ref="D1572">IF(B1572="","",IFERROR(XLOOKUP(B1572,DATA!$B$4:$B$2103,DATA!$C$4:$C$2103,"",0,1),""))</f>
        <v>CABLE VIDEO (30MTS) CÁMARA REVERSA</v>
      </c>
      <c r="E1572" s="47">
        <f t="array" ref="E1572">IF(B1572="","",IFERROR(XLOOKUP(B1572,DATA!$B$4:$B$2103,DATA!$W$4:$W$2103,"",0,1),""))</f>
        <v>901535375</v>
      </c>
      <c r="F1572" s="47" t="str">
        <f t="array" ref="F1572">IF(B1572="","",IFERROR(XLOOKUP(E1572,PROVEEDORES!$A$2:$A$200,PROVEEDORES!$B$2:$B$200,"NO ENCONTRADO",0,1),""))</f>
        <v>GLOBAL GREEN AMERICAS COLOMBIA SAS</v>
      </c>
      <c r="G1572" s="47" t="str">
        <f t="array" ref="G1572">IF(B1572="","",IFERROR(XLOOKUP(B1572,DATA!$B$4:$B$2103,DATA!$L$4:$L$2103,"",0,1),""))</f>
        <v>UND</v>
      </c>
      <c r="H1572" s="47">
        <f t="array" ref="H1572">IF(B1572="","",IFERROR(XLOOKUP(B1572,DATA!$B$4:$B$2103,DATA!$E$4:$E$2103,0,0,1),0))</f>
        <v>2</v>
      </c>
      <c r="I1572" s="48">
        <f t="array" ref="I1572">IF(B1572="","",IFERROR(XLOOKUP(B1572,DATA!$B$4:$B$2103,DATA!$F$4:$F$2103,0,0,1),0))</f>
        <v>100150.4</v>
      </c>
      <c r="J1572" s="48">
        <f t="shared" si="1"/>
        <v>200300.8</v>
      </c>
      <c r="K1572" s="47">
        <f t="array" ref="K1572">IF(B1572="","",IFERROR(XLOOKUP(B1572,DATA!$B$4:$B$2103,DATA!$N$4:$N$2103,0,0,1),0))</f>
        <v>49</v>
      </c>
      <c r="L1572" s="85">
        <f t="shared" si="2"/>
        <v>0.1342465753</v>
      </c>
      <c r="M1572" s="47">
        <f t="array" ref="M1572">IF(B1572="","",IFERROR(XLOOKUP(B1572,DATA!$B$4:$B$2103,DATA!$P$4:$P$2103,0,0,1),0))</f>
        <v>0</v>
      </c>
      <c r="N1572" s="47">
        <f t="shared" si="3"/>
        <v>0</v>
      </c>
      <c r="O1572" s="47">
        <f t="shared" si="4"/>
        <v>1</v>
      </c>
      <c r="P1572" s="47">
        <f t="shared" si="5"/>
        <v>15</v>
      </c>
      <c r="Q1572" s="47" t="str">
        <f t="shared" si="6"/>
        <v>PRECAUCION</v>
      </c>
      <c r="R1572" s="47" t="str">
        <f t="shared" si="7"/>
        <v>MONITOREAR 48H</v>
      </c>
      <c r="S1572" s="47">
        <f t="shared" si="8"/>
        <v>0</v>
      </c>
      <c r="T1572" s="48">
        <f t="shared" si="9"/>
        <v>0</v>
      </c>
      <c r="U1572" s="47" t="str">
        <f t="array" ref="U1572">IF(B1572="","",IFERROR(XLOOKUP(B1572,DATA!$B$4:$B$2103,DATA!$M$4:$M$2103,"",0,1),""))</f>
        <v>A</v>
      </c>
      <c r="V1572" s="47" t="str">
        <f t="array" ref="V1572">IF(B1572="","",IFERROR(XLOOKUP(B1572,DATA!$B$4:$B$2103,DATA!$X$4:$X$2103,"",0,1),""))</f>
        <v>SU01C0110</v>
      </c>
      <c r="W1572" s="47" t="str">
        <f t="array" ref="W1572">IF(B1572="","",IFERROR(XLOOKUP(B1572,DATA!$B$4:$B$2103,DATA!$H$4:$H$2103,"",0,1),""))</f>
        <v>ELECTRICIDAD</v>
      </c>
      <c r="X1572" s="47" t="str">
        <f t="shared" si="10"/>
        <v>2-ALTA</v>
      </c>
      <c r="Y1572" s="65" t="str">
        <f t="shared" si="11"/>
        <v/>
      </c>
      <c r="Z1572" s="47" t="str">
        <f t="shared" si="12"/>
        <v/>
      </c>
    </row>
    <row r="1573" ht="15.75" customHeight="1">
      <c r="B1573" s="52">
        <f>IF(DATA!B1573="","",DATA!B1573)</f>
        <v>80150032</v>
      </c>
      <c r="C1573" s="52">
        <f t="array" ref="C1573">IF(B1573="","",IFERROR(XLOOKUP(B1573,DATA!$B$4:$B$2103,DATA!$D$4:$D$2103,"",0,1),""))</f>
        <v>11194096</v>
      </c>
      <c r="D1573" s="52" t="str">
        <f t="array" ref="D1573">IF(B1573="","",IFERROR(XLOOKUP(B1573,DATA!$B$4:$B$2103,DATA!$C$4:$C$2103,"",0,1),""))</f>
        <v>CORAZA NEGRA 3/8"</v>
      </c>
      <c r="E1573" s="52">
        <f t="array" ref="E1573">IF(B1573="","",IFERROR(XLOOKUP(B1573,DATA!$B$4:$B$2103,DATA!$W$4:$W$2103,"",0,1),""))</f>
        <v>900449648</v>
      </c>
      <c r="F1573" s="52" t="str">
        <f t="array" ref="F1573">IF(B1573="","",IFERROR(XLOOKUP(E1573,PROVEEDORES!$A$2:$A$200,PROVEEDORES!$B$2:$B$200,"NO ENCONTRADO",0,1),""))</f>
        <v>SUMILOGISTICA S.A.S.</v>
      </c>
      <c r="G1573" s="52" t="str">
        <f t="array" ref="G1573">IF(B1573="","",IFERROR(XLOOKUP(B1573,DATA!$B$4:$B$2103,DATA!$L$4:$L$2103,"",0,1),""))</f>
        <v>M</v>
      </c>
      <c r="H1573" s="52">
        <f t="array" ref="H1573">IF(B1573="","",IFERROR(XLOOKUP(B1573,DATA!$B$4:$B$2103,DATA!$E$4:$E$2103,0,0,1),0))</f>
        <v>0</v>
      </c>
      <c r="I1573" s="53">
        <f t="array" ref="I1573">IF(B1573="","",IFERROR(XLOOKUP(B1573,DATA!$B$4:$B$2103,DATA!$F$4:$F$2103,0,0,1),0))</f>
        <v>0</v>
      </c>
      <c r="J1573" s="53">
        <f t="shared" si="1"/>
        <v>0</v>
      </c>
      <c r="K1573" s="52">
        <f t="array" ref="K1573">IF(B1573="","",IFERROR(XLOOKUP(B1573,DATA!$B$4:$B$2103,DATA!$N$4:$N$2103,0,0,1),0))</f>
        <v>0</v>
      </c>
      <c r="L1573" s="86">
        <f t="shared" si="2"/>
        <v>0</v>
      </c>
      <c r="M1573" s="52">
        <f t="array" ref="M1573">IF(B1573="","",IFERROR(XLOOKUP(B1573,DATA!$B$4:$B$2103,DATA!$P$4:$P$2103,0,0,1),0))</f>
        <v>0</v>
      </c>
      <c r="N1573" s="52">
        <f t="shared" si="3"/>
        <v>0</v>
      </c>
      <c r="O1573" s="52">
        <f t="shared" si="4"/>
        <v>0</v>
      </c>
      <c r="P1573" s="52" t="str">
        <f t="shared" si="5"/>
        <v/>
      </c>
      <c r="Q1573" s="52" t="str">
        <f t="shared" si="6"/>
        <v>CRITICO</v>
      </c>
      <c r="R1573" s="52" t="str">
        <f t="shared" si="7"/>
        <v>PEDIR INMEDIATAMENTE</v>
      </c>
      <c r="S1573" s="52">
        <f t="shared" si="8"/>
        <v>0</v>
      </c>
      <c r="T1573" s="53">
        <f t="shared" si="9"/>
        <v>0</v>
      </c>
      <c r="U1573" s="52" t="str">
        <f t="array" ref="U1573">IF(B1573="","",IFERROR(XLOOKUP(B1573,DATA!$B$4:$B$2103,DATA!$M$4:$M$2103,"",0,1),""))</f>
        <v>A</v>
      </c>
      <c r="V1573" s="52" t="str">
        <f t="array" ref="V1573">IF(B1573="","",IFERROR(XLOOKUP(B1573,DATA!$B$4:$B$2103,DATA!$X$4:$X$2103,"",0,1),""))</f>
        <v>A1</v>
      </c>
      <c r="W1573" s="52" t="str">
        <f t="array" ref="W1573">IF(B1573="","",IFERROR(XLOOKUP(B1573,DATA!$B$4:$B$2103,DATA!$H$4:$H$2103,"",0,1),""))</f>
        <v>ELECTRICIDAD</v>
      </c>
      <c r="X1573" s="52" t="str">
        <f t="shared" si="10"/>
        <v>1-MAXIMA</v>
      </c>
      <c r="Y1573" s="87" t="str">
        <f t="shared" si="11"/>
        <v/>
      </c>
      <c r="Z1573" s="52">
        <f t="shared" si="12"/>
        <v>80150032</v>
      </c>
    </row>
    <row r="1574" ht="15.75" customHeight="1">
      <c r="B1574" s="47">
        <f>IF(DATA!B1574="","",DATA!B1574)</f>
        <v>80150033</v>
      </c>
      <c r="C1574" s="47">
        <f t="array" ref="C1574">IF(B1574="","",IFERROR(XLOOKUP(B1574,DATA!$B$4:$B$2103,DATA!$D$4:$D$2103,"",0,1),""))</f>
        <v>10392350</v>
      </c>
      <c r="D1574" s="47" t="str">
        <f t="array" ref="D1574">IF(B1574="","",IFERROR(XLOOKUP(B1574,DATA!$B$4:$B$2103,DATA!$C$4:$C$2103,"",0,1),""))</f>
        <v>FARO DELANTERO LADO DERECHO</v>
      </c>
      <c r="E1574" s="47">
        <f t="array" ref="E1574">IF(B1574="","",IFERROR(XLOOKUP(B1574,DATA!$B$4:$B$2103,DATA!$W$4:$W$2103,"",0,1),""))</f>
        <v>900603232</v>
      </c>
      <c r="F1574" s="47" t="str">
        <f t="array" ref="F1574">IF(B1574="","",IFERROR(XLOOKUP(E1574,PROVEEDORES!$A$2:$A$200,PROVEEDORES!$B$2:$B$200,"NO ENCONTRADO",0,1),""))</f>
        <v>COMERCIALIZADORA DE AUTOPARTES E INDUSTRIAL UNIVERSAL SAS</v>
      </c>
      <c r="G1574" s="47" t="str">
        <f t="array" ref="G1574">IF(B1574="","",IFERROR(XLOOKUP(B1574,DATA!$B$4:$B$2103,DATA!$L$4:$L$2103,"",0,1),""))</f>
        <v>UND</v>
      </c>
      <c r="H1574" s="47">
        <f t="array" ref="H1574">IF(B1574="","",IFERROR(XLOOKUP(B1574,DATA!$B$4:$B$2103,DATA!$E$4:$E$2103,0,0,1),0))</f>
        <v>1</v>
      </c>
      <c r="I1574" s="48">
        <f t="array" ref="I1574">IF(B1574="","",IFERROR(XLOOKUP(B1574,DATA!$B$4:$B$2103,DATA!$F$4:$F$2103,0,0,1),0))</f>
        <v>1053150</v>
      </c>
      <c r="J1574" s="48">
        <f t="shared" si="1"/>
        <v>1053150</v>
      </c>
      <c r="K1574" s="47">
        <f t="array" ref="K1574">IF(B1574="","",IFERROR(XLOOKUP(B1574,DATA!$B$4:$B$2103,DATA!$N$4:$N$2103,0,0,1),0))</f>
        <v>32</v>
      </c>
      <c r="L1574" s="85">
        <f t="shared" si="2"/>
        <v>0.08767123288</v>
      </c>
      <c r="M1574" s="47">
        <f t="array" ref="M1574">IF(B1574="","",IFERROR(XLOOKUP(B1574,DATA!$B$4:$B$2103,DATA!$P$4:$P$2103,0,0,1),0))</f>
        <v>0</v>
      </c>
      <c r="N1574" s="47">
        <f t="shared" si="3"/>
        <v>0</v>
      </c>
      <c r="O1574" s="47">
        <f t="shared" si="4"/>
        <v>1</v>
      </c>
      <c r="P1574" s="47">
        <f t="shared" si="5"/>
        <v>11</v>
      </c>
      <c r="Q1574" s="47" t="str">
        <f t="shared" si="6"/>
        <v>REORDEN INMEDIATO</v>
      </c>
      <c r="R1574" s="47" t="str">
        <f t="shared" si="7"/>
        <v>GENERAR OC EN 24H</v>
      </c>
      <c r="S1574" s="47">
        <f t="shared" si="8"/>
        <v>0</v>
      </c>
      <c r="T1574" s="48">
        <f t="shared" si="9"/>
        <v>0</v>
      </c>
      <c r="U1574" s="47" t="str">
        <f t="array" ref="U1574">IF(B1574="","",IFERROR(XLOOKUP(B1574,DATA!$B$4:$B$2103,DATA!$M$4:$M$2103,"",0,1),""))</f>
        <v>A</v>
      </c>
      <c r="V1574" s="47" t="str">
        <f t="array" ref="V1574">IF(B1574="","",IFERROR(XLOOKUP(B1574,DATA!$B$4:$B$2103,DATA!$X$4:$X$2103,"",0,1),""))</f>
        <v>SU01D0109</v>
      </c>
      <c r="W1574" s="47" t="str">
        <f t="array" ref="W1574">IF(B1574="","",IFERROR(XLOOKUP(B1574,DATA!$B$4:$B$2103,DATA!$H$4:$H$2103,"",0,1),""))</f>
        <v>ELECTRICIDAD</v>
      </c>
      <c r="X1574" s="47" t="str">
        <f t="shared" si="10"/>
        <v>2-ALTA</v>
      </c>
      <c r="Y1574" s="65" t="str">
        <f t="shared" si="11"/>
        <v/>
      </c>
      <c r="Z1574" s="47" t="str">
        <f t="shared" si="12"/>
        <v/>
      </c>
    </row>
    <row r="1575" ht="15.75" customHeight="1">
      <c r="B1575" s="52">
        <f>IF(DATA!B1575="","",DATA!B1575)</f>
        <v>80150034</v>
      </c>
      <c r="C1575" s="52">
        <f t="array" ref="C1575">IF(B1575="","",IFERROR(XLOOKUP(B1575,DATA!$B$4:$B$2103,DATA!$D$4:$D$2103,"",0,1),""))</f>
        <v>10392375</v>
      </c>
      <c r="D1575" s="52" t="str">
        <f t="array" ref="D1575">IF(B1575="","",IFERROR(XLOOKUP(B1575,DATA!$B$4:$B$2103,DATA!$C$4:$C$2103,"",0,1),""))</f>
        <v>FARO DELANTERO LADO IZQUIERDO</v>
      </c>
      <c r="E1575" s="52">
        <f t="array" ref="E1575">IF(B1575="","",IFERROR(XLOOKUP(B1575,DATA!$B$4:$B$2103,DATA!$W$4:$W$2103,"",0,1),""))</f>
        <v>830092963</v>
      </c>
      <c r="F1575" s="52" t="str">
        <f t="array" ref="F1575">IF(B1575="","",IFERROR(XLOOKUP(E1575,PROVEEDORES!$A$2:$A$200,PROVEEDORES!$B$2:$B$200,"NO ENCONTRADO",0,1),""))</f>
        <v>SUPERPOLO S.A.S</v>
      </c>
      <c r="G1575" s="52" t="str">
        <f t="array" ref="G1575">IF(B1575="","",IFERROR(XLOOKUP(B1575,DATA!$B$4:$B$2103,DATA!$L$4:$L$2103,"",0,1),""))</f>
        <v>UND</v>
      </c>
      <c r="H1575" s="52">
        <f t="array" ref="H1575">IF(B1575="","",IFERROR(XLOOKUP(B1575,DATA!$B$4:$B$2103,DATA!$E$4:$E$2103,0,0,1),0))</f>
        <v>1</v>
      </c>
      <c r="I1575" s="53">
        <f t="array" ref="I1575">IF(B1575="","",IFERROR(XLOOKUP(B1575,DATA!$B$4:$B$2103,DATA!$F$4:$F$2103,0,0,1),0))</f>
        <v>1055019</v>
      </c>
      <c r="J1575" s="53">
        <f t="shared" si="1"/>
        <v>1055019</v>
      </c>
      <c r="K1575" s="52">
        <f t="array" ref="K1575">IF(B1575="","",IFERROR(XLOOKUP(B1575,DATA!$B$4:$B$2103,DATA!$N$4:$N$2103,0,0,1),0))</f>
        <v>22</v>
      </c>
      <c r="L1575" s="86">
        <f t="shared" si="2"/>
        <v>0.0602739726</v>
      </c>
      <c r="M1575" s="52">
        <f t="array" ref="M1575">IF(B1575="","",IFERROR(XLOOKUP(B1575,DATA!$B$4:$B$2103,DATA!$P$4:$P$2103,0,0,1),0))</f>
        <v>0</v>
      </c>
      <c r="N1575" s="52">
        <f t="shared" si="3"/>
        <v>0</v>
      </c>
      <c r="O1575" s="52">
        <f t="shared" si="4"/>
        <v>0</v>
      </c>
      <c r="P1575" s="52">
        <f t="shared" si="5"/>
        <v>17</v>
      </c>
      <c r="Q1575" s="52" t="str">
        <f t="shared" si="6"/>
        <v>OPTIMO</v>
      </c>
      <c r="R1575" s="52" t="str">
        <f t="shared" si="7"/>
        <v>NIVEL OPTIMO</v>
      </c>
      <c r="S1575" s="52">
        <f t="shared" si="8"/>
        <v>0</v>
      </c>
      <c r="T1575" s="53">
        <f t="shared" si="9"/>
        <v>0</v>
      </c>
      <c r="U1575" s="52" t="str">
        <f t="array" ref="U1575">IF(B1575="","",IFERROR(XLOOKUP(B1575,DATA!$B$4:$B$2103,DATA!$M$4:$M$2103,"",0,1),""))</f>
        <v>A</v>
      </c>
      <c r="V1575" s="52" t="str">
        <f t="array" ref="V1575">IF(B1575="","",IFERROR(XLOOKUP(B1575,DATA!$B$4:$B$2103,DATA!$X$4:$X$2103,"",0,1),""))</f>
        <v>SU01A0210</v>
      </c>
      <c r="W1575" s="52" t="str">
        <f t="array" ref="W1575">IF(B1575="","",IFERROR(XLOOKUP(B1575,DATA!$B$4:$B$2103,DATA!$H$4:$H$2103,"",0,1),""))</f>
        <v>CARROCERIA</v>
      </c>
      <c r="X1575" s="52" t="str">
        <f t="shared" si="10"/>
        <v>2-ALTA</v>
      </c>
      <c r="Y1575" s="87" t="str">
        <f t="shared" si="11"/>
        <v/>
      </c>
      <c r="Z1575" s="52" t="str">
        <f t="shared" si="12"/>
        <v/>
      </c>
    </row>
    <row r="1576" ht="15.75" customHeight="1">
      <c r="B1576" s="47">
        <f>IF(DATA!B1576="","",DATA!B1576)</f>
        <v>80150035</v>
      </c>
      <c r="C1576" s="47">
        <f t="array" ref="C1576">IF(B1576="","",IFERROR(XLOOKUP(B1576,DATA!$B$4:$B$2103,DATA!$D$4:$D$2103,"",0,1),""))</f>
        <v>10732586</v>
      </c>
      <c r="D1576" s="47" t="str">
        <f t="array" ref="D1576">IF(B1576="","",IFERROR(XLOOKUP(B1576,DATA!$B$4:$B$2103,DATA!$C$4:$C$2103,"",0,1),""))</f>
        <v>LAMPARA LUZ LED SANFONA</v>
      </c>
      <c r="E1576" s="47">
        <f t="array" ref="E1576">IF(B1576="","",IFERROR(XLOOKUP(B1576,DATA!$B$4:$B$2103,DATA!$W$4:$W$2103,"",0,1),""))</f>
        <v>900603232</v>
      </c>
      <c r="F1576" s="47" t="str">
        <f t="array" ref="F1576">IF(B1576="","",IFERROR(XLOOKUP(E1576,PROVEEDORES!$A$2:$A$200,PROVEEDORES!$B$2:$B$200,"NO ENCONTRADO",0,1),""))</f>
        <v>COMERCIALIZADORA DE AUTOPARTES E INDUSTRIAL UNIVERSAL SAS</v>
      </c>
      <c r="G1576" s="47" t="str">
        <f t="array" ref="G1576">IF(B1576="","",IFERROR(XLOOKUP(B1576,DATA!$B$4:$B$2103,DATA!$L$4:$L$2103,"",0,1),""))</f>
        <v>UND</v>
      </c>
      <c r="H1576" s="47">
        <f t="array" ref="H1576">IF(B1576="","",IFERROR(XLOOKUP(B1576,DATA!$B$4:$B$2103,DATA!$E$4:$E$2103,0,0,1),0))</f>
        <v>0</v>
      </c>
      <c r="I1576" s="48">
        <f t="array" ref="I1576">IF(B1576="","",IFERROR(XLOOKUP(B1576,DATA!$B$4:$B$2103,DATA!$F$4:$F$2103,0,0,1),0))</f>
        <v>283599.6</v>
      </c>
      <c r="J1576" s="48">
        <f t="shared" si="1"/>
        <v>0</v>
      </c>
      <c r="K1576" s="47">
        <f t="array" ref="K1576">IF(B1576="","",IFERROR(XLOOKUP(B1576,DATA!$B$4:$B$2103,DATA!$N$4:$N$2103,0,0,1),0))</f>
        <v>32</v>
      </c>
      <c r="L1576" s="85">
        <f t="shared" si="2"/>
        <v>0.08767123288</v>
      </c>
      <c r="M1576" s="47">
        <f t="array" ref="M1576">IF(B1576="","",IFERROR(XLOOKUP(B1576,DATA!$B$4:$B$2103,DATA!$P$4:$P$2103,0,0,1),0))</f>
        <v>0</v>
      </c>
      <c r="N1576" s="47">
        <f t="shared" si="3"/>
        <v>0</v>
      </c>
      <c r="O1576" s="47">
        <f t="shared" si="4"/>
        <v>1</v>
      </c>
      <c r="P1576" s="47">
        <f t="shared" si="5"/>
        <v>0</v>
      </c>
      <c r="Q1576" s="47" t="str">
        <f t="shared" si="6"/>
        <v>CRITICO</v>
      </c>
      <c r="R1576" s="47" t="str">
        <f t="shared" si="7"/>
        <v>PEDIR INMEDIATAMENTE</v>
      </c>
      <c r="S1576" s="47">
        <f t="shared" si="8"/>
        <v>1</v>
      </c>
      <c r="T1576" s="48">
        <f t="shared" si="9"/>
        <v>283599.6</v>
      </c>
      <c r="U1576" s="47" t="str">
        <f t="array" ref="U1576">IF(B1576="","",IFERROR(XLOOKUP(B1576,DATA!$B$4:$B$2103,DATA!$M$4:$M$2103,"",0,1),""))</f>
        <v>A</v>
      </c>
      <c r="V1576" s="47" t="str">
        <f t="array" ref="V1576">IF(B1576="","",IFERROR(XLOOKUP(B1576,DATA!$B$4:$B$2103,DATA!$X$4:$X$2103,"",0,1),""))</f>
        <v>SU01D0108</v>
      </c>
      <c r="W1576" s="47" t="str">
        <f t="array" ref="W1576">IF(B1576="","",IFERROR(XLOOKUP(B1576,DATA!$B$4:$B$2103,DATA!$H$4:$H$2103,"",0,1),""))</f>
        <v>ELECTRICIDAD</v>
      </c>
      <c r="X1576" s="47" t="str">
        <f t="shared" si="10"/>
        <v>1-MAXIMA</v>
      </c>
      <c r="Y1576" s="65">
        <f t="shared" si="11"/>
        <v>32.01576</v>
      </c>
      <c r="Z1576" s="47">
        <f t="shared" si="12"/>
        <v>80150035</v>
      </c>
    </row>
    <row r="1577" ht="15.75" customHeight="1">
      <c r="B1577" s="52">
        <f>IF(DATA!B1577="","",DATA!B1577)</f>
        <v>80150036</v>
      </c>
      <c r="C1577" s="52">
        <f t="array" ref="C1577">IF(B1577="","",IFERROR(XLOOKUP(B1577,DATA!$B$4:$B$2103,DATA!$D$4:$D$2103,"",0,1),""))</f>
        <v>10732983</v>
      </c>
      <c r="D1577" s="52" t="str">
        <f t="array" ref="D1577">IF(B1577="","",IFERROR(XLOOKUP(B1577,DATA!$B$4:$B$2103,DATA!$C$4:$C$2103,"",0,1),""))</f>
        <v>LUMINARIA DICROICA LED Ø65 MM COLOR BASE NEGRO</v>
      </c>
      <c r="E1577" s="52">
        <f t="array" ref="E1577">IF(B1577="","",IFERROR(XLOOKUP(B1577,DATA!$B$4:$B$2103,DATA!$W$4:$W$2103,"",0,1),""))</f>
        <v>830092963</v>
      </c>
      <c r="F1577" s="52" t="str">
        <f t="array" ref="F1577">IF(B1577="","",IFERROR(XLOOKUP(E1577,PROVEEDORES!$A$2:$A$200,PROVEEDORES!$B$2:$B$200,"NO ENCONTRADO",0,1),""))</f>
        <v>SUPERPOLO S.A.S</v>
      </c>
      <c r="G1577" s="52" t="str">
        <f t="array" ref="G1577">IF(B1577="","",IFERROR(XLOOKUP(B1577,DATA!$B$4:$B$2103,DATA!$L$4:$L$2103,"",0,1),""))</f>
        <v>UND</v>
      </c>
      <c r="H1577" s="52">
        <f t="array" ref="H1577">IF(B1577="","",IFERROR(XLOOKUP(B1577,DATA!$B$4:$B$2103,DATA!$E$4:$E$2103,0,0,1),0))</f>
        <v>3</v>
      </c>
      <c r="I1577" s="53">
        <f t="array" ref="I1577">IF(B1577="","",IFERROR(XLOOKUP(B1577,DATA!$B$4:$B$2103,DATA!$F$4:$F$2103,0,0,1),0))</f>
        <v>66773.89</v>
      </c>
      <c r="J1577" s="53">
        <f t="shared" si="1"/>
        <v>200321.67</v>
      </c>
      <c r="K1577" s="52">
        <f t="array" ref="K1577">IF(B1577="","",IFERROR(XLOOKUP(B1577,DATA!$B$4:$B$2103,DATA!$N$4:$N$2103,0,0,1),0))</f>
        <v>55</v>
      </c>
      <c r="L1577" s="86">
        <f t="shared" si="2"/>
        <v>0.1506849315</v>
      </c>
      <c r="M1577" s="52">
        <f t="array" ref="M1577">IF(B1577="","",IFERROR(XLOOKUP(B1577,DATA!$B$4:$B$2103,DATA!$P$4:$P$2103,0,0,1),0))</f>
        <v>0</v>
      </c>
      <c r="N1577" s="52">
        <f t="shared" si="3"/>
        <v>1</v>
      </c>
      <c r="O1577" s="52">
        <f t="shared" si="4"/>
        <v>2</v>
      </c>
      <c r="P1577" s="52">
        <f t="shared" si="5"/>
        <v>20</v>
      </c>
      <c r="Q1577" s="52" t="str">
        <f t="shared" si="6"/>
        <v>PRECAUCION</v>
      </c>
      <c r="R1577" s="52" t="str">
        <f t="shared" si="7"/>
        <v>MONITOREAR 48H</v>
      </c>
      <c r="S1577" s="52">
        <f t="shared" si="8"/>
        <v>0</v>
      </c>
      <c r="T1577" s="53">
        <f t="shared" si="9"/>
        <v>0</v>
      </c>
      <c r="U1577" s="52" t="str">
        <f t="array" ref="U1577">IF(B1577="","",IFERROR(XLOOKUP(B1577,DATA!$B$4:$B$2103,DATA!$M$4:$M$2103,"",0,1),""))</f>
        <v>A</v>
      </c>
      <c r="V1577" s="52" t="str">
        <f t="array" ref="V1577">IF(B1577="","",IFERROR(XLOOKUP(B1577,DATA!$B$4:$B$2103,DATA!$X$4:$X$2103,"",0,1),""))</f>
        <v>SU01D0106</v>
      </c>
      <c r="W1577" s="52" t="str">
        <f t="array" ref="W1577">IF(B1577="","",IFERROR(XLOOKUP(B1577,DATA!$B$4:$B$2103,DATA!$H$4:$H$2103,"",0,1),""))</f>
        <v>ELECTRICIDAD</v>
      </c>
      <c r="X1577" s="52" t="str">
        <f t="shared" si="10"/>
        <v>2-ALTA</v>
      </c>
      <c r="Y1577" s="87" t="str">
        <f t="shared" si="11"/>
        <v/>
      </c>
      <c r="Z1577" s="52" t="str">
        <f t="shared" si="12"/>
        <v/>
      </c>
    </row>
    <row r="1578" ht="15.75" customHeight="1">
      <c r="B1578" s="47">
        <f>IF(DATA!B1578="","",DATA!B1578)</f>
        <v>80150037</v>
      </c>
      <c r="C1578" s="47">
        <f t="array" ref="C1578">IF(B1578="","",IFERROR(XLOOKUP(B1578,DATA!$B$4:$B$2103,DATA!$D$4:$D$2103,"",0,1),""))</f>
        <v>10745004</v>
      </c>
      <c r="D1578" s="47" t="str">
        <f t="array" ref="D1578">IF(B1578="","",IFERROR(XLOOKUP(B1578,DATA!$B$4:$B$2103,DATA!$C$4:$C$2103,"",0,1),""))</f>
        <v>LUMINARIA DICROICA LED Ø85 MM COLOR BLANCO</v>
      </c>
      <c r="E1578" s="47">
        <f t="array" ref="E1578">IF(B1578="","",IFERROR(XLOOKUP(B1578,DATA!$B$4:$B$2103,DATA!$W$4:$W$2103,"",0,1),""))</f>
        <v>830092963</v>
      </c>
      <c r="F1578" s="47" t="str">
        <f t="array" ref="F1578">IF(B1578="","",IFERROR(XLOOKUP(E1578,PROVEEDORES!$A$2:$A$200,PROVEEDORES!$B$2:$B$200,"NO ENCONTRADO",0,1),""))</f>
        <v>SUPERPOLO S.A.S</v>
      </c>
      <c r="G1578" s="47" t="str">
        <f t="array" ref="G1578">IF(B1578="","",IFERROR(XLOOKUP(B1578,DATA!$B$4:$B$2103,DATA!$L$4:$L$2103,"",0,1),""))</f>
        <v>UND</v>
      </c>
      <c r="H1578" s="47">
        <f t="array" ref="H1578">IF(B1578="","",IFERROR(XLOOKUP(B1578,DATA!$B$4:$B$2103,DATA!$E$4:$E$2103,0,0,1),0))</f>
        <v>2</v>
      </c>
      <c r="I1578" s="48">
        <f t="array" ref="I1578">IF(B1578="","",IFERROR(XLOOKUP(B1578,DATA!$B$4:$B$2103,DATA!$F$4:$F$2103,0,0,1),0))</f>
        <v>78599.5</v>
      </c>
      <c r="J1578" s="48">
        <f t="shared" si="1"/>
        <v>157199</v>
      </c>
      <c r="K1578" s="47">
        <f t="array" ref="K1578">IF(B1578="","",IFERROR(XLOOKUP(B1578,DATA!$B$4:$B$2103,DATA!$N$4:$N$2103,0,0,1),0))</f>
        <v>54</v>
      </c>
      <c r="L1578" s="85">
        <f t="shared" si="2"/>
        <v>0.1479452055</v>
      </c>
      <c r="M1578" s="47">
        <f t="array" ref="M1578">IF(B1578="","",IFERROR(XLOOKUP(B1578,DATA!$B$4:$B$2103,DATA!$P$4:$P$2103,0,0,1),0))</f>
        <v>0</v>
      </c>
      <c r="N1578" s="47">
        <f t="shared" si="3"/>
        <v>1</v>
      </c>
      <c r="O1578" s="47">
        <f t="shared" si="4"/>
        <v>2</v>
      </c>
      <c r="P1578" s="47">
        <f t="shared" si="5"/>
        <v>14</v>
      </c>
      <c r="Q1578" s="47" t="str">
        <f t="shared" si="6"/>
        <v>REORDEN INMEDIATO</v>
      </c>
      <c r="R1578" s="47" t="str">
        <f t="shared" si="7"/>
        <v>GENERAR OC EN 24H</v>
      </c>
      <c r="S1578" s="47">
        <f t="shared" si="8"/>
        <v>0</v>
      </c>
      <c r="T1578" s="48">
        <f t="shared" si="9"/>
        <v>0</v>
      </c>
      <c r="U1578" s="47" t="str">
        <f t="array" ref="U1578">IF(B1578="","",IFERROR(XLOOKUP(B1578,DATA!$B$4:$B$2103,DATA!$M$4:$M$2103,"",0,1),""))</f>
        <v>A</v>
      </c>
      <c r="V1578" s="47" t="str">
        <f t="array" ref="V1578">IF(B1578="","",IFERROR(XLOOKUP(B1578,DATA!$B$4:$B$2103,DATA!$X$4:$X$2103,"",0,1),""))</f>
        <v>SU01D0106</v>
      </c>
      <c r="W1578" s="47" t="str">
        <f t="array" ref="W1578">IF(B1578="","",IFERROR(XLOOKUP(B1578,DATA!$B$4:$B$2103,DATA!$H$4:$H$2103,"",0,1),""))</f>
        <v>ELECTRICIDAD</v>
      </c>
      <c r="X1578" s="47" t="str">
        <f t="shared" si="10"/>
        <v>2-ALTA</v>
      </c>
      <c r="Y1578" s="65" t="str">
        <f t="shared" si="11"/>
        <v/>
      </c>
      <c r="Z1578" s="47" t="str">
        <f t="shared" si="12"/>
        <v/>
      </c>
    </row>
    <row r="1579" ht="15.75" customHeight="1">
      <c r="B1579" s="52">
        <f>IF(DATA!B1579="","",DATA!B1579)</f>
        <v>80150038</v>
      </c>
      <c r="C1579" s="52">
        <f t="array" ref="C1579">IF(B1579="","",IFERROR(XLOOKUP(B1579,DATA!$B$4:$B$2103,DATA!$D$4:$D$2103,"",0,1),""))</f>
        <v>10359912</v>
      </c>
      <c r="D1579" s="52" t="str">
        <f t="array" ref="D1579">IF(B1579="","",IFERROR(XLOOKUP(B1579,DATA!$B$4:$B$2103,DATA!$C$4:$C$2103,"",0,1),""))</f>
        <v>LUMINARIA CENTRAL ELECTRICA</v>
      </c>
      <c r="E1579" s="52">
        <f t="array" ref="E1579">IF(B1579="","",IFERROR(XLOOKUP(B1579,DATA!$B$4:$B$2103,DATA!$W$4:$W$2103,"",0,1),""))</f>
        <v>830092963</v>
      </c>
      <c r="F1579" s="52" t="str">
        <f t="array" ref="F1579">IF(B1579="","",IFERROR(XLOOKUP(E1579,PROVEEDORES!$A$2:$A$200,PROVEEDORES!$B$2:$B$200,"NO ENCONTRADO",0,1),""))</f>
        <v>SUPERPOLO S.A.S</v>
      </c>
      <c r="G1579" s="52" t="str">
        <f t="array" ref="G1579">IF(B1579="","",IFERROR(XLOOKUP(B1579,DATA!$B$4:$B$2103,DATA!$L$4:$L$2103,"",0,1),""))</f>
        <v>UND</v>
      </c>
      <c r="H1579" s="52">
        <f t="array" ref="H1579">IF(B1579="","",IFERROR(XLOOKUP(B1579,DATA!$B$4:$B$2103,DATA!$E$4:$E$2103,0,0,1),0))</f>
        <v>32</v>
      </c>
      <c r="I1579" s="53">
        <f t="array" ref="I1579">IF(B1579="","",IFERROR(XLOOKUP(B1579,DATA!$B$4:$B$2103,DATA!$F$4:$F$2103,0,0,1),0))</f>
        <v>37800.35</v>
      </c>
      <c r="J1579" s="53">
        <f t="shared" si="1"/>
        <v>1209611.2</v>
      </c>
      <c r="K1579" s="52">
        <f t="array" ref="K1579">IF(B1579="","",IFERROR(XLOOKUP(B1579,DATA!$B$4:$B$2103,DATA!$N$4:$N$2103,0,0,1),0))</f>
        <v>834</v>
      </c>
      <c r="L1579" s="86">
        <f t="shared" si="2"/>
        <v>2.284931507</v>
      </c>
      <c r="M1579" s="52">
        <f t="array" ref="M1579">IF(B1579="","",IFERROR(XLOOKUP(B1579,DATA!$B$4:$B$2103,DATA!$P$4:$P$2103,0,0,1),0))</f>
        <v>0</v>
      </c>
      <c r="N1579" s="52">
        <f t="shared" si="3"/>
        <v>8</v>
      </c>
      <c r="O1579" s="52">
        <f t="shared" si="4"/>
        <v>24</v>
      </c>
      <c r="P1579" s="52">
        <f t="shared" si="5"/>
        <v>14</v>
      </c>
      <c r="Q1579" s="52" t="str">
        <f t="shared" si="6"/>
        <v>PRECAUCION</v>
      </c>
      <c r="R1579" s="52" t="str">
        <f t="shared" si="7"/>
        <v>MONITOREAR 48H</v>
      </c>
      <c r="S1579" s="52">
        <f t="shared" si="8"/>
        <v>0</v>
      </c>
      <c r="T1579" s="53">
        <f t="shared" si="9"/>
        <v>0</v>
      </c>
      <c r="U1579" s="52" t="str">
        <f t="array" ref="U1579">IF(B1579="","",IFERROR(XLOOKUP(B1579,DATA!$B$4:$B$2103,DATA!$M$4:$M$2103,"",0,1),""))</f>
        <v>A</v>
      </c>
      <c r="V1579" s="52" t="str">
        <f t="array" ref="V1579">IF(B1579="","",IFERROR(XLOOKUP(B1579,DATA!$B$4:$B$2103,DATA!$X$4:$X$2103,"",0,1),""))</f>
        <v>SU01D0106</v>
      </c>
      <c r="W1579" s="52" t="str">
        <f t="array" ref="W1579">IF(B1579="","",IFERROR(XLOOKUP(B1579,DATA!$B$4:$B$2103,DATA!$H$4:$H$2103,"",0,1),""))</f>
        <v>ELECTRICIDAD</v>
      </c>
      <c r="X1579" s="52" t="str">
        <f t="shared" si="10"/>
        <v>2-ALTA</v>
      </c>
      <c r="Y1579" s="87" t="str">
        <f t="shared" si="11"/>
        <v/>
      </c>
      <c r="Z1579" s="52" t="str">
        <f t="shared" si="12"/>
        <v/>
      </c>
    </row>
    <row r="1580" ht="15.75" customHeight="1">
      <c r="B1580" s="47">
        <f>IF(DATA!B1580="","",DATA!B1580)</f>
        <v>80150039</v>
      </c>
      <c r="C1580" s="47">
        <f t="array" ref="C1580">IF(B1580="","",IFERROR(XLOOKUP(B1580,DATA!$B$4:$B$2103,DATA!$D$4:$D$2103,"",0,1),""))</f>
        <v>10664624</v>
      </c>
      <c r="D1580" s="47" t="str">
        <f t="array" ref="D1580">IF(B1580="","",IFERROR(XLOOKUP(B1580,DATA!$B$4:$B$2103,DATA!$C$4:$C$2103,"",0,1),""))</f>
        <v>LUZ LED LATERAL NARANJA</v>
      </c>
      <c r="E1580" s="47">
        <f t="array" ref="E1580">IF(B1580="","",IFERROR(XLOOKUP(B1580,DATA!$B$4:$B$2103,DATA!$W$4:$W$2103,"",0,1),""))</f>
        <v>900603232</v>
      </c>
      <c r="F1580" s="47" t="str">
        <f t="array" ref="F1580">IF(B1580="","",IFERROR(XLOOKUP(E1580,PROVEEDORES!$A$2:$A$200,PROVEEDORES!$B$2:$B$200,"NO ENCONTRADO",0,1),""))</f>
        <v>COMERCIALIZADORA DE AUTOPARTES E INDUSTRIAL UNIVERSAL SAS</v>
      </c>
      <c r="G1580" s="47" t="str">
        <f t="array" ref="G1580">IF(B1580="","",IFERROR(XLOOKUP(B1580,DATA!$B$4:$B$2103,DATA!$L$4:$L$2103,"",0,1),""))</f>
        <v>UND</v>
      </c>
      <c r="H1580" s="47">
        <f t="array" ref="H1580">IF(B1580="","",IFERROR(XLOOKUP(B1580,DATA!$B$4:$B$2103,DATA!$E$4:$E$2103,0,0,1),0))</f>
        <v>91</v>
      </c>
      <c r="I1580" s="48">
        <f t="array" ref="I1580">IF(B1580="","",IFERROR(XLOOKUP(B1580,DATA!$B$4:$B$2103,DATA!$F$4:$F$2103,0,0,1),0))</f>
        <v>20527.5</v>
      </c>
      <c r="J1580" s="48">
        <f t="shared" si="1"/>
        <v>1868002.5</v>
      </c>
      <c r="K1580" s="47">
        <f t="array" ref="K1580">IF(B1580="","",IFERROR(XLOOKUP(B1580,DATA!$B$4:$B$2103,DATA!$N$4:$N$2103,0,0,1),0))</f>
        <v>4835</v>
      </c>
      <c r="L1580" s="85">
        <f t="shared" si="2"/>
        <v>13.24657534</v>
      </c>
      <c r="M1580" s="47">
        <f t="array" ref="M1580">IF(B1580="","",IFERROR(XLOOKUP(B1580,DATA!$B$4:$B$2103,DATA!$P$4:$P$2103,0,0,1),0))</f>
        <v>0</v>
      </c>
      <c r="N1580" s="47">
        <f t="shared" si="3"/>
        <v>46</v>
      </c>
      <c r="O1580" s="47">
        <f t="shared" si="4"/>
        <v>139</v>
      </c>
      <c r="P1580" s="47">
        <f t="shared" si="5"/>
        <v>7</v>
      </c>
      <c r="Q1580" s="47" t="str">
        <f t="shared" si="6"/>
        <v>REORDEN INMEDIATO</v>
      </c>
      <c r="R1580" s="47" t="str">
        <f t="shared" si="7"/>
        <v>GENERAR OC EN 24H</v>
      </c>
      <c r="S1580" s="47">
        <f t="shared" si="8"/>
        <v>48</v>
      </c>
      <c r="T1580" s="48">
        <f t="shared" si="9"/>
        <v>985320</v>
      </c>
      <c r="U1580" s="47" t="str">
        <f t="array" ref="U1580">IF(B1580="","",IFERROR(XLOOKUP(B1580,DATA!$B$4:$B$2103,DATA!$M$4:$M$2103,"",0,1),""))</f>
        <v>A</v>
      </c>
      <c r="V1580" s="47" t="str">
        <f t="array" ref="V1580">IF(B1580="","",IFERROR(XLOOKUP(B1580,DATA!$B$4:$B$2103,DATA!$X$4:$X$2103,"",0,1),""))</f>
        <v>SU01D0102</v>
      </c>
      <c r="W1580" s="47" t="str">
        <f t="array" ref="W1580">IF(B1580="","",IFERROR(XLOOKUP(B1580,DATA!$B$4:$B$2103,DATA!$H$4:$H$2103,"",0,1),""))</f>
        <v>ELECTRICIDAD</v>
      </c>
      <c r="X1580" s="47" t="str">
        <f t="shared" si="10"/>
        <v>2-ALTA</v>
      </c>
      <c r="Y1580" s="65" t="str">
        <f t="shared" si="11"/>
        <v/>
      </c>
      <c r="Z1580" s="47" t="str">
        <f t="shared" si="12"/>
        <v/>
      </c>
    </row>
    <row r="1581" ht="15.75" customHeight="1">
      <c r="B1581" s="52">
        <f>IF(DATA!B1581="","",DATA!B1581)</f>
        <v>80150040</v>
      </c>
      <c r="C1581" s="52">
        <f t="array" ref="C1581">IF(B1581="","",IFERROR(XLOOKUP(B1581,DATA!$B$4:$B$2103,DATA!$D$4:$D$2103,"",0,1),""))</f>
        <v>10735841</v>
      </c>
      <c r="D1581" s="52" t="str">
        <f t="array" ref="D1581">IF(B1581="","",IFERROR(XLOOKUP(B1581,DATA!$B$4:$B$2103,DATA!$C$4:$C$2103,"",0,1),""))</f>
        <v>LUZ SEÑALIZACIÓN PUERTA COLOR AMARILLO</v>
      </c>
      <c r="E1581" s="52">
        <f t="array" ref="E1581">IF(B1581="","",IFERROR(XLOOKUP(B1581,DATA!$B$4:$B$2103,DATA!$W$4:$W$2103,"",0,1),""))</f>
        <v>830092963</v>
      </c>
      <c r="F1581" s="52" t="str">
        <f t="array" ref="F1581">IF(B1581="","",IFERROR(XLOOKUP(E1581,PROVEEDORES!$A$2:$A$200,PROVEEDORES!$B$2:$B$200,"NO ENCONTRADO",0,1),""))</f>
        <v>SUPERPOLO S.A.S</v>
      </c>
      <c r="G1581" s="52" t="str">
        <f t="array" ref="G1581">IF(B1581="","",IFERROR(XLOOKUP(B1581,DATA!$B$4:$B$2103,DATA!$L$4:$L$2103,"",0,1),""))</f>
        <v>UND</v>
      </c>
      <c r="H1581" s="52">
        <f t="array" ref="H1581">IF(B1581="","",IFERROR(XLOOKUP(B1581,DATA!$B$4:$B$2103,DATA!$E$4:$E$2103,0,0,1),0))</f>
        <v>5</v>
      </c>
      <c r="I1581" s="53">
        <f t="array" ref="I1581">IF(B1581="","",IFERROR(XLOOKUP(B1581,DATA!$B$4:$B$2103,DATA!$F$4:$F$2103,0,0,1),0))</f>
        <v>19536</v>
      </c>
      <c r="J1581" s="53">
        <f t="shared" si="1"/>
        <v>97680</v>
      </c>
      <c r="K1581" s="52">
        <f t="array" ref="K1581">IF(B1581="","",IFERROR(XLOOKUP(B1581,DATA!$B$4:$B$2103,DATA!$N$4:$N$2103,0,0,1),0))</f>
        <v>10</v>
      </c>
      <c r="L1581" s="86">
        <f t="shared" si="2"/>
        <v>0.02739726027</v>
      </c>
      <c r="M1581" s="52">
        <f t="array" ref="M1581">IF(B1581="","",IFERROR(XLOOKUP(B1581,DATA!$B$4:$B$2103,DATA!$P$4:$P$2103,0,0,1),0))</f>
        <v>0</v>
      </c>
      <c r="N1581" s="52">
        <f t="shared" si="3"/>
        <v>0</v>
      </c>
      <c r="O1581" s="52">
        <f t="shared" si="4"/>
        <v>0</v>
      </c>
      <c r="P1581" s="52">
        <f t="shared" si="5"/>
        <v>183</v>
      </c>
      <c r="Q1581" s="52" t="str">
        <f t="shared" si="6"/>
        <v>EXCESO</v>
      </c>
      <c r="R1581" s="52" t="str">
        <f t="shared" si="7"/>
        <v>EVALUAR REDUCCION</v>
      </c>
      <c r="S1581" s="52">
        <f t="shared" si="8"/>
        <v>0</v>
      </c>
      <c r="T1581" s="53">
        <f t="shared" si="9"/>
        <v>0</v>
      </c>
      <c r="U1581" s="52" t="str">
        <f t="array" ref="U1581">IF(B1581="","",IFERROR(XLOOKUP(B1581,DATA!$B$4:$B$2103,DATA!$M$4:$M$2103,"",0,1),""))</f>
        <v>A</v>
      </c>
      <c r="V1581" s="52" t="str">
        <f t="array" ref="V1581">IF(B1581="","",IFERROR(XLOOKUP(B1581,DATA!$B$4:$B$2103,DATA!$X$4:$X$2103,"",0,1),""))</f>
        <v>SU01B0109</v>
      </c>
      <c r="W1581" s="52" t="str">
        <f t="array" ref="W1581">IF(B1581="","",IFERROR(XLOOKUP(B1581,DATA!$B$4:$B$2103,DATA!$H$4:$H$2103,"",0,1),""))</f>
        <v>ELECTRICIDAD</v>
      </c>
      <c r="X1581" s="52" t="str">
        <f t="shared" si="10"/>
        <v>2-ALTA</v>
      </c>
      <c r="Y1581" s="87" t="str">
        <f t="shared" si="11"/>
        <v/>
      </c>
      <c r="Z1581" s="52" t="str">
        <f t="shared" si="12"/>
        <v/>
      </c>
    </row>
    <row r="1582" ht="15.75" customHeight="1">
      <c r="B1582" s="47">
        <f>IF(DATA!B1582="","",DATA!B1582)</f>
        <v>80150041</v>
      </c>
      <c r="C1582" s="47">
        <f t="array" ref="C1582">IF(B1582="","",IFERROR(XLOOKUP(B1582,DATA!$B$4:$B$2103,DATA!$D$4:$D$2103,"",0,1),""))</f>
        <v>10745743</v>
      </c>
      <c r="D1582" s="47" t="str">
        <f t="array" ref="D1582">IF(B1582="","",IFERROR(XLOOKUP(B1582,DATA!$B$4:$B$2103,DATA!$C$4:$C$2103,"",0,1),""))</f>
        <v>LUZ TRASERA COLOR AMBAR</v>
      </c>
      <c r="E1582" s="47">
        <f t="array" ref="E1582">IF(B1582="","",IFERROR(XLOOKUP(B1582,DATA!$B$4:$B$2103,DATA!$W$4:$W$2103,"",0,1),""))</f>
        <v>830092963</v>
      </c>
      <c r="F1582" s="47" t="str">
        <f t="array" ref="F1582">IF(B1582="","",IFERROR(XLOOKUP(E1582,PROVEEDORES!$A$2:$A$200,PROVEEDORES!$B$2:$B$200,"NO ENCONTRADO",0,1),""))</f>
        <v>SUPERPOLO S.A.S</v>
      </c>
      <c r="G1582" s="47" t="str">
        <f t="array" ref="G1582">IF(B1582="","",IFERROR(XLOOKUP(B1582,DATA!$B$4:$B$2103,DATA!$L$4:$L$2103,"",0,1),""))</f>
        <v>UND</v>
      </c>
      <c r="H1582" s="47">
        <f t="array" ref="H1582">IF(B1582="","",IFERROR(XLOOKUP(B1582,DATA!$B$4:$B$2103,DATA!$E$4:$E$2103,0,0,1),0))</f>
        <v>26</v>
      </c>
      <c r="I1582" s="48">
        <f t="array" ref="I1582">IF(B1582="","",IFERROR(XLOOKUP(B1582,DATA!$B$4:$B$2103,DATA!$F$4:$F$2103,0,0,1),0))</f>
        <v>102303.6</v>
      </c>
      <c r="J1582" s="48">
        <f t="shared" si="1"/>
        <v>2659893.6</v>
      </c>
      <c r="K1582" s="47">
        <f t="array" ref="K1582">IF(B1582="","",IFERROR(XLOOKUP(B1582,DATA!$B$4:$B$2103,DATA!$N$4:$N$2103,0,0,1),0))</f>
        <v>20</v>
      </c>
      <c r="L1582" s="85">
        <f t="shared" si="2"/>
        <v>0.05479452055</v>
      </c>
      <c r="M1582" s="47">
        <f t="array" ref="M1582">IF(B1582="","",IFERROR(XLOOKUP(B1582,DATA!$B$4:$B$2103,DATA!$P$4:$P$2103,0,0,1),0))</f>
        <v>0</v>
      </c>
      <c r="N1582" s="47">
        <f t="shared" si="3"/>
        <v>0</v>
      </c>
      <c r="O1582" s="47">
        <f t="shared" si="4"/>
        <v>0</v>
      </c>
      <c r="P1582" s="47">
        <f t="shared" si="5"/>
        <v>475</v>
      </c>
      <c r="Q1582" s="47" t="str">
        <f t="shared" si="6"/>
        <v>EXCESO</v>
      </c>
      <c r="R1582" s="47" t="str">
        <f t="shared" si="7"/>
        <v>EVALUAR REDUCCION</v>
      </c>
      <c r="S1582" s="47">
        <f t="shared" si="8"/>
        <v>0</v>
      </c>
      <c r="T1582" s="48">
        <f t="shared" si="9"/>
        <v>0</v>
      </c>
      <c r="U1582" s="47" t="str">
        <f t="array" ref="U1582">IF(B1582="","",IFERROR(XLOOKUP(B1582,DATA!$B$4:$B$2103,DATA!$M$4:$M$2103,"",0,1),""))</f>
        <v>A</v>
      </c>
      <c r="V1582" s="47" t="str">
        <f t="array" ref="V1582">IF(B1582="","",IFERROR(XLOOKUP(B1582,DATA!$B$4:$B$2103,DATA!$X$4:$X$2103,"",0,1),""))</f>
        <v>SU01B0108</v>
      </c>
      <c r="W1582" s="47" t="str">
        <f t="array" ref="W1582">IF(B1582="","",IFERROR(XLOOKUP(B1582,DATA!$B$4:$B$2103,DATA!$H$4:$H$2103,"",0,1),""))</f>
        <v>ELECTRICIDAD</v>
      </c>
      <c r="X1582" s="47" t="str">
        <f t="shared" si="10"/>
        <v>2-ALTA</v>
      </c>
      <c r="Y1582" s="65" t="str">
        <f t="shared" si="11"/>
        <v/>
      </c>
      <c r="Z1582" s="47" t="str">
        <f t="shared" si="12"/>
        <v/>
      </c>
    </row>
    <row r="1583" ht="15.75" customHeight="1">
      <c r="B1583" s="52">
        <f>IF(DATA!B1583="","",DATA!B1583)</f>
        <v>80150042</v>
      </c>
      <c r="C1583" s="52">
        <f t="array" ref="C1583">IF(B1583="","",IFERROR(XLOOKUP(B1583,DATA!$B$4:$B$2103,DATA!$D$4:$D$2103,"",0,1),""))</f>
        <v>10745741</v>
      </c>
      <c r="D1583" s="52" t="str">
        <f t="array" ref="D1583">IF(B1583="","",IFERROR(XLOOKUP(B1583,DATA!$B$4:$B$2103,DATA!$C$4:$C$2103,"",0,1),""))</f>
        <v>LUZ TRASERA LADO SUPERIOR DERECHO COLOR ROJO</v>
      </c>
      <c r="E1583" s="52">
        <f t="array" ref="E1583">IF(B1583="","",IFERROR(XLOOKUP(B1583,DATA!$B$4:$B$2103,DATA!$W$4:$W$2103,"",0,1),""))</f>
        <v>830092963</v>
      </c>
      <c r="F1583" s="52" t="str">
        <f t="array" ref="F1583">IF(B1583="","",IFERROR(XLOOKUP(E1583,PROVEEDORES!$A$2:$A$200,PROVEEDORES!$B$2:$B$200,"NO ENCONTRADO",0,1),""))</f>
        <v>SUPERPOLO S.A.S</v>
      </c>
      <c r="G1583" s="52" t="str">
        <f t="array" ref="G1583">IF(B1583="","",IFERROR(XLOOKUP(B1583,DATA!$B$4:$B$2103,DATA!$L$4:$L$2103,"",0,1),""))</f>
        <v>UND</v>
      </c>
      <c r="H1583" s="52">
        <f t="array" ref="H1583">IF(B1583="","",IFERROR(XLOOKUP(B1583,DATA!$B$4:$B$2103,DATA!$E$4:$E$2103,0,0,1),0))</f>
        <v>0</v>
      </c>
      <c r="I1583" s="53">
        <f t="array" ref="I1583">IF(B1583="","",IFERROR(XLOOKUP(B1583,DATA!$B$4:$B$2103,DATA!$F$4:$F$2103,0,0,1),0))</f>
        <v>173499.6</v>
      </c>
      <c r="J1583" s="53">
        <f t="shared" si="1"/>
        <v>0</v>
      </c>
      <c r="K1583" s="52">
        <f t="array" ref="K1583">IF(B1583="","",IFERROR(XLOOKUP(B1583,DATA!$B$4:$B$2103,DATA!$N$4:$N$2103,0,0,1),0))</f>
        <v>34</v>
      </c>
      <c r="L1583" s="86">
        <f t="shared" si="2"/>
        <v>0.09315068493</v>
      </c>
      <c r="M1583" s="52">
        <f t="array" ref="M1583">IF(B1583="","",IFERROR(XLOOKUP(B1583,DATA!$B$4:$B$2103,DATA!$P$4:$P$2103,0,0,1),0))</f>
        <v>0</v>
      </c>
      <c r="N1583" s="52">
        <f t="shared" si="3"/>
        <v>0</v>
      </c>
      <c r="O1583" s="52">
        <f t="shared" si="4"/>
        <v>1</v>
      </c>
      <c r="P1583" s="52">
        <f t="shared" si="5"/>
        <v>0</v>
      </c>
      <c r="Q1583" s="52" t="str">
        <f t="shared" si="6"/>
        <v>CRITICO</v>
      </c>
      <c r="R1583" s="52" t="str">
        <f t="shared" si="7"/>
        <v>PEDIR INMEDIATAMENTE</v>
      </c>
      <c r="S1583" s="52">
        <f t="shared" si="8"/>
        <v>1</v>
      </c>
      <c r="T1583" s="53">
        <f t="shared" si="9"/>
        <v>173499.6</v>
      </c>
      <c r="U1583" s="52" t="str">
        <f t="array" ref="U1583">IF(B1583="","",IFERROR(XLOOKUP(B1583,DATA!$B$4:$B$2103,DATA!$M$4:$M$2103,"",0,1),""))</f>
        <v>A</v>
      </c>
      <c r="V1583" s="52" t="str">
        <f t="array" ref="V1583">IF(B1583="","",IFERROR(XLOOKUP(B1583,DATA!$B$4:$B$2103,DATA!$X$4:$X$2103,"",0,1),""))</f>
        <v>SU01D0107</v>
      </c>
      <c r="W1583" s="52" t="str">
        <f t="array" ref="W1583">IF(B1583="","",IFERROR(XLOOKUP(B1583,DATA!$B$4:$B$2103,DATA!$H$4:$H$2103,"",0,1),""))</f>
        <v>ELECTRICIDAD</v>
      </c>
      <c r="X1583" s="52" t="str">
        <f t="shared" si="10"/>
        <v>1-MAXIMA</v>
      </c>
      <c r="Y1583" s="87">
        <f t="shared" si="11"/>
        <v>34.01583</v>
      </c>
      <c r="Z1583" s="52">
        <f t="shared" si="12"/>
        <v>80150042</v>
      </c>
    </row>
    <row r="1584" ht="15.75" customHeight="1">
      <c r="B1584" s="47">
        <f>IF(DATA!B1584="","",DATA!B1584)</f>
        <v>80150043</v>
      </c>
      <c r="C1584" s="47">
        <f t="array" ref="C1584">IF(B1584="","",IFERROR(XLOOKUP(B1584,DATA!$B$4:$B$2103,DATA!$D$4:$D$2103,"",0,1),""))</f>
        <v>10745742</v>
      </c>
      <c r="D1584" s="47" t="str">
        <f t="array" ref="D1584">IF(B1584="","",IFERROR(XLOOKUP(B1584,DATA!$B$4:$B$2103,DATA!$C$4:$C$2103,"",0,1),""))</f>
        <v>LUZ TRASERA LADO SUPERIOR IZQUIERDO COLOR ROJO</v>
      </c>
      <c r="E1584" s="47">
        <f t="array" ref="E1584">IF(B1584="","",IFERROR(XLOOKUP(B1584,DATA!$B$4:$B$2103,DATA!$W$4:$W$2103,"",0,1),""))</f>
        <v>830092963</v>
      </c>
      <c r="F1584" s="47" t="str">
        <f t="array" ref="F1584">IF(B1584="","",IFERROR(XLOOKUP(E1584,PROVEEDORES!$A$2:$A$200,PROVEEDORES!$B$2:$B$200,"NO ENCONTRADO",0,1),""))</f>
        <v>SUPERPOLO S.A.S</v>
      </c>
      <c r="G1584" s="47" t="str">
        <f t="array" ref="G1584">IF(B1584="","",IFERROR(XLOOKUP(B1584,DATA!$B$4:$B$2103,DATA!$L$4:$L$2103,"",0,1),""))</f>
        <v>UND</v>
      </c>
      <c r="H1584" s="47">
        <f t="array" ref="H1584">IF(B1584="","",IFERROR(XLOOKUP(B1584,DATA!$B$4:$B$2103,DATA!$E$4:$E$2103,0,0,1),0))</f>
        <v>2</v>
      </c>
      <c r="I1584" s="48">
        <f t="array" ref="I1584">IF(B1584="","",IFERROR(XLOOKUP(B1584,DATA!$B$4:$B$2103,DATA!$F$4:$F$2103,0,0,1),0))</f>
        <v>167566.6</v>
      </c>
      <c r="J1584" s="48">
        <f t="shared" si="1"/>
        <v>335133.2</v>
      </c>
      <c r="K1584" s="47">
        <f t="array" ref="K1584">IF(B1584="","",IFERROR(XLOOKUP(B1584,DATA!$B$4:$B$2103,DATA!$N$4:$N$2103,0,0,1),0))</f>
        <v>31</v>
      </c>
      <c r="L1584" s="85">
        <f t="shared" si="2"/>
        <v>0.08493150685</v>
      </c>
      <c r="M1584" s="47">
        <f t="array" ref="M1584">IF(B1584="","",IFERROR(XLOOKUP(B1584,DATA!$B$4:$B$2103,DATA!$P$4:$P$2103,0,0,1),0))</f>
        <v>0</v>
      </c>
      <c r="N1584" s="47">
        <f t="shared" si="3"/>
        <v>0</v>
      </c>
      <c r="O1584" s="47">
        <f t="shared" si="4"/>
        <v>1</v>
      </c>
      <c r="P1584" s="47">
        <f t="shared" si="5"/>
        <v>24</v>
      </c>
      <c r="Q1584" s="47" t="str">
        <f t="shared" si="6"/>
        <v>PRECAUCION</v>
      </c>
      <c r="R1584" s="47" t="str">
        <f t="shared" si="7"/>
        <v>MONITOREAR 48H</v>
      </c>
      <c r="S1584" s="47">
        <f t="shared" si="8"/>
        <v>0</v>
      </c>
      <c r="T1584" s="48">
        <f t="shared" si="9"/>
        <v>0</v>
      </c>
      <c r="U1584" s="47" t="str">
        <f t="array" ref="U1584">IF(B1584="","",IFERROR(XLOOKUP(B1584,DATA!$B$4:$B$2103,DATA!$M$4:$M$2103,"",0,1),""))</f>
        <v>A</v>
      </c>
      <c r="V1584" s="47" t="str">
        <f t="array" ref="V1584">IF(B1584="","",IFERROR(XLOOKUP(B1584,DATA!$B$4:$B$2103,DATA!$X$4:$X$2103,"",0,1),""))</f>
        <v>SU01D0107</v>
      </c>
      <c r="W1584" s="47" t="str">
        <f t="array" ref="W1584">IF(B1584="","",IFERROR(XLOOKUP(B1584,DATA!$B$4:$B$2103,DATA!$H$4:$H$2103,"",0,1),""))</f>
        <v>ELECTRICIDAD</v>
      </c>
      <c r="X1584" s="47" t="str">
        <f t="shared" si="10"/>
        <v>2-ALTA</v>
      </c>
      <c r="Y1584" s="65" t="str">
        <f t="shared" si="11"/>
        <v/>
      </c>
      <c r="Z1584" s="47" t="str">
        <f t="shared" si="12"/>
        <v/>
      </c>
    </row>
    <row r="1585" ht="15.75" customHeight="1">
      <c r="B1585" s="52">
        <f>IF(DATA!B1585="","",DATA!B1585)</f>
        <v>80150044</v>
      </c>
      <c r="C1585" s="52">
        <f t="array" ref="C1585">IF(B1585="","",IFERROR(XLOOKUP(B1585,DATA!$B$4:$B$2103,DATA!$D$4:$D$2103,"",0,1),""))</f>
        <v>10989504</v>
      </c>
      <c r="D1585" s="52" t="str">
        <f t="array" ref="D1585">IF(B1585="","",IFERROR(XLOOKUP(B1585,DATA!$B$4:$B$2103,DATA!$C$4:$C$2103,"",0,1),""))</f>
        <v>LUZ TRASERA REDONDA COLOR CRISTAL</v>
      </c>
      <c r="E1585" s="52">
        <f t="array" ref="E1585">IF(B1585="","",IFERROR(XLOOKUP(B1585,DATA!$B$4:$B$2103,DATA!$W$4:$W$2103,"",0,1),""))</f>
        <v>900603232</v>
      </c>
      <c r="F1585" s="52" t="str">
        <f t="array" ref="F1585">IF(B1585="","",IFERROR(XLOOKUP(E1585,PROVEEDORES!$A$2:$A$200,PROVEEDORES!$B$2:$B$200,"NO ENCONTRADO",0,1),""))</f>
        <v>COMERCIALIZADORA DE AUTOPARTES E INDUSTRIAL UNIVERSAL SAS</v>
      </c>
      <c r="G1585" s="52" t="str">
        <f t="array" ref="G1585">IF(B1585="","",IFERROR(XLOOKUP(B1585,DATA!$B$4:$B$2103,DATA!$L$4:$L$2103,"",0,1),""))</f>
        <v>UND</v>
      </c>
      <c r="H1585" s="52">
        <f t="array" ref="H1585">IF(B1585="","",IFERROR(XLOOKUP(B1585,DATA!$B$4:$B$2103,DATA!$E$4:$E$2103,0,0,1),0))</f>
        <v>2</v>
      </c>
      <c r="I1585" s="53">
        <f t="array" ref="I1585">IF(B1585="","",IFERROR(XLOOKUP(B1585,DATA!$B$4:$B$2103,DATA!$F$4:$F$2103,0,0,1),0))</f>
        <v>62951</v>
      </c>
      <c r="J1585" s="53">
        <f t="shared" si="1"/>
        <v>125902</v>
      </c>
      <c r="K1585" s="52">
        <f t="array" ref="K1585">IF(B1585="","",IFERROR(XLOOKUP(B1585,DATA!$B$4:$B$2103,DATA!$N$4:$N$2103,0,0,1),0))</f>
        <v>115</v>
      </c>
      <c r="L1585" s="86">
        <f t="shared" si="2"/>
        <v>0.3150684932</v>
      </c>
      <c r="M1585" s="52">
        <f t="array" ref="M1585">IF(B1585="","",IFERROR(XLOOKUP(B1585,DATA!$B$4:$B$2103,DATA!$P$4:$P$2103,0,0,1),0))</f>
        <v>0</v>
      </c>
      <c r="N1585" s="52">
        <f t="shared" si="3"/>
        <v>1</v>
      </c>
      <c r="O1585" s="52">
        <f t="shared" si="4"/>
        <v>3</v>
      </c>
      <c r="P1585" s="52">
        <f t="shared" si="5"/>
        <v>6</v>
      </c>
      <c r="Q1585" s="52" t="str">
        <f t="shared" si="6"/>
        <v>REORDEN INMEDIATO</v>
      </c>
      <c r="R1585" s="52" t="str">
        <f t="shared" si="7"/>
        <v>GENERAR OC EN 24H</v>
      </c>
      <c r="S1585" s="52">
        <f t="shared" si="8"/>
        <v>1</v>
      </c>
      <c r="T1585" s="53">
        <f t="shared" si="9"/>
        <v>62951</v>
      </c>
      <c r="U1585" s="52" t="str">
        <f t="array" ref="U1585">IF(B1585="","",IFERROR(XLOOKUP(B1585,DATA!$B$4:$B$2103,DATA!$M$4:$M$2103,"",0,1),""))</f>
        <v>A</v>
      </c>
      <c r="V1585" s="52" t="str">
        <f t="array" ref="V1585">IF(B1585="","",IFERROR(XLOOKUP(B1585,DATA!$B$4:$B$2103,DATA!$X$4:$X$2103,"",0,1),""))</f>
        <v>SU01D0106</v>
      </c>
      <c r="W1585" s="52" t="str">
        <f t="array" ref="W1585">IF(B1585="","",IFERROR(XLOOKUP(B1585,DATA!$B$4:$B$2103,DATA!$H$4:$H$2103,"",0,1),""))</f>
        <v>ELECTRICIDAD</v>
      </c>
      <c r="X1585" s="52" t="str">
        <f t="shared" si="10"/>
        <v>2-ALTA</v>
      </c>
      <c r="Y1585" s="87" t="str">
        <f t="shared" si="11"/>
        <v/>
      </c>
      <c r="Z1585" s="52" t="str">
        <f t="shared" si="12"/>
        <v/>
      </c>
    </row>
    <row r="1586" ht="15.75" customHeight="1">
      <c r="B1586" s="47">
        <f>IF(DATA!B1586="","",DATA!B1586)</f>
        <v>80150045</v>
      </c>
      <c r="C1586" s="47">
        <f t="array" ref="C1586">IF(B1586="","",IFERROR(XLOOKUP(B1586,DATA!$B$4:$B$2103,DATA!$D$4:$D$2103,"",0,1),""))</f>
        <v>10732320</v>
      </c>
      <c r="D1586" s="47" t="str">
        <f t="array" ref="D1586">IF(B1586="","",IFERROR(XLOOKUP(B1586,DATA!$B$4:$B$2103,DATA!$C$4:$C$2103,"",0,1),""))</f>
        <v>LUZ ESCALERA Y PORTA PLACA</v>
      </c>
      <c r="E1586" s="47">
        <f t="array" ref="E1586">IF(B1586="","",IFERROR(XLOOKUP(B1586,DATA!$B$4:$B$2103,DATA!$W$4:$W$2103,"",0,1),""))</f>
        <v>900603232</v>
      </c>
      <c r="F1586" s="47" t="str">
        <f t="array" ref="F1586">IF(B1586="","",IFERROR(XLOOKUP(E1586,PROVEEDORES!$A$2:$A$200,PROVEEDORES!$B$2:$B$200,"NO ENCONTRADO",0,1),""))</f>
        <v>COMERCIALIZADORA DE AUTOPARTES E INDUSTRIAL UNIVERSAL SAS</v>
      </c>
      <c r="G1586" s="47" t="str">
        <f t="array" ref="G1586">IF(B1586="","",IFERROR(XLOOKUP(B1586,DATA!$B$4:$B$2103,DATA!$L$4:$L$2103,"",0,1),""))</f>
        <v>UND</v>
      </c>
      <c r="H1586" s="47">
        <f t="array" ref="H1586">IF(B1586="","",IFERROR(XLOOKUP(B1586,DATA!$B$4:$B$2103,DATA!$E$4:$E$2103,0,0,1),0))</f>
        <v>4</v>
      </c>
      <c r="I1586" s="48">
        <f t="array" ref="I1586">IF(B1586="","",IFERROR(XLOOKUP(B1586,DATA!$B$4:$B$2103,DATA!$F$4:$F$2103,0,0,1),0))</f>
        <v>14280</v>
      </c>
      <c r="J1586" s="48">
        <f t="shared" si="1"/>
        <v>57120</v>
      </c>
      <c r="K1586" s="47">
        <f t="array" ref="K1586">IF(B1586="","",IFERROR(XLOOKUP(B1586,DATA!$B$4:$B$2103,DATA!$N$4:$N$2103,0,0,1),0))</f>
        <v>149</v>
      </c>
      <c r="L1586" s="85">
        <f t="shared" si="2"/>
        <v>0.4082191781</v>
      </c>
      <c r="M1586" s="47">
        <f t="array" ref="M1586">IF(B1586="","",IFERROR(XLOOKUP(B1586,DATA!$B$4:$B$2103,DATA!$P$4:$P$2103,0,0,1),0))</f>
        <v>0</v>
      </c>
      <c r="N1586" s="47">
        <f t="shared" si="3"/>
        <v>1</v>
      </c>
      <c r="O1586" s="47">
        <f t="shared" si="4"/>
        <v>4</v>
      </c>
      <c r="P1586" s="47">
        <f t="shared" si="5"/>
        <v>10</v>
      </c>
      <c r="Q1586" s="47" t="str">
        <f t="shared" si="6"/>
        <v>REORDEN INMEDIATO</v>
      </c>
      <c r="R1586" s="47" t="str">
        <f t="shared" si="7"/>
        <v>GENERAR OC EN 24H</v>
      </c>
      <c r="S1586" s="47">
        <f t="shared" si="8"/>
        <v>0</v>
      </c>
      <c r="T1586" s="48">
        <f t="shared" si="9"/>
        <v>0</v>
      </c>
      <c r="U1586" s="47" t="str">
        <f t="array" ref="U1586">IF(B1586="","",IFERROR(XLOOKUP(B1586,DATA!$B$4:$B$2103,DATA!$M$4:$M$2103,"",0,1),""))</f>
        <v>A</v>
      </c>
      <c r="V1586" s="47" t="str">
        <f t="array" ref="V1586">IF(B1586="","",IFERROR(XLOOKUP(B1586,DATA!$B$4:$B$2103,DATA!$X$4:$X$2103,"",0,1),""))</f>
        <v>SU01D0106</v>
      </c>
      <c r="W1586" s="47" t="str">
        <f t="array" ref="W1586">IF(B1586="","",IFERROR(XLOOKUP(B1586,DATA!$B$4:$B$2103,DATA!$H$4:$H$2103,"",0,1),""))</f>
        <v>ELECTRICIDAD</v>
      </c>
      <c r="X1586" s="47" t="str">
        <f t="shared" si="10"/>
        <v>2-ALTA</v>
      </c>
      <c r="Y1586" s="65" t="str">
        <f t="shared" si="11"/>
        <v/>
      </c>
      <c r="Z1586" s="47" t="str">
        <f t="shared" si="12"/>
        <v/>
      </c>
    </row>
    <row r="1587" ht="15.75" customHeight="1">
      <c r="B1587" s="52">
        <f>IF(DATA!B1587="","",DATA!B1587)</f>
        <v>80150046</v>
      </c>
      <c r="C1587" s="52">
        <f t="array" ref="C1587">IF(B1587="","",IFERROR(XLOOKUP(B1587,DATA!$B$4:$B$2103,DATA!$D$4:$D$2103,"",0,1),""))</f>
        <v>10334496</v>
      </c>
      <c r="D1587" s="52" t="str">
        <f t="array" ref="D1587">IF(B1587="","",IFERROR(XLOOKUP(B1587,DATA!$B$4:$B$2103,DATA!$C$4:$C$2103,"",0,1),""))</f>
        <v>LUZ COCUYO TRASERA ROJO</v>
      </c>
      <c r="E1587" s="52">
        <f t="array" ref="E1587">IF(B1587="","",IFERROR(XLOOKUP(B1587,DATA!$B$4:$B$2103,DATA!$W$4:$W$2103,"",0,1),""))</f>
        <v>900603232</v>
      </c>
      <c r="F1587" s="52" t="str">
        <f t="array" ref="F1587">IF(B1587="","",IFERROR(XLOOKUP(E1587,PROVEEDORES!$A$2:$A$200,PROVEEDORES!$B$2:$B$200,"NO ENCONTRADO",0,1),""))</f>
        <v>COMERCIALIZADORA DE AUTOPARTES E INDUSTRIAL UNIVERSAL SAS</v>
      </c>
      <c r="G1587" s="52" t="str">
        <f t="array" ref="G1587">IF(B1587="","",IFERROR(XLOOKUP(B1587,DATA!$B$4:$B$2103,DATA!$L$4:$L$2103,"",0,1),""))</f>
        <v>UND</v>
      </c>
      <c r="H1587" s="52">
        <f t="array" ref="H1587">IF(B1587="","",IFERROR(XLOOKUP(B1587,DATA!$B$4:$B$2103,DATA!$E$4:$E$2103,0,0,1),0))</f>
        <v>2</v>
      </c>
      <c r="I1587" s="53">
        <f t="array" ref="I1587">IF(B1587="","",IFERROR(XLOOKUP(B1587,DATA!$B$4:$B$2103,DATA!$F$4:$F$2103,0,0,1),0))</f>
        <v>45199.77</v>
      </c>
      <c r="J1587" s="53">
        <f t="shared" si="1"/>
        <v>90399.54</v>
      </c>
      <c r="K1587" s="52">
        <f t="array" ref="K1587">IF(B1587="","",IFERROR(XLOOKUP(B1587,DATA!$B$4:$B$2103,DATA!$N$4:$N$2103,0,0,1),0))</f>
        <v>72</v>
      </c>
      <c r="L1587" s="86">
        <f t="shared" si="2"/>
        <v>0.197260274</v>
      </c>
      <c r="M1587" s="52">
        <f t="array" ref="M1587">IF(B1587="","",IFERROR(XLOOKUP(B1587,DATA!$B$4:$B$2103,DATA!$P$4:$P$2103,0,0,1),0))</f>
        <v>0</v>
      </c>
      <c r="N1587" s="52">
        <f t="shared" si="3"/>
        <v>1</v>
      </c>
      <c r="O1587" s="52">
        <f t="shared" si="4"/>
        <v>2</v>
      </c>
      <c r="P1587" s="52">
        <f t="shared" si="5"/>
        <v>10</v>
      </c>
      <c r="Q1587" s="52" t="str">
        <f t="shared" si="6"/>
        <v>REORDEN INMEDIATO</v>
      </c>
      <c r="R1587" s="52" t="str">
        <f t="shared" si="7"/>
        <v>GENERAR OC EN 24H</v>
      </c>
      <c r="S1587" s="52">
        <f t="shared" si="8"/>
        <v>0</v>
      </c>
      <c r="T1587" s="53">
        <f t="shared" si="9"/>
        <v>0</v>
      </c>
      <c r="U1587" s="52" t="str">
        <f t="array" ref="U1587">IF(B1587="","",IFERROR(XLOOKUP(B1587,DATA!$B$4:$B$2103,DATA!$M$4:$M$2103,"",0,1),""))</f>
        <v>A</v>
      </c>
      <c r="V1587" s="52" t="str">
        <f t="array" ref="V1587">IF(B1587="","",IFERROR(XLOOKUP(B1587,DATA!$B$4:$B$2103,DATA!$X$4:$X$2103,"",0,1),""))</f>
        <v>SU01D0107</v>
      </c>
      <c r="W1587" s="52" t="str">
        <f t="array" ref="W1587">IF(B1587="","",IFERROR(XLOOKUP(B1587,DATA!$B$4:$B$2103,DATA!$H$4:$H$2103,"",0,1),""))</f>
        <v>ELECTRICIDAD</v>
      </c>
      <c r="X1587" s="52" t="str">
        <f t="shared" si="10"/>
        <v>2-ALTA</v>
      </c>
      <c r="Y1587" s="87" t="str">
        <f t="shared" si="11"/>
        <v/>
      </c>
      <c r="Z1587" s="52" t="str">
        <f t="shared" si="12"/>
        <v/>
      </c>
    </row>
    <row r="1588" ht="15.75" customHeight="1">
      <c r="B1588" s="47">
        <f>IF(DATA!B1588="","",DATA!B1588)</f>
        <v>80150047</v>
      </c>
      <c r="C1588" s="47">
        <f t="array" ref="C1588">IF(B1588="","",IFERROR(XLOOKUP(B1588,DATA!$B$4:$B$2103,DATA!$D$4:$D$2103,"",0,1),""))</f>
        <v>10008604</v>
      </c>
      <c r="D1588" s="47" t="str">
        <f t="array" ref="D1588">IF(B1588="","",IFERROR(XLOOKUP(B1588,DATA!$B$4:$B$2103,DATA!$C$4:$C$2103,"",0,1),""))</f>
        <v>LUZ CUCUYO DELANTERO BLANCO</v>
      </c>
      <c r="E1588" s="47">
        <f t="array" ref="E1588">IF(B1588="","",IFERROR(XLOOKUP(B1588,DATA!$B$4:$B$2103,DATA!$W$4:$W$2103,"",0,1),""))</f>
        <v>900603232</v>
      </c>
      <c r="F1588" s="47" t="str">
        <f t="array" ref="F1588">IF(B1588="","",IFERROR(XLOOKUP(E1588,PROVEEDORES!$A$2:$A$200,PROVEEDORES!$B$2:$B$200,"NO ENCONTRADO",0,1),""))</f>
        <v>COMERCIALIZADORA DE AUTOPARTES E INDUSTRIAL UNIVERSAL SAS</v>
      </c>
      <c r="G1588" s="47" t="str">
        <f t="array" ref="G1588">IF(B1588="","",IFERROR(XLOOKUP(B1588,DATA!$B$4:$B$2103,DATA!$L$4:$L$2103,"",0,1),""))</f>
        <v>UND</v>
      </c>
      <c r="H1588" s="47">
        <f t="array" ref="H1588">IF(B1588="","",IFERROR(XLOOKUP(B1588,DATA!$B$4:$B$2103,DATA!$E$4:$E$2103,0,0,1),0))</f>
        <v>7</v>
      </c>
      <c r="I1588" s="48">
        <f t="array" ref="I1588">IF(B1588="","",IFERROR(XLOOKUP(B1588,DATA!$B$4:$B$2103,DATA!$F$4:$F$2103,0,0,1),0))</f>
        <v>53550</v>
      </c>
      <c r="J1588" s="48">
        <f t="shared" si="1"/>
        <v>374850</v>
      </c>
      <c r="K1588" s="47">
        <f t="array" ref="K1588">IF(B1588="","",IFERROR(XLOOKUP(B1588,DATA!$B$4:$B$2103,DATA!$N$4:$N$2103,0,0,1),0))</f>
        <v>747</v>
      </c>
      <c r="L1588" s="85">
        <f t="shared" si="2"/>
        <v>2.046575342</v>
      </c>
      <c r="M1588" s="47">
        <f t="array" ref="M1588">IF(B1588="","",IFERROR(XLOOKUP(B1588,DATA!$B$4:$B$2103,DATA!$P$4:$P$2103,0,0,1),0))</f>
        <v>0</v>
      </c>
      <c r="N1588" s="47">
        <f t="shared" si="3"/>
        <v>7</v>
      </c>
      <c r="O1588" s="47">
        <f t="shared" si="4"/>
        <v>21</v>
      </c>
      <c r="P1588" s="47">
        <f t="shared" si="5"/>
        <v>3</v>
      </c>
      <c r="Q1588" s="47" t="str">
        <f t="shared" si="6"/>
        <v>REORDEN INMEDIATO</v>
      </c>
      <c r="R1588" s="47" t="str">
        <f t="shared" si="7"/>
        <v>GENERAR OC EN 24H</v>
      </c>
      <c r="S1588" s="47">
        <f t="shared" si="8"/>
        <v>14</v>
      </c>
      <c r="T1588" s="48">
        <f t="shared" si="9"/>
        <v>749700</v>
      </c>
      <c r="U1588" s="47" t="str">
        <f t="array" ref="U1588">IF(B1588="","",IFERROR(XLOOKUP(B1588,DATA!$B$4:$B$2103,DATA!$M$4:$M$2103,"",0,1),""))</f>
        <v>A</v>
      </c>
      <c r="V1588" s="47" t="str">
        <f t="array" ref="V1588">IF(B1588="","",IFERROR(XLOOKUP(B1588,DATA!$B$4:$B$2103,DATA!$X$4:$X$2103,"",0,1),""))</f>
        <v>SU01D0102</v>
      </c>
      <c r="W1588" s="47" t="str">
        <f t="array" ref="W1588">IF(B1588="","",IFERROR(XLOOKUP(B1588,DATA!$B$4:$B$2103,DATA!$H$4:$H$2103,"",0,1),""))</f>
        <v>ELECTRICIDAD</v>
      </c>
      <c r="X1588" s="47" t="str">
        <f t="shared" si="10"/>
        <v>2-ALTA</v>
      </c>
      <c r="Y1588" s="65" t="str">
        <f t="shared" si="11"/>
        <v/>
      </c>
      <c r="Z1588" s="47" t="str">
        <f t="shared" si="12"/>
        <v/>
      </c>
    </row>
    <row r="1589" ht="15.75" customHeight="1">
      <c r="B1589" s="52">
        <f>IF(DATA!B1589="","",DATA!B1589)</f>
        <v>80150048</v>
      </c>
      <c r="C1589" s="52">
        <f t="array" ref="C1589">IF(B1589="","",IFERROR(XLOOKUP(B1589,DATA!$B$4:$B$2103,DATA!$D$4:$D$2103,"",0,1),""))</f>
        <v>10671635</v>
      </c>
      <c r="D1589" s="52" t="str">
        <f t="array" ref="D1589">IF(B1589="","",IFERROR(XLOOKUP(B1589,DATA!$B$4:$B$2103,DATA!$C$4:$C$2103,"",0,1),""))</f>
        <v>LUZ LATERAL DELIMITADORA</v>
      </c>
      <c r="E1589" s="52">
        <f t="array" ref="E1589">IF(B1589="","",IFERROR(XLOOKUP(B1589,DATA!$B$4:$B$2103,DATA!$W$4:$W$2103,"",0,1),""))</f>
        <v>900340506</v>
      </c>
      <c r="F1589" s="52" t="str">
        <f t="array" ref="F1589">IF(B1589="","",IFERROR(XLOOKUP(E1589,PROVEEDORES!$A$2:$A$200,PROVEEDORES!$B$2:$B$200,"NO ENCONTRADO",0,1),""))</f>
        <v>UNIVERSAL DE PARTES Y REPUESTOS SAS</v>
      </c>
      <c r="G1589" s="52" t="str">
        <f t="array" ref="G1589">IF(B1589="","",IFERROR(XLOOKUP(B1589,DATA!$B$4:$B$2103,DATA!$L$4:$L$2103,"",0,1),""))</f>
        <v>UND</v>
      </c>
      <c r="H1589" s="52">
        <f t="array" ref="H1589">IF(B1589="","",IFERROR(XLOOKUP(B1589,DATA!$B$4:$B$2103,DATA!$E$4:$E$2103,0,0,1),0))</f>
        <v>45</v>
      </c>
      <c r="I1589" s="53">
        <f t="array" ref="I1589">IF(B1589="","",IFERROR(XLOOKUP(B1589,DATA!$B$4:$B$2103,DATA!$F$4:$F$2103,0,0,1),0))</f>
        <v>26775</v>
      </c>
      <c r="J1589" s="53">
        <f t="shared" si="1"/>
        <v>1204875</v>
      </c>
      <c r="K1589" s="52">
        <f t="array" ref="K1589">IF(B1589="","",IFERROR(XLOOKUP(B1589,DATA!$B$4:$B$2103,DATA!$N$4:$N$2103,0,0,1),0))</f>
        <v>976</v>
      </c>
      <c r="L1589" s="86">
        <f t="shared" si="2"/>
        <v>2.673972603</v>
      </c>
      <c r="M1589" s="52">
        <f t="array" ref="M1589">IF(B1589="","",IFERROR(XLOOKUP(B1589,DATA!$B$4:$B$2103,DATA!$P$4:$P$2103,0,0,1),0))</f>
        <v>0</v>
      </c>
      <c r="N1589" s="52">
        <f t="shared" si="3"/>
        <v>9</v>
      </c>
      <c r="O1589" s="52">
        <f t="shared" si="4"/>
        <v>28</v>
      </c>
      <c r="P1589" s="52">
        <f t="shared" si="5"/>
        <v>17</v>
      </c>
      <c r="Q1589" s="52" t="str">
        <f t="shared" si="6"/>
        <v>PRECAUCION</v>
      </c>
      <c r="R1589" s="52" t="str">
        <f t="shared" si="7"/>
        <v>MONITOREAR 48H</v>
      </c>
      <c r="S1589" s="52">
        <f t="shared" si="8"/>
        <v>0</v>
      </c>
      <c r="T1589" s="53">
        <f t="shared" si="9"/>
        <v>0</v>
      </c>
      <c r="U1589" s="52" t="str">
        <f t="array" ref="U1589">IF(B1589="","",IFERROR(XLOOKUP(B1589,DATA!$B$4:$B$2103,DATA!$M$4:$M$2103,"",0,1),""))</f>
        <v>A</v>
      </c>
      <c r="V1589" s="52" t="str">
        <f t="array" ref="V1589">IF(B1589="","",IFERROR(XLOOKUP(B1589,DATA!$B$4:$B$2103,DATA!$X$4:$X$2103,"",0,1),""))</f>
        <v>SU01D0101</v>
      </c>
      <c r="W1589" s="52" t="str">
        <f t="array" ref="W1589">IF(B1589="","",IFERROR(XLOOKUP(B1589,DATA!$B$4:$B$2103,DATA!$H$4:$H$2103,"",0,1),""))</f>
        <v>ELECTRICIDAD</v>
      </c>
      <c r="X1589" s="52" t="str">
        <f t="shared" si="10"/>
        <v>2-ALTA</v>
      </c>
      <c r="Y1589" s="87" t="str">
        <f t="shared" si="11"/>
        <v/>
      </c>
      <c r="Z1589" s="52" t="str">
        <f t="shared" si="12"/>
        <v/>
      </c>
    </row>
    <row r="1590" ht="15.75" customHeight="1">
      <c r="B1590" s="47">
        <f>IF(DATA!B1590="","",DATA!B1590)</f>
        <v>80150049</v>
      </c>
      <c r="C1590" s="47">
        <f t="array" ref="C1590">IF(B1590="","",IFERROR(XLOOKUP(B1590,DATA!$B$4:$B$2103,DATA!$D$4:$D$2103,"",0,1),""))</f>
        <v>10732259</v>
      </c>
      <c r="D1590" s="47" t="str">
        <f t="array" ref="D1590">IF(B1590="","",IFERROR(XLOOKUP(B1590,DATA!$B$4:$B$2103,DATA!$C$4:$C$2103,"",0,1),""))</f>
        <v>LUZ SEÑALIZACION PUERTA COLOR ROJO</v>
      </c>
      <c r="E1590" s="47">
        <f t="array" ref="E1590">IF(B1590="","",IFERROR(XLOOKUP(B1590,DATA!$B$4:$B$2103,DATA!$W$4:$W$2103,"",0,1),""))</f>
        <v>830092963</v>
      </c>
      <c r="F1590" s="47" t="str">
        <f t="array" ref="F1590">IF(B1590="","",IFERROR(XLOOKUP(E1590,PROVEEDORES!$A$2:$A$200,PROVEEDORES!$B$2:$B$200,"NO ENCONTRADO",0,1),""))</f>
        <v>SUPERPOLO S.A.S</v>
      </c>
      <c r="G1590" s="47" t="str">
        <f t="array" ref="G1590">IF(B1590="","",IFERROR(XLOOKUP(B1590,DATA!$B$4:$B$2103,DATA!$L$4:$L$2103,"",0,1),""))</f>
        <v>UND</v>
      </c>
      <c r="H1590" s="47">
        <f t="array" ref="H1590">IF(B1590="","",IFERROR(XLOOKUP(B1590,DATA!$B$4:$B$2103,DATA!$E$4:$E$2103,0,0,1),0))</f>
        <v>2</v>
      </c>
      <c r="I1590" s="48">
        <f t="array" ref="I1590">IF(B1590="","",IFERROR(XLOOKUP(B1590,DATA!$B$4:$B$2103,DATA!$F$4:$F$2103,0,0,1),0))</f>
        <v>24811.2</v>
      </c>
      <c r="J1590" s="48">
        <f t="shared" si="1"/>
        <v>49622.4</v>
      </c>
      <c r="K1590" s="47">
        <f t="array" ref="K1590">IF(B1590="","",IFERROR(XLOOKUP(B1590,DATA!$B$4:$B$2103,DATA!$N$4:$N$2103,0,0,1),0))</f>
        <v>37</v>
      </c>
      <c r="L1590" s="85">
        <f t="shared" si="2"/>
        <v>0.101369863</v>
      </c>
      <c r="M1590" s="47">
        <f t="array" ref="M1590">IF(B1590="","",IFERROR(XLOOKUP(B1590,DATA!$B$4:$B$2103,DATA!$P$4:$P$2103,0,0,1),0))</f>
        <v>0</v>
      </c>
      <c r="N1590" s="47">
        <f t="shared" si="3"/>
        <v>0</v>
      </c>
      <c r="O1590" s="47">
        <f t="shared" si="4"/>
        <v>1</v>
      </c>
      <c r="P1590" s="47">
        <f t="shared" si="5"/>
        <v>20</v>
      </c>
      <c r="Q1590" s="47" t="str">
        <f t="shared" si="6"/>
        <v>PRECAUCION</v>
      </c>
      <c r="R1590" s="47" t="str">
        <f t="shared" si="7"/>
        <v>MONITOREAR 48H</v>
      </c>
      <c r="S1590" s="47">
        <f t="shared" si="8"/>
        <v>0</v>
      </c>
      <c r="T1590" s="48">
        <f t="shared" si="9"/>
        <v>0</v>
      </c>
      <c r="U1590" s="47" t="str">
        <f t="array" ref="U1590">IF(B1590="","",IFERROR(XLOOKUP(B1590,DATA!$B$4:$B$2103,DATA!$M$4:$M$2103,"",0,1),""))</f>
        <v>A</v>
      </c>
      <c r="V1590" s="47" t="str">
        <f t="array" ref="V1590">IF(B1590="","",IFERROR(XLOOKUP(B1590,DATA!$B$4:$B$2103,DATA!$X$4:$X$2103,"",0,1),""))</f>
        <v>SU01D0106</v>
      </c>
      <c r="W1590" s="47" t="str">
        <f t="array" ref="W1590">IF(B1590="","",IFERROR(XLOOKUP(B1590,DATA!$B$4:$B$2103,DATA!$H$4:$H$2103,"",0,1),""))</f>
        <v>CARROCERIA</v>
      </c>
      <c r="X1590" s="47" t="str">
        <f t="shared" si="10"/>
        <v>2-ALTA</v>
      </c>
      <c r="Y1590" s="65" t="str">
        <f t="shared" si="11"/>
        <v/>
      </c>
      <c r="Z1590" s="47" t="str">
        <f t="shared" si="12"/>
        <v/>
      </c>
    </row>
    <row r="1591" ht="15.75" customHeight="1">
      <c r="B1591" s="52">
        <f>IF(DATA!B1591="","",DATA!B1591)</f>
        <v>80150050</v>
      </c>
      <c r="C1591" s="52">
        <f t="array" ref="C1591">IF(B1591="","",IFERROR(XLOOKUP(B1591,DATA!$B$4:$B$2103,DATA!$D$4:$D$2103,"",0,1),""))</f>
        <v>11372498</v>
      </c>
      <c r="D1591" s="52" t="str">
        <f t="array" ref="D1591">IF(B1591="","",IFERROR(XLOOKUP(B1591,DATA!$B$4:$B$2103,DATA!$C$4:$C$2103,"",0,1),""))</f>
        <v>MODULO K17 MULTIPLEX</v>
      </c>
      <c r="E1591" s="52">
        <f t="array" ref="E1591">IF(B1591="","",IFERROR(XLOOKUP(B1591,DATA!$B$4:$B$2103,DATA!$W$4:$W$2103,"",0,1),""))</f>
        <v>830092963</v>
      </c>
      <c r="F1591" s="52" t="str">
        <f t="array" ref="F1591">IF(B1591="","",IFERROR(XLOOKUP(E1591,PROVEEDORES!$A$2:$A$200,PROVEEDORES!$B$2:$B$200,"NO ENCONTRADO",0,1),""))</f>
        <v>SUPERPOLO S.A.S</v>
      </c>
      <c r="G1591" s="52" t="str">
        <f t="array" ref="G1591">IF(B1591="","",IFERROR(XLOOKUP(B1591,DATA!$B$4:$B$2103,DATA!$L$4:$L$2103,"",0,1),""))</f>
        <v>UND</v>
      </c>
      <c r="H1591" s="52">
        <f t="array" ref="H1591">IF(B1591="","",IFERROR(XLOOKUP(B1591,DATA!$B$4:$B$2103,DATA!$E$4:$E$2103,0,0,1),0))</f>
        <v>0</v>
      </c>
      <c r="I1591" s="53">
        <f t="array" ref="I1591">IF(B1591="","",IFERROR(XLOOKUP(B1591,DATA!$B$4:$B$2103,DATA!$F$4:$F$2103,0,0,1),0))</f>
        <v>1011314</v>
      </c>
      <c r="J1591" s="53">
        <f t="shared" si="1"/>
        <v>0</v>
      </c>
      <c r="K1591" s="52">
        <f t="array" ref="K1591">IF(B1591="","",IFERROR(XLOOKUP(B1591,DATA!$B$4:$B$2103,DATA!$N$4:$N$2103,0,0,1),0))</f>
        <v>3</v>
      </c>
      <c r="L1591" s="86">
        <f t="shared" si="2"/>
        <v>0.008219178082</v>
      </c>
      <c r="M1591" s="52">
        <f t="array" ref="M1591">IF(B1591="","",IFERROR(XLOOKUP(B1591,DATA!$B$4:$B$2103,DATA!$P$4:$P$2103,0,0,1),0))</f>
        <v>0</v>
      </c>
      <c r="N1591" s="52">
        <f t="shared" si="3"/>
        <v>0</v>
      </c>
      <c r="O1591" s="52">
        <f t="shared" si="4"/>
        <v>0</v>
      </c>
      <c r="P1591" s="52">
        <f t="shared" si="5"/>
        <v>0</v>
      </c>
      <c r="Q1591" s="52" t="str">
        <f t="shared" si="6"/>
        <v>CRITICO</v>
      </c>
      <c r="R1591" s="52" t="str">
        <f t="shared" si="7"/>
        <v>PEDIR INMEDIATAMENTE</v>
      </c>
      <c r="S1591" s="52">
        <f t="shared" si="8"/>
        <v>0</v>
      </c>
      <c r="T1591" s="53">
        <f t="shared" si="9"/>
        <v>0</v>
      </c>
      <c r="U1591" s="52" t="str">
        <f t="array" ref="U1591">IF(B1591="","",IFERROR(XLOOKUP(B1591,DATA!$B$4:$B$2103,DATA!$M$4:$M$2103,"",0,1),""))</f>
        <v>A</v>
      </c>
      <c r="V1591" s="52" t="str">
        <f t="array" ref="V1591">IF(B1591="","",IFERROR(XLOOKUP(B1591,DATA!$B$4:$B$2103,DATA!$X$4:$X$2103,"",0,1),""))</f>
        <v>SU01C0110</v>
      </c>
      <c r="W1591" s="52" t="str">
        <f t="array" ref="W1591">IF(B1591="","",IFERROR(XLOOKUP(B1591,DATA!$B$4:$B$2103,DATA!$H$4:$H$2103,"",0,1),""))</f>
        <v>ELECTRICIDAD</v>
      </c>
      <c r="X1591" s="52" t="str">
        <f t="shared" si="10"/>
        <v>1-MAXIMA</v>
      </c>
      <c r="Y1591" s="87">
        <f t="shared" si="11"/>
        <v>3.01591</v>
      </c>
      <c r="Z1591" s="52">
        <f t="shared" si="12"/>
        <v>80150050</v>
      </c>
    </row>
    <row r="1592" ht="15.75" customHeight="1">
      <c r="B1592" s="47" t="str">
        <f>IF(DATA!B1592="","",DATA!B1592)</f>
        <v>80150050-R</v>
      </c>
      <c r="C1592" s="47">
        <f t="array" ref="C1592">IF(B1592="","",IFERROR(XLOOKUP(B1592,DATA!$B$4:$B$2103,DATA!$D$4:$D$2103,"",0,1),""))</f>
        <v>11372498</v>
      </c>
      <c r="D1592" s="47" t="str">
        <f t="array" ref="D1592">IF(B1592="","",IFERROR(XLOOKUP(B1592,DATA!$B$4:$B$2103,DATA!$C$4:$C$2103,"",0,1),""))</f>
        <v>MODULO K17 MULTIPLEX</v>
      </c>
      <c r="E1592" s="47">
        <f t="array" ref="E1592">IF(B1592="","",IFERROR(XLOOKUP(B1592,DATA!$B$4:$B$2103,DATA!$W$4:$W$2103,"",0,1),""))</f>
        <v>901563039</v>
      </c>
      <c r="F1592" s="47" t="str">
        <f t="array" ref="F1592">IF(B1592="","",IFERROR(XLOOKUP(E1592,PROVEEDORES!$A$2:$A$200,PROVEEDORES!$B$2:$B$200,"NO ENCONTRADO",0,1),""))</f>
        <v>AUTOTRONICA MASTER SAS</v>
      </c>
      <c r="G1592" s="47" t="str">
        <f t="array" ref="G1592">IF(B1592="","",IFERROR(XLOOKUP(B1592,DATA!$B$4:$B$2103,DATA!$L$4:$L$2103,"",0,1),""))</f>
        <v>UND</v>
      </c>
      <c r="H1592" s="47">
        <f t="array" ref="H1592">IF(B1592="","",IFERROR(XLOOKUP(B1592,DATA!$B$4:$B$2103,DATA!$E$4:$E$2103,0,0,1),0))</f>
        <v>3</v>
      </c>
      <c r="I1592" s="48">
        <f t="array" ref="I1592">IF(B1592="","",IFERROR(XLOOKUP(B1592,DATA!$B$4:$B$2103,DATA!$F$4:$F$2103,0,0,1),0))</f>
        <v>158666.7</v>
      </c>
      <c r="J1592" s="48">
        <f t="shared" si="1"/>
        <v>476000.1</v>
      </c>
      <c r="K1592" s="47">
        <f t="array" ref="K1592">IF(B1592="","",IFERROR(XLOOKUP(B1592,DATA!$B$4:$B$2103,DATA!$N$4:$N$2103,0,0,1),0))</f>
        <v>41</v>
      </c>
      <c r="L1592" s="85">
        <f t="shared" si="2"/>
        <v>0.1123287671</v>
      </c>
      <c r="M1592" s="47">
        <f t="array" ref="M1592">IF(B1592="","",IFERROR(XLOOKUP(B1592,DATA!$B$4:$B$2103,DATA!$P$4:$P$2103,0,0,1),0))</f>
        <v>0</v>
      </c>
      <c r="N1592" s="47">
        <f t="shared" si="3"/>
        <v>0</v>
      </c>
      <c r="O1592" s="47">
        <f t="shared" si="4"/>
        <v>1</v>
      </c>
      <c r="P1592" s="47">
        <f t="shared" si="5"/>
        <v>27</v>
      </c>
      <c r="Q1592" s="47" t="str">
        <f t="shared" si="6"/>
        <v>OPTIMO</v>
      </c>
      <c r="R1592" s="47" t="str">
        <f t="shared" si="7"/>
        <v>NIVEL OPTIMO</v>
      </c>
      <c r="S1592" s="47">
        <f t="shared" si="8"/>
        <v>0</v>
      </c>
      <c r="T1592" s="48">
        <f t="shared" si="9"/>
        <v>0</v>
      </c>
      <c r="U1592" s="47" t="str">
        <f t="array" ref="U1592">IF(B1592="","",IFERROR(XLOOKUP(B1592,DATA!$B$4:$B$2103,DATA!$M$4:$M$2103,"",0,1),""))</f>
        <v>A</v>
      </c>
      <c r="V1592" s="47" t="str">
        <f t="array" ref="V1592">IF(B1592="","",IFERROR(XLOOKUP(B1592,DATA!$B$4:$B$2103,DATA!$X$4:$X$2103,"",0,1),""))</f>
        <v>SU01B0205</v>
      </c>
      <c r="W1592" s="47" t="str">
        <f t="array" ref="W1592">IF(B1592="","",IFERROR(XLOOKUP(B1592,DATA!$B$4:$B$2103,DATA!$H$4:$H$2103,"",0,1),""))</f>
        <v>ELECTRICIDAD</v>
      </c>
      <c r="X1592" s="47" t="str">
        <f t="shared" si="10"/>
        <v>2-ALTA</v>
      </c>
      <c r="Y1592" s="65" t="str">
        <f t="shared" si="11"/>
        <v/>
      </c>
      <c r="Z1592" s="47" t="str">
        <f t="shared" si="12"/>
        <v/>
      </c>
    </row>
    <row r="1593" ht="15.75" customHeight="1">
      <c r="B1593" s="52">
        <f>IF(DATA!B1593="","",DATA!B1593)</f>
        <v>80150051</v>
      </c>
      <c r="C1593" s="52">
        <f t="array" ref="C1593">IF(B1593="","",IFERROR(XLOOKUP(B1593,DATA!$B$4:$B$2103,DATA!$D$4:$D$2103,"",0,1),""))</f>
        <v>11372630</v>
      </c>
      <c r="D1593" s="52" t="str">
        <f t="array" ref="D1593">IF(B1593="","",IFERROR(XLOOKUP(B1593,DATA!$B$4:$B$2103,DATA!$C$4:$C$2103,"",0,1),""))</f>
        <v>MODULO K30 MULTIPLEX</v>
      </c>
      <c r="E1593" s="52">
        <f t="array" ref="E1593">IF(B1593="","",IFERROR(XLOOKUP(B1593,DATA!$B$4:$B$2103,DATA!$W$4:$W$2103,"",0,1),""))</f>
        <v>830092963</v>
      </c>
      <c r="F1593" s="52" t="str">
        <f t="array" ref="F1593">IF(B1593="","",IFERROR(XLOOKUP(E1593,PROVEEDORES!$A$2:$A$200,PROVEEDORES!$B$2:$B$200,"NO ENCONTRADO",0,1),""))</f>
        <v>SUPERPOLO S.A.S</v>
      </c>
      <c r="G1593" s="52" t="str">
        <f t="array" ref="G1593">IF(B1593="","",IFERROR(XLOOKUP(B1593,DATA!$B$4:$B$2103,DATA!$L$4:$L$2103,"",0,1),""))</f>
        <v>UND</v>
      </c>
      <c r="H1593" s="52">
        <f t="array" ref="H1593">IF(B1593="","",IFERROR(XLOOKUP(B1593,DATA!$B$4:$B$2103,DATA!$E$4:$E$2103,0,0,1),0))</f>
        <v>0</v>
      </c>
      <c r="I1593" s="53">
        <f t="array" ref="I1593">IF(B1593="","",IFERROR(XLOOKUP(B1593,DATA!$B$4:$B$2103,DATA!$F$4:$F$2103,0,0,1),0))</f>
        <v>1380949</v>
      </c>
      <c r="J1593" s="53">
        <f t="shared" si="1"/>
        <v>0</v>
      </c>
      <c r="K1593" s="52">
        <f t="array" ref="K1593">IF(B1593="","",IFERROR(XLOOKUP(B1593,DATA!$B$4:$B$2103,DATA!$N$4:$N$2103,0,0,1),0))</f>
        <v>6</v>
      </c>
      <c r="L1593" s="86">
        <f t="shared" si="2"/>
        <v>0.01643835616</v>
      </c>
      <c r="M1593" s="52">
        <f t="array" ref="M1593">IF(B1593="","",IFERROR(XLOOKUP(B1593,DATA!$B$4:$B$2103,DATA!$P$4:$P$2103,0,0,1),0))</f>
        <v>0</v>
      </c>
      <c r="N1593" s="52">
        <f t="shared" si="3"/>
        <v>0</v>
      </c>
      <c r="O1593" s="52">
        <f t="shared" si="4"/>
        <v>0</v>
      </c>
      <c r="P1593" s="52">
        <f t="shared" si="5"/>
        <v>0</v>
      </c>
      <c r="Q1593" s="52" t="str">
        <f t="shared" si="6"/>
        <v>CRITICO</v>
      </c>
      <c r="R1593" s="52" t="str">
        <f t="shared" si="7"/>
        <v>PEDIR INMEDIATAMENTE</v>
      </c>
      <c r="S1593" s="52">
        <f t="shared" si="8"/>
        <v>0</v>
      </c>
      <c r="T1593" s="53">
        <f t="shared" si="9"/>
        <v>0</v>
      </c>
      <c r="U1593" s="52" t="str">
        <f t="array" ref="U1593">IF(B1593="","",IFERROR(XLOOKUP(B1593,DATA!$B$4:$B$2103,DATA!$M$4:$M$2103,"",0,1),""))</f>
        <v>A</v>
      </c>
      <c r="V1593" s="52" t="str">
        <f t="array" ref="V1593">IF(B1593="","",IFERROR(XLOOKUP(B1593,DATA!$B$4:$B$2103,DATA!$X$4:$X$2103,"",0,1),""))</f>
        <v>SU01C0110</v>
      </c>
      <c r="W1593" s="52" t="str">
        <f t="array" ref="W1593">IF(B1593="","",IFERROR(XLOOKUP(B1593,DATA!$B$4:$B$2103,DATA!$H$4:$H$2103,"",0,1),""))</f>
        <v>ELECTRICIDAD</v>
      </c>
      <c r="X1593" s="52" t="str">
        <f t="shared" si="10"/>
        <v>1-MAXIMA</v>
      </c>
      <c r="Y1593" s="87">
        <f t="shared" si="11"/>
        <v>6.01593</v>
      </c>
      <c r="Z1593" s="52">
        <f t="shared" si="12"/>
        <v>80150051</v>
      </c>
    </row>
    <row r="1594" ht="15.75" customHeight="1">
      <c r="B1594" s="47" t="str">
        <f>IF(DATA!B1594="","",DATA!B1594)</f>
        <v>80150051-R</v>
      </c>
      <c r="C1594" s="47">
        <f t="array" ref="C1594">IF(B1594="","",IFERROR(XLOOKUP(B1594,DATA!$B$4:$B$2103,DATA!$D$4:$D$2103,"",0,1),""))</f>
        <v>11372630</v>
      </c>
      <c r="D1594" s="47" t="str">
        <f t="array" ref="D1594">IF(B1594="","",IFERROR(XLOOKUP(B1594,DATA!$B$4:$B$2103,DATA!$C$4:$C$2103,"",0,1),""))</f>
        <v>MODULO K30 MULTIPLEX</v>
      </c>
      <c r="E1594" s="47">
        <f t="array" ref="E1594">IF(B1594="","",IFERROR(XLOOKUP(B1594,DATA!$B$4:$B$2103,DATA!$W$4:$W$2103,"",0,1),""))</f>
        <v>901563039</v>
      </c>
      <c r="F1594" s="47" t="str">
        <f t="array" ref="F1594">IF(B1594="","",IFERROR(XLOOKUP(E1594,PROVEEDORES!$A$2:$A$200,PROVEEDORES!$B$2:$B$200,"NO ENCONTRADO",0,1),""))</f>
        <v>AUTOTRONICA MASTER SAS</v>
      </c>
      <c r="G1594" s="47" t="str">
        <f t="array" ref="G1594">IF(B1594="","",IFERROR(XLOOKUP(B1594,DATA!$B$4:$B$2103,DATA!$L$4:$L$2103,"",0,1),""))</f>
        <v>UND</v>
      </c>
      <c r="H1594" s="47">
        <f t="array" ref="H1594">IF(B1594="","",IFERROR(XLOOKUP(B1594,DATA!$B$4:$B$2103,DATA!$E$4:$E$2103,0,0,1),0))</f>
        <v>3</v>
      </c>
      <c r="I1594" s="48">
        <f t="array" ref="I1594">IF(B1594="","",IFERROR(XLOOKUP(B1594,DATA!$B$4:$B$2103,DATA!$F$4:$F$2103,0,0,1),0))</f>
        <v>175575.5</v>
      </c>
      <c r="J1594" s="48">
        <f t="shared" si="1"/>
        <v>526726.5</v>
      </c>
      <c r="K1594" s="47">
        <f t="array" ref="K1594">IF(B1594="","",IFERROR(XLOOKUP(B1594,DATA!$B$4:$B$2103,DATA!$N$4:$N$2103,0,0,1),0))</f>
        <v>78</v>
      </c>
      <c r="L1594" s="85">
        <f t="shared" si="2"/>
        <v>0.2136986301</v>
      </c>
      <c r="M1594" s="47">
        <f t="array" ref="M1594">IF(B1594="","",IFERROR(XLOOKUP(B1594,DATA!$B$4:$B$2103,DATA!$P$4:$P$2103,0,0,1),0))</f>
        <v>0</v>
      </c>
      <c r="N1594" s="47">
        <f t="shared" si="3"/>
        <v>1</v>
      </c>
      <c r="O1594" s="47">
        <f t="shared" si="4"/>
        <v>2</v>
      </c>
      <c r="P1594" s="47">
        <f t="shared" si="5"/>
        <v>14</v>
      </c>
      <c r="Q1594" s="47" t="str">
        <f t="shared" si="6"/>
        <v>PRECAUCION</v>
      </c>
      <c r="R1594" s="47" t="str">
        <f t="shared" si="7"/>
        <v>MONITOREAR 48H</v>
      </c>
      <c r="S1594" s="47">
        <f t="shared" si="8"/>
        <v>0</v>
      </c>
      <c r="T1594" s="48">
        <f t="shared" si="9"/>
        <v>0</v>
      </c>
      <c r="U1594" s="47" t="str">
        <f t="array" ref="U1594">IF(B1594="","",IFERROR(XLOOKUP(B1594,DATA!$B$4:$B$2103,DATA!$M$4:$M$2103,"",0,1),""))</f>
        <v>A</v>
      </c>
      <c r="V1594" s="47" t="str">
        <f t="array" ref="V1594">IF(B1594="","",IFERROR(XLOOKUP(B1594,DATA!$B$4:$B$2103,DATA!$X$4:$X$2103,"",0,1),""))</f>
        <v>SU01B0205</v>
      </c>
      <c r="W1594" s="47" t="str">
        <f t="array" ref="W1594">IF(B1594="","",IFERROR(XLOOKUP(B1594,DATA!$B$4:$B$2103,DATA!$H$4:$H$2103,"",0,1),""))</f>
        <v>ELECTRICIDAD</v>
      </c>
      <c r="X1594" s="47" t="str">
        <f t="shared" si="10"/>
        <v>2-ALTA</v>
      </c>
      <c r="Y1594" s="65" t="str">
        <f t="shared" si="11"/>
        <v/>
      </c>
      <c r="Z1594" s="47" t="str">
        <f t="shared" si="12"/>
        <v/>
      </c>
    </row>
    <row r="1595" ht="15.75" customHeight="1">
      <c r="B1595" s="52">
        <f>IF(DATA!B1595="","",DATA!B1595)</f>
        <v>80150052</v>
      </c>
      <c r="C1595" s="52">
        <f t="array" ref="C1595">IF(B1595="","",IFERROR(XLOOKUP(B1595,DATA!$B$4:$B$2103,DATA!$D$4:$D$2103,"",0,1),""))</f>
        <v>11649293</v>
      </c>
      <c r="D1595" s="52" t="str">
        <f t="array" ref="D1595">IF(B1595="","",IFERROR(XLOOKUP(B1595,DATA!$B$4:$B$2103,DATA!$C$4:$C$2103,"",0,1),""))</f>
        <v>MOTOR LIMPIA PARABRISA DERECHO COMPLETO</v>
      </c>
      <c r="E1595" s="52">
        <f t="array" ref="E1595">IF(B1595="","",IFERROR(XLOOKUP(B1595,DATA!$B$4:$B$2103,DATA!$W$4:$W$2103,"",0,1),""))</f>
        <v>900603232</v>
      </c>
      <c r="F1595" s="52" t="str">
        <f t="array" ref="F1595">IF(B1595="","",IFERROR(XLOOKUP(E1595,PROVEEDORES!$A$2:$A$200,PROVEEDORES!$B$2:$B$200,"NO ENCONTRADO",0,1),""))</f>
        <v>COMERCIALIZADORA DE AUTOPARTES E INDUSTRIAL UNIVERSAL SAS</v>
      </c>
      <c r="G1595" s="52" t="str">
        <f t="array" ref="G1595">IF(B1595="","",IFERROR(XLOOKUP(B1595,DATA!$B$4:$B$2103,DATA!$L$4:$L$2103,"",0,1),""))</f>
        <v>UND</v>
      </c>
      <c r="H1595" s="52">
        <f t="array" ref="H1595">IF(B1595="","",IFERROR(XLOOKUP(B1595,DATA!$B$4:$B$2103,DATA!$E$4:$E$2103,0,0,1),0))</f>
        <v>0</v>
      </c>
      <c r="I1595" s="53">
        <f t="array" ref="I1595">IF(B1595="","",IFERROR(XLOOKUP(B1595,DATA!$B$4:$B$2103,DATA!$F$4:$F$2103,0,0,1),0))</f>
        <v>2276470</v>
      </c>
      <c r="J1595" s="53">
        <f t="shared" si="1"/>
        <v>0</v>
      </c>
      <c r="K1595" s="52">
        <f t="array" ref="K1595">IF(B1595="","",IFERROR(XLOOKUP(B1595,DATA!$B$4:$B$2103,DATA!$N$4:$N$2103,0,0,1),0))</f>
        <v>30</v>
      </c>
      <c r="L1595" s="86">
        <f t="shared" si="2"/>
        <v>0.08219178082</v>
      </c>
      <c r="M1595" s="52">
        <f t="array" ref="M1595">IF(B1595="","",IFERROR(XLOOKUP(B1595,DATA!$B$4:$B$2103,DATA!$P$4:$P$2103,0,0,1),0))</f>
        <v>0</v>
      </c>
      <c r="N1595" s="52">
        <f t="shared" si="3"/>
        <v>0</v>
      </c>
      <c r="O1595" s="52">
        <f t="shared" si="4"/>
        <v>1</v>
      </c>
      <c r="P1595" s="52">
        <f t="shared" si="5"/>
        <v>0</v>
      </c>
      <c r="Q1595" s="52" t="str">
        <f t="shared" si="6"/>
        <v>CRITICO</v>
      </c>
      <c r="R1595" s="52" t="str">
        <f t="shared" si="7"/>
        <v>PEDIR INMEDIATAMENTE</v>
      </c>
      <c r="S1595" s="52">
        <f t="shared" si="8"/>
        <v>1</v>
      </c>
      <c r="T1595" s="53">
        <f t="shared" si="9"/>
        <v>2276470</v>
      </c>
      <c r="U1595" s="52" t="str">
        <f t="array" ref="U1595">IF(B1595="","",IFERROR(XLOOKUP(B1595,DATA!$B$4:$B$2103,DATA!$M$4:$M$2103,"",0,1),""))</f>
        <v>A</v>
      </c>
      <c r="V1595" s="52" t="str">
        <f t="array" ref="V1595">IF(B1595="","",IFERROR(XLOOKUP(B1595,DATA!$B$4:$B$2103,DATA!$X$4:$X$2103,"",0,1),""))</f>
        <v>SU01D0209</v>
      </c>
      <c r="W1595" s="52" t="str">
        <f t="array" ref="W1595">IF(B1595="","",IFERROR(XLOOKUP(B1595,DATA!$B$4:$B$2103,DATA!$H$4:$H$2103,"",0,1),""))</f>
        <v>CARROCERIA</v>
      </c>
      <c r="X1595" s="52" t="str">
        <f t="shared" si="10"/>
        <v>1-MAXIMA</v>
      </c>
      <c r="Y1595" s="87">
        <f t="shared" si="11"/>
        <v>30.01595</v>
      </c>
      <c r="Z1595" s="52">
        <f t="shared" si="12"/>
        <v>80150052</v>
      </c>
    </row>
    <row r="1596" ht="15.75" customHeight="1">
      <c r="B1596" s="47" t="str">
        <f>IF(DATA!B1596="","",DATA!B1596)</f>
        <v>80150052-R</v>
      </c>
      <c r="C1596" s="47">
        <f t="array" ref="C1596">IF(B1596="","",IFERROR(XLOOKUP(B1596,DATA!$B$4:$B$2103,DATA!$D$4:$D$2103,"",0,1),""))</f>
        <v>11649293</v>
      </c>
      <c r="D1596" s="47" t="str">
        <f t="array" ref="D1596">IF(B1596="","",IFERROR(XLOOKUP(B1596,DATA!$B$4:$B$2103,DATA!$C$4:$C$2103,"",0,1),""))</f>
        <v>MOTOR LIMPIA PARA BRISA DERECHO</v>
      </c>
      <c r="E1596" s="47">
        <f t="array" ref="E1596">IF(B1596="","",IFERROR(XLOOKUP(B1596,DATA!$B$4:$B$2103,DATA!$W$4:$W$2103,"",0,1),""))</f>
        <v>901563039</v>
      </c>
      <c r="F1596" s="47" t="str">
        <f t="array" ref="F1596">IF(B1596="","",IFERROR(XLOOKUP(E1596,PROVEEDORES!$A$2:$A$200,PROVEEDORES!$B$2:$B$200,"NO ENCONTRADO",0,1),""))</f>
        <v>AUTOTRONICA MASTER SAS</v>
      </c>
      <c r="G1596" s="47" t="str">
        <f t="array" ref="G1596">IF(B1596="","",IFERROR(XLOOKUP(B1596,DATA!$B$4:$B$2103,DATA!$L$4:$L$2103,"",0,1),""))</f>
        <v>UND</v>
      </c>
      <c r="H1596" s="47">
        <f t="array" ref="H1596">IF(B1596="","",IFERROR(XLOOKUP(B1596,DATA!$B$4:$B$2103,DATA!$E$4:$E$2103,0,0,1),0))</f>
        <v>0</v>
      </c>
      <c r="I1596" s="48">
        <f t="array" ref="I1596">IF(B1596="","",IFERROR(XLOOKUP(B1596,DATA!$B$4:$B$2103,DATA!$F$4:$F$2103,0,0,1),0))</f>
        <v>47600</v>
      </c>
      <c r="J1596" s="48">
        <f t="shared" si="1"/>
        <v>0</v>
      </c>
      <c r="K1596" s="47">
        <f t="array" ref="K1596">IF(B1596="","",IFERROR(XLOOKUP(B1596,DATA!$B$4:$B$2103,DATA!$N$4:$N$2103,0,0,1),0))</f>
        <v>505</v>
      </c>
      <c r="L1596" s="85">
        <f t="shared" si="2"/>
        <v>1.383561644</v>
      </c>
      <c r="M1596" s="47">
        <f t="array" ref="M1596">IF(B1596="","",IFERROR(XLOOKUP(B1596,DATA!$B$4:$B$2103,DATA!$P$4:$P$2103,0,0,1),0))</f>
        <v>0</v>
      </c>
      <c r="N1596" s="47">
        <f t="shared" si="3"/>
        <v>5</v>
      </c>
      <c r="O1596" s="47">
        <f t="shared" si="4"/>
        <v>15</v>
      </c>
      <c r="P1596" s="47">
        <f t="shared" si="5"/>
        <v>0</v>
      </c>
      <c r="Q1596" s="47" t="str">
        <f t="shared" si="6"/>
        <v>CRITICO</v>
      </c>
      <c r="R1596" s="47" t="str">
        <f t="shared" si="7"/>
        <v>PEDIR INMEDIATAMENTE</v>
      </c>
      <c r="S1596" s="47">
        <f t="shared" si="8"/>
        <v>15</v>
      </c>
      <c r="T1596" s="48">
        <f t="shared" si="9"/>
        <v>714000</v>
      </c>
      <c r="U1596" s="47" t="str">
        <f t="array" ref="U1596">IF(B1596="","",IFERROR(XLOOKUP(B1596,DATA!$B$4:$B$2103,DATA!$M$4:$M$2103,"",0,1),""))</f>
        <v>A</v>
      </c>
      <c r="V1596" s="47" t="str">
        <f t="array" ref="V1596">IF(B1596="","",IFERROR(XLOOKUP(B1596,DATA!$B$4:$B$2103,DATA!$X$4:$X$2103,"",0,1),""))</f>
        <v>SU01B0204</v>
      </c>
      <c r="W1596" s="47" t="str">
        <f t="array" ref="W1596">IF(B1596="","",IFERROR(XLOOKUP(B1596,DATA!$B$4:$B$2103,DATA!$H$4:$H$2103,"",0,1),""))</f>
        <v>ELECTRICIDAD</v>
      </c>
      <c r="X1596" s="47" t="str">
        <f t="shared" si="10"/>
        <v>1-MAXIMA</v>
      </c>
      <c r="Y1596" s="65">
        <f t="shared" si="11"/>
        <v>505.01596</v>
      </c>
      <c r="Z1596" s="47" t="str">
        <f t="shared" si="12"/>
        <v>80150052-R</v>
      </c>
    </row>
    <row r="1597" ht="15.75" customHeight="1">
      <c r="B1597" s="52">
        <f>IF(DATA!B1597="","",DATA!B1597)</f>
        <v>80150053</v>
      </c>
      <c r="C1597" s="52">
        <f t="array" ref="C1597">IF(B1597="","",IFERROR(XLOOKUP(B1597,DATA!$B$4:$B$2103,DATA!$D$4:$D$2103,"",0,1),""))</f>
        <v>11649294</v>
      </c>
      <c r="D1597" s="52" t="str">
        <f t="array" ref="D1597">IF(B1597="","",IFERROR(XLOOKUP(B1597,DATA!$B$4:$B$2103,DATA!$C$4:$C$2103,"",0,1),""))</f>
        <v>MOTOR LIMPIAPARABRISA IZQUIERDO COMPLETO</v>
      </c>
      <c r="E1597" s="52">
        <f t="array" ref="E1597">IF(B1597="","",IFERROR(XLOOKUP(B1597,DATA!$B$4:$B$2103,DATA!$W$4:$W$2103,"",0,1),""))</f>
        <v>830092963</v>
      </c>
      <c r="F1597" s="52" t="str">
        <f t="array" ref="F1597">IF(B1597="","",IFERROR(XLOOKUP(E1597,PROVEEDORES!$A$2:$A$200,PROVEEDORES!$B$2:$B$200,"NO ENCONTRADO",0,1),""))</f>
        <v>SUPERPOLO S.A.S</v>
      </c>
      <c r="G1597" s="52" t="str">
        <f t="array" ref="G1597">IF(B1597="","",IFERROR(XLOOKUP(B1597,DATA!$B$4:$B$2103,DATA!$L$4:$L$2103,"",0,1),""))</f>
        <v>UND</v>
      </c>
      <c r="H1597" s="52">
        <f t="array" ref="H1597">IF(B1597="","",IFERROR(XLOOKUP(B1597,DATA!$B$4:$B$2103,DATA!$E$4:$E$2103,0,0,1),0))</f>
        <v>0</v>
      </c>
      <c r="I1597" s="53">
        <f t="array" ref="I1597">IF(B1597="","",IFERROR(XLOOKUP(B1597,DATA!$B$4:$B$2103,DATA!$F$4:$F$2103,0,0,1),0))</f>
        <v>2276470</v>
      </c>
      <c r="J1597" s="53">
        <f t="shared" si="1"/>
        <v>0</v>
      </c>
      <c r="K1597" s="52">
        <f t="array" ref="K1597">IF(B1597="","",IFERROR(XLOOKUP(B1597,DATA!$B$4:$B$2103,DATA!$N$4:$N$2103,0,0,1),0))</f>
        <v>29</v>
      </c>
      <c r="L1597" s="86">
        <f t="shared" si="2"/>
        <v>0.07945205479</v>
      </c>
      <c r="M1597" s="52">
        <f t="array" ref="M1597">IF(B1597="","",IFERROR(XLOOKUP(B1597,DATA!$B$4:$B$2103,DATA!$P$4:$P$2103,0,0,1),0))</f>
        <v>0</v>
      </c>
      <c r="N1597" s="52">
        <f t="shared" si="3"/>
        <v>0</v>
      </c>
      <c r="O1597" s="52">
        <f t="shared" si="4"/>
        <v>1</v>
      </c>
      <c r="P1597" s="52">
        <f t="shared" si="5"/>
        <v>0</v>
      </c>
      <c r="Q1597" s="52" t="str">
        <f t="shared" si="6"/>
        <v>CRITICO</v>
      </c>
      <c r="R1597" s="52" t="str">
        <f t="shared" si="7"/>
        <v>PEDIR INMEDIATAMENTE</v>
      </c>
      <c r="S1597" s="52">
        <f t="shared" si="8"/>
        <v>1</v>
      </c>
      <c r="T1597" s="53">
        <f t="shared" si="9"/>
        <v>2276470</v>
      </c>
      <c r="U1597" s="52" t="str">
        <f t="array" ref="U1597">IF(B1597="","",IFERROR(XLOOKUP(B1597,DATA!$B$4:$B$2103,DATA!$M$4:$M$2103,"",0,1),""))</f>
        <v>A</v>
      </c>
      <c r="V1597" s="52" t="str">
        <f t="array" ref="V1597">IF(B1597="","",IFERROR(XLOOKUP(B1597,DATA!$B$4:$B$2103,DATA!$X$4:$X$2103,"",0,1),""))</f>
        <v>SU01D0209</v>
      </c>
      <c r="W1597" s="52" t="str">
        <f t="array" ref="W1597">IF(B1597="","",IFERROR(XLOOKUP(B1597,DATA!$B$4:$B$2103,DATA!$H$4:$H$2103,"",0,1),""))</f>
        <v>CARROCERIA</v>
      </c>
      <c r="X1597" s="52" t="str">
        <f t="shared" si="10"/>
        <v>1-MAXIMA</v>
      </c>
      <c r="Y1597" s="87">
        <f t="shared" si="11"/>
        <v>29.01597</v>
      </c>
      <c r="Z1597" s="52">
        <f t="shared" si="12"/>
        <v>80150053</v>
      </c>
    </row>
    <row r="1598" ht="15.75" customHeight="1">
      <c r="B1598" s="47">
        <f>IF(DATA!B1598="","",DATA!B1598)</f>
        <v>80150054</v>
      </c>
      <c r="C1598" s="47">
        <f t="array" ref="C1598">IF(B1598="","",IFERROR(XLOOKUP(B1598,DATA!$B$4:$B$2103,DATA!$D$4:$D$2103,"",0,1),""))</f>
        <v>11372634</v>
      </c>
      <c r="D1598" s="47" t="str">
        <f t="array" ref="D1598">IF(B1598="","",IFERROR(XLOOKUP(B1598,DATA!$B$4:$B$2103,DATA!$C$4:$C$2103,"",0,1),""))</f>
        <v>PANEL DE MULTIPLEX</v>
      </c>
      <c r="E1598" s="47">
        <f t="array" ref="E1598">IF(B1598="","",IFERROR(XLOOKUP(B1598,DATA!$B$4:$B$2103,DATA!$W$4:$W$2103,"",0,1),""))</f>
        <v>830092963</v>
      </c>
      <c r="F1598" s="47" t="str">
        <f t="array" ref="F1598">IF(B1598="","",IFERROR(XLOOKUP(E1598,PROVEEDORES!$A$2:$A$200,PROVEEDORES!$B$2:$B$200,"NO ENCONTRADO",0,1),""))</f>
        <v>SUPERPOLO S.A.S</v>
      </c>
      <c r="G1598" s="47" t="str">
        <f t="array" ref="G1598">IF(B1598="","",IFERROR(XLOOKUP(B1598,DATA!$B$4:$B$2103,DATA!$L$4:$L$2103,"",0,1),""))</f>
        <v>UND</v>
      </c>
      <c r="H1598" s="47">
        <f t="array" ref="H1598">IF(B1598="","",IFERROR(XLOOKUP(B1598,DATA!$B$4:$B$2103,DATA!$E$4:$E$2103,0,0,1),0))</f>
        <v>0</v>
      </c>
      <c r="I1598" s="48">
        <f t="array" ref="I1598">IF(B1598="","",IFERROR(XLOOKUP(B1598,DATA!$B$4:$B$2103,DATA!$F$4:$F$2103,0,0,1),0))</f>
        <v>599297.6</v>
      </c>
      <c r="J1598" s="48">
        <f t="shared" si="1"/>
        <v>0</v>
      </c>
      <c r="K1598" s="47">
        <f t="array" ref="K1598">IF(B1598="","",IFERROR(XLOOKUP(B1598,DATA!$B$4:$B$2103,DATA!$N$4:$N$2103,0,0,1),0))</f>
        <v>21</v>
      </c>
      <c r="L1598" s="85">
        <f t="shared" si="2"/>
        <v>0.05753424658</v>
      </c>
      <c r="M1598" s="47">
        <f t="array" ref="M1598">IF(B1598="","",IFERROR(XLOOKUP(B1598,DATA!$B$4:$B$2103,DATA!$P$4:$P$2103,0,0,1),0))</f>
        <v>0</v>
      </c>
      <c r="N1598" s="47">
        <f t="shared" si="3"/>
        <v>0</v>
      </c>
      <c r="O1598" s="47">
        <f t="shared" si="4"/>
        <v>0</v>
      </c>
      <c r="P1598" s="47">
        <f t="shared" si="5"/>
        <v>0</v>
      </c>
      <c r="Q1598" s="47" t="str">
        <f t="shared" si="6"/>
        <v>CRITICO</v>
      </c>
      <c r="R1598" s="47" t="str">
        <f t="shared" si="7"/>
        <v>PEDIR INMEDIATAMENTE</v>
      </c>
      <c r="S1598" s="47">
        <f t="shared" si="8"/>
        <v>0</v>
      </c>
      <c r="T1598" s="48">
        <f t="shared" si="9"/>
        <v>0</v>
      </c>
      <c r="U1598" s="47" t="str">
        <f t="array" ref="U1598">IF(B1598="","",IFERROR(XLOOKUP(B1598,DATA!$B$4:$B$2103,DATA!$M$4:$M$2103,"",0,1),""))</f>
        <v>A</v>
      </c>
      <c r="V1598" s="47" t="str">
        <f t="array" ref="V1598">IF(B1598="","",IFERROR(XLOOKUP(B1598,DATA!$B$4:$B$2103,DATA!$X$4:$X$2103,"",0,1),""))</f>
        <v>SU01C0110</v>
      </c>
      <c r="W1598" s="47" t="str">
        <f t="array" ref="W1598">IF(B1598="","",IFERROR(XLOOKUP(B1598,DATA!$B$4:$B$2103,DATA!$H$4:$H$2103,"",0,1),""))</f>
        <v>ELECTRICIDAD</v>
      </c>
      <c r="X1598" s="47" t="str">
        <f t="shared" si="10"/>
        <v>1-MAXIMA</v>
      </c>
      <c r="Y1598" s="65">
        <f t="shared" si="11"/>
        <v>21.01598</v>
      </c>
      <c r="Z1598" s="47">
        <f t="shared" si="12"/>
        <v>80150054</v>
      </c>
    </row>
    <row r="1599" ht="15.75" customHeight="1">
      <c r="B1599" s="52" t="str">
        <f>IF(DATA!B1599="","",DATA!B1599)</f>
        <v>80150054-R</v>
      </c>
      <c r="C1599" s="52">
        <f t="array" ref="C1599">IF(B1599="","",IFERROR(XLOOKUP(B1599,DATA!$B$4:$B$2103,DATA!$D$4:$D$2103,"",0,1),""))</f>
        <v>11372634</v>
      </c>
      <c r="D1599" s="52" t="str">
        <f t="array" ref="D1599">IF(B1599="","",IFERROR(XLOOKUP(B1599,DATA!$B$4:$B$2103,DATA!$C$4:$C$2103,"",0,1),""))</f>
        <v>PANEL DE MULTIPLEX</v>
      </c>
      <c r="E1599" s="52">
        <f t="array" ref="E1599">IF(B1599="","",IFERROR(XLOOKUP(B1599,DATA!$B$4:$B$2103,DATA!$W$4:$W$2103,"",0,1),""))</f>
        <v>901563039</v>
      </c>
      <c r="F1599" s="52" t="str">
        <f t="array" ref="F1599">IF(B1599="","",IFERROR(XLOOKUP(E1599,PROVEEDORES!$A$2:$A$200,PROVEEDORES!$B$2:$B$200,"NO ENCONTRADO",0,1),""))</f>
        <v>AUTOTRONICA MASTER SAS</v>
      </c>
      <c r="G1599" s="52" t="str">
        <f t="array" ref="G1599">IF(B1599="","",IFERROR(XLOOKUP(B1599,DATA!$B$4:$B$2103,DATA!$L$4:$L$2103,"",0,1),""))</f>
        <v>UND</v>
      </c>
      <c r="H1599" s="52">
        <f t="array" ref="H1599">IF(B1599="","",IFERROR(XLOOKUP(B1599,DATA!$B$4:$B$2103,DATA!$E$4:$E$2103,0,0,1),0))</f>
        <v>4</v>
      </c>
      <c r="I1599" s="53">
        <f t="array" ref="I1599">IF(B1599="","",IFERROR(XLOOKUP(B1599,DATA!$B$4:$B$2103,DATA!$F$4:$F$2103,0,0,1),0))</f>
        <v>178476.7</v>
      </c>
      <c r="J1599" s="53">
        <f t="shared" si="1"/>
        <v>713906.8</v>
      </c>
      <c r="K1599" s="52">
        <f t="array" ref="K1599">IF(B1599="","",IFERROR(XLOOKUP(B1599,DATA!$B$4:$B$2103,DATA!$N$4:$N$2103,0,0,1),0))</f>
        <v>113</v>
      </c>
      <c r="L1599" s="86">
        <f t="shared" si="2"/>
        <v>0.3095890411</v>
      </c>
      <c r="M1599" s="52">
        <f t="array" ref="M1599">IF(B1599="","",IFERROR(XLOOKUP(B1599,DATA!$B$4:$B$2103,DATA!$P$4:$P$2103,0,0,1),0))</f>
        <v>0</v>
      </c>
      <c r="N1599" s="52">
        <f t="shared" si="3"/>
        <v>1</v>
      </c>
      <c r="O1599" s="52">
        <f t="shared" si="4"/>
        <v>3</v>
      </c>
      <c r="P1599" s="52">
        <f t="shared" si="5"/>
        <v>13</v>
      </c>
      <c r="Q1599" s="52" t="str">
        <f t="shared" si="6"/>
        <v>PRECAUCION</v>
      </c>
      <c r="R1599" s="52" t="str">
        <f t="shared" si="7"/>
        <v>MONITOREAR 48H</v>
      </c>
      <c r="S1599" s="52">
        <f t="shared" si="8"/>
        <v>0</v>
      </c>
      <c r="T1599" s="53">
        <f t="shared" si="9"/>
        <v>0</v>
      </c>
      <c r="U1599" s="52" t="str">
        <f t="array" ref="U1599">IF(B1599="","",IFERROR(XLOOKUP(B1599,DATA!$B$4:$B$2103,DATA!$M$4:$M$2103,"",0,1),""))</f>
        <v>C</v>
      </c>
      <c r="V1599" s="52" t="str">
        <f t="array" ref="V1599">IF(B1599="","",IFERROR(XLOOKUP(B1599,DATA!$B$4:$B$2103,DATA!$X$4:$X$2103,"",0,1),""))</f>
        <v>SU01B0205</v>
      </c>
      <c r="W1599" s="52" t="str">
        <f t="array" ref="W1599">IF(B1599="","",IFERROR(XLOOKUP(B1599,DATA!$B$4:$B$2103,DATA!$H$4:$H$2103,"",0,1),""))</f>
        <v>ELECTRICIDAD</v>
      </c>
      <c r="X1599" s="52" t="str">
        <f t="shared" si="10"/>
        <v>4-BAJA</v>
      </c>
      <c r="Y1599" s="87" t="str">
        <f t="shared" si="11"/>
        <v/>
      </c>
      <c r="Z1599" s="52" t="str">
        <f t="shared" si="12"/>
        <v/>
      </c>
    </row>
    <row r="1600" ht="15.75" customHeight="1">
      <c r="B1600" s="47">
        <f>IF(DATA!B1600="","",DATA!B1600)</f>
        <v>80150055</v>
      </c>
      <c r="C1600" s="47">
        <f t="array" ref="C1600">IF(B1600="","",IFERROR(XLOOKUP(B1600,DATA!$B$4:$B$2103,DATA!$D$4:$D$2103,"",0,1),""))</f>
        <v>10670037</v>
      </c>
      <c r="D1600" s="47" t="str">
        <f t="array" ref="D1600">IF(B1600="","",IFERROR(XLOOKUP(B1600,DATA!$B$4:$B$2103,DATA!$C$4:$C$2103,"",0,1),""))</f>
        <v>PARLANTE</v>
      </c>
      <c r="E1600" s="47">
        <f t="array" ref="E1600">IF(B1600="","",IFERROR(XLOOKUP(B1600,DATA!$B$4:$B$2103,DATA!$W$4:$W$2103,"",0,1),""))</f>
        <v>830092963</v>
      </c>
      <c r="F1600" s="47" t="str">
        <f t="array" ref="F1600">IF(B1600="","",IFERROR(XLOOKUP(E1600,PROVEEDORES!$A$2:$A$200,PROVEEDORES!$B$2:$B$200,"NO ENCONTRADO",0,1),""))</f>
        <v>SUPERPOLO S.A.S</v>
      </c>
      <c r="G1600" s="47" t="str">
        <f t="array" ref="G1600">IF(B1600="","",IFERROR(XLOOKUP(B1600,DATA!$B$4:$B$2103,DATA!$L$4:$L$2103,"",0,1),""))</f>
        <v>UND</v>
      </c>
      <c r="H1600" s="47">
        <f t="array" ref="H1600">IF(B1600="","",IFERROR(XLOOKUP(B1600,DATA!$B$4:$B$2103,DATA!$E$4:$E$2103,0,0,1),0))</f>
        <v>1</v>
      </c>
      <c r="I1600" s="48">
        <f t="array" ref="I1600">IF(B1600="","",IFERROR(XLOOKUP(B1600,DATA!$B$4:$B$2103,DATA!$F$4:$F$2103,0,0,1),0))</f>
        <v>40700.38</v>
      </c>
      <c r="J1600" s="48">
        <f t="shared" si="1"/>
        <v>40700.38</v>
      </c>
      <c r="K1600" s="47">
        <f t="array" ref="K1600">IF(B1600="","",IFERROR(XLOOKUP(B1600,DATA!$B$4:$B$2103,DATA!$N$4:$N$2103,0,0,1),0))</f>
        <v>21</v>
      </c>
      <c r="L1600" s="85">
        <f t="shared" si="2"/>
        <v>0.05753424658</v>
      </c>
      <c r="M1600" s="47">
        <f t="array" ref="M1600">IF(B1600="","",IFERROR(XLOOKUP(B1600,DATA!$B$4:$B$2103,DATA!$P$4:$P$2103,0,0,1),0))</f>
        <v>0</v>
      </c>
      <c r="N1600" s="47">
        <f t="shared" si="3"/>
        <v>0</v>
      </c>
      <c r="O1600" s="47">
        <f t="shared" si="4"/>
        <v>0</v>
      </c>
      <c r="P1600" s="47">
        <f t="shared" si="5"/>
        <v>17</v>
      </c>
      <c r="Q1600" s="47" t="str">
        <f t="shared" si="6"/>
        <v>OPTIMO</v>
      </c>
      <c r="R1600" s="47" t="str">
        <f t="shared" si="7"/>
        <v>NIVEL OPTIMO</v>
      </c>
      <c r="S1600" s="47">
        <f t="shared" si="8"/>
        <v>0</v>
      </c>
      <c r="T1600" s="48">
        <f t="shared" si="9"/>
        <v>0</v>
      </c>
      <c r="U1600" s="47" t="str">
        <f t="array" ref="U1600">IF(B1600="","",IFERROR(XLOOKUP(B1600,DATA!$B$4:$B$2103,DATA!$M$4:$M$2103,"",0,1),""))</f>
        <v>A</v>
      </c>
      <c r="V1600" s="47" t="str">
        <f t="array" ref="V1600">IF(B1600="","",IFERROR(XLOOKUP(B1600,DATA!$B$4:$B$2103,DATA!$X$4:$X$2103,"",0,1),""))</f>
        <v>SU01C0107</v>
      </c>
      <c r="W1600" s="47" t="str">
        <f t="array" ref="W1600">IF(B1600="","",IFERROR(XLOOKUP(B1600,DATA!$B$4:$B$2103,DATA!$H$4:$H$2103,"",0,1),""))</f>
        <v>ELECTRICIDAD</v>
      </c>
      <c r="X1600" s="47" t="str">
        <f t="shared" si="10"/>
        <v>2-ALTA</v>
      </c>
      <c r="Y1600" s="65" t="str">
        <f t="shared" si="11"/>
        <v/>
      </c>
      <c r="Z1600" s="47" t="str">
        <f t="shared" si="12"/>
        <v/>
      </c>
    </row>
    <row r="1601" ht="15.75" customHeight="1">
      <c r="B1601" s="52">
        <f>IF(DATA!B1601="","",DATA!B1601)</f>
        <v>80150056</v>
      </c>
      <c r="C1601" s="52">
        <f t="array" ref="C1601">IF(B1601="","",IFERROR(XLOOKUP(B1601,DATA!$B$4:$B$2103,DATA!$D$4:$D$2103,"",0,1),""))</f>
        <v>10690560</v>
      </c>
      <c r="D1601" s="52" t="str">
        <f t="array" ref="D1601">IF(B1601="","",IFERROR(XLOOKUP(B1601,DATA!$B$4:$B$2103,DATA!$C$4:$C$2103,"",0,1),""))</f>
        <v>PERFIL DE ALUMINIO 37,5*30*2 MM</v>
      </c>
      <c r="E1601" s="52">
        <f t="array" ref="E1601">IF(B1601="","",IFERROR(XLOOKUP(B1601,DATA!$B$4:$B$2103,DATA!$W$4:$W$2103,"",0,1),""))</f>
        <v>830092963</v>
      </c>
      <c r="F1601" s="52" t="str">
        <f t="array" ref="F1601">IF(B1601="","",IFERROR(XLOOKUP(E1601,PROVEEDORES!$A$2:$A$200,PROVEEDORES!$B$2:$B$200,"NO ENCONTRADO",0,1),""))</f>
        <v>SUPERPOLO S.A.S</v>
      </c>
      <c r="G1601" s="52" t="str">
        <f t="array" ref="G1601">IF(B1601="","",IFERROR(XLOOKUP(B1601,DATA!$B$4:$B$2103,DATA!$L$4:$L$2103,"",0,1),""))</f>
        <v>M</v>
      </c>
      <c r="H1601" s="52">
        <f t="array" ref="H1601">IF(B1601="","",IFERROR(XLOOKUP(B1601,DATA!$B$4:$B$2103,DATA!$E$4:$E$2103,0,0,1),0))</f>
        <v>0</v>
      </c>
      <c r="I1601" s="53">
        <f t="array" ref="I1601">IF(B1601="","",IFERROR(XLOOKUP(B1601,DATA!$B$4:$B$2103,DATA!$F$4:$F$2103,0,0,1),0))</f>
        <v>0</v>
      </c>
      <c r="J1601" s="53">
        <f t="shared" si="1"/>
        <v>0</v>
      </c>
      <c r="K1601" s="52">
        <f t="array" ref="K1601">IF(B1601="","",IFERROR(XLOOKUP(B1601,DATA!$B$4:$B$2103,DATA!$N$4:$N$2103,0,0,1),0))</f>
        <v>0</v>
      </c>
      <c r="L1601" s="86">
        <f t="shared" si="2"/>
        <v>0</v>
      </c>
      <c r="M1601" s="52">
        <f t="array" ref="M1601">IF(B1601="","",IFERROR(XLOOKUP(B1601,DATA!$B$4:$B$2103,DATA!$P$4:$P$2103,0,0,1),0))</f>
        <v>0</v>
      </c>
      <c r="N1601" s="52">
        <f t="shared" si="3"/>
        <v>0</v>
      </c>
      <c r="O1601" s="52">
        <f t="shared" si="4"/>
        <v>0</v>
      </c>
      <c r="P1601" s="52" t="str">
        <f t="shared" si="5"/>
        <v/>
      </c>
      <c r="Q1601" s="52" t="str">
        <f t="shared" si="6"/>
        <v>CRITICO</v>
      </c>
      <c r="R1601" s="52" t="str">
        <f t="shared" si="7"/>
        <v>PEDIR INMEDIATAMENTE</v>
      </c>
      <c r="S1601" s="52">
        <f t="shared" si="8"/>
        <v>0</v>
      </c>
      <c r="T1601" s="53">
        <f t="shared" si="9"/>
        <v>0</v>
      </c>
      <c r="U1601" s="52" t="str">
        <f t="array" ref="U1601">IF(B1601="","",IFERROR(XLOOKUP(B1601,DATA!$B$4:$B$2103,DATA!$M$4:$M$2103,"",0,1),""))</f>
        <v>A</v>
      </c>
      <c r="V1601" s="52" t="str">
        <f t="array" ref="V1601">IF(B1601="","",IFERROR(XLOOKUP(B1601,DATA!$B$4:$B$2103,DATA!$X$4:$X$2103,"",0,1),""))</f>
        <v>A1</v>
      </c>
      <c r="W1601" s="52" t="str">
        <f t="array" ref="W1601">IF(B1601="","",IFERROR(XLOOKUP(B1601,DATA!$B$4:$B$2103,DATA!$H$4:$H$2103,"",0,1),""))</f>
        <v>CARROCERIA</v>
      </c>
      <c r="X1601" s="52" t="str">
        <f t="shared" si="10"/>
        <v>1-MAXIMA</v>
      </c>
      <c r="Y1601" s="87" t="str">
        <f t="shared" si="11"/>
        <v/>
      </c>
      <c r="Z1601" s="52">
        <f t="shared" si="12"/>
        <v>80150056</v>
      </c>
    </row>
    <row r="1602" ht="15.75" customHeight="1">
      <c r="B1602" s="47">
        <f>IF(DATA!B1602="","",DATA!B1602)</f>
        <v>80150057</v>
      </c>
      <c r="C1602" s="47">
        <f t="array" ref="C1602">IF(B1602="","",IFERROR(XLOOKUP(B1602,DATA!$B$4:$B$2103,DATA!$D$4:$D$2103,"",0,1),""))</f>
        <v>10740368</v>
      </c>
      <c r="D1602" s="47" t="str">
        <f t="array" ref="D1602">IF(B1602="","",IFERROR(XLOOKUP(B1602,DATA!$B$4:$B$2103,DATA!$C$4:$C$2103,"",0,1),""))</f>
        <v>PROGRAMADOR RUTERO</v>
      </c>
      <c r="E1602" s="47">
        <f t="array" ref="E1602">IF(B1602="","",IFERROR(XLOOKUP(B1602,DATA!$B$4:$B$2103,DATA!$W$4:$W$2103,"",0,1),""))</f>
        <v>830092963</v>
      </c>
      <c r="F1602" s="47" t="str">
        <f t="array" ref="F1602">IF(B1602="","",IFERROR(XLOOKUP(E1602,PROVEEDORES!$A$2:$A$200,PROVEEDORES!$B$2:$B$200,"NO ENCONTRADO",0,1),""))</f>
        <v>SUPERPOLO S.A.S</v>
      </c>
      <c r="G1602" s="47" t="str">
        <f t="array" ref="G1602">IF(B1602="","",IFERROR(XLOOKUP(B1602,DATA!$B$4:$B$2103,DATA!$L$4:$L$2103,"",0,1),""))</f>
        <v>UND</v>
      </c>
      <c r="H1602" s="47">
        <f t="array" ref="H1602">IF(B1602="","",IFERROR(XLOOKUP(B1602,DATA!$B$4:$B$2103,DATA!$E$4:$E$2103,0,0,1),0))</f>
        <v>0</v>
      </c>
      <c r="I1602" s="48">
        <f t="array" ref="I1602">IF(B1602="","",IFERROR(XLOOKUP(B1602,DATA!$B$4:$B$2103,DATA!$F$4:$F$2103,0,0,1),0))</f>
        <v>413697</v>
      </c>
      <c r="J1602" s="48">
        <f t="shared" si="1"/>
        <v>0</v>
      </c>
      <c r="K1602" s="47">
        <f t="array" ref="K1602">IF(B1602="","",IFERROR(XLOOKUP(B1602,DATA!$B$4:$B$2103,DATA!$N$4:$N$2103,0,0,1),0))</f>
        <v>39</v>
      </c>
      <c r="L1602" s="85">
        <f t="shared" si="2"/>
        <v>0.1068493151</v>
      </c>
      <c r="M1602" s="47">
        <f t="array" ref="M1602">IF(B1602="","",IFERROR(XLOOKUP(B1602,DATA!$B$4:$B$2103,DATA!$P$4:$P$2103,0,0,1),0))</f>
        <v>0</v>
      </c>
      <c r="N1602" s="47">
        <f t="shared" si="3"/>
        <v>0</v>
      </c>
      <c r="O1602" s="47">
        <f t="shared" si="4"/>
        <v>1</v>
      </c>
      <c r="P1602" s="47">
        <f t="shared" si="5"/>
        <v>0</v>
      </c>
      <c r="Q1602" s="47" t="str">
        <f t="shared" si="6"/>
        <v>CRITICO</v>
      </c>
      <c r="R1602" s="47" t="str">
        <f t="shared" si="7"/>
        <v>PEDIR INMEDIATAMENTE</v>
      </c>
      <c r="S1602" s="47">
        <f t="shared" si="8"/>
        <v>1</v>
      </c>
      <c r="T1602" s="48">
        <f t="shared" si="9"/>
        <v>413697</v>
      </c>
      <c r="U1602" s="47" t="str">
        <f t="array" ref="U1602">IF(B1602="","",IFERROR(XLOOKUP(B1602,DATA!$B$4:$B$2103,DATA!$M$4:$M$2103,"",0,1),""))</f>
        <v>A</v>
      </c>
      <c r="V1602" s="47" t="str">
        <f t="array" ref="V1602">IF(B1602="","",IFERROR(XLOOKUP(B1602,DATA!$B$4:$B$2103,DATA!$X$4:$X$2103,"",0,1),""))</f>
        <v>SU01C0110</v>
      </c>
      <c r="W1602" s="47" t="str">
        <f t="array" ref="W1602">IF(B1602="","",IFERROR(XLOOKUP(B1602,DATA!$B$4:$B$2103,DATA!$H$4:$H$2103,"",0,1),""))</f>
        <v>COMUNICACIONES</v>
      </c>
      <c r="X1602" s="47" t="str">
        <f t="shared" si="10"/>
        <v>1-MAXIMA</v>
      </c>
      <c r="Y1602" s="65">
        <f t="shared" si="11"/>
        <v>39.01602</v>
      </c>
      <c r="Z1602" s="47">
        <f t="shared" si="12"/>
        <v>80150057</v>
      </c>
    </row>
    <row r="1603" ht="15.75" customHeight="1">
      <c r="B1603" s="52" t="str">
        <f>IF(DATA!B1603="","",DATA!B1603)</f>
        <v>80150057-R</v>
      </c>
      <c r="C1603" s="52">
        <f t="array" ref="C1603">IF(B1603="","",IFERROR(XLOOKUP(B1603,DATA!$B$4:$B$2103,DATA!$D$4:$D$2103,"",0,1),""))</f>
        <v>10740368</v>
      </c>
      <c r="D1603" s="52" t="str">
        <f t="array" ref="D1603">IF(B1603="","",IFERROR(XLOOKUP(B1603,DATA!$B$4:$B$2103,DATA!$C$4:$C$2103,"",0,1),""))</f>
        <v>PROGRAMADOR RUTERO</v>
      </c>
      <c r="E1603" s="52">
        <f t="array" ref="E1603">IF(B1603="","",IFERROR(XLOOKUP(B1603,DATA!$B$4:$B$2103,DATA!$W$4:$W$2103,"",0,1),""))</f>
        <v>830145954</v>
      </c>
      <c r="F1603" s="52" t="str">
        <f t="array" ref="F1603">IF(B1603="","",IFERROR(XLOOKUP(E1603,PROVEEDORES!$A$2:$A$200,PROVEEDORES!$B$2:$B$200,"NO ENCONTRADO",0,1),""))</f>
        <v>DIEMCO ELEC Y CIA LTDA</v>
      </c>
      <c r="G1603" s="52" t="str">
        <f t="array" ref="G1603">IF(B1603="","",IFERROR(XLOOKUP(B1603,DATA!$B$4:$B$2103,DATA!$L$4:$L$2103,"",0,1),""))</f>
        <v>UND</v>
      </c>
      <c r="H1603" s="52">
        <f t="array" ref="H1603">IF(B1603="","",IFERROR(XLOOKUP(B1603,DATA!$B$4:$B$2103,DATA!$E$4:$E$2103,0,0,1),0))</f>
        <v>2</v>
      </c>
      <c r="I1603" s="53">
        <f t="array" ref="I1603">IF(B1603="","",IFERROR(XLOOKUP(B1603,DATA!$B$4:$B$2103,DATA!$F$4:$F$2103,0,0,1),0))</f>
        <v>178500</v>
      </c>
      <c r="J1603" s="53">
        <f t="shared" si="1"/>
        <v>357000</v>
      </c>
      <c r="K1603" s="52">
        <f t="array" ref="K1603">IF(B1603="","",IFERROR(XLOOKUP(B1603,DATA!$B$4:$B$2103,DATA!$N$4:$N$2103,0,0,1),0))</f>
        <v>113</v>
      </c>
      <c r="L1603" s="86">
        <f t="shared" si="2"/>
        <v>0.3095890411</v>
      </c>
      <c r="M1603" s="52">
        <f t="array" ref="M1603">IF(B1603="","",IFERROR(XLOOKUP(B1603,DATA!$B$4:$B$2103,DATA!$P$4:$P$2103,0,0,1),0))</f>
        <v>0</v>
      </c>
      <c r="N1603" s="52">
        <f t="shared" si="3"/>
        <v>1</v>
      </c>
      <c r="O1603" s="52">
        <f t="shared" si="4"/>
        <v>3</v>
      </c>
      <c r="P1603" s="52">
        <f t="shared" si="5"/>
        <v>6</v>
      </c>
      <c r="Q1603" s="52" t="str">
        <f t="shared" si="6"/>
        <v>REORDEN INMEDIATO</v>
      </c>
      <c r="R1603" s="52" t="str">
        <f t="shared" si="7"/>
        <v>GENERAR OC EN 24H</v>
      </c>
      <c r="S1603" s="52">
        <f t="shared" si="8"/>
        <v>1</v>
      </c>
      <c r="T1603" s="53">
        <f t="shared" si="9"/>
        <v>178500</v>
      </c>
      <c r="U1603" s="52" t="str">
        <f t="array" ref="U1603">IF(B1603="","",IFERROR(XLOOKUP(B1603,DATA!$B$4:$B$2103,DATA!$M$4:$M$2103,"",0,1),""))</f>
        <v>B</v>
      </c>
      <c r="V1603" s="52" t="str">
        <f t="array" ref="V1603">IF(B1603="","",IFERROR(XLOOKUP(B1603,DATA!$B$4:$B$2103,DATA!$X$4:$X$2103,"",0,1),""))</f>
        <v>SU01B0205</v>
      </c>
      <c r="W1603" s="52" t="str">
        <f t="array" ref="W1603">IF(B1603="","",IFERROR(XLOOKUP(B1603,DATA!$B$4:$B$2103,DATA!$H$4:$H$2103,"",0,1),""))</f>
        <v>COMUNICACIONES</v>
      </c>
      <c r="X1603" s="52" t="str">
        <f t="shared" si="10"/>
        <v>3-MEDIA</v>
      </c>
      <c r="Y1603" s="87" t="str">
        <f t="shared" si="11"/>
        <v/>
      </c>
      <c r="Z1603" s="52" t="str">
        <f t="shared" si="12"/>
        <v/>
      </c>
    </row>
    <row r="1604" ht="15.75" customHeight="1">
      <c r="B1604" s="47">
        <f>IF(DATA!B1604="","",DATA!B1604)</f>
        <v>80150058</v>
      </c>
      <c r="C1604" s="47">
        <f t="array" ref="C1604">IF(B1604="","",IFERROR(XLOOKUP(B1604,DATA!$B$4:$B$2103,DATA!$D$4:$D$2103,"",0,1),""))</f>
        <v>11359745</v>
      </c>
      <c r="D1604" s="47" t="str">
        <f t="array" ref="D1604">IF(B1604="","",IFERROR(XLOOKUP(B1604,DATA!$B$4:$B$2103,DATA!$C$4:$C$2103,"",0,1),""))</f>
        <v>RUTERO 1668*216 MM</v>
      </c>
      <c r="E1604" s="47">
        <f t="array" ref="E1604">IF(B1604="","",IFERROR(XLOOKUP(B1604,DATA!$B$4:$B$2103,DATA!$W$4:$W$2103,"",0,1),""))</f>
        <v>830092963</v>
      </c>
      <c r="F1604" s="47" t="str">
        <f t="array" ref="F1604">IF(B1604="","",IFERROR(XLOOKUP(E1604,PROVEEDORES!$A$2:$A$200,PROVEEDORES!$B$2:$B$200,"NO ENCONTRADO",0,1),""))</f>
        <v>SUPERPOLO S.A.S</v>
      </c>
      <c r="G1604" s="47" t="str">
        <f t="array" ref="G1604">IF(B1604="","",IFERROR(XLOOKUP(B1604,DATA!$B$4:$B$2103,DATA!$L$4:$L$2103,"",0,1),""))</f>
        <v>UND</v>
      </c>
      <c r="H1604" s="47">
        <f t="array" ref="H1604">IF(B1604="","",IFERROR(XLOOKUP(B1604,DATA!$B$4:$B$2103,DATA!$E$4:$E$2103,0,0,1),0))</f>
        <v>0</v>
      </c>
      <c r="I1604" s="48">
        <f t="array" ref="I1604">IF(B1604="","",IFERROR(XLOOKUP(B1604,DATA!$B$4:$B$2103,DATA!$F$4:$F$2103,0,0,1),0))</f>
        <v>3338938</v>
      </c>
      <c r="J1604" s="48">
        <f t="shared" si="1"/>
        <v>0</v>
      </c>
      <c r="K1604" s="47">
        <f t="array" ref="K1604">IF(B1604="","",IFERROR(XLOOKUP(B1604,DATA!$B$4:$B$2103,DATA!$N$4:$N$2103,0,0,1),0))</f>
        <v>13</v>
      </c>
      <c r="L1604" s="85">
        <f t="shared" si="2"/>
        <v>0.03561643836</v>
      </c>
      <c r="M1604" s="47">
        <f t="array" ref="M1604">IF(B1604="","",IFERROR(XLOOKUP(B1604,DATA!$B$4:$B$2103,DATA!$P$4:$P$2103,0,0,1),0))</f>
        <v>0</v>
      </c>
      <c r="N1604" s="47">
        <f t="shared" si="3"/>
        <v>0</v>
      </c>
      <c r="O1604" s="47">
        <f t="shared" si="4"/>
        <v>0</v>
      </c>
      <c r="P1604" s="47">
        <f t="shared" si="5"/>
        <v>0</v>
      </c>
      <c r="Q1604" s="47" t="str">
        <f t="shared" si="6"/>
        <v>CRITICO</v>
      </c>
      <c r="R1604" s="47" t="str">
        <f t="shared" si="7"/>
        <v>PEDIR INMEDIATAMENTE</v>
      </c>
      <c r="S1604" s="47">
        <f t="shared" si="8"/>
        <v>0</v>
      </c>
      <c r="T1604" s="48">
        <f t="shared" si="9"/>
        <v>0</v>
      </c>
      <c r="U1604" s="47" t="str">
        <f t="array" ref="U1604">IF(B1604="","",IFERROR(XLOOKUP(B1604,DATA!$B$4:$B$2103,DATA!$M$4:$M$2103,"",0,1),""))</f>
        <v>A</v>
      </c>
      <c r="V1604" s="47" t="str">
        <f t="array" ref="V1604">IF(B1604="","",IFERROR(XLOOKUP(B1604,DATA!$B$4:$B$2103,DATA!$X$4:$X$2103,"",0,1),""))</f>
        <v>SU01B0111</v>
      </c>
      <c r="W1604" s="47" t="str">
        <f t="array" ref="W1604">IF(B1604="","",IFERROR(XLOOKUP(B1604,DATA!$B$4:$B$2103,DATA!$H$4:$H$2103,"",0,1),""))</f>
        <v>COMUNICACIONES</v>
      </c>
      <c r="X1604" s="47" t="str">
        <f t="shared" si="10"/>
        <v>1-MAXIMA</v>
      </c>
      <c r="Y1604" s="65">
        <f t="shared" si="11"/>
        <v>13.01604</v>
      </c>
      <c r="Z1604" s="47">
        <f t="shared" si="12"/>
        <v>80150058</v>
      </c>
    </row>
    <row r="1605" ht="15.75" customHeight="1">
      <c r="B1605" s="52" t="str">
        <f>IF(DATA!B1605="","",DATA!B1605)</f>
        <v>80150058-R</v>
      </c>
      <c r="C1605" s="52">
        <f t="array" ref="C1605">IF(B1605="","",IFERROR(XLOOKUP(B1605,DATA!$B$4:$B$2103,DATA!$D$4:$D$2103,"",0,1),""))</f>
        <v>11359745</v>
      </c>
      <c r="D1605" s="52" t="str">
        <f t="array" ref="D1605">IF(B1605="","",IFERROR(XLOOKUP(B1605,DATA!$B$4:$B$2103,DATA!$C$4:$C$2103,"",0,1),""))</f>
        <v>RUTERO 1668*216 MM</v>
      </c>
      <c r="E1605" s="52">
        <f t="array" ref="E1605">IF(B1605="","",IFERROR(XLOOKUP(B1605,DATA!$B$4:$B$2103,DATA!$W$4:$W$2103,"",0,1),""))</f>
        <v>830145954</v>
      </c>
      <c r="F1605" s="52" t="str">
        <f t="array" ref="F1605">IF(B1605="","",IFERROR(XLOOKUP(E1605,PROVEEDORES!$A$2:$A$200,PROVEEDORES!$B$2:$B$200,"NO ENCONTRADO",0,1),""))</f>
        <v>DIEMCO ELEC Y CIA LTDA</v>
      </c>
      <c r="G1605" s="52" t="str">
        <f t="array" ref="G1605">IF(B1605="","",IFERROR(XLOOKUP(B1605,DATA!$B$4:$B$2103,DATA!$L$4:$L$2103,"",0,1),""))</f>
        <v>UND</v>
      </c>
      <c r="H1605" s="52">
        <f t="array" ref="H1605">IF(B1605="","",IFERROR(XLOOKUP(B1605,DATA!$B$4:$B$2103,DATA!$E$4:$E$2103,0,0,1),0))</f>
        <v>2</v>
      </c>
      <c r="I1605" s="53">
        <f t="array" ref="I1605">IF(B1605="","",IFERROR(XLOOKUP(B1605,DATA!$B$4:$B$2103,DATA!$F$4:$F$2103,0,0,1),0))</f>
        <v>231098</v>
      </c>
      <c r="J1605" s="53">
        <f t="shared" si="1"/>
        <v>462196</v>
      </c>
      <c r="K1605" s="52">
        <f t="array" ref="K1605">IF(B1605="","",IFERROR(XLOOKUP(B1605,DATA!$B$4:$B$2103,DATA!$N$4:$N$2103,0,0,1),0))</f>
        <v>32</v>
      </c>
      <c r="L1605" s="86">
        <f t="shared" si="2"/>
        <v>0.08767123288</v>
      </c>
      <c r="M1605" s="52">
        <f t="array" ref="M1605">IF(B1605="","",IFERROR(XLOOKUP(B1605,DATA!$B$4:$B$2103,DATA!$P$4:$P$2103,0,0,1),0))</f>
        <v>0</v>
      </c>
      <c r="N1605" s="52">
        <f t="shared" si="3"/>
        <v>0</v>
      </c>
      <c r="O1605" s="52">
        <f t="shared" si="4"/>
        <v>1</v>
      </c>
      <c r="P1605" s="52">
        <f t="shared" si="5"/>
        <v>23</v>
      </c>
      <c r="Q1605" s="52" t="str">
        <f t="shared" si="6"/>
        <v>PRECAUCION</v>
      </c>
      <c r="R1605" s="52" t="str">
        <f t="shared" si="7"/>
        <v>MONITOREAR 48H</v>
      </c>
      <c r="S1605" s="52">
        <f t="shared" si="8"/>
        <v>0</v>
      </c>
      <c r="T1605" s="53">
        <f t="shared" si="9"/>
        <v>0</v>
      </c>
      <c r="U1605" s="52" t="str">
        <f t="array" ref="U1605">IF(B1605="","",IFERROR(XLOOKUP(B1605,DATA!$B$4:$B$2103,DATA!$M$4:$M$2103,"",0,1),""))</f>
        <v>A</v>
      </c>
      <c r="V1605" s="52" t="str">
        <f t="array" ref="V1605">IF(B1605="","",IFERROR(XLOOKUP(B1605,DATA!$B$4:$B$2103,DATA!$X$4:$X$2103,"",0,1),""))</f>
        <v>SU01B0206</v>
      </c>
      <c r="W1605" s="52" t="str">
        <f t="array" ref="W1605">IF(B1605="","",IFERROR(XLOOKUP(B1605,DATA!$B$4:$B$2103,DATA!$H$4:$H$2103,"",0,1),""))</f>
        <v>COMUNICACIONES</v>
      </c>
      <c r="X1605" s="52" t="str">
        <f t="shared" si="10"/>
        <v>2-ALTA</v>
      </c>
      <c r="Y1605" s="87" t="str">
        <f t="shared" si="11"/>
        <v/>
      </c>
      <c r="Z1605" s="52" t="str">
        <f t="shared" si="12"/>
        <v/>
      </c>
    </row>
    <row r="1606" ht="15.75" customHeight="1">
      <c r="B1606" s="47">
        <f>IF(DATA!B1606="","",DATA!B1606)</f>
        <v>80150059</v>
      </c>
      <c r="C1606" s="47">
        <f t="array" ref="C1606">IF(B1606="","",IFERROR(XLOOKUP(B1606,DATA!$B$4:$B$2103,DATA!$D$4:$D$2103,"",0,1),""))</f>
        <v>11359747</v>
      </c>
      <c r="D1606" s="47" t="str">
        <f t="array" ref="D1606">IF(B1606="","",IFERROR(XLOOKUP(B1606,DATA!$B$4:$B$2103,DATA!$C$4:$C$2103,"",0,1),""))</f>
        <v>RUTERO 839*216 MM</v>
      </c>
      <c r="E1606" s="47">
        <f t="array" ref="E1606">IF(B1606="","",IFERROR(XLOOKUP(B1606,DATA!$B$4:$B$2103,DATA!$W$4:$W$2103,"",0,1),""))</f>
        <v>830092963</v>
      </c>
      <c r="F1606" s="47" t="str">
        <f t="array" ref="F1606">IF(B1606="","",IFERROR(XLOOKUP(E1606,PROVEEDORES!$A$2:$A$200,PROVEEDORES!$B$2:$B$200,"NO ENCONTRADO",0,1),""))</f>
        <v>SUPERPOLO S.A.S</v>
      </c>
      <c r="G1606" s="47" t="str">
        <f t="array" ref="G1606">IF(B1606="","",IFERROR(XLOOKUP(B1606,DATA!$B$4:$B$2103,DATA!$L$4:$L$2103,"",0,1),""))</f>
        <v>UND</v>
      </c>
      <c r="H1606" s="47">
        <f t="array" ref="H1606">IF(B1606="","",IFERROR(XLOOKUP(B1606,DATA!$B$4:$B$2103,DATA!$E$4:$E$2103,0,0,1),0))</f>
        <v>0</v>
      </c>
      <c r="I1606" s="48">
        <f t="array" ref="I1606">IF(B1606="","",IFERROR(XLOOKUP(B1606,DATA!$B$4:$B$2103,DATA!$F$4:$F$2103,0,0,1),0))</f>
        <v>1655941</v>
      </c>
      <c r="J1606" s="48">
        <f t="shared" si="1"/>
        <v>0</v>
      </c>
      <c r="K1606" s="47">
        <f t="array" ref="K1606">IF(B1606="","",IFERROR(XLOOKUP(B1606,DATA!$B$4:$B$2103,DATA!$N$4:$N$2103,0,0,1),0))</f>
        <v>19</v>
      </c>
      <c r="L1606" s="85">
        <f t="shared" si="2"/>
        <v>0.05205479452</v>
      </c>
      <c r="M1606" s="47">
        <f t="array" ref="M1606">IF(B1606="","",IFERROR(XLOOKUP(B1606,DATA!$B$4:$B$2103,DATA!$P$4:$P$2103,0,0,1),0))</f>
        <v>0</v>
      </c>
      <c r="N1606" s="47">
        <f t="shared" si="3"/>
        <v>0</v>
      </c>
      <c r="O1606" s="47">
        <f t="shared" si="4"/>
        <v>0</v>
      </c>
      <c r="P1606" s="47">
        <f t="shared" si="5"/>
        <v>0</v>
      </c>
      <c r="Q1606" s="47" t="str">
        <f t="shared" si="6"/>
        <v>CRITICO</v>
      </c>
      <c r="R1606" s="47" t="str">
        <f t="shared" si="7"/>
        <v>PEDIR INMEDIATAMENTE</v>
      </c>
      <c r="S1606" s="47">
        <f t="shared" si="8"/>
        <v>0</v>
      </c>
      <c r="T1606" s="48">
        <f t="shared" si="9"/>
        <v>0</v>
      </c>
      <c r="U1606" s="47" t="str">
        <f t="array" ref="U1606">IF(B1606="","",IFERROR(XLOOKUP(B1606,DATA!$B$4:$B$2103,DATA!$M$4:$M$2103,"",0,1),""))</f>
        <v>A</v>
      </c>
      <c r="V1606" s="47" t="str">
        <f t="array" ref="V1606">IF(B1606="","",IFERROR(XLOOKUP(B1606,DATA!$B$4:$B$2103,DATA!$X$4:$X$2103,"",0,1),""))</f>
        <v>SU01C0111</v>
      </c>
      <c r="W1606" s="47" t="str">
        <f t="array" ref="W1606">IF(B1606="","",IFERROR(XLOOKUP(B1606,DATA!$B$4:$B$2103,DATA!$H$4:$H$2103,"",0,1),""))</f>
        <v>COMUNICACIONES</v>
      </c>
      <c r="X1606" s="47" t="str">
        <f t="shared" si="10"/>
        <v>1-MAXIMA</v>
      </c>
      <c r="Y1606" s="65">
        <f t="shared" si="11"/>
        <v>19.01606</v>
      </c>
      <c r="Z1606" s="47">
        <f t="shared" si="12"/>
        <v>80150059</v>
      </c>
    </row>
    <row r="1607" ht="15.75" customHeight="1">
      <c r="B1607" s="52" t="str">
        <f>IF(DATA!B1607="","",DATA!B1607)</f>
        <v>80150059-R</v>
      </c>
      <c r="C1607" s="52">
        <f t="array" ref="C1607">IF(B1607="","",IFERROR(XLOOKUP(B1607,DATA!$B$4:$B$2103,DATA!$D$4:$D$2103,"",0,1),""))</f>
        <v>11359747</v>
      </c>
      <c r="D1607" s="52" t="str">
        <f t="array" ref="D1607">IF(B1607="","",IFERROR(XLOOKUP(B1607,DATA!$B$4:$B$2103,DATA!$C$4:$C$2103,"",0,1),""))</f>
        <v>RUTERO 839*216 MM</v>
      </c>
      <c r="E1607" s="52">
        <f t="array" ref="E1607">IF(B1607="","",IFERROR(XLOOKUP(B1607,DATA!$B$4:$B$2103,DATA!$W$4:$W$2103,"",0,1),""))</f>
        <v>901563039</v>
      </c>
      <c r="F1607" s="52" t="str">
        <f t="array" ref="F1607">IF(B1607="","",IFERROR(XLOOKUP(E1607,PROVEEDORES!$A$2:$A$200,PROVEEDORES!$B$2:$B$200,"NO ENCONTRADO",0,1),""))</f>
        <v>AUTOTRONICA MASTER SAS</v>
      </c>
      <c r="G1607" s="52" t="str">
        <f t="array" ref="G1607">IF(B1607="","",IFERROR(XLOOKUP(B1607,DATA!$B$4:$B$2103,DATA!$L$4:$L$2103,"",0,1),""))</f>
        <v>UND</v>
      </c>
      <c r="H1607" s="52">
        <f t="array" ref="H1607">IF(B1607="","",IFERROR(XLOOKUP(B1607,DATA!$B$4:$B$2103,DATA!$E$4:$E$2103,0,0,1),0))</f>
        <v>3</v>
      </c>
      <c r="I1607" s="53">
        <f t="array" ref="I1607">IF(B1607="","",IFERROR(XLOOKUP(B1607,DATA!$B$4:$B$2103,DATA!$F$4:$F$2103,0,0,1),0))</f>
        <v>166600</v>
      </c>
      <c r="J1607" s="53">
        <f t="shared" si="1"/>
        <v>499800</v>
      </c>
      <c r="K1607" s="52">
        <f t="array" ref="K1607">IF(B1607="","",IFERROR(XLOOKUP(B1607,DATA!$B$4:$B$2103,DATA!$N$4:$N$2103,0,0,1),0))</f>
        <v>93</v>
      </c>
      <c r="L1607" s="86">
        <f t="shared" si="2"/>
        <v>0.2547945205</v>
      </c>
      <c r="M1607" s="52">
        <f t="array" ref="M1607">IF(B1607="","",IFERROR(XLOOKUP(B1607,DATA!$B$4:$B$2103,DATA!$P$4:$P$2103,0,0,1),0))</f>
        <v>0</v>
      </c>
      <c r="N1607" s="52">
        <f t="shared" si="3"/>
        <v>1</v>
      </c>
      <c r="O1607" s="52">
        <f t="shared" si="4"/>
        <v>3</v>
      </c>
      <c r="P1607" s="52">
        <f t="shared" si="5"/>
        <v>12</v>
      </c>
      <c r="Q1607" s="52" t="str">
        <f t="shared" si="6"/>
        <v>REORDEN INMEDIATO</v>
      </c>
      <c r="R1607" s="52" t="str">
        <f t="shared" si="7"/>
        <v>GENERAR OC EN 24H</v>
      </c>
      <c r="S1607" s="52">
        <f t="shared" si="8"/>
        <v>0</v>
      </c>
      <c r="T1607" s="53">
        <f t="shared" si="9"/>
        <v>0</v>
      </c>
      <c r="U1607" s="52" t="str">
        <f t="array" ref="U1607">IF(B1607="","",IFERROR(XLOOKUP(B1607,DATA!$B$4:$B$2103,DATA!$M$4:$M$2103,"",0,1),""))</f>
        <v>A</v>
      </c>
      <c r="V1607" s="52" t="str">
        <f t="array" ref="V1607">IF(B1607="","",IFERROR(XLOOKUP(B1607,DATA!$B$4:$B$2103,DATA!$X$4:$X$2103,"",0,1),""))</f>
        <v>SU01B0206</v>
      </c>
      <c r="W1607" s="52" t="str">
        <f t="array" ref="W1607">IF(B1607="","",IFERROR(XLOOKUP(B1607,DATA!$B$4:$B$2103,DATA!$H$4:$H$2103,"",0,1),""))</f>
        <v>COMUNICACIONES</v>
      </c>
      <c r="X1607" s="52" t="str">
        <f t="shared" si="10"/>
        <v>2-ALTA</v>
      </c>
      <c r="Y1607" s="87" t="str">
        <f t="shared" si="11"/>
        <v/>
      </c>
      <c r="Z1607" s="52" t="str">
        <f t="shared" si="12"/>
        <v/>
      </c>
    </row>
    <row r="1608" ht="15.75" customHeight="1">
      <c r="B1608" s="47">
        <f>IF(DATA!B1608="","",DATA!B1608)</f>
        <v>80150060</v>
      </c>
      <c r="C1608" s="47" t="str">
        <f t="array" ref="C1608">IF(B1608="","",IFERROR(XLOOKUP(B1608,DATA!$B$4:$B$2103,DATA!$D$4:$D$2103,"",0,1),""))</f>
        <v/>
      </c>
      <c r="D1608" s="47" t="str">
        <f t="array" ref="D1608">IF(B1608="","",IFERROR(XLOOKUP(B1608,DATA!$B$4:$B$2103,DATA!$C$4:$C$2103,"",0,1),""))</f>
        <v>CONECTOR MOTOR LIMPIABRISAS</v>
      </c>
      <c r="E1608" s="47">
        <f t="array" ref="E1608">IF(B1608="","",IFERROR(XLOOKUP(B1608,DATA!$B$4:$B$2103,DATA!$W$4:$W$2103,"",0,1),""))</f>
        <v>900624922</v>
      </c>
      <c r="F1608" s="47" t="str">
        <f t="array" ref="F1608">IF(B1608="","",IFERROR(XLOOKUP(E1608,PROVEEDORES!$A$2:$A$200,PROVEEDORES!$B$2:$B$200,"NO ENCONTRADO",0,1),""))</f>
        <v>MASMOVIL SAS</v>
      </c>
      <c r="G1608" s="47" t="str">
        <f t="array" ref="G1608">IF(B1608="","",IFERROR(XLOOKUP(B1608,DATA!$B$4:$B$2103,DATA!$L$4:$L$2103,"",0,1),""))</f>
        <v>UND</v>
      </c>
      <c r="H1608" s="47">
        <f t="array" ref="H1608">IF(B1608="","",IFERROR(XLOOKUP(B1608,DATA!$B$4:$B$2103,DATA!$E$4:$E$2103,0,0,1),0))</f>
        <v>10</v>
      </c>
      <c r="I1608" s="48">
        <f t="array" ref="I1608">IF(B1608="","",IFERROR(XLOOKUP(B1608,DATA!$B$4:$B$2103,DATA!$F$4:$F$2103,0,0,1),0))</f>
        <v>33082</v>
      </c>
      <c r="J1608" s="48">
        <f t="shared" si="1"/>
        <v>330820</v>
      </c>
      <c r="K1608" s="47">
        <f t="array" ref="K1608">IF(B1608="","",IFERROR(XLOOKUP(B1608,DATA!$B$4:$B$2103,DATA!$N$4:$N$2103,0,0,1),0))</f>
        <v>22</v>
      </c>
      <c r="L1608" s="85">
        <f t="shared" si="2"/>
        <v>0.0602739726</v>
      </c>
      <c r="M1608" s="47">
        <f t="array" ref="M1608">IF(B1608="","",IFERROR(XLOOKUP(B1608,DATA!$B$4:$B$2103,DATA!$P$4:$P$2103,0,0,1),0))</f>
        <v>0</v>
      </c>
      <c r="N1608" s="47">
        <f t="shared" si="3"/>
        <v>0</v>
      </c>
      <c r="O1608" s="47">
        <f t="shared" si="4"/>
        <v>0</v>
      </c>
      <c r="P1608" s="47">
        <f t="shared" si="5"/>
        <v>166</v>
      </c>
      <c r="Q1608" s="47" t="str">
        <f t="shared" si="6"/>
        <v>EXCESO</v>
      </c>
      <c r="R1608" s="47" t="str">
        <f t="shared" si="7"/>
        <v>EVALUAR REDUCCION</v>
      </c>
      <c r="S1608" s="47">
        <f t="shared" si="8"/>
        <v>0</v>
      </c>
      <c r="T1608" s="48">
        <f t="shared" si="9"/>
        <v>0</v>
      </c>
      <c r="U1608" s="47" t="str">
        <f t="array" ref="U1608">IF(B1608="","",IFERROR(XLOOKUP(B1608,DATA!$B$4:$B$2103,DATA!$M$4:$M$2103,"",0,1),""))</f>
        <v>C</v>
      </c>
      <c r="V1608" s="47" t="str">
        <f t="array" ref="V1608">IF(B1608="","",IFERROR(XLOOKUP(B1608,DATA!$B$4:$B$2103,DATA!$X$4:$X$2103,"",0,1),""))</f>
        <v>SU01E0102</v>
      </c>
      <c r="W1608" s="47" t="str">
        <f t="array" ref="W1608">IF(B1608="","",IFERROR(XLOOKUP(B1608,DATA!$B$4:$B$2103,DATA!$H$4:$H$2103,"",0,1),""))</f>
        <v>ELECTRICIDAD</v>
      </c>
      <c r="X1608" s="47" t="str">
        <f t="shared" si="10"/>
        <v>4-BAJA</v>
      </c>
      <c r="Y1608" s="65" t="str">
        <f t="shared" si="11"/>
        <v/>
      </c>
      <c r="Z1608" s="47" t="str">
        <f t="shared" si="12"/>
        <v/>
      </c>
    </row>
    <row r="1609" ht="15.75" customHeight="1">
      <c r="B1609" s="52">
        <f>IF(DATA!B1609="","",DATA!B1609)</f>
        <v>80150062</v>
      </c>
      <c r="C1609" s="52">
        <f t="array" ref="C1609">IF(B1609="","",IFERROR(XLOOKUP(B1609,DATA!$B$4:$B$2103,DATA!$D$4:$D$2103,"",0,1),""))</f>
        <v>10202915</v>
      </c>
      <c r="D1609" s="52" t="str">
        <f t="array" ref="D1609">IF(B1609="","",IFERROR(XLOOKUP(B1609,DATA!$B$4:$B$2103,DATA!$C$4:$C$2103,"",0,1),""))</f>
        <v>TERCER STOP ROJO LED</v>
      </c>
      <c r="E1609" s="52">
        <f t="array" ref="E1609">IF(B1609="","",IFERROR(XLOOKUP(B1609,DATA!$B$4:$B$2103,DATA!$W$4:$W$2103,"",0,1),""))</f>
        <v>830092963</v>
      </c>
      <c r="F1609" s="52" t="str">
        <f t="array" ref="F1609">IF(B1609="","",IFERROR(XLOOKUP(E1609,PROVEEDORES!$A$2:$A$200,PROVEEDORES!$B$2:$B$200,"NO ENCONTRADO",0,1),""))</f>
        <v>SUPERPOLO S.A.S</v>
      </c>
      <c r="G1609" s="52" t="str">
        <f t="array" ref="G1609">IF(B1609="","",IFERROR(XLOOKUP(B1609,DATA!$B$4:$B$2103,DATA!$L$4:$L$2103,"",0,1),""))</f>
        <v>UND</v>
      </c>
      <c r="H1609" s="52">
        <f t="array" ref="H1609">IF(B1609="","",IFERROR(XLOOKUP(B1609,DATA!$B$4:$B$2103,DATA!$E$4:$E$2103,0,0,1),0))</f>
        <v>74</v>
      </c>
      <c r="I1609" s="53">
        <f t="array" ref="I1609">IF(B1609="","",IFERROR(XLOOKUP(B1609,DATA!$B$4:$B$2103,DATA!$F$4:$F$2103,0,0,1),0))</f>
        <v>44206.78</v>
      </c>
      <c r="J1609" s="53">
        <f t="shared" si="1"/>
        <v>3271301.72</v>
      </c>
      <c r="K1609" s="52">
        <f t="array" ref="K1609">IF(B1609="","",IFERROR(XLOOKUP(B1609,DATA!$B$4:$B$2103,DATA!$N$4:$N$2103,0,0,1),0))</f>
        <v>12</v>
      </c>
      <c r="L1609" s="86">
        <f t="shared" si="2"/>
        <v>0.03287671233</v>
      </c>
      <c r="M1609" s="52">
        <f t="array" ref="M1609">IF(B1609="","",IFERROR(XLOOKUP(B1609,DATA!$B$4:$B$2103,DATA!$P$4:$P$2103,0,0,1),0))</f>
        <v>0</v>
      </c>
      <c r="N1609" s="52">
        <f t="shared" si="3"/>
        <v>0</v>
      </c>
      <c r="O1609" s="52">
        <f t="shared" si="4"/>
        <v>0</v>
      </c>
      <c r="P1609" s="52">
        <f t="shared" si="5"/>
        <v>2251</v>
      </c>
      <c r="Q1609" s="52" t="str">
        <f t="shared" si="6"/>
        <v>EXCESO</v>
      </c>
      <c r="R1609" s="52" t="str">
        <f t="shared" si="7"/>
        <v>EVALUAR REDUCCION</v>
      </c>
      <c r="S1609" s="52">
        <f t="shared" si="8"/>
        <v>0</v>
      </c>
      <c r="T1609" s="53">
        <f t="shared" si="9"/>
        <v>0</v>
      </c>
      <c r="U1609" s="52" t="str">
        <f t="array" ref="U1609">IF(B1609="","",IFERROR(XLOOKUP(B1609,DATA!$B$4:$B$2103,DATA!$M$4:$M$2103,"",0,1),""))</f>
        <v>A</v>
      </c>
      <c r="V1609" s="52" t="str">
        <f t="array" ref="V1609">IF(B1609="","",IFERROR(XLOOKUP(B1609,DATA!$B$4:$B$2103,DATA!$X$4:$X$2103,"",0,1),""))</f>
        <v>SU01B0107</v>
      </c>
      <c r="W1609" s="52" t="str">
        <f t="array" ref="W1609">IF(B1609="","",IFERROR(XLOOKUP(B1609,DATA!$B$4:$B$2103,DATA!$H$4:$H$2103,"",0,1),""))</f>
        <v>ELECTRICIDAD</v>
      </c>
      <c r="X1609" s="52" t="str">
        <f t="shared" si="10"/>
        <v>2-ALTA</v>
      </c>
      <c r="Y1609" s="87" t="str">
        <f t="shared" si="11"/>
        <v/>
      </c>
      <c r="Z1609" s="52" t="str">
        <f t="shared" si="12"/>
        <v/>
      </c>
    </row>
    <row r="1610" ht="15.75" customHeight="1">
      <c r="B1610" s="47">
        <f>IF(DATA!B1610="","",DATA!B1610)</f>
        <v>80150063</v>
      </c>
      <c r="C1610" s="47">
        <f t="array" ref="C1610">IF(B1610="","",IFERROR(XLOOKUP(B1610,DATA!$B$4:$B$2103,DATA!$D$4:$D$2103,"",0,1),""))</f>
        <v>1573</v>
      </c>
      <c r="D1610" s="47" t="str">
        <f t="array" ref="D1610">IF(B1610="","",IFERROR(XLOOKUP(B1610,DATA!$B$4:$B$2103,DATA!$C$4:$C$2103,"",0,1),""))</f>
        <v>TERMINAL HEMBRA 8 MM*6,3 MM</v>
      </c>
      <c r="E1610" s="47">
        <f t="array" ref="E1610">IF(B1610="","",IFERROR(XLOOKUP(B1610,DATA!$B$4:$B$2103,DATA!$W$4:$W$2103,"",0,1),""))</f>
        <v>900664298</v>
      </c>
      <c r="F1610" s="47" t="str">
        <f t="array" ref="F1610">IF(B1610="","",IFERROR(XLOOKUP(E1610,PROVEEDORES!$A$2:$A$200,PROVEEDORES!$B$2:$B$200,"NO ENCONTRADO",0,1),""))</f>
        <v>SOLUCIONES INTEGRALES PARA CARROCERIAS SOCIEDAD POR ACCIONES SIMPLIFICADA</v>
      </c>
      <c r="G1610" s="47" t="str">
        <f t="array" ref="G1610">IF(B1610="","",IFERROR(XLOOKUP(B1610,DATA!$B$4:$B$2103,DATA!$L$4:$L$2103,"",0,1),""))</f>
        <v>UND</v>
      </c>
      <c r="H1610" s="47">
        <f t="array" ref="H1610">IF(B1610="","",IFERROR(XLOOKUP(B1610,DATA!$B$4:$B$2103,DATA!$E$4:$E$2103,0,0,1),0))</f>
        <v>1087</v>
      </c>
      <c r="I1610" s="48">
        <f t="array" ref="I1610">IF(B1610="","",IFERROR(XLOOKUP(B1610,DATA!$B$4:$B$2103,DATA!$F$4:$F$2103,0,0,1),0))</f>
        <v>107.2549</v>
      </c>
      <c r="J1610" s="48">
        <f t="shared" si="1"/>
        <v>116586.0763</v>
      </c>
      <c r="K1610" s="47">
        <f t="array" ref="K1610">IF(B1610="","",IFERROR(XLOOKUP(B1610,DATA!$B$4:$B$2103,DATA!$N$4:$N$2103,0,0,1),0))</f>
        <v>10534</v>
      </c>
      <c r="L1610" s="85">
        <f t="shared" si="2"/>
        <v>28.86027397</v>
      </c>
      <c r="M1610" s="47">
        <f t="array" ref="M1610">IF(B1610="","",IFERROR(XLOOKUP(B1610,DATA!$B$4:$B$2103,DATA!$P$4:$P$2103,0,0,1),0))</f>
        <v>0</v>
      </c>
      <c r="N1610" s="47">
        <f t="shared" si="3"/>
        <v>101</v>
      </c>
      <c r="O1610" s="47">
        <f t="shared" si="4"/>
        <v>303</v>
      </c>
      <c r="P1610" s="47">
        <f t="shared" si="5"/>
        <v>38</v>
      </c>
      <c r="Q1610" s="47" t="str">
        <f t="shared" si="6"/>
        <v>OPTIMO</v>
      </c>
      <c r="R1610" s="47" t="str">
        <f t="shared" si="7"/>
        <v>NIVEL OPTIMO</v>
      </c>
      <c r="S1610" s="47">
        <f t="shared" si="8"/>
        <v>0</v>
      </c>
      <c r="T1610" s="48">
        <f t="shared" si="9"/>
        <v>0</v>
      </c>
      <c r="U1610" s="47" t="str">
        <f t="array" ref="U1610">IF(B1610="","",IFERROR(XLOOKUP(B1610,DATA!$B$4:$B$2103,DATA!$M$4:$M$2103,"",0,1),""))</f>
        <v>A</v>
      </c>
      <c r="V1610" s="47" t="str">
        <f t="array" ref="V1610">IF(B1610="","",IFERROR(XLOOKUP(B1610,DATA!$B$4:$B$2103,DATA!$X$4:$X$2103,"",0,1),""))</f>
        <v>SU01D0103</v>
      </c>
      <c r="W1610" s="47" t="str">
        <f t="array" ref="W1610">IF(B1610="","",IFERROR(XLOOKUP(B1610,DATA!$B$4:$B$2103,DATA!$H$4:$H$2103,"",0,1),""))</f>
        <v>ELECTRICIDAD</v>
      </c>
      <c r="X1610" s="47" t="str">
        <f t="shared" si="10"/>
        <v>2-ALTA</v>
      </c>
      <c r="Y1610" s="65" t="str">
        <f t="shared" si="11"/>
        <v/>
      </c>
      <c r="Z1610" s="47" t="str">
        <f t="shared" si="12"/>
        <v/>
      </c>
    </row>
    <row r="1611" ht="15.75" customHeight="1">
      <c r="B1611" s="52">
        <f>IF(DATA!B1611="","",DATA!B1611)</f>
        <v>80150064</v>
      </c>
      <c r="C1611" s="52">
        <f t="array" ref="C1611">IF(B1611="","",IFERROR(XLOOKUP(B1611,DATA!$B$4:$B$2103,DATA!$D$4:$D$2103,"",0,1),""))</f>
        <v>1600</v>
      </c>
      <c r="D1611" s="52" t="str">
        <f t="array" ref="D1611">IF(B1611="","",IFERROR(XLOOKUP(B1611,DATA!$B$4:$B$2103,DATA!$C$4:$C$2103,"",0,1),""))</f>
        <v>TERMINAL MACHO 8 MM*6,3 MM</v>
      </c>
      <c r="E1611" s="52">
        <f t="array" ref="E1611">IF(B1611="","",IFERROR(XLOOKUP(B1611,DATA!$B$4:$B$2103,DATA!$W$4:$W$2103,"",0,1),""))</f>
        <v>900664298</v>
      </c>
      <c r="F1611" s="52" t="str">
        <f t="array" ref="F1611">IF(B1611="","",IFERROR(XLOOKUP(E1611,PROVEEDORES!$A$2:$A$200,PROVEEDORES!$B$2:$B$200,"NO ENCONTRADO",0,1),""))</f>
        <v>SOLUCIONES INTEGRALES PARA CARROCERIAS SOCIEDAD POR ACCIONES SIMPLIFICADA</v>
      </c>
      <c r="G1611" s="52" t="str">
        <f t="array" ref="G1611">IF(B1611="","",IFERROR(XLOOKUP(B1611,DATA!$B$4:$B$2103,DATA!$L$4:$L$2103,"",0,1),""))</f>
        <v>UND</v>
      </c>
      <c r="H1611" s="52">
        <f t="array" ref="H1611">IF(B1611="","",IFERROR(XLOOKUP(B1611,DATA!$B$4:$B$2103,DATA!$E$4:$E$2103,0,0,1),0))</f>
        <v>175</v>
      </c>
      <c r="I1611" s="53">
        <f t="array" ref="I1611">IF(B1611="","",IFERROR(XLOOKUP(B1611,DATA!$B$4:$B$2103,DATA!$F$4:$F$2103,0,0,1),0))</f>
        <v>297.5</v>
      </c>
      <c r="J1611" s="53">
        <f t="shared" si="1"/>
        <v>52062.5</v>
      </c>
      <c r="K1611" s="52">
        <f t="array" ref="K1611">IF(B1611="","",IFERROR(XLOOKUP(B1611,DATA!$B$4:$B$2103,DATA!$N$4:$N$2103,0,0,1),0))</f>
        <v>10339</v>
      </c>
      <c r="L1611" s="86">
        <f t="shared" si="2"/>
        <v>28.3260274</v>
      </c>
      <c r="M1611" s="52">
        <f t="array" ref="M1611">IF(B1611="","",IFERROR(XLOOKUP(B1611,DATA!$B$4:$B$2103,DATA!$P$4:$P$2103,0,0,1),0))</f>
        <v>0</v>
      </c>
      <c r="N1611" s="52">
        <f t="shared" si="3"/>
        <v>99</v>
      </c>
      <c r="O1611" s="52">
        <f t="shared" si="4"/>
        <v>297</v>
      </c>
      <c r="P1611" s="52">
        <f t="shared" si="5"/>
        <v>6</v>
      </c>
      <c r="Q1611" s="52" t="str">
        <f t="shared" si="6"/>
        <v>REORDEN INMEDIATO</v>
      </c>
      <c r="R1611" s="52" t="str">
        <f t="shared" si="7"/>
        <v>GENERAR OC EN 24H</v>
      </c>
      <c r="S1611" s="52">
        <f t="shared" si="8"/>
        <v>122</v>
      </c>
      <c r="T1611" s="53">
        <f t="shared" si="9"/>
        <v>36295</v>
      </c>
      <c r="U1611" s="52" t="str">
        <f t="array" ref="U1611">IF(B1611="","",IFERROR(XLOOKUP(B1611,DATA!$B$4:$B$2103,DATA!$M$4:$M$2103,"",0,1),""))</f>
        <v>A</v>
      </c>
      <c r="V1611" s="52" t="str">
        <f t="array" ref="V1611">IF(B1611="","",IFERROR(XLOOKUP(B1611,DATA!$B$4:$B$2103,DATA!$X$4:$X$2103,"",0,1),""))</f>
        <v>SU01D0103</v>
      </c>
      <c r="W1611" s="52" t="str">
        <f t="array" ref="W1611">IF(B1611="","",IFERROR(XLOOKUP(B1611,DATA!$B$4:$B$2103,DATA!$H$4:$H$2103,"",0,1),""))</f>
        <v>ELECTRICIDAD</v>
      </c>
      <c r="X1611" s="52" t="str">
        <f t="shared" si="10"/>
        <v>2-ALTA</v>
      </c>
      <c r="Y1611" s="87" t="str">
        <f t="shared" si="11"/>
        <v/>
      </c>
      <c r="Z1611" s="52" t="str">
        <f t="shared" si="12"/>
        <v/>
      </c>
    </row>
    <row r="1612" ht="15.75" customHeight="1">
      <c r="B1612" s="47">
        <f>IF(DATA!B1612="","",DATA!B1612)</f>
        <v>80150065</v>
      </c>
      <c r="C1612" s="47">
        <f t="array" ref="C1612">IF(B1612="","",IFERROR(XLOOKUP(B1612,DATA!$B$4:$B$2103,DATA!$D$4:$D$2103,"",0,1),""))</f>
        <v>11271783</v>
      </c>
      <c r="D1612" s="47" t="str">
        <f t="array" ref="D1612">IF(B1612="","",IFERROR(XLOOKUP(B1612,DATA!$B$4:$B$2103,DATA!$C$4:$C$2103,"",0,1),""))</f>
        <v>TUBO T8 25W BLANCO ESTRIADO 1200 MM</v>
      </c>
      <c r="E1612" s="47">
        <f t="array" ref="E1612">IF(B1612="","",IFERROR(XLOOKUP(B1612,DATA!$B$4:$B$2103,DATA!$W$4:$W$2103,"",0,1),""))</f>
        <v>830092963</v>
      </c>
      <c r="F1612" s="47" t="str">
        <f t="array" ref="F1612">IF(B1612="","",IFERROR(XLOOKUP(E1612,PROVEEDORES!$A$2:$A$200,PROVEEDORES!$B$2:$B$200,"NO ENCONTRADO",0,1),""))</f>
        <v>SUPERPOLO S.A.S</v>
      </c>
      <c r="G1612" s="47" t="str">
        <f t="array" ref="G1612">IF(B1612="","",IFERROR(XLOOKUP(B1612,DATA!$B$4:$B$2103,DATA!$L$4:$L$2103,"",0,1),""))</f>
        <v>UND</v>
      </c>
      <c r="H1612" s="47">
        <f t="array" ref="H1612">IF(B1612="","",IFERROR(XLOOKUP(B1612,DATA!$B$4:$B$2103,DATA!$E$4:$E$2103,0,0,1),0))</f>
        <v>16</v>
      </c>
      <c r="I1612" s="48">
        <f t="array" ref="I1612">IF(B1612="","",IFERROR(XLOOKUP(B1612,DATA!$B$4:$B$2103,DATA!$F$4:$F$2103,0,0,1),0))</f>
        <v>58066.87</v>
      </c>
      <c r="J1612" s="48">
        <f t="shared" si="1"/>
        <v>929069.92</v>
      </c>
      <c r="K1612" s="47">
        <f t="array" ref="K1612">IF(B1612="","",IFERROR(XLOOKUP(B1612,DATA!$B$4:$B$2103,DATA!$N$4:$N$2103,0,0,1),0))</f>
        <v>32</v>
      </c>
      <c r="L1612" s="85">
        <f t="shared" si="2"/>
        <v>0.08767123288</v>
      </c>
      <c r="M1612" s="47">
        <f t="array" ref="M1612">IF(B1612="","",IFERROR(XLOOKUP(B1612,DATA!$B$4:$B$2103,DATA!$P$4:$P$2103,0,0,1),0))</f>
        <v>0</v>
      </c>
      <c r="N1612" s="47">
        <f t="shared" si="3"/>
        <v>0</v>
      </c>
      <c r="O1612" s="47">
        <f t="shared" si="4"/>
        <v>1</v>
      </c>
      <c r="P1612" s="47">
        <f t="shared" si="5"/>
        <v>183</v>
      </c>
      <c r="Q1612" s="47" t="str">
        <f t="shared" si="6"/>
        <v>EXCESO</v>
      </c>
      <c r="R1612" s="47" t="str">
        <f t="shared" si="7"/>
        <v>EVALUAR REDUCCION</v>
      </c>
      <c r="S1612" s="47">
        <f t="shared" si="8"/>
        <v>0</v>
      </c>
      <c r="T1612" s="48">
        <f t="shared" si="9"/>
        <v>0</v>
      </c>
      <c r="U1612" s="47" t="str">
        <f t="array" ref="U1612">IF(B1612="","",IFERROR(XLOOKUP(B1612,DATA!$B$4:$B$2103,DATA!$M$4:$M$2103,"",0,1),""))</f>
        <v>C</v>
      </c>
      <c r="V1612" s="47" t="str">
        <f t="array" ref="V1612">IF(B1612="","",IFERROR(XLOOKUP(B1612,DATA!$B$4:$B$2103,DATA!$X$4:$X$2103,"",0,1),""))</f>
        <v>SU01B0108</v>
      </c>
      <c r="W1612" s="47" t="str">
        <f t="array" ref="W1612">IF(B1612="","",IFERROR(XLOOKUP(B1612,DATA!$B$4:$B$2103,DATA!$H$4:$H$2103,"",0,1),""))</f>
        <v>ELECTRICIDAD</v>
      </c>
      <c r="X1612" s="47" t="str">
        <f t="shared" si="10"/>
        <v>4-BAJA</v>
      </c>
      <c r="Y1612" s="65" t="str">
        <f t="shared" si="11"/>
        <v/>
      </c>
      <c r="Z1612" s="47" t="str">
        <f t="shared" si="12"/>
        <v/>
      </c>
    </row>
    <row r="1613" ht="15.75" customHeight="1">
      <c r="B1613" s="52">
        <f>IF(DATA!B1613="","",DATA!B1613)</f>
        <v>80150066</v>
      </c>
      <c r="C1613" s="52">
        <f t="array" ref="C1613">IF(B1613="","",IFERROR(XLOOKUP(B1613,DATA!$B$4:$B$2103,DATA!$D$4:$D$2103,"",0,1),""))</f>
        <v>11271782</v>
      </c>
      <c r="D1613" s="52" t="str">
        <f t="array" ref="D1613">IF(B1613="","",IFERROR(XLOOKUP(B1613,DATA!$B$4:$B$2103,DATA!$C$4:$C$2103,"",0,1),""))</f>
        <v>TUBO T8 LED 9W BLANCO 450 MM</v>
      </c>
      <c r="E1613" s="52">
        <f t="array" ref="E1613">IF(B1613="","",IFERROR(XLOOKUP(B1613,DATA!$B$4:$B$2103,DATA!$W$4:$W$2103,"",0,1),""))</f>
        <v>830092963</v>
      </c>
      <c r="F1613" s="52" t="str">
        <f t="array" ref="F1613">IF(B1613="","",IFERROR(XLOOKUP(E1613,PROVEEDORES!$A$2:$A$200,PROVEEDORES!$B$2:$B$200,"NO ENCONTRADO",0,1),""))</f>
        <v>SUPERPOLO S.A.S</v>
      </c>
      <c r="G1613" s="52" t="str">
        <f t="array" ref="G1613">IF(B1613="","",IFERROR(XLOOKUP(B1613,DATA!$B$4:$B$2103,DATA!$L$4:$L$2103,"",0,1),""))</f>
        <v>UND</v>
      </c>
      <c r="H1613" s="52">
        <f t="array" ref="H1613">IF(B1613="","",IFERROR(XLOOKUP(B1613,DATA!$B$4:$B$2103,DATA!$E$4:$E$2103,0,0,1),0))</f>
        <v>25</v>
      </c>
      <c r="I1613" s="53">
        <f t="array" ref="I1613">IF(B1613="","",IFERROR(XLOOKUP(B1613,DATA!$B$4:$B$2103,DATA!$F$4:$F$2103,0,0,1),0))</f>
        <v>124002.2</v>
      </c>
      <c r="J1613" s="53">
        <f t="shared" si="1"/>
        <v>3100055</v>
      </c>
      <c r="K1613" s="52">
        <f t="array" ref="K1613">IF(B1613="","",IFERROR(XLOOKUP(B1613,DATA!$B$4:$B$2103,DATA!$N$4:$N$2103,0,0,1),0))</f>
        <v>22</v>
      </c>
      <c r="L1613" s="86">
        <f t="shared" si="2"/>
        <v>0.0602739726</v>
      </c>
      <c r="M1613" s="52">
        <f t="array" ref="M1613">IF(B1613="","",IFERROR(XLOOKUP(B1613,DATA!$B$4:$B$2103,DATA!$P$4:$P$2103,0,0,1),0))</f>
        <v>0</v>
      </c>
      <c r="N1613" s="52">
        <f t="shared" si="3"/>
        <v>0</v>
      </c>
      <c r="O1613" s="52">
        <f t="shared" si="4"/>
        <v>0</v>
      </c>
      <c r="P1613" s="52">
        <f t="shared" si="5"/>
        <v>415</v>
      </c>
      <c r="Q1613" s="52" t="str">
        <f t="shared" si="6"/>
        <v>EXCESO</v>
      </c>
      <c r="R1613" s="52" t="str">
        <f t="shared" si="7"/>
        <v>EVALUAR REDUCCION</v>
      </c>
      <c r="S1613" s="52">
        <f t="shared" si="8"/>
        <v>0</v>
      </c>
      <c r="T1613" s="53">
        <f t="shared" si="9"/>
        <v>0</v>
      </c>
      <c r="U1613" s="52" t="str">
        <f t="array" ref="U1613">IF(B1613="","",IFERROR(XLOOKUP(B1613,DATA!$B$4:$B$2103,DATA!$M$4:$M$2103,"",0,1),""))</f>
        <v>C</v>
      </c>
      <c r="V1613" s="52" t="str">
        <f t="array" ref="V1613">IF(B1613="","",IFERROR(XLOOKUP(B1613,DATA!$B$4:$B$2103,DATA!$X$4:$X$2103,"",0,1),""))</f>
        <v>SU01B0108</v>
      </c>
      <c r="W1613" s="52" t="str">
        <f t="array" ref="W1613">IF(B1613="","",IFERROR(XLOOKUP(B1613,DATA!$B$4:$B$2103,DATA!$H$4:$H$2103,"",0,1),""))</f>
        <v>ELECTRICIDAD</v>
      </c>
      <c r="X1613" s="52" t="str">
        <f t="shared" si="10"/>
        <v>4-BAJA</v>
      </c>
      <c r="Y1613" s="87" t="str">
        <f t="shared" si="11"/>
        <v/>
      </c>
      <c r="Z1613" s="52" t="str">
        <f t="shared" si="12"/>
        <v/>
      </c>
    </row>
    <row r="1614" ht="15.75" customHeight="1">
      <c r="B1614" s="47">
        <f>IF(DATA!B1614="","",DATA!B1614)</f>
        <v>80150067</v>
      </c>
      <c r="C1614" s="47">
        <f t="array" ref="C1614">IF(B1614="","",IFERROR(XLOOKUP(B1614,DATA!$B$4:$B$2103,DATA!$D$4:$D$2103,"",0,1),""))</f>
        <v>2230</v>
      </c>
      <c r="D1614" s="47" t="str">
        <f t="array" ref="D1614">IF(B1614="","",IFERROR(XLOOKUP(B1614,DATA!$B$4:$B$2103,DATA!$C$4:$C$2103,"",0,1),""))</f>
        <v>AMARRE PLASTICO DE 15 CM</v>
      </c>
      <c r="E1614" s="47">
        <f t="array" ref="E1614">IF(B1614="","",IFERROR(XLOOKUP(B1614,DATA!$B$4:$B$2103,DATA!$W$4:$W$2103,"",0,1),""))</f>
        <v>900449648</v>
      </c>
      <c r="F1614" s="47" t="str">
        <f t="array" ref="F1614">IF(B1614="","",IFERROR(XLOOKUP(E1614,PROVEEDORES!$A$2:$A$200,PROVEEDORES!$B$2:$B$200,"NO ENCONTRADO",0,1),""))</f>
        <v>SUMILOGISTICA S.A.S.</v>
      </c>
      <c r="G1614" s="47" t="str">
        <f t="array" ref="G1614">IF(B1614="","",IFERROR(XLOOKUP(B1614,DATA!$B$4:$B$2103,DATA!$L$4:$L$2103,"",0,1),""))</f>
        <v>UND</v>
      </c>
      <c r="H1614" s="47">
        <f t="array" ref="H1614">IF(B1614="","",IFERROR(XLOOKUP(B1614,DATA!$B$4:$B$2103,DATA!$E$4:$E$2103,0,0,1),0))</f>
        <v>1117</v>
      </c>
      <c r="I1614" s="48">
        <f t="array" ref="I1614">IF(B1614="","",IFERROR(XLOOKUP(B1614,DATA!$B$4:$B$2103,DATA!$F$4:$F$2103,0,0,1),0))</f>
        <v>80.93385</v>
      </c>
      <c r="J1614" s="48">
        <f t="shared" si="1"/>
        <v>90403.11045</v>
      </c>
      <c r="K1614" s="47">
        <f t="array" ref="K1614">IF(B1614="","",IFERROR(XLOOKUP(B1614,DATA!$B$4:$B$2103,DATA!$N$4:$N$2103,0,0,1),0))</f>
        <v>39900</v>
      </c>
      <c r="L1614" s="85">
        <f t="shared" si="2"/>
        <v>109.3150685</v>
      </c>
      <c r="M1614" s="47">
        <f t="array" ref="M1614">IF(B1614="","",IFERROR(XLOOKUP(B1614,DATA!$B$4:$B$2103,DATA!$P$4:$P$2103,0,0,1),0))</f>
        <v>0</v>
      </c>
      <c r="N1614" s="47">
        <f t="shared" si="3"/>
        <v>383</v>
      </c>
      <c r="O1614" s="47">
        <f t="shared" si="4"/>
        <v>1148</v>
      </c>
      <c r="P1614" s="47">
        <f t="shared" si="5"/>
        <v>10</v>
      </c>
      <c r="Q1614" s="47" t="str">
        <f t="shared" si="6"/>
        <v>REORDEN INMEDIATO</v>
      </c>
      <c r="R1614" s="47" t="str">
        <f t="shared" si="7"/>
        <v>GENERAR OC EN 24H</v>
      </c>
      <c r="S1614" s="47">
        <f t="shared" si="8"/>
        <v>31</v>
      </c>
      <c r="T1614" s="48">
        <f t="shared" si="9"/>
        <v>2508.94935</v>
      </c>
      <c r="U1614" s="47" t="str">
        <f t="array" ref="U1614">IF(B1614="","",IFERROR(XLOOKUP(B1614,DATA!$B$4:$B$2103,DATA!$M$4:$M$2103,"",0,1),""))</f>
        <v>A</v>
      </c>
      <c r="V1614" s="47" t="str">
        <f t="array" ref="V1614">IF(B1614="","",IFERROR(XLOOKUP(B1614,DATA!$B$4:$B$2103,DATA!$X$4:$X$2103,"",0,1),""))</f>
        <v>SU01D0203</v>
      </c>
      <c r="W1614" s="47" t="str">
        <f t="array" ref="W1614">IF(B1614="","",IFERROR(XLOOKUP(B1614,DATA!$B$4:$B$2103,DATA!$H$4:$H$2103,"",0,1),""))</f>
        <v>CARROCERIA</v>
      </c>
      <c r="X1614" s="47" t="str">
        <f t="shared" si="10"/>
        <v>2-ALTA</v>
      </c>
      <c r="Y1614" s="65" t="str">
        <f t="shared" si="11"/>
        <v/>
      </c>
      <c r="Z1614" s="47" t="str">
        <f t="shared" si="12"/>
        <v/>
      </c>
    </row>
    <row r="1615" ht="15.75" customHeight="1">
      <c r="B1615" s="52">
        <f>IF(DATA!B1615="","",DATA!B1615)</f>
        <v>80150068</v>
      </c>
      <c r="C1615" s="52">
        <f t="array" ref="C1615">IF(B1615="","",IFERROR(XLOOKUP(B1615,DATA!$B$4:$B$2103,DATA!$D$4:$D$2103,"",0,1),""))</f>
        <v>2426</v>
      </c>
      <c r="D1615" s="52" t="str">
        <f t="array" ref="D1615">IF(B1615="","",IFERROR(XLOOKUP(B1615,DATA!$B$4:$B$2103,DATA!$C$4:$C$2103,"",0,1),""))</f>
        <v>BOMBILLO 24 H4 75/70W</v>
      </c>
      <c r="E1615" s="52">
        <f t="array" ref="E1615">IF(B1615="","",IFERROR(XLOOKUP(B1615,DATA!$B$4:$B$2103,DATA!$W$4:$W$2103,"",0,1),""))</f>
        <v>900449648</v>
      </c>
      <c r="F1615" s="52" t="str">
        <f t="array" ref="F1615">IF(B1615="","",IFERROR(XLOOKUP(E1615,PROVEEDORES!$A$2:$A$200,PROVEEDORES!$B$2:$B$200,"NO ENCONTRADO",0,1),""))</f>
        <v>SUMILOGISTICA S.A.S.</v>
      </c>
      <c r="G1615" s="52" t="str">
        <f t="array" ref="G1615">IF(B1615="","",IFERROR(XLOOKUP(B1615,DATA!$B$4:$B$2103,DATA!$L$4:$L$2103,"",0,1),""))</f>
        <v>UND</v>
      </c>
      <c r="H1615" s="52">
        <f t="array" ref="H1615">IF(B1615="","",IFERROR(XLOOKUP(B1615,DATA!$B$4:$B$2103,DATA!$E$4:$E$2103,0,0,1),0))</f>
        <v>0</v>
      </c>
      <c r="I1615" s="53">
        <f t="array" ref="I1615">IF(B1615="","",IFERROR(XLOOKUP(B1615,DATA!$B$4:$B$2103,DATA!$F$4:$F$2103,0,0,1),0))</f>
        <v>0</v>
      </c>
      <c r="J1615" s="53">
        <f t="shared" si="1"/>
        <v>0</v>
      </c>
      <c r="K1615" s="52">
        <f t="array" ref="K1615">IF(B1615="","",IFERROR(XLOOKUP(B1615,DATA!$B$4:$B$2103,DATA!$N$4:$N$2103,0,0,1),0))</f>
        <v>43</v>
      </c>
      <c r="L1615" s="86">
        <f t="shared" si="2"/>
        <v>0.1178082192</v>
      </c>
      <c r="M1615" s="52">
        <f t="array" ref="M1615">IF(B1615="","",IFERROR(XLOOKUP(B1615,DATA!$B$4:$B$2103,DATA!$P$4:$P$2103,0,0,1),0))</f>
        <v>0</v>
      </c>
      <c r="N1615" s="52">
        <f t="shared" si="3"/>
        <v>0</v>
      </c>
      <c r="O1615" s="52">
        <f t="shared" si="4"/>
        <v>1</v>
      </c>
      <c r="P1615" s="52">
        <f t="shared" si="5"/>
        <v>0</v>
      </c>
      <c r="Q1615" s="52" t="str">
        <f t="shared" si="6"/>
        <v>CRITICO</v>
      </c>
      <c r="R1615" s="52" t="str">
        <f t="shared" si="7"/>
        <v>PEDIR INMEDIATAMENTE</v>
      </c>
      <c r="S1615" s="52">
        <f t="shared" si="8"/>
        <v>1</v>
      </c>
      <c r="T1615" s="53">
        <f t="shared" si="9"/>
        <v>0</v>
      </c>
      <c r="U1615" s="52" t="str">
        <f t="array" ref="U1615">IF(B1615="","",IFERROR(XLOOKUP(B1615,DATA!$B$4:$B$2103,DATA!$M$4:$M$2103,"",0,1),""))</f>
        <v>A</v>
      </c>
      <c r="V1615" s="52" t="str">
        <f t="array" ref="V1615">IF(B1615="","",IFERROR(XLOOKUP(B1615,DATA!$B$4:$B$2103,DATA!$X$4:$X$2103,"",0,1),""))</f>
        <v>A1</v>
      </c>
      <c r="W1615" s="52" t="str">
        <f t="array" ref="W1615">IF(B1615="","",IFERROR(XLOOKUP(B1615,DATA!$B$4:$B$2103,DATA!$H$4:$H$2103,"",0,1),""))</f>
        <v>ELECTRICIDAD</v>
      </c>
      <c r="X1615" s="52" t="str">
        <f t="shared" si="10"/>
        <v>1-MAXIMA</v>
      </c>
      <c r="Y1615" s="87">
        <f t="shared" si="11"/>
        <v>43.01615</v>
      </c>
      <c r="Z1615" s="52">
        <f t="shared" si="12"/>
        <v>80150068</v>
      </c>
    </row>
    <row r="1616" ht="15.75" customHeight="1">
      <c r="B1616" s="47">
        <f>IF(DATA!B1616="","",DATA!B1616)</f>
        <v>80150069</v>
      </c>
      <c r="C1616" s="47">
        <f t="array" ref="C1616">IF(B1616="","",IFERROR(XLOOKUP(B1616,DATA!$B$4:$B$2103,DATA!$D$4:$D$2103,"",0,1),""))</f>
        <v>2439</v>
      </c>
      <c r="D1616" s="47" t="str">
        <f t="array" ref="D1616">IF(B1616="","",IFERROR(XLOOKUP(B1616,DATA!$B$4:$B$2103,DATA!$C$4:$C$2103,"",0,1),""))</f>
        <v>CABLE AUTOMOTRIZ N. 14 COLOR AMARILLO</v>
      </c>
      <c r="E1616" s="47">
        <f t="array" ref="E1616">IF(B1616="","",IFERROR(XLOOKUP(B1616,DATA!$B$4:$B$2103,DATA!$W$4:$W$2103,"",0,1),""))</f>
        <v>900449648</v>
      </c>
      <c r="F1616" s="47" t="str">
        <f t="array" ref="F1616">IF(B1616="","",IFERROR(XLOOKUP(E1616,PROVEEDORES!$A$2:$A$200,PROVEEDORES!$B$2:$B$200,"NO ENCONTRADO",0,1),""))</f>
        <v>SUMILOGISTICA S.A.S.</v>
      </c>
      <c r="G1616" s="47" t="str">
        <f t="array" ref="G1616">IF(B1616="","",IFERROR(XLOOKUP(B1616,DATA!$B$4:$B$2103,DATA!$L$4:$L$2103,"",0,1),""))</f>
        <v>M</v>
      </c>
      <c r="H1616" s="47">
        <f t="array" ref="H1616">IF(B1616="","",IFERROR(XLOOKUP(B1616,DATA!$B$4:$B$2103,DATA!$E$4:$E$2103,0,0,1),0))</f>
        <v>0</v>
      </c>
      <c r="I1616" s="48">
        <f t="array" ref="I1616">IF(B1616="","",IFERROR(XLOOKUP(B1616,DATA!$B$4:$B$2103,DATA!$F$4:$F$2103,0,0,1),0))</f>
        <v>1728.05</v>
      </c>
      <c r="J1616" s="48">
        <f t="shared" si="1"/>
        <v>0</v>
      </c>
      <c r="K1616" s="47">
        <f t="array" ref="K1616">IF(B1616="","",IFERROR(XLOOKUP(B1616,DATA!$B$4:$B$2103,DATA!$N$4:$N$2103,0,0,1),0))</f>
        <v>486</v>
      </c>
      <c r="L1616" s="85">
        <f t="shared" si="2"/>
        <v>1.331506849</v>
      </c>
      <c r="M1616" s="47">
        <f t="array" ref="M1616">IF(B1616="","",IFERROR(XLOOKUP(B1616,DATA!$B$4:$B$2103,DATA!$P$4:$P$2103,0,0,1),0))</f>
        <v>0</v>
      </c>
      <c r="N1616" s="47">
        <f t="shared" si="3"/>
        <v>5</v>
      </c>
      <c r="O1616" s="47">
        <f t="shared" si="4"/>
        <v>14</v>
      </c>
      <c r="P1616" s="47">
        <f t="shared" si="5"/>
        <v>0</v>
      </c>
      <c r="Q1616" s="47" t="str">
        <f t="shared" si="6"/>
        <v>CRITICO</v>
      </c>
      <c r="R1616" s="47" t="str">
        <f t="shared" si="7"/>
        <v>PEDIR INMEDIATAMENTE</v>
      </c>
      <c r="S1616" s="47">
        <f t="shared" si="8"/>
        <v>14</v>
      </c>
      <c r="T1616" s="48">
        <f t="shared" si="9"/>
        <v>24192.7</v>
      </c>
      <c r="U1616" s="47" t="str">
        <f t="array" ref="U1616">IF(B1616="","",IFERROR(XLOOKUP(B1616,DATA!$B$4:$B$2103,DATA!$M$4:$M$2103,"",0,1),""))</f>
        <v>A</v>
      </c>
      <c r="V1616" s="47" t="str">
        <f t="array" ref="V1616">IF(B1616="","",IFERROR(XLOOKUP(B1616,DATA!$B$4:$B$2103,DATA!$X$4:$X$2103,"",0,1),""))</f>
        <v>SU01E0101</v>
      </c>
      <c r="W1616" s="47" t="str">
        <f t="array" ref="W1616">IF(B1616="","",IFERROR(XLOOKUP(B1616,DATA!$B$4:$B$2103,DATA!$H$4:$H$2103,"",0,1),""))</f>
        <v>ELECTRICIDAD</v>
      </c>
      <c r="X1616" s="47" t="str">
        <f t="shared" si="10"/>
        <v>1-MAXIMA</v>
      </c>
      <c r="Y1616" s="65">
        <f t="shared" si="11"/>
        <v>486.01616</v>
      </c>
      <c r="Z1616" s="47">
        <f t="shared" si="12"/>
        <v>80150069</v>
      </c>
    </row>
    <row r="1617" ht="15.75" customHeight="1">
      <c r="B1617" s="52">
        <f>IF(DATA!B1617="","",DATA!B1617)</f>
        <v>80150070</v>
      </c>
      <c r="C1617" s="52">
        <f t="array" ref="C1617">IF(B1617="","",IFERROR(XLOOKUP(B1617,DATA!$B$4:$B$2103,DATA!$D$4:$D$2103,"",0,1),""))</f>
        <v>2438</v>
      </c>
      <c r="D1617" s="52" t="str">
        <f t="array" ref="D1617">IF(B1617="","",IFERROR(XLOOKUP(B1617,DATA!$B$4:$B$2103,DATA!$C$4:$C$2103,"",0,1),""))</f>
        <v>CABLE AUTOMOTRIZ N. 14 COLOR AZUL</v>
      </c>
      <c r="E1617" s="52">
        <f t="array" ref="E1617">IF(B1617="","",IFERROR(XLOOKUP(B1617,DATA!$B$4:$B$2103,DATA!$W$4:$W$2103,"",0,1),""))</f>
        <v>900449648</v>
      </c>
      <c r="F1617" s="52" t="str">
        <f t="array" ref="F1617">IF(B1617="","",IFERROR(XLOOKUP(E1617,PROVEEDORES!$A$2:$A$200,PROVEEDORES!$B$2:$B$200,"NO ENCONTRADO",0,1),""))</f>
        <v>SUMILOGISTICA S.A.S.</v>
      </c>
      <c r="G1617" s="52" t="str">
        <f t="array" ref="G1617">IF(B1617="","",IFERROR(XLOOKUP(B1617,DATA!$B$4:$B$2103,DATA!$L$4:$L$2103,"",0,1),""))</f>
        <v>M</v>
      </c>
      <c r="H1617" s="52">
        <f t="array" ref="H1617">IF(B1617="","",IFERROR(XLOOKUP(B1617,DATA!$B$4:$B$2103,DATA!$E$4:$E$2103,0,0,1),0))</f>
        <v>0</v>
      </c>
      <c r="I1617" s="53">
        <f t="array" ref="I1617">IF(B1617="","",IFERROR(XLOOKUP(B1617,DATA!$B$4:$B$2103,DATA!$F$4:$F$2103,0,0,1),0))</f>
        <v>1710.56</v>
      </c>
      <c r="J1617" s="53">
        <f t="shared" si="1"/>
        <v>0</v>
      </c>
      <c r="K1617" s="52">
        <f t="array" ref="K1617">IF(B1617="","",IFERROR(XLOOKUP(B1617,DATA!$B$4:$B$2103,DATA!$N$4:$N$2103,0,0,1),0))</f>
        <v>316</v>
      </c>
      <c r="L1617" s="86">
        <f t="shared" si="2"/>
        <v>0.8657534247</v>
      </c>
      <c r="M1617" s="52">
        <f t="array" ref="M1617">IF(B1617="","",IFERROR(XLOOKUP(B1617,DATA!$B$4:$B$2103,DATA!$P$4:$P$2103,0,0,1),0))</f>
        <v>0</v>
      </c>
      <c r="N1617" s="52">
        <f t="shared" si="3"/>
        <v>3</v>
      </c>
      <c r="O1617" s="52">
        <f t="shared" si="4"/>
        <v>9</v>
      </c>
      <c r="P1617" s="52">
        <f t="shared" si="5"/>
        <v>0</v>
      </c>
      <c r="Q1617" s="52" t="str">
        <f t="shared" si="6"/>
        <v>CRITICO</v>
      </c>
      <c r="R1617" s="52" t="str">
        <f t="shared" si="7"/>
        <v>PEDIR INMEDIATAMENTE</v>
      </c>
      <c r="S1617" s="52">
        <f t="shared" si="8"/>
        <v>9</v>
      </c>
      <c r="T1617" s="53">
        <f t="shared" si="9"/>
        <v>15395.04</v>
      </c>
      <c r="U1617" s="52" t="str">
        <f t="array" ref="U1617">IF(B1617="","",IFERROR(XLOOKUP(B1617,DATA!$B$4:$B$2103,DATA!$M$4:$M$2103,"",0,1),""))</f>
        <v>A</v>
      </c>
      <c r="V1617" s="52" t="str">
        <f t="array" ref="V1617">IF(B1617="","",IFERROR(XLOOKUP(B1617,DATA!$B$4:$B$2103,DATA!$X$4:$X$2103,"",0,1),""))</f>
        <v>SU01E0101</v>
      </c>
      <c r="W1617" s="52" t="str">
        <f t="array" ref="W1617">IF(B1617="","",IFERROR(XLOOKUP(B1617,DATA!$B$4:$B$2103,DATA!$H$4:$H$2103,"",0,1),""))</f>
        <v>ELECTRICIDAD</v>
      </c>
      <c r="X1617" s="52" t="str">
        <f t="shared" si="10"/>
        <v>1-MAXIMA</v>
      </c>
      <c r="Y1617" s="87">
        <f t="shared" si="11"/>
        <v>316.01617</v>
      </c>
      <c r="Z1617" s="52">
        <f t="shared" si="12"/>
        <v>80150070</v>
      </c>
    </row>
    <row r="1618" ht="15.75" customHeight="1">
      <c r="B1618" s="47">
        <f>IF(DATA!B1618="","",DATA!B1618)</f>
        <v>80150071</v>
      </c>
      <c r="C1618" s="47">
        <f t="array" ref="C1618">IF(B1618="","",IFERROR(XLOOKUP(B1618,DATA!$B$4:$B$2103,DATA!$D$4:$D$2103,"",0,1),""))</f>
        <v>2443</v>
      </c>
      <c r="D1618" s="47" t="str">
        <f t="array" ref="D1618">IF(B1618="","",IFERROR(XLOOKUP(B1618,DATA!$B$4:$B$2103,DATA!$C$4:$C$2103,"",0,1),""))</f>
        <v>CABLE AUTOMOTIRZ N. 14 COLOR BLANCO</v>
      </c>
      <c r="E1618" s="47">
        <f t="array" ref="E1618">IF(B1618="","",IFERROR(XLOOKUP(B1618,DATA!$B$4:$B$2103,DATA!$W$4:$W$2103,"",0,1),""))</f>
        <v>900449648</v>
      </c>
      <c r="F1618" s="47" t="str">
        <f t="array" ref="F1618">IF(B1618="","",IFERROR(XLOOKUP(E1618,PROVEEDORES!$A$2:$A$200,PROVEEDORES!$B$2:$B$200,"NO ENCONTRADO",0,1),""))</f>
        <v>SUMILOGISTICA S.A.S.</v>
      </c>
      <c r="G1618" s="47" t="str">
        <f t="array" ref="G1618">IF(B1618="","",IFERROR(XLOOKUP(B1618,DATA!$B$4:$B$2103,DATA!$L$4:$L$2103,"",0,1),""))</f>
        <v>M</v>
      </c>
      <c r="H1618" s="47">
        <f t="array" ref="H1618">IF(B1618="","",IFERROR(XLOOKUP(B1618,DATA!$B$4:$B$2103,DATA!$E$4:$E$2103,0,0,1),0))</f>
        <v>1</v>
      </c>
      <c r="I1618" s="48">
        <f t="array" ref="I1618">IF(B1618="","",IFERROR(XLOOKUP(B1618,DATA!$B$4:$B$2103,DATA!$F$4:$F$2103,0,0,1),0))</f>
        <v>1687.42</v>
      </c>
      <c r="J1618" s="48">
        <f t="shared" si="1"/>
        <v>1687.42</v>
      </c>
      <c r="K1618" s="47">
        <f t="array" ref="K1618">IF(B1618="","",IFERROR(XLOOKUP(B1618,DATA!$B$4:$B$2103,DATA!$N$4:$N$2103,0,0,1),0))</f>
        <v>114</v>
      </c>
      <c r="L1618" s="85">
        <f t="shared" si="2"/>
        <v>0.3123287671</v>
      </c>
      <c r="M1618" s="47">
        <f t="array" ref="M1618">IF(B1618="","",IFERROR(XLOOKUP(B1618,DATA!$B$4:$B$2103,DATA!$P$4:$P$2103,0,0,1),0))</f>
        <v>0</v>
      </c>
      <c r="N1618" s="47">
        <f t="shared" si="3"/>
        <v>1</v>
      </c>
      <c r="O1618" s="47">
        <f t="shared" si="4"/>
        <v>3</v>
      </c>
      <c r="P1618" s="47">
        <f t="shared" si="5"/>
        <v>3</v>
      </c>
      <c r="Q1618" s="47" t="str">
        <f t="shared" si="6"/>
        <v>REORDEN INMEDIATO</v>
      </c>
      <c r="R1618" s="47" t="str">
        <f t="shared" si="7"/>
        <v>GENERAR OC EN 24H</v>
      </c>
      <c r="S1618" s="47">
        <f t="shared" si="8"/>
        <v>2</v>
      </c>
      <c r="T1618" s="48">
        <f t="shared" si="9"/>
        <v>3374.84</v>
      </c>
      <c r="U1618" s="47" t="str">
        <f t="array" ref="U1618">IF(B1618="","",IFERROR(XLOOKUP(B1618,DATA!$B$4:$B$2103,DATA!$M$4:$M$2103,"",0,1),""))</f>
        <v>A</v>
      </c>
      <c r="V1618" s="47" t="str">
        <f t="array" ref="V1618">IF(B1618="","",IFERROR(XLOOKUP(B1618,DATA!$B$4:$B$2103,DATA!$X$4:$X$2103,"",0,1),""))</f>
        <v>SU01D0101</v>
      </c>
      <c r="W1618" s="47" t="str">
        <f t="array" ref="W1618">IF(B1618="","",IFERROR(XLOOKUP(B1618,DATA!$B$4:$B$2103,DATA!$H$4:$H$2103,"",0,1),""))</f>
        <v>ELECTRICIDAD</v>
      </c>
      <c r="X1618" s="47" t="str">
        <f t="shared" si="10"/>
        <v>2-ALTA</v>
      </c>
      <c r="Y1618" s="65" t="str">
        <f t="shared" si="11"/>
        <v/>
      </c>
      <c r="Z1618" s="47" t="str">
        <f t="shared" si="12"/>
        <v/>
      </c>
    </row>
    <row r="1619" ht="15.75" customHeight="1">
      <c r="B1619" s="52">
        <f>IF(DATA!B1619="","",DATA!B1619)</f>
        <v>80150072</v>
      </c>
      <c r="C1619" s="52">
        <f t="array" ref="C1619">IF(B1619="","",IFERROR(XLOOKUP(B1619,DATA!$B$4:$B$2103,DATA!$D$4:$D$2103,"",0,1),""))</f>
        <v>2442</v>
      </c>
      <c r="D1619" s="52" t="str">
        <f t="array" ref="D1619">IF(B1619="","",IFERROR(XLOOKUP(B1619,DATA!$B$4:$B$2103,DATA!$C$4:$C$2103,"",0,1),""))</f>
        <v>CABLE AUTOMOTRIZ N. 14 COLOR CAFÉ</v>
      </c>
      <c r="E1619" s="52">
        <f t="array" ref="E1619">IF(B1619="","",IFERROR(XLOOKUP(B1619,DATA!$B$4:$B$2103,DATA!$W$4:$W$2103,"",0,1),""))</f>
        <v>900449648</v>
      </c>
      <c r="F1619" s="52" t="str">
        <f t="array" ref="F1619">IF(B1619="","",IFERROR(XLOOKUP(E1619,PROVEEDORES!$A$2:$A$200,PROVEEDORES!$B$2:$B$200,"NO ENCONTRADO",0,1),""))</f>
        <v>SUMILOGISTICA S.A.S.</v>
      </c>
      <c r="G1619" s="52" t="str">
        <f t="array" ref="G1619">IF(B1619="","",IFERROR(XLOOKUP(B1619,DATA!$B$4:$B$2103,DATA!$L$4:$L$2103,"",0,1),""))</f>
        <v>M</v>
      </c>
      <c r="H1619" s="52">
        <f t="array" ref="H1619">IF(B1619="","",IFERROR(XLOOKUP(B1619,DATA!$B$4:$B$2103,DATA!$E$4:$E$2103,0,0,1),0))</f>
        <v>0</v>
      </c>
      <c r="I1619" s="53">
        <f t="array" ref="I1619">IF(B1619="","",IFERROR(XLOOKUP(B1619,DATA!$B$4:$B$2103,DATA!$F$4:$F$2103,0,0,1),0))</f>
        <v>1730.14</v>
      </c>
      <c r="J1619" s="53">
        <f t="shared" si="1"/>
        <v>0</v>
      </c>
      <c r="K1619" s="52">
        <f t="array" ref="K1619">IF(B1619="","",IFERROR(XLOOKUP(B1619,DATA!$B$4:$B$2103,DATA!$N$4:$N$2103,0,0,1),0))</f>
        <v>491</v>
      </c>
      <c r="L1619" s="86">
        <f t="shared" si="2"/>
        <v>1.345205479</v>
      </c>
      <c r="M1619" s="52">
        <f t="array" ref="M1619">IF(B1619="","",IFERROR(XLOOKUP(B1619,DATA!$B$4:$B$2103,DATA!$P$4:$P$2103,0,0,1),0))</f>
        <v>0</v>
      </c>
      <c r="N1619" s="52">
        <f t="shared" si="3"/>
        <v>5</v>
      </c>
      <c r="O1619" s="52">
        <f t="shared" si="4"/>
        <v>14</v>
      </c>
      <c r="P1619" s="52">
        <f t="shared" si="5"/>
        <v>0</v>
      </c>
      <c r="Q1619" s="52" t="str">
        <f t="shared" si="6"/>
        <v>CRITICO</v>
      </c>
      <c r="R1619" s="52" t="str">
        <f t="shared" si="7"/>
        <v>PEDIR INMEDIATAMENTE</v>
      </c>
      <c r="S1619" s="52">
        <f t="shared" si="8"/>
        <v>14</v>
      </c>
      <c r="T1619" s="53">
        <f t="shared" si="9"/>
        <v>24221.96</v>
      </c>
      <c r="U1619" s="52" t="str">
        <f t="array" ref="U1619">IF(B1619="","",IFERROR(XLOOKUP(B1619,DATA!$B$4:$B$2103,DATA!$M$4:$M$2103,"",0,1),""))</f>
        <v>A</v>
      </c>
      <c r="V1619" s="52" t="str">
        <f t="array" ref="V1619">IF(B1619="","",IFERROR(XLOOKUP(B1619,DATA!$B$4:$B$2103,DATA!$X$4:$X$2103,"",0,1),""))</f>
        <v>SU01D0101</v>
      </c>
      <c r="W1619" s="52" t="str">
        <f t="array" ref="W1619">IF(B1619="","",IFERROR(XLOOKUP(B1619,DATA!$B$4:$B$2103,DATA!$H$4:$H$2103,"",0,1),""))</f>
        <v>ELECTRICIDAD</v>
      </c>
      <c r="X1619" s="52" t="str">
        <f t="shared" si="10"/>
        <v>1-MAXIMA</v>
      </c>
      <c r="Y1619" s="87">
        <f t="shared" si="11"/>
        <v>491.01619</v>
      </c>
      <c r="Z1619" s="52">
        <f t="shared" si="12"/>
        <v>80150072</v>
      </c>
    </row>
    <row r="1620" ht="15.75" customHeight="1">
      <c r="B1620" s="47">
        <f>IF(DATA!B1620="","",DATA!B1620)</f>
        <v>80150073</v>
      </c>
      <c r="C1620" s="47">
        <f t="array" ref="C1620">IF(B1620="","",IFERROR(XLOOKUP(B1620,DATA!$B$4:$B$2103,DATA!$D$4:$D$2103,"",0,1),""))</f>
        <v>2441</v>
      </c>
      <c r="D1620" s="47" t="str">
        <f t="array" ref="D1620">IF(B1620="","",IFERROR(XLOOKUP(B1620,DATA!$B$4:$B$2103,DATA!$C$4:$C$2103,"",0,1),""))</f>
        <v>CABLE AUTOMOTRIZ N. 14 COLOR GRIS</v>
      </c>
      <c r="E1620" s="47">
        <f t="array" ref="E1620">IF(B1620="","",IFERROR(XLOOKUP(B1620,DATA!$B$4:$B$2103,DATA!$W$4:$W$2103,"",0,1),""))</f>
        <v>900449648</v>
      </c>
      <c r="F1620" s="47" t="str">
        <f t="array" ref="F1620">IF(B1620="","",IFERROR(XLOOKUP(E1620,PROVEEDORES!$A$2:$A$200,PROVEEDORES!$B$2:$B$200,"NO ENCONTRADO",0,1),""))</f>
        <v>SUMILOGISTICA S.A.S.</v>
      </c>
      <c r="G1620" s="47" t="str">
        <f t="array" ref="G1620">IF(B1620="","",IFERROR(XLOOKUP(B1620,DATA!$B$4:$B$2103,DATA!$L$4:$L$2103,"",0,1),""))</f>
        <v>M</v>
      </c>
      <c r="H1620" s="47">
        <f t="array" ref="H1620">IF(B1620="","",IFERROR(XLOOKUP(B1620,DATA!$B$4:$B$2103,DATA!$E$4:$E$2103,0,0,1),0))</f>
        <v>0</v>
      </c>
      <c r="I1620" s="48">
        <f t="array" ref="I1620">IF(B1620="","",IFERROR(XLOOKUP(B1620,DATA!$B$4:$B$2103,DATA!$F$4:$F$2103,0,0,1),0))</f>
        <v>1877.4</v>
      </c>
      <c r="J1620" s="48">
        <f t="shared" si="1"/>
        <v>0</v>
      </c>
      <c r="K1620" s="47">
        <f t="array" ref="K1620">IF(B1620="","",IFERROR(XLOOKUP(B1620,DATA!$B$4:$B$2103,DATA!$N$4:$N$2103,0,0,1),0))</f>
        <v>1009</v>
      </c>
      <c r="L1620" s="85">
        <f t="shared" si="2"/>
        <v>2.764383562</v>
      </c>
      <c r="M1620" s="47">
        <f t="array" ref="M1620">IF(B1620="","",IFERROR(XLOOKUP(B1620,DATA!$B$4:$B$2103,DATA!$P$4:$P$2103,0,0,1),0))</f>
        <v>0</v>
      </c>
      <c r="N1620" s="47">
        <f t="shared" si="3"/>
        <v>10</v>
      </c>
      <c r="O1620" s="47">
        <f t="shared" si="4"/>
        <v>29</v>
      </c>
      <c r="P1620" s="47">
        <f t="shared" si="5"/>
        <v>0</v>
      </c>
      <c r="Q1620" s="47" t="str">
        <f t="shared" si="6"/>
        <v>CRITICO</v>
      </c>
      <c r="R1620" s="47" t="str">
        <f t="shared" si="7"/>
        <v>PEDIR INMEDIATAMENTE</v>
      </c>
      <c r="S1620" s="47">
        <f t="shared" si="8"/>
        <v>29</v>
      </c>
      <c r="T1620" s="48">
        <f t="shared" si="9"/>
        <v>54444.6</v>
      </c>
      <c r="U1620" s="47" t="str">
        <f t="array" ref="U1620">IF(B1620="","",IFERROR(XLOOKUP(B1620,DATA!$B$4:$B$2103,DATA!$M$4:$M$2103,"",0,1),""))</f>
        <v>A</v>
      </c>
      <c r="V1620" s="47" t="str">
        <f t="array" ref="V1620">IF(B1620="","",IFERROR(XLOOKUP(B1620,DATA!$B$4:$B$2103,DATA!$X$4:$X$2103,"",0,1),""))</f>
        <v>SU01D0101</v>
      </c>
      <c r="W1620" s="47" t="str">
        <f t="array" ref="W1620">IF(B1620="","",IFERROR(XLOOKUP(B1620,DATA!$B$4:$B$2103,DATA!$H$4:$H$2103,"",0,1),""))</f>
        <v>ELECTRICIDAD</v>
      </c>
      <c r="X1620" s="47" t="str">
        <f t="shared" si="10"/>
        <v>1-MAXIMA</v>
      </c>
      <c r="Y1620" s="65">
        <f t="shared" si="11"/>
        <v>1009.0162</v>
      </c>
      <c r="Z1620" s="47">
        <f t="shared" si="12"/>
        <v>80150073</v>
      </c>
    </row>
    <row r="1621" ht="15.75" customHeight="1">
      <c r="B1621" s="52">
        <f>IF(DATA!B1621="","",DATA!B1621)</f>
        <v>80150074</v>
      </c>
      <c r="C1621" s="52">
        <f t="array" ref="C1621">IF(B1621="","",IFERROR(XLOOKUP(B1621,DATA!$B$4:$B$2103,DATA!$D$4:$D$2103,"",0,1),""))</f>
        <v>2440</v>
      </c>
      <c r="D1621" s="52" t="str">
        <f t="array" ref="D1621">IF(B1621="","",IFERROR(XLOOKUP(B1621,DATA!$B$4:$B$2103,DATA!$C$4:$C$2103,"",0,1),""))</f>
        <v>CABLE AUTOMOTRIZ N. 14 COLOR NARANJA</v>
      </c>
      <c r="E1621" s="52">
        <f t="array" ref="E1621">IF(B1621="","",IFERROR(XLOOKUP(B1621,DATA!$B$4:$B$2103,DATA!$W$4:$W$2103,"",0,1),""))</f>
        <v>900449648</v>
      </c>
      <c r="F1621" s="52" t="str">
        <f t="array" ref="F1621">IF(B1621="","",IFERROR(XLOOKUP(E1621,PROVEEDORES!$A$2:$A$200,PROVEEDORES!$B$2:$B$200,"NO ENCONTRADO",0,1),""))</f>
        <v>SUMILOGISTICA S.A.S.</v>
      </c>
      <c r="G1621" s="52" t="str">
        <f t="array" ref="G1621">IF(B1621="","",IFERROR(XLOOKUP(B1621,DATA!$B$4:$B$2103,DATA!$L$4:$L$2103,"",0,1),""))</f>
        <v>M</v>
      </c>
      <c r="H1621" s="52">
        <f t="array" ref="H1621">IF(B1621="","",IFERROR(XLOOKUP(B1621,DATA!$B$4:$B$2103,DATA!$E$4:$E$2103,0,0,1),0))</f>
        <v>0</v>
      </c>
      <c r="I1621" s="53">
        <f t="array" ref="I1621">IF(B1621="","",IFERROR(XLOOKUP(B1621,DATA!$B$4:$B$2103,DATA!$F$4:$F$2103,0,0,1),0))</f>
        <v>1709.54</v>
      </c>
      <c r="J1621" s="53">
        <f t="shared" si="1"/>
        <v>0</v>
      </c>
      <c r="K1621" s="52">
        <f t="array" ref="K1621">IF(B1621="","",IFERROR(XLOOKUP(B1621,DATA!$B$4:$B$2103,DATA!$N$4:$N$2103,0,0,1),0))</f>
        <v>312</v>
      </c>
      <c r="L1621" s="86">
        <f t="shared" si="2"/>
        <v>0.8547945205</v>
      </c>
      <c r="M1621" s="52">
        <f t="array" ref="M1621">IF(B1621="","",IFERROR(XLOOKUP(B1621,DATA!$B$4:$B$2103,DATA!$P$4:$P$2103,0,0,1),0))</f>
        <v>0</v>
      </c>
      <c r="N1621" s="52">
        <f t="shared" si="3"/>
        <v>3</v>
      </c>
      <c r="O1621" s="52">
        <f t="shared" si="4"/>
        <v>9</v>
      </c>
      <c r="P1621" s="52">
        <f t="shared" si="5"/>
        <v>0</v>
      </c>
      <c r="Q1621" s="52" t="str">
        <f t="shared" si="6"/>
        <v>CRITICO</v>
      </c>
      <c r="R1621" s="52" t="str">
        <f t="shared" si="7"/>
        <v>PEDIR INMEDIATAMENTE</v>
      </c>
      <c r="S1621" s="52">
        <f t="shared" si="8"/>
        <v>9</v>
      </c>
      <c r="T1621" s="53">
        <f t="shared" si="9"/>
        <v>15385.86</v>
      </c>
      <c r="U1621" s="52" t="str">
        <f t="array" ref="U1621">IF(B1621="","",IFERROR(XLOOKUP(B1621,DATA!$B$4:$B$2103,DATA!$M$4:$M$2103,"",0,1),""))</f>
        <v>A</v>
      </c>
      <c r="V1621" s="52" t="str">
        <f t="array" ref="V1621">IF(B1621="","",IFERROR(XLOOKUP(B1621,DATA!$B$4:$B$2103,DATA!$X$4:$X$2103,"",0,1),""))</f>
        <v>SU01E0101</v>
      </c>
      <c r="W1621" s="52" t="str">
        <f t="array" ref="W1621">IF(B1621="","",IFERROR(XLOOKUP(B1621,DATA!$B$4:$B$2103,DATA!$H$4:$H$2103,"",0,1),""))</f>
        <v>ELECTRICIDAD</v>
      </c>
      <c r="X1621" s="52" t="str">
        <f t="shared" si="10"/>
        <v>1-MAXIMA</v>
      </c>
      <c r="Y1621" s="87">
        <f t="shared" si="11"/>
        <v>312.01621</v>
      </c>
      <c r="Z1621" s="52">
        <f t="shared" si="12"/>
        <v>80150074</v>
      </c>
    </row>
    <row r="1622" ht="15.75" customHeight="1">
      <c r="B1622" s="47">
        <f>IF(DATA!B1622="","",DATA!B1622)</f>
        <v>80150075</v>
      </c>
      <c r="C1622" s="47">
        <f t="array" ref="C1622">IF(B1622="","",IFERROR(XLOOKUP(B1622,DATA!$B$4:$B$2103,DATA!$D$4:$D$2103,"",0,1),""))</f>
        <v>959</v>
      </c>
      <c r="D1622" s="47" t="str">
        <f t="array" ref="D1622">IF(B1622="","",IFERROR(XLOOKUP(B1622,DATA!$B$4:$B$2103,DATA!$C$4:$C$2103,"",0,1),""))</f>
        <v>CORAZA DE 1/4"</v>
      </c>
      <c r="E1622" s="47">
        <f t="array" ref="E1622">IF(B1622="","",IFERROR(XLOOKUP(B1622,DATA!$B$4:$B$2103,DATA!$W$4:$W$2103,"",0,1),""))</f>
        <v>901319175</v>
      </c>
      <c r="F1622" s="47" t="str">
        <f t="array" ref="F1622">IF(B1622="","",IFERROR(XLOOKUP(E1622,PROVEEDORES!$A$2:$A$200,PROVEEDORES!$B$2:$B$200,"NO ENCONTRADO",0,1),""))</f>
        <v>SMIDT SUMINISTRO MANTENIMIENTO INDUSTRIAL DE TRANSPORTE SAS</v>
      </c>
      <c r="G1622" s="47" t="str">
        <f t="array" ref="G1622">IF(B1622="","",IFERROR(XLOOKUP(B1622,DATA!$B$4:$B$2103,DATA!$L$4:$L$2103,"",0,1),""))</f>
        <v>M</v>
      </c>
      <c r="H1622" s="47">
        <f t="array" ref="H1622">IF(B1622="","",IFERROR(XLOOKUP(B1622,DATA!$B$4:$B$2103,DATA!$E$4:$E$2103,0,0,1),0))</f>
        <v>78</v>
      </c>
      <c r="I1622" s="48">
        <f t="array" ref="I1622">IF(B1622="","",IFERROR(XLOOKUP(B1622,DATA!$B$4:$B$2103,DATA!$F$4:$F$2103,0,0,1),0))</f>
        <v>952</v>
      </c>
      <c r="J1622" s="48">
        <f t="shared" si="1"/>
        <v>74256</v>
      </c>
      <c r="K1622" s="47">
        <f t="array" ref="K1622">IF(B1622="","",IFERROR(XLOOKUP(B1622,DATA!$B$4:$B$2103,DATA!$N$4:$N$2103,0,0,1),0))</f>
        <v>2895.5</v>
      </c>
      <c r="L1622" s="85">
        <f t="shared" si="2"/>
        <v>7.932876712</v>
      </c>
      <c r="M1622" s="47">
        <f t="array" ref="M1622">IF(B1622="","",IFERROR(XLOOKUP(B1622,DATA!$B$4:$B$2103,DATA!$P$4:$P$2103,0,0,1),0))</f>
        <v>0</v>
      </c>
      <c r="N1622" s="47">
        <f t="shared" si="3"/>
        <v>28</v>
      </c>
      <c r="O1622" s="47">
        <f t="shared" si="4"/>
        <v>84</v>
      </c>
      <c r="P1622" s="47">
        <f t="shared" si="5"/>
        <v>10</v>
      </c>
      <c r="Q1622" s="47" t="str">
        <f t="shared" si="6"/>
        <v>REORDEN INMEDIATO</v>
      </c>
      <c r="R1622" s="47" t="str">
        <f t="shared" si="7"/>
        <v>GENERAR OC EN 24H</v>
      </c>
      <c r="S1622" s="47">
        <f t="shared" si="8"/>
        <v>6</v>
      </c>
      <c r="T1622" s="48">
        <f t="shared" si="9"/>
        <v>5712</v>
      </c>
      <c r="U1622" s="47" t="str">
        <f t="array" ref="U1622">IF(B1622="","",IFERROR(XLOOKUP(B1622,DATA!$B$4:$B$2103,DATA!$M$4:$M$2103,"",0,1),""))</f>
        <v>A</v>
      </c>
      <c r="V1622" s="47" t="str">
        <f t="array" ref="V1622">IF(B1622="","",IFERROR(XLOOKUP(B1622,DATA!$B$4:$B$2103,DATA!$X$4:$X$2103,"",0,1),""))</f>
        <v>SU01D0204</v>
      </c>
      <c r="W1622" s="47" t="str">
        <f t="array" ref="W1622">IF(B1622="","",IFERROR(XLOOKUP(B1622,DATA!$B$4:$B$2103,DATA!$H$4:$H$2103,"",0,1),""))</f>
        <v>ELECTRICIDAD</v>
      </c>
      <c r="X1622" s="47" t="str">
        <f t="shared" si="10"/>
        <v>2-ALTA</v>
      </c>
      <c r="Y1622" s="65" t="str">
        <f t="shared" si="11"/>
        <v/>
      </c>
      <c r="Z1622" s="47" t="str">
        <f t="shared" si="12"/>
        <v/>
      </c>
    </row>
    <row r="1623" ht="15.75" customHeight="1">
      <c r="B1623" s="52">
        <f>IF(DATA!B1623="","",DATA!B1623)</f>
        <v>80150076</v>
      </c>
      <c r="C1623" s="52">
        <f t="array" ref="C1623">IF(B1623="","",IFERROR(XLOOKUP(B1623,DATA!$B$4:$B$2103,DATA!$D$4:$D$2103,"",0,1),""))</f>
        <v>2234</v>
      </c>
      <c r="D1623" s="52" t="str">
        <f t="array" ref="D1623">IF(B1623="","",IFERROR(XLOOKUP(B1623,DATA!$B$4:$B$2103,DATA!$C$4:$C$2103,"",0,1),""))</f>
        <v>CORAZA DE 1/2"</v>
      </c>
      <c r="E1623" s="52">
        <f t="array" ref="E1623">IF(B1623="","",IFERROR(XLOOKUP(B1623,DATA!$B$4:$B$2103,DATA!$W$4:$W$2103,"",0,1),""))</f>
        <v>901319175</v>
      </c>
      <c r="F1623" s="52" t="str">
        <f t="array" ref="F1623">IF(B1623="","",IFERROR(XLOOKUP(E1623,PROVEEDORES!$A$2:$A$200,PROVEEDORES!$B$2:$B$200,"NO ENCONTRADO",0,1),""))</f>
        <v>SMIDT SUMINISTRO MANTENIMIENTO INDUSTRIAL DE TRANSPORTE SAS</v>
      </c>
      <c r="G1623" s="52" t="str">
        <f t="array" ref="G1623">IF(B1623="","",IFERROR(XLOOKUP(B1623,DATA!$B$4:$B$2103,DATA!$L$4:$L$2103,"",0,1),""))</f>
        <v>M</v>
      </c>
      <c r="H1623" s="52">
        <f t="array" ref="H1623">IF(B1623="","",IFERROR(XLOOKUP(B1623,DATA!$B$4:$B$2103,DATA!$E$4:$E$2103,0,0,1),0))</f>
        <v>39.5</v>
      </c>
      <c r="I1623" s="53">
        <f t="array" ref="I1623">IF(B1623="","",IFERROR(XLOOKUP(B1623,DATA!$B$4:$B$2103,DATA!$F$4:$F$2103,0,0,1),0))</f>
        <v>1130.5</v>
      </c>
      <c r="J1623" s="53">
        <f t="shared" si="1"/>
        <v>44654.75</v>
      </c>
      <c r="K1623" s="52">
        <f t="array" ref="K1623">IF(B1623="","",IFERROR(XLOOKUP(B1623,DATA!$B$4:$B$2103,DATA!$N$4:$N$2103,0,0,1),0))</f>
        <v>842</v>
      </c>
      <c r="L1623" s="86">
        <f t="shared" si="2"/>
        <v>2.306849315</v>
      </c>
      <c r="M1623" s="52">
        <f t="array" ref="M1623">IF(B1623="","",IFERROR(XLOOKUP(B1623,DATA!$B$4:$B$2103,DATA!$P$4:$P$2103,0,0,1),0))</f>
        <v>0</v>
      </c>
      <c r="N1623" s="52">
        <f t="shared" si="3"/>
        <v>8</v>
      </c>
      <c r="O1623" s="52">
        <f t="shared" si="4"/>
        <v>24</v>
      </c>
      <c r="P1623" s="52">
        <f t="shared" si="5"/>
        <v>17</v>
      </c>
      <c r="Q1623" s="52" t="str">
        <f t="shared" si="6"/>
        <v>PRECAUCION</v>
      </c>
      <c r="R1623" s="52" t="str">
        <f t="shared" si="7"/>
        <v>MONITOREAR 48H</v>
      </c>
      <c r="S1623" s="52">
        <f t="shared" si="8"/>
        <v>0</v>
      </c>
      <c r="T1623" s="53">
        <f t="shared" si="9"/>
        <v>0</v>
      </c>
      <c r="U1623" s="52" t="str">
        <f t="array" ref="U1623">IF(B1623="","",IFERROR(XLOOKUP(B1623,DATA!$B$4:$B$2103,DATA!$M$4:$M$2103,"",0,1),""))</f>
        <v>A</v>
      </c>
      <c r="V1623" s="52" t="str">
        <f t="array" ref="V1623">IF(B1623="","",IFERROR(XLOOKUP(B1623,DATA!$B$4:$B$2103,DATA!$X$4:$X$2103,"",0,1),""))</f>
        <v>SU01D0204</v>
      </c>
      <c r="W1623" s="52" t="str">
        <f t="array" ref="W1623">IF(B1623="","",IFERROR(XLOOKUP(B1623,DATA!$B$4:$B$2103,DATA!$H$4:$H$2103,"",0,1),""))</f>
        <v>ELECTRICIDAD</v>
      </c>
      <c r="X1623" s="52" t="str">
        <f t="shared" si="10"/>
        <v>2-ALTA</v>
      </c>
      <c r="Y1623" s="87" t="str">
        <f t="shared" si="11"/>
        <v/>
      </c>
      <c r="Z1623" s="52" t="str">
        <f t="shared" si="12"/>
        <v/>
      </c>
    </row>
    <row r="1624" ht="15.75" customHeight="1">
      <c r="B1624" s="47">
        <f>IF(DATA!B1624="","",DATA!B1624)</f>
        <v>80150077</v>
      </c>
      <c r="C1624" s="47">
        <f t="array" ref="C1624">IF(B1624="","",IFERROR(XLOOKUP(B1624,DATA!$B$4:$B$2103,DATA!$D$4:$D$2103,"",0,1),""))</f>
        <v>2242</v>
      </c>
      <c r="D1624" s="47" t="str">
        <f t="array" ref="D1624">IF(B1624="","",IFERROR(XLOOKUP(B1624,DATA!$B$4:$B$2103,DATA!$C$4:$C$2103,"",0,1),""))</f>
        <v>CORAZA DE 3/4"</v>
      </c>
      <c r="E1624" s="47">
        <f t="array" ref="E1624">IF(B1624="","",IFERROR(XLOOKUP(B1624,DATA!$B$4:$B$2103,DATA!$W$4:$W$2103,"",0,1),""))</f>
        <v>900449648</v>
      </c>
      <c r="F1624" s="47" t="str">
        <f t="array" ref="F1624">IF(B1624="","",IFERROR(XLOOKUP(E1624,PROVEEDORES!$A$2:$A$200,PROVEEDORES!$B$2:$B$200,"NO ENCONTRADO",0,1),""))</f>
        <v>SUMILOGISTICA S.A.S.</v>
      </c>
      <c r="G1624" s="47" t="str">
        <f t="array" ref="G1624">IF(B1624="","",IFERROR(XLOOKUP(B1624,DATA!$B$4:$B$2103,DATA!$L$4:$L$2103,"",0,1),""))</f>
        <v>M</v>
      </c>
      <c r="H1624" s="47">
        <f t="array" ref="H1624">IF(B1624="","",IFERROR(XLOOKUP(B1624,DATA!$B$4:$B$2103,DATA!$E$4:$E$2103,0,0,1),0))</f>
        <v>86</v>
      </c>
      <c r="I1624" s="48">
        <f t="array" ref="I1624">IF(B1624="","",IFERROR(XLOOKUP(B1624,DATA!$B$4:$B$2103,DATA!$F$4:$F$2103,0,0,1),0))</f>
        <v>1840.93</v>
      </c>
      <c r="J1624" s="48">
        <f t="shared" si="1"/>
        <v>158319.98</v>
      </c>
      <c r="K1624" s="47">
        <f t="array" ref="K1624">IF(B1624="","",IFERROR(XLOOKUP(B1624,DATA!$B$4:$B$2103,DATA!$N$4:$N$2103,0,0,1),0))</f>
        <v>6035</v>
      </c>
      <c r="L1624" s="85">
        <f t="shared" si="2"/>
        <v>16.53424658</v>
      </c>
      <c r="M1624" s="47">
        <f t="array" ref="M1624">IF(B1624="","",IFERROR(XLOOKUP(B1624,DATA!$B$4:$B$2103,DATA!$P$4:$P$2103,0,0,1),0))</f>
        <v>0</v>
      </c>
      <c r="N1624" s="47">
        <f t="shared" si="3"/>
        <v>58</v>
      </c>
      <c r="O1624" s="47">
        <f t="shared" si="4"/>
        <v>174</v>
      </c>
      <c r="P1624" s="47">
        <f t="shared" si="5"/>
        <v>5</v>
      </c>
      <c r="Q1624" s="47" t="str">
        <f t="shared" si="6"/>
        <v>REORDEN INMEDIATO</v>
      </c>
      <c r="R1624" s="47" t="str">
        <f t="shared" si="7"/>
        <v>GENERAR OC EN 24H</v>
      </c>
      <c r="S1624" s="47">
        <f t="shared" si="8"/>
        <v>88</v>
      </c>
      <c r="T1624" s="48">
        <f t="shared" si="9"/>
        <v>162001.84</v>
      </c>
      <c r="U1624" s="47" t="str">
        <f t="array" ref="U1624">IF(B1624="","",IFERROR(XLOOKUP(B1624,DATA!$B$4:$B$2103,DATA!$M$4:$M$2103,"",0,1),""))</f>
        <v>A</v>
      </c>
      <c r="V1624" s="47" t="str">
        <f t="array" ref="V1624">IF(B1624="","",IFERROR(XLOOKUP(B1624,DATA!$B$4:$B$2103,DATA!$X$4:$X$2103,"",0,1),""))</f>
        <v>SU01D0204</v>
      </c>
      <c r="W1624" s="47" t="str">
        <f t="array" ref="W1624">IF(B1624="","",IFERROR(XLOOKUP(B1624,DATA!$B$4:$B$2103,DATA!$H$4:$H$2103,"",0,1),""))</f>
        <v>ELECTRICIDAD</v>
      </c>
      <c r="X1624" s="47" t="str">
        <f t="shared" si="10"/>
        <v>2-ALTA</v>
      </c>
      <c r="Y1624" s="65" t="str">
        <f t="shared" si="11"/>
        <v/>
      </c>
      <c r="Z1624" s="47" t="str">
        <f t="shared" si="12"/>
        <v/>
      </c>
    </row>
    <row r="1625" ht="15.75" customHeight="1">
      <c r="B1625" s="52">
        <f>IF(DATA!B1625="","",DATA!B1625)</f>
        <v>80150078</v>
      </c>
      <c r="C1625" s="52">
        <f t="array" ref="C1625">IF(B1625="","",IFERROR(XLOOKUP(B1625,DATA!$B$4:$B$2103,DATA!$D$4:$D$2103,"",0,1),""))</f>
        <v>2444</v>
      </c>
      <c r="D1625" s="52" t="str">
        <f t="array" ref="D1625">IF(B1625="","",IFERROR(XLOOKUP(B1625,DATA!$B$4:$B$2103,DATA!$C$4:$C$2103,"",0,1),""))</f>
        <v>SOCKET CONECTOR 2 VÍAS HEMBRA - MACHO</v>
      </c>
      <c r="E1625" s="52">
        <f t="array" ref="E1625">IF(B1625="","",IFERROR(XLOOKUP(B1625,DATA!$B$4:$B$2103,DATA!$W$4:$W$2103,"",0,1),""))</f>
        <v>900624922</v>
      </c>
      <c r="F1625" s="52" t="str">
        <f t="array" ref="F1625">IF(B1625="","",IFERROR(XLOOKUP(E1625,PROVEEDORES!$A$2:$A$200,PROVEEDORES!$B$2:$B$200,"NO ENCONTRADO",0,1),""))</f>
        <v>MASMOVIL SAS</v>
      </c>
      <c r="G1625" s="52" t="str">
        <f t="array" ref="G1625">IF(B1625="","",IFERROR(XLOOKUP(B1625,DATA!$B$4:$B$2103,DATA!$L$4:$L$2103,"",0,1),""))</f>
        <v>UND</v>
      </c>
      <c r="H1625" s="52">
        <f t="array" ref="H1625">IF(B1625="","",IFERROR(XLOOKUP(B1625,DATA!$B$4:$B$2103,DATA!$E$4:$E$2103,0,0,1),0))</f>
        <v>135</v>
      </c>
      <c r="I1625" s="53">
        <f t="array" ref="I1625">IF(B1625="","",IFERROR(XLOOKUP(B1625,DATA!$B$4:$B$2103,DATA!$F$4:$F$2103,0,0,1),0))</f>
        <v>3391.5</v>
      </c>
      <c r="J1625" s="53">
        <f t="shared" si="1"/>
        <v>457852.5</v>
      </c>
      <c r="K1625" s="52">
        <f t="array" ref="K1625">IF(B1625="","",IFERROR(XLOOKUP(B1625,DATA!$B$4:$B$2103,DATA!$N$4:$N$2103,0,0,1),0))</f>
        <v>3668</v>
      </c>
      <c r="L1625" s="86">
        <f t="shared" si="2"/>
        <v>10.04931507</v>
      </c>
      <c r="M1625" s="52">
        <f t="array" ref="M1625">IF(B1625="","",IFERROR(XLOOKUP(B1625,DATA!$B$4:$B$2103,DATA!$P$4:$P$2103,0,0,1),0))</f>
        <v>0</v>
      </c>
      <c r="N1625" s="52">
        <f t="shared" si="3"/>
        <v>35</v>
      </c>
      <c r="O1625" s="52">
        <f t="shared" si="4"/>
        <v>105</v>
      </c>
      <c r="P1625" s="52">
        <f t="shared" si="5"/>
        <v>13</v>
      </c>
      <c r="Q1625" s="52" t="str">
        <f t="shared" si="6"/>
        <v>PRECAUCION</v>
      </c>
      <c r="R1625" s="52" t="str">
        <f t="shared" si="7"/>
        <v>MONITOREAR 48H</v>
      </c>
      <c r="S1625" s="52">
        <f t="shared" si="8"/>
        <v>0</v>
      </c>
      <c r="T1625" s="53">
        <f t="shared" si="9"/>
        <v>0</v>
      </c>
      <c r="U1625" s="52" t="str">
        <f t="array" ref="U1625">IF(B1625="","",IFERROR(XLOOKUP(B1625,DATA!$B$4:$B$2103,DATA!$M$4:$M$2103,"",0,1),""))</f>
        <v>A</v>
      </c>
      <c r="V1625" s="52" t="str">
        <f t="array" ref="V1625">IF(B1625="","",IFERROR(XLOOKUP(B1625,DATA!$B$4:$B$2103,DATA!$X$4:$X$2103,"",0,1),""))</f>
        <v>SU01D0103</v>
      </c>
      <c r="W1625" s="52" t="str">
        <f t="array" ref="W1625">IF(B1625="","",IFERROR(XLOOKUP(B1625,DATA!$B$4:$B$2103,DATA!$H$4:$H$2103,"",0,1),""))</f>
        <v>ELECTRICIDAD</v>
      </c>
      <c r="X1625" s="52" t="str">
        <f t="shared" si="10"/>
        <v>2-ALTA</v>
      </c>
      <c r="Y1625" s="87" t="str">
        <f t="shared" si="11"/>
        <v/>
      </c>
      <c r="Z1625" s="52" t="str">
        <f t="shared" si="12"/>
        <v/>
      </c>
    </row>
    <row r="1626" ht="15.75" customHeight="1">
      <c r="B1626" s="47">
        <f>IF(DATA!B1626="","",DATA!B1626)</f>
        <v>80150079</v>
      </c>
      <c r="C1626" s="47">
        <f t="array" ref="C1626">IF(B1626="","",IFERROR(XLOOKUP(B1626,DATA!$B$4:$B$2103,DATA!$D$4:$D$2103,"",0,1),""))</f>
        <v>2445</v>
      </c>
      <c r="D1626" s="47" t="str">
        <f t="array" ref="D1626">IF(B1626="","",IFERROR(XLOOKUP(B1626,DATA!$B$4:$B$2103,DATA!$C$4:$C$2103,"",0,1),""))</f>
        <v>SOCKET CONECTOR 3 VÍAS HEMBRA - MACHO</v>
      </c>
      <c r="E1626" s="47">
        <f t="array" ref="E1626">IF(B1626="","",IFERROR(XLOOKUP(B1626,DATA!$B$4:$B$2103,DATA!$W$4:$W$2103,"",0,1),""))</f>
        <v>900449648</v>
      </c>
      <c r="F1626" s="47" t="str">
        <f t="array" ref="F1626">IF(B1626="","",IFERROR(XLOOKUP(E1626,PROVEEDORES!$A$2:$A$200,PROVEEDORES!$B$2:$B$200,"NO ENCONTRADO",0,1),""))</f>
        <v>SUMILOGISTICA S.A.S.</v>
      </c>
      <c r="G1626" s="47" t="str">
        <f t="array" ref="G1626">IF(B1626="","",IFERROR(XLOOKUP(B1626,DATA!$B$4:$B$2103,DATA!$L$4:$L$2103,"",0,1),""))</f>
        <v>UND</v>
      </c>
      <c r="H1626" s="47">
        <f t="array" ref="H1626">IF(B1626="","",IFERROR(XLOOKUP(B1626,DATA!$B$4:$B$2103,DATA!$E$4:$E$2103,0,0,1),0))</f>
        <v>83</v>
      </c>
      <c r="I1626" s="48">
        <f t="array" ref="I1626">IF(B1626="","",IFERROR(XLOOKUP(B1626,DATA!$B$4:$B$2103,DATA!$F$4:$F$2103,0,0,1),0))</f>
        <v>2437.12</v>
      </c>
      <c r="J1626" s="48">
        <f t="shared" si="1"/>
        <v>202280.96</v>
      </c>
      <c r="K1626" s="47">
        <f t="array" ref="K1626">IF(B1626="","",IFERROR(XLOOKUP(B1626,DATA!$B$4:$B$2103,DATA!$N$4:$N$2103,0,0,1),0))</f>
        <v>289</v>
      </c>
      <c r="L1626" s="85">
        <f t="shared" si="2"/>
        <v>0.7917808219</v>
      </c>
      <c r="M1626" s="47">
        <f t="array" ref="M1626">IF(B1626="","",IFERROR(XLOOKUP(B1626,DATA!$B$4:$B$2103,DATA!$P$4:$P$2103,0,0,1),0))</f>
        <v>0</v>
      </c>
      <c r="N1626" s="47">
        <f t="shared" si="3"/>
        <v>3</v>
      </c>
      <c r="O1626" s="47">
        <f t="shared" si="4"/>
        <v>9</v>
      </c>
      <c r="P1626" s="47">
        <f t="shared" si="5"/>
        <v>105</v>
      </c>
      <c r="Q1626" s="47" t="str">
        <f t="shared" si="6"/>
        <v>OPTIMO</v>
      </c>
      <c r="R1626" s="47" t="str">
        <f t="shared" si="7"/>
        <v>NIVEL OPTIMO</v>
      </c>
      <c r="S1626" s="47">
        <f t="shared" si="8"/>
        <v>0</v>
      </c>
      <c r="T1626" s="48">
        <f t="shared" si="9"/>
        <v>0</v>
      </c>
      <c r="U1626" s="47" t="str">
        <f t="array" ref="U1626">IF(B1626="","",IFERROR(XLOOKUP(B1626,DATA!$B$4:$B$2103,DATA!$M$4:$M$2103,"",0,1),""))</f>
        <v>A</v>
      </c>
      <c r="V1626" s="47" t="str">
        <f t="array" ref="V1626">IF(B1626="","",IFERROR(XLOOKUP(B1626,DATA!$B$4:$B$2103,DATA!$X$4:$X$2103,"",0,1),""))</f>
        <v>SU01D0103</v>
      </c>
      <c r="W1626" s="47" t="str">
        <f t="array" ref="W1626">IF(B1626="","",IFERROR(XLOOKUP(B1626,DATA!$B$4:$B$2103,DATA!$H$4:$H$2103,"",0,1),""))</f>
        <v>ELECTRICIDAD</v>
      </c>
      <c r="X1626" s="47" t="str">
        <f t="shared" si="10"/>
        <v>2-ALTA</v>
      </c>
      <c r="Y1626" s="65" t="str">
        <f t="shared" si="11"/>
        <v/>
      </c>
      <c r="Z1626" s="47" t="str">
        <f t="shared" si="12"/>
        <v/>
      </c>
    </row>
    <row r="1627" ht="15.75" customHeight="1">
      <c r="B1627" s="52">
        <f>IF(DATA!B1627="","",DATA!B1627)</f>
        <v>80150080</v>
      </c>
      <c r="C1627" s="52">
        <f t="array" ref="C1627">IF(B1627="","",IFERROR(XLOOKUP(B1627,DATA!$B$4:$B$2103,DATA!$D$4:$D$2103,"",0,1),""))</f>
        <v>2446</v>
      </c>
      <c r="D1627" s="52" t="str">
        <f t="array" ref="D1627">IF(B1627="","",IFERROR(XLOOKUP(B1627,DATA!$B$4:$B$2103,DATA!$C$4:$C$2103,"",0,1),""))</f>
        <v>SOCKET CONECTOR 9 VÍAS HEMBRA - MACHO</v>
      </c>
      <c r="E1627" s="52">
        <f t="array" ref="E1627">IF(B1627="","",IFERROR(XLOOKUP(B1627,DATA!$B$4:$B$2103,DATA!$W$4:$W$2103,"",0,1),""))</f>
        <v>900449648</v>
      </c>
      <c r="F1627" s="52" t="str">
        <f t="array" ref="F1627">IF(B1627="","",IFERROR(XLOOKUP(E1627,PROVEEDORES!$A$2:$A$200,PROVEEDORES!$B$2:$B$200,"NO ENCONTRADO",0,1),""))</f>
        <v>SUMILOGISTICA S.A.S.</v>
      </c>
      <c r="G1627" s="52" t="str">
        <f t="array" ref="G1627">IF(B1627="","",IFERROR(XLOOKUP(B1627,DATA!$B$4:$B$2103,DATA!$L$4:$L$2103,"",0,1),""))</f>
        <v>UND</v>
      </c>
      <c r="H1627" s="52">
        <f t="array" ref="H1627">IF(B1627="","",IFERROR(XLOOKUP(B1627,DATA!$B$4:$B$2103,DATA!$E$4:$E$2103,0,0,1),0))</f>
        <v>110</v>
      </c>
      <c r="I1627" s="53">
        <f t="array" ref="I1627">IF(B1627="","",IFERROR(XLOOKUP(B1627,DATA!$B$4:$B$2103,DATA!$F$4:$F$2103,0,0,1),0))</f>
        <v>15618.75</v>
      </c>
      <c r="J1627" s="53">
        <f t="shared" si="1"/>
        <v>1718062.5</v>
      </c>
      <c r="K1627" s="52">
        <f t="array" ref="K1627">IF(B1627="","",IFERROR(XLOOKUP(B1627,DATA!$B$4:$B$2103,DATA!$N$4:$N$2103,0,0,1),0))</f>
        <v>255</v>
      </c>
      <c r="L1627" s="86">
        <f t="shared" si="2"/>
        <v>0.698630137</v>
      </c>
      <c r="M1627" s="52">
        <f t="array" ref="M1627">IF(B1627="","",IFERROR(XLOOKUP(B1627,DATA!$B$4:$B$2103,DATA!$P$4:$P$2103,0,0,1),0))</f>
        <v>0</v>
      </c>
      <c r="N1627" s="52">
        <f t="shared" si="3"/>
        <v>2</v>
      </c>
      <c r="O1627" s="52">
        <f t="shared" si="4"/>
        <v>7</v>
      </c>
      <c r="P1627" s="52">
        <f t="shared" si="5"/>
        <v>157</v>
      </c>
      <c r="Q1627" s="52" t="str">
        <f t="shared" si="6"/>
        <v>EXCESO</v>
      </c>
      <c r="R1627" s="52" t="str">
        <f t="shared" si="7"/>
        <v>EVALUAR REDUCCION</v>
      </c>
      <c r="S1627" s="52">
        <f t="shared" si="8"/>
        <v>0</v>
      </c>
      <c r="T1627" s="53">
        <f t="shared" si="9"/>
        <v>0</v>
      </c>
      <c r="U1627" s="52" t="str">
        <f t="array" ref="U1627">IF(B1627="","",IFERROR(XLOOKUP(B1627,DATA!$B$4:$B$2103,DATA!$M$4:$M$2103,"",0,1),""))</f>
        <v>A</v>
      </c>
      <c r="V1627" s="52" t="str">
        <f t="array" ref="V1627">IF(B1627="","",IFERROR(XLOOKUP(B1627,DATA!$B$4:$B$2103,DATA!$X$4:$X$2103,"",0,1),""))</f>
        <v>SU01D0103</v>
      </c>
      <c r="W1627" s="52" t="str">
        <f t="array" ref="W1627">IF(B1627="","",IFERROR(XLOOKUP(B1627,DATA!$B$4:$B$2103,DATA!$H$4:$H$2103,"",0,1),""))</f>
        <v>ELECTRICIDAD</v>
      </c>
      <c r="X1627" s="52" t="str">
        <f t="shared" si="10"/>
        <v>2-ALTA</v>
      </c>
      <c r="Y1627" s="87" t="str">
        <f t="shared" si="11"/>
        <v/>
      </c>
      <c r="Z1627" s="52" t="str">
        <f t="shared" si="12"/>
        <v/>
      </c>
    </row>
    <row r="1628" ht="15.75" customHeight="1">
      <c r="B1628" s="47">
        <f>IF(DATA!B1628="","",DATA!B1628)</f>
        <v>80150081</v>
      </c>
      <c r="C1628" s="47">
        <f t="array" ref="C1628">IF(B1628="","",IFERROR(XLOOKUP(B1628,DATA!$B$4:$B$2103,DATA!$D$4:$D$2103,"",0,1),""))</f>
        <v>2447</v>
      </c>
      <c r="D1628" s="47" t="str">
        <f t="array" ref="D1628">IF(B1628="","",IFERROR(XLOOKUP(B1628,DATA!$B$4:$B$2103,DATA!$C$4:$C$2103,"",0,1),""))</f>
        <v>TERMINAL CILINDRICA HEMBRA</v>
      </c>
      <c r="E1628" s="47">
        <f t="array" ref="E1628">IF(B1628="","",IFERROR(XLOOKUP(B1628,DATA!$B$4:$B$2103,DATA!$W$4:$W$2103,"",0,1),""))</f>
        <v>900624922</v>
      </c>
      <c r="F1628" s="47" t="str">
        <f t="array" ref="F1628">IF(B1628="","",IFERROR(XLOOKUP(E1628,PROVEEDORES!$A$2:$A$200,PROVEEDORES!$B$2:$B$200,"NO ENCONTRADO",0,1),""))</f>
        <v>MASMOVIL SAS</v>
      </c>
      <c r="G1628" s="47" t="str">
        <f t="array" ref="G1628">IF(B1628="","",IFERROR(XLOOKUP(B1628,DATA!$B$4:$B$2103,DATA!$L$4:$L$2103,"",0,1),""))</f>
        <v>UND</v>
      </c>
      <c r="H1628" s="47">
        <f t="array" ref="H1628">IF(B1628="","",IFERROR(XLOOKUP(B1628,DATA!$B$4:$B$2103,DATA!$E$4:$E$2103,0,0,1),0))</f>
        <v>10</v>
      </c>
      <c r="I1628" s="48">
        <f t="array" ref="I1628">IF(B1628="","",IFERROR(XLOOKUP(B1628,DATA!$B$4:$B$2103,DATA!$F$4:$F$2103,0,0,1),0))</f>
        <v>1011.5</v>
      </c>
      <c r="J1628" s="48">
        <f t="shared" si="1"/>
        <v>10115</v>
      </c>
      <c r="K1628" s="47">
        <f t="array" ref="K1628">IF(B1628="","",IFERROR(XLOOKUP(B1628,DATA!$B$4:$B$2103,DATA!$N$4:$N$2103,0,0,1),0))</f>
        <v>581</v>
      </c>
      <c r="L1628" s="85">
        <f t="shared" si="2"/>
        <v>1.591780822</v>
      </c>
      <c r="M1628" s="47">
        <f t="array" ref="M1628">IF(B1628="","",IFERROR(XLOOKUP(B1628,DATA!$B$4:$B$2103,DATA!$P$4:$P$2103,0,0,1),0))</f>
        <v>0</v>
      </c>
      <c r="N1628" s="47">
        <f t="shared" si="3"/>
        <v>6</v>
      </c>
      <c r="O1628" s="47">
        <f t="shared" si="4"/>
        <v>17</v>
      </c>
      <c r="P1628" s="47">
        <f t="shared" si="5"/>
        <v>6</v>
      </c>
      <c r="Q1628" s="47" t="str">
        <f t="shared" si="6"/>
        <v>REORDEN INMEDIATO</v>
      </c>
      <c r="R1628" s="47" t="str">
        <f t="shared" si="7"/>
        <v>GENERAR OC EN 24H</v>
      </c>
      <c r="S1628" s="47">
        <f t="shared" si="8"/>
        <v>7</v>
      </c>
      <c r="T1628" s="48">
        <f t="shared" si="9"/>
        <v>7080.5</v>
      </c>
      <c r="U1628" s="47" t="str">
        <f t="array" ref="U1628">IF(B1628="","",IFERROR(XLOOKUP(B1628,DATA!$B$4:$B$2103,DATA!$M$4:$M$2103,"",0,1),""))</f>
        <v>A</v>
      </c>
      <c r="V1628" s="47" t="str">
        <f t="array" ref="V1628">IF(B1628="","",IFERROR(XLOOKUP(B1628,DATA!$B$4:$B$2103,DATA!$X$4:$X$2103,"",0,1),""))</f>
        <v>SU01D0103</v>
      </c>
      <c r="W1628" s="47" t="str">
        <f t="array" ref="W1628">IF(B1628="","",IFERROR(XLOOKUP(B1628,DATA!$B$4:$B$2103,DATA!$H$4:$H$2103,"",0,1),""))</f>
        <v>ELECTRICIDAD</v>
      </c>
      <c r="X1628" s="47" t="str">
        <f t="shared" si="10"/>
        <v>2-ALTA</v>
      </c>
      <c r="Y1628" s="65" t="str">
        <f t="shared" si="11"/>
        <v/>
      </c>
      <c r="Z1628" s="47" t="str">
        <f t="shared" si="12"/>
        <v/>
      </c>
    </row>
    <row r="1629" ht="15.75" customHeight="1">
      <c r="B1629" s="52">
        <f>IF(DATA!B1629="","",DATA!B1629)</f>
        <v>80150082</v>
      </c>
      <c r="C1629" s="52">
        <f t="array" ref="C1629">IF(B1629="","",IFERROR(XLOOKUP(B1629,DATA!$B$4:$B$2103,DATA!$D$4:$D$2103,"",0,1),""))</f>
        <v>2448</v>
      </c>
      <c r="D1629" s="52" t="str">
        <f t="array" ref="D1629">IF(B1629="","",IFERROR(XLOOKUP(B1629,DATA!$B$4:$B$2103,DATA!$C$4:$C$2103,"",0,1),""))</f>
        <v>TERMINAL CILINDRICA MACHO</v>
      </c>
      <c r="E1629" s="52">
        <f t="array" ref="E1629">IF(B1629="","",IFERROR(XLOOKUP(B1629,DATA!$B$4:$B$2103,DATA!$W$4:$W$2103,"",0,1),""))</f>
        <v>900449648</v>
      </c>
      <c r="F1629" s="52" t="str">
        <f t="array" ref="F1629">IF(B1629="","",IFERROR(XLOOKUP(E1629,PROVEEDORES!$A$2:$A$200,PROVEEDORES!$B$2:$B$200,"NO ENCONTRADO",0,1),""))</f>
        <v>SUMILOGISTICA S.A.S.</v>
      </c>
      <c r="G1629" s="52" t="str">
        <f t="array" ref="G1629">IF(B1629="","",IFERROR(XLOOKUP(B1629,DATA!$B$4:$B$2103,DATA!$L$4:$L$2103,"",0,1),""))</f>
        <v>UND</v>
      </c>
      <c r="H1629" s="52">
        <f t="array" ref="H1629">IF(B1629="","",IFERROR(XLOOKUP(B1629,DATA!$B$4:$B$2103,DATA!$E$4:$E$2103,0,0,1),0))</f>
        <v>16</v>
      </c>
      <c r="I1629" s="53">
        <f t="array" ref="I1629">IF(B1629="","",IFERROR(XLOOKUP(B1629,DATA!$B$4:$B$2103,DATA!$F$4:$F$2103,0,0,1),0))</f>
        <v>1011.5</v>
      </c>
      <c r="J1629" s="53">
        <f t="shared" si="1"/>
        <v>16184</v>
      </c>
      <c r="K1629" s="52">
        <f t="array" ref="K1629">IF(B1629="","",IFERROR(XLOOKUP(B1629,DATA!$B$4:$B$2103,DATA!$N$4:$N$2103,0,0,1),0))</f>
        <v>304</v>
      </c>
      <c r="L1629" s="86">
        <f t="shared" si="2"/>
        <v>0.8328767123</v>
      </c>
      <c r="M1629" s="52">
        <f t="array" ref="M1629">IF(B1629="","",IFERROR(XLOOKUP(B1629,DATA!$B$4:$B$2103,DATA!$P$4:$P$2103,0,0,1),0))</f>
        <v>0</v>
      </c>
      <c r="N1629" s="52">
        <f t="shared" si="3"/>
        <v>3</v>
      </c>
      <c r="O1629" s="52">
        <f t="shared" si="4"/>
        <v>9</v>
      </c>
      <c r="P1629" s="52">
        <f t="shared" si="5"/>
        <v>19</v>
      </c>
      <c r="Q1629" s="52" t="str">
        <f t="shared" si="6"/>
        <v>PRECAUCION</v>
      </c>
      <c r="R1629" s="52" t="str">
        <f t="shared" si="7"/>
        <v>MONITOREAR 48H</v>
      </c>
      <c r="S1629" s="52">
        <f t="shared" si="8"/>
        <v>0</v>
      </c>
      <c r="T1629" s="53">
        <f t="shared" si="9"/>
        <v>0</v>
      </c>
      <c r="U1629" s="52" t="str">
        <f t="array" ref="U1629">IF(B1629="","",IFERROR(XLOOKUP(B1629,DATA!$B$4:$B$2103,DATA!$M$4:$M$2103,"",0,1),""))</f>
        <v>A</v>
      </c>
      <c r="V1629" s="52" t="str">
        <f t="array" ref="V1629">IF(B1629="","",IFERROR(XLOOKUP(B1629,DATA!$B$4:$B$2103,DATA!$X$4:$X$2103,"",0,1),""))</f>
        <v>SU01D0103</v>
      </c>
      <c r="W1629" s="52" t="str">
        <f t="array" ref="W1629">IF(B1629="","",IFERROR(XLOOKUP(B1629,DATA!$B$4:$B$2103,DATA!$H$4:$H$2103,"",0,1),""))</f>
        <v>ELECTRICIDAD</v>
      </c>
      <c r="X1629" s="52" t="str">
        <f t="shared" si="10"/>
        <v>2-ALTA</v>
      </c>
      <c r="Y1629" s="87" t="str">
        <f t="shared" si="11"/>
        <v/>
      </c>
      <c r="Z1629" s="52" t="str">
        <f t="shared" si="12"/>
        <v/>
      </c>
    </row>
    <row r="1630" ht="15.75" customHeight="1">
      <c r="B1630" s="47">
        <f>IF(DATA!B1630="","",DATA!B1630)</f>
        <v>80150083</v>
      </c>
      <c r="C1630" s="47">
        <f t="array" ref="C1630">IF(B1630="","",IFERROR(XLOOKUP(B1630,DATA!$B$4:$B$2103,DATA!$D$4:$D$2103,"",0,1),""))</f>
        <v>2469</v>
      </c>
      <c r="D1630" s="47" t="str">
        <f t="array" ref="D1630">IF(B1630="","",IFERROR(XLOOKUP(B1630,DATA!$B$4:$B$2103,DATA!$C$4:$C$2103,"",0,1),""))</f>
        <v>TERMOENCOGIBLE DE 4MM</v>
      </c>
      <c r="E1630" s="47">
        <f t="array" ref="E1630">IF(B1630="","",IFERROR(XLOOKUP(B1630,DATA!$B$4:$B$2103,DATA!$W$4:$W$2103,"",0,1),""))</f>
        <v>900624922</v>
      </c>
      <c r="F1630" s="47" t="str">
        <f t="array" ref="F1630">IF(B1630="","",IFERROR(XLOOKUP(E1630,PROVEEDORES!$A$2:$A$200,PROVEEDORES!$B$2:$B$200,"NO ENCONTRADO",0,1),""))</f>
        <v>MASMOVIL SAS</v>
      </c>
      <c r="G1630" s="47" t="str">
        <f t="array" ref="G1630">IF(B1630="","",IFERROR(XLOOKUP(B1630,DATA!$B$4:$B$2103,DATA!$L$4:$L$2103,"",0,1),""))</f>
        <v>M</v>
      </c>
      <c r="H1630" s="47">
        <f t="array" ref="H1630">IF(B1630="","",IFERROR(XLOOKUP(B1630,DATA!$B$4:$B$2103,DATA!$E$4:$E$2103,0,0,1),0))</f>
        <v>39</v>
      </c>
      <c r="I1630" s="48">
        <f t="array" ref="I1630">IF(B1630="","",IFERROR(XLOOKUP(B1630,DATA!$B$4:$B$2103,DATA!$F$4:$F$2103,0,0,1),0))</f>
        <v>1249.5</v>
      </c>
      <c r="J1630" s="48">
        <f t="shared" si="1"/>
        <v>48730.5</v>
      </c>
      <c r="K1630" s="47">
        <f t="array" ref="K1630">IF(B1630="","",IFERROR(XLOOKUP(B1630,DATA!$B$4:$B$2103,DATA!$N$4:$N$2103,0,0,1),0))</f>
        <v>465</v>
      </c>
      <c r="L1630" s="85">
        <f t="shared" si="2"/>
        <v>1.273972603</v>
      </c>
      <c r="M1630" s="47">
        <f t="array" ref="M1630">IF(B1630="","",IFERROR(XLOOKUP(B1630,DATA!$B$4:$B$2103,DATA!$P$4:$P$2103,0,0,1),0))</f>
        <v>0</v>
      </c>
      <c r="N1630" s="47">
        <f t="shared" si="3"/>
        <v>4</v>
      </c>
      <c r="O1630" s="47">
        <f t="shared" si="4"/>
        <v>13</v>
      </c>
      <c r="P1630" s="47">
        <f t="shared" si="5"/>
        <v>31</v>
      </c>
      <c r="Q1630" s="47" t="str">
        <f t="shared" si="6"/>
        <v>OPTIMO</v>
      </c>
      <c r="R1630" s="47" t="str">
        <f t="shared" si="7"/>
        <v>NIVEL OPTIMO</v>
      </c>
      <c r="S1630" s="47">
        <f t="shared" si="8"/>
        <v>0</v>
      </c>
      <c r="T1630" s="48">
        <f t="shared" si="9"/>
        <v>0</v>
      </c>
      <c r="U1630" s="47" t="str">
        <f t="array" ref="U1630">IF(B1630="","",IFERROR(XLOOKUP(B1630,DATA!$B$4:$B$2103,DATA!$M$4:$M$2103,"",0,1),""))</f>
        <v>A</v>
      </c>
      <c r="V1630" s="47" t="str">
        <f t="array" ref="V1630">IF(B1630="","",IFERROR(XLOOKUP(B1630,DATA!$B$4:$B$2103,DATA!$X$4:$X$2103,"",0,1),""))</f>
        <v>SU01D0104</v>
      </c>
      <c r="W1630" s="47" t="str">
        <f t="array" ref="W1630">IF(B1630="","",IFERROR(XLOOKUP(B1630,DATA!$B$4:$B$2103,DATA!$H$4:$H$2103,"",0,1),""))</f>
        <v>ELECTRICIDAD</v>
      </c>
      <c r="X1630" s="47" t="str">
        <f t="shared" si="10"/>
        <v>2-ALTA</v>
      </c>
      <c r="Y1630" s="65" t="str">
        <f t="shared" si="11"/>
        <v/>
      </c>
      <c r="Z1630" s="47" t="str">
        <f t="shared" si="12"/>
        <v/>
      </c>
    </row>
    <row r="1631" ht="15.75" customHeight="1">
      <c r="B1631" s="52">
        <f>IF(DATA!B1631="","",DATA!B1631)</f>
        <v>80150084</v>
      </c>
      <c r="C1631" s="52">
        <f t="array" ref="C1631">IF(B1631="","",IFERROR(XLOOKUP(B1631,DATA!$B$4:$B$2103,DATA!$D$4:$D$2103,"",0,1),""))</f>
        <v>1611</v>
      </c>
      <c r="D1631" s="52" t="str">
        <f t="array" ref="D1631">IF(B1631="","",IFERROR(XLOOKUP(B1631,DATA!$B$4:$B$2103,DATA!$C$4:$C$2103,"",0,1),""))</f>
        <v>FUSIBLE ELECTRONICO 20 AMPERIOS</v>
      </c>
      <c r="E1631" s="52">
        <f t="array" ref="E1631">IF(B1631="","",IFERROR(XLOOKUP(B1631,DATA!$B$4:$B$2103,DATA!$W$4:$W$2103,"",0,1),""))</f>
        <v>900624922</v>
      </c>
      <c r="F1631" s="52" t="str">
        <f t="array" ref="F1631">IF(B1631="","",IFERROR(XLOOKUP(E1631,PROVEEDORES!$A$2:$A$200,PROVEEDORES!$B$2:$B$200,"NO ENCONTRADO",0,1),""))</f>
        <v>MASMOVIL SAS</v>
      </c>
      <c r="G1631" s="52" t="str">
        <f t="array" ref="G1631">IF(B1631="","",IFERROR(XLOOKUP(B1631,DATA!$B$4:$B$2103,DATA!$L$4:$L$2103,"",0,1),""))</f>
        <v>UND</v>
      </c>
      <c r="H1631" s="52">
        <f t="array" ref="H1631">IF(B1631="","",IFERROR(XLOOKUP(B1631,DATA!$B$4:$B$2103,DATA!$E$4:$E$2103,0,0,1),0))</f>
        <v>14</v>
      </c>
      <c r="I1631" s="53">
        <f t="array" ref="I1631">IF(B1631="","",IFERROR(XLOOKUP(B1631,DATA!$B$4:$B$2103,DATA!$F$4:$F$2103,0,0,1),0))</f>
        <v>416.5</v>
      </c>
      <c r="J1631" s="53">
        <f t="shared" si="1"/>
        <v>5831</v>
      </c>
      <c r="K1631" s="52">
        <f t="array" ref="K1631">IF(B1631="","",IFERROR(XLOOKUP(B1631,DATA!$B$4:$B$2103,DATA!$N$4:$N$2103,0,0,1),0))</f>
        <v>257</v>
      </c>
      <c r="L1631" s="86">
        <f t="shared" si="2"/>
        <v>0.704109589</v>
      </c>
      <c r="M1631" s="52">
        <f t="array" ref="M1631">IF(B1631="","",IFERROR(XLOOKUP(B1631,DATA!$B$4:$B$2103,DATA!$P$4:$P$2103,0,0,1),0))</f>
        <v>0</v>
      </c>
      <c r="N1631" s="52">
        <f t="shared" si="3"/>
        <v>2</v>
      </c>
      <c r="O1631" s="52">
        <f t="shared" si="4"/>
        <v>7</v>
      </c>
      <c r="P1631" s="52">
        <f t="shared" si="5"/>
        <v>20</v>
      </c>
      <c r="Q1631" s="52" t="str">
        <f t="shared" si="6"/>
        <v>PRECAUCION</v>
      </c>
      <c r="R1631" s="52" t="str">
        <f t="shared" si="7"/>
        <v>MONITOREAR 48H</v>
      </c>
      <c r="S1631" s="52">
        <f t="shared" si="8"/>
        <v>0</v>
      </c>
      <c r="T1631" s="53">
        <f t="shared" si="9"/>
        <v>0</v>
      </c>
      <c r="U1631" s="52" t="str">
        <f t="array" ref="U1631">IF(B1631="","",IFERROR(XLOOKUP(B1631,DATA!$B$4:$B$2103,DATA!$M$4:$M$2103,"",0,1),""))</f>
        <v>C</v>
      </c>
      <c r="V1631" s="52" t="str">
        <f t="array" ref="V1631">IF(B1631="","",IFERROR(XLOOKUP(B1631,DATA!$B$4:$B$2103,DATA!$X$4:$X$2103,"",0,1),""))</f>
        <v>SU01D0103</v>
      </c>
      <c r="W1631" s="52" t="str">
        <f t="array" ref="W1631">IF(B1631="","",IFERROR(XLOOKUP(B1631,DATA!$B$4:$B$2103,DATA!$H$4:$H$2103,"",0,1),""))</f>
        <v>ELECTRICIDAD</v>
      </c>
      <c r="X1631" s="52" t="str">
        <f t="shared" si="10"/>
        <v>4-BAJA</v>
      </c>
      <c r="Y1631" s="87" t="str">
        <f t="shared" si="11"/>
        <v/>
      </c>
      <c r="Z1631" s="52" t="str">
        <f t="shared" si="12"/>
        <v/>
      </c>
    </row>
    <row r="1632" ht="15.75" customHeight="1">
      <c r="B1632" s="47">
        <f>IF(DATA!B1632="","",DATA!B1632)</f>
        <v>80150085</v>
      </c>
      <c r="C1632" s="47">
        <f t="array" ref="C1632">IF(B1632="","",IFERROR(XLOOKUP(B1632,DATA!$B$4:$B$2103,DATA!$D$4:$D$2103,"",0,1),""))</f>
        <v>1870</v>
      </c>
      <c r="D1632" s="47" t="str">
        <f t="array" ref="D1632">IF(B1632="","",IFERROR(XLOOKUP(B1632,DATA!$B$4:$B$2103,DATA!$C$4:$C$2103,"",0,1),""))</f>
        <v>FUSIBLE ELECTRONICO 10 AMPERIOS</v>
      </c>
      <c r="E1632" s="47">
        <f t="array" ref="E1632">IF(B1632="","",IFERROR(XLOOKUP(B1632,DATA!$B$4:$B$2103,DATA!$W$4:$W$2103,"",0,1),""))</f>
        <v>900449648</v>
      </c>
      <c r="F1632" s="47" t="str">
        <f t="array" ref="F1632">IF(B1632="","",IFERROR(XLOOKUP(E1632,PROVEEDORES!$A$2:$A$200,PROVEEDORES!$B$2:$B$200,"NO ENCONTRADO",0,1),""))</f>
        <v>SUMILOGISTICA S.A.S.</v>
      </c>
      <c r="G1632" s="47" t="str">
        <f t="array" ref="G1632">IF(B1632="","",IFERROR(XLOOKUP(B1632,DATA!$B$4:$B$2103,DATA!$L$4:$L$2103,"",0,1),""))</f>
        <v>UND</v>
      </c>
      <c r="H1632" s="47">
        <f t="array" ref="H1632">IF(B1632="","",IFERROR(XLOOKUP(B1632,DATA!$B$4:$B$2103,DATA!$E$4:$E$2103,0,0,1),0))</f>
        <v>14</v>
      </c>
      <c r="I1632" s="48">
        <f t="array" ref="I1632">IF(B1632="","",IFERROR(XLOOKUP(B1632,DATA!$B$4:$B$2103,DATA!$F$4:$F$2103,0,0,1),0))</f>
        <v>380.0836</v>
      </c>
      <c r="J1632" s="48">
        <f t="shared" si="1"/>
        <v>5321.1704</v>
      </c>
      <c r="K1632" s="47">
        <f t="array" ref="K1632">IF(B1632="","",IFERROR(XLOOKUP(B1632,DATA!$B$4:$B$2103,DATA!$N$4:$N$2103,0,0,1),0))</f>
        <v>451</v>
      </c>
      <c r="L1632" s="85">
        <f t="shared" si="2"/>
        <v>1.235616438</v>
      </c>
      <c r="M1632" s="47">
        <f t="array" ref="M1632">IF(B1632="","",IFERROR(XLOOKUP(B1632,DATA!$B$4:$B$2103,DATA!$P$4:$P$2103,0,0,1),0))</f>
        <v>0</v>
      </c>
      <c r="N1632" s="47">
        <f t="shared" si="3"/>
        <v>4</v>
      </c>
      <c r="O1632" s="47">
        <f t="shared" si="4"/>
        <v>13</v>
      </c>
      <c r="P1632" s="47">
        <f t="shared" si="5"/>
        <v>11</v>
      </c>
      <c r="Q1632" s="47" t="str">
        <f t="shared" si="6"/>
        <v>PRECAUCION</v>
      </c>
      <c r="R1632" s="47" t="str">
        <f t="shared" si="7"/>
        <v>MONITOREAR 48H</v>
      </c>
      <c r="S1632" s="47">
        <f t="shared" si="8"/>
        <v>0</v>
      </c>
      <c r="T1632" s="48">
        <f t="shared" si="9"/>
        <v>0</v>
      </c>
      <c r="U1632" s="47" t="str">
        <f t="array" ref="U1632">IF(B1632="","",IFERROR(XLOOKUP(B1632,DATA!$B$4:$B$2103,DATA!$M$4:$M$2103,"",0,1),""))</f>
        <v>C</v>
      </c>
      <c r="V1632" s="47" t="str">
        <f t="array" ref="V1632">IF(B1632="","",IFERROR(XLOOKUP(B1632,DATA!$B$4:$B$2103,DATA!$X$4:$X$2103,"",0,1),""))</f>
        <v>SU01D0103</v>
      </c>
      <c r="W1632" s="47" t="str">
        <f t="array" ref="W1632">IF(B1632="","",IFERROR(XLOOKUP(B1632,DATA!$B$4:$B$2103,DATA!$H$4:$H$2103,"",0,1),""))</f>
        <v>ELECTRICIDAD</v>
      </c>
      <c r="X1632" s="47" t="str">
        <f t="shared" si="10"/>
        <v>4-BAJA</v>
      </c>
      <c r="Y1632" s="65" t="str">
        <f t="shared" si="11"/>
        <v/>
      </c>
      <c r="Z1632" s="47" t="str">
        <f t="shared" si="12"/>
        <v/>
      </c>
    </row>
    <row r="1633" ht="15.75" customHeight="1">
      <c r="B1633" s="52">
        <f>IF(DATA!B1633="","",DATA!B1633)</f>
        <v>80150086</v>
      </c>
      <c r="C1633" s="52">
        <f t="array" ref="C1633">IF(B1633="","",IFERROR(XLOOKUP(B1633,DATA!$B$4:$B$2103,DATA!$D$4:$D$2103,"",0,1),""))</f>
        <v>1853</v>
      </c>
      <c r="D1633" s="52" t="str">
        <f t="array" ref="D1633">IF(B1633="","",IFERROR(XLOOKUP(B1633,DATA!$B$4:$B$2103,DATA!$C$4:$C$2103,"",0,1),""))</f>
        <v>FUSIBLE ELECTRONICO DE 5 AMPERIOS</v>
      </c>
      <c r="E1633" s="52">
        <f t="array" ref="E1633">IF(B1633="","",IFERROR(XLOOKUP(B1633,DATA!$B$4:$B$2103,DATA!$W$4:$W$2103,"",0,1),""))</f>
        <v>900449648</v>
      </c>
      <c r="F1633" s="52" t="str">
        <f t="array" ref="F1633">IF(B1633="","",IFERROR(XLOOKUP(E1633,PROVEEDORES!$A$2:$A$200,PROVEEDORES!$B$2:$B$200,"NO ENCONTRADO",0,1),""))</f>
        <v>SUMILOGISTICA S.A.S.</v>
      </c>
      <c r="G1633" s="52" t="str">
        <f t="array" ref="G1633">IF(B1633="","",IFERROR(XLOOKUP(B1633,DATA!$B$4:$B$2103,DATA!$L$4:$L$2103,"",0,1),""))</f>
        <v>UND</v>
      </c>
      <c r="H1633" s="52">
        <f t="array" ref="H1633">IF(B1633="","",IFERROR(XLOOKUP(B1633,DATA!$B$4:$B$2103,DATA!$E$4:$E$2103,0,0,1),0))</f>
        <v>73</v>
      </c>
      <c r="I1633" s="53">
        <f t="array" ref="I1633">IF(B1633="","",IFERROR(XLOOKUP(B1633,DATA!$B$4:$B$2103,DATA!$F$4:$F$2103,0,0,1),0))</f>
        <v>267.7942</v>
      </c>
      <c r="J1633" s="53">
        <f t="shared" si="1"/>
        <v>19548.9766</v>
      </c>
      <c r="K1633" s="52">
        <f t="array" ref="K1633">IF(B1633="","",IFERROR(XLOOKUP(B1633,DATA!$B$4:$B$2103,DATA!$N$4:$N$2103,0,0,1),0))</f>
        <v>332</v>
      </c>
      <c r="L1633" s="86">
        <f t="shared" si="2"/>
        <v>0.9095890411</v>
      </c>
      <c r="M1633" s="52">
        <f t="array" ref="M1633">IF(B1633="","",IFERROR(XLOOKUP(B1633,DATA!$B$4:$B$2103,DATA!$P$4:$P$2103,0,0,1),0))</f>
        <v>0</v>
      </c>
      <c r="N1633" s="52">
        <f t="shared" si="3"/>
        <v>3</v>
      </c>
      <c r="O1633" s="52">
        <f t="shared" si="4"/>
        <v>9</v>
      </c>
      <c r="P1633" s="52">
        <f t="shared" si="5"/>
        <v>80</v>
      </c>
      <c r="Q1633" s="52" t="str">
        <f t="shared" si="6"/>
        <v>OPTIMO</v>
      </c>
      <c r="R1633" s="52" t="str">
        <f t="shared" si="7"/>
        <v>NIVEL OPTIMO</v>
      </c>
      <c r="S1633" s="52">
        <f t="shared" si="8"/>
        <v>0</v>
      </c>
      <c r="T1633" s="53">
        <f t="shared" si="9"/>
        <v>0</v>
      </c>
      <c r="U1633" s="52" t="str">
        <f t="array" ref="U1633">IF(B1633="","",IFERROR(XLOOKUP(B1633,DATA!$B$4:$B$2103,DATA!$M$4:$M$2103,"",0,1),""))</f>
        <v>A</v>
      </c>
      <c r="V1633" s="52" t="str">
        <f t="array" ref="V1633">IF(B1633="","",IFERROR(XLOOKUP(B1633,DATA!$B$4:$B$2103,DATA!$X$4:$X$2103,"",0,1),""))</f>
        <v>SU01D0103</v>
      </c>
      <c r="W1633" s="52" t="str">
        <f t="array" ref="W1633">IF(B1633="","",IFERROR(XLOOKUP(B1633,DATA!$B$4:$B$2103,DATA!$H$4:$H$2103,"",0,1),""))</f>
        <v>ELECTRICIDAD</v>
      </c>
      <c r="X1633" s="52" t="str">
        <f t="shared" si="10"/>
        <v>2-ALTA</v>
      </c>
      <c r="Y1633" s="87" t="str">
        <f t="shared" si="11"/>
        <v/>
      </c>
      <c r="Z1633" s="52" t="str">
        <f t="shared" si="12"/>
        <v/>
      </c>
    </row>
    <row r="1634" ht="15.75" customHeight="1">
      <c r="B1634" s="47">
        <f>IF(DATA!B1634="","",DATA!B1634)</f>
        <v>80150087</v>
      </c>
      <c r="C1634" s="47">
        <f t="array" ref="C1634">IF(B1634="","",IFERROR(XLOOKUP(B1634,DATA!$B$4:$B$2103,DATA!$D$4:$D$2103,"",0,1),""))</f>
        <v>1574</v>
      </c>
      <c r="D1634" s="47" t="str">
        <f t="array" ref="D1634">IF(B1634="","",IFERROR(XLOOKUP(B1634,DATA!$B$4:$B$2103,DATA!$C$4:$C$2103,"",0,1),""))</f>
        <v>TERMOENCOGIBLE NEGRO DE 3MM</v>
      </c>
      <c r="E1634" s="47">
        <f t="array" ref="E1634">IF(B1634="","",IFERROR(XLOOKUP(B1634,DATA!$B$4:$B$2103,DATA!$W$4:$W$2103,"",0,1),""))</f>
        <v>900624922</v>
      </c>
      <c r="F1634" s="47" t="str">
        <f t="array" ref="F1634">IF(B1634="","",IFERROR(XLOOKUP(E1634,PROVEEDORES!$A$2:$A$200,PROVEEDORES!$B$2:$B$200,"NO ENCONTRADO",0,1),""))</f>
        <v>MASMOVIL SAS</v>
      </c>
      <c r="G1634" s="47" t="str">
        <f t="array" ref="G1634">IF(B1634="","",IFERROR(XLOOKUP(B1634,DATA!$B$4:$B$2103,DATA!$L$4:$L$2103,"",0,1),""))</f>
        <v>M</v>
      </c>
      <c r="H1634" s="47">
        <f t="array" ref="H1634">IF(B1634="","",IFERROR(XLOOKUP(B1634,DATA!$B$4:$B$2103,DATA!$E$4:$E$2103,0,0,1),0))</f>
        <v>20.5</v>
      </c>
      <c r="I1634" s="48">
        <f t="array" ref="I1634">IF(B1634="","",IFERROR(XLOOKUP(B1634,DATA!$B$4:$B$2103,DATA!$F$4:$F$2103,0,0,1),0))</f>
        <v>1573.18</v>
      </c>
      <c r="J1634" s="48">
        <f t="shared" si="1"/>
        <v>32250.19</v>
      </c>
      <c r="K1634" s="47">
        <f t="array" ref="K1634">IF(B1634="","",IFERROR(XLOOKUP(B1634,DATA!$B$4:$B$2103,DATA!$N$4:$N$2103,0,0,1),0))</f>
        <v>207</v>
      </c>
      <c r="L1634" s="85">
        <f t="shared" si="2"/>
        <v>0.5671232877</v>
      </c>
      <c r="M1634" s="47">
        <f t="array" ref="M1634">IF(B1634="","",IFERROR(XLOOKUP(B1634,DATA!$B$4:$B$2103,DATA!$P$4:$P$2103,0,0,1),0))</f>
        <v>0</v>
      </c>
      <c r="N1634" s="47">
        <f t="shared" si="3"/>
        <v>2</v>
      </c>
      <c r="O1634" s="47">
        <f t="shared" si="4"/>
        <v>6</v>
      </c>
      <c r="P1634" s="47">
        <f t="shared" si="5"/>
        <v>36</v>
      </c>
      <c r="Q1634" s="47" t="str">
        <f t="shared" si="6"/>
        <v>OPTIMO</v>
      </c>
      <c r="R1634" s="47" t="str">
        <f t="shared" si="7"/>
        <v>NIVEL OPTIMO</v>
      </c>
      <c r="S1634" s="47">
        <f t="shared" si="8"/>
        <v>0</v>
      </c>
      <c r="T1634" s="48">
        <f t="shared" si="9"/>
        <v>0</v>
      </c>
      <c r="U1634" s="47" t="str">
        <f t="array" ref="U1634">IF(B1634="","",IFERROR(XLOOKUP(B1634,DATA!$B$4:$B$2103,DATA!$M$4:$M$2103,"",0,1),""))</f>
        <v>A</v>
      </c>
      <c r="V1634" s="47" t="str">
        <f t="array" ref="V1634">IF(B1634="","",IFERROR(XLOOKUP(B1634,DATA!$B$4:$B$2103,DATA!$X$4:$X$2103,"",0,1),""))</f>
        <v>SU01D0104</v>
      </c>
      <c r="W1634" s="47" t="str">
        <f t="array" ref="W1634">IF(B1634="","",IFERROR(XLOOKUP(B1634,DATA!$B$4:$B$2103,DATA!$H$4:$H$2103,"",0,1),""))</f>
        <v>ELECTRICIDAD</v>
      </c>
      <c r="X1634" s="47" t="str">
        <f t="shared" si="10"/>
        <v>2-ALTA</v>
      </c>
      <c r="Y1634" s="65" t="str">
        <f t="shared" si="11"/>
        <v/>
      </c>
      <c r="Z1634" s="47" t="str">
        <f t="shared" si="12"/>
        <v/>
      </c>
    </row>
    <row r="1635" ht="15.75" customHeight="1">
      <c r="B1635" s="52">
        <f>IF(DATA!B1635="","",DATA!B1635)</f>
        <v>80150088</v>
      </c>
      <c r="C1635" s="52">
        <f t="array" ref="C1635">IF(B1635="","",IFERROR(XLOOKUP(B1635,DATA!$B$4:$B$2103,DATA!$D$4:$D$2103,"",0,1),""))</f>
        <v>939</v>
      </c>
      <c r="D1635" s="52" t="str">
        <f t="array" ref="D1635">IF(B1635="","",IFERROR(XLOOKUP(B1635,DATA!$B$4:$B$2103,DATA!$C$4:$C$2103,"",0,1),""))</f>
        <v>CONECTOR PARA RELE</v>
      </c>
      <c r="E1635" s="52">
        <f t="array" ref="E1635">IF(B1635="","",IFERROR(XLOOKUP(B1635,DATA!$B$4:$B$2103,DATA!$W$4:$W$2103,"",0,1),""))</f>
        <v>900624922</v>
      </c>
      <c r="F1635" s="52" t="str">
        <f t="array" ref="F1635">IF(B1635="","",IFERROR(XLOOKUP(E1635,PROVEEDORES!$A$2:$A$200,PROVEEDORES!$B$2:$B$200,"NO ENCONTRADO",0,1),""))</f>
        <v>MASMOVIL SAS</v>
      </c>
      <c r="G1635" s="52" t="str">
        <f t="array" ref="G1635">IF(B1635="","",IFERROR(XLOOKUP(B1635,DATA!$B$4:$B$2103,DATA!$L$4:$L$2103,"",0,1),""))</f>
        <v>UND</v>
      </c>
      <c r="H1635" s="52">
        <f t="array" ref="H1635">IF(B1635="","",IFERROR(XLOOKUP(B1635,DATA!$B$4:$B$2103,DATA!$E$4:$E$2103,0,0,1),0))</f>
        <v>41</v>
      </c>
      <c r="I1635" s="53">
        <f t="array" ref="I1635">IF(B1635="","",IFERROR(XLOOKUP(B1635,DATA!$B$4:$B$2103,DATA!$F$4:$F$2103,0,0,1),0))</f>
        <v>5176.5</v>
      </c>
      <c r="J1635" s="53">
        <f t="shared" si="1"/>
        <v>212236.5</v>
      </c>
      <c r="K1635" s="52">
        <f t="array" ref="K1635">IF(B1635="","",IFERROR(XLOOKUP(B1635,DATA!$B$4:$B$2103,DATA!$N$4:$N$2103,0,0,1),0))</f>
        <v>269</v>
      </c>
      <c r="L1635" s="86">
        <f t="shared" si="2"/>
        <v>0.7369863014</v>
      </c>
      <c r="M1635" s="52">
        <f t="array" ref="M1635">IF(B1635="","",IFERROR(XLOOKUP(B1635,DATA!$B$4:$B$2103,DATA!$P$4:$P$2103,0,0,1),0))</f>
        <v>0</v>
      </c>
      <c r="N1635" s="52">
        <f t="shared" si="3"/>
        <v>3</v>
      </c>
      <c r="O1635" s="52">
        <f t="shared" si="4"/>
        <v>8</v>
      </c>
      <c r="P1635" s="52">
        <f t="shared" si="5"/>
        <v>56</v>
      </c>
      <c r="Q1635" s="52" t="str">
        <f t="shared" si="6"/>
        <v>OPTIMO</v>
      </c>
      <c r="R1635" s="52" t="str">
        <f t="shared" si="7"/>
        <v>NIVEL OPTIMO</v>
      </c>
      <c r="S1635" s="52">
        <f t="shared" si="8"/>
        <v>0</v>
      </c>
      <c r="T1635" s="53">
        <f t="shared" si="9"/>
        <v>0</v>
      </c>
      <c r="U1635" s="52" t="str">
        <f t="array" ref="U1635">IF(B1635="","",IFERROR(XLOOKUP(B1635,DATA!$B$4:$B$2103,DATA!$M$4:$M$2103,"",0,1),""))</f>
        <v>B</v>
      </c>
      <c r="V1635" s="52" t="str">
        <f t="array" ref="V1635">IF(B1635="","",IFERROR(XLOOKUP(B1635,DATA!$B$4:$B$2103,DATA!$X$4:$X$2103,"",0,1),""))</f>
        <v>SU01D0103</v>
      </c>
      <c r="W1635" s="52" t="str">
        <f t="array" ref="W1635">IF(B1635="","",IFERROR(XLOOKUP(B1635,DATA!$B$4:$B$2103,DATA!$H$4:$H$2103,"",0,1),""))</f>
        <v>ELECTRICIDAD</v>
      </c>
      <c r="X1635" s="52" t="str">
        <f t="shared" si="10"/>
        <v>3-MEDIA</v>
      </c>
      <c r="Y1635" s="87" t="str">
        <f t="shared" si="11"/>
        <v/>
      </c>
      <c r="Z1635" s="52" t="str">
        <f t="shared" si="12"/>
        <v/>
      </c>
    </row>
    <row r="1636" ht="15.75" customHeight="1">
      <c r="B1636" s="47">
        <f>IF(DATA!B1636="","",DATA!B1636)</f>
        <v>80150089</v>
      </c>
      <c r="C1636" s="47">
        <f t="array" ref="C1636">IF(B1636="","",IFERROR(XLOOKUP(B1636,DATA!$B$4:$B$2103,DATA!$D$4:$D$2103,"",0,1),""))</f>
        <v>10334533</v>
      </c>
      <c r="D1636" s="47" t="str">
        <f t="array" ref="D1636">IF(B1636="","",IFERROR(XLOOKUP(B1636,DATA!$B$4:$B$2103,DATA!$C$4:$C$2103,"",0,1),""))</f>
        <v>LUZ DIA DERECHA</v>
      </c>
      <c r="E1636" s="47">
        <f t="array" ref="E1636">IF(B1636="","",IFERROR(XLOOKUP(B1636,DATA!$B$4:$B$2103,DATA!$W$4:$W$2103,"",0,1),""))</f>
        <v>900603232</v>
      </c>
      <c r="F1636" s="47" t="str">
        <f t="array" ref="F1636">IF(B1636="","",IFERROR(XLOOKUP(E1636,PROVEEDORES!$A$2:$A$200,PROVEEDORES!$B$2:$B$200,"NO ENCONTRADO",0,1),""))</f>
        <v>COMERCIALIZADORA DE AUTOPARTES E INDUSTRIAL UNIVERSAL SAS</v>
      </c>
      <c r="G1636" s="47" t="str">
        <f t="array" ref="G1636">IF(B1636="","",IFERROR(XLOOKUP(B1636,DATA!$B$4:$B$2103,DATA!$L$4:$L$2103,"",0,1),""))</f>
        <v>UND</v>
      </c>
      <c r="H1636" s="47">
        <f t="array" ref="H1636">IF(B1636="","",IFERROR(XLOOKUP(B1636,DATA!$B$4:$B$2103,DATA!$E$4:$E$2103,0,0,1),0))</f>
        <v>1</v>
      </c>
      <c r="I1636" s="48">
        <f t="array" ref="I1636">IF(B1636="","",IFERROR(XLOOKUP(B1636,DATA!$B$4:$B$2103,DATA!$F$4:$F$2103,0,0,1),0))</f>
        <v>204680</v>
      </c>
      <c r="J1636" s="48">
        <f t="shared" si="1"/>
        <v>204680</v>
      </c>
      <c r="K1636" s="47">
        <f t="array" ref="K1636">IF(B1636="","",IFERROR(XLOOKUP(B1636,DATA!$B$4:$B$2103,DATA!$N$4:$N$2103,0,0,1),0))</f>
        <v>17</v>
      </c>
      <c r="L1636" s="85">
        <f t="shared" si="2"/>
        <v>0.04657534247</v>
      </c>
      <c r="M1636" s="47">
        <f t="array" ref="M1636">IF(B1636="","",IFERROR(XLOOKUP(B1636,DATA!$B$4:$B$2103,DATA!$P$4:$P$2103,0,0,1),0))</f>
        <v>0</v>
      </c>
      <c r="N1636" s="47">
        <f t="shared" si="3"/>
        <v>0</v>
      </c>
      <c r="O1636" s="47">
        <f t="shared" si="4"/>
        <v>0</v>
      </c>
      <c r="P1636" s="47">
        <f t="shared" si="5"/>
        <v>21</v>
      </c>
      <c r="Q1636" s="47" t="str">
        <f t="shared" si="6"/>
        <v>OPTIMO</v>
      </c>
      <c r="R1636" s="47" t="str">
        <f t="shared" si="7"/>
        <v>NIVEL OPTIMO</v>
      </c>
      <c r="S1636" s="47">
        <f t="shared" si="8"/>
        <v>0</v>
      </c>
      <c r="T1636" s="48">
        <f t="shared" si="9"/>
        <v>0</v>
      </c>
      <c r="U1636" s="47" t="str">
        <f t="array" ref="U1636">IF(B1636="","",IFERROR(XLOOKUP(B1636,DATA!$B$4:$B$2103,DATA!$M$4:$M$2103,"",0,1),""))</f>
        <v>B</v>
      </c>
      <c r="V1636" s="47" t="str">
        <f t="array" ref="V1636">IF(B1636="","",IFERROR(XLOOKUP(B1636,DATA!$B$4:$B$2103,DATA!$X$4:$X$2103,"",0,1),""))</f>
        <v>SU01D0106</v>
      </c>
      <c r="W1636" s="47" t="str">
        <f t="array" ref="W1636">IF(B1636="","",IFERROR(XLOOKUP(B1636,DATA!$B$4:$B$2103,DATA!$H$4:$H$2103,"",0,1),""))</f>
        <v>ELECTRICIDAD</v>
      </c>
      <c r="X1636" s="47" t="str">
        <f t="shared" si="10"/>
        <v>3-MEDIA</v>
      </c>
      <c r="Y1636" s="65" t="str">
        <f t="shared" si="11"/>
        <v/>
      </c>
      <c r="Z1636" s="47" t="str">
        <f t="shared" si="12"/>
        <v/>
      </c>
    </row>
    <row r="1637" ht="15.75" customHeight="1">
      <c r="B1637" s="52">
        <f>IF(DATA!B1637="","",DATA!B1637)</f>
        <v>80150090</v>
      </c>
      <c r="C1637" s="52">
        <f t="array" ref="C1637">IF(B1637="","",IFERROR(XLOOKUP(B1637,DATA!$B$4:$B$2103,DATA!$D$4:$D$2103,"",0,1),""))</f>
        <v>10334534</v>
      </c>
      <c r="D1637" s="52" t="str">
        <f t="array" ref="D1637">IF(B1637="","",IFERROR(XLOOKUP(B1637,DATA!$B$4:$B$2103,DATA!$C$4:$C$2103,"",0,1),""))</f>
        <v>LUZ DIA IZQUIERDA</v>
      </c>
      <c r="E1637" s="52">
        <f t="array" ref="E1637">IF(B1637="","",IFERROR(XLOOKUP(B1637,DATA!$B$4:$B$2103,DATA!$W$4:$W$2103,"",0,1),""))</f>
        <v>900603232</v>
      </c>
      <c r="F1637" s="52" t="str">
        <f t="array" ref="F1637">IF(B1637="","",IFERROR(XLOOKUP(E1637,PROVEEDORES!$A$2:$A$200,PROVEEDORES!$B$2:$B$200,"NO ENCONTRADO",0,1),""))</f>
        <v>COMERCIALIZADORA DE AUTOPARTES E INDUSTRIAL UNIVERSAL SAS</v>
      </c>
      <c r="G1637" s="52" t="str">
        <f t="array" ref="G1637">IF(B1637="","",IFERROR(XLOOKUP(B1637,DATA!$B$4:$B$2103,DATA!$L$4:$L$2103,"",0,1),""))</f>
        <v>UND</v>
      </c>
      <c r="H1637" s="52">
        <f t="array" ref="H1637">IF(B1637="","",IFERROR(XLOOKUP(B1637,DATA!$B$4:$B$2103,DATA!$E$4:$E$2103,0,0,1),0))</f>
        <v>1</v>
      </c>
      <c r="I1637" s="53">
        <f t="array" ref="I1637">IF(B1637="","",IFERROR(XLOOKUP(B1637,DATA!$B$4:$B$2103,DATA!$F$4:$F$2103,0,0,1),0))</f>
        <v>215700.6</v>
      </c>
      <c r="J1637" s="53">
        <f t="shared" si="1"/>
        <v>215700.6</v>
      </c>
      <c r="K1637" s="52">
        <f t="array" ref="K1637">IF(B1637="","",IFERROR(XLOOKUP(B1637,DATA!$B$4:$B$2103,DATA!$N$4:$N$2103,0,0,1),0))</f>
        <v>27</v>
      </c>
      <c r="L1637" s="86">
        <f t="shared" si="2"/>
        <v>0.07397260274</v>
      </c>
      <c r="M1637" s="52">
        <f t="array" ref="M1637">IF(B1637="","",IFERROR(XLOOKUP(B1637,DATA!$B$4:$B$2103,DATA!$P$4:$P$2103,0,0,1),0))</f>
        <v>0</v>
      </c>
      <c r="N1637" s="52">
        <f t="shared" si="3"/>
        <v>0</v>
      </c>
      <c r="O1637" s="52">
        <f t="shared" si="4"/>
        <v>1</v>
      </c>
      <c r="P1637" s="52">
        <f t="shared" si="5"/>
        <v>14</v>
      </c>
      <c r="Q1637" s="52" t="str">
        <f t="shared" si="6"/>
        <v>REORDEN INMEDIATO</v>
      </c>
      <c r="R1637" s="52" t="str">
        <f t="shared" si="7"/>
        <v>GENERAR OC EN 24H</v>
      </c>
      <c r="S1637" s="52">
        <f t="shared" si="8"/>
        <v>0</v>
      </c>
      <c r="T1637" s="53">
        <f t="shared" si="9"/>
        <v>0</v>
      </c>
      <c r="U1637" s="52" t="str">
        <f t="array" ref="U1637">IF(B1637="","",IFERROR(XLOOKUP(B1637,DATA!$B$4:$B$2103,DATA!$M$4:$M$2103,"",0,1),""))</f>
        <v>B</v>
      </c>
      <c r="V1637" s="52" t="str">
        <f t="array" ref="V1637">IF(B1637="","",IFERROR(XLOOKUP(B1637,DATA!$B$4:$B$2103,DATA!$X$4:$X$2103,"",0,1),""))</f>
        <v>SU01D0106</v>
      </c>
      <c r="W1637" s="52" t="str">
        <f t="array" ref="W1637">IF(B1637="","",IFERROR(XLOOKUP(B1637,DATA!$B$4:$B$2103,DATA!$H$4:$H$2103,"",0,1),""))</f>
        <v>ELECTRICIDAD</v>
      </c>
      <c r="X1637" s="52" t="str">
        <f t="shared" si="10"/>
        <v>3-MEDIA</v>
      </c>
      <c r="Y1637" s="87" t="str">
        <f t="shared" si="11"/>
        <v/>
      </c>
      <c r="Z1637" s="52" t="str">
        <f t="shared" si="12"/>
        <v/>
      </c>
    </row>
    <row r="1638" ht="15.75" customHeight="1">
      <c r="B1638" s="47">
        <f>IF(DATA!B1638="","",DATA!B1638)</f>
        <v>80150091</v>
      </c>
      <c r="C1638" s="47">
        <f t="array" ref="C1638">IF(B1638="","",IFERROR(XLOOKUP(B1638,DATA!$B$4:$B$2103,DATA!$D$4:$D$2103,"",0,1),""))</f>
        <v>10334445</v>
      </c>
      <c r="D1638" s="47" t="str">
        <f t="array" ref="D1638">IF(B1638="","",IFERROR(XLOOKUP(B1638,DATA!$B$4:$B$2103,DATA!$C$4:$C$2103,"",0,1),""))</f>
        <v>LUZ DIRECCIONAL DELANTERA DERECHA</v>
      </c>
      <c r="E1638" s="47">
        <f t="array" ref="E1638">IF(B1638="","",IFERROR(XLOOKUP(B1638,DATA!$B$4:$B$2103,DATA!$W$4:$W$2103,"",0,1),""))</f>
        <v>900603232</v>
      </c>
      <c r="F1638" s="47" t="str">
        <f t="array" ref="F1638">IF(B1638="","",IFERROR(XLOOKUP(E1638,PROVEEDORES!$A$2:$A$200,PROVEEDORES!$B$2:$B$200,"NO ENCONTRADO",0,1),""))</f>
        <v>COMERCIALIZADORA DE AUTOPARTES E INDUSTRIAL UNIVERSAL SAS</v>
      </c>
      <c r="G1638" s="47" t="str">
        <f t="array" ref="G1638">IF(B1638="","",IFERROR(XLOOKUP(B1638,DATA!$B$4:$B$2103,DATA!$L$4:$L$2103,"",0,1),""))</f>
        <v>UND</v>
      </c>
      <c r="H1638" s="47">
        <f t="array" ref="H1638">IF(B1638="","",IFERROR(XLOOKUP(B1638,DATA!$B$4:$B$2103,DATA!$E$4:$E$2103,0,0,1),0))</f>
        <v>4</v>
      </c>
      <c r="I1638" s="48">
        <f t="array" ref="I1638">IF(B1638="","",IFERROR(XLOOKUP(B1638,DATA!$B$4:$B$2103,DATA!$F$4:$F$2103,0,0,1),0))</f>
        <v>121252.4</v>
      </c>
      <c r="J1638" s="48">
        <f t="shared" si="1"/>
        <v>485009.6</v>
      </c>
      <c r="K1638" s="47">
        <f t="array" ref="K1638">IF(B1638="","",IFERROR(XLOOKUP(B1638,DATA!$B$4:$B$2103,DATA!$N$4:$N$2103,0,0,1),0))</f>
        <v>127</v>
      </c>
      <c r="L1638" s="85">
        <f t="shared" si="2"/>
        <v>0.3479452055</v>
      </c>
      <c r="M1638" s="47">
        <f t="array" ref="M1638">IF(B1638="","",IFERROR(XLOOKUP(B1638,DATA!$B$4:$B$2103,DATA!$P$4:$P$2103,0,0,1),0))</f>
        <v>0</v>
      </c>
      <c r="N1638" s="47">
        <f t="shared" si="3"/>
        <v>1</v>
      </c>
      <c r="O1638" s="47">
        <f t="shared" si="4"/>
        <v>3</v>
      </c>
      <c r="P1638" s="47">
        <f t="shared" si="5"/>
        <v>11</v>
      </c>
      <c r="Q1638" s="47" t="str">
        <f t="shared" si="6"/>
        <v>PRECAUCION</v>
      </c>
      <c r="R1638" s="47" t="str">
        <f t="shared" si="7"/>
        <v>MONITOREAR 48H</v>
      </c>
      <c r="S1638" s="47">
        <f t="shared" si="8"/>
        <v>0</v>
      </c>
      <c r="T1638" s="48">
        <f t="shared" si="9"/>
        <v>0</v>
      </c>
      <c r="U1638" s="47" t="str">
        <f t="array" ref="U1638">IF(B1638="","",IFERROR(XLOOKUP(B1638,DATA!$B$4:$B$2103,DATA!$M$4:$M$2103,"",0,1),""))</f>
        <v>A</v>
      </c>
      <c r="V1638" s="47" t="str">
        <f t="array" ref="V1638">IF(B1638="","",IFERROR(XLOOKUP(B1638,DATA!$B$4:$B$2103,DATA!$X$4:$X$2103,"",0,1),""))</f>
        <v>SU01D0107</v>
      </c>
      <c r="W1638" s="47" t="str">
        <f t="array" ref="W1638">IF(B1638="","",IFERROR(XLOOKUP(B1638,DATA!$B$4:$B$2103,DATA!$H$4:$H$2103,"",0,1),""))</f>
        <v>ELECTRICIDAD</v>
      </c>
      <c r="X1638" s="47" t="str">
        <f t="shared" si="10"/>
        <v>2-ALTA</v>
      </c>
      <c r="Y1638" s="65" t="str">
        <f t="shared" si="11"/>
        <v/>
      </c>
      <c r="Z1638" s="47" t="str">
        <f t="shared" si="12"/>
        <v/>
      </c>
    </row>
    <row r="1639" ht="15.75" customHeight="1">
      <c r="B1639" s="52">
        <f>IF(DATA!B1639="","",DATA!B1639)</f>
        <v>80150092</v>
      </c>
      <c r="C1639" s="52">
        <f t="array" ref="C1639">IF(B1639="","",IFERROR(XLOOKUP(B1639,DATA!$B$4:$B$2103,DATA!$D$4:$D$2103,"",0,1),""))</f>
        <v>10334447</v>
      </c>
      <c r="D1639" s="52" t="str">
        <f t="array" ref="D1639">IF(B1639="","",IFERROR(XLOOKUP(B1639,DATA!$B$4:$B$2103,DATA!$C$4:$C$2103,"",0,1),""))</f>
        <v>LUZ DIRECCIONAL DELANTERA IZQUIERDA</v>
      </c>
      <c r="E1639" s="52">
        <f t="array" ref="E1639">IF(B1639="","",IFERROR(XLOOKUP(B1639,DATA!$B$4:$B$2103,DATA!$W$4:$W$2103,"",0,1),""))</f>
        <v>900603232</v>
      </c>
      <c r="F1639" s="52" t="str">
        <f t="array" ref="F1639">IF(B1639="","",IFERROR(XLOOKUP(E1639,PROVEEDORES!$A$2:$A$200,PROVEEDORES!$B$2:$B$200,"NO ENCONTRADO",0,1),""))</f>
        <v>COMERCIALIZADORA DE AUTOPARTES E INDUSTRIAL UNIVERSAL SAS</v>
      </c>
      <c r="G1639" s="52" t="str">
        <f t="array" ref="G1639">IF(B1639="","",IFERROR(XLOOKUP(B1639,DATA!$B$4:$B$2103,DATA!$L$4:$L$2103,"",0,1),""))</f>
        <v>UND</v>
      </c>
      <c r="H1639" s="52">
        <f t="array" ref="H1639">IF(B1639="","",IFERROR(XLOOKUP(B1639,DATA!$B$4:$B$2103,DATA!$E$4:$E$2103,0,0,1),0))</f>
        <v>4</v>
      </c>
      <c r="I1639" s="53">
        <f t="array" ref="I1639">IF(B1639="","",IFERROR(XLOOKUP(B1639,DATA!$B$4:$B$2103,DATA!$F$4:$F$2103,0,0,1),0))</f>
        <v>116847.7</v>
      </c>
      <c r="J1639" s="53">
        <f t="shared" si="1"/>
        <v>467390.8</v>
      </c>
      <c r="K1639" s="52">
        <f t="array" ref="K1639">IF(B1639="","",IFERROR(XLOOKUP(B1639,DATA!$B$4:$B$2103,DATA!$N$4:$N$2103,0,0,1),0))</f>
        <v>121</v>
      </c>
      <c r="L1639" s="86">
        <f t="shared" si="2"/>
        <v>0.3315068493</v>
      </c>
      <c r="M1639" s="52">
        <f t="array" ref="M1639">IF(B1639="","",IFERROR(XLOOKUP(B1639,DATA!$B$4:$B$2103,DATA!$P$4:$P$2103,0,0,1),0))</f>
        <v>0</v>
      </c>
      <c r="N1639" s="52">
        <f t="shared" si="3"/>
        <v>1</v>
      </c>
      <c r="O1639" s="52">
        <f t="shared" si="4"/>
        <v>3</v>
      </c>
      <c r="P1639" s="52">
        <f t="shared" si="5"/>
        <v>12</v>
      </c>
      <c r="Q1639" s="52" t="str">
        <f t="shared" si="6"/>
        <v>PRECAUCION</v>
      </c>
      <c r="R1639" s="52" t="str">
        <f t="shared" si="7"/>
        <v>MONITOREAR 48H</v>
      </c>
      <c r="S1639" s="52">
        <f t="shared" si="8"/>
        <v>0</v>
      </c>
      <c r="T1639" s="53">
        <f t="shared" si="9"/>
        <v>0</v>
      </c>
      <c r="U1639" s="52" t="str">
        <f t="array" ref="U1639">IF(B1639="","",IFERROR(XLOOKUP(B1639,DATA!$B$4:$B$2103,DATA!$M$4:$M$2103,"",0,1),""))</f>
        <v>A</v>
      </c>
      <c r="V1639" s="52" t="str">
        <f t="array" ref="V1639">IF(B1639="","",IFERROR(XLOOKUP(B1639,DATA!$B$4:$B$2103,DATA!$X$4:$X$2103,"",0,1),""))</f>
        <v>SU01D0107</v>
      </c>
      <c r="W1639" s="52" t="str">
        <f t="array" ref="W1639">IF(B1639="","",IFERROR(XLOOKUP(B1639,DATA!$B$4:$B$2103,DATA!$H$4:$H$2103,"",0,1),""))</f>
        <v>ELECTRICIDAD</v>
      </c>
      <c r="X1639" s="52" t="str">
        <f t="shared" si="10"/>
        <v>2-ALTA</v>
      </c>
      <c r="Y1639" s="87" t="str">
        <f t="shared" si="11"/>
        <v/>
      </c>
      <c r="Z1639" s="52" t="str">
        <f t="shared" si="12"/>
        <v/>
      </c>
    </row>
    <row r="1640" ht="15.75" customHeight="1">
      <c r="B1640" s="47">
        <f>IF(DATA!B1640="","",DATA!B1640)</f>
        <v>80150093</v>
      </c>
      <c r="C1640" s="47">
        <f t="array" ref="C1640">IF(B1640="","",IFERROR(XLOOKUP(B1640,DATA!$B$4:$B$2103,DATA!$D$4:$D$2103,"",0,1),""))</f>
        <v>10869668</v>
      </c>
      <c r="D1640" s="47" t="str">
        <f t="array" ref="D1640">IF(B1640="","",IFERROR(XLOOKUP(B1640,DATA!$B$4:$B$2103,DATA!$C$4:$C$2103,"",0,1),""))</f>
        <v>INTERRUPTOR DE ANGEL GUARDIAN</v>
      </c>
      <c r="E1640" s="47">
        <f t="array" ref="E1640">IF(B1640="","",IFERROR(XLOOKUP(B1640,DATA!$B$4:$B$2103,DATA!$W$4:$W$2103,"",0,1),""))</f>
        <v>830092963</v>
      </c>
      <c r="F1640" s="47" t="str">
        <f t="array" ref="F1640">IF(B1640="","",IFERROR(XLOOKUP(E1640,PROVEEDORES!$A$2:$A$200,PROVEEDORES!$B$2:$B$200,"NO ENCONTRADO",0,1),""))</f>
        <v>SUPERPOLO S.A.S</v>
      </c>
      <c r="G1640" s="47" t="str">
        <f t="array" ref="G1640">IF(B1640="","",IFERROR(XLOOKUP(B1640,DATA!$B$4:$B$2103,DATA!$L$4:$L$2103,"",0,1),""))</f>
        <v>UND</v>
      </c>
      <c r="H1640" s="47">
        <f t="array" ref="H1640">IF(B1640="","",IFERROR(XLOOKUP(B1640,DATA!$B$4:$B$2103,DATA!$E$4:$E$2103,0,0,1),0))</f>
        <v>9</v>
      </c>
      <c r="I1640" s="48">
        <f t="array" ref="I1640">IF(B1640="","",IFERROR(XLOOKUP(B1640,DATA!$B$4:$B$2103,DATA!$F$4:$F$2103,0,0,1),0))</f>
        <v>22336</v>
      </c>
      <c r="J1640" s="48">
        <f t="shared" si="1"/>
        <v>201024</v>
      </c>
      <c r="K1640" s="47">
        <f t="array" ref="K1640">IF(B1640="","",IFERROR(XLOOKUP(B1640,DATA!$B$4:$B$2103,DATA!$N$4:$N$2103,0,0,1),0))</f>
        <v>8</v>
      </c>
      <c r="L1640" s="85">
        <f t="shared" si="2"/>
        <v>0.02191780822</v>
      </c>
      <c r="M1640" s="47">
        <f t="array" ref="M1640">IF(B1640="","",IFERROR(XLOOKUP(B1640,DATA!$B$4:$B$2103,DATA!$P$4:$P$2103,0,0,1),0))</f>
        <v>0</v>
      </c>
      <c r="N1640" s="47">
        <f t="shared" si="3"/>
        <v>0</v>
      </c>
      <c r="O1640" s="47">
        <f t="shared" si="4"/>
        <v>0</v>
      </c>
      <c r="P1640" s="47">
        <f t="shared" si="5"/>
        <v>411</v>
      </c>
      <c r="Q1640" s="47" t="str">
        <f t="shared" si="6"/>
        <v>EXCESO</v>
      </c>
      <c r="R1640" s="47" t="str">
        <f t="shared" si="7"/>
        <v>EVALUAR REDUCCION</v>
      </c>
      <c r="S1640" s="47">
        <f t="shared" si="8"/>
        <v>0</v>
      </c>
      <c r="T1640" s="48">
        <f t="shared" si="9"/>
        <v>0</v>
      </c>
      <c r="U1640" s="47" t="str">
        <f t="array" ref="U1640">IF(B1640="","",IFERROR(XLOOKUP(B1640,DATA!$B$4:$B$2103,DATA!$M$4:$M$2103,"",0,1),""))</f>
        <v>B</v>
      </c>
      <c r="V1640" s="47" t="str">
        <f t="array" ref="V1640">IF(B1640="","",IFERROR(XLOOKUP(B1640,DATA!$B$4:$B$2103,DATA!$X$4:$X$2103,"",0,1),""))</f>
        <v>SU01B0108</v>
      </c>
      <c r="W1640" s="47" t="str">
        <f t="array" ref="W1640">IF(B1640="","",IFERROR(XLOOKUP(B1640,DATA!$B$4:$B$2103,DATA!$H$4:$H$2103,"",0,1),""))</f>
        <v>CARROCERIA</v>
      </c>
      <c r="X1640" s="47" t="str">
        <f t="shared" si="10"/>
        <v>3-MEDIA</v>
      </c>
      <c r="Y1640" s="65" t="str">
        <f t="shared" si="11"/>
        <v/>
      </c>
      <c r="Z1640" s="47" t="str">
        <f t="shared" si="12"/>
        <v/>
      </c>
    </row>
    <row r="1641" ht="15.75" customHeight="1">
      <c r="B1641" s="52">
        <f>IF(DATA!B1641="","",DATA!B1641)</f>
        <v>80150094</v>
      </c>
      <c r="C1641" s="52">
        <f t="array" ref="C1641">IF(B1641="","",IFERROR(XLOOKUP(B1641,DATA!$B$4:$B$2103,DATA!$D$4:$D$2103,"",0,1),""))</f>
        <v>10978492</v>
      </c>
      <c r="D1641" s="52" t="str">
        <f t="array" ref="D1641">IF(B1641="","",IFERROR(XLOOKUP(B1641,DATA!$B$4:$B$2103,DATA!$C$4:$C$2103,"",0,1),""))</f>
        <v>INTERRUPTOR DE APERTURA Y CIERRE DE PUERTAS</v>
      </c>
      <c r="E1641" s="52">
        <f t="array" ref="E1641">IF(B1641="","",IFERROR(XLOOKUP(B1641,DATA!$B$4:$B$2103,DATA!$W$4:$W$2103,"",0,1),""))</f>
        <v>900603232</v>
      </c>
      <c r="F1641" s="52" t="str">
        <f t="array" ref="F1641">IF(B1641="","",IFERROR(XLOOKUP(E1641,PROVEEDORES!$A$2:$A$200,PROVEEDORES!$B$2:$B$200,"NO ENCONTRADO",0,1),""))</f>
        <v>COMERCIALIZADORA DE AUTOPARTES E INDUSTRIAL UNIVERSAL SAS</v>
      </c>
      <c r="G1641" s="52" t="str">
        <f t="array" ref="G1641">IF(B1641="","",IFERROR(XLOOKUP(B1641,DATA!$B$4:$B$2103,DATA!$L$4:$L$2103,"",0,1),""))</f>
        <v>UND</v>
      </c>
      <c r="H1641" s="52">
        <f t="array" ref="H1641">IF(B1641="","",IFERROR(XLOOKUP(B1641,DATA!$B$4:$B$2103,DATA!$E$4:$E$2103,0,0,1),0))</f>
        <v>4</v>
      </c>
      <c r="I1641" s="53">
        <f t="array" ref="I1641">IF(B1641="","",IFERROR(XLOOKUP(B1641,DATA!$B$4:$B$2103,DATA!$F$4:$F$2103,0,0,1),0))</f>
        <v>86899.75</v>
      </c>
      <c r="J1641" s="53">
        <f t="shared" si="1"/>
        <v>347599</v>
      </c>
      <c r="K1641" s="52">
        <f t="array" ref="K1641">IF(B1641="","",IFERROR(XLOOKUP(B1641,DATA!$B$4:$B$2103,DATA!$N$4:$N$2103,0,0,1),0))</f>
        <v>564</v>
      </c>
      <c r="L1641" s="86">
        <f t="shared" si="2"/>
        <v>1.545205479</v>
      </c>
      <c r="M1641" s="52">
        <f t="array" ref="M1641">IF(B1641="","",IFERROR(XLOOKUP(B1641,DATA!$B$4:$B$2103,DATA!$P$4:$P$2103,0,0,1),0))</f>
        <v>0</v>
      </c>
      <c r="N1641" s="52">
        <f t="shared" si="3"/>
        <v>5</v>
      </c>
      <c r="O1641" s="52">
        <f t="shared" si="4"/>
        <v>16</v>
      </c>
      <c r="P1641" s="52">
        <f t="shared" si="5"/>
        <v>3</v>
      </c>
      <c r="Q1641" s="52" t="str">
        <f t="shared" si="6"/>
        <v>REORDEN INMEDIATO</v>
      </c>
      <c r="R1641" s="52" t="str">
        <f t="shared" si="7"/>
        <v>GENERAR OC EN 24H</v>
      </c>
      <c r="S1641" s="52">
        <f t="shared" si="8"/>
        <v>12</v>
      </c>
      <c r="T1641" s="53">
        <f t="shared" si="9"/>
        <v>1042797</v>
      </c>
      <c r="U1641" s="52" t="str">
        <f t="array" ref="U1641">IF(B1641="","",IFERROR(XLOOKUP(B1641,DATA!$B$4:$B$2103,DATA!$M$4:$M$2103,"",0,1),""))</f>
        <v>A</v>
      </c>
      <c r="V1641" s="52" t="str">
        <f t="array" ref="V1641">IF(B1641="","",IFERROR(XLOOKUP(B1641,DATA!$B$4:$B$2103,DATA!$X$4:$X$2103,"",0,1),""))</f>
        <v>SU01E0102</v>
      </c>
      <c r="W1641" s="52" t="str">
        <f t="array" ref="W1641">IF(B1641="","",IFERROR(XLOOKUP(B1641,DATA!$B$4:$B$2103,DATA!$H$4:$H$2103,"",0,1),""))</f>
        <v>ELECTRICIDAD</v>
      </c>
      <c r="X1641" s="52" t="str">
        <f t="shared" si="10"/>
        <v>2-ALTA</v>
      </c>
      <c r="Y1641" s="87" t="str">
        <f t="shared" si="11"/>
        <v/>
      </c>
      <c r="Z1641" s="52" t="str">
        <f t="shared" si="12"/>
        <v/>
      </c>
    </row>
    <row r="1642" ht="15.75" customHeight="1">
      <c r="B1642" s="47">
        <f>IF(DATA!B1642="","",DATA!B1642)</f>
        <v>80150095</v>
      </c>
      <c r="C1642" s="47">
        <f t="array" ref="C1642">IF(B1642="","",IFERROR(XLOOKUP(B1642,DATA!$B$4:$B$2103,DATA!$D$4:$D$2103,"",0,1),""))</f>
        <v>10859510</v>
      </c>
      <c r="D1642" s="47" t="str">
        <f t="array" ref="D1642">IF(B1642="","",IFERROR(XLOOKUP(B1642,DATA!$B$4:$B$2103,DATA!$C$4:$C$2103,"",0,1),""))</f>
        <v>PANTALLA CAMARA DE REVERSA</v>
      </c>
      <c r="E1642" s="47">
        <f t="array" ref="E1642">IF(B1642="","",IFERROR(XLOOKUP(B1642,DATA!$B$4:$B$2103,DATA!$W$4:$W$2103,"",0,1),""))</f>
        <v>830092963</v>
      </c>
      <c r="F1642" s="47" t="str">
        <f t="array" ref="F1642">IF(B1642="","",IFERROR(XLOOKUP(E1642,PROVEEDORES!$A$2:$A$200,PROVEEDORES!$B$2:$B$200,"NO ENCONTRADO",0,1),""))</f>
        <v>SUPERPOLO S.A.S</v>
      </c>
      <c r="G1642" s="47" t="str">
        <f t="array" ref="G1642">IF(B1642="","",IFERROR(XLOOKUP(B1642,DATA!$B$4:$B$2103,DATA!$L$4:$L$2103,"",0,1),""))</f>
        <v>UND</v>
      </c>
      <c r="H1642" s="47">
        <f t="array" ref="H1642">IF(B1642="","",IFERROR(XLOOKUP(B1642,DATA!$B$4:$B$2103,DATA!$E$4:$E$2103,0,0,1),0))</f>
        <v>1</v>
      </c>
      <c r="I1642" s="48">
        <f t="array" ref="I1642">IF(B1642="","",IFERROR(XLOOKUP(B1642,DATA!$B$4:$B$2103,DATA!$F$4:$F$2103,0,0,1),0))</f>
        <v>334335.3</v>
      </c>
      <c r="J1642" s="48">
        <f t="shared" si="1"/>
        <v>334335.3</v>
      </c>
      <c r="K1642" s="47">
        <f t="array" ref="K1642">IF(B1642="","",IFERROR(XLOOKUP(B1642,DATA!$B$4:$B$2103,DATA!$N$4:$N$2103,0,0,1),0))</f>
        <v>75</v>
      </c>
      <c r="L1642" s="85">
        <f t="shared" si="2"/>
        <v>0.2054794521</v>
      </c>
      <c r="M1642" s="47">
        <f t="array" ref="M1642">IF(B1642="","",IFERROR(XLOOKUP(B1642,DATA!$B$4:$B$2103,DATA!$P$4:$P$2103,0,0,1),0))</f>
        <v>0</v>
      </c>
      <c r="N1642" s="47">
        <f t="shared" si="3"/>
        <v>1</v>
      </c>
      <c r="O1642" s="47">
        <f t="shared" si="4"/>
        <v>2</v>
      </c>
      <c r="P1642" s="47">
        <f t="shared" si="5"/>
        <v>5</v>
      </c>
      <c r="Q1642" s="47" t="str">
        <f t="shared" si="6"/>
        <v>REORDEN INMEDIATO</v>
      </c>
      <c r="R1642" s="47" t="str">
        <f t="shared" si="7"/>
        <v>GENERAR OC EN 24H</v>
      </c>
      <c r="S1642" s="47">
        <f t="shared" si="8"/>
        <v>1</v>
      </c>
      <c r="T1642" s="48">
        <f t="shared" si="9"/>
        <v>334335.3</v>
      </c>
      <c r="U1642" s="47" t="str">
        <f t="array" ref="U1642">IF(B1642="","",IFERROR(XLOOKUP(B1642,DATA!$B$4:$B$2103,DATA!$M$4:$M$2103,"",0,1),""))</f>
        <v>A</v>
      </c>
      <c r="V1642" s="47" t="str">
        <f t="array" ref="V1642">IF(B1642="","",IFERROR(XLOOKUP(B1642,DATA!$B$4:$B$2103,DATA!$X$4:$X$2103,"",0,1),""))</f>
        <v>SU01D0104</v>
      </c>
      <c r="W1642" s="47" t="str">
        <f t="array" ref="W1642">IF(B1642="","",IFERROR(XLOOKUP(B1642,DATA!$B$4:$B$2103,DATA!$H$4:$H$2103,"",0,1),""))</f>
        <v>ELECTRICIDAD</v>
      </c>
      <c r="X1642" s="47" t="str">
        <f t="shared" si="10"/>
        <v>2-ALTA</v>
      </c>
      <c r="Y1642" s="65" t="str">
        <f t="shared" si="11"/>
        <v/>
      </c>
      <c r="Z1642" s="47" t="str">
        <f t="shared" si="12"/>
        <v/>
      </c>
    </row>
    <row r="1643" ht="15.75" customHeight="1">
      <c r="B1643" s="52">
        <f>IF(DATA!B1643="","",DATA!B1643)</f>
        <v>80150096</v>
      </c>
      <c r="C1643" s="52">
        <f t="array" ref="C1643">IF(B1643="","",IFERROR(XLOOKUP(B1643,DATA!$B$4:$B$2103,DATA!$D$4:$D$2103,"",0,1),""))</f>
        <v>2279</v>
      </c>
      <c r="D1643" s="52" t="str">
        <f t="array" ref="D1643">IF(B1643="","",IFERROR(XLOOKUP(B1643,DATA!$B$4:$B$2103,DATA!$C$4:$C$2103,"",0,1),""))</f>
        <v>CONECTOR 2 VIAS MACHO EN T</v>
      </c>
      <c r="E1643" s="52">
        <f t="array" ref="E1643">IF(B1643="","",IFERROR(XLOOKUP(B1643,DATA!$B$4:$B$2103,DATA!$W$4:$W$2103,"",0,1),""))</f>
        <v>900449648</v>
      </c>
      <c r="F1643" s="52" t="str">
        <f t="array" ref="F1643">IF(B1643="","",IFERROR(XLOOKUP(E1643,PROVEEDORES!$A$2:$A$200,PROVEEDORES!$B$2:$B$200,"NO ENCONTRADO",0,1),""))</f>
        <v>SUMILOGISTICA S.A.S.</v>
      </c>
      <c r="G1643" s="52" t="str">
        <f t="array" ref="G1643">IF(B1643="","",IFERROR(XLOOKUP(B1643,DATA!$B$4:$B$2103,DATA!$L$4:$L$2103,"",0,1),""))</f>
        <v>UND</v>
      </c>
      <c r="H1643" s="52">
        <f t="array" ref="H1643">IF(B1643="","",IFERROR(XLOOKUP(B1643,DATA!$B$4:$B$2103,DATA!$E$4:$E$2103,0,0,1),0))</f>
        <v>0</v>
      </c>
      <c r="I1643" s="53">
        <f t="array" ref="I1643">IF(B1643="","",IFERROR(XLOOKUP(B1643,DATA!$B$4:$B$2103,DATA!$F$4:$F$2103,0,0,1),0))</f>
        <v>0</v>
      </c>
      <c r="J1643" s="53">
        <f t="shared" si="1"/>
        <v>0</v>
      </c>
      <c r="K1643" s="52">
        <f t="array" ref="K1643">IF(B1643="","",IFERROR(XLOOKUP(B1643,DATA!$B$4:$B$2103,DATA!$N$4:$N$2103,0,0,1),0))</f>
        <v>0</v>
      </c>
      <c r="L1643" s="86">
        <f t="shared" si="2"/>
        <v>0</v>
      </c>
      <c r="M1643" s="52">
        <f t="array" ref="M1643">IF(B1643="","",IFERROR(XLOOKUP(B1643,DATA!$B$4:$B$2103,DATA!$P$4:$P$2103,0,0,1),0))</f>
        <v>0</v>
      </c>
      <c r="N1643" s="52">
        <f t="shared" si="3"/>
        <v>0</v>
      </c>
      <c r="O1643" s="52">
        <f t="shared" si="4"/>
        <v>0</v>
      </c>
      <c r="P1643" s="52" t="str">
        <f t="shared" si="5"/>
        <v/>
      </c>
      <c r="Q1643" s="52" t="str">
        <f t="shared" si="6"/>
        <v>CRITICO</v>
      </c>
      <c r="R1643" s="52" t="str">
        <f t="shared" si="7"/>
        <v>PEDIR INMEDIATAMENTE</v>
      </c>
      <c r="S1643" s="52">
        <f t="shared" si="8"/>
        <v>0</v>
      </c>
      <c r="T1643" s="53">
        <f t="shared" si="9"/>
        <v>0</v>
      </c>
      <c r="U1643" s="52" t="str">
        <f t="array" ref="U1643">IF(B1643="","",IFERROR(XLOOKUP(B1643,DATA!$B$4:$B$2103,DATA!$M$4:$M$2103,"",0,1),""))</f>
        <v>C</v>
      </c>
      <c r="V1643" s="52" t="str">
        <f t="array" ref="V1643">IF(B1643="","",IFERROR(XLOOKUP(B1643,DATA!$B$4:$B$2103,DATA!$X$4:$X$2103,"",0,1),""))</f>
        <v>A1</v>
      </c>
      <c r="W1643" s="52" t="str">
        <f t="array" ref="W1643">IF(B1643="","",IFERROR(XLOOKUP(B1643,DATA!$B$4:$B$2103,DATA!$H$4:$H$2103,"",0,1),""))</f>
        <v>ELECTRICIDAD</v>
      </c>
      <c r="X1643" s="52" t="str">
        <f t="shared" si="10"/>
        <v>4-BAJA</v>
      </c>
      <c r="Y1643" s="87" t="str">
        <f t="shared" si="11"/>
        <v/>
      </c>
      <c r="Z1643" s="52">
        <f t="shared" si="12"/>
        <v>80150096</v>
      </c>
    </row>
    <row r="1644" ht="15.75" customHeight="1">
      <c r="B1644" s="47">
        <f>IF(DATA!B1644="","",DATA!B1644)</f>
        <v>80150097</v>
      </c>
      <c r="C1644" s="47">
        <f t="array" ref="C1644">IF(B1644="","",IFERROR(XLOOKUP(B1644,DATA!$B$4:$B$2103,DATA!$D$4:$D$2103,"",0,1),""))</f>
        <v>1598</v>
      </c>
      <c r="D1644" s="47" t="str">
        <f t="array" ref="D1644">IF(B1644="","",IFERROR(XLOOKUP(B1644,DATA!$B$4:$B$2103,DATA!$C$4:$C$2103,"",0,1),""))</f>
        <v>CONECTOR 3 VIAS MACHO PLANO</v>
      </c>
      <c r="E1644" s="47">
        <f t="array" ref="E1644">IF(B1644="","",IFERROR(XLOOKUP(B1644,DATA!$B$4:$B$2103,DATA!$W$4:$W$2103,"",0,1),""))</f>
        <v>900449648</v>
      </c>
      <c r="F1644" s="47" t="str">
        <f t="array" ref="F1644">IF(B1644="","",IFERROR(XLOOKUP(E1644,PROVEEDORES!$A$2:$A$200,PROVEEDORES!$B$2:$B$200,"NO ENCONTRADO",0,1),""))</f>
        <v>SUMILOGISTICA S.A.S.</v>
      </c>
      <c r="G1644" s="47" t="str">
        <f t="array" ref="G1644">IF(B1644="","",IFERROR(XLOOKUP(B1644,DATA!$B$4:$B$2103,DATA!$L$4:$L$2103,"",0,1),""))</f>
        <v>UND</v>
      </c>
      <c r="H1644" s="47">
        <f t="array" ref="H1644">IF(B1644="","",IFERROR(XLOOKUP(B1644,DATA!$B$4:$B$2103,DATA!$E$4:$E$2103,0,0,1),0))</f>
        <v>0</v>
      </c>
      <c r="I1644" s="48">
        <f t="array" ref="I1644">IF(B1644="","",IFERROR(XLOOKUP(B1644,DATA!$B$4:$B$2103,DATA!$F$4:$F$2103,0,0,1),0))</f>
        <v>0</v>
      </c>
      <c r="J1644" s="48">
        <f t="shared" si="1"/>
        <v>0</v>
      </c>
      <c r="K1644" s="47">
        <f t="array" ref="K1644">IF(B1644="","",IFERROR(XLOOKUP(B1644,DATA!$B$4:$B$2103,DATA!$N$4:$N$2103,0,0,1),0))</f>
        <v>0</v>
      </c>
      <c r="L1644" s="85">
        <f t="shared" si="2"/>
        <v>0</v>
      </c>
      <c r="M1644" s="47">
        <f t="array" ref="M1644">IF(B1644="","",IFERROR(XLOOKUP(B1644,DATA!$B$4:$B$2103,DATA!$P$4:$P$2103,0,0,1),0))</f>
        <v>0</v>
      </c>
      <c r="N1644" s="47">
        <f t="shared" si="3"/>
        <v>0</v>
      </c>
      <c r="O1644" s="47">
        <f t="shared" si="4"/>
        <v>0</v>
      </c>
      <c r="P1644" s="47" t="str">
        <f t="shared" si="5"/>
        <v/>
      </c>
      <c r="Q1644" s="47" t="str">
        <f t="shared" si="6"/>
        <v>CRITICO</v>
      </c>
      <c r="R1644" s="47" t="str">
        <f t="shared" si="7"/>
        <v>PEDIR INMEDIATAMENTE</v>
      </c>
      <c r="S1644" s="47">
        <f t="shared" si="8"/>
        <v>0</v>
      </c>
      <c r="T1644" s="48">
        <f t="shared" si="9"/>
        <v>0</v>
      </c>
      <c r="U1644" s="47" t="str">
        <f t="array" ref="U1644">IF(B1644="","",IFERROR(XLOOKUP(B1644,DATA!$B$4:$B$2103,DATA!$M$4:$M$2103,"",0,1),""))</f>
        <v>C</v>
      </c>
      <c r="V1644" s="47" t="str">
        <f t="array" ref="V1644">IF(B1644="","",IFERROR(XLOOKUP(B1644,DATA!$B$4:$B$2103,DATA!$X$4:$X$2103,"",0,1),""))</f>
        <v>A1</v>
      </c>
      <c r="W1644" s="47" t="str">
        <f t="array" ref="W1644">IF(B1644="","",IFERROR(XLOOKUP(B1644,DATA!$B$4:$B$2103,DATA!$H$4:$H$2103,"",0,1),""))</f>
        <v>ELECTRICIDAD</v>
      </c>
      <c r="X1644" s="47" t="str">
        <f t="shared" si="10"/>
        <v>4-BAJA</v>
      </c>
      <c r="Y1644" s="65" t="str">
        <f t="shared" si="11"/>
        <v/>
      </c>
      <c r="Z1644" s="47">
        <f t="shared" si="12"/>
        <v>80150097</v>
      </c>
    </row>
    <row r="1645" ht="15.75" customHeight="1">
      <c r="B1645" s="52">
        <f>IF(DATA!B1645="","",DATA!B1645)</f>
        <v>80150098</v>
      </c>
      <c r="C1645" s="52">
        <f t="array" ref="C1645">IF(B1645="","",IFERROR(XLOOKUP(B1645,DATA!$B$4:$B$2103,DATA!$D$4:$D$2103,"",0,1),""))</f>
        <v>23430743</v>
      </c>
      <c r="D1645" s="52" t="str">
        <f t="array" ref="D1645">IF(B1645="","",IFERROR(XLOOKUP(B1645,DATA!$B$4:$B$2103,DATA!$C$4:$C$2103,"",0,1),""))</f>
        <v>BOCINA</v>
      </c>
      <c r="E1645" s="52">
        <f t="array" ref="E1645">IF(B1645="","",IFERROR(XLOOKUP(B1645,DATA!$B$4:$B$2103,DATA!$W$4:$W$2103,"",0,1),""))</f>
        <v>900624922</v>
      </c>
      <c r="F1645" s="52" t="str">
        <f t="array" ref="F1645">IF(B1645="","",IFERROR(XLOOKUP(E1645,PROVEEDORES!$A$2:$A$200,PROVEEDORES!$B$2:$B$200,"NO ENCONTRADO",0,1),""))</f>
        <v>MASMOVIL SAS</v>
      </c>
      <c r="G1645" s="52" t="str">
        <f t="array" ref="G1645">IF(B1645="","",IFERROR(XLOOKUP(B1645,DATA!$B$4:$B$2103,DATA!$L$4:$L$2103,"",0,1),""))</f>
        <v>UND</v>
      </c>
      <c r="H1645" s="52">
        <f t="array" ref="H1645">IF(B1645="","",IFERROR(XLOOKUP(B1645,DATA!$B$4:$B$2103,DATA!$E$4:$E$2103,0,0,1),0))</f>
        <v>4</v>
      </c>
      <c r="I1645" s="53">
        <f t="array" ref="I1645">IF(B1645="","",IFERROR(XLOOKUP(B1645,DATA!$B$4:$B$2103,DATA!$F$4:$F$2103,0,0,1),0))</f>
        <v>170255.7</v>
      </c>
      <c r="J1645" s="53">
        <f t="shared" si="1"/>
        <v>681022.8</v>
      </c>
      <c r="K1645" s="52">
        <f t="array" ref="K1645">IF(B1645="","",IFERROR(XLOOKUP(B1645,DATA!$B$4:$B$2103,DATA!$N$4:$N$2103,0,0,1),0))</f>
        <v>231</v>
      </c>
      <c r="L1645" s="86">
        <f t="shared" si="2"/>
        <v>0.6328767123</v>
      </c>
      <c r="M1645" s="52">
        <f t="array" ref="M1645">IF(B1645="","",IFERROR(XLOOKUP(B1645,DATA!$B$4:$B$2103,DATA!$P$4:$P$2103,0,0,1),0))</f>
        <v>0</v>
      </c>
      <c r="N1645" s="52">
        <f t="shared" si="3"/>
        <v>2</v>
      </c>
      <c r="O1645" s="52">
        <f t="shared" si="4"/>
        <v>6</v>
      </c>
      <c r="P1645" s="52">
        <f t="shared" si="5"/>
        <v>6</v>
      </c>
      <c r="Q1645" s="52" t="str">
        <f t="shared" si="6"/>
        <v>REORDEN INMEDIATO</v>
      </c>
      <c r="R1645" s="52" t="str">
        <f t="shared" si="7"/>
        <v>GENERAR OC EN 24H</v>
      </c>
      <c r="S1645" s="52">
        <f t="shared" si="8"/>
        <v>2</v>
      </c>
      <c r="T1645" s="53">
        <f t="shared" si="9"/>
        <v>340511.4</v>
      </c>
      <c r="U1645" s="52" t="str">
        <f t="array" ref="U1645">IF(B1645="","",IFERROR(XLOOKUP(B1645,DATA!$B$4:$B$2103,DATA!$M$4:$M$2103,"",0,1),""))</f>
        <v>A</v>
      </c>
      <c r="V1645" s="52" t="str">
        <f t="array" ref="V1645">IF(B1645="","",IFERROR(XLOOKUP(B1645,DATA!$B$4:$B$2103,DATA!$X$4:$X$2103,"",0,1),""))</f>
        <v>SU01E0103</v>
      </c>
      <c r="W1645" s="52" t="str">
        <f t="array" ref="W1645">IF(B1645="","",IFERROR(XLOOKUP(B1645,DATA!$B$4:$B$2103,DATA!$H$4:$H$2103,"",0,1),""))</f>
        <v>ELECTRICIDAD</v>
      </c>
      <c r="X1645" s="52" t="str">
        <f t="shared" si="10"/>
        <v>2-ALTA</v>
      </c>
      <c r="Y1645" s="87" t="str">
        <f t="shared" si="11"/>
        <v/>
      </c>
      <c r="Z1645" s="52" t="str">
        <f t="shared" si="12"/>
        <v/>
      </c>
    </row>
    <row r="1646" ht="15.75" customHeight="1">
      <c r="B1646" s="47">
        <f>IF(DATA!B1646="","",DATA!B1646)</f>
        <v>80150099</v>
      </c>
      <c r="C1646" s="47">
        <f t="array" ref="C1646">IF(B1646="","",IFERROR(XLOOKUP(B1646,DATA!$B$4:$B$2103,DATA!$D$4:$D$2103,"",0,1),""))</f>
        <v>22813727</v>
      </c>
      <c r="D1646" s="47" t="str">
        <f t="array" ref="D1646">IF(B1646="","",IFERROR(XLOOKUP(B1646,DATA!$B$4:$B$2103,DATA!$C$4:$C$2103,"",0,1),""))</f>
        <v>BATERIA 8D</v>
      </c>
      <c r="E1646" s="47">
        <f t="array" ref="E1646">IF(B1646="","",IFERROR(XLOOKUP(B1646,DATA!$B$4:$B$2103,DATA!$W$4:$W$2103,"",0,1),""))</f>
        <v>830066009</v>
      </c>
      <c r="F1646" s="47" t="str">
        <f t="array" ref="F1646">IF(B1646="","",IFERROR(XLOOKUP(E1646,PROVEEDORES!$A$2:$A$200,PROVEEDORES!$B$2:$B$200,"NO ENCONTRADO",0,1),""))</f>
        <v>PILAS Y BATERIAS S.A</v>
      </c>
      <c r="G1646" s="47" t="str">
        <f t="array" ref="G1646">IF(B1646="","",IFERROR(XLOOKUP(B1646,DATA!$B$4:$B$2103,DATA!$L$4:$L$2103,"",0,1),""))</f>
        <v>UND</v>
      </c>
      <c r="H1646" s="47">
        <f t="array" ref="H1646">IF(B1646="","",IFERROR(XLOOKUP(B1646,DATA!$B$4:$B$2103,DATA!$E$4:$E$2103,0,0,1),0))</f>
        <v>11</v>
      </c>
      <c r="I1646" s="48">
        <f t="array" ref="I1646">IF(B1646="","",IFERROR(XLOOKUP(B1646,DATA!$B$4:$B$2103,DATA!$F$4:$F$2103,0,0,1),0))</f>
        <v>152448.6</v>
      </c>
      <c r="J1646" s="48">
        <f t="shared" si="1"/>
        <v>1676934.6</v>
      </c>
      <c r="K1646" s="47">
        <f t="array" ref="K1646">IF(B1646="","",IFERROR(XLOOKUP(B1646,DATA!$B$4:$B$2103,DATA!$N$4:$N$2103,0,0,1),0))</f>
        <v>1214</v>
      </c>
      <c r="L1646" s="85">
        <f t="shared" si="2"/>
        <v>3.326027397</v>
      </c>
      <c r="M1646" s="47">
        <f t="array" ref="M1646">IF(B1646="","",IFERROR(XLOOKUP(B1646,DATA!$B$4:$B$2103,DATA!$P$4:$P$2103,0,0,1),0))</f>
        <v>8</v>
      </c>
      <c r="N1646" s="47">
        <f t="shared" si="3"/>
        <v>13</v>
      </c>
      <c r="O1646" s="47">
        <f t="shared" si="4"/>
        <v>40</v>
      </c>
      <c r="P1646" s="47">
        <f t="shared" si="5"/>
        <v>3</v>
      </c>
      <c r="Q1646" s="47" t="str">
        <f t="shared" si="6"/>
        <v>REORDEN INMEDIATO</v>
      </c>
      <c r="R1646" s="47" t="str">
        <f t="shared" si="7"/>
        <v>GENERAR OC EN 24H</v>
      </c>
      <c r="S1646" s="47">
        <f t="shared" si="8"/>
        <v>29</v>
      </c>
      <c r="T1646" s="48">
        <f t="shared" si="9"/>
        <v>4421009.4</v>
      </c>
      <c r="U1646" s="47" t="str">
        <f t="array" ref="U1646">IF(B1646="","",IFERROR(XLOOKUP(B1646,DATA!$B$4:$B$2103,DATA!$M$4:$M$2103,"",0,1),""))</f>
        <v>A</v>
      </c>
      <c r="V1646" s="47" t="str">
        <f t="array" ref="V1646">IF(B1646="","",IFERROR(XLOOKUP(B1646,DATA!$B$4:$B$2103,DATA!$X$4:$X$2103,"",0,1),""))</f>
        <v>SU01C0101</v>
      </c>
      <c r="W1646" s="47" t="str">
        <f t="array" ref="W1646">IF(B1646="","",IFERROR(XLOOKUP(B1646,DATA!$B$4:$B$2103,DATA!$H$4:$H$2103,"",0,1),""))</f>
        <v>ELECTRICIDAD</v>
      </c>
      <c r="X1646" s="47" t="str">
        <f t="shared" si="10"/>
        <v>2-ALTA</v>
      </c>
      <c r="Y1646" s="65" t="str">
        <f t="shared" si="11"/>
        <v/>
      </c>
      <c r="Z1646" s="47" t="str">
        <f t="shared" si="12"/>
        <v/>
      </c>
    </row>
    <row r="1647" ht="15.75" customHeight="1">
      <c r="B1647" s="52">
        <f>IF(DATA!B1647="","",DATA!B1647)</f>
        <v>80150100</v>
      </c>
      <c r="C1647" s="52" t="str">
        <f t="array" ref="C1647">IF(B1647="","",IFERROR(XLOOKUP(B1647,DATA!$B$4:$B$2103,DATA!$D$4:$D$2103,"",0,1),""))</f>
        <v>FL3504</v>
      </c>
      <c r="D1647" s="52" t="str">
        <f t="array" ref="D1647">IF(B1647="","",IFERROR(XLOOKUP(B1647,DATA!$B$4:$B$2103,DATA!$C$4:$C$2103,"",0,1),""))</f>
        <v>BOMBILLO LED 25W 24V</v>
      </c>
      <c r="E1647" s="52">
        <f t="array" ref="E1647">IF(B1647="","",IFERROR(XLOOKUP(B1647,DATA!$B$4:$B$2103,DATA!$W$4:$W$2103,"",0,1),""))</f>
        <v>901194380</v>
      </c>
      <c r="F1647" s="52" t="str">
        <f t="array" ref="F1647">IF(B1647="","",IFERROR(XLOOKUP(E1647,PROVEEDORES!$A$2:$A$200,PROVEEDORES!$B$2:$B$200,"NO ENCONTRADO",0,1),""))</f>
        <v>CRUZAUTO COMERCIALIZADORA SAS</v>
      </c>
      <c r="G1647" s="52" t="str">
        <f t="array" ref="G1647">IF(B1647="","",IFERROR(XLOOKUP(B1647,DATA!$B$4:$B$2103,DATA!$L$4:$L$2103,"",0,1),""))</f>
        <v>UND</v>
      </c>
      <c r="H1647" s="52">
        <f t="array" ref="H1647">IF(B1647="","",IFERROR(XLOOKUP(B1647,DATA!$B$4:$B$2103,DATA!$E$4:$E$2103,0,0,1),0))</f>
        <v>0</v>
      </c>
      <c r="I1647" s="53">
        <f t="array" ref="I1647">IF(B1647="","",IFERROR(XLOOKUP(B1647,DATA!$B$4:$B$2103,DATA!$F$4:$F$2103,0,0,1),0))</f>
        <v>175884.4</v>
      </c>
      <c r="J1647" s="53">
        <f t="shared" si="1"/>
        <v>0</v>
      </c>
      <c r="K1647" s="52">
        <f t="array" ref="K1647">IF(B1647="","",IFERROR(XLOOKUP(B1647,DATA!$B$4:$B$2103,DATA!$N$4:$N$2103,0,0,1),0))</f>
        <v>66</v>
      </c>
      <c r="L1647" s="86">
        <f t="shared" si="2"/>
        <v>0.1808219178</v>
      </c>
      <c r="M1647" s="52">
        <f t="array" ref="M1647">IF(B1647="","",IFERROR(XLOOKUP(B1647,DATA!$B$4:$B$2103,DATA!$P$4:$P$2103,0,0,1),0))</f>
        <v>0</v>
      </c>
      <c r="N1647" s="52">
        <f t="shared" si="3"/>
        <v>1</v>
      </c>
      <c r="O1647" s="52">
        <f t="shared" si="4"/>
        <v>2</v>
      </c>
      <c r="P1647" s="52">
        <f t="shared" si="5"/>
        <v>0</v>
      </c>
      <c r="Q1647" s="52" t="str">
        <f t="shared" si="6"/>
        <v>CRITICO</v>
      </c>
      <c r="R1647" s="52" t="str">
        <f t="shared" si="7"/>
        <v>PEDIR INMEDIATAMENTE</v>
      </c>
      <c r="S1647" s="52">
        <f t="shared" si="8"/>
        <v>2</v>
      </c>
      <c r="T1647" s="53">
        <f t="shared" si="9"/>
        <v>351768.8</v>
      </c>
      <c r="U1647" s="52" t="str">
        <f t="array" ref="U1647">IF(B1647="","",IFERROR(XLOOKUP(B1647,DATA!$B$4:$B$2103,DATA!$M$4:$M$2103,"",0,1),""))</f>
        <v>B</v>
      </c>
      <c r="V1647" s="52" t="str">
        <f t="array" ref="V1647">IF(B1647="","",IFERROR(XLOOKUP(B1647,DATA!$B$4:$B$2103,DATA!$X$4:$X$2103,"",0,1),""))</f>
        <v>SU01E0103</v>
      </c>
      <c r="W1647" s="52" t="str">
        <f t="array" ref="W1647">IF(B1647="","",IFERROR(XLOOKUP(B1647,DATA!$B$4:$B$2103,DATA!$H$4:$H$2103,"",0,1),""))</f>
        <v>ELECTRICIDAD</v>
      </c>
      <c r="X1647" s="52" t="str">
        <f t="shared" si="10"/>
        <v>3-MEDIA</v>
      </c>
      <c r="Y1647" s="87">
        <f t="shared" si="11"/>
        <v>66.01647</v>
      </c>
      <c r="Z1647" s="52">
        <f t="shared" si="12"/>
        <v>80150100</v>
      </c>
    </row>
    <row r="1648" ht="15.75" customHeight="1">
      <c r="B1648" s="47">
        <f>IF(DATA!B1648="","",DATA!B1648)</f>
        <v>80150101</v>
      </c>
      <c r="C1648" s="47">
        <f t="array" ref="C1648">IF(B1648="","",IFERROR(XLOOKUP(B1648,DATA!$B$4:$B$2103,DATA!$D$4:$D$2103,"",0,1),""))</f>
        <v>70369700</v>
      </c>
      <c r="D1648" s="47" t="str">
        <f t="array" ref="D1648">IF(B1648="","",IFERROR(XLOOKUP(B1648,DATA!$B$4:$B$2103,DATA!$C$4:$C$2103,"",0,1),""))</f>
        <v>INTERRUPTOR TABLERO DE INSTRUMENTOS SUSPENSION</v>
      </c>
      <c r="E1648" s="47">
        <f t="array" ref="E1648">IF(B1648="","",IFERROR(XLOOKUP(B1648,DATA!$B$4:$B$2103,DATA!$W$4:$W$2103,"",0,1),""))</f>
        <v>900315569</v>
      </c>
      <c r="F1648" s="47" t="str">
        <f t="array" ref="F1648">IF(B1648="","",IFERROR(XLOOKUP(E1648,PROVEEDORES!$A$2:$A$200,PROVEEDORES!$B$2:$B$200,"NO ENCONTRADO",0,1),""))</f>
        <v>VOLVO GROUP COLOMBIA S A S</v>
      </c>
      <c r="G1648" s="47" t="str">
        <f t="array" ref="G1648">IF(B1648="","",IFERROR(XLOOKUP(B1648,DATA!$B$4:$B$2103,DATA!$L$4:$L$2103,"",0,1),""))</f>
        <v>UND</v>
      </c>
      <c r="H1648" s="47">
        <f t="array" ref="H1648">IF(B1648="","",IFERROR(XLOOKUP(B1648,DATA!$B$4:$B$2103,DATA!$E$4:$E$2103,0,0,1),0))</f>
        <v>5</v>
      </c>
      <c r="I1648" s="48">
        <f t="array" ref="I1648">IF(B1648="","",IFERROR(XLOOKUP(B1648,DATA!$B$4:$B$2103,DATA!$F$4:$F$2103,0,0,1),0))</f>
        <v>121659.3</v>
      </c>
      <c r="J1648" s="48">
        <f t="shared" si="1"/>
        <v>608296.5</v>
      </c>
      <c r="K1648" s="47">
        <f t="array" ref="K1648">IF(B1648="","",IFERROR(XLOOKUP(B1648,DATA!$B$4:$B$2103,DATA!$N$4:$N$2103,0,0,1),0))</f>
        <v>1</v>
      </c>
      <c r="L1648" s="85">
        <f t="shared" si="2"/>
        <v>0.002739726027</v>
      </c>
      <c r="M1648" s="47">
        <f t="array" ref="M1648">IF(B1648="","",IFERROR(XLOOKUP(B1648,DATA!$B$4:$B$2103,DATA!$P$4:$P$2103,0,0,1),0))</f>
        <v>0</v>
      </c>
      <c r="N1648" s="47">
        <f t="shared" si="3"/>
        <v>0</v>
      </c>
      <c r="O1648" s="47">
        <f t="shared" si="4"/>
        <v>0</v>
      </c>
      <c r="P1648" s="47">
        <f t="shared" si="5"/>
        <v>1825</v>
      </c>
      <c r="Q1648" s="47" t="str">
        <f t="shared" si="6"/>
        <v>EXCESO</v>
      </c>
      <c r="R1648" s="47" t="str">
        <f t="shared" si="7"/>
        <v>EVALUAR REDUCCION</v>
      </c>
      <c r="S1648" s="47">
        <f t="shared" si="8"/>
        <v>0</v>
      </c>
      <c r="T1648" s="48">
        <f t="shared" si="9"/>
        <v>0</v>
      </c>
      <c r="U1648" s="47" t="str">
        <f t="array" ref="U1648">IF(B1648="","",IFERROR(XLOOKUP(B1648,DATA!$B$4:$B$2103,DATA!$M$4:$M$2103,"",0,1),""))</f>
        <v>B</v>
      </c>
      <c r="V1648" s="47" t="str">
        <f t="array" ref="V1648">IF(B1648="","",IFERROR(XLOOKUP(B1648,DATA!$B$4:$B$2103,DATA!$X$4:$X$2103,"",0,1),""))</f>
        <v>SU01A0304</v>
      </c>
      <c r="W1648" s="47" t="str">
        <f t="array" ref="W1648">IF(B1648="","",IFERROR(XLOOKUP(B1648,DATA!$B$4:$B$2103,DATA!$H$4:$H$2103,"",0,1),""))</f>
        <v>ELECTRICIDAD</v>
      </c>
      <c r="X1648" s="47" t="str">
        <f t="shared" si="10"/>
        <v>3-MEDIA</v>
      </c>
      <c r="Y1648" s="65" t="str">
        <f t="shared" si="11"/>
        <v/>
      </c>
      <c r="Z1648" s="47" t="str">
        <f t="shared" si="12"/>
        <v/>
      </c>
    </row>
    <row r="1649" ht="15.75" customHeight="1">
      <c r="B1649" s="52">
        <f>IF(DATA!B1649="","",DATA!B1649)</f>
        <v>80150102</v>
      </c>
      <c r="C1649" s="52">
        <f t="array" ref="C1649">IF(B1649="","",IFERROR(XLOOKUP(B1649,DATA!$B$4:$B$2103,DATA!$D$4:$D$2103,"",0,1),""))</f>
        <v>70369723</v>
      </c>
      <c r="D1649" s="52" t="str">
        <f t="array" ref="D1649">IF(B1649="","",IFERROR(XLOOKUP(B1649,DATA!$B$4:$B$2103,DATA!$C$4:$C$2103,"",0,1),""))</f>
        <v>CUBIERTA DE INTERRUPTOR SUSPENSION ELEVADA</v>
      </c>
      <c r="E1649" s="52">
        <f t="array" ref="E1649">IF(B1649="","",IFERROR(XLOOKUP(B1649,DATA!$B$4:$B$2103,DATA!$W$4:$W$2103,"",0,1),""))</f>
        <v>900315569</v>
      </c>
      <c r="F1649" s="52" t="str">
        <f t="array" ref="F1649">IF(B1649="","",IFERROR(XLOOKUP(E1649,PROVEEDORES!$A$2:$A$200,PROVEEDORES!$B$2:$B$200,"NO ENCONTRADO",0,1),""))</f>
        <v>VOLVO GROUP COLOMBIA S A S</v>
      </c>
      <c r="G1649" s="52" t="str">
        <f t="array" ref="G1649">IF(B1649="","",IFERROR(XLOOKUP(B1649,DATA!$B$4:$B$2103,DATA!$L$4:$L$2103,"",0,1),""))</f>
        <v>UND</v>
      </c>
      <c r="H1649" s="52">
        <f t="array" ref="H1649">IF(B1649="","",IFERROR(XLOOKUP(B1649,DATA!$B$4:$B$2103,DATA!$E$4:$E$2103,0,0,1),0))</f>
        <v>1</v>
      </c>
      <c r="I1649" s="53">
        <f t="array" ref="I1649">IF(B1649="","",IFERROR(XLOOKUP(B1649,DATA!$B$4:$B$2103,DATA!$F$4:$F$2103,0,0,1),0))</f>
        <v>76897.8</v>
      </c>
      <c r="J1649" s="53">
        <f t="shared" si="1"/>
        <v>76897.8</v>
      </c>
      <c r="K1649" s="52">
        <f t="array" ref="K1649">IF(B1649="","",IFERROR(XLOOKUP(B1649,DATA!$B$4:$B$2103,DATA!$N$4:$N$2103,0,0,1),0))</f>
        <v>12</v>
      </c>
      <c r="L1649" s="86">
        <f t="shared" si="2"/>
        <v>0.03287671233</v>
      </c>
      <c r="M1649" s="52">
        <f t="array" ref="M1649">IF(B1649="","",IFERROR(XLOOKUP(B1649,DATA!$B$4:$B$2103,DATA!$P$4:$P$2103,0,0,1),0))</f>
        <v>0</v>
      </c>
      <c r="N1649" s="52">
        <f t="shared" si="3"/>
        <v>0</v>
      </c>
      <c r="O1649" s="52">
        <f t="shared" si="4"/>
        <v>0</v>
      </c>
      <c r="P1649" s="52">
        <f t="shared" si="5"/>
        <v>30</v>
      </c>
      <c r="Q1649" s="52" t="str">
        <f t="shared" si="6"/>
        <v>OPTIMO</v>
      </c>
      <c r="R1649" s="52" t="str">
        <f t="shared" si="7"/>
        <v>NIVEL OPTIMO</v>
      </c>
      <c r="S1649" s="52">
        <f t="shared" si="8"/>
        <v>0</v>
      </c>
      <c r="T1649" s="53">
        <f t="shared" si="9"/>
        <v>0</v>
      </c>
      <c r="U1649" s="52" t="str">
        <f t="array" ref="U1649">IF(B1649="","",IFERROR(XLOOKUP(B1649,DATA!$B$4:$B$2103,DATA!$M$4:$M$2103,"",0,1),""))</f>
        <v>B</v>
      </c>
      <c r="V1649" s="52" t="str">
        <f t="array" ref="V1649">IF(B1649="","",IFERROR(XLOOKUP(B1649,DATA!$B$4:$B$2103,DATA!$X$4:$X$2103,"",0,1),""))</f>
        <v>SU01F0303</v>
      </c>
      <c r="W1649" s="52" t="str">
        <f t="array" ref="W1649">IF(B1649="","",IFERROR(XLOOKUP(B1649,DATA!$B$4:$B$2103,DATA!$H$4:$H$2103,"",0,1),""))</f>
        <v>ELECTRICIDAD</v>
      </c>
      <c r="X1649" s="52" t="str">
        <f t="shared" si="10"/>
        <v>3-MEDIA</v>
      </c>
      <c r="Y1649" s="87" t="str">
        <f t="shared" si="11"/>
        <v/>
      </c>
      <c r="Z1649" s="52" t="str">
        <f t="shared" si="12"/>
        <v/>
      </c>
    </row>
    <row r="1650" ht="15.75" customHeight="1">
      <c r="B1650" s="47">
        <f>IF(DATA!B1650="","",DATA!B1650)</f>
        <v>80150103</v>
      </c>
      <c r="C1650" s="47">
        <f t="array" ref="C1650">IF(B1650="","",IFERROR(XLOOKUP(B1650,DATA!$B$4:$B$2103,DATA!$D$4:$D$2103,"",0,1),""))</f>
        <v>70376611</v>
      </c>
      <c r="D1650" s="47" t="str">
        <f t="array" ref="D1650">IF(B1650="","",IFERROR(XLOOKUP(B1650,DATA!$B$4:$B$2103,DATA!$C$4:$C$2103,"",0,1),""))</f>
        <v>PLACA IMPRESA POSTES DE ALIMENTACION</v>
      </c>
      <c r="E1650" s="47">
        <f t="array" ref="E1650">IF(B1650="","",IFERROR(XLOOKUP(B1650,DATA!$B$4:$B$2103,DATA!$W$4:$W$2103,"",0,1),""))</f>
        <v>900315569</v>
      </c>
      <c r="F1650" s="47" t="str">
        <f t="array" ref="F1650">IF(B1650="","",IFERROR(XLOOKUP(E1650,PROVEEDORES!$A$2:$A$200,PROVEEDORES!$B$2:$B$200,"NO ENCONTRADO",0,1),""))</f>
        <v>VOLVO GROUP COLOMBIA S A S</v>
      </c>
      <c r="G1650" s="47" t="str">
        <f t="array" ref="G1650">IF(B1650="","",IFERROR(XLOOKUP(B1650,DATA!$B$4:$B$2103,DATA!$L$4:$L$2103,"",0,1),""))</f>
        <v>UND</v>
      </c>
      <c r="H1650" s="47">
        <f t="array" ref="H1650">IF(B1650="","",IFERROR(XLOOKUP(B1650,DATA!$B$4:$B$2103,DATA!$E$4:$E$2103,0,0,1),0))</f>
        <v>0</v>
      </c>
      <c r="I1650" s="48">
        <f t="array" ref="I1650">IF(B1650="","",IFERROR(XLOOKUP(B1650,DATA!$B$4:$B$2103,DATA!$F$4:$F$2103,0,0,1),0))</f>
        <v>442359.2</v>
      </c>
      <c r="J1650" s="48">
        <f t="shared" si="1"/>
        <v>0</v>
      </c>
      <c r="K1650" s="47">
        <f t="array" ref="K1650">IF(B1650="","",IFERROR(XLOOKUP(B1650,DATA!$B$4:$B$2103,DATA!$N$4:$N$2103,0,0,1),0))</f>
        <v>9</v>
      </c>
      <c r="L1650" s="85">
        <f t="shared" si="2"/>
        <v>0.02465753425</v>
      </c>
      <c r="M1650" s="47">
        <f t="array" ref="M1650">IF(B1650="","",IFERROR(XLOOKUP(B1650,DATA!$B$4:$B$2103,DATA!$P$4:$P$2103,0,0,1),0))</f>
        <v>0</v>
      </c>
      <c r="N1650" s="47">
        <f t="shared" si="3"/>
        <v>0</v>
      </c>
      <c r="O1650" s="47">
        <f t="shared" si="4"/>
        <v>0</v>
      </c>
      <c r="P1650" s="47">
        <f t="shared" si="5"/>
        <v>0</v>
      </c>
      <c r="Q1650" s="47" t="str">
        <f t="shared" si="6"/>
        <v>CRITICO</v>
      </c>
      <c r="R1650" s="47" t="str">
        <f t="shared" si="7"/>
        <v>PEDIR INMEDIATAMENTE</v>
      </c>
      <c r="S1650" s="47">
        <f t="shared" si="8"/>
        <v>0</v>
      </c>
      <c r="T1650" s="48">
        <f t="shared" si="9"/>
        <v>0</v>
      </c>
      <c r="U1650" s="47" t="str">
        <f t="array" ref="U1650">IF(B1650="","",IFERROR(XLOOKUP(B1650,DATA!$B$4:$B$2103,DATA!$M$4:$M$2103,"",0,1),""))</f>
        <v>B</v>
      </c>
      <c r="V1650" s="47" t="str">
        <f t="array" ref="V1650">IF(B1650="","",IFERROR(XLOOKUP(B1650,DATA!$B$4:$B$2103,DATA!$X$4:$X$2103,"",0,1),""))</f>
        <v>SU01F0204</v>
      </c>
      <c r="W1650" s="47" t="str">
        <f t="array" ref="W1650">IF(B1650="","",IFERROR(XLOOKUP(B1650,DATA!$B$4:$B$2103,DATA!$H$4:$H$2103,"",0,1),""))</f>
        <v>ELECTRICIDAD</v>
      </c>
      <c r="X1650" s="47" t="str">
        <f t="shared" si="10"/>
        <v>3-MEDIA</v>
      </c>
      <c r="Y1650" s="65">
        <f t="shared" si="11"/>
        <v>9.0165</v>
      </c>
      <c r="Z1650" s="47">
        <f t="shared" si="12"/>
        <v>80150103</v>
      </c>
    </row>
    <row r="1651" ht="15.75" customHeight="1">
      <c r="B1651" s="52">
        <f>IF(DATA!B1651="","",DATA!B1651)</f>
        <v>80150104</v>
      </c>
      <c r="C1651" s="52">
        <f t="array" ref="C1651">IF(B1651="","",IFERROR(XLOOKUP(B1651,DATA!$B$4:$B$2103,DATA!$D$4:$D$2103,"",0,1),""))</f>
        <v>19001000000</v>
      </c>
      <c r="D1651" s="52" t="str">
        <f t="array" ref="D1651">IF(B1651="","",IFERROR(XLOOKUP(B1651,DATA!$B$4:$B$2103,DATA!$C$4:$C$2103,"",0,1),""))</f>
        <v>TERMINAL CILINDRICA THOREB CONECTOR</v>
      </c>
      <c r="E1651" s="52">
        <f t="array" ref="E1651">IF(B1651="","",IFERROR(XLOOKUP(B1651,DATA!$B$4:$B$2103,DATA!$W$4:$W$2103,"",0,1),""))</f>
        <v>900479084</v>
      </c>
      <c r="F1651" s="52" t="str">
        <f t="array" ref="F1651">IF(B1651="","",IFERROR(XLOOKUP(E1651,PROVEEDORES!$A$2:$A$200,PROVEEDORES!$B$2:$B$200,"NO ENCONTRADO",0,1),""))</f>
        <v>SOLUCIONES TECNOLOGICAS EN MOVIMIENTO S.A.S SOLTECMO S.A.S</v>
      </c>
      <c r="G1651" s="52" t="str">
        <f t="array" ref="G1651">IF(B1651="","",IFERROR(XLOOKUP(B1651,DATA!$B$4:$B$2103,DATA!$L$4:$L$2103,"",0,1),""))</f>
        <v>UND</v>
      </c>
      <c r="H1651" s="52">
        <f t="array" ref="H1651">IF(B1651="","",IFERROR(XLOOKUP(B1651,DATA!$B$4:$B$2103,DATA!$E$4:$E$2103,0,0,1),0))</f>
        <v>38</v>
      </c>
      <c r="I1651" s="53">
        <f t="array" ref="I1651">IF(B1651="","",IFERROR(XLOOKUP(B1651,DATA!$B$4:$B$2103,DATA!$F$4:$F$2103,0,0,1),0))</f>
        <v>833</v>
      </c>
      <c r="J1651" s="53">
        <f t="shared" si="1"/>
        <v>31654</v>
      </c>
      <c r="K1651" s="52">
        <f t="array" ref="K1651">IF(B1651="","",IFERROR(XLOOKUP(B1651,DATA!$B$4:$B$2103,DATA!$N$4:$N$2103,0,0,1),0))</f>
        <v>57</v>
      </c>
      <c r="L1651" s="86">
        <f t="shared" si="2"/>
        <v>0.1561643836</v>
      </c>
      <c r="M1651" s="52">
        <f t="array" ref="M1651">IF(B1651="","",IFERROR(XLOOKUP(B1651,DATA!$B$4:$B$2103,DATA!$P$4:$P$2103,0,0,1),0))</f>
        <v>0</v>
      </c>
      <c r="N1651" s="52">
        <f t="shared" si="3"/>
        <v>1</v>
      </c>
      <c r="O1651" s="52">
        <f t="shared" si="4"/>
        <v>2</v>
      </c>
      <c r="P1651" s="52">
        <f t="shared" si="5"/>
        <v>243</v>
      </c>
      <c r="Q1651" s="52" t="str">
        <f t="shared" si="6"/>
        <v>EXCESO</v>
      </c>
      <c r="R1651" s="52" t="str">
        <f t="shared" si="7"/>
        <v>EVALUAR REDUCCION</v>
      </c>
      <c r="S1651" s="52">
        <f t="shared" si="8"/>
        <v>0</v>
      </c>
      <c r="T1651" s="53">
        <f t="shared" si="9"/>
        <v>0</v>
      </c>
      <c r="U1651" s="52" t="str">
        <f t="array" ref="U1651">IF(B1651="","",IFERROR(XLOOKUP(B1651,DATA!$B$4:$B$2103,DATA!$M$4:$M$2103,"",0,1),""))</f>
        <v>A</v>
      </c>
      <c r="V1651" s="52" t="str">
        <f t="array" ref="V1651">IF(B1651="","",IFERROR(XLOOKUP(B1651,DATA!$B$4:$B$2103,DATA!$X$4:$X$2103,"",0,1),""))</f>
        <v>SU01D0103</v>
      </c>
      <c r="W1651" s="52" t="str">
        <f t="array" ref="W1651">IF(B1651="","",IFERROR(XLOOKUP(B1651,DATA!$B$4:$B$2103,DATA!$H$4:$H$2103,"",0,1),""))</f>
        <v>ELECTRICIDAD</v>
      </c>
      <c r="X1651" s="52" t="str">
        <f t="shared" si="10"/>
        <v>2-ALTA</v>
      </c>
      <c r="Y1651" s="87" t="str">
        <f t="shared" si="11"/>
        <v/>
      </c>
      <c r="Z1651" s="52" t="str">
        <f t="shared" si="12"/>
        <v/>
      </c>
    </row>
    <row r="1652" ht="15.75" customHeight="1">
      <c r="B1652" s="47">
        <f>IF(DATA!B1652="","",DATA!B1652)</f>
        <v>80150105</v>
      </c>
      <c r="C1652" s="47">
        <f t="array" ref="C1652">IF(B1652="","",IFERROR(XLOOKUP(B1652,DATA!$B$4:$B$2103,DATA!$D$4:$D$2103,"",0,1),""))</f>
        <v>19001000000</v>
      </c>
      <c r="D1652" s="47" t="str">
        <f t="array" ref="D1652">IF(B1652="","",IFERROR(XLOOKUP(B1652,DATA!$B$4:$B$2103,DATA!$C$4:$C$2103,"",0,1),""))</f>
        <v>TERMINAL PLANA THOREB DE POTENCIA</v>
      </c>
      <c r="E1652" s="47">
        <f t="array" ref="E1652">IF(B1652="","",IFERROR(XLOOKUP(B1652,DATA!$B$4:$B$2103,DATA!$W$4:$W$2103,"",0,1),""))</f>
        <v>900479084</v>
      </c>
      <c r="F1652" s="47" t="str">
        <f t="array" ref="F1652">IF(B1652="","",IFERROR(XLOOKUP(E1652,PROVEEDORES!$A$2:$A$200,PROVEEDORES!$B$2:$B$200,"NO ENCONTRADO",0,1),""))</f>
        <v>SOLUCIONES TECNOLOGICAS EN MOVIMIENTO S.A.S SOLTECMO S.A.S</v>
      </c>
      <c r="G1652" s="47" t="str">
        <f t="array" ref="G1652">IF(B1652="","",IFERROR(XLOOKUP(B1652,DATA!$B$4:$B$2103,DATA!$L$4:$L$2103,"",0,1),""))</f>
        <v>UND</v>
      </c>
      <c r="H1652" s="47">
        <f t="array" ref="H1652">IF(B1652="","",IFERROR(XLOOKUP(B1652,DATA!$B$4:$B$2103,DATA!$E$4:$E$2103,0,0,1),0))</f>
        <v>6</v>
      </c>
      <c r="I1652" s="48">
        <f t="array" ref="I1652">IF(B1652="","",IFERROR(XLOOKUP(B1652,DATA!$B$4:$B$2103,DATA!$F$4:$F$2103,0,0,1),0))</f>
        <v>21852.73</v>
      </c>
      <c r="J1652" s="48">
        <f t="shared" si="1"/>
        <v>131116.38</v>
      </c>
      <c r="K1652" s="47">
        <f t="array" ref="K1652">IF(B1652="","",IFERROR(XLOOKUP(B1652,DATA!$B$4:$B$2103,DATA!$N$4:$N$2103,0,0,1),0))</f>
        <v>110</v>
      </c>
      <c r="L1652" s="85">
        <f t="shared" si="2"/>
        <v>0.301369863</v>
      </c>
      <c r="M1652" s="47">
        <f t="array" ref="M1652">IF(B1652="","",IFERROR(XLOOKUP(B1652,DATA!$B$4:$B$2103,DATA!$P$4:$P$2103,0,0,1),0))</f>
        <v>0</v>
      </c>
      <c r="N1652" s="47">
        <f t="shared" si="3"/>
        <v>1</v>
      </c>
      <c r="O1652" s="47">
        <f t="shared" si="4"/>
        <v>3</v>
      </c>
      <c r="P1652" s="47">
        <f t="shared" si="5"/>
        <v>20</v>
      </c>
      <c r="Q1652" s="47" t="str">
        <f t="shared" si="6"/>
        <v>PRECAUCION</v>
      </c>
      <c r="R1652" s="47" t="str">
        <f t="shared" si="7"/>
        <v>MONITOREAR 48H</v>
      </c>
      <c r="S1652" s="47">
        <f t="shared" si="8"/>
        <v>0</v>
      </c>
      <c r="T1652" s="48">
        <f t="shared" si="9"/>
        <v>0</v>
      </c>
      <c r="U1652" s="47" t="str">
        <f t="array" ref="U1652">IF(B1652="","",IFERROR(XLOOKUP(B1652,DATA!$B$4:$B$2103,DATA!$M$4:$M$2103,"",0,1),""))</f>
        <v>A</v>
      </c>
      <c r="V1652" s="47" t="str">
        <f t="array" ref="V1652">IF(B1652="","",IFERROR(XLOOKUP(B1652,DATA!$B$4:$B$2103,DATA!$X$4:$X$2103,"",0,1),""))</f>
        <v>SU01D0103</v>
      </c>
      <c r="W1652" s="47" t="str">
        <f t="array" ref="W1652">IF(B1652="","",IFERROR(XLOOKUP(B1652,DATA!$B$4:$B$2103,DATA!$H$4:$H$2103,"",0,1),""))</f>
        <v>ELECTRICIDAD</v>
      </c>
      <c r="X1652" s="47" t="str">
        <f t="shared" si="10"/>
        <v>2-ALTA</v>
      </c>
      <c r="Y1652" s="65" t="str">
        <f t="shared" si="11"/>
        <v/>
      </c>
      <c r="Z1652" s="47" t="str">
        <f t="shared" si="12"/>
        <v/>
      </c>
    </row>
    <row r="1653" ht="15.75" customHeight="1">
      <c r="B1653" s="52">
        <f>IF(DATA!B1653="","",DATA!B1653)</f>
        <v>80150106</v>
      </c>
      <c r="C1653" s="52">
        <f t="array" ref="C1653">IF(B1653="","",IFERROR(XLOOKUP(B1653,DATA!$B$4:$B$2103,DATA!$D$4:$D$2103,"",0,1),""))</f>
        <v>19001000000</v>
      </c>
      <c r="D1653" s="52" t="str">
        <f t="array" ref="D1653">IF(B1653="","",IFERROR(XLOOKUP(B1653,DATA!$B$4:$B$2103,DATA!$C$4:$C$2103,"",0,1),""))</f>
        <v>CONECTOR MACHO THOREB DE POTENCIA</v>
      </c>
      <c r="E1653" s="52">
        <f t="array" ref="E1653">IF(B1653="","",IFERROR(XLOOKUP(B1653,DATA!$B$4:$B$2103,DATA!$W$4:$W$2103,"",0,1),""))</f>
        <v>900624922</v>
      </c>
      <c r="F1653" s="52" t="str">
        <f t="array" ref="F1653">IF(B1653="","",IFERROR(XLOOKUP(E1653,PROVEEDORES!$A$2:$A$200,PROVEEDORES!$B$2:$B$200,"NO ENCONTRADO",0,1),""))</f>
        <v>MASMOVIL SAS</v>
      </c>
      <c r="G1653" s="52" t="str">
        <f t="array" ref="G1653">IF(B1653="","",IFERROR(XLOOKUP(B1653,DATA!$B$4:$B$2103,DATA!$L$4:$L$2103,"",0,1),""))</f>
        <v>UND</v>
      </c>
      <c r="H1653" s="52">
        <f t="array" ref="H1653">IF(B1653="","",IFERROR(XLOOKUP(B1653,DATA!$B$4:$B$2103,DATA!$E$4:$E$2103,0,0,1),0))</f>
        <v>7</v>
      </c>
      <c r="I1653" s="53">
        <f t="array" ref="I1653">IF(B1653="","",IFERROR(XLOOKUP(B1653,DATA!$B$4:$B$2103,DATA!$F$4:$F$2103,0,0,1),0))</f>
        <v>20230</v>
      </c>
      <c r="J1653" s="53">
        <f t="shared" si="1"/>
        <v>141610</v>
      </c>
      <c r="K1653" s="52">
        <f t="array" ref="K1653">IF(B1653="","",IFERROR(XLOOKUP(B1653,DATA!$B$4:$B$2103,DATA!$N$4:$N$2103,0,0,1),0))</f>
        <v>158</v>
      </c>
      <c r="L1653" s="86">
        <f t="shared" si="2"/>
        <v>0.4328767123</v>
      </c>
      <c r="M1653" s="52">
        <f t="array" ref="M1653">IF(B1653="","",IFERROR(XLOOKUP(B1653,DATA!$B$4:$B$2103,DATA!$P$4:$P$2103,0,0,1),0))</f>
        <v>0</v>
      </c>
      <c r="N1653" s="52">
        <f t="shared" si="3"/>
        <v>2</v>
      </c>
      <c r="O1653" s="52">
        <f t="shared" si="4"/>
        <v>5</v>
      </c>
      <c r="P1653" s="52">
        <f t="shared" si="5"/>
        <v>16</v>
      </c>
      <c r="Q1653" s="52" t="str">
        <f t="shared" si="6"/>
        <v>PRECAUCION</v>
      </c>
      <c r="R1653" s="52" t="str">
        <f t="shared" si="7"/>
        <v>MONITOREAR 48H</v>
      </c>
      <c r="S1653" s="52">
        <f t="shared" si="8"/>
        <v>0</v>
      </c>
      <c r="T1653" s="53">
        <f t="shared" si="9"/>
        <v>0</v>
      </c>
      <c r="U1653" s="52" t="str">
        <f t="array" ref="U1653">IF(B1653="","",IFERROR(XLOOKUP(B1653,DATA!$B$4:$B$2103,DATA!$M$4:$M$2103,"",0,1),""))</f>
        <v>A</v>
      </c>
      <c r="V1653" s="52" t="str">
        <f t="array" ref="V1653">IF(B1653="","",IFERROR(XLOOKUP(B1653,DATA!$B$4:$B$2103,DATA!$X$4:$X$2103,"",0,1),""))</f>
        <v>SU01D0103</v>
      </c>
      <c r="W1653" s="52" t="str">
        <f t="array" ref="W1653">IF(B1653="","",IFERROR(XLOOKUP(B1653,DATA!$B$4:$B$2103,DATA!$H$4:$H$2103,"",0,1),""))</f>
        <v>ELECTRICIDAD</v>
      </c>
      <c r="X1653" s="52" t="str">
        <f t="shared" si="10"/>
        <v>2-ALTA</v>
      </c>
      <c r="Y1653" s="87" t="str">
        <f t="shared" si="11"/>
        <v/>
      </c>
      <c r="Z1653" s="52" t="str">
        <f t="shared" si="12"/>
        <v/>
      </c>
    </row>
    <row r="1654" ht="15.75" customHeight="1">
      <c r="B1654" s="47">
        <f>IF(DATA!B1654="","",DATA!B1654)</f>
        <v>80150107</v>
      </c>
      <c r="C1654" s="47" t="str">
        <f t="array" ref="C1654">IF(B1654="","",IFERROR(XLOOKUP(B1654,DATA!$B$4:$B$2103,DATA!$D$4:$D$2103,"",0,1),""))</f>
        <v>ZZ519599</v>
      </c>
      <c r="D1654" s="47" t="str">
        <f t="array" ref="D1654">IF(B1654="","",IFERROR(XLOOKUP(B1654,DATA!$B$4:$B$2103,DATA!$C$4:$C$2103,"",0,1),""))</f>
        <v>FUSIBLE 100 AMP</v>
      </c>
      <c r="E1654" s="47">
        <f t="array" ref="E1654">IF(B1654="","",IFERROR(XLOOKUP(B1654,DATA!$B$4:$B$2103,DATA!$W$4:$W$2103,"",0,1),""))</f>
        <v>860050977</v>
      </c>
      <c r="F1654" s="47" t="str">
        <f t="array" ref="F1654">IF(B1654="","",IFERROR(XLOOKUP(E1654,PROVEEDORES!$A$2:$A$200,PROVEEDORES!$B$2:$B$200,"NO ENCONTRADO",0,1),""))</f>
        <v>ELECTRIPARTES SAS</v>
      </c>
      <c r="G1654" s="47" t="str">
        <f t="array" ref="G1654">IF(B1654="","",IFERROR(XLOOKUP(B1654,DATA!$B$4:$B$2103,DATA!$L$4:$L$2103,"",0,1),""))</f>
        <v>UND</v>
      </c>
      <c r="H1654" s="47">
        <f t="array" ref="H1654">IF(B1654="","",IFERROR(XLOOKUP(B1654,DATA!$B$4:$B$2103,DATA!$E$4:$E$2103,0,0,1),0))</f>
        <v>2</v>
      </c>
      <c r="I1654" s="48">
        <f t="array" ref="I1654">IF(B1654="","",IFERROR(XLOOKUP(B1654,DATA!$B$4:$B$2103,DATA!$F$4:$F$2103,0,0,1),0))</f>
        <v>11662</v>
      </c>
      <c r="J1654" s="48">
        <f t="shared" si="1"/>
        <v>23324</v>
      </c>
      <c r="K1654" s="47">
        <f t="array" ref="K1654">IF(B1654="","",IFERROR(XLOOKUP(B1654,DATA!$B$4:$B$2103,DATA!$N$4:$N$2103,0,0,1),0))</f>
        <v>149</v>
      </c>
      <c r="L1654" s="85">
        <f t="shared" si="2"/>
        <v>0.4082191781</v>
      </c>
      <c r="M1654" s="47">
        <f t="array" ref="M1654">IF(B1654="","",IFERROR(XLOOKUP(B1654,DATA!$B$4:$B$2103,DATA!$P$4:$P$2103,0,0,1),0))</f>
        <v>0</v>
      </c>
      <c r="N1654" s="47">
        <f t="shared" si="3"/>
        <v>1</v>
      </c>
      <c r="O1654" s="47">
        <f t="shared" si="4"/>
        <v>4</v>
      </c>
      <c r="P1654" s="47">
        <f t="shared" si="5"/>
        <v>5</v>
      </c>
      <c r="Q1654" s="47" t="str">
        <f t="shared" si="6"/>
        <v>REORDEN INMEDIATO</v>
      </c>
      <c r="R1654" s="47" t="str">
        <f t="shared" si="7"/>
        <v>GENERAR OC EN 24H</v>
      </c>
      <c r="S1654" s="47">
        <f t="shared" si="8"/>
        <v>2</v>
      </c>
      <c r="T1654" s="48">
        <f t="shared" si="9"/>
        <v>23324</v>
      </c>
      <c r="U1654" s="47" t="str">
        <f t="array" ref="U1654">IF(B1654="","",IFERROR(XLOOKUP(B1654,DATA!$B$4:$B$2103,DATA!$M$4:$M$2103,"",0,1),""))</f>
        <v>A</v>
      </c>
      <c r="V1654" s="47" t="str">
        <f t="array" ref="V1654">IF(B1654="","",IFERROR(XLOOKUP(B1654,DATA!$B$4:$B$2103,DATA!$X$4:$X$2103,"",0,1),""))</f>
        <v>SU01E0103</v>
      </c>
      <c r="W1654" s="47" t="str">
        <f t="array" ref="W1654">IF(B1654="","",IFERROR(XLOOKUP(B1654,DATA!$B$4:$B$2103,DATA!$H$4:$H$2103,"",0,1),""))</f>
        <v>ELECTRICIDAD</v>
      </c>
      <c r="X1654" s="47" t="str">
        <f t="shared" si="10"/>
        <v>2-ALTA</v>
      </c>
      <c r="Y1654" s="65" t="str">
        <f t="shared" si="11"/>
        <v/>
      </c>
      <c r="Z1654" s="47" t="str">
        <f t="shared" si="12"/>
        <v/>
      </c>
    </row>
    <row r="1655" ht="15.75" customHeight="1">
      <c r="B1655" s="52">
        <f>IF(DATA!B1655="","",DATA!B1655)</f>
        <v>80150108</v>
      </c>
      <c r="C1655" s="52" t="str">
        <f t="array" ref="C1655">IF(B1655="","",IFERROR(XLOOKUP(B1655,DATA!$B$4:$B$2103,DATA!$D$4:$D$2103,"",0,1),""))</f>
        <v>TRI1662</v>
      </c>
      <c r="D1655" s="52" t="str">
        <f t="array" ref="D1655">IF(B1655="","",IFERROR(XLOOKUP(B1655,DATA!$B$4:$B$2103,DATA!$C$4:$C$2103,"",0,1),""))</f>
        <v>BOMBILLO 24 V P43 75W</v>
      </c>
      <c r="E1655" s="52">
        <f t="array" ref="E1655">IF(B1655="","",IFERROR(XLOOKUP(B1655,DATA!$B$4:$B$2103,DATA!$W$4:$W$2103,"",0,1),""))</f>
        <v>900624922</v>
      </c>
      <c r="F1655" s="52" t="str">
        <f t="array" ref="F1655">IF(B1655="","",IFERROR(XLOOKUP(E1655,PROVEEDORES!$A$2:$A$200,PROVEEDORES!$B$2:$B$200,"NO ENCONTRADO",0,1),""))</f>
        <v>MASMOVIL SAS</v>
      </c>
      <c r="G1655" s="52" t="str">
        <f t="array" ref="G1655">IF(B1655="","",IFERROR(XLOOKUP(B1655,DATA!$B$4:$B$2103,DATA!$L$4:$L$2103,"",0,1),""))</f>
        <v>UND</v>
      </c>
      <c r="H1655" s="52">
        <f t="array" ref="H1655">IF(B1655="","",IFERROR(XLOOKUP(B1655,DATA!$B$4:$B$2103,DATA!$E$4:$E$2103,0,0,1),0))</f>
        <v>138</v>
      </c>
      <c r="I1655" s="53">
        <f t="array" ref="I1655">IF(B1655="","",IFERROR(XLOOKUP(B1655,DATA!$B$4:$B$2103,DATA!$F$4:$F$2103,0,0,1),0))</f>
        <v>10698.1</v>
      </c>
      <c r="J1655" s="53">
        <f t="shared" si="1"/>
        <v>1476337.8</v>
      </c>
      <c r="K1655" s="52">
        <f t="array" ref="K1655">IF(B1655="","",IFERROR(XLOOKUP(B1655,DATA!$B$4:$B$2103,DATA!$N$4:$N$2103,0,0,1),0))</f>
        <v>4216</v>
      </c>
      <c r="L1655" s="86">
        <f t="shared" si="2"/>
        <v>11.55068493</v>
      </c>
      <c r="M1655" s="52">
        <f t="array" ref="M1655">IF(B1655="","",IFERROR(XLOOKUP(B1655,DATA!$B$4:$B$2103,DATA!$P$4:$P$2103,0,0,1),0))</f>
        <v>0</v>
      </c>
      <c r="N1655" s="52">
        <f t="shared" si="3"/>
        <v>40</v>
      </c>
      <c r="O1655" s="52">
        <f t="shared" si="4"/>
        <v>121</v>
      </c>
      <c r="P1655" s="52">
        <f t="shared" si="5"/>
        <v>12</v>
      </c>
      <c r="Q1655" s="52" t="str">
        <f t="shared" si="6"/>
        <v>PRECAUCION</v>
      </c>
      <c r="R1655" s="52" t="str">
        <f t="shared" si="7"/>
        <v>MONITOREAR 48H</v>
      </c>
      <c r="S1655" s="52">
        <f t="shared" si="8"/>
        <v>0</v>
      </c>
      <c r="T1655" s="53">
        <f t="shared" si="9"/>
        <v>0</v>
      </c>
      <c r="U1655" s="52" t="str">
        <f t="array" ref="U1655">IF(B1655="","",IFERROR(XLOOKUP(B1655,DATA!$B$4:$B$2103,DATA!$M$4:$M$2103,"",0,1),""))</f>
        <v>A</v>
      </c>
      <c r="V1655" s="52" t="str">
        <f t="array" ref="V1655">IF(B1655="","",IFERROR(XLOOKUP(B1655,DATA!$B$4:$B$2103,DATA!$X$4:$X$2103,"",0,1),""))</f>
        <v>SU01D0103</v>
      </c>
      <c r="W1655" s="52" t="str">
        <f t="array" ref="W1655">IF(B1655="","",IFERROR(XLOOKUP(B1655,DATA!$B$4:$B$2103,DATA!$H$4:$H$2103,"",0,1),""))</f>
        <v>ELECTRICIDAD</v>
      </c>
      <c r="X1655" s="52" t="str">
        <f t="shared" si="10"/>
        <v>2-ALTA</v>
      </c>
      <c r="Y1655" s="87" t="str">
        <f t="shared" si="11"/>
        <v/>
      </c>
      <c r="Z1655" s="52" t="str">
        <f t="shared" si="12"/>
        <v/>
      </c>
    </row>
    <row r="1656" ht="15.75" customHeight="1">
      <c r="B1656" s="47">
        <f>IF(DATA!B1656="","",DATA!B1656)</f>
        <v>80150109</v>
      </c>
      <c r="C1656" s="47">
        <f t="array" ref="C1656">IF(B1656="","",IFERROR(XLOOKUP(B1656,DATA!$B$4:$B$2103,DATA!$D$4:$D$2103,"",0,1),""))</f>
        <v>2467</v>
      </c>
      <c r="D1656" s="47" t="str">
        <f t="array" ref="D1656">IF(B1656="","",IFERROR(XLOOKUP(B1656,DATA!$B$4:$B$2103,DATA!$C$4:$C$2103,"",0,1),""))</f>
        <v>TORNILLO HEXAGONAL 8,8 M6*12 CON ARANDELA</v>
      </c>
      <c r="E1656" s="47">
        <f t="array" ref="E1656">IF(B1656="","",IFERROR(XLOOKUP(B1656,DATA!$B$4:$B$2103,DATA!$W$4:$W$2103,"",0,1),""))</f>
        <v>900449648</v>
      </c>
      <c r="F1656" s="47" t="str">
        <f t="array" ref="F1656">IF(B1656="","",IFERROR(XLOOKUP(E1656,PROVEEDORES!$A$2:$A$200,PROVEEDORES!$B$2:$B$200,"NO ENCONTRADO",0,1),""))</f>
        <v>SUMILOGISTICA S.A.S.</v>
      </c>
      <c r="G1656" s="47" t="str">
        <f t="array" ref="G1656">IF(B1656="","",IFERROR(XLOOKUP(B1656,DATA!$B$4:$B$2103,DATA!$L$4:$L$2103,"",0,1),""))</f>
        <v>UND</v>
      </c>
      <c r="H1656" s="47">
        <f t="array" ref="H1656">IF(B1656="","",IFERROR(XLOOKUP(B1656,DATA!$B$4:$B$2103,DATA!$E$4:$E$2103,0,0,1),0))</f>
        <v>768</v>
      </c>
      <c r="I1656" s="48">
        <f t="array" ref="I1656">IF(B1656="","",IFERROR(XLOOKUP(B1656,DATA!$B$4:$B$2103,DATA!$F$4:$F$2103,0,0,1),0))</f>
        <v>437.92</v>
      </c>
      <c r="J1656" s="48">
        <f t="shared" si="1"/>
        <v>336322.56</v>
      </c>
      <c r="K1656" s="47">
        <f t="array" ref="K1656">IF(B1656="","",IFERROR(XLOOKUP(B1656,DATA!$B$4:$B$2103,DATA!$N$4:$N$2103,0,0,1),0))</f>
        <v>9664</v>
      </c>
      <c r="L1656" s="85">
        <f t="shared" si="2"/>
        <v>26.47671233</v>
      </c>
      <c r="M1656" s="47">
        <f t="array" ref="M1656">IF(B1656="","",IFERROR(XLOOKUP(B1656,DATA!$B$4:$B$2103,DATA!$P$4:$P$2103,0,0,1),0))</f>
        <v>0</v>
      </c>
      <c r="N1656" s="47">
        <f t="shared" si="3"/>
        <v>93</v>
      </c>
      <c r="O1656" s="47">
        <f t="shared" si="4"/>
        <v>278</v>
      </c>
      <c r="P1656" s="47">
        <f t="shared" si="5"/>
        <v>29</v>
      </c>
      <c r="Q1656" s="47" t="str">
        <f t="shared" si="6"/>
        <v>OPTIMO</v>
      </c>
      <c r="R1656" s="47" t="str">
        <f t="shared" si="7"/>
        <v>NIVEL OPTIMO</v>
      </c>
      <c r="S1656" s="47">
        <f t="shared" si="8"/>
        <v>0</v>
      </c>
      <c r="T1656" s="48">
        <f t="shared" si="9"/>
        <v>0</v>
      </c>
      <c r="U1656" s="47" t="str">
        <f t="array" ref="U1656">IF(B1656="","",IFERROR(XLOOKUP(B1656,DATA!$B$4:$B$2103,DATA!$M$4:$M$2103,"",0,1),""))</f>
        <v>A</v>
      </c>
      <c r="V1656" s="47" t="str">
        <f t="array" ref="V1656">IF(B1656="","",IFERROR(XLOOKUP(B1656,DATA!$B$4:$B$2103,DATA!$X$4:$X$2103,"",0,1),""))</f>
        <v>SU01D0202</v>
      </c>
      <c r="W1656" s="47" t="str">
        <f t="array" ref="W1656">IF(B1656="","",IFERROR(XLOOKUP(B1656,DATA!$B$4:$B$2103,DATA!$H$4:$H$2103,"",0,1),""))</f>
        <v>ELECTRICIDAD</v>
      </c>
      <c r="X1656" s="47" t="str">
        <f t="shared" si="10"/>
        <v>2-ALTA</v>
      </c>
      <c r="Y1656" s="65" t="str">
        <f t="shared" si="11"/>
        <v/>
      </c>
      <c r="Z1656" s="47" t="str">
        <f t="shared" si="12"/>
        <v/>
      </c>
    </row>
    <row r="1657" ht="15.75" customHeight="1">
      <c r="B1657" s="52">
        <f>IF(DATA!B1657="","",DATA!B1657)</f>
        <v>80150110</v>
      </c>
      <c r="C1657" s="52">
        <f t="array" ref="C1657">IF(B1657="","",IFERROR(XLOOKUP(B1657,DATA!$B$4:$B$2103,DATA!$D$4:$D$2103,"",0,1),""))</f>
        <v>2468</v>
      </c>
      <c r="D1657" s="52" t="str">
        <f t="array" ref="D1657">IF(B1657="","",IFERROR(XLOOKUP(B1657,DATA!$B$4:$B$2103,DATA!$C$4:$C$2103,"",0,1),""))</f>
        <v>TORNILLO HEXAGONAL 8,8 M6*8 CON ARANDELA</v>
      </c>
      <c r="E1657" s="52">
        <f t="array" ref="E1657">IF(B1657="","",IFERROR(XLOOKUP(B1657,DATA!$B$4:$B$2103,DATA!$W$4:$W$2103,"",0,1),""))</f>
        <v>900449648</v>
      </c>
      <c r="F1657" s="52" t="str">
        <f t="array" ref="F1657">IF(B1657="","",IFERROR(XLOOKUP(E1657,PROVEEDORES!$A$2:$A$200,PROVEEDORES!$B$2:$B$200,"NO ENCONTRADO",0,1),""))</f>
        <v>SUMILOGISTICA S.A.S.</v>
      </c>
      <c r="G1657" s="52" t="str">
        <f t="array" ref="G1657">IF(B1657="","",IFERROR(XLOOKUP(B1657,DATA!$B$4:$B$2103,DATA!$L$4:$L$2103,"",0,1),""))</f>
        <v>UND</v>
      </c>
      <c r="H1657" s="52">
        <f t="array" ref="H1657">IF(B1657="","",IFERROR(XLOOKUP(B1657,DATA!$B$4:$B$2103,DATA!$E$4:$E$2103,0,0,1),0))</f>
        <v>174</v>
      </c>
      <c r="I1657" s="53">
        <f t="array" ref="I1657">IF(B1657="","",IFERROR(XLOOKUP(B1657,DATA!$B$4:$B$2103,DATA!$F$4:$F$2103,0,0,1),0))</f>
        <v>256.8417</v>
      </c>
      <c r="J1657" s="53">
        <f t="shared" si="1"/>
        <v>44690.4558</v>
      </c>
      <c r="K1657" s="52">
        <f t="array" ref="K1657">IF(B1657="","",IFERROR(XLOOKUP(B1657,DATA!$B$4:$B$2103,DATA!$N$4:$N$2103,0,0,1),0))</f>
        <v>2479</v>
      </c>
      <c r="L1657" s="86">
        <f t="shared" si="2"/>
        <v>6.791780822</v>
      </c>
      <c r="M1657" s="52">
        <f t="array" ref="M1657">IF(B1657="","",IFERROR(XLOOKUP(B1657,DATA!$B$4:$B$2103,DATA!$P$4:$P$2103,0,0,1),0))</f>
        <v>0</v>
      </c>
      <c r="N1657" s="52">
        <f t="shared" si="3"/>
        <v>24</v>
      </c>
      <c r="O1657" s="52">
        <f t="shared" si="4"/>
        <v>72</v>
      </c>
      <c r="P1657" s="52">
        <f t="shared" si="5"/>
        <v>26</v>
      </c>
      <c r="Q1657" s="52" t="str">
        <f t="shared" si="6"/>
        <v>OPTIMO</v>
      </c>
      <c r="R1657" s="52" t="str">
        <f t="shared" si="7"/>
        <v>NIVEL OPTIMO</v>
      </c>
      <c r="S1657" s="52">
        <f t="shared" si="8"/>
        <v>0</v>
      </c>
      <c r="T1657" s="53">
        <f t="shared" si="9"/>
        <v>0</v>
      </c>
      <c r="U1657" s="52" t="str">
        <f t="array" ref="U1657">IF(B1657="","",IFERROR(XLOOKUP(B1657,DATA!$B$4:$B$2103,DATA!$M$4:$M$2103,"",0,1),""))</f>
        <v>B</v>
      </c>
      <c r="V1657" s="52" t="str">
        <f t="array" ref="V1657">IF(B1657="","",IFERROR(XLOOKUP(B1657,DATA!$B$4:$B$2103,DATA!$X$4:$X$2103,"",0,1),""))</f>
        <v>SU01D0202</v>
      </c>
      <c r="W1657" s="52" t="str">
        <f t="array" ref="W1657">IF(B1657="","",IFERROR(XLOOKUP(B1657,DATA!$B$4:$B$2103,DATA!$H$4:$H$2103,"",0,1),""))</f>
        <v>ELECTRICIDAD</v>
      </c>
      <c r="X1657" s="52" t="str">
        <f t="shared" si="10"/>
        <v>3-MEDIA</v>
      </c>
      <c r="Y1657" s="87" t="str">
        <f t="shared" si="11"/>
        <v/>
      </c>
      <c r="Z1657" s="52" t="str">
        <f t="shared" si="12"/>
        <v/>
      </c>
    </row>
    <row r="1658" ht="15.75" customHeight="1">
      <c r="B1658" s="47">
        <f>IF(DATA!B1658="","",DATA!B1658)</f>
        <v>80150111</v>
      </c>
      <c r="C1658" s="47">
        <f t="array" ref="C1658">IF(B1658="","",IFERROR(XLOOKUP(B1658,DATA!$B$4:$B$2103,DATA!$D$4:$D$2103,"",0,1),""))</f>
        <v>0.248</v>
      </c>
      <c r="D1658" s="47" t="str">
        <f t="array" ref="D1658">IF(B1658="","",IFERROR(XLOOKUP(B1658,DATA!$B$4:$B$2103,DATA!$C$4:$C$2103,"",0,1),""))</f>
        <v>TORNILLO CABEZA GARBANZO M12*1 1/2"</v>
      </c>
      <c r="E1658" s="47">
        <f t="array" ref="E1658">IF(B1658="","",IFERROR(XLOOKUP(B1658,DATA!$B$4:$B$2103,DATA!$W$4:$W$2103,"",0,1),""))</f>
        <v>900449648</v>
      </c>
      <c r="F1658" s="47" t="str">
        <f t="array" ref="F1658">IF(B1658="","",IFERROR(XLOOKUP(E1658,PROVEEDORES!$A$2:$A$200,PROVEEDORES!$B$2:$B$200,"NO ENCONTRADO",0,1),""))</f>
        <v>SUMILOGISTICA S.A.S.</v>
      </c>
      <c r="G1658" s="47" t="str">
        <f t="array" ref="G1658">IF(B1658="","",IFERROR(XLOOKUP(B1658,DATA!$B$4:$B$2103,DATA!$L$4:$L$2103,"",0,1),""))</f>
        <v>UND</v>
      </c>
      <c r="H1658" s="47">
        <f t="array" ref="H1658">IF(B1658="","",IFERROR(XLOOKUP(B1658,DATA!$B$4:$B$2103,DATA!$E$4:$E$2103,0,0,1),0))</f>
        <v>388</v>
      </c>
      <c r="I1658" s="48">
        <f t="array" ref="I1658">IF(B1658="","",IFERROR(XLOOKUP(B1658,DATA!$B$4:$B$2103,DATA!$F$4:$F$2103,0,0,1),0))</f>
        <v>174.93</v>
      </c>
      <c r="J1658" s="48">
        <f t="shared" si="1"/>
        <v>67872.84</v>
      </c>
      <c r="K1658" s="47">
        <f t="array" ref="K1658">IF(B1658="","",IFERROR(XLOOKUP(B1658,DATA!$B$4:$B$2103,DATA!$N$4:$N$2103,0,0,1),0))</f>
        <v>5747</v>
      </c>
      <c r="L1658" s="85">
        <f t="shared" si="2"/>
        <v>15.74520548</v>
      </c>
      <c r="M1658" s="47">
        <f t="array" ref="M1658">IF(B1658="","",IFERROR(XLOOKUP(B1658,DATA!$B$4:$B$2103,DATA!$P$4:$P$2103,0,0,1),0))</f>
        <v>0</v>
      </c>
      <c r="N1658" s="47">
        <f t="shared" si="3"/>
        <v>55</v>
      </c>
      <c r="O1658" s="47">
        <f t="shared" si="4"/>
        <v>165</v>
      </c>
      <c r="P1658" s="47">
        <f t="shared" si="5"/>
        <v>25</v>
      </c>
      <c r="Q1658" s="47" t="str">
        <f t="shared" si="6"/>
        <v>OPTIMO</v>
      </c>
      <c r="R1658" s="47" t="str">
        <f t="shared" si="7"/>
        <v>NIVEL OPTIMO</v>
      </c>
      <c r="S1658" s="47">
        <f t="shared" si="8"/>
        <v>0</v>
      </c>
      <c r="T1658" s="48">
        <f t="shared" si="9"/>
        <v>0</v>
      </c>
      <c r="U1658" s="47" t="str">
        <f t="array" ref="U1658">IF(B1658="","",IFERROR(XLOOKUP(B1658,DATA!$B$4:$B$2103,DATA!$M$4:$M$2103,"",0,1),""))</f>
        <v>A</v>
      </c>
      <c r="V1658" s="47" t="str">
        <f t="array" ref="V1658">IF(B1658="","",IFERROR(XLOOKUP(B1658,DATA!$B$4:$B$2103,DATA!$X$4:$X$2103,"",0,1),""))</f>
        <v>SU01E0202</v>
      </c>
      <c r="W1658" s="47" t="str">
        <f t="array" ref="W1658">IF(B1658="","",IFERROR(XLOOKUP(B1658,DATA!$B$4:$B$2103,DATA!$H$4:$H$2103,"",0,1),""))</f>
        <v>CARROCERIA</v>
      </c>
      <c r="X1658" s="47" t="str">
        <f t="shared" si="10"/>
        <v>2-ALTA</v>
      </c>
      <c r="Y1658" s="65" t="str">
        <f t="shared" si="11"/>
        <v/>
      </c>
      <c r="Z1658" s="47" t="str">
        <f t="shared" si="12"/>
        <v/>
      </c>
    </row>
    <row r="1659" ht="15.75" customHeight="1">
      <c r="B1659" s="52">
        <f>IF(DATA!B1659="","",DATA!B1659)</f>
        <v>80150112</v>
      </c>
      <c r="C1659" s="52">
        <f t="array" ref="C1659">IF(B1659="","",IFERROR(XLOOKUP(B1659,DATA!$B$4:$B$2103,DATA!$D$4:$D$2103,"",0,1),""))</f>
        <v>2471</v>
      </c>
      <c r="D1659" s="52" t="str">
        <f t="array" ref="D1659">IF(B1659="","",IFERROR(XLOOKUP(B1659,DATA!$B$4:$B$2103,DATA!$C$4:$C$2103,"",0,1),""))</f>
        <v>TORNILLO CABEZA TOR M14*1 1/2"</v>
      </c>
      <c r="E1659" s="52">
        <f t="array" ref="E1659">IF(B1659="","",IFERROR(XLOOKUP(B1659,DATA!$B$4:$B$2103,DATA!$W$4:$W$2103,"",0,1),""))</f>
        <v>900449648</v>
      </c>
      <c r="F1659" s="52" t="str">
        <f t="array" ref="F1659">IF(B1659="","",IFERROR(XLOOKUP(E1659,PROVEEDORES!$A$2:$A$200,PROVEEDORES!$B$2:$B$200,"NO ENCONTRADO",0,1),""))</f>
        <v>SUMILOGISTICA S.A.S.</v>
      </c>
      <c r="G1659" s="52" t="str">
        <f t="array" ref="G1659">IF(B1659="","",IFERROR(XLOOKUP(B1659,DATA!$B$4:$B$2103,DATA!$L$4:$L$2103,"",0,1),""))</f>
        <v>UND</v>
      </c>
      <c r="H1659" s="52">
        <f t="array" ref="H1659">IF(B1659="","",IFERROR(XLOOKUP(B1659,DATA!$B$4:$B$2103,DATA!$E$4:$E$2103,0,0,1),0))</f>
        <v>0</v>
      </c>
      <c r="I1659" s="53">
        <f t="array" ref="I1659">IF(B1659="","",IFERROR(XLOOKUP(B1659,DATA!$B$4:$B$2103,DATA!$F$4:$F$2103,0,0,1),0))</f>
        <v>0</v>
      </c>
      <c r="J1659" s="53">
        <f t="shared" si="1"/>
        <v>0</v>
      </c>
      <c r="K1659" s="52">
        <f t="array" ref="K1659">IF(B1659="","",IFERROR(XLOOKUP(B1659,DATA!$B$4:$B$2103,DATA!$N$4:$N$2103,0,0,1),0))</f>
        <v>3</v>
      </c>
      <c r="L1659" s="86">
        <f t="shared" si="2"/>
        <v>0.008219178082</v>
      </c>
      <c r="M1659" s="52">
        <f t="array" ref="M1659">IF(B1659="","",IFERROR(XLOOKUP(B1659,DATA!$B$4:$B$2103,DATA!$P$4:$P$2103,0,0,1),0))</f>
        <v>0</v>
      </c>
      <c r="N1659" s="52">
        <f t="shared" si="3"/>
        <v>0</v>
      </c>
      <c r="O1659" s="52">
        <f t="shared" si="4"/>
        <v>0</v>
      </c>
      <c r="P1659" s="52">
        <f t="shared" si="5"/>
        <v>0</v>
      </c>
      <c r="Q1659" s="52" t="str">
        <f t="shared" si="6"/>
        <v>CRITICO</v>
      </c>
      <c r="R1659" s="52" t="str">
        <f t="shared" si="7"/>
        <v>PEDIR INMEDIATAMENTE</v>
      </c>
      <c r="S1659" s="52">
        <f t="shared" si="8"/>
        <v>0</v>
      </c>
      <c r="T1659" s="53">
        <f t="shared" si="9"/>
        <v>0</v>
      </c>
      <c r="U1659" s="52" t="str">
        <f t="array" ref="U1659">IF(B1659="","",IFERROR(XLOOKUP(B1659,DATA!$B$4:$B$2103,DATA!$M$4:$M$2103,"",0,1),""))</f>
        <v>B</v>
      </c>
      <c r="V1659" s="52" t="str">
        <f t="array" ref="V1659">IF(B1659="","",IFERROR(XLOOKUP(B1659,DATA!$B$4:$B$2103,DATA!$X$4:$X$2103,"",0,1),""))</f>
        <v>A1</v>
      </c>
      <c r="W1659" s="52" t="str">
        <f t="array" ref="W1659">IF(B1659="","",IFERROR(XLOOKUP(B1659,DATA!$B$4:$B$2103,DATA!$H$4:$H$2103,"",0,1),""))</f>
        <v>CARROCERIA</v>
      </c>
      <c r="X1659" s="52" t="str">
        <f t="shared" si="10"/>
        <v>3-MEDIA</v>
      </c>
      <c r="Y1659" s="87">
        <f t="shared" si="11"/>
        <v>3.01659</v>
      </c>
      <c r="Z1659" s="52">
        <f t="shared" si="12"/>
        <v>80150112</v>
      </c>
    </row>
    <row r="1660" ht="15.75" customHeight="1">
      <c r="B1660" s="47">
        <f>IF(DATA!B1660="","",DATA!B1660)</f>
        <v>80150113</v>
      </c>
      <c r="C1660" s="47">
        <f t="array" ref="C1660">IF(B1660="","",IFERROR(XLOOKUP(B1660,DATA!$B$4:$B$2103,DATA!$D$4:$D$2103,"",0,1),""))</f>
        <v>2472</v>
      </c>
      <c r="D1660" s="47" t="str">
        <f t="array" ref="D1660">IF(B1660="","",IFERROR(XLOOKUP(B1660,DATA!$B$4:$B$2103,DATA!$C$4:$C$2103,"",0,1),""))</f>
        <v>RIBITE GRIS (PIN) 5/16*1"</v>
      </c>
      <c r="E1660" s="47">
        <f t="array" ref="E1660">IF(B1660="","",IFERROR(XLOOKUP(B1660,DATA!$B$4:$B$2103,DATA!$W$4:$W$2103,"",0,1),""))</f>
        <v>900449648</v>
      </c>
      <c r="F1660" s="47" t="str">
        <f t="array" ref="F1660">IF(B1660="","",IFERROR(XLOOKUP(E1660,PROVEEDORES!$A$2:$A$200,PROVEEDORES!$B$2:$B$200,"NO ENCONTRADO",0,1),""))</f>
        <v>SUMILOGISTICA S.A.S.</v>
      </c>
      <c r="G1660" s="47" t="str">
        <f t="array" ref="G1660">IF(B1660="","",IFERROR(XLOOKUP(B1660,DATA!$B$4:$B$2103,DATA!$L$4:$L$2103,"",0,1),""))</f>
        <v>UND</v>
      </c>
      <c r="H1660" s="47">
        <f t="array" ref="H1660">IF(B1660="","",IFERROR(XLOOKUP(B1660,DATA!$B$4:$B$2103,DATA!$E$4:$E$2103,0,0,1),0))</f>
        <v>95</v>
      </c>
      <c r="I1660" s="48">
        <f t="array" ref="I1660">IF(B1660="","",IFERROR(XLOOKUP(B1660,DATA!$B$4:$B$2103,DATA!$F$4:$F$2103,0,0,1),0))</f>
        <v>349.86</v>
      </c>
      <c r="J1660" s="48">
        <f t="shared" si="1"/>
        <v>33236.7</v>
      </c>
      <c r="K1660" s="47">
        <f t="array" ref="K1660">IF(B1660="","",IFERROR(XLOOKUP(B1660,DATA!$B$4:$B$2103,DATA!$N$4:$N$2103,0,0,1),0))</f>
        <v>4259</v>
      </c>
      <c r="L1660" s="85">
        <f t="shared" si="2"/>
        <v>11.66849315</v>
      </c>
      <c r="M1660" s="47">
        <f t="array" ref="M1660">IF(B1660="","",IFERROR(XLOOKUP(B1660,DATA!$B$4:$B$2103,DATA!$P$4:$P$2103,0,0,1),0))</f>
        <v>0</v>
      </c>
      <c r="N1660" s="47">
        <f t="shared" si="3"/>
        <v>41</v>
      </c>
      <c r="O1660" s="47">
        <f t="shared" si="4"/>
        <v>123</v>
      </c>
      <c r="P1660" s="47">
        <f t="shared" si="5"/>
        <v>8</v>
      </c>
      <c r="Q1660" s="47" t="str">
        <f t="shared" si="6"/>
        <v>REORDEN INMEDIATO</v>
      </c>
      <c r="R1660" s="47" t="str">
        <f t="shared" si="7"/>
        <v>GENERAR OC EN 24H</v>
      </c>
      <c r="S1660" s="47">
        <f t="shared" si="8"/>
        <v>28</v>
      </c>
      <c r="T1660" s="48">
        <f t="shared" si="9"/>
        <v>9796.08</v>
      </c>
      <c r="U1660" s="47" t="str">
        <f t="array" ref="U1660">IF(B1660="","",IFERROR(XLOOKUP(B1660,DATA!$B$4:$B$2103,DATA!$M$4:$M$2103,"",0,1),""))</f>
        <v>A</v>
      </c>
      <c r="V1660" s="47" t="str">
        <f t="array" ref="V1660">IF(B1660="","",IFERROR(XLOOKUP(B1660,DATA!$B$4:$B$2103,DATA!$X$4:$X$2103,"",0,1),""))</f>
        <v>SU01E0202</v>
      </c>
      <c r="W1660" s="47" t="str">
        <f t="array" ref="W1660">IF(B1660="","",IFERROR(XLOOKUP(B1660,DATA!$B$4:$B$2103,DATA!$H$4:$H$2103,"",0,1),""))</f>
        <v>CARROCERIA</v>
      </c>
      <c r="X1660" s="47" t="str">
        <f t="shared" si="10"/>
        <v>2-ALTA</v>
      </c>
      <c r="Y1660" s="65" t="str">
        <f t="shared" si="11"/>
        <v/>
      </c>
      <c r="Z1660" s="47" t="str">
        <f t="shared" si="12"/>
        <v/>
      </c>
    </row>
    <row r="1661" ht="15.75" customHeight="1">
      <c r="B1661" s="52">
        <f>IF(DATA!B1661="","",DATA!B1661)</f>
        <v>80150114</v>
      </c>
      <c r="C1661" s="52">
        <f t="array" ref="C1661">IF(B1661="","",IFERROR(XLOOKUP(B1661,DATA!$B$4:$B$2103,DATA!$D$4:$D$2103,"",0,1),""))</f>
        <v>2473</v>
      </c>
      <c r="D1661" s="52" t="str">
        <f t="array" ref="D1661">IF(B1661="","",IFERROR(XLOOKUP(B1661,DATA!$B$4:$B$2103,DATA!$C$4:$C$2103,"",0,1),""))</f>
        <v>TORNILLO ARANDELADO AUTOPERFORANTE M8*1 1/2"</v>
      </c>
      <c r="E1661" s="52">
        <f t="array" ref="E1661">IF(B1661="","",IFERROR(XLOOKUP(B1661,DATA!$B$4:$B$2103,DATA!$W$4:$W$2103,"",0,1),""))</f>
        <v>900449648</v>
      </c>
      <c r="F1661" s="52" t="str">
        <f t="array" ref="F1661">IF(B1661="","",IFERROR(XLOOKUP(E1661,PROVEEDORES!$A$2:$A$200,PROVEEDORES!$B$2:$B$200,"NO ENCONTRADO",0,1),""))</f>
        <v>SUMILOGISTICA S.A.S.</v>
      </c>
      <c r="G1661" s="52" t="str">
        <f t="array" ref="G1661">IF(B1661="","",IFERROR(XLOOKUP(B1661,DATA!$B$4:$B$2103,DATA!$L$4:$L$2103,"",0,1),""))</f>
        <v>UND</v>
      </c>
      <c r="H1661" s="52">
        <f t="array" ref="H1661">IF(B1661="","",IFERROR(XLOOKUP(B1661,DATA!$B$4:$B$2103,DATA!$E$4:$E$2103,0,0,1),0))</f>
        <v>2506</v>
      </c>
      <c r="I1661" s="53">
        <f t="array" ref="I1661">IF(B1661="","",IFERROR(XLOOKUP(B1661,DATA!$B$4:$B$2103,DATA!$F$4:$F$2103,0,0,1),0))</f>
        <v>96.38984</v>
      </c>
      <c r="J1661" s="53">
        <f t="shared" si="1"/>
        <v>241552.939</v>
      </c>
      <c r="K1661" s="52">
        <f t="array" ref="K1661">IF(B1661="","",IFERROR(XLOOKUP(B1661,DATA!$B$4:$B$2103,DATA!$N$4:$N$2103,0,0,1),0))</f>
        <v>61348</v>
      </c>
      <c r="L1661" s="86">
        <f t="shared" si="2"/>
        <v>168.0767123</v>
      </c>
      <c r="M1661" s="52">
        <f t="array" ref="M1661">IF(B1661="","",IFERROR(XLOOKUP(B1661,DATA!$B$4:$B$2103,DATA!$P$4:$P$2103,0,0,1),0))</f>
        <v>0</v>
      </c>
      <c r="N1661" s="52">
        <f t="shared" si="3"/>
        <v>588</v>
      </c>
      <c r="O1661" s="52">
        <f t="shared" si="4"/>
        <v>1765</v>
      </c>
      <c r="P1661" s="52">
        <f t="shared" si="5"/>
        <v>15</v>
      </c>
      <c r="Q1661" s="52" t="str">
        <f t="shared" si="6"/>
        <v>PRECAUCION</v>
      </c>
      <c r="R1661" s="52" t="str">
        <f t="shared" si="7"/>
        <v>MONITOREAR 48H</v>
      </c>
      <c r="S1661" s="52">
        <f t="shared" si="8"/>
        <v>0</v>
      </c>
      <c r="T1661" s="53">
        <f t="shared" si="9"/>
        <v>0</v>
      </c>
      <c r="U1661" s="52" t="str">
        <f t="array" ref="U1661">IF(B1661="","",IFERROR(XLOOKUP(B1661,DATA!$B$4:$B$2103,DATA!$M$4:$M$2103,"",0,1),""))</f>
        <v>A</v>
      </c>
      <c r="V1661" s="52" t="str">
        <f t="array" ref="V1661">IF(B1661="","",IFERROR(XLOOKUP(B1661,DATA!$B$4:$B$2103,DATA!$X$4:$X$2103,"",0,1),""))</f>
        <v>SU01D0202</v>
      </c>
      <c r="W1661" s="52" t="str">
        <f t="array" ref="W1661">IF(B1661="","",IFERROR(XLOOKUP(B1661,DATA!$B$4:$B$2103,DATA!$H$4:$H$2103,"",0,1),""))</f>
        <v>CARROCERIA</v>
      </c>
      <c r="X1661" s="52" t="str">
        <f t="shared" si="10"/>
        <v>2-ALTA</v>
      </c>
      <c r="Y1661" s="87" t="str">
        <f t="shared" si="11"/>
        <v/>
      </c>
      <c r="Z1661" s="52" t="str">
        <f t="shared" si="12"/>
        <v/>
      </c>
    </row>
    <row r="1662" ht="15.75" customHeight="1">
      <c r="B1662" s="47">
        <f>IF(DATA!B1662="","",DATA!B1662)</f>
        <v>80150115</v>
      </c>
      <c r="C1662" s="47">
        <f t="array" ref="C1662">IF(B1662="","",IFERROR(XLOOKUP(B1662,DATA!$B$4:$B$2103,DATA!$D$4:$D$2103,"",0,1),""))</f>
        <v>2474</v>
      </c>
      <c r="D1662" s="47" t="str">
        <f t="array" ref="D1662">IF(B1662="","",IFERROR(XLOOKUP(B1662,DATA!$B$4:$B$2103,DATA!$C$4:$C$2103,"",0,1),""))</f>
        <v>TORNILLO CABEZA GARBANZO M10*2"</v>
      </c>
      <c r="E1662" s="47">
        <f t="array" ref="E1662">IF(B1662="","",IFERROR(XLOOKUP(B1662,DATA!$B$4:$B$2103,DATA!$W$4:$W$2103,"",0,1),""))</f>
        <v>900449648</v>
      </c>
      <c r="F1662" s="47" t="str">
        <f t="array" ref="F1662">IF(B1662="","",IFERROR(XLOOKUP(E1662,PROVEEDORES!$A$2:$A$200,PROVEEDORES!$B$2:$B$200,"NO ENCONTRADO",0,1),""))</f>
        <v>SUMILOGISTICA S.A.S.</v>
      </c>
      <c r="G1662" s="47" t="str">
        <f t="array" ref="G1662">IF(B1662="","",IFERROR(XLOOKUP(B1662,DATA!$B$4:$B$2103,DATA!$L$4:$L$2103,"",0,1),""))</f>
        <v>UND</v>
      </c>
      <c r="H1662" s="47">
        <f t="array" ref="H1662">IF(B1662="","",IFERROR(XLOOKUP(B1662,DATA!$B$4:$B$2103,DATA!$E$4:$E$2103,0,0,1),0))</f>
        <v>900</v>
      </c>
      <c r="I1662" s="48">
        <f t="array" ref="I1662">IF(B1662="","",IFERROR(XLOOKUP(B1662,DATA!$B$4:$B$2103,DATA!$F$4:$F$2103,0,0,1),0))</f>
        <v>113.0477</v>
      </c>
      <c r="J1662" s="48">
        <f t="shared" si="1"/>
        <v>101742.93</v>
      </c>
      <c r="K1662" s="47">
        <f t="array" ref="K1662">IF(B1662="","",IFERROR(XLOOKUP(B1662,DATA!$B$4:$B$2103,DATA!$N$4:$N$2103,0,0,1),0))</f>
        <v>16405</v>
      </c>
      <c r="L1662" s="85">
        <f t="shared" si="2"/>
        <v>44.94520548</v>
      </c>
      <c r="M1662" s="47">
        <f t="array" ref="M1662">IF(B1662="","",IFERROR(XLOOKUP(B1662,DATA!$B$4:$B$2103,DATA!$P$4:$P$2103,0,0,1),0))</f>
        <v>0</v>
      </c>
      <c r="N1662" s="47">
        <f t="shared" si="3"/>
        <v>157</v>
      </c>
      <c r="O1662" s="47">
        <f t="shared" si="4"/>
        <v>472</v>
      </c>
      <c r="P1662" s="47">
        <f t="shared" si="5"/>
        <v>20</v>
      </c>
      <c r="Q1662" s="47" t="str">
        <f t="shared" si="6"/>
        <v>PRECAUCION</v>
      </c>
      <c r="R1662" s="47" t="str">
        <f t="shared" si="7"/>
        <v>MONITOREAR 48H</v>
      </c>
      <c r="S1662" s="47">
        <f t="shared" si="8"/>
        <v>0</v>
      </c>
      <c r="T1662" s="48">
        <f t="shared" si="9"/>
        <v>0</v>
      </c>
      <c r="U1662" s="47" t="str">
        <f t="array" ref="U1662">IF(B1662="","",IFERROR(XLOOKUP(B1662,DATA!$B$4:$B$2103,DATA!$M$4:$M$2103,"",0,1),""))</f>
        <v>A</v>
      </c>
      <c r="V1662" s="47" t="str">
        <f t="array" ref="V1662">IF(B1662="","",IFERROR(XLOOKUP(B1662,DATA!$B$4:$B$2103,DATA!$X$4:$X$2103,"",0,1),""))</f>
        <v>SU01D0202</v>
      </c>
      <c r="W1662" s="47" t="str">
        <f t="array" ref="W1662">IF(B1662="","",IFERROR(XLOOKUP(B1662,DATA!$B$4:$B$2103,DATA!$H$4:$H$2103,"",0,1),""))</f>
        <v>CARROCERIA</v>
      </c>
      <c r="X1662" s="47" t="str">
        <f t="shared" si="10"/>
        <v>2-ALTA</v>
      </c>
      <c r="Y1662" s="65" t="str">
        <f t="shared" si="11"/>
        <v/>
      </c>
      <c r="Z1662" s="47" t="str">
        <f t="shared" si="12"/>
        <v/>
      </c>
    </row>
    <row r="1663" ht="15.75" customHeight="1">
      <c r="B1663" s="52">
        <f>IF(DATA!B1663="","",DATA!B1663)</f>
        <v>80150116</v>
      </c>
      <c r="C1663" s="52">
        <f t="array" ref="C1663">IF(B1663="","",IFERROR(XLOOKUP(B1663,DATA!$B$4:$B$2103,DATA!$D$4:$D$2103,"",0,1),""))</f>
        <v>2475</v>
      </c>
      <c r="D1663" s="52" t="str">
        <f t="array" ref="D1663">IF(B1663="","",IFERROR(XLOOKUP(B1663,DATA!$B$4:$B$2103,DATA!$C$4:$C$2103,"",0,1),""))</f>
        <v>TORNILLO AUTOPERFORANTE M12*1 1/2"</v>
      </c>
      <c r="E1663" s="52">
        <f t="array" ref="E1663">IF(B1663="","",IFERROR(XLOOKUP(B1663,DATA!$B$4:$B$2103,DATA!$W$4:$W$2103,"",0,1),""))</f>
        <v>900449648</v>
      </c>
      <c r="F1663" s="52" t="str">
        <f t="array" ref="F1663">IF(B1663="","",IFERROR(XLOOKUP(E1663,PROVEEDORES!$A$2:$A$200,PROVEEDORES!$B$2:$B$200,"NO ENCONTRADO",0,1),""))</f>
        <v>SUMILOGISTICA S.A.S.</v>
      </c>
      <c r="G1663" s="52" t="str">
        <f t="array" ref="G1663">IF(B1663="","",IFERROR(XLOOKUP(B1663,DATA!$B$4:$B$2103,DATA!$L$4:$L$2103,"",0,1),""))</f>
        <v>UND</v>
      </c>
      <c r="H1663" s="52">
        <f t="array" ref="H1663">IF(B1663="","",IFERROR(XLOOKUP(B1663,DATA!$B$4:$B$2103,DATA!$E$4:$E$2103,0,0,1),0))</f>
        <v>121</v>
      </c>
      <c r="I1663" s="53">
        <f t="array" ref="I1663">IF(B1663="","",IFERROR(XLOOKUP(B1663,DATA!$B$4:$B$2103,DATA!$F$4:$F$2103,0,0,1),0))</f>
        <v>190.4</v>
      </c>
      <c r="J1663" s="53">
        <f t="shared" si="1"/>
        <v>23038.4</v>
      </c>
      <c r="K1663" s="52">
        <f t="array" ref="K1663">IF(B1663="","",IFERROR(XLOOKUP(B1663,DATA!$B$4:$B$2103,DATA!$N$4:$N$2103,0,0,1),0))</f>
        <v>376</v>
      </c>
      <c r="L1663" s="86">
        <f t="shared" si="2"/>
        <v>1.030136986</v>
      </c>
      <c r="M1663" s="52">
        <f t="array" ref="M1663">IF(B1663="","",IFERROR(XLOOKUP(B1663,DATA!$B$4:$B$2103,DATA!$P$4:$P$2103,0,0,1),0))</f>
        <v>0</v>
      </c>
      <c r="N1663" s="52">
        <f t="shared" si="3"/>
        <v>4</v>
      </c>
      <c r="O1663" s="52">
        <f t="shared" si="4"/>
        <v>11</v>
      </c>
      <c r="P1663" s="52">
        <f t="shared" si="5"/>
        <v>117</v>
      </c>
      <c r="Q1663" s="52" t="str">
        <f t="shared" si="6"/>
        <v>OPTIMO</v>
      </c>
      <c r="R1663" s="52" t="str">
        <f t="shared" si="7"/>
        <v>NIVEL OPTIMO</v>
      </c>
      <c r="S1663" s="52">
        <f t="shared" si="8"/>
        <v>0</v>
      </c>
      <c r="T1663" s="53">
        <f t="shared" si="9"/>
        <v>0</v>
      </c>
      <c r="U1663" s="52" t="str">
        <f t="array" ref="U1663">IF(B1663="","",IFERROR(XLOOKUP(B1663,DATA!$B$4:$B$2103,DATA!$M$4:$M$2103,"",0,1),""))</f>
        <v>A</v>
      </c>
      <c r="V1663" s="52" t="str">
        <f t="array" ref="V1663">IF(B1663="","",IFERROR(XLOOKUP(B1663,DATA!$B$4:$B$2103,DATA!$X$4:$X$2103,"",0,1),""))</f>
        <v>SU01D0202</v>
      </c>
      <c r="W1663" s="52" t="str">
        <f t="array" ref="W1663">IF(B1663="","",IFERROR(XLOOKUP(B1663,DATA!$B$4:$B$2103,DATA!$H$4:$H$2103,"",0,1),""))</f>
        <v>CARROCERIA</v>
      </c>
      <c r="X1663" s="52" t="str">
        <f t="shared" si="10"/>
        <v>2-ALTA</v>
      </c>
      <c r="Y1663" s="87" t="str">
        <f t="shared" si="11"/>
        <v/>
      </c>
      <c r="Z1663" s="52" t="str">
        <f t="shared" si="12"/>
        <v/>
      </c>
    </row>
    <row r="1664" ht="15.75" customHeight="1">
      <c r="B1664" s="47">
        <f>IF(DATA!B1664="","",DATA!B1664)</f>
        <v>80150117</v>
      </c>
      <c r="C1664" s="47">
        <f t="array" ref="C1664">IF(B1664="","",IFERROR(XLOOKUP(B1664,DATA!$B$4:$B$2103,DATA!$D$4:$D$2103,"",0,1),""))</f>
        <v>2476</v>
      </c>
      <c r="D1664" s="47" t="str">
        <f t="array" ref="D1664">IF(B1664="","",IFERROR(XLOOKUP(B1664,DATA!$B$4:$B$2103,DATA!$C$4:$C$2103,"",0,1),""))</f>
        <v>TORNILLO AVELLANADO M12*1/2"</v>
      </c>
      <c r="E1664" s="47">
        <f t="array" ref="E1664">IF(B1664="","",IFERROR(XLOOKUP(B1664,DATA!$B$4:$B$2103,DATA!$W$4:$W$2103,"",0,1),""))</f>
        <v>900449648</v>
      </c>
      <c r="F1664" s="47" t="str">
        <f t="array" ref="F1664">IF(B1664="","",IFERROR(XLOOKUP(E1664,PROVEEDORES!$A$2:$A$200,PROVEEDORES!$B$2:$B$200,"NO ENCONTRADO",0,1),""))</f>
        <v>SUMILOGISTICA S.A.S.</v>
      </c>
      <c r="G1664" s="47" t="str">
        <f t="array" ref="G1664">IF(B1664="","",IFERROR(XLOOKUP(B1664,DATA!$B$4:$B$2103,DATA!$L$4:$L$2103,"",0,1),""))</f>
        <v>UND</v>
      </c>
      <c r="H1664" s="47">
        <f t="array" ref="H1664">IF(B1664="","",IFERROR(XLOOKUP(B1664,DATA!$B$4:$B$2103,DATA!$E$4:$E$2103,0,0,1),0))</f>
        <v>123</v>
      </c>
      <c r="I1664" s="48">
        <f t="array" ref="I1664">IF(B1664="","",IFERROR(XLOOKUP(B1664,DATA!$B$4:$B$2103,DATA!$F$4:$F$2103,0,0,1),0))</f>
        <v>112.598</v>
      </c>
      <c r="J1664" s="48">
        <f t="shared" si="1"/>
        <v>13849.554</v>
      </c>
      <c r="K1664" s="47">
        <f t="array" ref="K1664">IF(B1664="","",IFERROR(XLOOKUP(B1664,DATA!$B$4:$B$2103,DATA!$N$4:$N$2103,0,0,1),0))</f>
        <v>314</v>
      </c>
      <c r="L1664" s="85">
        <f t="shared" si="2"/>
        <v>0.8602739726</v>
      </c>
      <c r="M1664" s="47">
        <f t="array" ref="M1664">IF(B1664="","",IFERROR(XLOOKUP(B1664,DATA!$B$4:$B$2103,DATA!$P$4:$P$2103,0,0,1),0))</f>
        <v>0</v>
      </c>
      <c r="N1664" s="47">
        <f t="shared" si="3"/>
        <v>3</v>
      </c>
      <c r="O1664" s="47">
        <f t="shared" si="4"/>
        <v>9</v>
      </c>
      <c r="P1664" s="47">
        <f t="shared" si="5"/>
        <v>143</v>
      </c>
      <c r="Q1664" s="47" t="str">
        <f t="shared" si="6"/>
        <v>OPTIMO</v>
      </c>
      <c r="R1664" s="47" t="str">
        <f t="shared" si="7"/>
        <v>NIVEL OPTIMO</v>
      </c>
      <c r="S1664" s="47">
        <f t="shared" si="8"/>
        <v>0</v>
      </c>
      <c r="T1664" s="48">
        <f t="shared" si="9"/>
        <v>0</v>
      </c>
      <c r="U1664" s="47" t="str">
        <f t="array" ref="U1664">IF(B1664="","",IFERROR(XLOOKUP(B1664,DATA!$B$4:$B$2103,DATA!$M$4:$M$2103,"",0,1),""))</f>
        <v>A</v>
      </c>
      <c r="V1664" s="47" t="str">
        <f t="array" ref="V1664">IF(B1664="","",IFERROR(XLOOKUP(B1664,DATA!$B$4:$B$2103,DATA!$X$4:$X$2103,"",0,1),""))</f>
        <v>SU01E0202</v>
      </c>
      <c r="W1664" s="47" t="str">
        <f t="array" ref="W1664">IF(B1664="","",IFERROR(XLOOKUP(B1664,DATA!$B$4:$B$2103,DATA!$H$4:$H$2103,"",0,1),""))</f>
        <v>CARROCERIA</v>
      </c>
      <c r="X1664" s="47" t="str">
        <f t="shared" si="10"/>
        <v>2-ALTA</v>
      </c>
      <c r="Y1664" s="65" t="str">
        <f t="shared" si="11"/>
        <v/>
      </c>
      <c r="Z1664" s="47" t="str">
        <f t="shared" si="12"/>
        <v/>
      </c>
    </row>
    <row r="1665" ht="15.75" customHeight="1">
      <c r="B1665" s="52">
        <f>IF(DATA!B1665="","",DATA!B1665)</f>
        <v>80150118</v>
      </c>
      <c r="C1665" s="52">
        <f t="array" ref="C1665">IF(B1665="","",IFERROR(XLOOKUP(B1665,DATA!$B$4:$B$2103,DATA!$D$4:$D$2103,"",0,1),""))</f>
        <v>2477</v>
      </c>
      <c r="D1665" s="52" t="str">
        <f t="array" ref="D1665">IF(B1665="","",IFERROR(XLOOKUP(B1665,DATA!$B$4:$B$2103,DATA!$C$4:$C$2103,"",0,1),""))</f>
        <v>TORNILLO AVELLANADO M14*1 1/2"</v>
      </c>
      <c r="E1665" s="52">
        <f t="array" ref="E1665">IF(B1665="","",IFERROR(XLOOKUP(B1665,DATA!$B$4:$B$2103,DATA!$W$4:$W$2103,"",0,1),""))</f>
        <v>900664298</v>
      </c>
      <c r="F1665" s="52" t="str">
        <f t="array" ref="F1665">IF(B1665="","",IFERROR(XLOOKUP(E1665,PROVEEDORES!$A$2:$A$200,PROVEEDORES!$B$2:$B$200,"NO ENCONTRADO",0,1),""))</f>
        <v>SOLUCIONES INTEGRALES PARA CARROCERIAS SOCIEDAD POR ACCIONES SIMPLIFICADA</v>
      </c>
      <c r="G1665" s="52" t="str">
        <f t="array" ref="G1665">IF(B1665="","",IFERROR(XLOOKUP(B1665,DATA!$B$4:$B$2103,DATA!$L$4:$L$2103,"",0,1),""))</f>
        <v>UND</v>
      </c>
      <c r="H1665" s="52">
        <f t="array" ref="H1665">IF(B1665="","",IFERROR(XLOOKUP(B1665,DATA!$B$4:$B$2103,DATA!$E$4:$E$2103,0,0,1),0))</f>
        <v>329</v>
      </c>
      <c r="I1665" s="53">
        <f t="array" ref="I1665">IF(B1665="","",IFERROR(XLOOKUP(B1665,DATA!$B$4:$B$2103,DATA!$F$4:$F$2103,0,0,1),0))</f>
        <v>149.1571</v>
      </c>
      <c r="J1665" s="53">
        <f t="shared" si="1"/>
        <v>49072.6859</v>
      </c>
      <c r="K1665" s="52">
        <f t="array" ref="K1665">IF(B1665="","",IFERROR(XLOOKUP(B1665,DATA!$B$4:$B$2103,DATA!$N$4:$N$2103,0,0,1),0))</f>
        <v>2329</v>
      </c>
      <c r="L1665" s="86">
        <f t="shared" si="2"/>
        <v>6.380821918</v>
      </c>
      <c r="M1665" s="52">
        <f t="array" ref="M1665">IF(B1665="","",IFERROR(XLOOKUP(B1665,DATA!$B$4:$B$2103,DATA!$P$4:$P$2103,0,0,1),0))</f>
        <v>0</v>
      </c>
      <c r="N1665" s="52">
        <f t="shared" si="3"/>
        <v>22</v>
      </c>
      <c r="O1665" s="52">
        <f t="shared" si="4"/>
        <v>67</v>
      </c>
      <c r="P1665" s="52">
        <f t="shared" si="5"/>
        <v>52</v>
      </c>
      <c r="Q1665" s="52" t="str">
        <f t="shared" si="6"/>
        <v>OPTIMO</v>
      </c>
      <c r="R1665" s="52" t="str">
        <f t="shared" si="7"/>
        <v>NIVEL OPTIMO</v>
      </c>
      <c r="S1665" s="52">
        <f t="shared" si="8"/>
        <v>0</v>
      </c>
      <c r="T1665" s="53">
        <f t="shared" si="9"/>
        <v>0</v>
      </c>
      <c r="U1665" s="52" t="str">
        <f t="array" ref="U1665">IF(B1665="","",IFERROR(XLOOKUP(B1665,DATA!$B$4:$B$2103,DATA!$M$4:$M$2103,"",0,1),""))</f>
        <v>A</v>
      </c>
      <c r="V1665" s="52" t="str">
        <f t="array" ref="V1665">IF(B1665="","",IFERROR(XLOOKUP(B1665,DATA!$B$4:$B$2103,DATA!$X$4:$X$2103,"",0,1),""))</f>
        <v>SU01D0202</v>
      </c>
      <c r="W1665" s="52" t="str">
        <f t="array" ref="W1665">IF(B1665="","",IFERROR(XLOOKUP(B1665,DATA!$B$4:$B$2103,DATA!$H$4:$H$2103,"",0,1),""))</f>
        <v>CARROCERIA</v>
      </c>
      <c r="X1665" s="52" t="str">
        <f t="shared" si="10"/>
        <v>2-ALTA</v>
      </c>
      <c r="Y1665" s="87" t="str">
        <f t="shared" si="11"/>
        <v/>
      </c>
      <c r="Z1665" s="52" t="str">
        <f t="shared" si="12"/>
        <v/>
      </c>
    </row>
    <row r="1666" ht="15.75" customHeight="1">
      <c r="B1666" s="47">
        <f>IF(DATA!B1666="","",DATA!B1666)</f>
        <v>80150119</v>
      </c>
      <c r="C1666" s="47">
        <f t="array" ref="C1666">IF(B1666="","",IFERROR(XLOOKUP(B1666,DATA!$B$4:$B$2103,DATA!$D$4:$D$2103,"",0,1),""))</f>
        <v>2478</v>
      </c>
      <c r="D1666" s="47" t="str">
        <f t="array" ref="D1666">IF(B1666="","",IFERROR(XLOOKUP(B1666,DATA!$B$4:$B$2103,DATA!$C$4:$C$2103,"",0,1),""))</f>
        <v>TORNILLO CABEZA DE GARBANZO M10*1"</v>
      </c>
      <c r="E1666" s="47">
        <f t="array" ref="E1666">IF(B1666="","",IFERROR(XLOOKUP(B1666,DATA!$B$4:$B$2103,DATA!$W$4:$W$2103,"",0,1),""))</f>
        <v>900449648</v>
      </c>
      <c r="F1666" s="47" t="str">
        <f t="array" ref="F1666">IF(B1666="","",IFERROR(XLOOKUP(E1666,PROVEEDORES!$A$2:$A$200,PROVEEDORES!$B$2:$B$200,"NO ENCONTRADO",0,1),""))</f>
        <v>SUMILOGISTICA S.A.S.</v>
      </c>
      <c r="G1666" s="47" t="str">
        <f t="array" ref="G1666">IF(B1666="","",IFERROR(XLOOKUP(B1666,DATA!$B$4:$B$2103,DATA!$L$4:$L$2103,"",0,1),""))</f>
        <v>UND</v>
      </c>
      <c r="H1666" s="47">
        <f t="array" ref="H1666">IF(B1666="","",IFERROR(XLOOKUP(B1666,DATA!$B$4:$B$2103,DATA!$E$4:$E$2103,0,0,1),0))</f>
        <v>250</v>
      </c>
      <c r="I1666" s="48">
        <f t="array" ref="I1666">IF(B1666="","",IFERROR(XLOOKUP(B1666,DATA!$B$4:$B$2103,DATA!$F$4:$F$2103,0,0,1),0))</f>
        <v>78.54</v>
      </c>
      <c r="J1666" s="48">
        <f t="shared" si="1"/>
        <v>19635</v>
      </c>
      <c r="K1666" s="47">
        <f t="array" ref="K1666">IF(B1666="","",IFERROR(XLOOKUP(B1666,DATA!$B$4:$B$2103,DATA!$N$4:$N$2103,0,0,1),0))</f>
        <v>40371</v>
      </c>
      <c r="L1666" s="85">
        <f t="shared" si="2"/>
        <v>110.6054795</v>
      </c>
      <c r="M1666" s="47">
        <f t="array" ref="M1666">IF(B1666="","",IFERROR(XLOOKUP(B1666,DATA!$B$4:$B$2103,DATA!$P$4:$P$2103,0,0,1),0))</f>
        <v>0</v>
      </c>
      <c r="N1666" s="47">
        <f t="shared" si="3"/>
        <v>387</v>
      </c>
      <c r="O1666" s="47">
        <f t="shared" si="4"/>
        <v>1161</v>
      </c>
      <c r="P1666" s="47">
        <f t="shared" si="5"/>
        <v>2</v>
      </c>
      <c r="Q1666" s="47" t="str">
        <f t="shared" si="6"/>
        <v>REORDEN INMEDIATO</v>
      </c>
      <c r="R1666" s="47" t="str">
        <f t="shared" si="7"/>
        <v>GENERAR OC EN 24H</v>
      </c>
      <c r="S1666" s="47">
        <f t="shared" si="8"/>
        <v>911</v>
      </c>
      <c r="T1666" s="48">
        <f t="shared" si="9"/>
        <v>71549.94</v>
      </c>
      <c r="U1666" s="47" t="str">
        <f t="array" ref="U1666">IF(B1666="","",IFERROR(XLOOKUP(B1666,DATA!$B$4:$B$2103,DATA!$M$4:$M$2103,"",0,1),""))</f>
        <v>A</v>
      </c>
      <c r="V1666" s="47" t="str">
        <f t="array" ref="V1666">IF(B1666="","",IFERROR(XLOOKUP(B1666,DATA!$B$4:$B$2103,DATA!$X$4:$X$2103,"",0,1),""))</f>
        <v>SU01D0202</v>
      </c>
      <c r="W1666" s="47" t="str">
        <f t="array" ref="W1666">IF(B1666="","",IFERROR(XLOOKUP(B1666,DATA!$B$4:$B$2103,DATA!$H$4:$H$2103,"",0,1),""))</f>
        <v>CARROCERIA</v>
      </c>
      <c r="X1666" s="47" t="str">
        <f t="shared" si="10"/>
        <v>2-ALTA</v>
      </c>
      <c r="Y1666" s="65" t="str">
        <f t="shared" si="11"/>
        <v/>
      </c>
      <c r="Z1666" s="47" t="str">
        <f t="shared" si="12"/>
        <v/>
      </c>
    </row>
    <row r="1667" ht="15.75" customHeight="1">
      <c r="B1667" s="52">
        <f>IF(DATA!B1667="","",DATA!B1667)</f>
        <v>80150120</v>
      </c>
      <c r="C1667" s="52">
        <f t="array" ref="C1667">IF(B1667="","",IFERROR(XLOOKUP(B1667,DATA!$B$4:$B$2103,DATA!$D$4:$D$2103,"",0,1),""))</f>
        <v>2479</v>
      </c>
      <c r="D1667" s="52" t="str">
        <f t="array" ref="D1667">IF(B1667="","",IFERROR(XLOOKUP(B1667,DATA!$B$4:$B$2103,DATA!$C$4:$C$2103,"",0,1),""))</f>
        <v>TORNILLO CABEZA DE GARBANZO M10*1/2"</v>
      </c>
      <c r="E1667" s="52">
        <f t="array" ref="E1667">IF(B1667="","",IFERROR(XLOOKUP(B1667,DATA!$B$4:$B$2103,DATA!$W$4:$W$2103,"",0,1),""))</f>
        <v>900449648</v>
      </c>
      <c r="F1667" s="52" t="str">
        <f t="array" ref="F1667">IF(B1667="","",IFERROR(XLOOKUP(E1667,PROVEEDORES!$A$2:$A$200,PROVEEDORES!$B$2:$B$200,"NO ENCONTRADO",0,1),""))</f>
        <v>SUMILOGISTICA S.A.S.</v>
      </c>
      <c r="G1667" s="52" t="str">
        <f t="array" ref="G1667">IF(B1667="","",IFERROR(XLOOKUP(B1667,DATA!$B$4:$B$2103,DATA!$L$4:$L$2103,"",0,1),""))</f>
        <v>UND</v>
      </c>
      <c r="H1667" s="52">
        <f t="array" ref="H1667">IF(B1667="","",IFERROR(XLOOKUP(B1667,DATA!$B$4:$B$2103,DATA!$E$4:$E$2103,0,0,1),0))</f>
        <v>161</v>
      </c>
      <c r="I1667" s="53">
        <f t="array" ref="I1667">IF(B1667="","",IFERROR(XLOOKUP(B1667,DATA!$B$4:$B$2103,DATA!$F$4:$F$2103,0,0,1),0))</f>
        <v>74.97</v>
      </c>
      <c r="J1667" s="53">
        <f t="shared" si="1"/>
        <v>12070.17</v>
      </c>
      <c r="K1667" s="52">
        <f t="array" ref="K1667">IF(B1667="","",IFERROR(XLOOKUP(B1667,DATA!$B$4:$B$2103,DATA!$N$4:$N$2103,0,0,1),0))</f>
        <v>2841</v>
      </c>
      <c r="L1667" s="86">
        <f t="shared" si="2"/>
        <v>7.783561644</v>
      </c>
      <c r="M1667" s="52">
        <f t="array" ref="M1667">IF(B1667="","",IFERROR(XLOOKUP(B1667,DATA!$B$4:$B$2103,DATA!$P$4:$P$2103,0,0,1),0))</f>
        <v>0</v>
      </c>
      <c r="N1667" s="52">
        <f t="shared" si="3"/>
        <v>27</v>
      </c>
      <c r="O1667" s="52">
        <f t="shared" si="4"/>
        <v>81</v>
      </c>
      <c r="P1667" s="52">
        <f t="shared" si="5"/>
        <v>21</v>
      </c>
      <c r="Q1667" s="52" t="str">
        <f t="shared" si="6"/>
        <v>PRECAUCION</v>
      </c>
      <c r="R1667" s="52" t="str">
        <f t="shared" si="7"/>
        <v>MONITOREAR 48H</v>
      </c>
      <c r="S1667" s="52">
        <f t="shared" si="8"/>
        <v>0</v>
      </c>
      <c r="T1667" s="53">
        <f t="shared" si="9"/>
        <v>0</v>
      </c>
      <c r="U1667" s="52" t="str">
        <f t="array" ref="U1667">IF(B1667="","",IFERROR(XLOOKUP(B1667,DATA!$B$4:$B$2103,DATA!$M$4:$M$2103,"",0,1),""))</f>
        <v>A</v>
      </c>
      <c r="V1667" s="52" t="str">
        <f t="array" ref="V1667">IF(B1667="","",IFERROR(XLOOKUP(B1667,DATA!$B$4:$B$2103,DATA!$X$4:$X$2103,"",0,1),""))</f>
        <v>SU01E0202</v>
      </c>
      <c r="W1667" s="52" t="str">
        <f t="array" ref="W1667">IF(B1667="","",IFERROR(XLOOKUP(B1667,DATA!$B$4:$B$2103,DATA!$H$4:$H$2103,"",0,1),""))</f>
        <v>PLATAFORMA</v>
      </c>
      <c r="X1667" s="52" t="str">
        <f t="shared" si="10"/>
        <v>2-ALTA</v>
      </c>
      <c r="Y1667" s="87" t="str">
        <f t="shared" si="11"/>
        <v/>
      </c>
      <c r="Z1667" s="52" t="str">
        <f t="shared" si="12"/>
        <v/>
      </c>
    </row>
    <row r="1668" ht="15.75" customHeight="1">
      <c r="B1668" s="47">
        <f>IF(DATA!B1668="","",DATA!B1668)</f>
        <v>80150121</v>
      </c>
      <c r="C1668" s="47">
        <f t="array" ref="C1668">IF(B1668="","",IFERROR(XLOOKUP(B1668,DATA!$B$4:$B$2103,DATA!$D$4:$D$2103,"",0,1),""))</f>
        <v>953</v>
      </c>
      <c r="D1668" s="47" t="str">
        <f t="array" ref="D1668">IF(B1668="","",IFERROR(XLOOKUP(B1668,DATA!$B$4:$B$2103,DATA!$C$4:$C$2103,"",0,1),""))</f>
        <v>TEFLON LIQUIDO 567</v>
      </c>
      <c r="E1668" s="47">
        <f t="array" ref="E1668">IF(B1668="","",IFERROR(XLOOKUP(B1668,DATA!$B$4:$B$2103,DATA!$W$4:$W$2103,"",0,1),""))</f>
        <v>900449648</v>
      </c>
      <c r="F1668" s="47" t="str">
        <f t="array" ref="F1668">IF(B1668="","",IFERROR(XLOOKUP(E1668,PROVEEDORES!$A$2:$A$200,PROVEEDORES!$B$2:$B$200,"NO ENCONTRADO",0,1),""))</f>
        <v>SUMILOGISTICA S.A.S.</v>
      </c>
      <c r="G1668" s="47" t="str">
        <f t="array" ref="G1668">IF(B1668="","",IFERROR(XLOOKUP(B1668,DATA!$B$4:$B$2103,DATA!$L$4:$L$2103,"",0,1),""))</f>
        <v>UND</v>
      </c>
      <c r="H1668" s="47">
        <f t="array" ref="H1668">IF(B1668="","",IFERROR(XLOOKUP(B1668,DATA!$B$4:$B$2103,DATA!$E$4:$E$2103,0,0,1),0))</f>
        <v>2</v>
      </c>
      <c r="I1668" s="48">
        <f t="array" ref="I1668">IF(B1668="","",IFERROR(XLOOKUP(B1668,DATA!$B$4:$B$2103,DATA!$F$4:$F$2103,0,0,1),0))</f>
        <v>66178.28</v>
      </c>
      <c r="J1668" s="48">
        <f t="shared" si="1"/>
        <v>132356.56</v>
      </c>
      <c r="K1668" s="47">
        <f t="array" ref="K1668">IF(B1668="","",IFERROR(XLOOKUP(B1668,DATA!$B$4:$B$2103,DATA!$N$4:$N$2103,0,0,1),0))</f>
        <v>164</v>
      </c>
      <c r="L1668" s="85">
        <f t="shared" si="2"/>
        <v>0.4493150685</v>
      </c>
      <c r="M1668" s="47">
        <f t="array" ref="M1668">IF(B1668="","",IFERROR(XLOOKUP(B1668,DATA!$B$4:$B$2103,DATA!$P$4:$P$2103,0,0,1),0))</f>
        <v>0</v>
      </c>
      <c r="N1668" s="47">
        <f t="shared" si="3"/>
        <v>2</v>
      </c>
      <c r="O1668" s="47">
        <f t="shared" si="4"/>
        <v>5</v>
      </c>
      <c r="P1668" s="47">
        <f t="shared" si="5"/>
        <v>4</v>
      </c>
      <c r="Q1668" s="47" t="str">
        <f t="shared" si="6"/>
        <v>REORDEN INMEDIATO</v>
      </c>
      <c r="R1668" s="47" t="str">
        <f t="shared" si="7"/>
        <v>GENERAR OC EN 24H</v>
      </c>
      <c r="S1668" s="47">
        <f t="shared" si="8"/>
        <v>3</v>
      </c>
      <c r="T1668" s="48">
        <f t="shared" si="9"/>
        <v>198534.84</v>
      </c>
      <c r="U1668" s="47" t="str">
        <f t="array" ref="U1668">IF(B1668="","",IFERROR(XLOOKUP(B1668,DATA!$B$4:$B$2103,DATA!$M$4:$M$2103,"",0,1),""))</f>
        <v>A</v>
      </c>
      <c r="V1668" s="47" t="str">
        <f t="array" ref="V1668">IF(B1668="","",IFERROR(XLOOKUP(B1668,DATA!$B$4:$B$2103,DATA!$X$4:$X$2103,"",0,1),""))</f>
        <v>SU01E0203</v>
      </c>
      <c r="W1668" s="47" t="str">
        <f t="array" ref="W1668">IF(B1668="","",IFERROR(XLOOKUP(B1668,DATA!$B$4:$B$2103,DATA!$H$4:$H$2103,"",0,1),""))</f>
        <v>CARROCERIA</v>
      </c>
      <c r="X1668" s="47" t="str">
        <f t="shared" si="10"/>
        <v>2-ALTA</v>
      </c>
      <c r="Y1668" s="65" t="str">
        <f t="shared" si="11"/>
        <v/>
      </c>
      <c r="Z1668" s="47" t="str">
        <f t="shared" si="12"/>
        <v/>
      </c>
    </row>
    <row r="1669" ht="15.75" customHeight="1">
      <c r="B1669" s="52">
        <f>IF(DATA!B1669="","",DATA!B1669)</f>
        <v>80150122</v>
      </c>
      <c r="C1669" s="52">
        <f t="array" ref="C1669">IF(B1669="","",IFERROR(XLOOKUP(B1669,DATA!$B$4:$B$2103,DATA!$D$4:$D$2103,"",0,1),""))</f>
        <v>2483</v>
      </c>
      <c r="D1669" s="52" t="str">
        <f t="array" ref="D1669">IF(B1669="","",IFERROR(XLOOKUP(B1669,DATA!$B$4:$B$2103,DATA!$C$4:$C$2103,"",0,1),""))</f>
        <v>TORNILLO AUTOPERFORANTE M10*3/4"</v>
      </c>
      <c r="E1669" s="52">
        <f t="array" ref="E1669">IF(B1669="","",IFERROR(XLOOKUP(B1669,DATA!$B$4:$B$2103,DATA!$W$4:$W$2103,"",0,1),""))</f>
        <v>900449648</v>
      </c>
      <c r="F1669" s="52" t="str">
        <f t="array" ref="F1669">IF(B1669="","",IFERROR(XLOOKUP(E1669,PROVEEDORES!$A$2:$A$200,PROVEEDORES!$B$2:$B$200,"NO ENCONTRADO",0,1),""))</f>
        <v>SUMILOGISTICA S.A.S.</v>
      </c>
      <c r="G1669" s="52" t="str">
        <f t="array" ref="G1669">IF(B1669="","",IFERROR(XLOOKUP(B1669,DATA!$B$4:$B$2103,DATA!$L$4:$L$2103,"",0,1),""))</f>
        <v>UND</v>
      </c>
      <c r="H1669" s="52">
        <f t="array" ref="H1669">IF(B1669="","",IFERROR(XLOOKUP(B1669,DATA!$B$4:$B$2103,DATA!$E$4:$E$2103,0,0,1),0))</f>
        <v>80</v>
      </c>
      <c r="I1669" s="53">
        <f t="array" ref="I1669">IF(B1669="","",IFERROR(XLOOKUP(B1669,DATA!$B$4:$B$2103,DATA!$F$4:$F$2103,0,0,1),0))</f>
        <v>85.68</v>
      </c>
      <c r="J1669" s="53">
        <f t="shared" si="1"/>
        <v>6854.4</v>
      </c>
      <c r="K1669" s="52">
        <f t="array" ref="K1669">IF(B1669="","",IFERROR(XLOOKUP(B1669,DATA!$B$4:$B$2103,DATA!$N$4:$N$2103,0,0,1),0))</f>
        <v>7061</v>
      </c>
      <c r="L1669" s="86">
        <f t="shared" si="2"/>
        <v>19.34520548</v>
      </c>
      <c r="M1669" s="52">
        <f t="array" ref="M1669">IF(B1669="","",IFERROR(XLOOKUP(B1669,DATA!$B$4:$B$2103,DATA!$P$4:$P$2103,0,0,1),0))</f>
        <v>0</v>
      </c>
      <c r="N1669" s="52">
        <f t="shared" si="3"/>
        <v>68</v>
      </c>
      <c r="O1669" s="52">
        <f t="shared" si="4"/>
        <v>203</v>
      </c>
      <c r="P1669" s="52">
        <f t="shared" si="5"/>
        <v>4</v>
      </c>
      <c r="Q1669" s="52" t="str">
        <f t="shared" si="6"/>
        <v>REORDEN INMEDIATO</v>
      </c>
      <c r="R1669" s="52" t="str">
        <f t="shared" si="7"/>
        <v>GENERAR OC EN 24H</v>
      </c>
      <c r="S1669" s="52">
        <f t="shared" si="8"/>
        <v>123</v>
      </c>
      <c r="T1669" s="53">
        <f t="shared" si="9"/>
        <v>10538.64</v>
      </c>
      <c r="U1669" s="52" t="str">
        <f t="array" ref="U1669">IF(B1669="","",IFERROR(XLOOKUP(B1669,DATA!$B$4:$B$2103,DATA!$M$4:$M$2103,"",0,1),""))</f>
        <v>A</v>
      </c>
      <c r="V1669" s="52" t="str">
        <f t="array" ref="V1669">IF(B1669="","",IFERROR(XLOOKUP(B1669,DATA!$B$4:$B$2103,DATA!$X$4:$X$2103,"",0,1),""))</f>
        <v>SU01E0202</v>
      </c>
      <c r="W1669" s="52" t="str">
        <f t="array" ref="W1669">IF(B1669="","",IFERROR(XLOOKUP(B1669,DATA!$B$4:$B$2103,DATA!$H$4:$H$2103,"",0,1),""))</f>
        <v>CARROCERIA</v>
      </c>
      <c r="X1669" s="52" t="str">
        <f t="shared" si="10"/>
        <v>2-ALTA</v>
      </c>
      <c r="Y1669" s="87" t="str">
        <f t="shared" si="11"/>
        <v/>
      </c>
      <c r="Z1669" s="52" t="str">
        <f t="shared" si="12"/>
        <v/>
      </c>
    </row>
    <row r="1670" ht="15.75" customHeight="1">
      <c r="B1670" s="47">
        <f>IF(DATA!B1670="","",DATA!B1670)</f>
        <v>80150123</v>
      </c>
      <c r="C1670" s="47">
        <f t="array" ref="C1670">IF(B1670="","",IFERROR(XLOOKUP(B1670,DATA!$B$4:$B$2103,DATA!$D$4:$D$2103,"",0,1),""))</f>
        <v>2484</v>
      </c>
      <c r="D1670" s="47" t="str">
        <f t="array" ref="D1670">IF(B1670="","",IFERROR(XLOOKUP(B1670,DATA!$B$4:$B$2103,DATA!$C$4:$C$2103,"",0,1),""))</f>
        <v>TERMINAL DE OJO 1/4"</v>
      </c>
      <c r="E1670" s="47">
        <f t="array" ref="E1670">IF(B1670="","",IFERROR(XLOOKUP(B1670,DATA!$B$4:$B$2103,DATA!$W$4:$W$2103,"",0,1),""))</f>
        <v>900624922</v>
      </c>
      <c r="F1670" s="47" t="str">
        <f t="array" ref="F1670">IF(B1670="","",IFERROR(XLOOKUP(E1670,PROVEEDORES!$A$2:$A$200,PROVEEDORES!$B$2:$B$200,"NO ENCONTRADO",0,1),""))</f>
        <v>MASMOVIL SAS</v>
      </c>
      <c r="G1670" s="47" t="str">
        <f t="array" ref="G1670">IF(B1670="","",IFERROR(XLOOKUP(B1670,DATA!$B$4:$B$2103,DATA!$L$4:$L$2103,"",0,1),""))</f>
        <v>UND</v>
      </c>
      <c r="H1670" s="47">
        <f t="array" ref="H1670">IF(B1670="","",IFERROR(XLOOKUP(B1670,DATA!$B$4:$B$2103,DATA!$E$4:$E$2103,0,0,1),0))</f>
        <v>123</v>
      </c>
      <c r="I1670" s="48">
        <f t="array" ref="I1670">IF(B1670="","",IFERROR(XLOOKUP(B1670,DATA!$B$4:$B$2103,DATA!$F$4:$F$2103,0,0,1),0))</f>
        <v>737.5343</v>
      </c>
      <c r="J1670" s="48">
        <f t="shared" si="1"/>
        <v>90716.7189</v>
      </c>
      <c r="K1670" s="47">
        <f t="array" ref="K1670">IF(B1670="","",IFERROR(XLOOKUP(B1670,DATA!$B$4:$B$2103,DATA!$N$4:$N$2103,0,0,1),0))</f>
        <v>1355</v>
      </c>
      <c r="L1670" s="85">
        <f t="shared" si="2"/>
        <v>3.712328767</v>
      </c>
      <c r="M1670" s="47">
        <f t="array" ref="M1670">IF(B1670="","",IFERROR(XLOOKUP(B1670,DATA!$B$4:$B$2103,DATA!$P$4:$P$2103,0,0,1),0))</f>
        <v>0</v>
      </c>
      <c r="N1670" s="47">
        <f t="shared" si="3"/>
        <v>13</v>
      </c>
      <c r="O1670" s="47">
        <f t="shared" si="4"/>
        <v>39</v>
      </c>
      <c r="P1670" s="47">
        <f t="shared" si="5"/>
        <v>33</v>
      </c>
      <c r="Q1670" s="47" t="str">
        <f t="shared" si="6"/>
        <v>OPTIMO</v>
      </c>
      <c r="R1670" s="47" t="str">
        <f t="shared" si="7"/>
        <v>NIVEL OPTIMO</v>
      </c>
      <c r="S1670" s="47">
        <f t="shared" si="8"/>
        <v>0</v>
      </c>
      <c r="T1670" s="48">
        <f t="shared" si="9"/>
        <v>0</v>
      </c>
      <c r="U1670" s="47" t="str">
        <f t="array" ref="U1670">IF(B1670="","",IFERROR(XLOOKUP(B1670,DATA!$B$4:$B$2103,DATA!$M$4:$M$2103,"",0,1),""))</f>
        <v>A</v>
      </c>
      <c r="V1670" s="47" t="str">
        <f t="array" ref="V1670">IF(B1670="","",IFERROR(XLOOKUP(B1670,DATA!$B$4:$B$2103,DATA!$X$4:$X$2103,"",0,1),""))</f>
        <v>SU01D0103</v>
      </c>
      <c r="W1670" s="47" t="str">
        <f t="array" ref="W1670">IF(B1670="","",IFERROR(XLOOKUP(B1670,DATA!$B$4:$B$2103,DATA!$H$4:$H$2103,"",0,1),""))</f>
        <v>ELECTRICIDAD</v>
      </c>
      <c r="X1670" s="47" t="str">
        <f t="shared" si="10"/>
        <v>2-ALTA</v>
      </c>
      <c r="Y1670" s="65" t="str">
        <f t="shared" si="11"/>
        <v/>
      </c>
      <c r="Z1670" s="47" t="str">
        <f t="shared" si="12"/>
        <v/>
      </c>
    </row>
    <row r="1671" ht="15.75" customHeight="1">
      <c r="B1671" s="52">
        <f>IF(DATA!B1671="","",DATA!B1671)</f>
        <v>80150124</v>
      </c>
      <c r="C1671" s="52" t="str">
        <f t="array" ref="C1671">IF(B1671="","",IFERROR(XLOOKUP(B1671,DATA!$B$4:$B$2103,DATA!$D$4:$D$2103,"",0,1),""))</f>
        <v>PROSOMU003</v>
      </c>
      <c r="D1671" s="52" t="str">
        <f t="array" ref="D1671">IF(B1671="","",IFERROR(XLOOKUP(B1671,DATA!$B$4:$B$2103,DATA!$C$4:$C$2103,"",0,1),""))</f>
        <v>VARILLA DOBLE DE PARASOL</v>
      </c>
      <c r="E1671" s="52">
        <f t="array" ref="E1671">IF(B1671="","",IFERROR(XLOOKUP(B1671,DATA!$B$4:$B$2103,DATA!$W$4:$W$2103,"",0,1),""))</f>
        <v>900730034</v>
      </c>
      <c r="F1671" s="52" t="str">
        <f t="array" ref="F1671">IF(B1671="","",IFERROR(XLOOKUP(E1671,PROVEEDORES!$A$2:$A$200,PROVEEDORES!$B$2:$B$200,"NO ENCONTRADO",0,1),""))</f>
        <v>CAUCHOS BOSA D.C. SIMA S A S</v>
      </c>
      <c r="G1671" s="52" t="str">
        <f t="array" ref="G1671">IF(B1671="","",IFERROR(XLOOKUP(B1671,DATA!$B$4:$B$2103,DATA!$L$4:$L$2103,"",0,1),""))</f>
        <v>UND</v>
      </c>
      <c r="H1671" s="52">
        <f t="array" ref="H1671">IF(B1671="","",IFERROR(XLOOKUP(B1671,DATA!$B$4:$B$2103,DATA!$E$4:$E$2103,0,0,1),0))</f>
        <v>4</v>
      </c>
      <c r="I1671" s="53">
        <f t="array" ref="I1671">IF(B1671="","",IFERROR(XLOOKUP(B1671,DATA!$B$4:$B$2103,DATA!$F$4:$F$2103,0,0,1),0))</f>
        <v>23205</v>
      </c>
      <c r="J1671" s="53">
        <f t="shared" si="1"/>
        <v>92820</v>
      </c>
      <c r="K1671" s="52">
        <f t="array" ref="K1671">IF(B1671="","",IFERROR(XLOOKUP(B1671,DATA!$B$4:$B$2103,DATA!$N$4:$N$2103,0,0,1),0))</f>
        <v>523</v>
      </c>
      <c r="L1671" s="86">
        <f t="shared" si="2"/>
        <v>1.432876712</v>
      </c>
      <c r="M1671" s="52">
        <f t="array" ref="M1671">IF(B1671="","",IFERROR(XLOOKUP(B1671,DATA!$B$4:$B$2103,DATA!$P$4:$P$2103,0,0,1),0))</f>
        <v>0</v>
      </c>
      <c r="N1671" s="52">
        <f t="shared" si="3"/>
        <v>5</v>
      </c>
      <c r="O1671" s="52">
        <f t="shared" si="4"/>
        <v>15</v>
      </c>
      <c r="P1671" s="52">
        <f t="shared" si="5"/>
        <v>3</v>
      </c>
      <c r="Q1671" s="52" t="str">
        <f t="shared" si="6"/>
        <v>REORDEN INMEDIATO</v>
      </c>
      <c r="R1671" s="52" t="str">
        <f t="shared" si="7"/>
        <v>GENERAR OC EN 24H</v>
      </c>
      <c r="S1671" s="52">
        <f t="shared" si="8"/>
        <v>11</v>
      </c>
      <c r="T1671" s="53">
        <f t="shared" si="9"/>
        <v>255255</v>
      </c>
      <c r="U1671" s="52" t="str">
        <f t="array" ref="U1671">IF(B1671="","",IFERROR(XLOOKUP(B1671,DATA!$B$4:$B$2103,DATA!$M$4:$M$2103,"",0,1),""))</f>
        <v>A</v>
      </c>
      <c r="V1671" s="52" t="str">
        <f t="array" ref="V1671">IF(B1671="","",IFERROR(XLOOKUP(B1671,DATA!$B$4:$B$2103,DATA!$X$4:$X$2103,"",0,1),""))</f>
        <v>SU01B0202</v>
      </c>
      <c r="W1671" s="52" t="str">
        <f t="array" ref="W1671">IF(B1671="","",IFERROR(XLOOKUP(B1671,DATA!$B$4:$B$2103,DATA!$H$4:$H$2103,"",0,1),""))</f>
        <v>CARROCERIA</v>
      </c>
      <c r="X1671" s="52" t="str">
        <f t="shared" si="10"/>
        <v>2-ALTA</v>
      </c>
      <c r="Y1671" s="87" t="str">
        <f t="shared" si="11"/>
        <v/>
      </c>
      <c r="Z1671" s="52" t="str">
        <f t="shared" si="12"/>
        <v/>
      </c>
    </row>
    <row r="1672" ht="15.75" customHeight="1">
      <c r="B1672" s="47">
        <f>IF(DATA!B1672="","",DATA!B1672)</f>
        <v>80150125</v>
      </c>
      <c r="C1672" s="47" t="str">
        <f t="array" ref="C1672">IF(B1672="","",IFERROR(XLOOKUP(B1672,DATA!$B$4:$B$2103,DATA!$D$4:$D$2103,"",0,1),""))</f>
        <v>PROSOMU007</v>
      </c>
      <c r="D1672" s="47" t="str">
        <f t="array" ref="D1672">IF(B1672="","",IFERROR(XLOOKUP(B1672,DATA!$B$4:$B$2103,DATA!$C$4:$C$2103,"",0,1),""))</f>
        <v>KIT PARA SOPORTE BRAZO ESPEJO DERECHO ANTIVIBRACION</v>
      </c>
      <c r="E1672" s="47">
        <f t="array" ref="E1672">IF(B1672="","",IFERROR(XLOOKUP(B1672,DATA!$B$4:$B$2103,DATA!$W$4:$W$2103,"",0,1),""))</f>
        <v>901327111</v>
      </c>
      <c r="F1672" s="47" t="str">
        <f t="array" ref="F1672">IF(B1672="","",IFERROR(XLOOKUP(E1672,PROVEEDORES!$A$2:$A$200,PROVEEDORES!$B$2:$B$200,"NO ENCONTRADO",0,1),""))</f>
        <v>TORNOHIMEC SAS</v>
      </c>
      <c r="G1672" s="47" t="str">
        <f t="array" ref="G1672">IF(B1672="","",IFERROR(XLOOKUP(B1672,DATA!$B$4:$B$2103,DATA!$L$4:$L$2103,"",0,1),""))</f>
        <v>UND</v>
      </c>
      <c r="H1672" s="47">
        <f t="array" ref="H1672">IF(B1672="","",IFERROR(XLOOKUP(B1672,DATA!$B$4:$B$2103,DATA!$E$4:$E$2103,0,0,1),0))</f>
        <v>3</v>
      </c>
      <c r="I1672" s="48">
        <f t="array" ref="I1672">IF(B1672="","",IFERROR(XLOOKUP(B1672,DATA!$B$4:$B$2103,DATA!$F$4:$F$2103,0,0,1),0))</f>
        <v>33320</v>
      </c>
      <c r="J1672" s="48">
        <f t="shared" si="1"/>
        <v>99960</v>
      </c>
      <c r="K1672" s="47">
        <f t="array" ref="K1672">IF(B1672="","",IFERROR(XLOOKUP(B1672,DATA!$B$4:$B$2103,DATA!$N$4:$N$2103,0,0,1),0))</f>
        <v>273</v>
      </c>
      <c r="L1672" s="85">
        <f t="shared" si="2"/>
        <v>0.7479452055</v>
      </c>
      <c r="M1672" s="47">
        <f t="array" ref="M1672">IF(B1672="","",IFERROR(XLOOKUP(B1672,DATA!$B$4:$B$2103,DATA!$P$4:$P$2103,0,0,1),0))</f>
        <v>0</v>
      </c>
      <c r="N1672" s="47">
        <f t="shared" si="3"/>
        <v>3</v>
      </c>
      <c r="O1672" s="47">
        <f t="shared" si="4"/>
        <v>8</v>
      </c>
      <c r="P1672" s="47">
        <f t="shared" si="5"/>
        <v>4</v>
      </c>
      <c r="Q1672" s="47" t="str">
        <f t="shared" si="6"/>
        <v>REORDEN INMEDIATO</v>
      </c>
      <c r="R1672" s="47" t="str">
        <f t="shared" si="7"/>
        <v>GENERAR OC EN 24H</v>
      </c>
      <c r="S1672" s="47">
        <f t="shared" si="8"/>
        <v>5</v>
      </c>
      <c r="T1672" s="48">
        <f t="shared" si="9"/>
        <v>166600</v>
      </c>
      <c r="U1672" s="47" t="str">
        <f t="array" ref="U1672">IF(B1672="","",IFERROR(XLOOKUP(B1672,DATA!$B$4:$B$2103,DATA!$M$4:$M$2103,"",0,1),""))</f>
        <v>A</v>
      </c>
      <c r="V1672" s="47" t="str">
        <f t="array" ref="V1672">IF(B1672="","",IFERROR(XLOOKUP(B1672,DATA!$B$4:$B$2103,DATA!$X$4:$X$2103,"",0,1),""))</f>
        <v>SU01B0202</v>
      </c>
      <c r="W1672" s="47" t="str">
        <f t="array" ref="W1672">IF(B1672="","",IFERROR(XLOOKUP(B1672,DATA!$B$4:$B$2103,DATA!$H$4:$H$2103,"",0,1),""))</f>
        <v>CARROCERIA</v>
      </c>
      <c r="X1672" s="47" t="str">
        <f t="shared" si="10"/>
        <v>2-ALTA</v>
      </c>
      <c r="Y1672" s="65" t="str">
        <f t="shared" si="11"/>
        <v/>
      </c>
      <c r="Z1672" s="47" t="str">
        <f t="shared" si="12"/>
        <v/>
      </c>
    </row>
    <row r="1673" ht="15.75" customHeight="1">
      <c r="B1673" s="52">
        <f>IF(DATA!B1673="","",DATA!B1673)</f>
        <v>80150126</v>
      </c>
      <c r="C1673" s="52">
        <f t="array" ref="C1673">IF(B1673="","",IFERROR(XLOOKUP(B1673,DATA!$B$4:$B$2103,DATA!$D$4:$D$2103,"",0,1),""))</f>
        <v>130010000000</v>
      </c>
      <c r="D1673" s="52" t="str">
        <f t="array" ref="D1673">IF(B1673="","",IFERROR(XLOOKUP(B1673,DATA!$B$4:$B$2103,DATA!$C$4:$C$2103,"",0,1),""))</f>
        <v>ACEITE DE LUBRICACION OFSW-32</v>
      </c>
      <c r="E1673" s="52">
        <f t="array" ref="E1673">IF(B1673="","",IFERROR(XLOOKUP(B1673,DATA!$B$4:$B$2103,DATA!$W$4:$W$2103,"",0,1),""))</f>
        <v>830092963</v>
      </c>
      <c r="F1673" s="52" t="str">
        <f t="array" ref="F1673">IF(B1673="","",IFERROR(XLOOKUP(E1673,PROVEEDORES!$A$2:$A$200,PROVEEDORES!$B$2:$B$200,"NO ENCONTRADO",0,1),""))</f>
        <v>SUPERPOLO S.A.S</v>
      </c>
      <c r="G1673" s="52" t="str">
        <f t="array" ref="G1673">IF(B1673="","",IFERROR(XLOOKUP(B1673,DATA!$B$4:$B$2103,DATA!$L$4:$L$2103,"",0,1),""))</f>
        <v>L</v>
      </c>
      <c r="H1673" s="52">
        <f t="array" ref="H1673">IF(B1673="","",IFERROR(XLOOKUP(B1673,DATA!$B$4:$B$2103,DATA!$E$4:$E$2103,0,0,1),0))</f>
        <v>2.78</v>
      </c>
      <c r="I1673" s="53">
        <f t="array" ref="I1673">IF(B1673="","",IFERROR(XLOOKUP(B1673,DATA!$B$4:$B$2103,DATA!$F$4:$F$2103,0,0,1),0))</f>
        <v>45864.98</v>
      </c>
      <c r="J1673" s="53">
        <f t="shared" si="1"/>
        <v>127504.6444</v>
      </c>
      <c r="K1673" s="52">
        <f t="array" ref="K1673">IF(B1673="","",IFERROR(XLOOKUP(B1673,DATA!$B$4:$B$2103,DATA!$N$4:$N$2103,0,0,1),0))</f>
        <v>57.36</v>
      </c>
      <c r="L1673" s="86">
        <f t="shared" si="2"/>
        <v>0.1571506849</v>
      </c>
      <c r="M1673" s="52">
        <f t="array" ref="M1673">IF(B1673="","",IFERROR(XLOOKUP(B1673,DATA!$B$4:$B$2103,DATA!$P$4:$P$2103,0,0,1),0))</f>
        <v>0</v>
      </c>
      <c r="N1673" s="52">
        <f t="shared" si="3"/>
        <v>1</v>
      </c>
      <c r="O1673" s="52">
        <f t="shared" si="4"/>
        <v>2</v>
      </c>
      <c r="P1673" s="52">
        <f t="shared" si="5"/>
        <v>18</v>
      </c>
      <c r="Q1673" s="52" t="str">
        <f t="shared" si="6"/>
        <v>PRECAUCION</v>
      </c>
      <c r="R1673" s="52" t="str">
        <f t="shared" si="7"/>
        <v>MONITOREAR 48H</v>
      </c>
      <c r="S1673" s="52">
        <f t="shared" si="8"/>
        <v>0</v>
      </c>
      <c r="T1673" s="53">
        <f t="shared" si="9"/>
        <v>0</v>
      </c>
      <c r="U1673" s="52" t="str">
        <f t="array" ref="U1673">IF(B1673="","",IFERROR(XLOOKUP(B1673,DATA!$B$4:$B$2103,DATA!$M$4:$M$2103,"",0,1),""))</f>
        <v>A</v>
      </c>
      <c r="V1673" s="52" t="str">
        <f t="array" ref="V1673">IF(B1673="","",IFERROR(XLOOKUP(B1673,DATA!$B$4:$B$2103,DATA!$X$4:$X$2103,"",0,1),""))</f>
        <v>SU01C0108</v>
      </c>
      <c r="W1673" s="52" t="str">
        <f t="array" ref="W1673">IF(B1673="","",IFERROR(XLOOKUP(B1673,DATA!$B$4:$B$2103,DATA!$H$4:$H$2103,"",0,1),""))</f>
        <v>CARROCERIA</v>
      </c>
      <c r="X1673" s="52" t="str">
        <f t="shared" si="10"/>
        <v>2-ALTA</v>
      </c>
      <c r="Y1673" s="87" t="str">
        <f t="shared" si="11"/>
        <v/>
      </c>
      <c r="Z1673" s="52" t="str">
        <f t="shared" si="12"/>
        <v/>
      </c>
    </row>
    <row r="1674" ht="15.75" customHeight="1">
      <c r="B1674" s="47">
        <f>IF(DATA!B1674="","",DATA!B1674)</f>
        <v>80150127</v>
      </c>
      <c r="C1674" s="47">
        <f t="array" ref="C1674">IF(B1674="","",IFERROR(XLOOKUP(B1674,DATA!$B$4:$B$2103,DATA!$D$4:$D$2103,"",0,1),""))</f>
        <v>10757079</v>
      </c>
      <c r="D1674" s="47" t="str">
        <f t="array" ref="D1674">IF(B1674="","",IFERROR(XLOOKUP(B1674,DATA!$B$4:$B$2103,DATA!$C$4:$C$2103,"",0,1),""))</f>
        <v>BUJE BRONCE MASTIL DE PUERTAS DE SERVICIO Ø 22mm*16</v>
      </c>
      <c r="E1674" s="47">
        <f t="array" ref="E1674">IF(B1674="","",IFERROR(XLOOKUP(B1674,DATA!$B$4:$B$2103,DATA!$W$4:$W$2103,"",0,1),""))</f>
        <v>900730034</v>
      </c>
      <c r="F1674" s="47" t="str">
        <f t="array" ref="F1674">IF(B1674="","",IFERROR(XLOOKUP(E1674,PROVEEDORES!$A$2:$A$200,PROVEEDORES!$B$2:$B$200,"NO ENCONTRADO",0,1),""))</f>
        <v>CAUCHOS BOSA D.C. SIMA S A S</v>
      </c>
      <c r="G1674" s="47" t="str">
        <f t="array" ref="G1674">IF(B1674="","",IFERROR(XLOOKUP(B1674,DATA!$B$4:$B$2103,DATA!$L$4:$L$2103,"",0,1),""))</f>
        <v>UND</v>
      </c>
      <c r="H1674" s="47">
        <f t="array" ref="H1674">IF(B1674="","",IFERROR(XLOOKUP(B1674,DATA!$B$4:$B$2103,DATA!$E$4:$E$2103,0,0,1),0))</f>
        <v>675</v>
      </c>
      <c r="I1674" s="48">
        <f t="array" ref="I1674">IF(B1674="","",IFERROR(XLOOKUP(B1674,DATA!$B$4:$B$2103,DATA!$F$4:$F$2103,0,0,1),0))</f>
        <v>11186</v>
      </c>
      <c r="J1674" s="48">
        <f t="shared" si="1"/>
        <v>7550550</v>
      </c>
      <c r="K1674" s="47">
        <f t="array" ref="K1674">IF(B1674="","",IFERROR(XLOOKUP(B1674,DATA!$B$4:$B$2103,DATA!$N$4:$N$2103,0,0,1),0))</f>
        <v>37236</v>
      </c>
      <c r="L1674" s="85">
        <f t="shared" si="2"/>
        <v>102.0164384</v>
      </c>
      <c r="M1674" s="47">
        <f t="array" ref="M1674">IF(B1674="","",IFERROR(XLOOKUP(B1674,DATA!$B$4:$B$2103,DATA!$P$4:$P$2103,0,0,1),0))</f>
        <v>0</v>
      </c>
      <c r="N1674" s="47">
        <f t="shared" si="3"/>
        <v>357</v>
      </c>
      <c r="O1674" s="47">
        <f t="shared" si="4"/>
        <v>1071</v>
      </c>
      <c r="P1674" s="47">
        <f t="shared" si="5"/>
        <v>7</v>
      </c>
      <c r="Q1674" s="47" t="str">
        <f t="shared" si="6"/>
        <v>REORDEN INMEDIATO</v>
      </c>
      <c r="R1674" s="47" t="str">
        <f t="shared" si="7"/>
        <v>GENERAR OC EN 24H</v>
      </c>
      <c r="S1674" s="47">
        <f t="shared" si="8"/>
        <v>396</v>
      </c>
      <c r="T1674" s="48">
        <f t="shared" si="9"/>
        <v>4429656</v>
      </c>
      <c r="U1674" s="47" t="str">
        <f t="array" ref="U1674">IF(B1674="","",IFERROR(XLOOKUP(B1674,DATA!$B$4:$B$2103,DATA!$M$4:$M$2103,"",0,1),""))</f>
        <v>A</v>
      </c>
      <c r="V1674" s="47" t="str">
        <f t="array" ref="V1674">IF(B1674="","",IFERROR(XLOOKUP(B1674,DATA!$B$4:$B$2103,DATA!$X$4:$X$2103,"",0,1),""))</f>
        <v>SU01D0201</v>
      </c>
      <c r="W1674" s="47" t="str">
        <f t="array" ref="W1674">IF(B1674="","",IFERROR(XLOOKUP(B1674,DATA!$B$4:$B$2103,DATA!$H$4:$H$2103,"",0,1),""))</f>
        <v>CARROCERIA</v>
      </c>
      <c r="X1674" s="47" t="str">
        <f t="shared" si="10"/>
        <v>2-ALTA</v>
      </c>
      <c r="Y1674" s="65" t="str">
        <f t="shared" si="11"/>
        <v/>
      </c>
      <c r="Z1674" s="47" t="str">
        <f t="shared" si="12"/>
        <v/>
      </c>
    </row>
    <row r="1675" ht="15.75" customHeight="1">
      <c r="B1675" s="52">
        <f>IF(DATA!B1675="","",DATA!B1675)</f>
        <v>80150128</v>
      </c>
      <c r="C1675" s="52">
        <f t="array" ref="C1675">IF(B1675="","",IFERROR(XLOOKUP(B1675,DATA!$B$4:$B$2103,DATA!$D$4:$D$2103,"",0,1),""))</f>
        <v>21493</v>
      </c>
      <c r="D1675" s="52" t="str">
        <f t="array" ref="D1675">IF(B1675="","",IFERROR(XLOOKUP(B1675,DATA!$B$4:$B$2103,DATA!$C$4:$C$2103,"",0,1),""))</f>
        <v>TORNILLO HEXAGONAL M6*40MM IRIZADO GRADO 8</v>
      </c>
      <c r="E1675" s="52">
        <f t="array" ref="E1675">IF(B1675="","",IFERROR(XLOOKUP(B1675,DATA!$B$4:$B$2103,DATA!$W$4:$W$2103,"",0,1),""))</f>
        <v>826003816</v>
      </c>
      <c r="F1675" s="52" t="str">
        <f t="array" ref="F1675">IF(B1675="","",IFERROR(XLOOKUP(E1675,PROVEEDORES!$A$2:$A$200,PROVEEDORES!$B$2:$B$200,"NO ENCONTRADO",0,1),""))</f>
        <v>TORNIPLUS LIMITADA</v>
      </c>
      <c r="G1675" s="52" t="str">
        <f t="array" ref="G1675">IF(B1675="","",IFERROR(XLOOKUP(B1675,DATA!$B$4:$B$2103,DATA!$L$4:$L$2103,"",0,1),""))</f>
        <v>UND</v>
      </c>
      <c r="H1675" s="52">
        <f t="array" ref="H1675">IF(B1675="","",IFERROR(XLOOKUP(B1675,DATA!$B$4:$B$2103,DATA!$E$4:$E$2103,0,0,1),0))</f>
        <v>364</v>
      </c>
      <c r="I1675" s="53">
        <f t="array" ref="I1675">IF(B1675="","",IFERROR(XLOOKUP(B1675,DATA!$B$4:$B$2103,DATA!$F$4:$F$2103,0,0,1),0))</f>
        <v>267.7558</v>
      </c>
      <c r="J1675" s="53">
        <f t="shared" si="1"/>
        <v>97463.1112</v>
      </c>
      <c r="K1675" s="52">
        <f t="array" ref="K1675">IF(B1675="","",IFERROR(XLOOKUP(B1675,DATA!$B$4:$B$2103,DATA!$N$4:$N$2103,0,0,1),0))</f>
        <v>8855</v>
      </c>
      <c r="L1675" s="86">
        <f t="shared" si="2"/>
        <v>24.26027397</v>
      </c>
      <c r="M1675" s="52">
        <f t="array" ref="M1675">IF(B1675="","",IFERROR(XLOOKUP(B1675,DATA!$B$4:$B$2103,DATA!$P$4:$P$2103,0,0,1),0))</f>
        <v>0</v>
      </c>
      <c r="N1675" s="52">
        <f t="shared" si="3"/>
        <v>85</v>
      </c>
      <c r="O1675" s="52">
        <f t="shared" si="4"/>
        <v>255</v>
      </c>
      <c r="P1675" s="52">
        <f t="shared" si="5"/>
        <v>15</v>
      </c>
      <c r="Q1675" s="52" t="str">
        <f t="shared" si="6"/>
        <v>PRECAUCION</v>
      </c>
      <c r="R1675" s="52" t="str">
        <f t="shared" si="7"/>
        <v>MONITOREAR 48H</v>
      </c>
      <c r="S1675" s="52">
        <f t="shared" si="8"/>
        <v>0</v>
      </c>
      <c r="T1675" s="53">
        <f t="shared" si="9"/>
        <v>0</v>
      </c>
      <c r="U1675" s="52" t="str">
        <f t="array" ref="U1675">IF(B1675="","",IFERROR(XLOOKUP(B1675,DATA!$B$4:$B$2103,DATA!$M$4:$M$2103,"",0,1),""))</f>
        <v>A</v>
      </c>
      <c r="V1675" s="52" t="str">
        <f t="array" ref="V1675">IF(B1675="","",IFERROR(XLOOKUP(B1675,DATA!$B$4:$B$2103,DATA!$X$4:$X$2103,"",0,1),""))</f>
        <v>SU01D0202</v>
      </c>
      <c r="W1675" s="52" t="str">
        <f t="array" ref="W1675">IF(B1675="","",IFERROR(XLOOKUP(B1675,DATA!$B$4:$B$2103,DATA!$H$4:$H$2103,"",0,1),""))</f>
        <v>CARROCERIA</v>
      </c>
      <c r="X1675" s="52" t="str">
        <f t="shared" si="10"/>
        <v>2-ALTA</v>
      </c>
      <c r="Y1675" s="87" t="str">
        <f t="shared" si="11"/>
        <v/>
      </c>
      <c r="Z1675" s="52" t="str">
        <f t="shared" si="12"/>
        <v/>
      </c>
    </row>
    <row r="1676" ht="15.75" customHeight="1">
      <c r="B1676" s="47">
        <f>IF(DATA!B1676="","",DATA!B1676)</f>
        <v>80150129</v>
      </c>
      <c r="C1676" s="47" t="str">
        <f t="array" ref="C1676">IF(B1676="","",IFERROR(XLOOKUP(B1676,DATA!$B$4:$B$2103,DATA!$D$4:$D$2103,"",0,1),""))</f>
        <v/>
      </c>
      <c r="D1676" s="47" t="str">
        <f t="array" ref="D1676">IF(B1676="","",IFERROR(XLOOKUP(B1676,DATA!$B$4:$B$2103,DATA!$C$4:$C$2103,"",0,1),""))</f>
        <v>TORNILLO TRILOBULAR M8*40MM</v>
      </c>
      <c r="E1676" s="47">
        <f t="array" ref="E1676">IF(B1676="","",IFERROR(XLOOKUP(B1676,DATA!$B$4:$B$2103,DATA!$W$4:$W$2103,"",0,1),""))</f>
        <v>826003816</v>
      </c>
      <c r="F1676" s="47" t="str">
        <f t="array" ref="F1676">IF(B1676="","",IFERROR(XLOOKUP(E1676,PROVEEDORES!$A$2:$A$200,PROVEEDORES!$B$2:$B$200,"NO ENCONTRADO",0,1),""))</f>
        <v>TORNIPLUS LIMITADA</v>
      </c>
      <c r="G1676" s="47" t="str">
        <f t="array" ref="G1676">IF(B1676="","",IFERROR(XLOOKUP(B1676,DATA!$B$4:$B$2103,DATA!$L$4:$L$2103,"",0,1),""))</f>
        <v>UND</v>
      </c>
      <c r="H1676" s="47">
        <f t="array" ref="H1676">IF(B1676="","",IFERROR(XLOOKUP(B1676,DATA!$B$4:$B$2103,DATA!$E$4:$E$2103,0,0,1),0))</f>
        <v>0</v>
      </c>
      <c r="I1676" s="48">
        <f t="array" ref="I1676">IF(B1676="","",IFERROR(XLOOKUP(B1676,DATA!$B$4:$B$2103,DATA!$F$4:$F$2103,0,0,1),0))</f>
        <v>0</v>
      </c>
      <c r="J1676" s="48">
        <f t="shared" si="1"/>
        <v>0</v>
      </c>
      <c r="K1676" s="47">
        <f t="array" ref="K1676">IF(B1676="","",IFERROR(XLOOKUP(B1676,DATA!$B$4:$B$2103,DATA!$N$4:$N$2103,0,0,1),0))</f>
        <v>0</v>
      </c>
      <c r="L1676" s="85">
        <f t="shared" si="2"/>
        <v>0</v>
      </c>
      <c r="M1676" s="47">
        <f t="array" ref="M1676">IF(B1676="","",IFERROR(XLOOKUP(B1676,DATA!$B$4:$B$2103,DATA!$P$4:$P$2103,0,0,1),0))</f>
        <v>0</v>
      </c>
      <c r="N1676" s="47">
        <f t="shared" si="3"/>
        <v>0</v>
      </c>
      <c r="O1676" s="47">
        <f t="shared" si="4"/>
        <v>0</v>
      </c>
      <c r="P1676" s="47" t="str">
        <f t="shared" si="5"/>
        <v/>
      </c>
      <c r="Q1676" s="47" t="str">
        <f t="shared" si="6"/>
        <v>CRITICO</v>
      </c>
      <c r="R1676" s="47" t="str">
        <f t="shared" si="7"/>
        <v>PEDIR INMEDIATAMENTE</v>
      </c>
      <c r="S1676" s="47">
        <f t="shared" si="8"/>
        <v>0</v>
      </c>
      <c r="T1676" s="48">
        <f t="shared" si="9"/>
        <v>0</v>
      </c>
      <c r="U1676" s="47" t="str">
        <f t="array" ref="U1676">IF(B1676="","",IFERROR(XLOOKUP(B1676,DATA!$B$4:$B$2103,DATA!$M$4:$M$2103,"",0,1),""))</f>
        <v>A</v>
      </c>
      <c r="V1676" s="47" t="str">
        <f t="array" ref="V1676">IF(B1676="","",IFERROR(XLOOKUP(B1676,DATA!$B$4:$B$2103,DATA!$X$4:$X$2103,"",0,1),""))</f>
        <v>A1</v>
      </c>
      <c r="W1676" s="47" t="str">
        <f t="array" ref="W1676">IF(B1676="","",IFERROR(XLOOKUP(B1676,DATA!$B$4:$B$2103,DATA!$H$4:$H$2103,"",0,1),""))</f>
        <v>CARROCERIA</v>
      </c>
      <c r="X1676" s="47" t="str">
        <f t="shared" si="10"/>
        <v>1-MAXIMA</v>
      </c>
      <c r="Y1676" s="65" t="str">
        <f t="shared" si="11"/>
        <v/>
      </c>
      <c r="Z1676" s="47">
        <f t="shared" si="12"/>
        <v>80150129</v>
      </c>
    </row>
    <row r="1677" ht="15.75" customHeight="1">
      <c r="B1677" s="52">
        <f>IF(DATA!B1677="","",DATA!B1677)</f>
        <v>80150130</v>
      </c>
      <c r="C1677" s="52" t="str">
        <f t="array" ref="C1677">IF(B1677="","",IFERROR(XLOOKUP(B1677,DATA!$B$4:$B$2103,DATA!$D$4:$D$2103,"",0,1),""))</f>
        <v/>
      </c>
      <c r="D1677" s="52" t="str">
        <f t="array" ref="D1677">IF(B1677="","",IFERROR(XLOOKUP(B1677,DATA!$B$4:$B$2103,DATA!$C$4:$C$2103,"",0,1),""))</f>
        <v>GUASA 5/16</v>
      </c>
      <c r="E1677" s="52">
        <f t="array" ref="E1677">IF(B1677="","",IFERROR(XLOOKUP(B1677,DATA!$B$4:$B$2103,DATA!$W$4:$W$2103,"",0,1),""))</f>
        <v>826003816</v>
      </c>
      <c r="F1677" s="52" t="str">
        <f t="array" ref="F1677">IF(B1677="","",IFERROR(XLOOKUP(E1677,PROVEEDORES!$A$2:$A$200,PROVEEDORES!$B$2:$B$200,"NO ENCONTRADO",0,1),""))</f>
        <v>TORNIPLUS LIMITADA</v>
      </c>
      <c r="G1677" s="52" t="str">
        <f t="array" ref="G1677">IF(B1677="","",IFERROR(XLOOKUP(B1677,DATA!$B$4:$B$2103,DATA!$L$4:$L$2103,"",0,1),""))</f>
        <v>UND</v>
      </c>
      <c r="H1677" s="52">
        <f t="array" ref="H1677">IF(B1677="","",IFERROR(XLOOKUP(B1677,DATA!$B$4:$B$2103,DATA!$E$4:$E$2103,0,0,1),0))</f>
        <v>46</v>
      </c>
      <c r="I1677" s="53">
        <f t="array" ref="I1677">IF(B1677="","",IFERROR(XLOOKUP(B1677,DATA!$B$4:$B$2103,DATA!$F$4:$F$2103,0,0,1),0))</f>
        <v>41.65</v>
      </c>
      <c r="J1677" s="53">
        <f t="shared" si="1"/>
        <v>1915.9</v>
      </c>
      <c r="K1677" s="52">
        <f t="array" ref="K1677">IF(B1677="","",IFERROR(XLOOKUP(B1677,DATA!$B$4:$B$2103,DATA!$N$4:$N$2103,0,0,1),0))</f>
        <v>66</v>
      </c>
      <c r="L1677" s="86">
        <f t="shared" si="2"/>
        <v>0.1808219178</v>
      </c>
      <c r="M1677" s="52">
        <f t="array" ref="M1677">IF(B1677="","",IFERROR(XLOOKUP(B1677,DATA!$B$4:$B$2103,DATA!$P$4:$P$2103,0,0,1),0))</f>
        <v>0</v>
      </c>
      <c r="N1677" s="52">
        <f t="shared" si="3"/>
        <v>1</v>
      </c>
      <c r="O1677" s="52">
        <f t="shared" si="4"/>
        <v>2</v>
      </c>
      <c r="P1677" s="52">
        <f t="shared" si="5"/>
        <v>254</v>
      </c>
      <c r="Q1677" s="52" t="str">
        <f t="shared" si="6"/>
        <v>EXCESO</v>
      </c>
      <c r="R1677" s="52" t="str">
        <f t="shared" si="7"/>
        <v>EVALUAR REDUCCION</v>
      </c>
      <c r="S1677" s="52">
        <f t="shared" si="8"/>
        <v>0</v>
      </c>
      <c r="T1677" s="53">
        <f t="shared" si="9"/>
        <v>0</v>
      </c>
      <c r="U1677" s="52" t="str">
        <f t="array" ref="U1677">IF(B1677="","",IFERROR(XLOOKUP(B1677,DATA!$B$4:$B$2103,DATA!$M$4:$M$2103,"",0,1),""))</f>
        <v>A</v>
      </c>
      <c r="V1677" s="52" t="str">
        <f t="array" ref="V1677">IF(B1677="","",IFERROR(XLOOKUP(B1677,DATA!$B$4:$B$2103,DATA!$X$4:$X$2103,"",0,1),""))</f>
        <v>SU01E0202</v>
      </c>
      <c r="W1677" s="52" t="str">
        <f t="array" ref="W1677">IF(B1677="","",IFERROR(XLOOKUP(B1677,DATA!$B$4:$B$2103,DATA!$H$4:$H$2103,"",0,1),""))</f>
        <v>CARROCERIA</v>
      </c>
      <c r="X1677" s="52" t="str">
        <f t="shared" si="10"/>
        <v>2-ALTA</v>
      </c>
      <c r="Y1677" s="87" t="str">
        <f t="shared" si="11"/>
        <v/>
      </c>
      <c r="Z1677" s="52" t="str">
        <f t="shared" si="12"/>
        <v/>
      </c>
    </row>
    <row r="1678" ht="15.75" customHeight="1">
      <c r="B1678" s="47">
        <f>IF(DATA!B1678="","",DATA!B1678)</f>
        <v>80150131</v>
      </c>
      <c r="C1678" s="47" t="str">
        <f t="array" ref="C1678">IF(B1678="","",IFERROR(XLOOKUP(B1678,DATA!$B$4:$B$2103,DATA!$D$4:$D$2103,"",0,1),""))</f>
        <v/>
      </c>
      <c r="D1678" s="47" t="str">
        <f t="array" ref="D1678">IF(B1678="","",IFERROR(XLOOKUP(B1678,DATA!$B$4:$B$2103,DATA!$C$4:$C$2103,"",0,1),""))</f>
        <v>TUERCA 6MM</v>
      </c>
      <c r="E1678" s="47">
        <f t="array" ref="E1678">IF(B1678="","",IFERROR(XLOOKUP(B1678,DATA!$B$4:$B$2103,DATA!$W$4:$W$2103,"",0,1),""))</f>
        <v>900664298</v>
      </c>
      <c r="F1678" s="47" t="str">
        <f t="array" ref="F1678">IF(B1678="","",IFERROR(XLOOKUP(E1678,PROVEEDORES!$A$2:$A$200,PROVEEDORES!$B$2:$B$200,"NO ENCONTRADO",0,1),""))</f>
        <v>SOLUCIONES INTEGRALES PARA CARROCERIAS SOCIEDAD POR ACCIONES SIMPLIFICADA</v>
      </c>
      <c r="G1678" s="47" t="str">
        <f t="array" ref="G1678">IF(B1678="","",IFERROR(XLOOKUP(B1678,DATA!$B$4:$B$2103,DATA!$L$4:$L$2103,"",0,1),""))</f>
        <v>UND</v>
      </c>
      <c r="H1678" s="47">
        <f t="array" ref="H1678">IF(B1678="","",IFERROR(XLOOKUP(B1678,DATA!$B$4:$B$2103,DATA!$E$4:$E$2103,0,0,1),0))</f>
        <v>187</v>
      </c>
      <c r="I1678" s="48">
        <f t="array" ref="I1678">IF(B1678="","",IFERROR(XLOOKUP(B1678,DATA!$B$4:$B$2103,DATA!$F$4:$F$2103,0,0,1),0))</f>
        <v>57.12</v>
      </c>
      <c r="J1678" s="48">
        <f t="shared" si="1"/>
        <v>10681.44</v>
      </c>
      <c r="K1678" s="47">
        <f t="array" ref="K1678">IF(B1678="","",IFERROR(XLOOKUP(B1678,DATA!$B$4:$B$2103,DATA!$N$4:$N$2103,0,0,1),0))</f>
        <v>2634</v>
      </c>
      <c r="L1678" s="85">
        <f t="shared" si="2"/>
        <v>7.216438356</v>
      </c>
      <c r="M1678" s="47">
        <f t="array" ref="M1678">IF(B1678="","",IFERROR(XLOOKUP(B1678,DATA!$B$4:$B$2103,DATA!$P$4:$P$2103,0,0,1),0))</f>
        <v>0</v>
      </c>
      <c r="N1678" s="47">
        <f t="shared" si="3"/>
        <v>25</v>
      </c>
      <c r="O1678" s="47">
        <f t="shared" si="4"/>
        <v>76</v>
      </c>
      <c r="P1678" s="47">
        <f t="shared" si="5"/>
        <v>26</v>
      </c>
      <c r="Q1678" s="47" t="str">
        <f t="shared" si="6"/>
        <v>OPTIMO</v>
      </c>
      <c r="R1678" s="47" t="str">
        <f t="shared" si="7"/>
        <v>NIVEL OPTIMO</v>
      </c>
      <c r="S1678" s="47">
        <f t="shared" si="8"/>
        <v>0</v>
      </c>
      <c r="T1678" s="48">
        <f t="shared" si="9"/>
        <v>0</v>
      </c>
      <c r="U1678" s="47" t="str">
        <f t="array" ref="U1678">IF(B1678="","",IFERROR(XLOOKUP(B1678,DATA!$B$4:$B$2103,DATA!$M$4:$M$2103,"",0,1),""))</f>
        <v>A</v>
      </c>
      <c r="V1678" s="47" t="str">
        <f t="array" ref="V1678">IF(B1678="","",IFERROR(XLOOKUP(B1678,DATA!$B$4:$B$2103,DATA!$X$4:$X$2103,"",0,1),""))</f>
        <v>SU01D0202</v>
      </c>
      <c r="W1678" s="47" t="str">
        <f t="array" ref="W1678">IF(B1678="","",IFERROR(XLOOKUP(B1678,DATA!$B$4:$B$2103,DATA!$H$4:$H$2103,"",0,1),""))</f>
        <v>CARROCERIA</v>
      </c>
      <c r="X1678" s="47" t="str">
        <f t="shared" si="10"/>
        <v>2-ALTA</v>
      </c>
      <c r="Y1678" s="65" t="str">
        <f t="shared" si="11"/>
        <v/>
      </c>
      <c r="Z1678" s="47" t="str">
        <f t="shared" si="12"/>
        <v/>
      </c>
    </row>
    <row r="1679" ht="15.75" customHeight="1">
      <c r="B1679" s="52">
        <f>IF(DATA!B1679="","",DATA!B1679)</f>
        <v>80150132</v>
      </c>
      <c r="C1679" s="52" t="str">
        <f t="array" ref="C1679">IF(B1679="","",IFERROR(XLOOKUP(B1679,DATA!$B$4:$B$2103,DATA!$D$4:$D$2103,"",0,1),""))</f>
        <v/>
      </c>
      <c r="D1679" s="52" t="str">
        <f t="array" ref="D1679">IF(B1679="","",IFERROR(XLOOKUP(B1679,DATA!$B$4:$B$2103,DATA!$C$4:$C$2103,"",0,1),""))</f>
        <v>TORNILLO AVELLANADO M10*1 1/2"</v>
      </c>
      <c r="E1679" s="52">
        <f t="array" ref="E1679">IF(B1679="","",IFERROR(XLOOKUP(B1679,DATA!$B$4:$B$2103,DATA!$W$4:$W$2103,"",0,1),""))</f>
        <v>900664298</v>
      </c>
      <c r="F1679" s="52" t="str">
        <f t="array" ref="F1679">IF(B1679="","",IFERROR(XLOOKUP(E1679,PROVEEDORES!$A$2:$A$200,PROVEEDORES!$B$2:$B$200,"NO ENCONTRADO",0,1),""))</f>
        <v>SOLUCIONES INTEGRALES PARA CARROCERIAS SOCIEDAD POR ACCIONES SIMPLIFICADA</v>
      </c>
      <c r="G1679" s="52" t="str">
        <f t="array" ref="G1679">IF(B1679="","",IFERROR(XLOOKUP(B1679,DATA!$B$4:$B$2103,DATA!$L$4:$L$2103,"",0,1),""))</f>
        <v>UND</v>
      </c>
      <c r="H1679" s="52">
        <f t="array" ref="H1679">IF(B1679="","",IFERROR(XLOOKUP(B1679,DATA!$B$4:$B$2103,DATA!$E$4:$E$2103,0,0,1),0))</f>
        <v>560</v>
      </c>
      <c r="I1679" s="53">
        <f t="array" ref="I1679">IF(B1679="","",IFERROR(XLOOKUP(B1679,DATA!$B$4:$B$2103,DATA!$F$4:$F$2103,0,0,1),0))</f>
        <v>144.3682</v>
      </c>
      <c r="J1679" s="53">
        <f t="shared" si="1"/>
        <v>80846.192</v>
      </c>
      <c r="K1679" s="52">
        <f t="array" ref="K1679">IF(B1679="","",IFERROR(XLOOKUP(B1679,DATA!$B$4:$B$2103,DATA!$N$4:$N$2103,0,0,1),0))</f>
        <v>11884</v>
      </c>
      <c r="L1679" s="86">
        <f t="shared" si="2"/>
        <v>32.55890411</v>
      </c>
      <c r="M1679" s="52">
        <f t="array" ref="M1679">IF(B1679="","",IFERROR(XLOOKUP(B1679,DATA!$B$4:$B$2103,DATA!$P$4:$P$2103,0,0,1),0))</f>
        <v>0</v>
      </c>
      <c r="N1679" s="52">
        <f t="shared" si="3"/>
        <v>114</v>
      </c>
      <c r="O1679" s="52">
        <f t="shared" si="4"/>
        <v>342</v>
      </c>
      <c r="P1679" s="52">
        <f t="shared" si="5"/>
        <v>17</v>
      </c>
      <c r="Q1679" s="52" t="str">
        <f t="shared" si="6"/>
        <v>PRECAUCION</v>
      </c>
      <c r="R1679" s="52" t="str">
        <f t="shared" si="7"/>
        <v>MONITOREAR 48H</v>
      </c>
      <c r="S1679" s="52">
        <f t="shared" si="8"/>
        <v>0</v>
      </c>
      <c r="T1679" s="53">
        <f t="shared" si="9"/>
        <v>0</v>
      </c>
      <c r="U1679" s="52" t="str">
        <f t="array" ref="U1679">IF(B1679="","",IFERROR(XLOOKUP(B1679,DATA!$B$4:$B$2103,DATA!$M$4:$M$2103,"",0,1),""))</f>
        <v>A</v>
      </c>
      <c r="V1679" s="52" t="str">
        <f t="array" ref="V1679">IF(B1679="","",IFERROR(XLOOKUP(B1679,DATA!$B$4:$B$2103,DATA!$X$4:$X$2103,"",0,1),""))</f>
        <v>SU01E0202</v>
      </c>
      <c r="W1679" s="52" t="str">
        <f t="array" ref="W1679">IF(B1679="","",IFERROR(XLOOKUP(B1679,DATA!$B$4:$B$2103,DATA!$H$4:$H$2103,"",0,1),""))</f>
        <v>CARROCERIA</v>
      </c>
      <c r="X1679" s="52" t="str">
        <f t="shared" si="10"/>
        <v>2-ALTA</v>
      </c>
      <c r="Y1679" s="87" t="str">
        <f t="shared" si="11"/>
        <v/>
      </c>
      <c r="Z1679" s="52" t="str">
        <f t="shared" si="12"/>
        <v/>
      </c>
    </row>
    <row r="1680" ht="15.75" customHeight="1">
      <c r="B1680" s="47">
        <f>IF(DATA!B1680="","",DATA!B1680)</f>
        <v>80150133</v>
      </c>
      <c r="C1680" s="47" t="str">
        <f t="array" ref="C1680">IF(B1680="","",IFERROR(XLOOKUP(B1680,DATA!$B$4:$B$2103,DATA!$D$4:$D$2103,"",0,1),""))</f>
        <v/>
      </c>
      <c r="D1680" s="47" t="str">
        <f t="array" ref="D1680">IF(B1680="","",IFERROR(XLOOKUP(B1680,DATA!$B$4:$B$2103,DATA!$C$4:$C$2103,"",0,1),""))</f>
        <v>RIBITE GRIS (PIN) 5/16*1 1/2"</v>
      </c>
      <c r="E1680" s="47">
        <f t="array" ref="E1680">IF(B1680="","",IFERROR(XLOOKUP(B1680,DATA!$B$4:$B$2103,DATA!$W$4:$W$2103,"",0,1),""))</f>
        <v>900603232</v>
      </c>
      <c r="F1680" s="47" t="str">
        <f t="array" ref="F1680">IF(B1680="","",IFERROR(XLOOKUP(E1680,PROVEEDORES!$A$2:$A$200,PROVEEDORES!$B$2:$B$200,"NO ENCONTRADO",0,1),""))</f>
        <v>COMERCIALIZADORA DE AUTOPARTES E INDUSTRIAL UNIVERSAL SAS</v>
      </c>
      <c r="G1680" s="47" t="str">
        <f t="array" ref="G1680">IF(B1680="","",IFERROR(XLOOKUP(B1680,DATA!$B$4:$B$2103,DATA!$L$4:$L$2103,"",0,1),""))</f>
        <v>UND</v>
      </c>
      <c r="H1680" s="47">
        <f t="array" ref="H1680">IF(B1680="","",IFERROR(XLOOKUP(B1680,DATA!$B$4:$B$2103,DATA!$E$4:$E$2103,0,0,1),0))</f>
        <v>84</v>
      </c>
      <c r="I1680" s="48">
        <f t="array" ref="I1680">IF(B1680="","",IFERROR(XLOOKUP(B1680,DATA!$B$4:$B$2103,DATA!$F$4:$F$2103,0,0,1),0))</f>
        <v>600.95</v>
      </c>
      <c r="J1680" s="48">
        <f t="shared" si="1"/>
        <v>50479.8</v>
      </c>
      <c r="K1680" s="47">
        <f t="array" ref="K1680">IF(B1680="","",IFERROR(XLOOKUP(B1680,DATA!$B$4:$B$2103,DATA!$N$4:$N$2103,0,0,1),0))</f>
        <v>9774</v>
      </c>
      <c r="L1680" s="85">
        <f t="shared" si="2"/>
        <v>26.77808219</v>
      </c>
      <c r="M1680" s="47">
        <f t="array" ref="M1680">IF(B1680="","",IFERROR(XLOOKUP(B1680,DATA!$B$4:$B$2103,DATA!$P$4:$P$2103,0,0,1),0))</f>
        <v>0</v>
      </c>
      <c r="N1680" s="47">
        <f t="shared" si="3"/>
        <v>94</v>
      </c>
      <c r="O1680" s="47">
        <f t="shared" si="4"/>
        <v>281</v>
      </c>
      <c r="P1680" s="47">
        <f t="shared" si="5"/>
        <v>3</v>
      </c>
      <c r="Q1680" s="47" t="str">
        <f t="shared" si="6"/>
        <v>REORDEN INMEDIATO</v>
      </c>
      <c r="R1680" s="47" t="str">
        <f t="shared" si="7"/>
        <v>GENERAR OC EN 24H</v>
      </c>
      <c r="S1680" s="47">
        <f t="shared" si="8"/>
        <v>197</v>
      </c>
      <c r="T1680" s="48">
        <f t="shared" si="9"/>
        <v>118387.15</v>
      </c>
      <c r="U1680" s="47" t="str">
        <f t="array" ref="U1680">IF(B1680="","",IFERROR(XLOOKUP(B1680,DATA!$B$4:$B$2103,DATA!$M$4:$M$2103,"",0,1),""))</f>
        <v>A</v>
      </c>
      <c r="V1680" s="47" t="str">
        <f t="array" ref="V1680">IF(B1680="","",IFERROR(XLOOKUP(B1680,DATA!$B$4:$B$2103,DATA!$X$4:$X$2103,"",0,1),""))</f>
        <v>SU01E0202</v>
      </c>
      <c r="W1680" s="47" t="str">
        <f t="array" ref="W1680">IF(B1680="","",IFERROR(XLOOKUP(B1680,DATA!$B$4:$B$2103,DATA!$H$4:$H$2103,"",0,1),""))</f>
        <v>CARROCERIA</v>
      </c>
      <c r="X1680" s="47" t="str">
        <f t="shared" si="10"/>
        <v>2-ALTA</v>
      </c>
      <c r="Y1680" s="65" t="str">
        <f t="shared" si="11"/>
        <v/>
      </c>
      <c r="Z1680" s="47" t="str">
        <f t="shared" si="12"/>
        <v/>
      </c>
    </row>
    <row r="1681" ht="15.75" customHeight="1">
      <c r="B1681" s="52">
        <f>IF(DATA!B1681="","",DATA!B1681)</f>
        <v>80150134</v>
      </c>
      <c r="C1681" s="52">
        <f t="array" ref="C1681">IF(B1681="","",IFERROR(XLOOKUP(B1681,DATA!$B$4:$B$2103,DATA!$D$4:$D$2103,"",0,1),""))</f>
        <v>70369707</v>
      </c>
      <c r="D1681" s="52" t="str">
        <f t="array" ref="D1681">IF(B1681="","",IFERROR(XLOOKUP(B1681,DATA!$B$4:$B$2103,DATA!$C$4:$C$2103,"",0,1),""))</f>
        <v>INTERRUPTOR TABLERO DE INSTRUMENTOS DIFERENCIAL</v>
      </c>
      <c r="E1681" s="52">
        <f t="array" ref="E1681">IF(B1681="","",IFERROR(XLOOKUP(B1681,DATA!$B$4:$B$2103,DATA!$W$4:$W$2103,"",0,1),""))</f>
        <v>900315569</v>
      </c>
      <c r="F1681" s="52" t="str">
        <f t="array" ref="F1681">IF(B1681="","",IFERROR(XLOOKUP(E1681,PROVEEDORES!$A$2:$A$200,PROVEEDORES!$B$2:$B$200,"NO ENCONTRADO",0,1),""))</f>
        <v>VOLVO GROUP COLOMBIA S A S</v>
      </c>
      <c r="G1681" s="52" t="str">
        <f t="array" ref="G1681">IF(B1681="","",IFERROR(XLOOKUP(B1681,DATA!$B$4:$B$2103,DATA!$L$4:$L$2103,"",0,1),""))</f>
        <v>UND</v>
      </c>
      <c r="H1681" s="52">
        <f t="array" ref="H1681">IF(B1681="","",IFERROR(XLOOKUP(B1681,DATA!$B$4:$B$2103,DATA!$E$4:$E$2103,0,0,1),0))</f>
        <v>0</v>
      </c>
      <c r="I1681" s="53">
        <f t="array" ref="I1681">IF(B1681="","",IFERROR(XLOOKUP(B1681,DATA!$B$4:$B$2103,DATA!$F$4:$F$2103,0,0,1),0))</f>
        <v>275336.3</v>
      </c>
      <c r="J1681" s="53">
        <f t="shared" si="1"/>
        <v>0</v>
      </c>
      <c r="K1681" s="52">
        <f t="array" ref="K1681">IF(B1681="","",IFERROR(XLOOKUP(B1681,DATA!$B$4:$B$2103,DATA!$N$4:$N$2103,0,0,1),0))</f>
        <v>2</v>
      </c>
      <c r="L1681" s="86">
        <f t="shared" si="2"/>
        <v>0.005479452055</v>
      </c>
      <c r="M1681" s="52">
        <f t="array" ref="M1681">IF(B1681="","",IFERROR(XLOOKUP(B1681,DATA!$B$4:$B$2103,DATA!$P$4:$P$2103,0,0,1),0))</f>
        <v>0</v>
      </c>
      <c r="N1681" s="52">
        <f t="shared" si="3"/>
        <v>0</v>
      </c>
      <c r="O1681" s="52">
        <f t="shared" si="4"/>
        <v>0</v>
      </c>
      <c r="P1681" s="52">
        <f t="shared" si="5"/>
        <v>0</v>
      </c>
      <c r="Q1681" s="52" t="str">
        <f t="shared" si="6"/>
        <v>CRITICO</v>
      </c>
      <c r="R1681" s="52" t="str">
        <f t="shared" si="7"/>
        <v>PEDIR INMEDIATAMENTE</v>
      </c>
      <c r="S1681" s="52">
        <f t="shared" si="8"/>
        <v>0</v>
      </c>
      <c r="T1681" s="53">
        <f t="shared" si="9"/>
        <v>0</v>
      </c>
      <c r="U1681" s="52" t="str">
        <f t="array" ref="U1681">IF(B1681="","",IFERROR(XLOOKUP(B1681,DATA!$B$4:$B$2103,DATA!$M$4:$M$2103,"",0,1),""))</f>
        <v>B</v>
      </c>
      <c r="V1681" s="52" t="str">
        <f t="array" ref="V1681">IF(B1681="","",IFERROR(XLOOKUP(B1681,DATA!$B$4:$B$2103,DATA!$X$4:$X$2103,"",0,1),""))</f>
        <v>SU01F0203</v>
      </c>
      <c r="W1681" s="52" t="str">
        <f t="array" ref="W1681">IF(B1681="","",IFERROR(XLOOKUP(B1681,DATA!$B$4:$B$2103,DATA!$H$4:$H$2103,"",0,1),""))</f>
        <v>ELECTRICIDAD</v>
      </c>
      <c r="X1681" s="52" t="str">
        <f t="shared" si="10"/>
        <v>3-MEDIA</v>
      </c>
      <c r="Y1681" s="87">
        <f t="shared" si="11"/>
        <v>2.01681</v>
      </c>
      <c r="Z1681" s="52">
        <f t="shared" si="12"/>
        <v>80150134</v>
      </c>
    </row>
    <row r="1682" ht="15.75" customHeight="1">
      <c r="B1682" s="47">
        <f>IF(DATA!B1682="","",DATA!B1682)</f>
        <v>80150135</v>
      </c>
      <c r="C1682" s="47" t="str">
        <f t="array" ref="C1682">IF(B1682="","",IFERROR(XLOOKUP(B1682,DATA!$B$4:$B$2103,DATA!$D$4:$D$2103,"",0,1),""))</f>
        <v>BS1245</v>
      </c>
      <c r="D1682" s="47" t="str">
        <f t="array" ref="D1682">IF(B1682="","",IFERROR(XLOOKUP(B1682,DATA!$B$4:$B$2103,DATA!$C$4:$C$2103,"",0,1),""))</f>
        <v>CORAZA DE 1 1/2"</v>
      </c>
      <c r="E1682" s="47">
        <f t="array" ref="E1682">IF(B1682="","",IFERROR(XLOOKUP(B1682,DATA!$B$4:$B$2103,DATA!$W$4:$W$2103,"",0,1),""))</f>
        <v>900730034</v>
      </c>
      <c r="F1682" s="47" t="str">
        <f t="array" ref="F1682">IF(B1682="","",IFERROR(XLOOKUP(E1682,PROVEEDORES!$A$2:$A$200,PROVEEDORES!$B$2:$B$200,"NO ENCONTRADO",0,1),""))</f>
        <v>CAUCHOS BOSA D.C. SIMA S A S</v>
      </c>
      <c r="G1682" s="47" t="str">
        <f t="array" ref="G1682">IF(B1682="","",IFERROR(XLOOKUP(B1682,DATA!$B$4:$B$2103,DATA!$L$4:$L$2103,"",0,1),""))</f>
        <v>M</v>
      </c>
      <c r="H1682" s="47">
        <f t="array" ref="H1682">IF(B1682="","",IFERROR(XLOOKUP(B1682,DATA!$B$4:$B$2103,DATA!$E$4:$E$2103,0,0,1),0))</f>
        <v>0</v>
      </c>
      <c r="I1682" s="48">
        <f t="array" ref="I1682">IF(B1682="","",IFERROR(XLOOKUP(B1682,DATA!$B$4:$B$2103,DATA!$F$4:$F$2103,0,0,1),0))</f>
        <v>6902</v>
      </c>
      <c r="J1682" s="48">
        <f t="shared" si="1"/>
        <v>0</v>
      </c>
      <c r="K1682" s="47">
        <f t="array" ref="K1682">IF(B1682="","",IFERROR(XLOOKUP(B1682,DATA!$B$4:$B$2103,DATA!$N$4:$N$2103,0,0,1),0))</f>
        <v>20</v>
      </c>
      <c r="L1682" s="85">
        <f t="shared" si="2"/>
        <v>0.05479452055</v>
      </c>
      <c r="M1682" s="47">
        <f t="array" ref="M1682">IF(B1682="","",IFERROR(XLOOKUP(B1682,DATA!$B$4:$B$2103,DATA!$P$4:$P$2103,0,0,1),0))</f>
        <v>0</v>
      </c>
      <c r="N1682" s="47">
        <f t="shared" si="3"/>
        <v>0</v>
      </c>
      <c r="O1682" s="47">
        <f t="shared" si="4"/>
        <v>0</v>
      </c>
      <c r="P1682" s="47">
        <f t="shared" si="5"/>
        <v>0</v>
      </c>
      <c r="Q1682" s="47" t="str">
        <f t="shared" si="6"/>
        <v>CRITICO</v>
      </c>
      <c r="R1682" s="47" t="str">
        <f t="shared" si="7"/>
        <v>PEDIR INMEDIATAMENTE</v>
      </c>
      <c r="S1682" s="47">
        <f t="shared" si="8"/>
        <v>0</v>
      </c>
      <c r="T1682" s="48">
        <f t="shared" si="9"/>
        <v>0</v>
      </c>
      <c r="U1682" s="47" t="str">
        <f t="array" ref="U1682">IF(B1682="","",IFERROR(XLOOKUP(B1682,DATA!$B$4:$B$2103,DATA!$M$4:$M$2103,"",0,1),""))</f>
        <v>B</v>
      </c>
      <c r="V1682" s="47" t="str">
        <f t="array" ref="V1682">IF(B1682="","",IFERROR(XLOOKUP(B1682,DATA!$B$4:$B$2103,DATA!$X$4:$X$2103,"",0,1),""))</f>
        <v>SU01A0201</v>
      </c>
      <c r="W1682" s="47" t="str">
        <f t="array" ref="W1682">IF(B1682="","",IFERROR(XLOOKUP(B1682,DATA!$B$4:$B$2103,DATA!$H$4:$H$2103,"",0,1),""))</f>
        <v>ELECTRICIDAD</v>
      </c>
      <c r="X1682" s="47" t="str">
        <f t="shared" si="10"/>
        <v>3-MEDIA</v>
      </c>
      <c r="Y1682" s="65">
        <f t="shared" si="11"/>
        <v>20.01682</v>
      </c>
      <c r="Z1682" s="47">
        <f t="shared" si="12"/>
        <v>80150135</v>
      </c>
    </row>
    <row r="1683" ht="15.75" customHeight="1">
      <c r="B1683" s="52">
        <f>IF(DATA!B1683="","",DATA!B1683)</f>
        <v>80150136</v>
      </c>
      <c r="C1683" s="52">
        <f t="array" ref="C1683">IF(B1683="","",IFERROR(XLOOKUP(B1683,DATA!$B$4:$B$2103,DATA!$D$4:$D$2103,"",0,1),""))</f>
        <v>22765475</v>
      </c>
      <c r="D1683" s="52" t="str">
        <f t="array" ref="D1683">IF(B1683="","",IFERROR(XLOOKUP(B1683,DATA!$B$4:$B$2103,DATA!$C$4:$C$2103,"",0,1),""))</f>
        <v>CERRADURA DE ARRANQUE</v>
      </c>
      <c r="E1683" s="52">
        <f t="array" ref="E1683">IF(B1683="","",IFERROR(XLOOKUP(B1683,DATA!$B$4:$B$2103,DATA!$W$4:$W$2103,"",0,1),""))</f>
        <v>900315569</v>
      </c>
      <c r="F1683" s="52" t="str">
        <f t="array" ref="F1683">IF(B1683="","",IFERROR(XLOOKUP(E1683,PROVEEDORES!$A$2:$A$200,PROVEEDORES!$B$2:$B$200,"NO ENCONTRADO",0,1),""))</f>
        <v>VOLVO GROUP COLOMBIA S A S</v>
      </c>
      <c r="G1683" s="52" t="str">
        <f t="array" ref="G1683">IF(B1683="","",IFERROR(XLOOKUP(B1683,DATA!$B$4:$B$2103,DATA!$L$4:$L$2103,"",0,1),""))</f>
        <v>UND</v>
      </c>
      <c r="H1683" s="52">
        <f t="array" ref="H1683">IF(B1683="","",IFERROR(XLOOKUP(B1683,DATA!$B$4:$B$2103,DATA!$E$4:$E$2103,0,0,1),0))</f>
        <v>1</v>
      </c>
      <c r="I1683" s="53">
        <f t="array" ref="I1683">IF(B1683="","",IFERROR(XLOOKUP(B1683,DATA!$B$4:$B$2103,DATA!$F$4:$F$2103,0,0,1),0))</f>
        <v>872917.7</v>
      </c>
      <c r="J1683" s="53">
        <f t="shared" si="1"/>
        <v>872917.7</v>
      </c>
      <c r="K1683" s="52">
        <f t="array" ref="K1683">IF(B1683="","",IFERROR(XLOOKUP(B1683,DATA!$B$4:$B$2103,DATA!$N$4:$N$2103,0,0,1),0))</f>
        <v>14</v>
      </c>
      <c r="L1683" s="86">
        <f t="shared" si="2"/>
        <v>0.03835616438</v>
      </c>
      <c r="M1683" s="52">
        <f t="array" ref="M1683">IF(B1683="","",IFERROR(XLOOKUP(B1683,DATA!$B$4:$B$2103,DATA!$P$4:$P$2103,0,0,1),0))</f>
        <v>0</v>
      </c>
      <c r="N1683" s="52">
        <f t="shared" si="3"/>
        <v>0</v>
      </c>
      <c r="O1683" s="52">
        <f t="shared" si="4"/>
        <v>0</v>
      </c>
      <c r="P1683" s="52">
        <f t="shared" si="5"/>
        <v>26</v>
      </c>
      <c r="Q1683" s="52" t="str">
        <f t="shared" si="6"/>
        <v>OPTIMO</v>
      </c>
      <c r="R1683" s="52" t="str">
        <f t="shared" si="7"/>
        <v>NIVEL OPTIMO</v>
      </c>
      <c r="S1683" s="52">
        <f t="shared" si="8"/>
        <v>0</v>
      </c>
      <c r="T1683" s="53">
        <f t="shared" si="9"/>
        <v>0</v>
      </c>
      <c r="U1683" s="52" t="str">
        <f t="array" ref="U1683">IF(B1683="","",IFERROR(XLOOKUP(B1683,DATA!$B$4:$B$2103,DATA!$M$4:$M$2103,"",0,1),""))</f>
        <v>A</v>
      </c>
      <c r="V1683" s="52" t="str">
        <f t="array" ref="V1683">IF(B1683="","",IFERROR(XLOOKUP(B1683,DATA!$B$4:$B$2103,DATA!$X$4:$X$2103,"",0,1),""))</f>
        <v>SU01F0304</v>
      </c>
      <c r="W1683" s="52" t="str">
        <f t="array" ref="W1683">IF(B1683="","",IFERROR(XLOOKUP(B1683,DATA!$B$4:$B$2103,DATA!$H$4:$H$2103,"",0,1),""))</f>
        <v>ELECTRICIDAD</v>
      </c>
      <c r="X1683" s="52" t="str">
        <f t="shared" si="10"/>
        <v>2-ALTA</v>
      </c>
      <c r="Y1683" s="87" t="str">
        <f t="shared" si="11"/>
        <v/>
      </c>
      <c r="Z1683" s="52" t="str">
        <f t="shared" si="12"/>
        <v/>
      </c>
    </row>
    <row r="1684" ht="15.75" customHeight="1">
      <c r="B1684" s="47" t="str">
        <f>IF(DATA!B1684="","",DATA!B1684)</f>
        <v>80150136-R</v>
      </c>
      <c r="C1684" s="47">
        <f t="array" ref="C1684">IF(B1684="","",IFERROR(XLOOKUP(B1684,DATA!$B$4:$B$2103,DATA!$D$4:$D$2103,"",0,1),""))</f>
        <v>22765475</v>
      </c>
      <c r="D1684" s="47" t="str">
        <f t="array" ref="D1684">IF(B1684="","",IFERROR(XLOOKUP(B1684,DATA!$B$4:$B$2103,DATA!$C$4:$C$2103,"",0,1),""))</f>
        <v>CERRADURA DE ARRANQUE</v>
      </c>
      <c r="E1684" s="47">
        <f t="array" ref="E1684">IF(B1684="","",IFERROR(XLOOKUP(B1684,DATA!$B$4:$B$2103,DATA!$W$4:$W$2103,"",0,1),""))</f>
        <v>901319175</v>
      </c>
      <c r="F1684" s="47" t="str">
        <f t="array" ref="F1684">IF(B1684="","",IFERROR(XLOOKUP(E1684,PROVEEDORES!$A$2:$A$200,PROVEEDORES!$B$2:$B$200,"NO ENCONTRADO",0,1),""))</f>
        <v>SMIDT SUMINISTRO MANTENIMIENTO INDUSTRIAL DE TRANSPORTE SAS</v>
      </c>
      <c r="G1684" s="47" t="str">
        <f t="array" ref="G1684">IF(B1684="","",IFERROR(XLOOKUP(B1684,DATA!$B$4:$B$2103,DATA!$L$4:$L$2103,"",0,1),""))</f>
        <v>UND</v>
      </c>
      <c r="H1684" s="47">
        <f t="array" ref="H1684">IF(B1684="","",IFERROR(XLOOKUP(B1684,DATA!$B$4:$B$2103,DATA!$E$4:$E$2103,0,0,1),0))</f>
        <v>0</v>
      </c>
      <c r="I1684" s="48">
        <f t="array" ref="I1684">IF(B1684="","",IFERROR(XLOOKUP(B1684,DATA!$B$4:$B$2103,DATA!$F$4:$F$2103,0,0,1),0))</f>
        <v>289583.3</v>
      </c>
      <c r="J1684" s="48">
        <f t="shared" si="1"/>
        <v>0</v>
      </c>
      <c r="K1684" s="47">
        <f t="array" ref="K1684">IF(B1684="","",IFERROR(XLOOKUP(B1684,DATA!$B$4:$B$2103,DATA!$N$4:$N$2103,0,0,1),0))</f>
        <v>6</v>
      </c>
      <c r="L1684" s="85">
        <f t="shared" si="2"/>
        <v>0.01643835616</v>
      </c>
      <c r="M1684" s="47">
        <f t="array" ref="M1684">IF(B1684="","",IFERROR(XLOOKUP(B1684,DATA!$B$4:$B$2103,DATA!$P$4:$P$2103,0,0,1),0))</f>
        <v>0</v>
      </c>
      <c r="N1684" s="47">
        <f t="shared" si="3"/>
        <v>0</v>
      </c>
      <c r="O1684" s="47">
        <f t="shared" si="4"/>
        <v>0</v>
      </c>
      <c r="P1684" s="47">
        <f t="shared" si="5"/>
        <v>0</v>
      </c>
      <c r="Q1684" s="47" t="str">
        <f t="shared" si="6"/>
        <v>CRITICO</v>
      </c>
      <c r="R1684" s="47" t="str">
        <f t="shared" si="7"/>
        <v>PEDIR INMEDIATAMENTE</v>
      </c>
      <c r="S1684" s="47">
        <f t="shared" si="8"/>
        <v>0</v>
      </c>
      <c r="T1684" s="48">
        <f t="shared" si="9"/>
        <v>0</v>
      </c>
      <c r="U1684" s="47" t="str">
        <f t="array" ref="U1684">IF(B1684="","",IFERROR(XLOOKUP(B1684,DATA!$B$4:$B$2103,DATA!$M$4:$M$2103,"",0,1),""))</f>
        <v>A</v>
      </c>
      <c r="V1684" s="47" t="str">
        <f t="array" ref="V1684">IF(B1684="","",IFERROR(XLOOKUP(B1684,DATA!$B$4:$B$2103,DATA!$X$4:$X$2103,"",0,1),""))</f>
        <v>SU01A0202</v>
      </c>
      <c r="W1684" s="47" t="str">
        <f t="array" ref="W1684">IF(B1684="","",IFERROR(XLOOKUP(B1684,DATA!$B$4:$B$2103,DATA!$H$4:$H$2103,"",0,1),""))</f>
        <v>ELECTRICIDAD</v>
      </c>
      <c r="X1684" s="47" t="str">
        <f t="shared" si="10"/>
        <v>1-MAXIMA</v>
      </c>
      <c r="Y1684" s="65">
        <f t="shared" si="11"/>
        <v>6.01684</v>
      </c>
      <c r="Z1684" s="47" t="str">
        <f t="shared" si="12"/>
        <v>80150136-R</v>
      </c>
    </row>
    <row r="1685" ht="15.75" customHeight="1">
      <c r="B1685" s="52">
        <f>IF(DATA!B1685="","",DATA!B1685)</f>
        <v>80150137</v>
      </c>
      <c r="C1685" s="52" t="str">
        <f t="array" ref="C1685">IF(B1685="","",IFERROR(XLOOKUP(B1685,DATA!$B$4:$B$2103,DATA!$D$4:$D$2103,"",0,1),""))</f>
        <v>G999990</v>
      </c>
      <c r="D1685" s="52" t="str">
        <f t="array" ref="D1685">IF(B1685="","",IFERROR(XLOOKUP(B1685,DATA!$B$4:$B$2103,DATA!$C$4:$C$2103,"",0,1),""))</f>
        <v>CABLE TIPO 0</v>
      </c>
      <c r="E1685" s="52">
        <f t="array" ref="E1685">IF(B1685="","",IFERROR(XLOOKUP(B1685,DATA!$B$4:$B$2103,DATA!$W$4:$W$2103,"",0,1),""))</f>
        <v>830037039</v>
      </c>
      <c r="F1685" s="52" t="str">
        <f t="array" ref="F1685">IF(B1685="","",IFERROR(XLOOKUP(E1685,PROVEEDORES!$A$2:$A$200,PROVEEDORES!$B$2:$B$200,"NO ENCONTRADO",0,1),""))</f>
        <v>FERRETERIA LUIS PENAGOS SAS</v>
      </c>
      <c r="G1685" s="52" t="str">
        <f t="array" ref="G1685">IF(B1685="","",IFERROR(XLOOKUP(B1685,DATA!$B$4:$B$2103,DATA!$L$4:$L$2103,"",0,1),""))</f>
        <v>M</v>
      </c>
      <c r="H1685" s="52">
        <f t="array" ref="H1685">IF(B1685="","",IFERROR(XLOOKUP(B1685,DATA!$B$4:$B$2103,DATA!$E$4:$E$2103,0,0,1),0))</f>
        <v>0</v>
      </c>
      <c r="I1685" s="53">
        <f t="array" ref="I1685">IF(B1685="","",IFERROR(XLOOKUP(B1685,DATA!$B$4:$B$2103,DATA!$F$4:$F$2103,0,0,1),0))</f>
        <v>4415</v>
      </c>
      <c r="J1685" s="53">
        <f t="shared" si="1"/>
        <v>0</v>
      </c>
      <c r="K1685" s="52">
        <f t="array" ref="K1685">IF(B1685="","",IFERROR(XLOOKUP(B1685,DATA!$B$4:$B$2103,DATA!$N$4:$N$2103,0,0,1),0))</f>
        <v>0</v>
      </c>
      <c r="L1685" s="86">
        <f t="shared" si="2"/>
        <v>0</v>
      </c>
      <c r="M1685" s="52">
        <f t="array" ref="M1685">IF(B1685="","",IFERROR(XLOOKUP(B1685,DATA!$B$4:$B$2103,DATA!$P$4:$P$2103,0,0,1),0))</f>
        <v>0</v>
      </c>
      <c r="N1685" s="52">
        <f t="shared" si="3"/>
        <v>0</v>
      </c>
      <c r="O1685" s="52">
        <f t="shared" si="4"/>
        <v>0</v>
      </c>
      <c r="P1685" s="52" t="str">
        <f t="shared" si="5"/>
        <v/>
      </c>
      <c r="Q1685" s="52" t="str">
        <f t="shared" si="6"/>
        <v>CRITICO</v>
      </c>
      <c r="R1685" s="52" t="str">
        <f t="shared" si="7"/>
        <v>PEDIR INMEDIATAMENTE</v>
      </c>
      <c r="S1685" s="52">
        <f t="shared" si="8"/>
        <v>0</v>
      </c>
      <c r="T1685" s="53">
        <f t="shared" si="9"/>
        <v>0</v>
      </c>
      <c r="U1685" s="52" t="str">
        <f t="array" ref="U1685">IF(B1685="","",IFERROR(XLOOKUP(B1685,DATA!$B$4:$B$2103,DATA!$M$4:$M$2103,"",0,1),""))</f>
        <v>B</v>
      </c>
      <c r="V1685" s="52" t="str">
        <f t="array" ref="V1685">IF(B1685="","",IFERROR(XLOOKUP(B1685,DATA!$B$4:$B$2103,DATA!$X$4:$X$2103,"",0,1),""))</f>
        <v>SU01A0202</v>
      </c>
      <c r="W1685" s="52" t="str">
        <f t="array" ref="W1685">IF(B1685="","",IFERROR(XLOOKUP(B1685,DATA!$B$4:$B$2103,DATA!$H$4:$H$2103,"",0,1),""))</f>
        <v>PLATAFORMA</v>
      </c>
      <c r="X1685" s="52" t="str">
        <f t="shared" si="10"/>
        <v>3-MEDIA</v>
      </c>
      <c r="Y1685" s="87" t="str">
        <f t="shared" si="11"/>
        <v/>
      </c>
      <c r="Z1685" s="52">
        <f t="shared" si="12"/>
        <v>80150137</v>
      </c>
    </row>
    <row r="1686" ht="15.75" customHeight="1">
      <c r="B1686" s="47">
        <f>IF(DATA!B1686="","",DATA!B1686)</f>
        <v>80150138</v>
      </c>
      <c r="C1686" s="47" t="str">
        <f t="array" ref="C1686">IF(B1686="","",IFERROR(XLOOKUP(B1686,DATA!$B$4:$B$2103,DATA!$D$4:$D$2103,"",0,1),""))</f>
        <v/>
      </c>
      <c r="D1686" s="47" t="str">
        <f t="array" ref="D1686">IF(B1686="","",IFERROR(XLOOKUP(B1686,DATA!$B$4:$B$2103,DATA!$C$4:$C$2103,"",0,1),""))</f>
        <v>RELE DE 5 PINES 24 V</v>
      </c>
      <c r="E1686" s="47">
        <f t="array" ref="E1686">IF(B1686="","",IFERROR(XLOOKUP(B1686,DATA!$B$4:$B$2103,DATA!$W$4:$W$2103,"",0,1),""))</f>
        <v>900624922</v>
      </c>
      <c r="F1686" s="47" t="str">
        <f t="array" ref="F1686">IF(B1686="","",IFERROR(XLOOKUP(E1686,PROVEEDORES!$A$2:$A$200,PROVEEDORES!$B$2:$B$200,"NO ENCONTRADO",0,1),""))</f>
        <v>MASMOVIL SAS</v>
      </c>
      <c r="G1686" s="47" t="str">
        <f t="array" ref="G1686">IF(B1686="","",IFERROR(XLOOKUP(B1686,DATA!$B$4:$B$2103,DATA!$L$4:$L$2103,"",0,1),""))</f>
        <v>UND</v>
      </c>
      <c r="H1686" s="47">
        <f t="array" ref="H1686">IF(B1686="","",IFERROR(XLOOKUP(B1686,DATA!$B$4:$B$2103,DATA!$E$4:$E$2103,0,0,1),0))</f>
        <v>33</v>
      </c>
      <c r="I1686" s="48">
        <f t="array" ref="I1686">IF(B1686="","",IFERROR(XLOOKUP(B1686,DATA!$B$4:$B$2103,DATA!$F$4:$F$2103,0,0,1),0))</f>
        <v>25585</v>
      </c>
      <c r="J1686" s="48">
        <f t="shared" si="1"/>
        <v>844305</v>
      </c>
      <c r="K1686" s="47">
        <f t="array" ref="K1686">IF(B1686="","",IFERROR(XLOOKUP(B1686,DATA!$B$4:$B$2103,DATA!$N$4:$N$2103,0,0,1),0))</f>
        <v>274</v>
      </c>
      <c r="L1686" s="85">
        <f t="shared" si="2"/>
        <v>0.7506849315</v>
      </c>
      <c r="M1686" s="47">
        <f t="array" ref="M1686">IF(B1686="","",IFERROR(XLOOKUP(B1686,DATA!$B$4:$B$2103,DATA!$P$4:$P$2103,0,0,1),0))</f>
        <v>0</v>
      </c>
      <c r="N1686" s="47">
        <f t="shared" si="3"/>
        <v>3</v>
      </c>
      <c r="O1686" s="47">
        <f t="shared" si="4"/>
        <v>8</v>
      </c>
      <c r="P1686" s="47">
        <f t="shared" si="5"/>
        <v>44</v>
      </c>
      <c r="Q1686" s="47" t="str">
        <f t="shared" si="6"/>
        <v>OPTIMO</v>
      </c>
      <c r="R1686" s="47" t="str">
        <f t="shared" si="7"/>
        <v>NIVEL OPTIMO</v>
      </c>
      <c r="S1686" s="47">
        <f t="shared" si="8"/>
        <v>0</v>
      </c>
      <c r="T1686" s="48">
        <f t="shared" si="9"/>
        <v>0</v>
      </c>
      <c r="U1686" s="47" t="str">
        <f t="array" ref="U1686">IF(B1686="","",IFERROR(XLOOKUP(B1686,DATA!$B$4:$B$2103,DATA!$M$4:$M$2103,"",0,1),""))</f>
        <v>B</v>
      </c>
      <c r="V1686" s="47" t="str">
        <f t="array" ref="V1686">IF(B1686="","",IFERROR(XLOOKUP(B1686,DATA!$B$4:$B$2103,DATA!$X$4:$X$2103,"",0,1),""))</f>
        <v>SU01E0103</v>
      </c>
      <c r="W1686" s="47" t="str">
        <f t="array" ref="W1686">IF(B1686="","",IFERROR(XLOOKUP(B1686,DATA!$B$4:$B$2103,DATA!$H$4:$H$2103,"",0,1),""))</f>
        <v>ELECTRICIDAD</v>
      </c>
      <c r="X1686" s="47" t="str">
        <f t="shared" si="10"/>
        <v>3-MEDIA</v>
      </c>
      <c r="Y1686" s="65" t="str">
        <f t="shared" si="11"/>
        <v/>
      </c>
      <c r="Z1686" s="47" t="str">
        <f t="shared" si="12"/>
        <v/>
      </c>
    </row>
    <row r="1687" ht="15.75" customHeight="1">
      <c r="B1687" s="52">
        <f>IF(DATA!B1687="","",DATA!B1687)</f>
        <v>80150139</v>
      </c>
      <c r="C1687" s="52" t="str">
        <f t="array" ref="C1687">IF(B1687="","",IFERROR(XLOOKUP(B1687,DATA!$B$4:$B$2103,DATA!$D$4:$D$2103,"",0,1),""))</f>
        <v/>
      </c>
      <c r="D1687" s="52" t="str">
        <f t="array" ref="D1687">IF(B1687="","",IFERROR(XLOOKUP(B1687,DATA!$B$4:$B$2103,DATA!$C$4:$C$2103,"",0,1),""))</f>
        <v>CONECTOR SUPER SELLO DE 3 PINES HEMBRA</v>
      </c>
      <c r="E1687" s="52">
        <f t="array" ref="E1687">IF(B1687="","",IFERROR(XLOOKUP(B1687,DATA!$B$4:$B$2103,DATA!$W$4:$W$2103,"",0,1),""))</f>
        <v>900624922</v>
      </c>
      <c r="F1687" s="52" t="str">
        <f t="array" ref="F1687">IF(B1687="","",IFERROR(XLOOKUP(E1687,PROVEEDORES!$A$2:$A$200,PROVEEDORES!$B$2:$B$200,"NO ENCONTRADO",0,1),""))</f>
        <v>MASMOVIL SAS</v>
      </c>
      <c r="G1687" s="52" t="str">
        <f t="array" ref="G1687">IF(B1687="","",IFERROR(XLOOKUP(B1687,DATA!$B$4:$B$2103,DATA!$L$4:$L$2103,"",0,1),""))</f>
        <v>UND</v>
      </c>
      <c r="H1687" s="52">
        <f t="array" ref="H1687">IF(B1687="","",IFERROR(XLOOKUP(B1687,DATA!$B$4:$B$2103,DATA!$E$4:$E$2103,0,0,1),0))</f>
        <v>5</v>
      </c>
      <c r="I1687" s="53">
        <f t="array" ref="I1687">IF(B1687="","",IFERROR(XLOOKUP(B1687,DATA!$B$4:$B$2103,DATA!$F$4:$F$2103,0,0,1),0))</f>
        <v>15470</v>
      </c>
      <c r="J1687" s="53">
        <f t="shared" si="1"/>
        <v>77350</v>
      </c>
      <c r="K1687" s="52">
        <f t="array" ref="K1687">IF(B1687="","",IFERROR(XLOOKUP(B1687,DATA!$B$4:$B$2103,DATA!$N$4:$N$2103,0,0,1),0))</f>
        <v>84</v>
      </c>
      <c r="L1687" s="86">
        <f t="shared" si="2"/>
        <v>0.2301369863</v>
      </c>
      <c r="M1687" s="52">
        <f t="array" ref="M1687">IF(B1687="","",IFERROR(XLOOKUP(B1687,DATA!$B$4:$B$2103,DATA!$P$4:$P$2103,0,0,1),0))</f>
        <v>0</v>
      </c>
      <c r="N1687" s="52">
        <f t="shared" si="3"/>
        <v>1</v>
      </c>
      <c r="O1687" s="52">
        <f t="shared" si="4"/>
        <v>3</v>
      </c>
      <c r="P1687" s="52">
        <f t="shared" si="5"/>
        <v>22</v>
      </c>
      <c r="Q1687" s="52" t="str">
        <f t="shared" si="6"/>
        <v>PRECAUCION</v>
      </c>
      <c r="R1687" s="52" t="str">
        <f t="shared" si="7"/>
        <v>MONITOREAR 48H</v>
      </c>
      <c r="S1687" s="52">
        <f t="shared" si="8"/>
        <v>0</v>
      </c>
      <c r="T1687" s="53">
        <f t="shared" si="9"/>
        <v>0</v>
      </c>
      <c r="U1687" s="52" t="str">
        <f t="array" ref="U1687">IF(B1687="","",IFERROR(XLOOKUP(B1687,DATA!$B$4:$B$2103,DATA!$M$4:$M$2103,"",0,1),""))</f>
        <v>A</v>
      </c>
      <c r="V1687" s="52" t="str">
        <f t="array" ref="V1687">IF(B1687="","",IFERROR(XLOOKUP(B1687,DATA!$B$4:$B$2103,DATA!$X$4:$X$2103,"",0,1),""))</f>
        <v>SU01E0103</v>
      </c>
      <c r="W1687" s="52" t="str">
        <f t="array" ref="W1687">IF(B1687="","",IFERROR(XLOOKUP(B1687,DATA!$B$4:$B$2103,DATA!$H$4:$H$2103,"",0,1),""))</f>
        <v>CARROCERIA</v>
      </c>
      <c r="X1687" s="52" t="str">
        <f t="shared" si="10"/>
        <v>2-ALTA</v>
      </c>
      <c r="Y1687" s="87" t="str">
        <f t="shared" si="11"/>
        <v/>
      </c>
      <c r="Z1687" s="52" t="str">
        <f t="shared" si="12"/>
        <v/>
      </c>
    </row>
    <row r="1688" ht="15.75" customHeight="1">
      <c r="B1688" s="47">
        <f>IF(DATA!B1688="","",DATA!B1688)</f>
        <v>80150140</v>
      </c>
      <c r="C1688" s="47" t="str">
        <f t="array" ref="C1688">IF(B1688="","",IFERROR(XLOOKUP(B1688,DATA!$B$4:$B$2103,DATA!$D$4:$D$2103,"",0,1),""))</f>
        <v/>
      </c>
      <c r="D1688" s="47" t="str">
        <f t="array" ref="D1688">IF(B1688="","",IFERROR(XLOOKUP(B1688,DATA!$B$4:$B$2103,DATA!$C$4:$C$2103,"",0,1),""))</f>
        <v>CONECTOR SUPER SELLO DE 3 PINES MACHO</v>
      </c>
      <c r="E1688" s="47">
        <f t="array" ref="E1688">IF(B1688="","",IFERROR(XLOOKUP(B1688,DATA!$B$4:$B$2103,DATA!$W$4:$W$2103,"",0,1),""))</f>
        <v>900624922</v>
      </c>
      <c r="F1688" s="47" t="str">
        <f t="array" ref="F1688">IF(B1688="","",IFERROR(XLOOKUP(E1688,PROVEEDORES!$A$2:$A$200,PROVEEDORES!$B$2:$B$200,"NO ENCONTRADO",0,1),""))</f>
        <v>MASMOVIL SAS</v>
      </c>
      <c r="G1688" s="47" t="str">
        <f t="array" ref="G1688">IF(B1688="","",IFERROR(XLOOKUP(B1688,DATA!$B$4:$B$2103,DATA!$L$4:$L$2103,"",0,1),""))</f>
        <v>UND</v>
      </c>
      <c r="H1688" s="47">
        <f t="array" ref="H1688">IF(B1688="","",IFERROR(XLOOKUP(B1688,DATA!$B$4:$B$2103,DATA!$E$4:$E$2103,0,0,1),0))</f>
        <v>4</v>
      </c>
      <c r="I1688" s="48">
        <f t="array" ref="I1688">IF(B1688="","",IFERROR(XLOOKUP(B1688,DATA!$B$4:$B$2103,DATA!$F$4:$F$2103,0,0,1),0))</f>
        <v>13090</v>
      </c>
      <c r="J1688" s="48">
        <f t="shared" si="1"/>
        <v>52360</v>
      </c>
      <c r="K1688" s="47">
        <f t="array" ref="K1688">IF(B1688="","",IFERROR(XLOOKUP(B1688,DATA!$B$4:$B$2103,DATA!$N$4:$N$2103,0,0,1),0))</f>
        <v>16</v>
      </c>
      <c r="L1688" s="85">
        <f t="shared" si="2"/>
        <v>0.04383561644</v>
      </c>
      <c r="M1688" s="47">
        <f t="array" ref="M1688">IF(B1688="","",IFERROR(XLOOKUP(B1688,DATA!$B$4:$B$2103,DATA!$P$4:$P$2103,0,0,1),0))</f>
        <v>0</v>
      </c>
      <c r="N1688" s="47">
        <f t="shared" si="3"/>
        <v>0</v>
      </c>
      <c r="O1688" s="47">
        <f t="shared" si="4"/>
        <v>0</v>
      </c>
      <c r="P1688" s="47">
        <f t="shared" si="5"/>
        <v>91</v>
      </c>
      <c r="Q1688" s="47" t="str">
        <f t="shared" si="6"/>
        <v>OPTIMO</v>
      </c>
      <c r="R1688" s="47" t="str">
        <f t="shared" si="7"/>
        <v>NIVEL OPTIMO</v>
      </c>
      <c r="S1688" s="47">
        <f t="shared" si="8"/>
        <v>0</v>
      </c>
      <c r="T1688" s="48">
        <f t="shared" si="9"/>
        <v>0</v>
      </c>
      <c r="U1688" s="47" t="str">
        <f t="array" ref="U1688">IF(B1688="","",IFERROR(XLOOKUP(B1688,DATA!$B$4:$B$2103,DATA!$M$4:$M$2103,"",0,1),""))</f>
        <v>B</v>
      </c>
      <c r="V1688" s="47" t="str">
        <f t="array" ref="V1688">IF(B1688="","",IFERROR(XLOOKUP(B1688,DATA!$B$4:$B$2103,DATA!$X$4:$X$2103,"",0,1),""))</f>
        <v>SU01E0103</v>
      </c>
      <c r="W1688" s="47" t="str">
        <f t="array" ref="W1688">IF(B1688="","",IFERROR(XLOOKUP(B1688,DATA!$B$4:$B$2103,DATA!$H$4:$H$2103,"",0,1),""))</f>
        <v>CARROCERIA</v>
      </c>
      <c r="X1688" s="47" t="str">
        <f t="shared" si="10"/>
        <v>3-MEDIA</v>
      </c>
      <c r="Y1688" s="65" t="str">
        <f t="shared" si="11"/>
        <v/>
      </c>
      <c r="Z1688" s="47" t="str">
        <f t="shared" si="12"/>
        <v/>
      </c>
    </row>
    <row r="1689" ht="15.75" customHeight="1">
      <c r="B1689" s="52">
        <f>IF(DATA!B1689="","",DATA!B1689)</f>
        <v>80150141</v>
      </c>
      <c r="C1689" s="52" t="str">
        <f t="array" ref="C1689">IF(B1689="","",IFERROR(XLOOKUP(B1689,DATA!$B$4:$B$2103,DATA!$D$4:$D$2103,"",0,1),""))</f>
        <v/>
      </c>
      <c r="D1689" s="52" t="str">
        <f t="array" ref="D1689">IF(B1689="","",IFERROR(XLOOKUP(B1689,DATA!$B$4:$B$2103,DATA!$C$4:$C$2103,"",0,1),""))</f>
        <v>CONECTOR SUPER SELLO DE 2 PINES HEMBRA</v>
      </c>
      <c r="E1689" s="52">
        <f t="array" ref="E1689">IF(B1689="","",IFERROR(XLOOKUP(B1689,DATA!$B$4:$B$2103,DATA!$W$4:$W$2103,"",0,1),""))</f>
        <v>900624922</v>
      </c>
      <c r="F1689" s="52" t="str">
        <f t="array" ref="F1689">IF(B1689="","",IFERROR(XLOOKUP(E1689,PROVEEDORES!$A$2:$A$200,PROVEEDORES!$B$2:$B$200,"NO ENCONTRADO",0,1),""))</f>
        <v>MASMOVIL SAS</v>
      </c>
      <c r="G1689" s="52" t="str">
        <f t="array" ref="G1689">IF(B1689="","",IFERROR(XLOOKUP(B1689,DATA!$B$4:$B$2103,DATA!$L$4:$L$2103,"",0,1),""))</f>
        <v>UND</v>
      </c>
      <c r="H1689" s="52">
        <f t="array" ref="H1689">IF(B1689="","",IFERROR(XLOOKUP(B1689,DATA!$B$4:$B$2103,DATA!$E$4:$E$2103,0,0,1),0))</f>
        <v>0</v>
      </c>
      <c r="I1689" s="53">
        <f t="array" ref="I1689">IF(B1689="","",IFERROR(XLOOKUP(B1689,DATA!$B$4:$B$2103,DATA!$F$4:$F$2103,0,0,1),0))</f>
        <v>8900</v>
      </c>
      <c r="J1689" s="53">
        <f t="shared" si="1"/>
        <v>0</v>
      </c>
      <c r="K1689" s="52">
        <f t="array" ref="K1689">IF(B1689="","",IFERROR(XLOOKUP(B1689,DATA!$B$4:$B$2103,DATA!$N$4:$N$2103,0,0,1),0))</f>
        <v>0</v>
      </c>
      <c r="L1689" s="86">
        <f t="shared" si="2"/>
        <v>0</v>
      </c>
      <c r="M1689" s="52">
        <f t="array" ref="M1689">IF(B1689="","",IFERROR(XLOOKUP(B1689,DATA!$B$4:$B$2103,DATA!$P$4:$P$2103,0,0,1),0))</f>
        <v>0</v>
      </c>
      <c r="N1689" s="52">
        <f t="shared" si="3"/>
        <v>0</v>
      </c>
      <c r="O1689" s="52">
        <f t="shared" si="4"/>
        <v>0</v>
      </c>
      <c r="P1689" s="52" t="str">
        <f t="shared" si="5"/>
        <v/>
      </c>
      <c r="Q1689" s="52" t="str">
        <f t="shared" si="6"/>
        <v>CRITICO</v>
      </c>
      <c r="R1689" s="52" t="str">
        <f t="shared" si="7"/>
        <v>PEDIR INMEDIATAMENTE</v>
      </c>
      <c r="S1689" s="52">
        <f t="shared" si="8"/>
        <v>0</v>
      </c>
      <c r="T1689" s="53">
        <f t="shared" si="9"/>
        <v>0</v>
      </c>
      <c r="U1689" s="52" t="str">
        <f t="array" ref="U1689">IF(B1689="","",IFERROR(XLOOKUP(B1689,DATA!$B$4:$B$2103,DATA!$M$4:$M$2103,"",0,1),""))</f>
        <v>B</v>
      </c>
      <c r="V1689" s="52" t="str">
        <f t="array" ref="V1689">IF(B1689="","",IFERROR(XLOOKUP(B1689,DATA!$B$4:$B$2103,DATA!$X$4:$X$2103,"",0,1),""))</f>
        <v>SU01A0202</v>
      </c>
      <c r="W1689" s="52" t="str">
        <f t="array" ref="W1689">IF(B1689="","",IFERROR(XLOOKUP(B1689,DATA!$B$4:$B$2103,DATA!$H$4:$H$2103,"",0,1),""))</f>
        <v>CARROCERIA</v>
      </c>
      <c r="X1689" s="52" t="str">
        <f t="shared" si="10"/>
        <v>3-MEDIA</v>
      </c>
      <c r="Y1689" s="87" t="str">
        <f t="shared" si="11"/>
        <v/>
      </c>
      <c r="Z1689" s="52">
        <f t="shared" si="12"/>
        <v>80150141</v>
      </c>
    </row>
    <row r="1690" ht="15.75" customHeight="1">
      <c r="B1690" s="47">
        <f>IF(DATA!B1690="","",DATA!B1690)</f>
        <v>80150142</v>
      </c>
      <c r="C1690" s="47" t="str">
        <f t="array" ref="C1690">IF(B1690="","",IFERROR(XLOOKUP(B1690,DATA!$B$4:$B$2103,DATA!$D$4:$D$2103,"",0,1),""))</f>
        <v/>
      </c>
      <c r="D1690" s="47" t="str">
        <f t="array" ref="D1690">IF(B1690="","",IFERROR(XLOOKUP(B1690,DATA!$B$4:$B$2103,DATA!$C$4:$C$2103,"",0,1),""))</f>
        <v>CONECTOR SUPER SELLO DE 2 PINES MACHO</v>
      </c>
      <c r="E1690" s="47">
        <f t="array" ref="E1690">IF(B1690="","",IFERROR(XLOOKUP(B1690,DATA!$B$4:$B$2103,DATA!$W$4:$W$2103,"",0,1),""))</f>
        <v>900624922</v>
      </c>
      <c r="F1690" s="47" t="str">
        <f t="array" ref="F1690">IF(B1690="","",IFERROR(XLOOKUP(E1690,PROVEEDORES!$A$2:$A$200,PROVEEDORES!$B$2:$B$200,"NO ENCONTRADO",0,1),""))</f>
        <v>MASMOVIL SAS</v>
      </c>
      <c r="G1690" s="47" t="str">
        <f t="array" ref="G1690">IF(B1690="","",IFERROR(XLOOKUP(B1690,DATA!$B$4:$B$2103,DATA!$L$4:$L$2103,"",0,1),""))</f>
        <v>UND</v>
      </c>
      <c r="H1690" s="47">
        <f t="array" ref="H1690">IF(B1690="","",IFERROR(XLOOKUP(B1690,DATA!$B$4:$B$2103,DATA!$E$4:$E$2103,0,0,1),0))</f>
        <v>0</v>
      </c>
      <c r="I1690" s="48">
        <f t="array" ref="I1690">IF(B1690="","",IFERROR(XLOOKUP(B1690,DATA!$B$4:$B$2103,DATA!$F$4:$F$2103,0,0,1),0))</f>
        <v>8900</v>
      </c>
      <c r="J1690" s="48">
        <f t="shared" si="1"/>
        <v>0</v>
      </c>
      <c r="K1690" s="47">
        <f t="array" ref="K1690">IF(B1690="","",IFERROR(XLOOKUP(B1690,DATA!$B$4:$B$2103,DATA!$N$4:$N$2103,0,0,1),0))</f>
        <v>0</v>
      </c>
      <c r="L1690" s="85">
        <f t="shared" si="2"/>
        <v>0</v>
      </c>
      <c r="M1690" s="47">
        <f t="array" ref="M1690">IF(B1690="","",IFERROR(XLOOKUP(B1690,DATA!$B$4:$B$2103,DATA!$P$4:$P$2103,0,0,1),0))</f>
        <v>0</v>
      </c>
      <c r="N1690" s="47">
        <f t="shared" si="3"/>
        <v>0</v>
      </c>
      <c r="O1690" s="47">
        <f t="shared" si="4"/>
        <v>0</v>
      </c>
      <c r="P1690" s="47" t="str">
        <f t="shared" si="5"/>
        <v/>
      </c>
      <c r="Q1690" s="47" t="str">
        <f t="shared" si="6"/>
        <v>CRITICO</v>
      </c>
      <c r="R1690" s="47" t="str">
        <f t="shared" si="7"/>
        <v>PEDIR INMEDIATAMENTE</v>
      </c>
      <c r="S1690" s="47">
        <f t="shared" si="8"/>
        <v>0</v>
      </c>
      <c r="T1690" s="48">
        <f t="shared" si="9"/>
        <v>0</v>
      </c>
      <c r="U1690" s="47" t="str">
        <f t="array" ref="U1690">IF(B1690="","",IFERROR(XLOOKUP(B1690,DATA!$B$4:$B$2103,DATA!$M$4:$M$2103,"",0,1),""))</f>
        <v>A</v>
      </c>
      <c r="V1690" s="47" t="str">
        <f t="array" ref="V1690">IF(B1690="","",IFERROR(XLOOKUP(B1690,DATA!$B$4:$B$2103,DATA!$X$4:$X$2103,"",0,1),""))</f>
        <v>SU01A0202</v>
      </c>
      <c r="W1690" s="47" t="str">
        <f t="array" ref="W1690">IF(B1690="","",IFERROR(XLOOKUP(B1690,DATA!$B$4:$B$2103,DATA!$H$4:$H$2103,"",0,1),""))</f>
        <v>CARROCERIA</v>
      </c>
      <c r="X1690" s="47" t="str">
        <f t="shared" si="10"/>
        <v>1-MAXIMA</v>
      </c>
      <c r="Y1690" s="65" t="str">
        <f t="shared" si="11"/>
        <v/>
      </c>
      <c r="Z1690" s="47">
        <f t="shared" si="12"/>
        <v>80150142</v>
      </c>
    </row>
    <row r="1691" ht="15.75" customHeight="1">
      <c r="B1691" s="52">
        <f>IF(DATA!B1691="","",DATA!B1691)</f>
        <v>80150143</v>
      </c>
      <c r="C1691" s="52">
        <f t="array" ref="C1691">IF(B1691="","",IFERROR(XLOOKUP(B1691,DATA!$B$4:$B$2103,DATA!$D$4:$D$2103,"",0,1),""))</f>
        <v>22205475</v>
      </c>
      <c r="D1691" s="52" t="str">
        <f t="array" ref="D1691">IF(B1691="","",IFERROR(XLOOKUP(B1691,DATA!$B$4:$B$2103,DATA!$C$4:$C$2103,"",0,1),""))</f>
        <v>TABLERO DE INSTRUMENTOS</v>
      </c>
      <c r="E1691" s="52">
        <f t="array" ref="E1691">IF(B1691="","",IFERROR(XLOOKUP(B1691,DATA!$B$4:$B$2103,DATA!$W$4:$W$2103,"",0,1),""))</f>
        <v>900315569</v>
      </c>
      <c r="F1691" s="52" t="str">
        <f t="array" ref="F1691">IF(B1691="","",IFERROR(XLOOKUP(E1691,PROVEEDORES!$A$2:$A$200,PROVEEDORES!$B$2:$B$200,"NO ENCONTRADO",0,1),""))</f>
        <v>VOLVO GROUP COLOMBIA S A S</v>
      </c>
      <c r="G1691" s="52" t="str">
        <f t="array" ref="G1691">IF(B1691="","",IFERROR(XLOOKUP(B1691,DATA!$B$4:$B$2103,DATA!$L$4:$L$2103,"",0,1),""))</f>
        <v>UND</v>
      </c>
      <c r="H1691" s="52">
        <f t="array" ref="H1691">IF(B1691="","",IFERROR(XLOOKUP(B1691,DATA!$B$4:$B$2103,DATA!$E$4:$E$2103,0,0,1),0))</f>
        <v>0</v>
      </c>
      <c r="I1691" s="53">
        <f t="array" ref="I1691">IF(B1691="","",IFERROR(XLOOKUP(B1691,DATA!$B$4:$B$2103,DATA!$F$4:$F$2103,0,0,1),0))</f>
        <v>600</v>
      </c>
      <c r="J1691" s="53">
        <f t="shared" si="1"/>
        <v>0</v>
      </c>
      <c r="K1691" s="52">
        <f t="array" ref="K1691">IF(B1691="","",IFERROR(XLOOKUP(B1691,DATA!$B$4:$B$2103,DATA!$N$4:$N$2103,0,0,1),0))</f>
        <v>0</v>
      </c>
      <c r="L1691" s="86">
        <f t="shared" si="2"/>
        <v>0</v>
      </c>
      <c r="M1691" s="52">
        <f t="array" ref="M1691">IF(B1691="","",IFERROR(XLOOKUP(B1691,DATA!$B$4:$B$2103,DATA!$P$4:$P$2103,0,0,1),0))</f>
        <v>0</v>
      </c>
      <c r="N1691" s="52">
        <f t="shared" si="3"/>
        <v>0</v>
      </c>
      <c r="O1691" s="52">
        <f t="shared" si="4"/>
        <v>0</v>
      </c>
      <c r="P1691" s="52" t="str">
        <f t="shared" si="5"/>
        <v/>
      </c>
      <c r="Q1691" s="52" t="str">
        <f t="shared" si="6"/>
        <v>CRITICO</v>
      </c>
      <c r="R1691" s="52" t="str">
        <f t="shared" si="7"/>
        <v>PEDIR INMEDIATAMENTE</v>
      </c>
      <c r="S1691" s="52">
        <f t="shared" si="8"/>
        <v>0</v>
      </c>
      <c r="T1691" s="53">
        <f t="shared" si="9"/>
        <v>0</v>
      </c>
      <c r="U1691" s="52" t="str">
        <f t="array" ref="U1691">IF(B1691="","",IFERROR(XLOOKUP(B1691,DATA!$B$4:$B$2103,DATA!$M$4:$M$2103,"",0,1),""))</f>
        <v>B</v>
      </c>
      <c r="V1691" s="52" t="str">
        <f t="array" ref="V1691">IF(B1691="","",IFERROR(XLOOKUP(B1691,DATA!$B$4:$B$2103,DATA!$X$4:$X$2103,"",0,1),""))</f>
        <v>SU01A0202</v>
      </c>
      <c r="W1691" s="52" t="str">
        <f t="array" ref="W1691">IF(B1691="","",IFERROR(XLOOKUP(B1691,DATA!$B$4:$B$2103,DATA!$H$4:$H$2103,"",0,1),""))</f>
        <v>ELECTRICIDAD</v>
      </c>
      <c r="X1691" s="52" t="str">
        <f t="shared" si="10"/>
        <v>3-MEDIA</v>
      </c>
      <c r="Y1691" s="87" t="str">
        <f t="shared" si="11"/>
        <v/>
      </c>
      <c r="Z1691" s="52">
        <f t="shared" si="12"/>
        <v>80150143</v>
      </c>
    </row>
    <row r="1692" ht="15.75" customHeight="1">
      <c r="B1692" s="47" t="str">
        <f>IF(DATA!B1692="","",DATA!B1692)</f>
        <v>80150143-R</v>
      </c>
      <c r="C1692" s="47">
        <f t="array" ref="C1692">IF(B1692="","",IFERROR(XLOOKUP(B1692,DATA!$B$4:$B$2103,DATA!$D$4:$D$2103,"",0,1),""))</f>
        <v>22205475</v>
      </c>
      <c r="D1692" s="47" t="str">
        <f t="array" ref="D1692">IF(B1692="","",IFERROR(XLOOKUP(B1692,DATA!$B$4:$B$2103,DATA!$C$4:$C$2103,"",0,1),""))</f>
        <v>TABLERO DE INSTRUMENTOS</v>
      </c>
      <c r="E1692" s="47">
        <f t="array" ref="E1692">IF(B1692="","",IFERROR(XLOOKUP(B1692,DATA!$B$4:$B$2103,DATA!$W$4:$W$2103,"",0,1),""))</f>
        <v>901563039</v>
      </c>
      <c r="F1692" s="47" t="str">
        <f t="array" ref="F1692">IF(B1692="","",IFERROR(XLOOKUP(E1692,PROVEEDORES!$A$2:$A$200,PROVEEDORES!$B$2:$B$200,"NO ENCONTRADO",0,1),""))</f>
        <v>AUTOTRONICA MASTER SAS</v>
      </c>
      <c r="G1692" s="47" t="str">
        <f t="array" ref="G1692">IF(B1692="","",IFERROR(XLOOKUP(B1692,DATA!$B$4:$B$2103,DATA!$L$4:$L$2103,"",0,1),""))</f>
        <v>UND</v>
      </c>
      <c r="H1692" s="47">
        <f t="array" ref="H1692">IF(B1692="","",IFERROR(XLOOKUP(B1692,DATA!$B$4:$B$2103,DATA!$E$4:$E$2103,0,0,1),0))</f>
        <v>0</v>
      </c>
      <c r="I1692" s="48">
        <f t="array" ref="I1692">IF(B1692="","",IFERROR(XLOOKUP(B1692,DATA!$B$4:$B$2103,DATA!$F$4:$F$2103,0,0,1),0))</f>
        <v>606900</v>
      </c>
      <c r="J1692" s="48">
        <f t="shared" si="1"/>
        <v>0</v>
      </c>
      <c r="K1692" s="47">
        <f t="array" ref="K1692">IF(B1692="","",IFERROR(XLOOKUP(B1692,DATA!$B$4:$B$2103,DATA!$N$4:$N$2103,0,0,1),0))</f>
        <v>91</v>
      </c>
      <c r="L1692" s="85">
        <f t="shared" si="2"/>
        <v>0.2493150685</v>
      </c>
      <c r="M1692" s="47">
        <f t="array" ref="M1692">IF(B1692="","",IFERROR(XLOOKUP(B1692,DATA!$B$4:$B$2103,DATA!$P$4:$P$2103,0,0,1),0))</f>
        <v>0</v>
      </c>
      <c r="N1692" s="47">
        <f t="shared" si="3"/>
        <v>1</v>
      </c>
      <c r="O1692" s="47">
        <f t="shared" si="4"/>
        <v>3</v>
      </c>
      <c r="P1692" s="47">
        <f t="shared" si="5"/>
        <v>0</v>
      </c>
      <c r="Q1692" s="47" t="str">
        <f t="shared" si="6"/>
        <v>CRITICO</v>
      </c>
      <c r="R1692" s="47" t="str">
        <f t="shared" si="7"/>
        <v>PEDIR INMEDIATAMENTE</v>
      </c>
      <c r="S1692" s="47">
        <f t="shared" si="8"/>
        <v>3</v>
      </c>
      <c r="T1692" s="48">
        <f t="shared" si="9"/>
        <v>1820700</v>
      </c>
      <c r="U1692" s="47" t="str">
        <f t="array" ref="U1692">IF(B1692="","",IFERROR(XLOOKUP(B1692,DATA!$B$4:$B$2103,DATA!$M$4:$M$2103,"",0,1),""))</f>
        <v>B</v>
      </c>
      <c r="V1692" s="47" t="str">
        <f t="array" ref="V1692">IF(B1692="","",IFERROR(XLOOKUP(B1692,DATA!$B$4:$B$2103,DATA!$X$4:$X$2103,"",0,1),""))</f>
        <v>SU01B0206</v>
      </c>
      <c r="W1692" s="47" t="str">
        <f t="array" ref="W1692">IF(B1692="","",IFERROR(XLOOKUP(B1692,DATA!$B$4:$B$2103,DATA!$H$4:$H$2103,"",0,1),""))</f>
        <v>ELECTRICIDAD</v>
      </c>
      <c r="X1692" s="47" t="str">
        <f t="shared" si="10"/>
        <v>3-MEDIA</v>
      </c>
      <c r="Y1692" s="65">
        <f t="shared" si="11"/>
        <v>91.01692</v>
      </c>
      <c r="Z1692" s="47" t="str">
        <f t="shared" si="12"/>
        <v>80150143-R</v>
      </c>
    </row>
    <row r="1693" ht="15.75" customHeight="1">
      <c r="B1693" s="52">
        <f>IF(DATA!B1693="","",DATA!B1693)</f>
        <v>80150144</v>
      </c>
      <c r="C1693" s="52" t="str">
        <f t="array" ref="C1693">IF(B1693="","",IFERROR(XLOOKUP(B1693,DATA!$B$4:$B$2103,DATA!$D$4:$D$2103,"",0,1),""))</f>
        <v/>
      </c>
      <c r="D1693" s="52" t="str">
        <f t="array" ref="D1693">IF(B1693="","",IFERROR(XLOOKUP(B1693,DATA!$B$4:$B$2103,DATA!$C$4:$C$2103,"",0,1),""))</f>
        <v>TERMINAL DE OJO 5/16</v>
      </c>
      <c r="E1693" s="52">
        <f t="array" ref="E1693">IF(B1693="","",IFERROR(XLOOKUP(B1693,DATA!$B$4:$B$2103,DATA!$W$4:$W$2103,"",0,1),""))</f>
        <v>900441201</v>
      </c>
      <c r="F1693" s="52" t="str">
        <f t="array" ref="F1693">IF(B1693="","",IFERROR(XLOOKUP(E1693,PROVEEDORES!$A$2:$A$200,PROVEEDORES!$B$2:$B$200,"NO ENCONTRADO",0,1),""))</f>
        <v>P&amp;P SUMINISTROS INDUSTRIALES S.A.S.</v>
      </c>
      <c r="G1693" s="52" t="str">
        <f t="array" ref="G1693">IF(B1693="","",IFERROR(XLOOKUP(B1693,DATA!$B$4:$B$2103,DATA!$L$4:$L$2103,"",0,1),""))</f>
        <v>UND</v>
      </c>
      <c r="H1693" s="52">
        <f t="array" ref="H1693">IF(B1693="","",IFERROR(XLOOKUP(B1693,DATA!$B$4:$B$2103,DATA!$E$4:$E$2103,0,0,1),0))</f>
        <v>164</v>
      </c>
      <c r="I1693" s="53">
        <f t="array" ref="I1693">IF(B1693="","",IFERROR(XLOOKUP(B1693,DATA!$B$4:$B$2103,DATA!$F$4:$F$2103,0,0,1),0))</f>
        <v>333.2</v>
      </c>
      <c r="J1693" s="53">
        <f t="shared" si="1"/>
        <v>54644.8</v>
      </c>
      <c r="K1693" s="52">
        <f t="array" ref="K1693">IF(B1693="","",IFERROR(XLOOKUP(B1693,DATA!$B$4:$B$2103,DATA!$N$4:$N$2103,0,0,1),0))</f>
        <v>36</v>
      </c>
      <c r="L1693" s="86">
        <f t="shared" si="2"/>
        <v>0.09863013699</v>
      </c>
      <c r="M1693" s="52">
        <f t="array" ref="M1693">IF(B1693="","",IFERROR(XLOOKUP(B1693,DATA!$B$4:$B$2103,DATA!$P$4:$P$2103,0,0,1),0))</f>
        <v>0</v>
      </c>
      <c r="N1693" s="52">
        <f t="shared" si="3"/>
        <v>0</v>
      </c>
      <c r="O1693" s="52">
        <f t="shared" si="4"/>
        <v>1</v>
      </c>
      <c r="P1693" s="52">
        <f t="shared" si="5"/>
        <v>1663</v>
      </c>
      <c r="Q1693" s="52" t="str">
        <f t="shared" si="6"/>
        <v>EXCESO</v>
      </c>
      <c r="R1693" s="52" t="str">
        <f t="shared" si="7"/>
        <v>EVALUAR REDUCCION</v>
      </c>
      <c r="S1693" s="52">
        <f t="shared" si="8"/>
        <v>0</v>
      </c>
      <c r="T1693" s="53">
        <f t="shared" si="9"/>
        <v>0</v>
      </c>
      <c r="U1693" s="52" t="str">
        <f t="array" ref="U1693">IF(B1693="","",IFERROR(XLOOKUP(B1693,DATA!$B$4:$B$2103,DATA!$M$4:$M$2103,"",0,1),""))</f>
        <v>C</v>
      </c>
      <c r="V1693" s="52" t="str">
        <f t="array" ref="V1693">IF(B1693="","",IFERROR(XLOOKUP(B1693,DATA!$B$4:$B$2103,DATA!$X$4:$X$2103,"",0,1),""))</f>
        <v>SU01E0103</v>
      </c>
      <c r="W1693" s="52" t="str">
        <f t="array" ref="W1693">IF(B1693="","",IFERROR(XLOOKUP(B1693,DATA!$B$4:$B$2103,DATA!$H$4:$H$2103,"",0,1),""))</f>
        <v>ELECTRICIDAD</v>
      </c>
      <c r="X1693" s="52" t="str">
        <f t="shared" si="10"/>
        <v>4-BAJA</v>
      </c>
      <c r="Y1693" s="87" t="str">
        <f t="shared" si="11"/>
        <v/>
      </c>
      <c r="Z1693" s="52" t="str">
        <f t="shared" si="12"/>
        <v/>
      </c>
    </row>
    <row r="1694" ht="15.75" customHeight="1">
      <c r="B1694" s="47">
        <f>IF(DATA!B1694="","",DATA!B1694)</f>
        <v>80150145</v>
      </c>
      <c r="C1694" s="47" t="str">
        <f t="array" ref="C1694">IF(B1694="","",IFERROR(XLOOKUP(B1694,DATA!$B$4:$B$2103,DATA!$D$4:$D$2103,"",0,1),""))</f>
        <v/>
      </c>
      <c r="D1694" s="47" t="str">
        <f t="array" ref="D1694">IF(B1694="","",IFERROR(XLOOKUP(B1694,DATA!$B$4:$B$2103,DATA!$C$4:$C$2103,"",0,1),""))</f>
        <v>RIBITE GRIS OSCURO (PIN) 5/16*1 1/2"</v>
      </c>
      <c r="E1694" s="47">
        <f t="array" ref="E1694">IF(B1694="","",IFERROR(XLOOKUP(B1694,DATA!$B$4:$B$2103,DATA!$W$4:$W$2103,"",0,1),""))</f>
        <v>826003816</v>
      </c>
      <c r="F1694" s="47" t="str">
        <f t="array" ref="F1694">IF(B1694="","",IFERROR(XLOOKUP(E1694,PROVEEDORES!$A$2:$A$200,PROVEEDORES!$B$2:$B$200,"NO ENCONTRADO",0,1),""))</f>
        <v>TORNIPLUS LIMITADA</v>
      </c>
      <c r="G1694" s="47" t="str">
        <f t="array" ref="G1694">IF(B1694="","",IFERROR(XLOOKUP(B1694,DATA!$B$4:$B$2103,DATA!$L$4:$L$2103,"",0,1),""))</f>
        <v>UND</v>
      </c>
      <c r="H1694" s="47">
        <f t="array" ref="H1694">IF(B1694="","",IFERROR(XLOOKUP(B1694,DATA!$B$4:$B$2103,DATA!$E$4:$E$2103,0,0,1),0))</f>
        <v>16</v>
      </c>
      <c r="I1694" s="48">
        <f t="array" ref="I1694">IF(B1694="","",IFERROR(XLOOKUP(B1694,DATA!$B$4:$B$2103,DATA!$F$4:$F$2103,0,0,1),0))</f>
        <v>600.95</v>
      </c>
      <c r="J1694" s="48">
        <f t="shared" si="1"/>
        <v>9615.2</v>
      </c>
      <c r="K1694" s="47">
        <f t="array" ref="K1694">IF(B1694="","",IFERROR(XLOOKUP(B1694,DATA!$B$4:$B$2103,DATA!$N$4:$N$2103,0,0,1),0))</f>
        <v>214</v>
      </c>
      <c r="L1694" s="85">
        <f t="shared" si="2"/>
        <v>0.5863013699</v>
      </c>
      <c r="M1694" s="47">
        <f t="array" ref="M1694">IF(B1694="","",IFERROR(XLOOKUP(B1694,DATA!$B$4:$B$2103,DATA!$P$4:$P$2103,0,0,1),0))</f>
        <v>0</v>
      </c>
      <c r="N1694" s="47">
        <f t="shared" si="3"/>
        <v>2</v>
      </c>
      <c r="O1694" s="47">
        <f t="shared" si="4"/>
        <v>6</v>
      </c>
      <c r="P1694" s="47">
        <f t="shared" si="5"/>
        <v>27</v>
      </c>
      <c r="Q1694" s="47" t="str">
        <f t="shared" si="6"/>
        <v>OPTIMO</v>
      </c>
      <c r="R1694" s="47" t="str">
        <f t="shared" si="7"/>
        <v>NIVEL OPTIMO</v>
      </c>
      <c r="S1694" s="47">
        <f t="shared" si="8"/>
        <v>0</v>
      </c>
      <c r="T1694" s="48">
        <f t="shared" si="9"/>
        <v>0</v>
      </c>
      <c r="U1694" s="47" t="str">
        <f t="array" ref="U1694">IF(B1694="","",IFERROR(XLOOKUP(B1694,DATA!$B$4:$B$2103,DATA!$M$4:$M$2103,"",0,1),""))</f>
        <v>C</v>
      </c>
      <c r="V1694" s="47" t="str">
        <f t="array" ref="V1694">IF(B1694="","",IFERROR(XLOOKUP(B1694,DATA!$B$4:$B$2103,DATA!$X$4:$X$2103,"",0,1),""))</f>
        <v>SU01E0202</v>
      </c>
      <c r="W1694" s="47" t="str">
        <f t="array" ref="W1694">IF(B1694="","",IFERROR(XLOOKUP(B1694,DATA!$B$4:$B$2103,DATA!$H$4:$H$2103,"",0,1),""))</f>
        <v>CARROCERIA</v>
      </c>
      <c r="X1694" s="47" t="str">
        <f t="shared" si="10"/>
        <v>4-BAJA</v>
      </c>
      <c r="Y1694" s="65" t="str">
        <f t="shared" si="11"/>
        <v/>
      </c>
      <c r="Z1694" s="47" t="str">
        <f t="shared" si="12"/>
        <v/>
      </c>
    </row>
    <row r="1695" ht="15.75" customHeight="1">
      <c r="B1695" s="52">
        <f>IF(DATA!B1695="","",DATA!B1695)</f>
        <v>80150146</v>
      </c>
      <c r="C1695" s="52" t="str">
        <f t="array" ref="C1695">IF(B1695="","",IFERROR(XLOOKUP(B1695,DATA!$B$4:$B$2103,DATA!$D$4:$D$2103,"",0,1),""))</f>
        <v/>
      </c>
      <c r="D1695" s="52" t="str">
        <f t="array" ref="D1695">IF(B1695="","",IFERROR(XLOOKUP(B1695,DATA!$B$4:$B$2103,DATA!$C$4:$C$2103,"",0,1),""))</f>
        <v>CORAZA 3/4 ROJA</v>
      </c>
      <c r="E1695" s="52">
        <f t="array" ref="E1695">IF(B1695="","",IFERROR(XLOOKUP(B1695,DATA!$B$4:$B$2103,DATA!$W$4:$W$2103,"",0,1),""))</f>
        <v>900730034</v>
      </c>
      <c r="F1695" s="52" t="str">
        <f t="array" ref="F1695">IF(B1695="","",IFERROR(XLOOKUP(E1695,PROVEEDORES!$A$2:$A$200,PROVEEDORES!$B$2:$B$200,"NO ENCONTRADO",0,1),""))</f>
        <v>CAUCHOS BOSA D.C. SIMA S A S</v>
      </c>
      <c r="G1695" s="52" t="str">
        <f t="array" ref="G1695">IF(B1695="","",IFERROR(XLOOKUP(B1695,DATA!$B$4:$B$2103,DATA!$L$4:$L$2103,"",0,1),""))</f>
        <v>M</v>
      </c>
      <c r="H1695" s="52">
        <f t="array" ref="H1695">IF(B1695="","",IFERROR(XLOOKUP(B1695,DATA!$B$4:$B$2103,DATA!$E$4:$E$2103,0,0,1),0))</f>
        <v>0</v>
      </c>
      <c r="I1695" s="53">
        <f t="array" ref="I1695">IF(B1695="","",IFERROR(XLOOKUP(B1695,DATA!$B$4:$B$2103,DATA!$F$4:$F$2103,0,0,1),0))</f>
        <v>4046</v>
      </c>
      <c r="J1695" s="53">
        <f t="shared" si="1"/>
        <v>0</v>
      </c>
      <c r="K1695" s="52">
        <f t="array" ref="K1695">IF(B1695="","",IFERROR(XLOOKUP(B1695,DATA!$B$4:$B$2103,DATA!$N$4:$N$2103,0,0,1),0))</f>
        <v>25</v>
      </c>
      <c r="L1695" s="86">
        <f t="shared" si="2"/>
        <v>0.06849315068</v>
      </c>
      <c r="M1695" s="52">
        <f t="array" ref="M1695">IF(B1695="","",IFERROR(XLOOKUP(B1695,DATA!$B$4:$B$2103,DATA!$P$4:$P$2103,0,0,1),0))</f>
        <v>0</v>
      </c>
      <c r="N1695" s="52">
        <f t="shared" si="3"/>
        <v>0</v>
      </c>
      <c r="O1695" s="52">
        <f t="shared" si="4"/>
        <v>0</v>
      </c>
      <c r="P1695" s="52">
        <f t="shared" si="5"/>
        <v>0</v>
      </c>
      <c r="Q1695" s="52" t="str">
        <f t="shared" si="6"/>
        <v>CRITICO</v>
      </c>
      <c r="R1695" s="52" t="str">
        <f t="shared" si="7"/>
        <v>PEDIR INMEDIATAMENTE</v>
      </c>
      <c r="S1695" s="52">
        <f t="shared" si="8"/>
        <v>0</v>
      </c>
      <c r="T1695" s="53">
        <f t="shared" si="9"/>
        <v>0</v>
      </c>
      <c r="U1695" s="52" t="str">
        <f t="array" ref="U1695">IF(B1695="","",IFERROR(XLOOKUP(B1695,DATA!$B$4:$B$2103,DATA!$M$4:$M$2103,"",0,1),""))</f>
        <v>C</v>
      </c>
      <c r="V1695" s="52" t="str">
        <f t="array" ref="V1695">IF(B1695="","",IFERROR(XLOOKUP(B1695,DATA!$B$4:$B$2103,DATA!$X$4:$X$2103,"",0,1),""))</f>
        <v>SU01D0301</v>
      </c>
      <c r="W1695" s="52" t="str">
        <f t="array" ref="W1695">IF(B1695="","",IFERROR(XLOOKUP(B1695,DATA!$B$4:$B$2103,DATA!$H$4:$H$2103,"",0,1),""))</f>
        <v>ELECTRICIDAD</v>
      </c>
      <c r="X1695" s="52" t="str">
        <f t="shared" si="10"/>
        <v>4-BAJA</v>
      </c>
      <c r="Y1695" s="87">
        <f t="shared" si="11"/>
        <v>25.01695</v>
      </c>
      <c r="Z1695" s="52">
        <f t="shared" si="12"/>
        <v>80150146</v>
      </c>
    </row>
    <row r="1696" ht="15.75" customHeight="1">
      <c r="B1696" s="47">
        <f>IF(DATA!B1696="","",DATA!B1696)</f>
        <v>80150147</v>
      </c>
      <c r="C1696" s="47" t="str">
        <f t="array" ref="C1696">IF(B1696="","",IFERROR(XLOOKUP(B1696,DATA!$B$4:$B$2103,DATA!$D$4:$D$2103,"",0,1),""))</f>
        <v/>
      </c>
      <c r="D1696" s="47" t="str">
        <f t="array" ref="D1696">IF(B1696="","",IFERROR(XLOOKUP(B1696,DATA!$B$4:$B$2103,DATA!$C$4:$C$2103,"",0,1),""))</f>
        <v>CABLE CALIBRE 18 AWG MULTIFILAR TIPO AUTOMOTRIZ NEGRO</v>
      </c>
      <c r="E1696" s="47">
        <f t="array" ref="E1696">IF(B1696="","",IFERROR(XLOOKUP(B1696,DATA!$B$4:$B$2103,DATA!$W$4:$W$2103,"",0,1),""))</f>
        <v>900603232</v>
      </c>
      <c r="F1696" s="47" t="str">
        <f t="array" ref="F1696">IF(B1696="","",IFERROR(XLOOKUP(E1696,PROVEEDORES!$A$2:$A$200,PROVEEDORES!$B$2:$B$200,"NO ENCONTRADO",0,1),""))</f>
        <v>COMERCIALIZADORA DE AUTOPARTES E INDUSTRIAL UNIVERSAL SAS</v>
      </c>
      <c r="G1696" s="47" t="str">
        <f t="array" ref="G1696">IF(B1696="","",IFERROR(XLOOKUP(B1696,DATA!$B$4:$B$2103,DATA!$L$4:$L$2103,"",0,1),""))</f>
        <v>M</v>
      </c>
      <c r="H1696" s="47">
        <f t="array" ref="H1696">IF(B1696="","",IFERROR(XLOOKUP(B1696,DATA!$B$4:$B$2103,DATA!$E$4:$E$2103,0,0,1),0))</f>
        <v>121</v>
      </c>
      <c r="I1696" s="48">
        <f t="array" ref="I1696">IF(B1696="","",IFERROR(XLOOKUP(B1696,DATA!$B$4:$B$2103,DATA!$F$4:$F$2103,0,0,1),0))</f>
        <v>1338.75</v>
      </c>
      <c r="J1696" s="48">
        <f t="shared" si="1"/>
        <v>161988.75</v>
      </c>
      <c r="K1696" s="47">
        <f t="array" ref="K1696">IF(B1696="","",IFERROR(XLOOKUP(B1696,DATA!$B$4:$B$2103,DATA!$N$4:$N$2103,0,0,1),0))</f>
        <v>186</v>
      </c>
      <c r="L1696" s="85">
        <f t="shared" si="2"/>
        <v>0.5095890411</v>
      </c>
      <c r="M1696" s="47">
        <f t="array" ref="M1696">IF(B1696="","",IFERROR(XLOOKUP(B1696,DATA!$B$4:$B$2103,DATA!$P$4:$P$2103,0,0,1),0))</f>
        <v>0</v>
      </c>
      <c r="N1696" s="47">
        <f t="shared" si="3"/>
        <v>2</v>
      </c>
      <c r="O1696" s="47">
        <f t="shared" si="4"/>
        <v>6</v>
      </c>
      <c r="P1696" s="47">
        <f t="shared" si="5"/>
        <v>237</v>
      </c>
      <c r="Q1696" s="47" t="str">
        <f t="shared" si="6"/>
        <v>EXCESO</v>
      </c>
      <c r="R1696" s="47" t="str">
        <f t="shared" si="7"/>
        <v>EVALUAR REDUCCION</v>
      </c>
      <c r="S1696" s="47">
        <f t="shared" si="8"/>
        <v>0</v>
      </c>
      <c r="T1696" s="48">
        <f t="shared" si="9"/>
        <v>0</v>
      </c>
      <c r="U1696" s="47" t="str">
        <f t="array" ref="U1696">IF(B1696="","",IFERROR(XLOOKUP(B1696,DATA!$B$4:$B$2103,DATA!$M$4:$M$2103,"",0,1),""))</f>
        <v>C</v>
      </c>
      <c r="V1696" s="47" t="str">
        <f t="array" ref="V1696">IF(B1696="","",IFERROR(XLOOKUP(B1696,DATA!$B$4:$B$2103,DATA!$X$4:$X$2103,"",0,1),""))</f>
        <v>SU01A0202</v>
      </c>
      <c r="W1696" s="47" t="str">
        <f t="array" ref="W1696">IF(B1696="","",IFERROR(XLOOKUP(B1696,DATA!$B$4:$B$2103,DATA!$H$4:$H$2103,"",0,1),""))</f>
        <v>ELECTRICIDAD</v>
      </c>
      <c r="X1696" s="47" t="str">
        <f t="shared" si="10"/>
        <v>4-BAJA</v>
      </c>
      <c r="Y1696" s="65" t="str">
        <f t="shared" si="11"/>
        <v/>
      </c>
      <c r="Z1696" s="47" t="str">
        <f t="shared" si="12"/>
        <v/>
      </c>
    </row>
    <row r="1697" ht="15.75" customHeight="1">
      <c r="B1697" s="52">
        <f>IF(DATA!B1697="","",DATA!B1697)</f>
        <v>80150148</v>
      </c>
      <c r="C1697" s="52" t="str">
        <f t="array" ref="C1697">IF(B1697="","",IFERROR(XLOOKUP(B1697,DATA!$B$4:$B$2103,DATA!$D$4:$D$2103,"",0,1),""))</f>
        <v/>
      </c>
      <c r="D1697" s="52" t="str">
        <f t="array" ref="D1697">IF(B1697="","",IFERROR(XLOOKUP(B1697,DATA!$B$4:$B$2103,DATA!$C$4:$C$2103,"",0,1),""))</f>
        <v>CABLE CALIBRE 18 AWG MULTIFILAR TIPO AUTOMOTRIZ ROJO</v>
      </c>
      <c r="E1697" s="52">
        <f t="array" ref="E1697">IF(B1697="","",IFERROR(XLOOKUP(B1697,DATA!$B$4:$B$2103,DATA!$W$4:$W$2103,"",0,1),""))</f>
        <v>901563039</v>
      </c>
      <c r="F1697" s="52" t="str">
        <f t="array" ref="F1697">IF(B1697="","",IFERROR(XLOOKUP(E1697,PROVEEDORES!$A$2:$A$200,PROVEEDORES!$B$2:$B$200,"NO ENCONTRADO",0,1),""))</f>
        <v>AUTOTRONICA MASTER SAS</v>
      </c>
      <c r="G1697" s="52" t="str">
        <f t="array" ref="G1697">IF(B1697="","",IFERROR(XLOOKUP(B1697,DATA!$B$4:$B$2103,DATA!$L$4:$L$2103,"",0,1),""))</f>
        <v>M</v>
      </c>
      <c r="H1697" s="52">
        <f t="array" ref="H1697">IF(B1697="","",IFERROR(XLOOKUP(B1697,DATA!$B$4:$B$2103,DATA!$E$4:$E$2103,0,0,1),0))</f>
        <v>77</v>
      </c>
      <c r="I1697" s="53">
        <f t="array" ref="I1697">IF(B1697="","",IFERROR(XLOOKUP(B1697,DATA!$B$4:$B$2103,DATA!$F$4:$F$2103,0,0,1),0))</f>
        <v>3213</v>
      </c>
      <c r="J1697" s="53">
        <f t="shared" si="1"/>
        <v>247401</v>
      </c>
      <c r="K1697" s="52">
        <f t="array" ref="K1697">IF(B1697="","",IFERROR(XLOOKUP(B1697,DATA!$B$4:$B$2103,DATA!$N$4:$N$2103,0,0,1),0))</f>
        <v>130</v>
      </c>
      <c r="L1697" s="86">
        <f t="shared" si="2"/>
        <v>0.3561643836</v>
      </c>
      <c r="M1697" s="52">
        <f t="array" ref="M1697">IF(B1697="","",IFERROR(XLOOKUP(B1697,DATA!$B$4:$B$2103,DATA!$P$4:$P$2103,0,0,1),0))</f>
        <v>0</v>
      </c>
      <c r="N1697" s="52">
        <f t="shared" si="3"/>
        <v>1</v>
      </c>
      <c r="O1697" s="52">
        <f t="shared" si="4"/>
        <v>3</v>
      </c>
      <c r="P1697" s="52">
        <f t="shared" si="5"/>
        <v>216</v>
      </c>
      <c r="Q1697" s="52" t="str">
        <f t="shared" si="6"/>
        <v>EXCESO</v>
      </c>
      <c r="R1697" s="52" t="str">
        <f t="shared" si="7"/>
        <v>EVALUAR REDUCCION</v>
      </c>
      <c r="S1697" s="52">
        <f t="shared" si="8"/>
        <v>0</v>
      </c>
      <c r="T1697" s="53">
        <f t="shared" si="9"/>
        <v>0</v>
      </c>
      <c r="U1697" s="52" t="str">
        <f t="array" ref="U1697">IF(B1697="","",IFERROR(XLOOKUP(B1697,DATA!$B$4:$B$2103,DATA!$M$4:$M$2103,"",0,1),""))</f>
        <v>C</v>
      </c>
      <c r="V1697" s="52" t="str">
        <f t="array" ref="V1697">IF(B1697="","",IFERROR(XLOOKUP(B1697,DATA!$B$4:$B$2103,DATA!$X$4:$X$2103,"",0,1),""))</f>
        <v>SU01D0101</v>
      </c>
      <c r="W1697" s="52" t="str">
        <f t="array" ref="W1697">IF(B1697="","",IFERROR(XLOOKUP(B1697,DATA!$B$4:$B$2103,DATA!$H$4:$H$2103,"",0,1),""))</f>
        <v>ELECTRICIDAD</v>
      </c>
      <c r="X1697" s="52" t="str">
        <f t="shared" si="10"/>
        <v>4-BAJA</v>
      </c>
      <c r="Y1697" s="87" t="str">
        <f t="shared" si="11"/>
        <v/>
      </c>
      <c r="Z1697" s="52" t="str">
        <f t="shared" si="12"/>
        <v/>
      </c>
    </row>
    <row r="1698" ht="15.75" customHeight="1">
      <c r="B1698" s="47">
        <f>IF(DATA!B1698="","",DATA!B1698)</f>
        <v>80150149</v>
      </c>
      <c r="C1698" s="47" t="str">
        <f t="array" ref="C1698">IF(B1698="","",IFERROR(XLOOKUP(B1698,DATA!$B$4:$B$2103,DATA!$D$4:$D$2103,"",0,1),""))</f>
        <v/>
      </c>
      <c r="D1698" s="47" t="str">
        <f t="array" ref="D1698">IF(B1698="","",IFERROR(XLOOKUP(B1698,DATA!$B$4:$B$2103,DATA!$C$4:$C$2103,"",0,1),""))</f>
        <v>FARO LUZ MEDIA DERECHO</v>
      </c>
      <c r="E1698" s="47">
        <f t="array" ref="E1698">IF(B1698="","",IFERROR(XLOOKUP(B1698,DATA!$B$4:$B$2103,DATA!$W$4:$W$2103,"",0,1),""))</f>
        <v>900603232</v>
      </c>
      <c r="F1698" s="47" t="str">
        <f t="array" ref="F1698">IF(B1698="","",IFERROR(XLOOKUP(E1698,PROVEEDORES!$A$2:$A$200,PROVEEDORES!$B$2:$B$200,"NO ENCONTRADO",0,1),""))</f>
        <v>COMERCIALIZADORA DE AUTOPARTES E INDUSTRIAL UNIVERSAL SAS</v>
      </c>
      <c r="G1698" s="47" t="str">
        <f t="array" ref="G1698">IF(B1698="","",IFERROR(XLOOKUP(B1698,DATA!$B$4:$B$2103,DATA!$L$4:$L$2103,"",0,1),""))</f>
        <v>UND</v>
      </c>
      <c r="H1698" s="47">
        <f t="array" ref="H1698">IF(B1698="","",IFERROR(XLOOKUP(B1698,DATA!$B$4:$B$2103,DATA!$E$4:$E$2103,0,0,1),0))</f>
        <v>1</v>
      </c>
      <c r="I1698" s="48">
        <f t="array" ref="I1698">IF(B1698="","",IFERROR(XLOOKUP(B1698,DATA!$B$4:$B$2103,DATA!$F$4:$F$2103,0,0,1),0))</f>
        <v>267750</v>
      </c>
      <c r="J1698" s="48">
        <f t="shared" si="1"/>
        <v>267750</v>
      </c>
      <c r="K1698" s="47">
        <f t="array" ref="K1698">IF(B1698="","",IFERROR(XLOOKUP(B1698,DATA!$B$4:$B$2103,DATA!$N$4:$N$2103,0,0,1),0))</f>
        <v>3</v>
      </c>
      <c r="L1698" s="85">
        <f t="shared" si="2"/>
        <v>0.008219178082</v>
      </c>
      <c r="M1698" s="47">
        <f t="array" ref="M1698">IF(B1698="","",IFERROR(XLOOKUP(B1698,DATA!$B$4:$B$2103,DATA!$P$4:$P$2103,0,0,1),0))</f>
        <v>0</v>
      </c>
      <c r="N1698" s="47">
        <f t="shared" si="3"/>
        <v>0</v>
      </c>
      <c r="O1698" s="47">
        <f t="shared" si="4"/>
        <v>0</v>
      </c>
      <c r="P1698" s="47">
        <f t="shared" si="5"/>
        <v>122</v>
      </c>
      <c r="Q1698" s="47" t="str">
        <f t="shared" si="6"/>
        <v>OPTIMO</v>
      </c>
      <c r="R1698" s="47" t="str">
        <f t="shared" si="7"/>
        <v>NIVEL OPTIMO</v>
      </c>
      <c r="S1698" s="47">
        <f t="shared" si="8"/>
        <v>0</v>
      </c>
      <c r="T1698" s="48">
        <f t="shared" si="9"/>
        <v>0</v>
      </c>
      <c r="U1698" s="47" t="str">
        <f t="array" ref="U1698">IF(B1698="","",IFERROR(XLOOKUP(B1698,DATA!$B$4:$B$2103,DATA!$M$4:$M$2103,"",0,1),""))</f>
        <v>C</v>
      </c>
      <c r="V1698" s="47" t="str">
        <f t="array" ref="V1698">IF(B1698="","",IFERROR(XLOOKUP(B1698,DATA!$B$4:$B$2103,DATA!$X$4:$X$2103,"",0,1),""))</f>
        <v>SU01B0110</v>
      </c>
      <c r="W1698" s="47" t="str">
        <f t="array" ref="W1698">IF(B1698="","",IFERROR(XLOOKUP(B1698,DATA!$B$4:$B$2103,DATA!$H$4:$H$2103,"",0,1),""))</f>
        <v>ELECTRICIDAD</v>
      </c>
      <c r="X1698" s="47" t="str">
        <f t="shared" si="10"/>
        <v>4-BAJA</v>
      </c>
      <c r="Y1698" s="65" t="str">
        <f t="shared" si="11"/>
        <v/>
      </c>
      <c r="Z1698" s="47" t="str">
        <f t="shared" si="12"/>
        <v/>
      </c>
    </row>
    <row r="1699" ht="15.75" customHeight="1">
      <c r="B1699" s="52">
        <f>IF(DATA!B1699="","",DATA!B1699)</f>
        <v>80150150</v>
      </c>
      <c r="C1699" s="52" t="str">
        <f t="array" ref="C1699">IF(B1699="","",IFERROR(XLOOKUP(B1699,DATA!$B$4:$B$2103,DATA!$D$4:$D$2103,"",0,1),""))</f>
        <v/>
      </c>
      <c r="D1699" s="52" t="str">
        <f t="array" ref="D1699">IF(B1699="","",IFERROR(XLOOKUP(B1699,DATA!$B$4:$B$2103,DATA!$C$4:$C$2103,"",0,1),""))</f>
        <v>FARO LUZ MEDIA IZQUIERDO</v>
      </c>
      <c r="E1699" s="52">
        <f t="array" ref="E1699">IF(B1699="","",IFERROR(XLOOKUP(B1699,DATA!$B$4:$B$2103,DATA!$W$4:$W$2103,"",0,1),""))</f>
        <v>900603232</v>
      </c>
      <c r="F1699" s="52" t="str">
        <f t="array" ref="F1699">IF(B1699="","",IFERROR(XLOOKUP(E1699,PROVEEDORES!$A$2:$A$200,PROVEEDORES!$B$2:$B$200,"NO ENCONTRADO",0,1),""))</f>
        <v>COMERCIALIZADORA DE AUTOPARTES E INDUSTRIAL UNIVERSAL SAS</v>
      </c>
      <c r="G1699" s="52" t="str">
        <f t="array" ref="G1699">IF(B1699="","",IFERROR(XLOOKUP(B1699,DATA!$B$4:$B$2103,DATA!$L$4:$L$2103,"",0,1),""))</f>
        <v>UND</v>
      </c>
      <c r="H1699" s="52">
        <f t="array" ref="H1699">IF(B1699="","",IFERROR(XLOOKUP(B1699,DATA!$B$4:$B$2103,DATA!$E$4:$E$2103,0,0,1),0))</f>
        <v>1</v>
      </c>
      <c r="I1699" s="53">
        <f t="array" ref="I1699">IF(B1699="","",IFERROR(XLOOKUP(B1699,DATA!$B$4:$B$2103,DATA!$F$4:$F$2103,0,0,1),0))</f>
        <v>267750</v>
      </c>
      <c r="J1699" s="53">
        <f t="shared" si="1"/>
        <v>267750</v>
      </c>
      <c r="K1699" s="52">
        <f t="array" ref="K1699">IF(B1699="","",IFERROR(XLOOKUP(B1699,DATA!$B$4:$B$2103,DATA!$N$4:$N$2103,0,0,1),0))</f>
        <v>3</v>
      </c>
      <c r="L1699" s="86">
        <f t="shared" si="2"/>
        <v>0.008219178082</v>
      </c>
      <c r="M1699" s="52">
        <f t="array" ref="M1699">IF(B1699="","",IFERROR(XLOOKUP(B1699,DATA!$B$4:$B$2103,DATA!$P$4:$P$2103,0,0,1),0))</f>
        <v>0</v>
      </c>
      <c r="N1699" s="52">
        <f t="shared" si="3"/>
        <v>0</v>
      </c>
      <c r="O1699" s="52">
        <f t="shared" si="4"/>
        <v>0</v>
      </c>
      <c r="P1699" s="52">
        <f t="shared" si="5"/>
        <v>122</v>
      </c>
      <c r="Q1699" s="52" t="str">
        <f t="shared" si="6"/>
        <v>OPTIMO</v>
      </c>
      <c r="R1699" s="52" t="str">
        <f t="shared" si="7"/>
        <v>NIVEL OPTIMO</v>
      </c>
      <c r="S1699" s="52">
        <f t="shared" si="8"/>
        <v>0</v>
      </c>
      <c r="T1699" s="53">
        <f t="shared" si="9"/>
        <v>0</v>
      </c>
      <c r="U1699" s="52" t="str">
        <f t="array" ref="U1699">IF(B1699="","",IFERROR(XLOOKUP(B1699,DATA!$B$4:$B$2103,DATA!$M$4:$M$2103,"",0,1),""))</f>
        <v>C</v>
      </c>
      <c r="V1699" s="52" t="str">
        <f t="array" ref="V1699">IF(B1699="","",IFERROR(XLOOKUP(B1699,DATA!$B$4:$B$2103,DATA!$X$4:$X$2103,"",0,1),""))</f>
        <v>SU01B0110</v>
      </c>
      <c r="W1699" s="52" t="str">
        <f t="array" ref="W1699">IF(B1699="","",IFERROR(XLOOKUP(B1699,DATA!$B$4:$B$2103,DATA!$H$4:$H$2103,"",0,1),""))</f>
        <v>ELECTRICIDAD</v>
      </c>
      <c r="X1699" s="52" t="str">
        <f t="shared" si="10"/>
        <v>4-BAJA</v>
      </c>
      <c r="Y1699" s="87" t="str">
        <f t="shared" si="11"/>
        <v/>
      </c>
      <c r="Z1699" s="52" t="str">
        <f t="shared" si="12"/>
        <v/>
      </c>
    </row>
    <row r="1700" ht="15.75" customHeight="1">
      <c r="B1700" s="47">
        <f>IF(DATA!B1700="","",DATA!B1700)</f>
        <v>80150151</v>
      </c>
      <c r="C1700" s="47" t="str">
        <f t="array" ref="C1700">IF(B1700="","",IFERROR(XLOOKUP(B1700,DATA!$B$4:$B$2103,DATA!$D$4:$D$2103,"",0,1),""))</f>
        <v/>
      </c>
      <c r="D1700" s="47" t="str">
        <f t="array" ref="D1700">IF(B1700="","",IFERROR(XLOOKUP(B1700,DATA!$B$4:$B$2103,DATA!$C$4:$C$2103,"",0,1),""))</f>
        <v>PIN SEGGER EXTERIOR</v>
      </c>
      <c r="E1700" s="47">
        <f t="array" ref="E1700">IF(B1700="","",IFERROR(XLOOKUP(B1700,DATA!$B$4:$B$2103,DATA!$W$4:$W$2103,"",0,1),""))</f>
        <v>901327111</v>
      </c>
      <c r="F1700" s="47" t="str">
        <f t="array" ref="F1700">IF(B1700="","",IFERROR(XLOOKUP(E1700,PROVEEDORES!$A$2:$A$200,PROVEEDORES!$B$2:$B$200,"NO ENCONTRADO",0,1),""))</f>
        <v>TORNOHIMEC SAS</v>
      </c>
      <c r="G1700" s="47" t="str">
        <f t="array" ref="G1700">IF(B1700="","",IFERROR(XLOOKUP(B1700,DATA!$B$4:$B$2103,DATA!$L$4:$L$2103,"",0,1),""))</f>
        <v>UND</v>
      </c>
      <c r="H1700" s="47">
        <f t="array" ref="H1700">IF(B1700="","",IFERROR(XLOOKUP(B1700,DATA!$B$4:$B$2103,DATA!$E$4:$E$2103,0,0,1),0))</f>
        <v>40</v>
      </c>
      <c r="I1700" s="48">
        <f t="array" ref="I1700">IF(B1700="","",IFERROR(XLOOKUP(B1700,DATA!$B$4:$B$2103,DATA!$F$4:$F$2103,0,0,1),0))</f>
        <v>595</v>
      </c>
      <c r="J1700" s="48">
        <f t="shared" si="1"/>
        <v>23800</v>
      </c>
      <c r="K1700" s="47">
        <f t="array" ref="K1700">IF(B1700="","",IFERROR(XLOOKUP(B1700,DATA!$B$4:$B$2103,DATA!$N$4:$N$2103,0,0,1),0))</f>
        <v>0</v>
      </c>
      <c r="L1700" s="85">
        <f t="shared" si="2"/>
        <v>0</v>
      </c>
      <c r="M1700" s="47">
        <f t="array" ref="M1700">IF(B1700="","",IFERROR(XLOOKUP(B1700,DATA!$B$4:$B$2103,DATA!$P$4:$P$2103,0,0,1),0))</f>
        <v>0</v>
      </c>
      <c r="N1700" s="47">
        <f t="shared" si="3"/>
        <v>0</v>
      </c>
      <c r="O1700" s="47">
        <f t="shared" si="4"/>
        <v>0</v>
      </c>
      <c r="P1700" s="47" t="str">
        <f t="shared" si="5"/>
        <v/>
      </c>
      <c r="Q1700" s="47" t="str">
        <f t="shared" si="6"/>
        <v>EXCESO</v>
      </c>
      <c r="R1700" s="47" t="str">
        <f t="shared" si="7"/>
        <v>EVALUAR REDUCCION</v>
      </c>
      <c r="S1700" s="47">
        <f t="shared" si="8"/>
        <v>0</v>
      </c>
      <c r="T1700" s="48">
        <f t="shared" si="9"/>
        <v>0</v>
      </c>
      <c r="U1700" s="47" t="str">
        <f t="array" ref="U1700">IF(B1700="","",IFERROR(XLOOKUP(B1700,DATA!$B$4:$B$2103,DATA!$M$4:$M$2103,"",0,1),""))</f>
        <v>C</v>
      </c>
      <c r="V1700" s="47" t="str">
        <f t="array" ref="V1700">IF(B1700="","",IFERROR(XLOOKUP(B1700,DATA!$B$4:$B$2103,DATA!$X$4:$X$2103,"",0,1),""))</f>
        <v>SU01A0202</v>
      </c>
      <c r="W1700" s="47" t="str">
        <f t="array" ref="W1700">IF(B1700="","",IFERROR(XLOOKUP(B1700,DATA!$B$4:$B$2103,DATA!$H$4:$H$2103,"",0,1),""))</f>
        <v>CARROCERIA</v>
      </c>
      <c r="X1700" s="47" t="str">
        <f t="shared" si="10"/>
        <v>4-BAJA</v>
      </c>
      <c r="Y1700" s="65" t="str">
        <f t="shared" si="11"/>
        <v/>
      </c>
      <c r="Z1700" s="47" t="str">
        <f t="shared" si="12"/>
        <v/>
      </c>
    </row>
    <row r="1701" ht="15.75" customHeight="1">
      <c r="B1701" s="52">
        <f>IF(DATA!B1701="","",DATA!B1701)</f>
        <v>80150152</v>
      </c>
      <c r="C1701" s="52" t="str">
        <f t="array" ref="C1701">IF(B1701="","",IFERROR(XLOOKUP(B1701,DATA!$B$4:$B$2103,DATA!$D$4:$D$2103,"",0,1),""))</f>
        <v/>
      </c>
      <c r="D1701" s="52" t="str">
        <f t="array" ref="D1701">IF(B1701="","",IFERROR(XLOOKUP(B1701,DATA!$B$4:$B$2103,DATA!$C$4:$C$2103,"",0,1),""))</f>
        <v>RESORTE</v>
      </c>
      <c r="E1701" s="52">
        <f t="array" ref="E1701">IF(B1701="","",IFERROR(XLOOKUP(B1701,DATA!$B$4:$B$2103,DATA!$W$4:$W$2103,"",0,1),""))</f>
        <v>901327111</v>
      </c>
      <c r="F1701" s="52" t="str">
        <f t="array" ref="F1701">IF(B1701="","",IFERROR(XLOOKUP(E1701,PROVEEDORES!$A$2:$A$200,PROVEEDORES!$B$2:$B$200,"NO ENCONTRADO",0,1),""))</f>
        <v>TORNOHIMEC SAS</v>
      </c>
      <c r="G1701" s="52" t="str">
        <f t="array" ref="G1701">IF(B1701="","",IFERROR(XLOOKUP(B1701,DATA!$B$4:$B$2103,DATA!$L$4:$L$2103,"",0,1),""))</f>
        <v>UND</v>
      </c>
      <c r="H1701" s="52">
        <f t="array" ref="H1701">IF(B1701="","",IFERROR(XLOOKUP(B1701,DATA!$B$4:$B$2103,DATA!$E$4:$E$2103,0,0,1),0))</f>
        <v>20</v>
      </c>
      <c r="I1701" s="53">
        <f t="array" ref="I1701">IF(B1701="","",IFERROR(XLOOKUP(B1701,DATA!$B$4:$B$2103,DATA!$F$4:$F$2103,0,0,1),0))</f>
        <v>11900</v>
      </c>
      <c r="J1701" s="53">
        <f t="shared" si="1"/>
        <v>238000</v>
      </c>
      <c r="K1701" s="52">
        <f t="array" ref="K1701">IF(B1701="","",IFERROR(XLOOKUP(B1701,DATA!$B$4:$B$2103,DATA!$N$4:$N$2103,0,0,1),0))</f>
        <v>0</v>
      </c>
      <c r="L1701" s="86">
        <f t="shared" si="2"/>
        <v>0</v>
      </c>
      <c r="M1701" s="52">
        <f t="array" ref="M1701">IF(B1701="","",IFERROR(XLOOKUP(B1701,DATA!$B$4:$B$2103,DATA!$P$4:$P$2103,0,0,1),0))</f>
        <v>0</v>
      </c>
      <c r="N1701" s="52">
        <f t="shared" si="3"/>
        <v>0</v>
      </c>
      <c r="O1701" s="52">
        <f t="shared" si="4"/>
        <v>0</v>
      </c>
      <c r="P1701" s="52" t="str">
        <f t="shared" si="5"/>
        <v/>
      </c>
      <c r="Q1701" s="52" t="str">
        <f t="shared" si="6"/>
        <v>EXCESO</v>
      </c>
      <c r="R1701" s="52" t="str">
        <f t="shared" si="7"/>
        <v>EVALUAR REDUCCION</v>
      </c>
      <c r="S1701" s="52">
        <f t="shared" si="8"/>
        <v>0</v>
      </c>
      <c r="T1701" s="53">
        <f t="shared" si="9"/>
        <v>0</v>
      </c>
      <c r="U1701" s="52" t="str">
        <f t="array" ref="U1701">IF(B1701="","",IFERROR(XLOOKUP(B1701,DATA!$B$4:$B$2103,DATA!$M$4:$M$2103,"",0,1),""))</f>
        <v>C</v>
      </c>
      <c r="V1701" s="52" t="str">
        <f t="array" ref="V1701">IF(B1701="","",IFERROR(XLOOKUP(B1701,DATA!$B$4:$B$2103,DATA!$X$4:$X$2103,"",0,1),""))</f>
        <v>SU01A0202</v>
      </c>
      <c r="W1701" s="52" t="str">
        <f t="array" ref="W1701">IF(B1701="","",IFERROR(XLOOKUP(B1701,DATA!$B$4:$B$2103,DATA!$H$4:$H$2103,"",0,1),""))</f>
        <v>CARROCERIA</v>
      </c>
      <c r="X1701" s="52" t="str">
        <f t="shared" si="10"/>
        <v>4-BAJA</v>
      </c>
      <c r="Y1701" s="87" t="str">
        <f t="shared" si="11"/>
        <v/>
      </c>
      <c r="Z1701" s="52" t="str">
        <f t="shared" si="12"/>
        <v/>
      </c>
    </row>
    <row r="1702" ht="15.75" customHeight="1">
      <c r="B1702" s="47">
        <f>IF(DATA!B1702="","",DATA!B1702)</f>
        <v>80150153</v>
      </c>
      <c r="C1702" s="47" t="str">
        <f t="array" ref="C1702">IF(B1702="","",IFERROR(XLOOKUP(B1702,DATA!$B$4:$B$2103,DATA!$D$4:$D$2103,"",0,1),""))</f>
        <v/>
      </c>
      <c r="D1702" s="47" t="str">
        <f t="array" ref="D1702">IF(B1702="","",IFERROR(XLOOKUP(B1702,DATA!$B$4:$B$2103,DATA!$C$4:$C$2103,"",0,1),""))</f>
        <v>PIN "R"</v>
      </c>
      <c r="E1702" s="47">
        <f t="array" ref="E1702">IF(B1702="","",IFERROR(XLOOKUP(B1702,DATA!$B$4:$B$2103,DATA!$W$4:$W$2103,"",0,1),""))</f>
        <v>901327111</v>
      </c>
      <c r="F1702" s="47" t="str">
        <f t="array" ref="F1702">IF(B1702="","",IFERROR(XLOOKUP(E1702,PROVEEDORES!$A$2:$A$200,PROVEEDORES!$B$2:$B$200,"NO ENCONTRADO",0,1),""))</f>
        <v>TORNOHIMEC SAS</v>
      </c>
      <c r="G1702" s="47" t="str">
        <f t="array" ref="G1702">IF(B1702="","",IFERROR(XLOOKUP(B1702,DATA!$B$4:$B$2103,DATA!$L$4:$L$2103,"",0,1),""))</f>
        <v>UND</v>
      </c>
      <c r="H1702" s="47">
        <f t="array" ref="H1702">IF(B1702="","",IFERROR(XLOOKUP(B1702,DATA!$B$4:$B$2103,DATA!$E$4:$E$2103,0,0,1),0))</f>
        <v>197</v>
      </c>
      <c r="I1702" s="48">
        <f t="array" ref="I1702">IF(B1702="","",IFERROR(XLOOKUP(B1702,DATA!$B$4:$B$2103,DATA!$F$4:$F$2103,0,0,1),0))</f>
        <v>4165</v>
      </c>
      <c r="J1702" s="48">
        <f t="shared" si="1"/>
        <v>820505</v>
      </c>
      <c r="K1702" s="47">
        <f t="array" ref="K1702">IF(B1702="","",IFERROR(XLOOKUP(B1702,DATA!$B$4:$B$2103,DATA!$N$4:$N$2103,0,0,1),0))</f>
        <v>3</v>
      </c>
      <c r="L1702" s="85">
        <f t="shared" si="2"/>
        <v>0.008219178082</v>
      </c>
      <c r="M1702" s="47">
        <f t="array" ref="M1702">IF(B1702="","",IFERROR(XLOOKUP(B1702,DATA!$B$4:$B$2103,DATA!$P$4:$P$2103,0,0,1),0))</f>
        <v>0</v>
      </c>
      <c r="N1702" s="47">
        <f t="shared" si="3"/>
        <v>0</v>
      </c>
      <c r="O1702" s="47">
        <f t="shared" si="4"/>
        <v>0</v>
      </c>
      <c r="P1702" s="47">
        <f t="shared" si="5"/>
        <v>23968</v>
      </c>
      <c r="Q1702" s="47" t="str">
        <f t="shared" si="6"/>
        <v>EXCESO</v>
      </c>
      <c r="R1702" s="47" t="str">
        <f t="shared" si="7"/>
        <v>EVALUAR REDUCCION</v>
      </c>
      <c r="S1702" s="47">
        <f t="shared" si="8"/>
        <v>0</v>
      </c>
      <c r="T1702" s="48">
        <f t="shared" si="9"/>
        <v>0</v>
      </c>
      <c r="U1702" s="47" t="str">
        <f t="array" ref="U1702">IF(B1702="","",IFERROR(XLOOKUP(B1702,DATA!$B$4:$B$2103,DATA!$M$4:$M$2103,"",0,1),""))</f>
        <v>C</v>
      </c>
      <c r="V1702" s="47" t="str">
        <f t="array" ref="V1702">IF(B1702="","",IFERROR(XLOOKUP(B1702,DATA!$B$4:$B$2103,DATA!$X$4:$X$2103,"",0,1),""))</f>
        <v>SU01A0202</v>
      </c>
      <c r="W1702" s="47" t="str">
        <f t="array" ref="W1702">IF(B1702="","",IFERROR(XLOOKUP(B1702,DATA!$B$4:$B$2103,DATA!$H$4:$H$2103,"",0,1),""))</f>
        <v>CARROCERIA</v>
      </c>
      <c r="X1702" s="47" t="str">
        <f t="shared" si="10"/>
        <v>4-BAJA</v>
      </c>
      <c r="Y1702" s="65" t="str">
        <f t="shared" si="11"/>
        <v/>
      </c>
      <c r="Z1702" s="47" t="str">
        <f t="shared" si="12"/>
        <v/>
      </c>
    </row>
    <row r="1703" ht="15.75" customHeight="1">
      <c r="B1703" s="52">
        <f>IF(DATA!B1703="","",DATA!B1703)</f>
        <v>80150154</v>
      </c>
      <c r="C1703" s="52" t="str">
        <f t="array" ref="C1703">IF(B1703="","",IFERROR(XLOOKUP(B1703,DATA!$B$4:$B$2103,DATA!$D$4:$D$2103,"",0,1),""))</f>
        <v/>
      </c>
      <c r="D1703" s="52" t="str">
        <f t="array" ref="D1703">IF(B1703="","",IFERROR(XLOOKUP(B1703,DATA!$B$4:$B$2103,DATA!$C$4:$C$2103,"",0,1),""))</f>
        <v>TERMINAL MACHO PLANO 1/4</v>
      </c>
      <c r="E1703" s="52">
        <f t="array" ref="E1703">IF(B1703="","",IFERROR(XLOOKUP(B1703,DATA!$B$4:$B$2103,DATA!$W$4:$W$2103,"",0,1),""))</f>
        <v>901563039</v>
      </c>
      <c r="F1703" s="52" t="str">
        <f t="array" ref="F1703">IF(B1703="","",IFERROR(XLOOKUP(E1703,PROVEEDORES!$A$2:$A$200,PROVEEDORES!$B$2:$B$200,"NO ENCONTRADO",0,1),""))</f>
        <v>AUTOTRONICA MASTER SAS</v>
      </c>
      <c r="G1703" s="52" t="str">
        <f t="array" ref="G1703">IF(B1703="","",IFERROR(XLOOKUP(B1703,DATA!$B$4:$B$2103,DATA!$L$4:$L$2103,"",0,1),""))</f>
        <v>UND</v>
      </c>
      <c r="H1703" s="52">
        <f t="array" ref="H1703">IF(B1703="","",IFERROR(XLOOKUP(B1703,DATA!$B$4:$B$2103,DATA!$E$4:$E$2103,0,0,1),0))</f>
        <v>0</v>
      </c>
      <c r="I1703" s="53">
        <f t="array" ref="I1703">IF(B1703="","",IFERROR(XLOOKUP(B1703,DATA!$B$4:$B$2103,DATA!$F$4:$F$2103,0,0,1),0))</f>
        <v>310</v>
      </c>
      <c r="J1703" s="53">
        <f t="shared" si="1"/>
        <v>0</v>
      </c>
      <c r="K1703" s="52">
        <f t="array" ref="K1703">IF(B1703="","",IFERROR(XLOOKUP(B1703,DATA!$B$4:$B$2103,DATA!$N$4:$N$2103,0,0,1),0))</f>
        <v>0</v>
      </c>
      <c r="L1703" s="86">
        <f t="shared" si="2"/>
        <v>0</v>
      </c>
      <c r="M1703" s="52">
        <f t="array" ref="M1703">IF(B1703="","",IFERROR(XLOOKUP(B1703,DATA!$B$4:$B$2103,DATA!$P$4:$P$2103,0,0,1),0))</f>
        <v>0</v>
      </c>
      <c r="N1703" s="52">
        <f t="shared" si="3"/>
        <v>0</v>
      </c>
      <c r="O1703" s="52">
        <f t="shared" si="4"/>
        <v>0</v>
      </c>
      <c r="P1703" s="52" t="str">
        <f t="shared" si="5"/>
        <v/>
      </c>
      <c r="Q1703" s="52" t="str">
        <f t="shared" si="6"/>
        <v>CRITICO</v>
      </c>
      <c r="R1703" s="52" t="str">
        <f t="shared" si="7"/>
        <v>PEDIR INMEDIATAMENTE</v>
      </c>
      <c r="S1703" s="52">
        <f t="shared" si="8"/>
        <v>0</v>
      </c>
      <c r="T1703" s="53">
        <f t="shared" si="9"/>
        <v>0</v>
      </c>
      <c r="U1703" s="52" t="str">
        <f t="array" ref="U1703">IF(B1703="","",IFERROR(XLOOKUP(B1703,DATA!$B$4:$B$2103,DATA!$M$4:$M$2103,"",0,1),""))</f>
        <v>C</v>
      </c>
      <c r="V1703" s="52" t="str">
        <f t="array" ref="V1703">IF(B1703="","",IFERROR(XLOOKUP(B1703,DATA!$B$4:$B$2103,DATA!$X$4:$X$2103,"",0,1),""))</f>
        <v>SU01A0202</v>
      </c>
      <c r="W1703" s="52" t="str">
        <f t="array" ref="W1703">IF(B1703="","",IFERROR(XLOOKUP(B1703,DATA!$B$4:$B$2103,DATA!$H$4:$H$2103,"",0,1),""))</f>
        <v>ELECTRICIDAD</v>
      </c>
      <c r="X1703" s="52" t="str">
        <f t="shared" si="10"/>
        <v>4-BAJA</v>
      </c>
      <c r="Y1703" s="87" t="str">
        <f t="shared" si="11"/>
        <v/>
      </c>
      <c r="Z1703" s="52">
        <f t="shared" si="12"/>
        <v>80150154</v>
      </c>
    </row>
    <row r="1704" ht="15.75" customHeight="1">
      <c r="B1704" s="47">
        <f>IF(DATA!B1704="","",DATA!B1704)</f>
        <v>80170194</v>
      </c>
      <c r="C1704" s="47">
        <f t="array" ref="C1704">IF(B1704="","",IFERROR(XLOOKUP(B1704,DATA!$B$4:$B$2103,DATA!$D$4:$D$2103,"",0,1),""))</f>
        <v>3176909</v>
      </c>
      <c r="D1704" s="47" t="str">
        <f t="array" ref="D1704">IF(B1704="","",IFERROR(XLOOKUP(B1704,DATA!$B$4:$B$2103,DATA!$C$4:$C$2103,"",0,1),""))</f>
        <v>CABLE DE AJUSTE VOLANTE DE DIRECCION</v>
      </c>
      <c r="E1704" s="47">
        <f t="array" ref="E1704">IF(B1704="","",IFERROR(XLOOKUP(B1704,DATA!$B$4:$B$2103,DATA!$W$4:$W$2103,"",0,1),""))</f>
        <v>830074603</v>
      </c>
      <c r="F1704" s="47" t="str">
        <f t="array" ref="F1704">IF(B1704="","",IFERROR(XLOOKUP(E1704,PROVEEDORES!$A$2:$A$200,PROVEEDORES!$B$2:$B$200,"NO ENCONTRADO",0,1),""))</f>
        <v>MAQUITECNICOS IMPORTADORES SAS</v>
      </c>
      <c r="G1704" s="47" t="str">
        <f t="array" ref="G1704">IF(B1704="","",IFERROR(XLOOKUP(B1704,DATA!$B$4:$B$2103,DATA!$L$4:$L$2103,"",0,1),""))</f>
        <v>UND</v>
      </c>
      <c r="H1704" s="47">
        <f t="array" ref="H1704">IF(B1704="","",IFERROR(XLOOKUP(B1704,DATA!$B$4:$B$2103,DATA!$E$4:$E$2103,0,0,1),0))</f>
        <v>3</v>
      </c>
      <c r="I1704" s="48">
        <f t="array" ref="I1704">IF(B1704="","",IFERROR(XLOOKUP(B1704,DATA!$B$4:$B$2103,DATA!$F$4:$F$2103,0,0,1),0))</f>
        <v>117148.2</v>
      </c>
      <c r="J1704" s="48">
        <f t="shared" si="1"/>
        <v>351444.6</v>
      </c>
      <c r="K1704" s="47">
        <f t="array" ref="K1704">IF(B1704="","",IFERROR(XLOOKUP(B1704,DATA!$B$4:$B$2103,DATA!$N$4:$N$2103,0,0,1),0))</f>
        <v>284</v>
      </c>
      <c r="L1704" s="85">
        <f t="shared" si="2"/>
        <v>0.7780821918</v>
      </c>
      <c r="M1704" s="47">
        <f t="array" ref="M1704">IF(B1704="","",IFERROR(XLOOKUP(B1704,DATA!$B$4:$B$2103,DATA!$P$4:$P$2103,0,0,1),0))</f>
        <v>0</v>
      </c>
      <c r="N1704" s="47">
        <f t="shared" si="3"/>
        <v>3</v>
      </c>
      <c r="O1704" s="47">
        <f t="shared" si="4"/>
        <v>8</v>
      </c>
      <c r="P1704" s="47">
        <f t="shared" si="5"/>
        <v>4</v>
      </c>
      <c r="Q1704" s="47" t="str">
        <f t="shared" si="6"/>
        <v>REORDEN INMEDIATO</v>
      </c>
      <c r="R1704" s="47" t="str">
        <f t="shared" si="7"/>
        <v>GENERAR OC EN 24H</v>
      </c>
      <c r="S1704" s="47">
        <f t="shared" si="8"/>
        <v>5</v>
      </c>
      <c r="T1704" s="48">
        <f t="shared" si="9"/>
        <v>585741</v>
      </c>
      <c r="U1704" s="47" t="str">
        <f t="array" ref="U1704">IF(B1704="","",IFERROR(XLOOKUP(B1704,DATA!$B$4:$B$2103,DATA!$M$4:$M$2103,"",0,1),""))</f>
        <v>A</v>
      </c>
      <c r="V1704" s="47" t="str">
        <f t="array" ref="V1704">IF(B1704="","",IFERROR(XLOOKUP(B1704,DATA!$B$4:$B$2103,DATA!$X$4:$X$2103,"",0,1),""))</f>
        <v>SU01F0304</v>
      </c>
      <c r="W1704" s="47" t="str">
        <f t="array" ref="W1704">IF(B1704="","",IFERROR(XLOOKUP(B1704,DATA!$B$4:$B$2103,DATA!$H$4:$H$2103,"",0,1),""))</f>
        <v>CARROCERIA</v>
      </c>
      <c r="X1704" s="47" t="str">
        <f t="shared" si="10"/>
        <v>2-ALTA</v>
      </c>
      <c r="Y1704" s="65" t="str">
        <f t="shared" si="11"/>
        <v/>
      </c>
      <c r="Z1704" s="47" t="str">
        <f t="shared" si="12"/>
        <v/>
      </c>
    </row>
    <row r="1705" ht="15.75" customHeight="1">
      <c r="B1705" s="52">
        <f>IF(DATA!B1705="","",DATA!B1705)</f>
        <v>80170195</v>
      </c>
      <c r="C1705" s="52">
        <f t="array" ref="C1705">IF(B1705="","",IFERROR(XLOOKUP(B1705,DATA!$B$4:$B$2103,DATA!$D$4:$D$2103,"",0,1),""))</f>
        <v>11566431</v>
      </c>
      <c r="D1705" s="52" t="str">
        <f t="array" ref="D1705">IF(B1705="","",IFERROR(XLOOKUP(B1705,DATA!$B$4:$B$2103,DATA!$C$4:$C$2103,"",0,1),""))</f>
        <v>COLA LORD VERSILOCK 510</v>
      </c>
      <c r="E1705" s="52">
        <f t="array" ref="E1705">IF(B1705="","",IFERROR(XLOOKUP(B1705,DATA!$B$4:$B$2103,DATA!$W$4:$W$2103,"",0,1),""))</f>
        <v>830092963</v>
      </c>
      <c r="F1705" s="52" t="str">
        <f t="array" ref="F1705">IF(B1705="","",IFERROR(XLOOKUP(E1705,PROVEEDORES!$A$2:$A$200,PROVEEDORES!$B$2:$B$200,"NO ENCONTRADO",0,1),""))</f>
        <v>SUPERPOLO S.A.S</v>
      </c>
      <c r="G1705" s="52" t="str">
        <f t="array" ref="G1705">IF(B1705="","",IFERROR(XLOOKUP(B1705,DATA!$B$4:$B$2103,DATA!$L$4:$L$2103,"",0,1),""))</f>
        <v>KG</v>
      </c>
      <c r="H1705" s="52">
        <f t="array" ref="H1705">IF(B1705="","",IFERROR(XLOOKUP(B1705,DATA!$B$4:$B$2103,DATA!$E$4:$E$2103,0,0,1),0))</f>
        <v>0</v>
      </c>
      <c r="I1705" s="53">
        <f t="array" ref="I1705">IF(B1705="","",IFERROR(XLOOKUP(B1705,DATA!$B$4:$B$2103,DATA!$F$4:$F$2103,0,0,1),0))</f>
        <v>153529</v>
      </c>
      <c r="J1705" s="53">
        <f t="shared" si="1"/>
        <v>0</v>
      </c>
      <c r="K1705" s="52">
        <f t="array" ref="K1705">IF(B1705="","",IFERROR(XLOOKUP(B1705,DATA!$B$4:$B$2103,DATA!$N$4:$N$2103,0,0,1),0))</f>
        <v>20</v>
      </c>
      <c r="L1705" s="86">
        <f t="shared" si="2"/>
        <v>0.05479452055</v>
      </c>
      <c r="M1705" s="52">
        <f t="array" ref="M1705">IF(B1705="","",IFERROR(XLOOKUP(B1705,DATA!$B$4:$B$2103,DATA!$P$4:$P$2103,0,0,1),0))</f>
        <v>0</v>
      </c>
      <c r="N1705" s="52">
        <f t="shared" si="3"/>
        <v>0</v>
      </c>
      <c r="O1705" s="52">
        <f t="shared" si="4"/>
        <v>0</v>
      </c>
      <c r="P1705" s="52">
        <f t="shared" si="5"/>
        <v>0</v>
      </c>
      <c r="Q1705" s="52" t="str">
        <f t="shared" si="6"/>
        <v>CRITICO</v>
      </c>
      <c r="R1705" s="52" t="str">
        <f t="shared" si="7"/>
        <v>PEDIR INMEDIATAMENTE</v>
      </c>
      <c r="S1705" s="52">
        <f t="shared" si="8"/>
        <v>0</v>
      </c>
      <c r="T1705" s="53">
        <f t="shared" si="9"/>
        <v>0</v>
      </c>
      <c r="U1705" s="52" t="str">
        <f t="array" ref="U1705">IF(B1705="","",IFERROR(XLOOKUP(B1705,DATA!$B$4:$B$2103,DATA!$M$4:$M$2103,"",0,1),""))</f>
        <v>A</v>
      </c>
      <c r="V1705" s="52" t="str">
        <f t="array" ref="V1705">IF(B1705="","",IFERROR(XLOOKUP(B1705,DATA!$B$4:$B$2103,DATA!$X$4:$X$2103,"",0,1),""))</f>
        <v>SU01D0105</v>
      </c>
      <c r="W1705" s="52" t="str">
        <f t="array" ref="W1705">IF(B1705="","",IFERROR(XLOOKUP(B1705,DATA!$B$4:$B$2103,DATA!$H$4:$H$2103,"",0,1),""))</f>
        <v>CARROCERIA</v>
      </c>
      <c r="X1705" s="52" t="str">
        <f t="shared" si="10"/>
        <v>1-MAXIMA</v>
      </c>
      <c r="Y1705" s="87">
        <f t="shared" si="11"/>
        <v>20.01705</v>
      </c>
      <c r="Z1705" s="52">
        <f t="shared" si="12"/>
        <v>80170195</v>
      </c>
    </row>
    <row r="1706" ht="15.75" customHeight="1">
      <c r="B1706" s="47">
        <f>IF(DATA!B1706="","",DATA!B1706)</f>
        <v>80170196</v>
      </c>
      <c r="C1706" s="47">
        <f t="array" ref="C1706">IF(B1706="","",IFERROR(XLOOKUP(B1706,DATA!$B$4:$B$2103,DATA!$D$4:$D$2103,"",0,1),""))</f>
        <v>98060062</v>
      </c>
      <c r="D1706" s="47" t="str">
        <f t="array" ref="D1706">IF(B1706="","",IFERROR(XLOOKUP(B1706,DATA!$B$4:$B$2103,DATA!$C$4:$C$2103,"",0,1),""))</f>
        <v>ACELERADOR 19 PARA COLA LORD</v>
      </c>
      <c r="E1706" s="47">
        <f t="array" ref="E1706">IF(B1706="","",IFERROR(XLOOKUP(B1706,DATA!$B$4:$B$2103,DATA!$W$4:$W$2103,"",0,1),""))</f>
        <v>830092963</v>
      </c>
      <c r="F1706" s="47" t="str">
        <f t="array" ref="F1706">IF(B1706="","",IFERROR(XLOOKUP(E1706,PROVEEDORES!$A$2:$A$200,PROVEEDORES!$B$2:$B$200,"NO ENCONTRADO",0,1),""))</f>
        <v>SUPERPOLO S.A.S</v>
      </c>
      <c r="G1706" s="47" t="str">
        <f t="array" ref="G1706">IF(B1706="","",IFERROR(XLOOKUP(B1706,DATA!$B$4:$B$2103,DATA!$L$4:$L$2103,"",0,1),""))</f>
        <v>KG</v>
      </c>
      <c r="H1706" s="47">
        <f t="array" ref="H1706">IF(B1706="","",IFERROR(XLOOKUP(B1706,DATA!$B$4:$B$2103,DATA!$E$4:$E$2103,0,0,1),0))</f>
        <v>0</v>
      </c>
      <c r="I1706" s="48">
        <f t="array" ref="I1706">IF(B1706="","",IFERROR(XLOOKUP(B1706,DATA!$B$4:$B$2103,DATA!$F$4:$F$2103,0,0,1),0))</f>
        <v>124024</v>
      </c>
      <c r="J1706" s="48">
        <f t="shared" si="1"/>
        <v>0</v>
      </c>
      <c r="K1706" s="47">
        <f t="array" ref="K1706">IF(B1706="","",IFERROR(XLOOKUP(B1706,DATA!$B$4:$B$2103,DATA!$N$4:$N$2103,0,0,1),0))</f>
        <v>25</v>
      </c>
      <c r="L1706" s="85">
        <f t="shared" si="2"/>
        <v>0.06849315068</v>
      </c>
      <c r="M1706" s="47">
        <f t="array" ref="M1706">IF(B1706="","",IFERROR(XLOOKUP(B1706,DATA!$B$4:$B$2103,DATA!$P$4:$P$2103,0,0,1),0))</f>
        <v>0</v>
      </c>
      <c r="N1706" s="47">
        <f t="shared" si="3"/>
        <v>0</v>
      </c>
      <c r="O1706" s="47">
        <f t="shared" si="4"/>
        <v>0</v>
      </c>
      <c r="P1706" s="47">
        <f t="shared" si="5"/>
        <v>0</v>
      </c>
      <c r="Q1706" s="47" t="str">
        <f t="shared" si="6"/>
        <v>CRITICO</v>
      </c>
      <c r="R1706" s="47" t="str">
        <f t="shared" si="7"/>
        <v>PEDIR INMEDIATAMENTE</v>
      </c>
      <c r="S1706" s="47">
        <f t="shared" si="8"/>
        <v>0</v>
      </c>
      <c r="T1706" s="48">
        <f t="shared" si="9"/>
        <v>0</v>
      </c>
      <c r="U1706" s="47" t="str">
        <f t="array" ref="U1706">IF(B1706="","",IFERROR(XLOOKUP(B1706,DATA!$B$4:$B$2103,DATA!$M$4:$M$2103,"",0,1),""))</f>
        <v>A</v>
      </c>
      <c r="V1706" s="47" t="str">
        <f t="array" ref="V1706">IF(B1706="","",IFERROR(XLOOKUP(B1706,DATA!$B$4:$B$2103,DATA!$X$4:$X$2103,"",0,1),""))</f>
        <v>SU01D0105</v>
      </c>
      <c r="W1706" s="47" t="str">
        <f t="array" ref="W1706">IF(B1706="","",IFERROR(XLOOKUP(B1706,DATA!$B$4:$B$2103,DATA!$H$4:$H$2103,"",0,1),""))</f>
        <v>CARROCERIA</v>
      </c>
      <c r="X1706" s="47" t="str">
        <f t="shared" si="10"/>
        <v>1-MAXIMA</v>
      </c>
      <c r="Y1706" s="65">
        <f t="shared" si="11"/>
        <v>25.01706</v>
      </c>
      <c r="Z1706" s="47">
        <f t="shared" si="12"/>
        <v>80170196</v>
      </c>
    </row>
    <row r="1707" ht="15.75" customHeight="1">
      <c r="B1707" s="52">
        <f>IF(DATA!B1707="","",DATA!B1707)</f>
        <v>80170197</v>
      </c>
      <c r="C1707" s="52">
        <f t="array" ref="C1707">IF(B1707="","",IFERROR(XLOOKUP(B1707,DATA!$B$4:$B$2103,DATA!$D$4:$D$2103,"",0,1),""))</f>
        <v>11352953</v>
      </c>
      <c r="D1707" s="52" t="str">
        <f t="array" ref="D1707">IF(B1707="","",IFERROR(XLOOKUP(B1707,DATA!$B$4:$B$2103,DATA!$C$4:$C$2103,"",0,1),""))</f>
        <v>ACABAMIENTO PARED DE SEPARACIÓN OPERADOR</v>
      </c>
      <c r="E1707" s="52">
        <f t="array" ref="E1707">IF(B1707="","",IFERROR(XLOOKUP(B1707,DATA!$B$4:$B$2103,DATA!$W$4:$W$2103,"",0,1),""))</f>
        <v>830092963</v>
      </c>
      <c r="F1707" s="52" t="str">
        <f t="array" ref="F1707">IF(B1707="","",IFERROR(XLOOKUP(E1707,PROVEEDORES!$A$2:$A$200,PROVEEDORES!$B$2:$B$200,"NO ENCONTRADO",0,1),""))</f>
        <v>SUPERPOLO S.A.S</v>
      </c>
      <c r="G1707" s="52" t="str">
        <f t="array" ref="G1707">IF(B1707="","",IFERROR(XLOOKUP(B1707,DATA!$B$4:$B$2103,DATA!$L$4:$L$2103,"",0,1),""))</f>
        <v>UND</v>
      </c>
      <c r="H1707" s="52">
        <f t="array" ref="H1707">IF(B1707="","",IFERROR(XLOOKUP(B1707,DATA!$B$4:$B$2103,DATA!$E$4:$E$2103,0,0,1),0))</f>
        <v>1</v>
      </c>
      <c r="I1707" s="53">
        <f t="array" ref="I1707">IF(B1707="","",IFERROR(XLOOKUP(B1707,DATA!$B$4:$B$2103,DATA!$F$4:$F$2103,0,0,1),0))</f>
        <v>92444.86</v>
      </c>
      <c r="J1707" s="53">
        <f t="shared" si="1"/>
        <v>92444.86</v>
      </c>
      <c r="K1707" s="52">
        <f t="array" ref="K1707">IF(B1707="","",IFERROR(XLOOKUP(B1707,DATA!$B$4:$B$2103,DATA!$N$4:$N$2103,0,0,1),0))</f>
        <v>143</v>
      </c>
      <c r="L1707" s="86">
        <f t="shared" si="2"/>
        <v>0.3917808219</v>
      </c>
      <c r="M1707" s="52">
        <f t="array" ref="M1707">IF(B1707="","",IFERROR(XLOOKUP(B1707,DATA!$B$4:$B$2103,DATA!$P$4:$P$2103,0,0,1),0))</f>
        <v>0</v>
      </c>
      <c r="N1707" s="52">
        <f t="shared" si="3"/>
        <v>1</v>
      </c>
      <c r="O1707" s="52">
        <f t="shared" si="4"/>
        <v>4</v>
      </c>
      <c r="P1707" s="52">
        <f t="shared" si="5"/>
        <v>3</v>
      </c>
      <c r="Q1707" s="52" t="str">
        <f t="shared" si="6"/>
        <v>REORDEN INMEDIATO</v>
      </c>
      <c r="R1707" s="52" t="str">
        <f t="shared" si="7"/>
        <v>GENERAR OC EN 24H</v>
      </c>
      <c r="S1707" s="52">
        <f t="shared" si="8"/>
        <v>3</v>
      </c>
      <c r="T1707" s="53">
        <f t="shared" si="9"/>
        <v>277334.58</v>
      </c>
      <c r="U1707" s="52" t="str">
        <f t="array" ref="U1707">IF(B1707="","",IFERROR(XLOOKUP(B1707,DATA!$B$4:$B$2103,DATA!$M$4:$M$2103,"",0,1),""))</f>
        <v>A</v>
      </c>
      <c r="V1707" s="52" t="str">
        <f t="array" ref="V1707">IF(B1707="","",IFERROR(XLOOKUP(B1707,DATA!$B$4:$B$2103,DATA!$X$4:$X$2103,"",0,1),""))</f>
        <v>SU01D0210</v>
      </c>
      <c r="W1707" s="52" t="str">
        <f t="array" ref="W1707">IF(B1707="","",IFERROR(XLOOKUP(B1707,DATA!$B$4:$B$2103,DATA!$H$4:$H$2103,"",0,1),""))</f>
        <v>CARROCERIA</v>
      </c>
      <c r="X1707" s="52" t="str">
        <f t="shared" si="10"/>
        <v>2-ALTA</v>
      </c>
      <c r="Y1707" s="87" t="str">
        <f t="shared" si="11"/>
        <v/>
      </c>
      <c r="Z1707" s="52" t="str">
        <f t="shared" si="12"/>
        <v/>
      </c>
    </row>
    <row r="1708" ht="15.75" customHeight="1">
      <c r="B1708" s="47">
        <f>IF(DATA!B1708="","",DATA!B1708)</f>
        <v>80170198</v>
      </c>
      <c r="C1708" s="47" t="str">
        <f t="array" ref="C1708">IF(B1708="","",IFERROR(XLOOKUP(B1708,DATA!$B$4:$B$2103,DATA!$D$4:$D$2103,"",0,1),""))</f>
        <v/>
      </c>
      <c r="D1708" s="47" t="str">
        <f t="array" ref="D1708">IF(B1708="","",IFERROR(XLOOKUP(B1708,DATA!$B$4:$B$2103,DATA!$C$4:$C$2103,"",0,1),""))</f>
        <v>TORNILLO AVELLANADO THOR 8.8 M6*1*25</v>
      </c>
      <c r="E1708" s="47">
        <f t="array" ref="E1708">IF(B1708="","",IFERROR(XLOOKUP(B1708,DATA!$B$4:$B$2103,DATA!$W$4:$W$2103,"",0,1),""))</f>
        <v>900603232</v>
      </c>
      <c r="F1708" s="47" t="str">
        <f t="array" ref="F1708">IF(B1708="","",IFERROR(XLOOKUP(E1708,PROVEEDORES!$A$2:$A$200,PROVEEDORES!$B$2:$B$200,"NO ENCONTRADO",0,1),""))</f>
        <v>COMERCIALIZADORA DE AUTOPARTES E INDUSTRIAL UNIVERSAL SAS</v>
      </c>
      <c r="G1708" s="47" t="str">
        <f t="array" ref="G1708">IF(B1708="","",IFERROR(XLOOKUP(B1708,DATA!$B$4:$B$2103,DATA!$L$4:$L$2103,"",0,1),""))</f>
        <v>UND</v>
      </c>
      <c r="H1708" s="47">
        <f t="array" ref="H1708">IF(B1708="","",IFERROR(XLOOKUP(B1708,DATA!$B$4:$B$2103,DATA!$E$4:$E$2103,0,0,1),0))</f>
        <v>441</v>
      </c>
      <c r="I1708" s="48">
        <f t="array" ref="I1708">IF(B1708="","",IFERROR(XLOOKUP(B1708,DATA!$B$4:$B$2103,DATA!$F$4:$F$2103,0,0,1),0))</f>
        <v>1428</v>
      </c>
      <c r="J1708" s="48">
        <f t="shared" si="1"/>
        <v>629748</v>
      </c>
      <c r="K1708" s="47">
        <f t="array" ref="K1708">IF(B1708="","",IFERROR(XLOOKUP(B1708,DATA!$B$4:$B$2103,DATA!$N$4:$N$2103,0,0,1),0))</f>
        <v>3238</v>
      </c>
      <c r="L1708" s="85">
        <f t="shared" si="2"/>
        <v>8.871232877</v>
      </c>
      <c r="M1708" s="47">
        <f t="array" ref="M1708">IF(B1708="","",IFERROR(XLOOKUP(B1708,DATA!$B$4:$B$2103,DATA!$P$4:$P$2103,0,0,1),0))</f>
        <v>0</v>
      </c>
      <c r="N1708" s="47">
        <f t="shared" si="3"/>
        <v>31</v>
      </c>
      <c r="O1708" s="47">
        <f t="shared" si="4"/>
        <v>93</v>
      </c>
      <c r="P1708" s="47">
        <f t="shared" si="5"/>
        <v>50</v>
      </c>
      <c r="Q1708" s="47" t="str">
        <f t="shared" si="6"/>
        <v>OPTIMO</v>
      </c>
      <c r="R1708" s="47" t="str">
        <f t="shared" si="7"/>
        <v>NIVEL OPTIMO</v>
      </c>
      <c r="S1708" s="47">
        <f t="shared" si="8"/>
        <v>0</v>
      </c>
      <c r="T1708" s="48">
        <f t="shared" si="9"/>
        <v>0</v>
      </c>
      <c r="U1708" s="47" t="str">
        <f t="array" ref="U1708">IF(B1708="","",IFERROR(XLOOKUP(B1708,DATA!$B$4:$B$2103,DATA!$M$4:$M$2103,"",0,1),""))</f>
        <v>A</v>
      </c>
      <c r="V1708" s="47" t="str">
        <f t="array" ref="V1708">IF(B1708="","",IFERROR(XLOOKUP(B1708,DATA!$B$4:$B$2103,DATA!$X$4:$X$2103,"",0,1),""))</f>
        <v>SU01D0202</v>
      </c>
      <c r="W1708" s="47" t="str">
        <f t="array" ref="W1708">IF(B1708="","",IFERROR(XLOOKUP(B1708,DATA!$B$4:$B$2103,DATA!$H$4:$H$2103,"",0,1),""))</f>
        <v>CARROCERIA</v>
      </c>
      <c r="X1708" s="47" t="str">
        <f t="shared" si="10"/>
        <v>2-ALTA</v>
      </c>
      <c r="Y1708" s="65" t="str">
        <f t="shared" si="11"/>
        <v/>
      </c>
      <c r="Z1708" s="47" t="str">
        <f t="shared" si="12"/>
        <v/>
      </c>
    </row>
    <row r="1709" ht="15.75" customHeight="1">
      <c r="B1709" s="52">
        <f>IF(DATA!B1709="","",DATA!B1709)</f>
        <v>80170199</v>
      </c>
      <c r="C1709" s="52">
        <f t="array" ref="C1709">IF(B1709="","",IFERROR(XLOOKUP(B1709,DATA!$B$4:$B$2103,DATA!$D$4:$D$2103,"",0,1),""))</f>
        <v>10795731</v>
      </c>
      <c r="D1709" s="52" t="str">
        <f t="array" ref="D1709">IF(B1709="","",IFERROR(XLOOKUP(B1709,DATA!$B$4:$B$2103,DATA!$C$4:$C$2103,"",0,1),""))</f>
        <v>TORNILLO TOR 30 AVELLANADO # 14 * 1 1/2 GOLOSO</v>
      </c>
      <c r="E1709" s="52">
        <f t="array" ref="E1709">IF(B1709="","",IFERROR(XLOOKUP(B1709,DATA!$B$4:$B$2103,DATA!$W$4:$W$2103,"",0,1),""))</f>
        <v>830092963</v>
      </c>
      <c r="F1709" s="52" t="str">
        <f t="array" ref="F1709">IF(B1709="","",IFERROR(XLOOKUP(E1709,PROVEEDORES!$A$2:$A$200,PROVEEDORES!$B$2:$B$200,"NO ENCONTRADO",0,1),""))</f>
        <v>SUPERPOLO S.A.S</v>
      </c>
      <c r="G1709" s="52" t="str">
        <f t="array" ref="G1709">IF(B1709="","",IFERROR(XLOOKUP(B1709,DATA!$B$4:$B$2103,DATA!$L$4:$L$2103,"",0,1),""))</f>
        <v>UND</v>
      </c>
      <c r="H1709" s="52">
        <f t="array" ref="H1709">IF(B1709="","",IFERROR(XLOOKUP(B1709,DATA!$B$4:$B$2103,DATA!$E$4:$E$2103,0,0,1),0))</f>
        <v>402</v>
      </c>
      <c r="I1709" s="53">
        <f t="array" ref="I1709">IF(B1709="","",IFERROR(XLOOKUP(B1709,DATA!$B$4:$B$2103,DATA!$F$4:$F$2103,0,0,1),0))</f>
        <v>499.8</v>
      </c>
      <c r="J1709" s="53">
        <f t="shared" si="1"/>
        <v>200919.6</v>
      </c>
      <c r="K1709" s="52">
        <f t="array" ref="K1709">IF(B1709="","",IFERROR(XLOOKUP(B1709,DATA!$B$4:$B$2103,DATA!$N$4:$N$2103,0,0,1),0))</f>
        <v>5770</v>
      </c>
      <c r="L1709" s="86">
        <f t="shared" si="2"/>
        <v>15.80821918</v>
      </c>
      <c r="M1709" s="52">
        <f t="array" ref="M1709">IF(B1709="","",IFERROR(XLOOKUP(B1709,DATA!$B$4:$B$2103,DATA!$P$4:$P$2103,0,0,1),0))</f>
        <v>0</v>
      </c>
      <c r="N1709" s="52">
        <f t="shared" si="3"/>
        <v>55</v>
      </c>
      <c r="O1709" s="52">
        <f t="shared" si="4"/>
        <v>166</v>
      </c>
      <c r="P1709" s="52">
        <f t="shared" si="5"/>
        <v>25</v>
      </c>
      <c r="Q1709" s="52" t="str">
        <f t="shared" si="6"/>
        <v>OPTIMO</v>
      </c>
      <c r="R1709" s="52" t="str">
        <f t="shared" si="7"/>
        <v>NIVEL OPTIMO</v>
      </c>
      <c r="S1709" s="52">
        <f t="shared" si="8"/>
        <v>0</v>
      </c>
      <c r="T1709" s="53">
        <f t="shared" si="9"/>
        <v>0</v>
      </c>
      <c r="U1709" s="52" t="str">
        <f t="array" ref="U1709">IF(B1709="","",IFERROR(XLOOKUP(B1709,DATA!$B$4:$B$2103,DATA!$M$4:$M$2103,"",0,1),""))</f>
        <v>A</v>
      </c>
      <c r="V1709" s="52" t="str">
        <f t="array" ref="V1709">IF(B1709="","",IFERROR(XLOOKUP(B1709,DATA!$B$4:$B$2103,DATA!$X$4:$X$2103,"",0,1),""))</f>
        <v>SU01E0203</v>
      </c>
      <c r="W1709" s="52" t="str">
        <f t="array" ref="W1709">IF(B1709="","",IFERROR(XLOOKUP(B1709,DATA!$B$4:$B$2103,DATA!$H$4:$H$2103,"",0,1),""))</f>
        <v>CARROCERIA</v>
      </c>
      <c r="X1709" s="52" t="str">
        <f t="shared" si="10"/>
        <v>2-ALTA</v>
      </c>
      <c r="Y1709" s="87" t="str">
        <f t="shared" si="11"/>
        <v/>
      </c>
      <c r="Z1709" s="52" t="str">
        <f t="shared" si="12"/>
        <v/>
      </c>
    </row>
    <row r="1710" ht="15.75" customHeight="1">
      <c r="B1710" s="47">
        <f>IF(DATA!B1710="","",DATA!B1710)</f>
        <v>801701998</v>
      </c>
      <c r="C1710" s="47">
        <f t="array" ref="C1710">IF(B1710="","",IFERROR(XLOOKUP(B1710,DATA!$B$4:$B$2103,DATA!$D$4:$D$2103,"",0,1),""))</f>
        <v>11352853</v>
      </c>
      <c r="D1710" s="47" t="str">
        <f t="array" ref="D1710">IF(B1710="","",IFERROR(XLOOKUP(B1710,DATA!$B$4:$B$2103,DATA!$C$4:$C$2103,"",0,1),""))</f>
        <v>ACABAMIENTO PARED DE SEPARACIÓN</v>
      </c>
      <c r="E1710" s="47">
        <f t="array" ref="E1710">IF(B1710="","",IFERROR(XLOOKUP(B1710,DATA!$B$4:$B$2103,DATA!$W$4:$W$2103,"",0,1),""))</f>
        <v>830092963</v>
      </c>
      <c r="F1710" s="47" t="str">
        <f t="array" ref="F1710">IF(B1710="","",IFERROR(XLOOKUP(E1710,PROVEEDORES!$A$2:$A$200,PROVEEDORES!$B$2:$B$200,"NO ENCONTRADO",0,1),""))</f>
        <v>SUPERPOLO S.A.S</v>
      </c>
      <c r="G1710" s="47" t="str">
        <f t="array" ref="G1710">IF(B1710="","",IFERROR(XLOOKUP(B1710,DATA!$B$4:$B$2103,DATA!$L$4:$L$2103,"",0,1),""))</f>
        <v>UND</v>
      </c>
      <c r="H1710" s="47">
        <f t="array" ref="H1710">IF(B1710="","",IFERROR(XLOOKUP(B1710,DATA!$B$4:$B$2103,DATA!$E$4:$E$2103,0,0,1),0))</f>
        <v>2</v>
      </c>
      <c r="I1710" s="48">
        <f t="array" ref="I1710">IF(B1710="","",IFERROR(XLOOKUP(B1710,DATA!$B$4:$B$2103,DATA!$F$4:$F$2103,0,0,1),0))</f>
        <v>110799.7</v>
      </c>
      <c r="J1710" s="48">
        <f t="shared" si="1"/>
        <v>221599.4</v>
      </c>
      <c r="K1710" s="47">
        <f t="array" ref="K1710">IF(B1710="","",IFERROR(XLOOKUP(B1710,DATA!$B$4:$B$2103,DATA!$N$4:$N$2103,0,0,1),0))</f>
        <v>131</v>
      </c>
      <c r="L1710" s="85">
        <f t="shared" si="2"/>
        <v>0.3589041096</v>
      </c>
      <c r="M1710" s="47">
        <f t="array" ref="M1710">IF(B1710="","",IFERROR(XLOOKUP(B1710,DATA!$B$4:$B$2103,DATA!$P$4:$P$2103,0,0,1),0))</f>
        <v>0</v>
      </c>
      <c r="N1710" s="47">
        <f t="shared" si="3"/>
        <v>1</v>
      </c>
      <c r="O1710" s="47">
        <f t="shared" si="4"/>
        <v>4</v>
      </c>
      <c r="P1710" s="47">
        <f t="shared" si="5"/>
        <v>6</v>
      </c>
      <c r="Q1710" s="47" t="str">
        <f t="shared" si="6"/>
        <v>REORDEN INMEDIATO</v>
      </c>
      <c r="R1710" s="47" t="str">
        <f t="shared" si="7"/>
        <v>GENERAR OC EN 24H</v>
      </c>
      <c r="S1710" s="47">
        <f t="shared" si="8"/>
        <v>2</v>
      </c>
      <c r="T1710" s="48">
        <f t="shared" si="9"/>
        <v>221599.4</v>
      </c>
      <c r="U1710" s="47" t="str">
        <f t="array" ref="U1710">IF(B1710="","",IFERROR(XLOOKUP(B1710,DATA!$B$4:$B$2103,DATA!$M$4:$M$2103,"",0,1),""))</f>
        <v>A</v>
      </c>
      <c r="V1710" s="47" t="str">
        <f t="array" ref="V1710">IF(B1710="","",IFERROR(XLOOKUP(B1710,DATA!$B$4:$B$2103,DATA!$X$4:$X$2103,"",0,1),""))</f>
        <v>SU01B0111</v>
      </c>
      <c r="W1710" s="47" t="str">
        <f t="array" ref="W1710">IF(B1710="","",IFERROR(XLOOKUP(B1710,DATA!$B$4:$B$2103,DATA!$H$4:$H$2103,"",0,1),""))</f>
        <v>CARROCERIA</v>
      </c>
      <c r="X1710" s="47" t="str">
        <f t="shared" si="10"/>
        <v>2-ALTA</v>
      </c>
      <c r="Y1710" s="65" t="str">
        <f t="shared" si="11"/>
        <v/>
      </c>
      <c r="Z1710" s="47" t="str">
        <f t="shared" si="12"/>
        <v/>
      </c>
    </row>
    <row r="1711" ht="15.75" customHeight="1">
      <c r="B1711" s="52">
        <f>IF(DATA!B1711="","",DATA!B1711)</f>
        <v>801701999</v>
      </c>
      <c r="C1711" s="52">
        <f t="array" ref="C1711">IF(B1711="","",IFERROR(XLOOKUP(B1711,DATA!$B$4:$B$2103,DATA!$D$4:$D$2103,"",0,1),""))</f>
        <v>11457019</v>
      </c>
      <c r="D1711" s="52" t="str">
        <f t="array" ref="D1711">IF(B1711="","",IFERROR(XLOOKUP(B1711,DATA!$B$4:$B$2103,DATA!$C$4:$C$2103,"",0,1),""))</f>
        <v>ACABAMIENTO DE PUERTA DE SERVICIO DERECHO</v>
      </c>
      <c r="E1711" s="52">
        <f t="array" ref="E1711">IF(B1711="","",IFERROR(XLOOKUP(B1711,DATA!$B$4:$B$2103,DATA!$W$4:$W$2103,"",0,1),""))</f>
        <v>830092963</v>
      </c>
      <c r="F1711" s="52" t="str">
        <f t="array" ref="F1711">IF(B1711="","",IFERROR(XLOOKUP(E1711,PROVEEDORES!$A$2:$A$200,PROVEEDORES!$B$2:$B$200,"NO ENCONTRADO",0,1),""))</f>
        <v>SUPERPOLO S.A.S</v>
      </c>
      <c r="G1711" s="52" t="str">
        <f t="array" ref="G1711">IF(B1711="","",IFERROR(XLOOKUP(B1711,DATA!$B$4:$B$2103,DATA!$L$4:$L$2103,"",0,1),""))</f>
        <v>UND</v>
      </c>
      <c r="H1711" s="52">
        <f t="array" ref="H1711">IF(B1711="","",IFERROR(XLOOKUP(B1711,DATA!$B$4:$B$2103,DATA!$E$4:$E$2103,0,0,1),0))</f>
        <v>2</v>
      </c>
      <c r="I1711" s="53">
        <f t="array" ref="I1711">IF(B1711="","",IFERROR(XLOOKUP(B1711,DATA!$B$4:$B$2103,DATA!$F$4:$F$2103,0,0,1),0))</f>
        <v>43500.45</v>
      </c>
      <c r="J1711" s="53">
        <f t="shared" si="1"/>
        <v>87000.9</v>
      </c>
      <c r="K1711" s="52">
        <f t="array" ref="K1711">IF(B1711="","",IFERROR(XLOOKUP(B1711,DATA!$B$4:$B$2103,DATA!$N$4:$N$2103,0,0,1),0))</f>
        <v>27</v>
      </c>
      <c r="L1711" s="86">
        <f t="shared" si="2"/>
        <v>0.07397260274</v>
      </c>
      <c r="M1711" s="52">
        <f t="array" ref="M1711">IF(B1711="","",IFERROR(XLOOKUP(B1711,DATA!$B$4:$B$2103,DATA!$P$4:$P$2103,0,0,1),0))</f>
        <v>0</v>
      </c>
      <c r="N1711" s="52">
        <f t="shared" si="3"/>
        <v>0</v>
      </c>
      <c r="O1711" s="52">
        <f t="shared" si="4"/>
        <v>1</v>
      </c>
      <c r="P1711" s="52">
        <f t="shared" si="5"/>
        <v>27</v>
      </c>
      <c r="Q1711" s="52" t="str">
        <f t="shared" si="6"/>
        <v>PRECAUCION</v>
      </c>
      <c r="R1711" s="52" t="str">
        <f t="shared" si="7"/>
        <v>MONITOREAR 48H</v>
      </c>
      <c r="S1711" s="52">
        <f t="shared" si="8"/>
        <v>0</v>
      </c>
      <c r="T1711" s="53">
        <f t="shared" si="9"/>
        <v>0</v>
      </c>
      <c r="U1711" s="52" t="str">
        <f t="array" ref="U1711">IF(B1711="","",IFERROR(XLOOKUP(B1711,DATA!$B$4:$B$2103,DATA!$M$4:$M$2103,"",0,1),""))</f>
        <v>A</v>
      </c>
      <c r="V1711" s="52" t="str">
        <f t="array" ref="V1711">IF(B1711="","",IFERROR(XLOOKUP(B1711,DATA!$B$4:$B$2103,DATA!$X$4:$X$2103,"",0,1),""))</f>
        <v>SU01A0206</v>
      </c>
      <c r="W1711" s="52" t="str">
        <f t="array" ref="W1711">IF(B1711="","",IFERROR(XLOOKUP(B1711,DATA!$B$4:$B$2103,DATA!$H$4:$H$2103,"",0,1),""))</f>
        <v>CARROCERIA</v>
      </c>
      <c r="X1711" s="52" t="str">
        <f t="shared" si="10"/>
        <v>2-ALTA</v>
      </c>
      <c r="Y1711" s="87" t="str">
        <f t="shared" si="11"/>
        <v/>
      </c>
      <c r="Z1711" s="52" t="str">
        <f t="shared" si="12"/>
        <v/>
      </c>
    </row>
    <row r="1712" ht="15.75" customHeight="1">
      <c r="B1712" s="47">
        <f>IF(DATA!B1712="","",DATA!B1712)</f>
        <v>80170200</v>
      </c>
      <c r="C1712" s="47">
        <f t="array" ref="C1712">IF(B1712="","",IFERROR(XLOOKUP(B1712,DATA!$B$4:$B$2103,DATA!$D$4:$D$2103,"",0,1),""))</f>
        <v>10742213</v>
      </c>
      <c r="D1712" s="47" t="str">
        <f t="array" ref="D1712">IF(B1712="","",IFERROR(XLOOKUP(B1712,DATA!$B$4:$B$2103,DATA!$C$4:$C$2103,"",0,1),""))</f>
        <v>TORNILLO PARA MADERA AUTOPERFORANTE * 1 1/2</v>
      </c>
      <c r="E1712" s="47">
        <f t="array" ref="E1712">IF(B1712="","",IFERROR(XLOOKUP(B1712,DATA!$B$4:$B$2103,DATA!$W$4:$W$2103,"",0,1),""))</f>
        <v>830092963</v>
      </c>
      <c r="F1712" s="47" t="str">
        <f t="array" ref="F1712">IF(B1712="","",IFERROR(XLOOKUP(E1712,PROVEEDORES!$A$2:$A$200,PROVEEDORES!$B$2:$B$200,"NO ENCONTRADO",0,1),""))</f>
        <v>SUPERPOLO S.A.S</v>
      </c>
      <c r="G1712" s="47" t="str">
        <f t="array" ref="G1712">IF(B1712="","",IFERROR(XLOOKUP(B1712,DATA!$B$4:$B$2103,DATA!$L$4:$L$2103,"",0,1),""))</f>
        <v>UND</v>
      </c>
      <c r="H1712" s="47">
        <f t="array" ref="H1712">IF(B1712="","",IFERROR(XLOOKUP(B1712,DATA!$B$4:$B$2103,DATA!$E$4:$E$2103,0,0,1),0))</f>
        <v>30</v>
      </c>
      <c r="I1712" s="48">
        <f t="array" ref="I1712">IF(B1712="","",IFERROR(XLOOKUP(B1712,DATA!$B$4:$B$2103,DATA!$F$4:$F$2103,0,0,1),0))</f>
        <v>183.26</v>
      </c>
      <c r="J1712" s="48">
        <f t="shared" si="1"/>
        <v>5497.8</v>
      </c>
      <c r="K1712" s="47">
        <f t="array" ref="K1712">IF(B1712="","",IFERROR(XLOOKUP(B1712,DATA!$B$4:$B$2103,DATA!$N$4:$N$2103,0,0,1),0))</f>
        <v>70</v>
      </c>
      <c r="L1712" s="85">
        <f t="shared" si="2"/>
        <v>0.1917808219</v>
      </c>
      <c r="M1712" s="47">
        <f t="array" ref="M1712">IF(B1712="","",IFERROR(XLOOKUP(B1712,DATA!$B$4:$B$2103,DATA!$P$4:$P$2103,0,0,1),0))</f>
        <v>0</v>
      </c>
      <c r="N1712" s="47">
        <f t="shared" si="3"/>
        <v>1</v>
      </c>
      <c r="O1712" s="47">
        <f t="shared" si="4"/>
        <v>2</v>
      </c>
      <c r="P1712" s="47">
        <f t="shared" si="5"/>
        <v>156</v>
      </c>
      <c r="Q1712" s="47" t="str">
        <f t="shared" si="6"/>
        <v>EXCESO</v>
      </c>
      <c r="R1712" s="47" t="str">
        <f t="shared" si="7"/>
        <v>EVALUAR REDUCCION</v>
      </c>
      <c r="S1712" s="47">
        <f t="shared" si="8"/>
        <v>0</v>
      </c>
      <c r="T1712" s="48">
        <f t="shared" si="9"/>
        <v>0</v>
      </c>
      <c r="U1712" s="47" t="str">
        <f t="array" ref="U1712">IF(B1712="","",IFERROR(XLOOKUP(B1712,DATA!$B$4:$B$2103,DATA!$M$4:$M$2103,"",0,1),""))</f>
        <v>B</v>
      </c>
      <c r="V1712" s="47" t="str">
        <f t="array" ref="V1712">IF(B1712="","",IFERROR(XLOOKUP(B1712,DATA!$B$4:$B$2103,DATA!$X$4:$X$2103,"",0,1),""))</f>
        <v>SU01B0108</v>
      </c>
      <c r="W1712" s="47" t="str">
        <f t="array" ref="W1712">IF(B1712="","",IFERROR(XLOOKUP(B1712,DATA!$B$4:$B$2103,DATA!$H$4:$H$2103,"",0,1),""))</f>
        <v>CARROCERIA</v>
      </c>
      <c r="X1712" s="47" t="str">
        <f t="shared" si="10"/>
        <v>3-MEDIA</v>
      </c>
      <c r="Y1712" s="65" t="str">
        <f t="shared" si="11"/>
        <v/>
      </c>
      <c r="Z1712" s="47" t="str">
        <f t="shared" si="12"/>
        <v/>
      </c>
    </row>
    <row r="1713" ht="15.75" customHeight="1">
      <c r="B1713" s="52">
        <f>IF(DATA!B1713="","",DATA!B1713)</f>
        <v>801702000</v>
      </c>
      <c r="C1713" s="52">
        <f t="array" ref="C1713">IF(B1713="","",IFERROR(XLOOKUP(B1713,DATA!$B$4:$B$2103,DATA!$D$4:$D$2103,"",0,1),""))</f>
        <v>11457176</v>
      </c>
      <c r="D1713" s="52" t="str">
        <f t="array" ref="D1713">IF(B1713="","",IFERROR(XLOOKUP(B1713,DATA!$B$4:$B$2103,DATA!$C$4:$C$2103,"",0,1),""))</f>
        <v>ACABAMIENTO DE PUERTA DE SERVICIO IZQUIERDA</v>
      </c>
      <c r="E1713" s="52">
        <f t="array" ref="E1713">IF(B1713="","",IFERROR(XLOOKUP(B1713,DATA!$B$4:$B$2103,DATA!$W$4:$W$2103,"",0,1),""))</f>
        <v>830092963</v>
      </c>
      <c r="F1713" s="52" t="str">
        <f t="array" ref="F1713">IF(B1713="","",IFERROR(XLOOKUP(E1713,PROVEEDORES!$A$2:$A$200,PROVEEDORES!$B$2:$B$200,"NO ENCONTRADO",0,1),""))</f>
        <v>SUPERPOLO S.A.S</v>
      </c>
      <c r="G1713" s="52" t="str">
        <f t="array" ref="G1713">IF(B1713="","",IFERROR(XLOOKUP(B1713,DATA!$B$4:$B$2103,DATA!$L$4:$L$2103,"",0,1),""))</f>
        <v>UND</v>
      </c>
      <c r="H1713" s="52">
        <f t="array" ref="H1713">IF(B1713="","",IFERROR(XLOOKUP(B1713,DATA!$B$4:$B$2103,DATA!$E$4:$E$2103,0,0,1),0))</f>
        <v>2</v>
      </c>
      <c r="I1713" s="53">
        <f t="array" ref="I1713">IF(B1713="","",IFERROR(XLOOKUP(B1713,DATA!$B$4:$B$2103,DATA!$F$4:$F$2103,0,0,1),0))</f>
        <v>39099.83</v>
      </c>
      <c r="J1713" s="53">
        <f t="shared" si="1"/>
        <v>78199.66</v>
      </c>
      <c r="K1713" s="52">
        <f t="array" ref="K1713">IF(B1713="","",IFERROR(XLOOKUP(B1713,DATA!$B$4:$B$2103,DATA!$N$4:$N$2103,0,0,1),0))</f>
        <v>37</v>
      </c>
      <c r="L1713" s="86">
        <f t="shared" si="2"/>
        <v>0.101369863</v>
      </c>
      <c r="M1713" s="52">
        <f t="array" ref="M1713">IF(B1713="","",IFERROR(XLOOKUP(B1713,DATA!$B$4:$B$2103,DATA!$P$4:$P$2103,0,0,1),0))</f>
        <v>0</v>
      </c>
      <c r="N1713" s="52">
        <f t="shared" si="3"/>
        <v>0</v>
      </c>
      <c r="O1713" s="52">
        <f t="shared" si="4"/>
        <v>1</v>
      </c>
      <c r="P1713" s="52">
        <f t="shared" si="5"/>
        <v>20</v>
      </c>
      <c r="Q1713" s="52" t="str">
        <f t="shared" si="6"/>
        <v>PRECAUCION</v>
      </c>
      <c r="R1713" s="52" t="str">
        <f t="shared" si="7"/>
        <v>MONITOREAR 48H</v>
      </c>
      <c r="S1713" s="52">
        <f t="shared" si="8"/>
        <v>0</v>
      </c>
      <c r="T1713" s="53">
        <f t="shared" si="9"/>
        <v>0</v>
      </c>
      <c r="U1713" s="52" t="str">
        <f t="array" ref="U1713">IF(B1713="","",IFERROR(XLOOKUP(B1713,DATA!$B$4:$B$2103,DATA!$M$4:$M$2103,"",0,1),""))</f>
        <v>C</v>
      </c>
      <c r="V1713" s="52" t="str">
        <f t="array" ref="V1713">IF(B1713="","",IFERROR(XLOOKUP(B1713,DATA!$B$4:$B$2103,DATA!$X$4:$X$2103,"",0,1),""))</f>
        <v>SU01A0206</v>
      </c>
      <c r="W1713" s="52" t="str">
        <f t="array" ref="W1713">IF(B1713="","",IFERROR(XLOOKUP(B1713,DATA!$B$4:$B$2103,DATA!$H$4:$H$2103,"",0,1),""))</f>
        <v>CARROCERIA</v>
      </c>
      <c r="X1713" s="52" t="str">
        <f t="shared" si="10"/>
        <v>4-BAJA</v>
      </c>
      <c r="Y1713" s="87" t="str">
        <f t="shared" si="11"/>
        <v/>
      </c>
      <c r="Z1713" s="52" t="str">
        <f t="shared" si="12"/>
        <v/>
      </c>
    </row>
    <row r="1714" ht="15.75" customHeight="1">
      <c r="B1714" s="47">
        <f>IF(DATA!B1714="","",DATA!B1714)</f>
        <v>801702001</v>
      </c>
      <c r="C1714" s="47">
        <f t="array" ref="C1714">IF(B1714="","",IFERROR(XLOOKUP(B1714,DATA!$B$4:$B$2103,DATA!$D$4:$D$2103,"",0,1),""))</f>
        <v>101330024</v>
      </c>
      <c r="D1714" s="47" t="str">
        <f t="array" ref="D1714">IF(B1714="","",IFERROR(XLOOKUP(B1714,DATA!$B$4:$B$2103,DATA!$C$4:$C$2103,"",0,1),""))</f>
        <v>EXTRACTOR DE TECHO</v>
      </c>
      <c r="E1714" s="47">
        <f t="array" ref="E1714">IF(B1714="","",IFERROR(XLOOKUP(B1714,DATA!$B$4:$B$2103,DATA!$W$4:$W$2103,"",0,1),""))</f>
        <v>900603232</v>
      </c>
      <c r="F1714" s="47" t="str">
        <f t="array" ref="F1714">IF(B1714="","",IFERROR(XLOOKUP(E1714,PROVEEDORES!$A$2:$A$200,PROVEEDORES!$B$2:$B$200,"NO ENCONTRADO",0,1),""))</f>
        <v>COMERCIALIZADORA DE AUTOPARTES E INDUSTRIAL UNIVERSAL SAS</v>
      </c>
      <c r="G1714" s="47" t="str">
        <f t="array" ref="G1714">IF(B1714="","",IFERROR(XLOOKUP(B1714,DATA!$B$4:$B$2103,DATA!$L$4:$L$2103,"",0,1),""))</f>
        <v>UND</v>
      </c>
      <c r="H1714" s="47">
        <f t="array" ref="H1714">IF(B1714="","",IFERROR(XLOOKUP(B1714,DATA!$B$4:$B$2103,DATA!$E$4:$E$2103,0,0,1),0))</f>
        <v>24</v>
      </c>
      <c r="I1714" s="48">
        <f t="array" ref="I1714">IF(B1714="","",IFERROR(XLOOKUP(B1714,DATA!$B$4:$B$2103,DATA!$F$4:$F$2103,0,0,1),0))</f>
        <v>110929.8</v>
      </c>
      <c r="J1714" s="48">
        <f t="shared" si="1"/>
        <v>2662315.2</v>
      </c>
      <c r="K1714" s="47">
        <f t="array" ref="K1714">IF(B1714="","",IFERROR(XLOOKUP(B1714,DATA!$B$4:$B$2103,DATA!$N$4:$N$2103,0,0,1),0))</f>
        <v>745</v>
      </c>
      <c r="L1714" s="85">
        <f t="shared" si="2"/>
        <v>2.04109589</v>
      </c>
      <c r="M1714" s="47">
        <f t="array" ref="M1714">IF(B1714="","",IFERROR(XLOOKUP(B1714,DATA!$B$4:$B$2103,DATA!$P$4:$P$2103,0,0,1),0))</f>
        <v>0</v>
      </c>
      <c r="N1714" s="47">
        <f t="shared" si="3"/>
        <v>7</v>
      </c>
      <c r="O1714" s="47">
        <f t="shared" si="4"/>
        <v>21</v>
      </c>
      <c r="P1714" s="47">
        <f t="shared" si="5"/>
        <v>12</v>
      </c>
      <c r="Q1714" s="47" t="str">
        <f t="shared" si="6"/>
        <v>PRECAUCION</v>
      </c>
      <c r="R1714" s="47" t="str">
        <f t="shared" si="7"/>
        <v>MONITOREAR 48H</v>
      </c>
      <c r="S1714" s="47">
        <f t="shared" si="8"/>
        <v>0</v>
      </c>
      <c r="T1714" s="48">
        <f t="shared" si="9"/>
        <v>0</v>
      </c>
      <c r="U1714" s="47" t="str">
        <f t="array" ref="U1714">IF(B1714="","",IFERROR(XLOOKUP(B1714,DATA!$B$4:$B$2103,DATA!$M$4:$M$2103,"",0,1),""))</f>
        <v>A</v>
      </c>
      <c r="V1714" s="47" t="str">
        <f t="array" ref="V1714">IF(B1714="","",IFERROR(XLOOKUP(B1714,DATA!$B$4:$B$2103,DATA!$X$4:$X$2103,"",0,1),""))</f>
        <v>SU01F0404</v>
      </c>
      <c r="W1714" s="47" t="str">
        <f t="array" ref="W1714">IF(B1714="","",IFERROR(XLOOKUP(B1714,DATA!$B$4:$B$2103,DATA!$H$4:$H$2103,"",0,1),""))</f>
        <v>CARROCERIA</v>
      </c>
      <c r="X1714" s="47" t="str">
        <f t="shared" si="10"/>
        <v>2-ALTA</v>
      </c>
      <c r="Y1714" s="65" t="str">
        <f t="shared" si="11"/>
        <v/>
      </c>
      <c r="Z1714" s="47" t="str">
        <f t="shared" si="12"/>
        <v/>
      </c>
    </row>
    <row r="1715" ht="15.75" customHeight="1">
      <c r="B1715" s="52" t="str">
        <f>IF(DATA!B1715="","",DATA!B1715)</f>
        <v>801702001-R</v>
      </c>
      <c r="C1715" s="52">
        <f t="array" ref="C1715">IF(B1715="","",IFERROR(XLOOKUP(B1715,DATA!$B$4:$B$2103,DATA!$D$4:$D$2103,"",0,1),""))</f>
        <v>101330024</v>
      </c>
      <c r="D1715" s="52" t="str">
        <f t="array" ref="D1715">IF(B1715="","",IFERROR(XLOOKUP(B1715,DATA!$B$4:$B$2103,DATA!$C$4:$C$2103,"",0,1),""))</f>
        <v>EXTRACTOR DE TECHO</v>
      </c>
      <c r="E1715" s="52">
        <f t="array" ref="E1715">IF(B1715="","",IFERROR(XLOOKUP(B1715,DATA!$B$4:$B$2103,DATA!$W$4:$W$2103,"",0,1),""))</f>
        <v>900449648</v>
      </c>
      <c r="F1715" s="52" t="str">
        <f t="array" ref="F1715">IF(B1715="","",IFERROR(XLOOKUP(E1715,PROVEEDORES!$A$2:$A$200,PROVEEDORES!$B$2:$B$200,"NO ENCONTRADO",0,1),""))</f>
        <v>SUMILOGISTICA S.A.S.</v>
      </c>
      <c r="G1715" s="52" t="str">
        <f t="array" ref="G1715">IF(B1715="","",IFERROR(XLOOKUP(B1715,DATA!$B$4:$B$2103,DATA!$L$4:$L$2103,"",0,1),""))</f>
        <v>UND</v>
      </c>
      <c r="H1715" s="52">
        <f t="array" ref="H1715">IF(B1715="","",IFERROR(XLOOKUP(B1715,DATA!$B$4:$B$2103,DATA!$E$4:$E$2103,0,0,1),0))</f>
        <v>2</v>
      </c>
      <c r="I1715" s="53">
        <f t="array" ref="I1715">IF(B1715="","",IFERROR(XLOOKUP(B1715,DATA!$B$4:$B$2103,DATA!$F$4:$F$2103,0,0,1),0))</f>
        <v>58130.31</v>
      </c>
      <c r="J1715" s="53">
        <f t="shared" si="1"/>
        <v>116260.62</v>
      </c>
      <c r="K1715" s="52">
        <f t="array" ref="K1715">IF(B1715="","",IFERROR(XLOOKUP(B1715,DATA!$B$4:$B$2103,DATA!$N$4:$N$2103,0,0,1),0))</f>
        <v>4110</v>
      </c>
      <c r="L1715" s="86">
        <f t="shared" si="2"/>
        <v>11.26027397</v>
      </c>
      <c r="M1715" s="52">
        <f t="array" ref="M1715">IF(B1715="","",IFERROR(XLOOKUP(B1715,DATA!$B$4:$B$2103,DATA!$P$4:$P$2103,0,0,1),0))</f>
        <v>0</v>
      </c>
      <c r="N1715" s="52">
        <f t="shared" si="3"/>
        <v>39</v>
      </c>
      <c r="O1715" s="52">
        <f t="shared" si="4"/>
        <v>118</v>
      </c>
      <c r="P1715" s="52">
        <f t="shared" si="5"/>
        <v>0</v>
      </c>
      <c r="Q1715" s="52" t="str">
        <f t="shared" si="6"/>
        <v>REORDEN INMEDIATO</v>
      </c>
      <c r="R1715" s="52" t="str">
        <f t="shared" si="7"/>
        <v>GENERAR OC EN 24H</v>
      </c>
      <c r="S1715" s="52">
        <f t="shared" si="8"/>
        <v>116</v>
      </c>
      <c r="T1715" s="53">
        <f t="shared" si="9"/>
        <v>6743115.96</v>
      </c>
      <c r="U1715" s="52" t="str">
        <f t="array" ref="U1715">IF(B1715="","",IFERROR(XLOOKUP(B1715,DATA!$B$4:$B$2103,DATA!$M$4:$M$2103,"",0,1),""))</f>
        <v>A</v>
      </c>
      <c r="V1715" s="52" t="str">
        <f t="array" ref="V1715">IF(B1715="","",IFERROR(XLOOKUP(B1715,DATA!$B$4:$B$2103,DATA!$X$4:$X$2103,"",0,1),""))</f>
        <v>SU01B0204</v>
      </c>
      <c r="W1715" s="52" t="str">
        <f t="array" ref="W1715">IF(B1715="","",IFERROR(XLOOKUP(B1715,DATA!$B$4:$B$2103,DATA!$H$4:$H$2103,"",0,1),""))</f>
        <v>CARROCERIA</v>
      </c>
      <c r="X1715" s="52" t="str">
        <f t="shared" si="10"/>
        <v>2-ALTA</v>
      </c>
      <c r="Y1715" s="87" t="str">
        <f t="shared" si="11"/>
        <v/>
      </c>
      <c r="Z1715" s="52" t="str">
        <f t="shared" si="12"/>
        <v/>
      </c>
    </row>
    <row r="1716" ht="15.75" customHeight="1">
      <c r="B1716" s="47">
        <f>IF(DATA!B1716="","",DATA!B1716)</f>
        <v>801702002</v>
      </c>
      <c r="C1716" s="47">
        <f t="array" ref="C1716">IF(B1716="","",IFERROR(XLOOKUP(B1716,DATA!$B$4:$B$2103,DATA!$D$4:$D$2103,"",0,1),""))</f>
        <v>11449158</v>
      </c>
      <c r="D1716" s="47" t="str">
        <f t="array" ref="D1716">IF(B1716="","",IFERROR(XLOOKUP(B1716,DATA!$B$4:$B$2103,DATA!$C$4:$C$2103,"",0,1),""))</f>
        <v>TAPA LATERAL IZQUIERDA SILLA OPERADOR</v>
      </c>
      <c r="E1716" s="47">
        <f t="array" ref="E1716">IF(B1716="","",IFERROR(XLOOKUP(B1716,DATA!$B$4:$B$2103,DATA!$W$4:$W$2103,"",0,1),""))</f>
        <v>830092963</v>
      </c>
      <c r="F1716" s="47" t="str">
        <f t="array" ref="F1716">IF(B1716="","",IFERROR(XLOOKUP(E1716,PROVEEDORES!$A$2:$A$200,PROVEEDORES!$B$2:$B$200,"NO ENCONTRADO",0,1),""))</f>
        <v>SUPERPOLO S.A.S</v>
      </c>
      <c r="G1716" s="47" t="str">
        <f t="array" ref="G1716">IF(B1716="","",IFERROR(XLOOKUP(B1716,DATA!$B$4:$B$2103,DATA!$L$4:$L$2103,"",0,1),""))</f>
        <v>UND</v>
      </c>
      <c r="H1716" s="47">
        <f t="array" ref="H1716">IF(B1716="","",IFERROR(XLOOKUP(B1716,DATA!$B$4:$B$2103,DATA!$E$4:$E$2103,0,0,1),0))</f>
        <v>3</v>
      </c>
      <c r="I1716" s="48">
        <f t="array" ref="I1716">IF(B1716="","",IFERROR(XLOOKUP(B1716,DATA!$B$4:$B$2103,DATA!$F$4:$F$2103,0,0,1),0))</f>
        <v>4493.876</v>
      </c>
      <c r="J1716" s="48">
        <f t="shared" si="1"/>
        <v>13481.628</v>
      </c>
      <c r="K1716" s="47">
        <f t="array" ref="K1716">IF(B1716="","",IFERROR(XLOOKUP(B1716,DATA!$B$4:$B$2103,DATA!$N$4:$N$2103,0,0,1),0))</f>
        <v>3</v>
      </c>
      <c r="L1716" s="85">
        <f t="shared" si="2"/>
        <v>0.008219178082</v>
      </c>
      <c r="M1716" s="47">
        <f t="array" ref="M1716">IF(B1716="","",IFERROR(XLOOKUP(B1716,DATA!$B$4:$B$2103,DATA!$P$4:$P$2103,0,0,1),0))</f>
        <v>0</v>
      </c>
      <c r="N1716" s="47">
        <f t="shared" si="3"/>
        <v>0</v>
      </c>
      <c r="O1716" s="47">
        <f t="shared" si="4"/>
        <v>0</v>
      </c>
      <c r="P1716" s="47">
        <f t="shared" si="5"/>
        <v>365</v>
      </c>
      <c r="Q1716" s="47" t="str">
        <f t="shared" si="6"/>
        <v>EXCESO</v>
      </c>
      <c r="R1716" s="47" t="str">
        <f t="shared" si="7"/>
        <v>EVALUAR REDUCCION</v>
      </c>
      <c r="S1716" s="47">
        <f t="shared" si="8"/>
        <v>0</v>
      </c>
      <c r="T1716" s="48">
        <f t="shared" si="9"/>
        <v>0</v>
      </c>
      <c r="U1716" s="47" t="str">
        <f t="array" ref="U1716">IF(B1716="","",IFERROR(XLOOKUP(B1716,DATA!$B$4:$B$2103,DATA!$M$4:$M$2103,"",0,1),""))</f>
        <v>C</v>
      </c>
      <c r="V1716" s="47" t="str">
        <f t="array" ref="V1716">IF(B1716="","",IFERROR(XLOOKUP(B1716,DATA!$B$4:$B$2103,DATA!$X$4:$X$2103,"",0,1),""))</f>
        <v>SU01B0107</v>
      </c>
      <c r="W1716" s="47" t="str">
        <f t="array" ref="W1716">IF(B1716="","",IFERROR(XLOOKUP(B1716,DATA!$B$4:$B$2103,DATA!$H$4:$H$2103,"",0,1),""))</f>
        <v>CARROCERIA</v>
      </c>
      <c r="X1716" s="47" t="str">
        <f t="shared" si="10"/>
        <v>4-BAJA</v>
      </c>
      <c r="Y1716" s="65" t="str">
        <f t="shared" si="11"/>
        <v/>
      </c>
      <c r="Z1716" s="47" t="str">
        <f t="shared" si="12"/>
        <v/>
      </c>
    </row>
    <row r="1717" ht="15.75" customHeight="1">
      <c r="B1717" s="52">
        <f>IF(DATA!B1717="","",DATA!B1717)</f>
        <v>801702003</v>
      </c>
      <c r="C1717" s="52" t="str">
        <f t="array" ref="C1717">IF(B1717="","",IFERROR(XLOOKUP(B1717,DATA!$B$4:$B$2103,DATA!$D$4:$D$2103,"",0,1),""))</f>
        <v>CTP2600</v>
      </c>
      <c r="D1717" s="52" t="str">
        <f t="array" ref="D1717">IF(B1717="","",IFERROR(XLOOKUP(B1717,DATA!$B$4:$B$2103,DATA!$C$4:$C$2103,"",0,1),""))</f>
        <v>BASE DE SOPORTE ESPEJO DERECHO</v>
      </c>
      <c r="E1717" s="52">
        <f t="array" ref="E1717">IF(B1717="","",IFERROR(XLOOKUP(B1717,DATA!$B$4:$B$2103,DATA!$W$4:$W$2103,"",0,1),""))</f>
        <v>900603232</v>
      </c>
      <c r="F1717" s="52" t="str">
        <f t="array" ref="F1717">IF(B1717="","",IFERROR(XLOOKUP(E1717,PROVEEDORES!$A$2:$A$200,PROVEEDORES!$B$2:$B$200,"NO ENCONTRADO",0,1),""))</f>
        <v>COMERCIALIZADORA DE AUTOPARTES E INDUSTRIAL UNIVERSAL SAS</v>
      </c>
      <c r="G1717" s="52" t="str">
        <f t="array" ref="G1717">IF(B1717="","",IFERROR(XLOOKUP(B1717,DATA!$B$4:$B$2103,DATA!$L$4:$L$2103,"",0,1),""))</f>
        <v>UND</v>
      </c>
      <c r="H1717" s="52">
        <f t="array" ref="H1717">IF(B1717="","",IFERROR(XLOOKUP(B1717,DATA!$B$4:$B$2103,DATA!$E$4:$E$2103,0,0,1),0))</f>
        <v>3</v>
      </c>
      <c r="I1717" s="53">
        <f t="array" ref="I1717">IF(B1717="","",IFERROR(XLOOKUP(B1717,DATA!$B$4:$B$2103,DATA!$F$4:$F$2103,0,0,1),0))</f>
        <v>59476.2</v>
      </c>
      <c r="J1717" s="53">
        <f t="shared" si="1"/>
        <v>178428.6</v>
      </c>
      <c r="K1717" s="52">
        <f t="array" ref="K1717">IF(B1717="","",IFERROR(XLOOKUP(B1717,DATA!$B$4:$B$2103,DATA!$N$4:$N$2103,0,0,1),0))</f>
        <v>116</v>
      </c>
      <c r="L1717" s="86">
        <f t="shared" si="2"/>
        <v>0.3178082192</v>
      </c>
      <c r="M1717" s="52">
        <f t="array" ref="M1717">IF(B1717="","",IFERROR(XLOOKUP(B1717,DATA!$B$4:$B$2103,DATA!$P$4:$P$2103,0,0,1),0))</f>
        <v>0</v>
      </c>
      <c r="N1717" s="52">
        <f t="shared" si="3"/>
        <v>1</v>
      </c>
      <c r="O1717" s="52">
        <f t="shared" si="4"/>
        <v>3</v>
      </c>
      <c r="P1717" s="52">
        <f t="shared" si="5"/>
        <v>9</v>
      </c>
      <c r="Q1717" s="52" t="str">
        <f t="shared" si="6"/>
        <v>REORDEN INMEDIATO</v>
      </c>
      <c r="R1717" s="52" t="str">
        <f t="shared" si="7"/>
        <v>GENERAR OC EN 24H</v>
      </c>
      <c r="S1717" s="52">
        <f t="shared" si="8"/>
        <v>0</v>
      </c>
      <c r="T1717" s="53">
        <f t="shared" si="9"/>
        <v>0</v>
      </c>
      <c r="U1717" s="52" t="str">
        <f t="array" ref="U1717">IF(B1717="","",IFERROR(XLOOKUP(B1717,DATA!$B$4:$B$2103,DATA!$M$4:$M$2103,"",0,1),""))</f>
        <v>A</v>
      </c>
      <c r="V1717" s="52" t="str">
        <f t="array" ref="V1717">IF(B1717="","",IFERROR(XLOOKUP(B1717,DATA!$B$4:$B$2103,DATA!$X$4:$X$2103,"",0,1),""))</f>
        <v>SU01B0202</v>
      </c>
      <c r="W1717" s="52" t="str">
        <f t="array" ref="W1717">IF(B1717="","",IFERROR(XLOOKUP(B1717,DATA!$B$4:$B$2103,DATA!$H$4:$H$2103,"",0,1),""))</f>
        <v>CARROCERIA</v>
      </c>
      <c r="X1717" s="52" t="str">
        <f t="shared" si="10"/>
        <v>2-ALTA</v>
      </c>
      <c r="Y1717" s="87" t="str">
        <f t="shared" si="11"/>
        <v/>
      </c>
      <c r="Z1717" s="52" t="str">
        <f t="shared" si="12"/>
        <v/>
      </c>
    </row>
    <row r="1718" ht="15.75" customHeight="1">
      <c r="B1718" s="47">
        <f>IF(DATA!B1718="","",DATA!B1718)</f>
        <v>801702004</v>
      </c>
      <c r="C1718" s="47">
        <f t="array" ref="C1718">IF(B1718="","",IFERROR(XLOOKUP(B1718,DATA!$B$4:$B$2103,DATA!$D$4:$D$2103,"",0,1),""))</f>
        <v>11507988</v>
      </c>
      <c r="D1718" s="47" t="str">
        <f t="array" ref="D1718">IF(B1718="","",IFERROR(XLOOKUP(B1718,DATA!$B$4:$B$2103,DATA!$C$4:$C$2103,"",0,1),""))</f>
        <v>PASAMANOS HORIZONTAL ZONA DE DISCAPACITADOS</v>
      </c>
      <c r="E1718" s="47">
        <f t="array" ref="E1718">IF(B1718="","",IFERROR(XLOOKUP(B1718,DATA!$B$4:$B$2103,DATA!$W$4:$W$2103,"",0,1),""))</f>
        <v>900603232</v>
      </c>
      <c r="F1718" s="47" t="str">
        <f t="array" ref="F1718">IF(B1718="","",IFERROR(XLOOKUP(E1718,PROVEEDORES!$A$2:$A$200,PROVEEDORES!$B$2:$B$200,"NO ENCONTRADO",0,1),""))</f>
        <v>COMERCIALIZADORA DE AUTOPARTES E INDUSTRIAL UNIVERSAL SAS</v>
      </c>
      <c r="G1718" s="47" t="str">
        <f t="array" ref="G1718">IF(B1718="","",IFERROR(XLOOKUP(B1718,DATA!$B$4:$B$2103,DATA!$L$4:$L$2103,"",0,1),""))</f>
        <v>UND</v>
      </c>
      <c r="H1718" s="47">
        <f t="array" ref="H1718">IF(B1718="","",IFERROR(XLOOKUP(B1718,DATA!$B$4:$B$2103,DATA!$E$4:$E$2103,0,0,1),0))</f>
        <v>30</v>
      </c>
      <c r="I1718" s="48">
        <f t="array" ref="I1718">IF(B1718="","",IFERROR(XLOOKUP(B1718,DATA!$B$4:$B$2103,DATA!$F$4:$F$2103,0,0,1),0))</f>
        <v>30345.69</v>
      </c>
      <c r="J1718" s="48">
        <f t="shared" si="1"/>
        <v>910370.7</v>
      </c>
      <c r="K1718" s="47">
        <f t="array" ref="K1718">IF(B1718="","",IFERROR(XLOOKUP(B1718,DATA!$B$4:$B$2103,DATA!$N$4:$N$2103,0,0,1),0))</f>
        <v>161</v>
      </c>
      <c r="L1718" s="85">
        <f t="shared" si="2"/>
        <v>0.4410958904</v>
      </c>
      <c r="M1718" s="47">
        <f t="array" ref="M1718">IF(B1718="","",IFERROR(XLOOKUP(B1718,DATA!$B$4:$B$2103,DATA!$P$4:$P$2103,0,0,1),0))</f>
        <v>0</v>
      </c>
      <c r="N1718" s="47">
        <f t="shared" si="3"/>
        <v>2</v>
      </c>
      <c r="O1718" s="47">
        <f t="shared" si="4"/>
        <v>5</v>
      </c>
      <c r="P1718" s="47">
        <f t="shared" si="5"/>
        <v>68</v>
      </c>
      <c r="Q1718" s="47" t="str">
        <f t="shared" si="6"/>
        <v>OPTIMO</v>
      </c>
      <c r="R1718" s="47" t="str">
        <f t="shared" si="7"/>
        <v>NIVEL OPTIMO</v>
      </c>
      <c r="S1718" s="47">
        <f t="shared" si="8"/>
        <v>0</v>
      </c>
      <c r="T1718" s="48">
        <f t="shared" si="9"/>
        <v>0</v>
      </c>
      <c r="U1718" s="47" t="str">
        <f t="array" ref="U1718">IF(B1718="","",IFERROR(XLOOKUP(B1718,DATA!$B$4:$B$2103,DATA!$M$4:$M$2103,"",0,1),""))</f>
        <v>A</v>
      </c>
      <c r="V1718" s="47" t="str">
        <f t="array" ref="V1718">IF(B1718="","",IFERROR(XLOOKUP(B1718,DATA!$B$4:$B$2103,DATA!$X$4:$X$2103,"",0,1),""))</f>
        <v>SU01B0111</v>
      </c>
      <c r="W1718" s="47" t="str">
        <f t="array" ref="W1718">IF(B1718="","",IFERROR(XLOOKUP(B1718,DATA!$B$4:$B$2103,DATA!$H$4:$H$2103,"",0,1),""))</f>
        <v>CARROCERIA</v>
      </c>
      <c r="X1718" s="47" t="str">
        <f t="shared" si="10"/>
        <v>2-ALTA</v>
      </c>
      <c r="Y1718" s="65" t="str">
        <f t="shared" si="11"/>
        <v/>
      </c>
      <c r="Z1718" s="47" t="str">
        <f t="shared" si="12"/>
        <v/>
      </c>
    </row>
    <row r="1719" ht="15.75" customHeight="1">
      <c r="B1719" s="52">
        <f>IF(DATA!B1719="","",DATA!B1719)</f>
        <v>801702005</v>
      </c>
      <c r="C1719" s="52">
        <f t="array" ref="C1719">IF(B1719="","",IFERROR(XLOOKUP(B1719,DATA!$B$4:$B$2103,DATA!$D$4:$D$2103,"",0,1),""))</f>
        <v>11449159</v>
      </c>
      <c r="D1719" s="52" t="str">
        <f t="array" ref="D1719">IF(B1719="","",IFERROR(XLOOKUP(B1719,DATA!$B$4:$B$2103,DATA!$C$4:$C$2103,"",0,1),""))</f>
        <v>TAPA LATERAL DERECHA SILLA OPERADOR</v>
      </c>
      <c r="E1719" s="52">
        <f t="array" ref="E1719">IF(B1719="","",IFERROR(XLOOKUP(B1719,DATA!$B$4:$B$2103,DATA!$W$4:$W$2103,"",0,1),""))</f>
        <v>830092963</v>
      </c>
      <c r="F1719" s="52" t="str">
        <f t="array" ref="F1719">IF(B1719="","",IFERROR(XLOOKUP(E1719,PROVEEDORES!$A$2:$A$200,PROVEEDORES!$B$2:$B$200,"NO ENCONTRADO",0,1),""))</f>
        <v>SUPERPOLO S.A.S</v>
      </c>
      <c r="G1719" s="52" t="str">
        <f t="array" ref="G1719">IF(B1719="","",IFERROR(XLOOKUP(B1719,DATA!$B$4:$B$2103,DATA!$L$4:$L$2103,"",0,1),""))</f>
        <v>UND</v>
      </c>
      <c r="H1719" s="52">
        <f t="array" ref="H1719">IF(B1719="","",IFERROR(XLOOKUP(B1719,DATA!$B$4:$B$2103,DATA!$E$4:$E$2103,0,0,1),0))</f>
        <v>2</v>
      </c>
      <c r="I1719" s="53">
        <f t="array" ref="I1719">IF(B1719="","",IFERROR(XLOOKUP(B1719,DATA!$B$4:$B$2103,DATA!$F$4:$F$2103,0,0,1),0))</f>
        <v>7199.5</v>
      </c>
      <c r="J1719" s="53">
        <f t="shared" si="1"/>
        <v>14399</v>
      </c>
      <c r="K1719" s="52">
        <f t="array" ref="K1719">IF(B1719="","",IFERROR(XLOOKUP(B1719,DATA!$B$4:$B$2103,DATA!$N$4:$N$2103,0,0,1),0))</f>
        <v>19</v>
      </c>
      <c r="L1719" s="86">
        <f t="shared" si="2"/>
        <v>0.05205479452</v>
      </c>
      <c r="M1719" s="52">
        <f t="array" ref="M1719">IF(B1719="","",IFERROR(XLOOKUP(B1719,DATA!$B$4:$B$2103,DATA!$P$4:$P$2103,0,0,1),0))</f>
        <v>0</v>
      </c>
      <c r="N1719" s="52">
        <f t="shared" si="3"/>
        <v>0</v>
      </c>
      <c r="O1719" s="52">
        <f t="shared" si="4"/>
        <v>0</v>
      </c>
      <c r="P1719" s="52">
        <f t="shared" si="5"/>
        <v>38</v>
      </c>
      <c r="Q1719" s="52" t="str">
        <f t="shared" si="6"/>
        <v>OPTIMO</v>
      </c>
      <c r="R1719" s="52" t="str">
        <f t="shared" si="7"/>
        <v>NIVEL OPTIMO</v>
      </c>
      <c r="S1719" s="52">
        <f t="shared" si="8"/>
        <v>0</v>
      </c>
      <c r="T1719" s="53">
        <f t="shared" si="9"/>
        <v>0</v>
      </c>
      <c r="U1719" s="52" t="str">
        <f t="array" ref="U1719">IF(B1719="","",IFERROR(XLOOKUP(B1719,DATA!$B$4:$B$2103,DATA!$M$4:$M$2103,"",0,1),""))</f>
        <v>C</v>
      </c>
      <c r="V1719" s="52" t="str">
        <f t="array" ref="V1719">IF(B1719="","",IFERROR(XLOOKUP(B1719,DATA!$B$4:$B$2103,DATA!$X$4:$X$2103,"",0,1),""))</f>
        <v>SU01D0106</v>
      </c>
      <c r="W1719" s="52" t="str">
        <f t="array" ref="W1719">IF(B1719="","",IFERROR(XLOOKUP(B1719,DATA!$B$4:$B$2103,DATA!$H$4:$H$2103,"",0,1),""))</f>
        <v>CARROCERIA</v>
      </c>
      <c r="X1719" s="52" t="str">
        <f t="shared" si="10"/>
        <v>4-BAJA</v>
      </c>
      <c r="Y1719" s="87" t="str">
        <f t="shared" si="11"/>
        <v/>
      </c>
      <c r="Z1719" s="52" t="str">
        <f t="shared" si="12"/>
        <v/>
      </c>
    </row>
    <row r="1720" ht="15.75" customHeight="1">
      <c r="B1720" s="47">
        <f>IF(DATA!B1720="","",DATA!B1720)</f>
        <v>801702006</v>
      </c>
      <c r="C1720" s="47">
        <f t="array" ref="C1720">IF(B1720="","",IFERROR(XLOOKUP(B1720,DATA!$B$4:$B$2103,DATA!$D$4:$D$2103,"",0,1),""))</f>
        <v>105070001</v>
      </c>
      <c r="D1720" s="47" t="str">
        <f t="array" ref="D1720">IF(B1720="","",IFERROR(XLOOKUP(B1720,DATA!$B$4:$B$2103,DATA!$C$4:$C$2103,"",0,1),""))</f>
        <v>ARANDELA PLANA ZN 1/4"</v>
      </c>
      <c r="E1720" s="47">
        <f t="array" ref="E1720">IF(B1720="","",IFERROR(XLOOKUP(B1720,DATA!$B$4:$B$2103,DATA!$W$4:$W$2103,"",0,1),""))</f>
        <v>826003816</v>
      </c>
      <c r="F1720" s="47" t="str">
        <f t="array" ref="F1720">IF(B1720="","",IFERROR(XLOOKUP(E1720,PROVEEDORES!$A$2:$A$200,PROVEEDORES!$B$2:$B$200,"NO ENCONTRADO",0,1),""))</f>
        <v>TORNIPLUS LIMITADA</v>
      </c>
      <c r="G1720" s="47" t="str">
        <f t="array" ref="G1720">IF(B1720="","",IFERROR(XLOOKUP(B1720,DATA!$B$4:$B$2103,DATA!$L$4:$L$2103,"",0,1),""))</f>
        <v>UND</v>
      </c>
      <c r="H1720" s="47">
        <f t="array" ref="H1720">IF(B1720="","",IFERROR(XLOOKUP(B1720,DATA!$B$4:$B$2103,DATA!$E$4:$E$2103,0,0,1),0))</f>
        <v>881</v>
      </c>
      <c r="I1720" s="48">
        <f t="array" ref="I1720">IF(B1720="","",IFERROR(XLOOKUP(B1720,DATA!$B$4:$B$2103,DATA!$F$4:$F$2103,0,0,1),0))</f>
        <v>57.12</v>
      </c>
      <c r="J1720" s="48">
        <f t="shared" si="1"/>
        <v>50322.72</v>
      </c>
      <c r="K1720" s="47">
        <f t="array" ref="K1720">IF(B1720="","",IFERROR(XLOOKUP(B1720,DATA!$B$4:$B$2103,DATA!$N$4:$N$2103,0,0,1),0))</f>
        <v>11242</v>
      </c>
      <c r="L1720" s="85">
        <f t="shared" si="2"/>
        <v>30.8</v>
      </c>
      <c r="M1720" s="47">
        <f t="array" ref="M1720">IF(B1720="","",IFERROR(XLOOKUP(B1720,DATA!$B$4:$B$2103,DATA!$P$4:$P$2103,0,0,1),0))</f>
        <v>0</v>
      </c>
      <c r="N1720" s="47">
        <f t="shared" si="3"/>
        <v>108</v>
      </c>
      <c r="O1720" s="47">
        <f t="shared" si="4"/>
        <v>324</v>
      </c>
      <c r="P1720" s="47">
        <f t="shared" si="5"/>
        <v>29</v>
      </c>
      <c r="Q1720" s="47" t="str">
        <f t="shared" si="6"/>
        <v>OPTIMO</v>
      </c>
      <c r="R1720" s="47" t="str">
        <f t="shared" si="7"/>
        <v>NIVEL OPTIMO</v>
      </c>
      <c r="S1720" s="47">
        <f t="shared" si="8"/>
        <v>0</v>
      </c>
      <c r="T1720" s="48">
        <f t="shared" si="9"/>
        <v>0</v>
      </c>
      <c r="U1720" s="47" t="str">
        <f t="array" ref="U1720">IF(B1720="","",IFERROR(XLOOKUP(B1720,DATA!$B$4:$B$2103,DATA!$M$4:$M$2103,"",0,1),""))</f>
        <v>A</v>
      </c>
      <c r="V1720" s="47" t="str">
        <f t="array" ref="V1720">IF(B1720="","",IFERROR(XLOOKUP(B1720,DATA!$B$4:$B$2103,DATA!$X$4:$X$2103,"",0,1),""))</f>
        <v>SU01D0202</v>
      </c>
      <c r="W1720" s="47" t="str">
        <f t="array" ref="W1720">IF(B1720="","",IFERROR(XLOOKUP(B1720,DATA!$B$4:$B$2103,DATA!$H$4:$H$2103,"",0,1),""))</f>
        <v>CARROCERIA</v>
      </c>
      <c r="X1720" s="47" t="str">
        <f t="shared" si="10"/>
        <v>2-ALTA</v>
      </c>
      <c r="Y1720" s="65" t="str">
        <f t="shared" si="11"/>
        <v/>
      </c>
      <c r="Z1720" s="47" t="str">
        <f t="shared" si="12"/>
        <v/>
      </c>
    </row>
    <row r="1721" ht="15.75" customHeight="1">
      <c r="B1721" s="52">
        <f>IF(DATA!B1721="","",DATA!B1721)</f>
        <v>801702007</v>
      </c>
      <c r="C1721" s="52">
        <f t="array" ref="C1721">IF(B1721="","",IFERROR(XLOOKUP(B1721,DATA!$B$4:$B$2103,DATA!$D$4:$D$2103,"",0,1),""))</f>
        <v>10379409</v>
      </c>
      <c r="D1721" s="52" t="str">
        <f t="array" ref="D1721">IF(B1721="","",IFERROR(XLOOKUP(B1721,DATA!$B$4:$B$2103,DATA!$C$4:$C$2103,"",0,1),""))</f>
        <v>CONJUNTO BRAZO GUIA FUELLE</v>
      </c>
      <c r="E1721" s="52">
        <f t="array" ref="E1721">IF(B1721="","",IFERROR(XLOOKUP(B1721,DATA!$B$4:$B$2103,DATA!$W$4:$W$2103,"",0,1),""))</f>
        <v>900603232</v>
      </c>
      <c r="F1721" s="52" t="str">
        <f t="array" ref="F1721">IF(B1721="","",IFERROR(XLOOKUP(E1721,PROVEEDORES!$A$2:$A$200,PROVEEDORES!$B$2:$B$200,"NO ENCONTRADO",0,1),""))</f>
        <v>COMERCIALIZADORA DE AUTOPARTES E INDUSTRIAL UNIVERSAL SAS</v>
      </c>
      <c r="G1721" s="52" t="str">
        <f t="array" ref="G1721">IF(B1721="","",IFERROR(XLOOKUP(B1721,DATA!$B$4:$B$2103,DATA!$L$4:$L$2103,"",0,1),""))</f>
        <v>UND</v>
      </c>
      <c r="H1721" s="52">
        <f t="array" ref="H1721">IF(B1721="","",IFERROR(XLOOKUP(B1721,DATA!$B$4:$B$2103,DATA!$E$4:$E$2103,0,0,1),0))</f>
        <v>2</v>
      </c>
      <c r="I1721" s="53">
        <f t="array" ref="I1721">IF(B1721="","",IFERROR(XLOOKUP(B1721,DATA!$B$4:$B$2103,DATA!$F$4:$F$2103,0,0,1),0))</f>
        <v>97996.5</v>
      </c>
      <c r="J1721" s="53">
        <f t="shared" si="1"/>
        <v>195993</v>
      </c>
      <c r="K1721" s="52">
        <f t="array" ref="K1721">IF(B1721="","",IFERROR(XLOOKUP(B1721,DATA!$B$4:$B$2103,DATA!$N$4:$N$2103,0,0,1),0))</f>
        <v>45</v>
      </c>
      <c r="L1721" s="86">
        <f t="shared" si="2"/>
        <v>0.1232876712</v>
      </c>
      <c r="M1721" s="52">
        <f t="array" ref="M1721">IF(B1721="","",IFERROR(XLOOKUP(B1721,DATA!$B$4:$B$2103,DATA!$P$4:$P$2103,0,0,1),0))</f>
        <v>0</v>
      </c>
      <c r="N1721" s="52">
        <f t="shared" si="3"/>
        <v>0</v>
      </c>
      <c r="O1721" s="52">
        <f t="shared" si="4"/>
        <v>1</v>
      </c>
      <c r="P1721" s="52">
        <f t="shared" si="5"/>
        <v>16</v>
      </c>
      <c r="Q1721" s="52" t="str">
        <f t="shared" si="6"/>
        <v>PRECAUCION</v>
      </c>
      <c r="R1721" s="52" t="str">
        <f t="shared" si="7"/>
        <v>MONITOREAR 48H</v>
      </c>
      <c r="S1721" s="52">
        <f t="shared" si="8"/>
        <v>0</v>
      </c>
      <c r="T1721" s="53">
        <f t="shared" si="9"/>
        <v>0</v>
      </c>
      <c r="U1721" s="52" t="str">
        <f t="array" ref="U1721">IF(B1721="","",IFERROR(XLOOKUP(B1721,DATA!$B$4:$B$2103,DATA!$M$4:$M$2103,"",0,1),""))</f>
        <v>C</v>
      </c>
      <c r="V1721" s="52" t="str">
        <f t="array" ref="V1721">IF(B1721="","",IFERROR(XLOOKUP(B1721,DATA!$B$4:$B$2103,DATA!$X$4:$X$2103,"",0,1),""))</f>
        <v>SU01C0111</v>
      </c>
      <c r="W1721" s="52" t="str">
        <f t="array" ref="W1721">IF(B1721="","",IFERROR(XLOOKUP(B1721,DATA!$B$4:$B$2103,DATA!$H$4:$H$2103,"",0,1),""))</f>
        <v>CARROCERIA</v>
      </c>
      <c r="X1721" s="52" t="str">
        <f t="shared" si="10"/>
        <v>4-BAJA</v>
      </c>
      <c r="Y1721" s="87" t="str">
        <f t="shared" si="11"/>
        <v/>
      </c>
      <c r="Z1721" s="52" t="str">
        <f t="shared" si="12"/>
        <v/>
      </c>
    </row>
    <row r="1722" ht="15.75" customHeight="1">
      <c r="B1722" s="47">
        <f>IF(DATA!B1722="","",DATA!B1722)</f>
        <v>801702008</v>
      </c>
      <c r="C1722" s="47" t="str">
        <f t="array" ref="C1722">IF(B1722="","",IFERROR(XLOOKUP(B1722,DATA!$B$4:$B$2103,DATA!$D$4:$D$2103,"",0,1),""))</f>
        <v>SIE012</v>
      </c>
      <c r="D1722" s="47" t="str">
        <f t="array" ref="D1722">IF(B1722="","",IFERROR(XLOOKUP(B1722,DATA!$B$4:$B$2103,DATA!$C$4:$C$2103,"",0,1),""))</f>
        <v>ARANDELA 5/16 ZINCADA</v>
      </c>
      <c r="E1722" s="47">
        <f t="array" ref="E1722">IF(B1722="","",IFERROR(XLOOKUP(B1722,DATA!$B$4:$B$2103,DATA!$W$4:$W$2103,"",0,1),""))</f>
        <v>826003816</v>
      </c>
      <c r="F1722" s="47" t="str">
        <f t="array" ref="F1722">IF(B1722="","",IFERROR(XLOOKUP(E1722,PROVEEDORES!$A$2:$A$200,PROVEEDORES!$B$2:$B$200,"NO ENCONTRADO",0,1),""))</f>
        <v>TORNIPLUS LIMITADA</v>
      </c>
      <c r="G1722" s="47" t="str">
        <f t="array" ref="G1722">IF(B1722="","",IFERROR(XLOOKUP(B1722,DATA!$B$4:$B$2103,DATA!$L$4:$L$2103,"",0,1),""))</f>
        <v>UND</v>
      </c>
      <c r="H1722" s="47">
        <f t="array" ref="H1722">IF(B1722="","",IFERROR(XLOOKUP(B1722,DATA!$B$4:$B$2103,DATA!$E$4:$E$2103,0,0,1),0))</f>
        <v>1031</v>
      </c>
      <c r="I1722" s="48">
        <f t="array" ref="I1722">IF(B1722="","",IFERROR(XLOOKUP(B1722,DATA!$B$4:$B$2103,DATA!$F$4:$F$2103,0,0,1),0))</f>
        <v>91.63</v>
      </c>
      <c r="J1722" s="48">
        <f t="shared" si="1"/>
        <v>94470.53</v>
      </c>
      <c r="K1722" s="47">
        <f t="array" ref="K1722">IF(B1722="","",IFERROR(XLOOKUP(B1722,DATA!$B$4:$B$2103,DATA!$N$4:$N$2103,0,0,1),0))</f>
        <v>14389</v>
      </c>
      <c r="L1722" s="85">
        <f t="shared" si="2"/>
        <v>39.42191781</v>
      </c>
      <c r="M1722" s="47">
        <f t="array" ref="M1722">IF(B1722="","",IFERROR(XLOOKUP(B1722,DATA!$B$4:$B$2103,DATA!$P$4:$P$2103,0,0,1),0))</f>
        <v>0</v>
      </c>
      <c r="N1722" s="47">
        <f t="shared" si="3"/>
        <v>138</v>
      </c>
      <c r="O1722" s="47">
        <f t="shared" si="4"/>
        <v>414</v>
      </c>
      <c r="P1722" s="47">
        <f t="shared" si="5"/>
        <v>26</v>
      </c>
      <c r="Q1722" s="47" t="str">
        <f t="shared" si="6"/>
        <v>OPTIMO</v>
      </c>
      <c r="R1722" s="47" t="str">
        <f t="shared" si="7"/>
        <v>NIVEL OPTIMO</v>
      </c>
      <c r="S1722" s="47">
        <f t="shared" si="8"/>
        <v>0</v>
      </c>
      <c r="T1722" s="48">
        <f t="shared" si="9"/>
        <v>0</v>
      </c>
      <c r="U1722" s="47" t="str">
        <f t="array" ref="U1722">IF(B1722="","",IFERROR(XLOOKUP(B1722,DATA!$B$4:$B$2103,DATA!$M$4:$M$2103,"",0,1),""))</f>
        <v>A</v>
      </c>
      <c r="V1722" s="47" t="str">
        <f t="array" ref="V1722">IF(B1722="","",IFERROR(XLOOKUP(B1722,DATA!$B$4:$B$2103,DATA!$X$4:$X$2103,"",0,1),""))</f>
        <v>SU01E0202</v>
      </c>
      <c r="W1722" s="47" t="str">
        <f t="array" ref="W1722">IF(B1722="","",IFERROR(XLOOKUP(B1722,DATA!$B$4:$B$2103,DATA!$H$4:$H$2103,"",0,1),""))</f>
        <v>PLATAFORMA</v>
      </c>
      <c r="X1722" s="47" t="str">
        <f t="shared" si="10"/>
        <v>2-ALTA</v>
      </c>
      <c r="Y1722" s="65" t="str">
        <f t="shared" si="11"/>
        <v/>
      </c>
      <c r="Z1722" s="47" t="str">
        <f t="shared" si="12"/>
        <v/>
      </c>
    </row>
    <row r="1723" ht="15.75" customHeight="1">
      <c r="B1723" s="52">
        <f>IF(DATA!B1723="","",DATA!B1723)</f>
        <v>801702009</v>
      </c>
      <c r="C1723" s="52" t="str">
        <f t="array" ref="C1723">IF(B1723="","",IFERROR(XLOOKUP(B1723,DATA!$B$4:$B$2103,DATA!$D$4:$D$2103,"",0,1),""))</f>
        <v>CTP1223</v>
      </c>
      <c r="D1723" s="52" t="str">
        <f t="array" ref="D1723">IF(B1723="","",IFERROR(XLOOKUP(B1723,DATA!$B$4:$B$2103,DATA!$C$4:$C$2103,"",0,1),""))</f>
        <v>TOPE DE SILLA OPERADOR</v>
      </c>
      <c r="E1723" s="52">
        <f t="array" ref="E1723">IF(B1723="","",IFERROR(XLOOKUP(B1723,DATA!$B$4:$B$2103,DATA!$W$4:$W$2103,"",0,1),""))</f>
        <v>900603232</v>
      </c>
      <c r="F1723" s="52" t="str">
        <f t="array" ref="F1723">IF(B1723="","",IFERROR(XLOOKUP(E1723,PROVEEDORES!$A$2:$A$200,PROVEEDORES!$B$2:$B$200,"NO ENCONTRADO",0,1),""))</f>
        <v>COMERCIALIZADORA DE AUTOPARTES E INDUSTRIAL UNIVERSAL SAS</v>
      </c>
      <c r="G1723" s="52" t="str">
        <f t="array" ref="G1723">IF(B1723="","",IFERROR(XLOOKUP(B1723,DATA!$B$4:$B$2103,DATA!$L$4:$L$2103,"",0,1),""))</f>
        <v>UND</v>
      </c>
      <c r="H1723" s="52">
        <f t="array" ref="H1723">IF(B1723="","",IFERROR(XLOOKUP(B1723,DATA!$B$4:$B$2103,DATA!$E$4:$E$2103,0,0,1),0))</f>
        <v>1</v>
      </c>
      <c r="I1723" s="53">
        <f t="array" ref="I1723">IF(B1723="","",IFERROR(XLOOKUP(B1723,DATA!$B$4:$B$2103,DATA!$F$4:$F$2103,0,0,1),0))</f>
        <v>3712.8</v>
      </c>
      <c r="J1723" s="53">
        <f t="shared" si="1"/>
        <v>3712.8</v>
      </c>
      <c r="K1723" s="52">
        <f t="array" ref="K1723">IF(B1723="","",IFERROR(XLOOKUP(B1723,DATA!$B$4:$B$2103,DATA!$N$4:$N$2103,0,0,1),0))</f>
        <v>210</v>
      </c>
      <c r="L1723" s="86">
        <f t="shared" si="2"/>
        <v>0.5753424658</v>
      </c>
      <c r="M1723" s="52">
        <f t="array" ref="M1723">IF(B1723="","",IFERROR(XLOOKUP(B1723,DATA!$B$4:$B$2103,DATA!$P$4:$P$2103,0,0,1),0))</f>
        <v>0</v>
      </c>
      <c r="N1723" s="52">
        <f t="shared" si="3"/>
        <v>2</v>
      </c>
      <c r="O1723" s="52">
        <f t="shared" si="4"/>
        <v>6</v>
      </c>
      <c r="P1723" s="52">
        <f t="shared" si="5"/>
        <v>2</v>
      </c>
      <c r="Q1723" s="52" t="str">
        <f t="shared" si="6"/>
        <v>REORDEN INMEDIATO</v>
      </c>
      <c r="R1723" s="52" t="str">
        <f t="shared" si="7"/>
        <v>GENERAR OC EN 24H</v>
      </c>
      <c r="S1723" s="52">
        <f t="shared" si="8"/>
        <v>5</v>
      </c>
      <c r="T1723" s="53">
        <f t="shared" si="9"/>
        <v>18564</v>
      </c>
      <c r="U1723" s="52" t="str">
        <f t="array" ref="U1723">IF(B1723="","",IFERROR(XLOOKUP(B1723,DATA!$B$4:$B$2103,DATA!$M$4:$M$2103,"",0,1),""))</f>
        <v>A</v>
      </c>
      <c r="V1723" s="52" t="str">
        <f t="array" ref="V1723">IF(B1723="","",IFERROR(XLOOKUP(B1723,DATA!$B$4:$B$2103,DATA!$X$4:$X$2103,"",0,1),""))</f>
        <v>SU01E0202</v>
      </c>
      <c r="W1723" s="52" t="str">
        <f t="array" ref="W1723">IF(B1723="","",IFERROR(XLOOKUP(B1723,DATA!$B$4:$B$2103,DATA!$H$4:$H$2103,"",0,1),""))</f>
        <v>CARROCERIA</v>
      </c>
      <c r="X1723" s="52" t="str">
        <f t="shared" si="10"/>
        <v>2-ALTA</v>
      </c>
      <c r="Y1723" s="87" t="str">
        <f t="shared" si="11"/>
        <v/>
      </c>
      <c r="Z1723" s="52" t="str">
        <f t="shared" si="12"/>
        <v/>
      </c>
    </row>
    <row r="1724" ht="15.75" customHeight="1">
      <c r="B1724" s="47">
        <f>IF(DATA!B1724="","",DATA!B1724)</f>
        <v>80170201</v>
      </c>
      <c r="C1724" s="47" t="str">
        <f t="array" ref="C1724">IF(B1724="","",IFERROR(XLOOKUP(B1724,DATA!$B$4:$B$2103,DATA!$D$4:$D$2103,"",0,1),""))</f>
        <v>CTP2329</v>
      </c>
      <c r="D1724" s="47" t="str">
        <f t="array" ref="D1724">IF(B1724="","",IFERROR(XLOOKUP(B1724,DATA!$B$4:$B$2103,DATA!$C$4:$C$2103,"",0,1),""))</f>
        <v>TORNILLO TOPE 30 MM</v>
      </c>
      <c r="E1724" s="47">
        <f t="array" ref="E1724">IF(B1724="","",IFERROR(XLOOKUP(B1724,DATA!$B$4:$B$2103,DATA!$W$4:$W$2103,"",0,1),""))</f>
        <v>900603232</v>
      </c>
      <c r="F1724" s="47" t="str">
        <f t="array" ref="F1724">IF(B1724="","",IFERROR(XLOOKUP(E1724,PROVEEDORES!$A$2:$A$200,PROVEEDORES!$B$2:$B$200,"NO ENCONTRADO",0,1),""))</f>
        <v>COMERCIALIZADORA DE AUTOPARTES E INDUSTRIAL UNIVERSAL SAS</v>
      </c>
      <c r="G1724" s="47" t="str">
        <f t="array" ref="G1724">IF(B1724="","",IFERROR(XLOOKUP(B1724,DATA!$B$4:$B$2103,DATA!$L$4:$L$2103,"",0,1),""))</f>
        <v>UND</v>
      </c>
      <c r="H1724" s="47">
        <f t="array" ref="H1724">IF(B1724="","",IFERROR(XLOOKUP(B1724,DATA!$B$4:$B$2103,DATA!$E$4:$E$2103,0,0,1),0))</f>
        <v>173</v>
      </c>
      <c r="I1724" s="48">
        <f t="array" ref="I1724">IF(B1724="","",IFERROR(XLOOKUP(B1724,DATA!$B$4:$B$2103,DATA!$F$4:$F$2103,0,0,1),0))</f>
        <v>2082.5</v>
      </c>
      <c r="J1724" s="48">
        <f t="shared" si="1"/>
        <v>360272.5</v>
      </c>
      <c r="K1724" s="47">
        <f t="array" ref="K1724">IF(B1724="","",IFERROR(XLOOKUP(B1724,DATA!$B$4:$B$2103,DATA!$N$4:$N$2103,0,0,1),0))</f>
        <v>2694</v>
      </c>
      <c r="L1724" s="85">
        <f t="shared" si="2"/>
        <v>7.380821918</v>
      </c>
      <c r="M1724" s="47">
        <f t="array" ref="M1724">IF(B1724="","",IFERROR(XLOOKUP(B1724,DATA!$B$4:$B$2103,DATA!$P$4:$P$2103,0,0,1),0))</f>
        <v>0</v>
      </c>
      <c r="N1724" s="47">
        <f t="shared" si="3"/>
        <v>26</v>
      </c>
      <c r="O1724" s="47">
        <f t="shared" si="4"/>
        <v>78</v>
      </c>
      <c r="P1724" s="47">
        <f t="shared" si="5"/>
        <v>23</v>
      </c>
      <c r="Q1724" s="47" t="str">
        <f t="shared" si="6"/>
        <v>OPTIMO</v>
      </c>
      <c r="R1724" s="47" t="str">
        <f t="shared" si="7"/>
        <v>NIVEL OPTIMO</v>
      </c>
      <c r="S1724" s="47">
        <f t="shared" si="8"/>
        <v>0</v>
      </c>
      <c r="T1724" s="48">
        <f t="shared" si="9"/>
        <v>0</v>
      </c>
      <c r="U1724" s="47" t="str">
        <f t="array" ref="U1724">IF(B1724="","",IFERROR(XLOOKUP(B1724,DATA!$B$4:$B$2103,DATA!$M$4:$M$2103,"",0,1),""))</f>
        <v>A</v>
      </c>
      <c r="V1724" s="47" t="str">
        <f t="array" ref="V1724">IF(B1724="","",IFERROR(XLOOKUP(B1724,DATA!$B$4:$B$2103,DATA!$X$4:$X$2103,"",0,1),""))</f>
        <v>SU01E0203</v>
      </c>
      <c r="W1724" s="47" t="str">
        <f t="array" ref="W1724">IF(B1724="","",IFERROR(XLOOKUP(B1724,DATA!$B$4:$B$2103,DATA!$H$4:$H$2103,"",0,1),""))</f>
        <v>CARROCERIA</v>
      </c>
      <c r="X1724" s="47" t="str">
        <f t="shared" si="10"/>
        <v>2-ALTA</v>
      </c>
      <c r="Y1724" s="65" t="str">
        <f t="shared" si="11"/>
        <v/>
      </c>
      <c r="Z1724" s="47" t="str">
        <f t="shared" si="12"/>
        <v/>
      </c>
    </row>
    <row r="1725" ht="15.75" customHeight="1">
      <c r="B1725" s="52">
        <f>IF(DATA!B1725="","",DATA!B1725)</f>
        <v>801702010</v>
      </c>
      <c r="C1725" s="52" t="str">
        <f t="array" ref="C1725">IF(B1725="","",IFERROR(XLOOKUP(B1725,DATA!$B$4:$B$2103,DATA!$D$4:$D$2103,"",0,1),""))</f>
        <v>PROSOMU015</v>
      </c>
      <c r="D1725" s="52" t="str">
        <f t="array" ref="D1725">IF(B1725="","",IFERROR(XLOOKUP(B1725,DATA!$B$4:$B$2103,DATA!$C$4:$C$2103,"",0,1),""))</f>
        <v>SOPORTE EN LAMINA PROGRAMADOR RUTERO</v>
      </c>
      <c r="E1725" s="52">
        <f t="array" ref="E1725">IF(B1725="","",IFERROR(XLOOKUP(B1725,DATA!$B$4:$B$2103,DATA!$W$4:$W$2103,"",0,1),""))</f>
        <v>900749145</v>
      </c>
      <c r="F1725" s="52" t="str">
        <f t="array" ref="F1725">IF(B1725="","",IFERROR(XLOOKUP(E1725,PROVEEDORES!$A$2:$A$200,PROVEEDORES!$B$2:$B$200,"NO ENCONTRADO",0,1),""))</f>
        <v>MULTIPLES MECANIZADOS DE COLOMBIA S A S</v>
      </c>
      <c r="G1725" s="52" t="str">
        <f t="array" ref="G1725">IF(B1725="","",IFERROR(XLOOKUP(B1725,DATA!$B$4:$B$2103,DATA!$L$4:$L$2103,"",0,1),""))</f>
        <v>UND</v>
      </c>
      <c r="H1725" s="52">
        <f t="array" ref="H1725">IF(B1725="","",IFERROR(XLOOKUP(B1725,DATA!$B$4:$B$2103,DATA!$E$4:$E$2103,0,0,1),0))</f>
        <v>16</v>
      </c>
      <c r="I1725" s="53">
        <f t="array" ref="I1725">IF(B1725="","",IFERROR(XLOOKUP(B1725,DATA!$B$4:$B$2103,DATA!$F$4:$F$2103,0,0,1),0))</f>
        <v>7735</v>
      </c>
      <c r="J1725" s="53">
        <f t="shared" si="1"/>
        <v>123760</v>
      </c>
      <c r="K1725" s="52">
        <f t="array" ref="K1725">IF(B1725="","",IFERROR(XLOOKUP(B1725,DATA!$B$4:$B$2103,DATA!$N$4:$N$2103,0,0,1),0))</f>
        <v>244</v>
      </c>
      <c r="L1725" s="86">
        <f t="shared" si="2"/>
        <v>0.6684931507</v>
      </c>
      <c r="M1725" s="52">
        <f t="array" ref="M1725">IF(B1725="","",IFERROR(XLOOKUP(B1725,DATA!$B$4:$B$2103,DATA!$P$4:$P$2103,0,0,1),0))</f>
        <v>0</v>
      </c>
      <c r="N1725" s="52">
        <f t="shared" si="3"/>
        <v>2</v>
      </c>
      <c r="O1725" s="52">
        <f t="shared" si="4"/>
        <v>7</v>
      </c>
      <c r="P1725" s="52">
        <f t="shared" si="5"/>
        <v>24</v>
      </c>
      <c r="Q1725" s="52" t="str">
        <f t="shared" si="6"/>
        <v>OPTIMO</v>
      </c>
      <c r="R1725" s="52" t="str">
        <f t="shared" si="7"/>
        <v>NIVEL OPTIMO</v>
      </c>
      <c r="S1725" s="52">
        <f t="shared" si="8"/>
        <v>0</v>
      </c>
      <c r="T1725" s="53">
        <f t="shared" si="9"/>
        <v>0</v>
      </c>
      <c r="U1725" s="52" t="str">
        <f t="array" ref="U1725">IF(B1725="","",IFERROR(XLOOKUP(B1725,DATA!$B$4:$B$2103,DATA!$M$4:$M$2103,"",0,1),""))</f>
        <v>C</v>
      </c>
      <c r="V1725" s="52" t="str">
        <f t="array" ref="V1725">IF(B1725="","",IFERROR(XLOOKUP(B1725,DATA!$B$4:$B$2103,DATA!$X$4:$X$2103,"",0,1),""))</f>
        <v>A1</v>
      </c>
      <c r="W1725" s="52" t="str">
        <f t="array" ref="W1725">IF(B1725="","",IFERROR(XLOOKUP(B1725,DATA!$B$4:$B$2103,DATA!$H$4:$H$2103,"",0,1),""))</f>
        <v>CARROCERIA</v>
      </c>
      <c r="X1725" s="52" t="str">
        <f t="shared" si="10"/>
        <v>4-BAJA</v>
      </c>
      <c r="Y1725" s="87" t="str">
        <f t="shared" si="11"/>
        <v/>
      </c>
      <c r="Z1725" s="52" t="str">
        <f t="shared" si="12"/>
        <v/>
      </c>
    </row>
    <row r="1726" ht="15.75" customHeight="1">
      <c r="B1726" s="47">
        <f>IF(DATA!B1726="","",DATA!B1726)</f>
        <v>801702011</v>
      </c>
      <c r="C1726" s="47">
        <f t="array" ref="C1726">IF(B1726="","",IFERROR(XLOOKUP(B1726,DATA!$B$4:$B$2103,DATA!$D$4:$D$2103,"",0,1),""))</f>
        <v>98020564</v>
      </c>
      <c r="D1726" s="47" t="str">
        <f t="array" ref="D1726">IF(B1726="","",IFERROR(XLOOKUP(B1726,DATA!$B$4:$B$2103,DATA!$C$4:$C$2103,"",0,1),""))</f>
        <v>PERFIL DE ACABAMIENTO INTERNO</v>
      </c>
      <c r="E1726" s="47">
        <f t="array" ref="E1726">IF(B1726="","",IFERROR(XLOOKUP(B1726,DATA!$B$4:$B$2103,DATA!$W$4:$W$2103,"",0,1),""))</f>
        <v>830092963</v>
      </c>
      <c r="F1726" s="47" t="str">
        <f t="array" ref="F1726">IF(B1726="","",IFERROR(XLOOKUP(E1726,PROVEEDORES!$A$2:$A$200,PROVEEDORES!$B$2:$B$200,"NO ENCONTRADO",0,1),""))</f>
        <v>SUPERPOLO S.A.S</v>
      </c>
      <c r="G1726" s="47" t="str">
        <f t="array" ref="G1726">IF(B1726="","",IFERROR(XLOOKUP(B1726,DATA!$B$4:$B$2103,DATA!$L$4:$L$2103,"",0,1),""))</f>
        <v>M</v>
      </c>
      <c r="H1726" s="47">
        <f t="array" ref="H1726">IF(B1726="","",IFERROR(XLOOKUP(B1726,DATA!$B$4:$B$2103,DATA!$E$4:$E$2103,0,0,1),0))</f>
        <v>6</v>
      </c>
      <c r="I1726" s="48">
        <f t="array" ref="I1726">IF(B1726="","",IFERROR(XLOOKUP(B1726,DATA!$B$4:$B$2103,DATA!$F$4:$F$2103,0,0,1),0))</f>
        <v>2023</v>
      </c>
      <c r="J1726" s="48">
        <f t="shared" si="1"/>
        <v>12138</v>
      </c>
      <c r="K1726" s="47">
        <f t="array" ref="K1726">IF(B1726="","",IFERROR(XLOOKUP(B1726,DATA!$B$4:$B$2103,DATA!$N$4:$N$2103,0,0,1),0))</f>
        <v>49</v>
      </c>
      <c r="L1726" s="85">
        <f t="shared" si="2"/>
        <v>0.1342465753</v>
      </c>
      <c r="M1726" s="47">
        <f t="array" ref="M1726">IF(B1726="","",IFERROR(XLOOKUP(B1726,DATA!$B$4:$B$2103,DATA!$P$4:$P$2103,0,0,1),0))</f>
        <v>0</v>
      </c>
      <c r="N1726" s="47">
        <f t="shared" si="3"/>
        <v>0</v>
      </c>
      <c r="O1726" s="47">
        <f t="shared" si="4"/>
        <v>1</v>
      </c>
      <c r="P1726" s="47">
        <f t="shared" si="5"/>
        <v>45</v>
      </c>
      <c r="Q1726" s="47" t="str">
        <f t="shared" si="6"/>
        <v>OPTIMO</v>
      </c>
      <c r="R1726" s="47" t="str">
        <f t="shared" si="7"/>
        <v>NIVEL OPTIMO</v>
      </c>
      <c r="S1726" s="47">
        <f t="shared" si="8"/>
        <v>0</v>
      </c>
      <c r="T1726" s="48">
        <f t="shared" si="9"/>
        <v>0</v>
      </c>
      <c r="U1726" s="47" t="str">
        <f t="array" ref="U1726">IF(B1726="","",IFERROR(XLOOKUP(B1726,DATA!$B$4:$B$2103,DATA!$M$4:$M$2103,"",0,1),""))</f>
        <v>C</v>
      </c>
      <c r="V1726" s="47" t="str">
        <f t="array" ref="V1726">IF(B1726="","",IFERROR(XLOOKUP(B1726,DATA!$B$4:$B$2103,DATA!$X$4:$X$2103,"",0,1),""))</f>
        <v>SU01B0105</v>
      </c>
      <c r="W1726" s="47" t="str">
        <f t="array" ref="W1726">IF(B1726="","",IFERROR(XLOOKUP(B1726,DATA!$B$4:$B$2103,DATA!$H$4:$H$2103,"",0,1),""))</f>
        <v>CARROCERIA</v>
      </c>
      <c r="X1726" s="47" t="str">
        <f t="shared" si="10"/>
        <v>4-BAJA</v>
      </c>
      <c r="Y1726" s="65" t="str">
        <f t="shared" si="11"/>
        <v/>
      </c>
      <c r="Z1726" s="47" t="str">
        <f t="shared" si="12"/>
        <v/>
      </c>
    </row>
    <row r="1727" ht="15.75" customHeight="1">
      <c r="B1727" s="52">
        <f>IF(DATA!B1727="","",DATA!B1727)</f>
        <v>801702012</v>
      </c>
      <c r="C1727" s="52">
        <f t="array" ref="C1727">IF(B1727="","",IFERROR(XLOOKUP(B1727,DATA!$B$4:$B$2103,DATA!$D$4:$D$2103,"",0,1),""))</f>
        <v>98080324</v>
      </c>
      <c r="D1727" s="52" t="str">
        <f t="array" ref="D1727">IF(B1727="","",IFERROR(XLOOKUP(B1727,DATA!$B$4:$B$2103,DATA!$C$4:$C$2103,"",0,1),""))</f>
        <v>PERFIL DE ACABAMIENTO INTERNO GRIS</v>
      </c>
      <c r="E1727" s="52">
        <f t="array" ref="E1727">IF(B1727="","",IFERROR(XLOOKUP(B1727,DATA!$B$4:$B$2103,DATA!$W$4:$W$2103,"",0,1),""))</f>
        <v>830092963</v>
      </c>
      <c r="F1727" s="52" t="str">
        <f t="array" ref="F1727">IF(B1727="","",IFERROR(XLOOKUP(E1727,PROVEEDORES!$A$2:$A$200,PROVEEDORES!$B$2:$B$200,"NO ENCONTRADO",0,1),""))</f>
        <v>SUPERPOLO S.A.S</v>
      </c>
      <c r="G1727" s="52" t="str">
        <f t="array" ref="G1727">IF(B1727="","",IFERROR(XLOOKUP(B1727,DATA!$B$4:$B$2103,DATA!$L$4:$L$2103,"",0,1),""))</f>
        <v>M</v>
      </c>
      <c r="H1727" s="52">
        <f t="array" ref="H1727">IF(B1727="","",IFERROR(XLOOKUP(B1727,DATA!$B$4:$B$2103,DATA!$E$4:$E$2103,0,0,1),0))</f>
        <v>3</v>
      </c>
      <c r="I1727" s="53">
        <f t="array" ref="I1727">IF(B1727="","",IFERROR(XLOOKUP(B1727,DATA!$B$4:$B$2103,DATA!$F$4:$F$2103,0,0,1),0))</f>
        <v>2483.53</v>
      </c>
      <c r="J1727" s="53">
        <f t="shared" si="1"/>
        <v>7450.59</v>
      </c>
      <c r="K1727" s="52">
        <f t="array" ref="K1727">IF(B1727="","",IFERROR(XLOOKUP(B1727,DATA!$B$4:$B$2103,DATA!$N$4:$N$2103,0,0,1),0))</f>
        <v>82</v>
      </c>
      <c r="L1727" s="86">
        <f t="shared" si="2"/>
        <v>0.2246575342</v>
      </c>
      <c r="M1727" s="52">
        <f t="array" ref="M1727">IF(B1727="","",IFERROR(XLOOKUP(B1727,DATA!$B$4:$B$2103,DATA!$P$4:$P$2103,0,0,1),0))</f>
        <v>0</v>
      </c>
      <c r="N1727" s="52">
        <f t="shared" si="3"/>
        <v>1</v>
      </c>
      <c r="O1727" s="52">
        <f t="shared" si="4"/>
        <v>3</v>
      </c>
      <c r="P1727" s="52">
        <f t="shared" si="5"/>
        <v>13</v>
      </c>
      <c r="Q1727" s="52" t="str">
        <f t="shared" si="6"/>
        <v>REORDEN INMEDIATO</v>
      </c>
      <c r="R1727" s="52" t="str">
        <f t="shared" si="7"/>
        <v>GENERAR OC EN 24H</v>
      </c>
      <c r="S1727" s="52">
        <f t="shared" si="8"/>
        <v>0</v>
      </c>
      <c r="T1727" s="53">
        <f t="shared" si="9"/>
        <v>0</v>
      </c>
      <c r="U1727" s="52" t="str">
        <f t="array" ref="U1727">IF(B1727="","",IFERROR(XLOOKUP(B1727,DATA!$B$4:$B$2103,DATA!$M$4:$M$2103,"",0,1),""))</f>
        <v>A</v>
      </c>
      <c r="V1727" s="52" t="str">
        <f t="array" ref="V1727">IF(B1727="","",IFERROR(XLOOKUP(B1727,DATA!$B$4:$B$2103,DATA!$X$4:$X$2103,"",0,1),""))</f>
        <v>SU01B0105</v>
      </c>
      <c r="W1727" s="52" t="str">
        <f t="array" ref="W1727">IF(B1727="","",IFERROR(XLOOKUP(B1727,DATA!$B$4:$B$2103,DATA!$H$4:$H$2103,"",0,1),""))</f>
        <v>CARROCERIA</v>
      </c>
      <c r="X1727" s="52" t="str">
        <f t="shared" si="10"/>
        <v>2-ALTA</v>
      </c>
      <c r="Y1727" s="87" t="str">
        <f t="shared" si="11"/>
        <v/>
      </c>
      <c r="Z1727" s="52" t="str">
        <f t="shared" si="12"/>
        <v/>
      </c>
    </row>
    <row r="1728" ht="15.75" customHeight="1">
      <c r="B1728" s="47">
        <f>IF(DATA!B1728="","",DATA!B1728)</f>
        <v>801702013</v>
      </c>
      <c r="C1728" s="47">
        <f t="array" ref="C1728">IF(B1728="","",IFERROR(XLOOKUP(B1728,DATA!$B$4:$B$2103,DATA!$D$4:$D$2103,"",0,1),""))</f>
        <v>26045026</v>
      </c>
      <c r="D1728" s="47" t="str">
        <f t="array" ref="D1728">IF(B1728="","",IFERROR(XLOOKUP(B1728,DATA!$B$4:$B$2103,DATA!$C$4:$C$2103,"",0,1),""))</f>
        <v>CHAPA TIPO MONEDA</v>
      </c>
      <c r="E1728" s="47">
        <f t="array" ref="E1728">IF(B1728="","",IFERROR(XLOOKUP(B1728,DATA!$B$4:$B$2103,DATA!$W$4:$W$2103,"",0,1),""))</f>
        <v>830092963</v>
      </c>
      <c r="F1728" s="47" t="str">
        <f t="array" ref="F1728">IF(B1728="","",IFERROR(XLOOKUP(E1728,PROVEEDORES!$A$2:$A$200,PROVEEDORES!$B$2:$B$200,"NO ENCONTRADO",0,1),""))</f>
        <v>SUPERPOLO S.A.S</v>
      </c>
      <c r="G1728" s="47" t="str">
        <f t="array" ref="G1728">IF(B1728="","",IFERROR(XLOOKUP(B1728,DATA!$B$4:$B$2103,DATA!$L$4:$L$2103,"",0,1),""))</f>
        <v>UND</v>
      </c>
      <c r="H1728" s="47">
        <f t="array" ref="H1728">IF(B1728="","",IFERROR(XLOOKUP(B1728,DATA!$B$4:$B$2103,DATA!$E$4:$E$2103,0,0,1),0))</f>
        <v>2</v>
      </c>
      <c r="I1728" s="48">
        <f t="array" ref="I1728">IF(B1728="","",IFERROR(XLOOKUP(B1728,DATA!$B$4:$B$2103,DATA!$F$4:$F$2103,0,0,1),0))</f>
        <v>17311</v>
      </c>
      <c r="J1728" s="48">
        <f t="shared" si="1"/>
        <v>34622</v>
      </c>
      <c r="K1728" s="47">
        <f t="array" ref="K1728">IF(B1728="","",IFERROR(XLOOKUP(B1728,DATA!$B$4:$B$2103,DATA!$N$4:$N$2103,0,0,1),0))</f>
        <v>5</v>
      </c>
      <c r="L1728" s="85">
        <f t="shared" si="2"/>
        <v>0.01369863014</v>
      </c>
      <c r="M1728" s="47">
        <f t="array" ref="M1728">IF(B1728="","",IFERROR(XLOOKUP(B1728,DATA!$B$4:$B$2103,DATA!$P$4:$P$2103,0,0,1),0))</f>
        <v>0</v>
      </c>
      <c r="N1728" s="47">
        <f t="shared" si="3"/>
        <v>0</v>
      </c>
      <c r="O1728" s="47">
        <f t="shared" si="4"/>
        <v>0</v>
      </c>
      <c r="P1728" s="47">
        <f t="shared" si="5"/>
        <v>146</v>
      </c>
      <c r="Q1728" s="47" t="str">
        <f t="shared" si="6"/>
        <v>OPTIMO</v>
      </c>
      <c r="R1728" s="47" t="str">
        <f t="shared" si="7"/>
        <v>NIVEL OPTIMO</v>
      </c>
      <c r="S1728" s="47">
        <f t="shared" si="8"/>
        <v>0</v>
      </c>
      <c r="T1728" s="48">
        <f t="shared" si="9"/>
        <v>0</v>
      </c>
      <c r="U1728" s="47" t="str">
        <f t="array" ref="U1728">IF(B1728="","",IFERROR(XLOOKUP(B1728,DATA!$B$4:$B$2103,DATA!$M$4:$M$2103,"",0,1),""))</f>
        <v>A</v>
      </c>
      <c r="V1728" s="47" t="str">
        <f t="array" ref="V1728">IF(B1728="","",IFERROR(XLOOKUP(B1728,DATA!$B$4:$B$2103,DATA!$X$4:$X$2103,"",0,1),""))</f>
        <v>SU01B0108</v>
      </c>
      <c r="W1728" s="47" t="str">
        <f t="array" ref="W1728">IF(B1728="","",IFERROR(XLOOKUP(B1728,DATA!$B$4:$B$2103,DATA!$H$4:$H$2103,"",0,1),""))</f>
        <v>CARROCERIA</v>
      </c>
      <c r="X1728" s="47" t="str">
        <f t="shared" si="10"/>
        <v>2-ALTA</v>
      </c>
      <c r="Y1728" s="65" t="str">
        <f t="shared" si="11"/>
        <v/>
      </c>
      <c r="Z1728" s="47" t="str">
        <f t="shared" si="12"/>
        <v/>
      </c>
    </row>
    <row r="1729" ht="15.75" customHeight="1">
      <c r="B1729" s="52">
        <f>IF(DATA!B1729="","",DATA!B1729)</f>
        <v>801702014</v>
      </c>
      <c r="C1729" s="52">
        <f t="array" ref="C1729">IF(B1729="","",IFERROR(XLOOKUP(B1729,DATA!$B$4:$B$2103,DATA!$D$4:$D$2103,"",0,1),""))</f>
        <v>98080362</v>
      </c>
      <c r="D1729" s="52" t="str">
        <f t="array" ref="D1729">IF(B1729="","",IFERROR(XLOOKUP(B1729,DATA!$B$4:$B$2103,DATA!$C$4:$C$2103,"",0,1),""))</f>
        <v>BOCEL PVC CENTRAL ELECTRICA</v>
      </c>
      <c r="E1729" s="52">
        <f t="array" ref="E1729">IF(B1729="","",IFERROR(XLOOKUP(B1729,DATA!$B$4:$B$2103,DATA!$W$4:$W$2103,"",0,1),""))</f>
        <v>830092963</v>
      </c>
      <c r="F1729" s="52" t="str">
        <f t="array" ref="F1729">IF(B1729="","",IFERROR(XLOOKUP(E1729,PROVEEDORES!$A$2:$A$200,PROVEEDORES!$B$2:$B$200,"NO ENCONTRADO",0,1),""))</f>
        <v>SUPERPOLO S.A.S</v>
      </c>
      <c r="G1729" s="52" t="str">
        <f t="array" ref="G1729">IF(B1729="","",IFERROR(XLOOKUP(B1729,DATA!$B$4:$B$2103,DATA!$L$4:$L$2103,"",0,1),""))</f>
        <v>M</v>
      </c>
      <c r="H1729" s="52">
        <f t="array" ref="H1729">IF(B1729="","",IFERROR(XLOOKUP(B1729,DATA!$B$4:$B$2103,DATA!$E$4:$E$2103,0,0,1),0))</f>
        <v>13</v>
      </c>
      <c r="I1729" s="53">
        <f t="array" ref="I1729">IF(B1729="","",IFERROR(XLOOKUP(B1729,DATA!$B$4:$B$2103,DATA!$F$4:$F$2103,0,0,1),0))</f>
        <v>3733.466</v>
      </c>
      <c r="J1729" s="53">
        <f t="shared" si="1"/>
        <v>48535.058</v>
      </c>
      <c r="K1729" s="52">
        <f t="array" ref="K1729">IF(B1729="","",IFERROR(XLOOKUP(B1729,DATA!$B$4:$B$2103,DATA!$N$4:$N$2103,0,0,1),0))</f>
        <v>120</v>
      </c>
      <c r="L1729" s="86">
        <f t="shared" si="2"/>
        <v>0.3287671233</v>
      </c>
      <c r="M1729" s="52">
        <f t="array" ref="M1729">IF(B1729="","",IFERROR(XLOOKUP(B1729,DATA!$B$4:$B$2103,DATA!$P$4:$P$2103,0,0,1),0))</f>
        <v>0</v>
      </c>
      <c r="N1729" s="52">
        <f t="shared" si="3"/>
        <v>1</v>
      </c>
      <c r="O1729" s="52">
        <f t="shared" si="4"/>
        <v>3</v>
      </c>
      <c r="P1729" s="52">
        <f t="shared" si="5"/>
        <v>40</v>
      </c>
      <c r="Q1729" s="52" t="str">
        <f t="shared" si="6"/>
        <v>OPTIMO</v>
      </c>
      <c r="R1729" s="52" t="str">
        <f t="shared" si="7"/>
        <v>NIVEL OPTIMO</v>
      </c>
      <c r="S1729" s="52">
        <f t="shared" si="8"/>
        <v>0</v>
      </c>
      <c r="T1729" s="53">
        <f t="shared" si="9"/>
        <v>0</v>
      </c>
      <c r="U1729" s="52" t="str">
        <f t="array" ref="U1729">IF(B1729="","",IFERROR(XLOOKUP(B1729,DATA!$B$4:$B$2103,DATA!$M$4:$M$2103,"",0,1),""))</f>
        <v>B</v>
      </c>
      <c r="V1729" s="52" t="str">
        <f t="array" ref="V1729">IF(B1729="","",IFERROR(XLOOKUP(B1729,DATA!$B$4:$B$2103,DATA!$X$4:$X$2103,"",0,1),""))</f>
        <v>SU01B0105</v>
      </c>
      <c r="W1729" s="52" t="str">
        <f t="array" ref="W1729">IF(B1729="","",IFERROR(XLOOKUP(B1729,DATA!$B$4:$B$2103,DATA!$H$4:$H$2103,"",0,1),""))</f>
        <v>CARROCERIA</v>
      </c>
      <c r="X1729" s="52" t="str">
        <f t="shared" si="10"/>
        <v>3-MEDIA</v>
      </c>
      <c r="Y1729" s="87" t="str">
        <f t="shared" si="11"/>
        <v/>
      </c>
      <c r="Z1729" s="52" t="str">
        <f t="shared" si="12"/>
        <v/>
      </c>
    </row>
    <row r="1730" ht="15.75" customHeight="1">
      <c r="B1730" s="47">
        <f>IF(DATA!B1730="","",DATA!B1730)</f>
        <v>801702015</v>
      </c>
      <c r="C1730" s="47">
        <f t="array" ref="C1730">IF(B1730="","",IFERROR(XLOOKUP(B1730,DATA!$B$4:$B$2103,DATA!$D$4:$D$2103,"",0,1),""))</f>
        <v>11325994</v>
      </c>
      <c r="D1730" s="47" t="str">
        <f t="array" ref="D1730">IF(B1730="","",IFERROR(XLOOKUP(B1730,DATA!$B$4:$B$2103,DATA!$C$4:$C$2103,"",0,1),""))</f>
        <v>T DE MANGUERA LIMPIABRISAS</v>
      </c>
      <c r="E1730" s="47">
        <f t="array" ref="E1730">IF(B1730="","",IFERROR(XLOOKUP(B1730,DATA!$B$4:$B$2103,DATA!$W$4:$W$2103,"",0,1),""))</f>
        <v>830092963</v>
      </c>
      <c r="F1730" s="47" t="str">
        <f t="array" ref="F1730">IF(B1730="","",IFERROR(XLOOKUP(E1730,PROVEEDORES!$A$2:$A$200,PROVEEDORES!$B$2:$B$200,"NO ENCONTRADO",0,1),""))</f>
        <v>SUPERPOLO S.A.S</v>
      </c>
      <c r="G1730" s="47" t="str">
        <f t="array" ref="G1730">IF(B1730="","",IFERROR(XLOOKUP(B1730,DATA!$B$4:$B$2103,DATA!$L$4:$L$2103,"",0,1),""))</f>
        <v>UND</v>
      </c>
      <c r="H1730" s="47">
        <f t="array" ref="H1730">IF(B1730="","",IFERROR(XLOOKUP(B1730,DATA!$B$4:$B$2103,DATA!$E$4:$E$2103,0,0,1),0))</f>
        <v>30</v>
      </c>
      <c r="I1730" s="48">
        <f t="array" ref="I1730">IF(B1730="","",IFERROR(XLOOKUP(B1730,DATA!$B$4:$B$2103,DATA!$F$4:$F$2103,0,0,1),0))</f>
        <v>3199.91</v>
      </c>
      <c r="J1730" s="48">
        <f t="shared" si="1"/>
        <v>95997.3</v>
      </c>
      <c r="K1730" s="47">
        <f t="array" ref="K1730">IF(B1730="","",IFERROR(XLOOKUP(B1730,DATA!$B$4:$B$2103,DATA!$N$4:$N$2103,0,0,1),0))</f>
        <v>20</v>
      </c>
      <c r="L1730" s="85">
        <f t="shared" si="2"/>
        <v>0.05479452055</v>
      </c>
      <c r="M1730" s="47">
        <f t="array" ref="M1730">IF(B1730="","",IFERROR(XLOOKUP(B1730,DATA!$B$4:$B$2103,DATA!$P$4:$P$2103,0,0,1),0))</f>
        <v>0</v>
      </c>
      <c r="N1730" s="47">
        <f t="shared" si="3"/>
        <v>0</v>
      </c>
      <c r="O1730" s="47">
        <f t="shared" si="4"/>
        <v>0</v>
      </c>
      <c r="P1730" s="47">
        <f t="shared" si="5"/>
        <v>548</v>
      </c>
      <c r="Q1730" s="47" t="str">
        <f t="shared" si="6"/>
        <v>EXCESO</v>
      </c>
      <c r="R1730" s="47" t="str">
        <f t="shared" si="7"/>
        <v>EVALUAR REDUCCION</v>
      </c>
      <c r="S1730" s="47">
        <f t="shared" si="8"/>
        <v>0</v>
      </c>
      <c r="T1730" s="48">
        <f t="shared" si="9"/>
        <v>0</v>
      </c>
      <c r="U1730" s="47" t="str">
        <f t="array" ref="U1730">IF(B1730="","",IFERROR(XLOOKUP(B1730,DATA!$B$4:$B$2103,DATA!$M$4:$M$2103,"",0,1),""))</f>
        <v>A</v>
      </c>
      <c r="V1730" s="47" t="str">
        <f t="array" ref="V1730">IF(B1730="","",IFERROR(XLOOKUP(B1730,DATA!$B$4:$B$2103,DATA!$X$4:$X$2103,"",0,1),""))</f>
        <v>SU01B0108</v>
      </c>
      <c r="W1730" s="47" t="str">
        <f t="array" ref="W1730">IF(B1730="","",IFERROR(XLOOKUP(B1730,DATA!$B$4:$B$2103,DATA!$H$4:$H$2103,"",0,1),""))</f>
        <v>CARROCERIA</v>
      </c>
      <c r="X1730" s="47" t="str">
        <f t="shared" si="10"/>
        <v>2-ALTA</v>
      </c>
      <c r="Y1730" s="65" t="str">
        <f t="shared" si="11"/>
        <v/>
      </c>
      <c r="Z1730" s="47" t="str">
        <f t="shared" si="12"/>
        <v/>
      </c>
    </row>
    <row r="1731" ht="15.75" customHeight="1">
      <c r="B1731" s="52">
        <f>IF(DATA!B1731="","",DATA!B1731)</f>
        <v>801702016</v>
      </c>
      <c r="C1731" s="52" t="str">
        <f t="array" ref="C1731">IF(B1731="","",IFERROR(XLOOKUP(B1731,DATA!$B$4:$B$2103,DATA!$D$4:$D$2103,"",0,1),""))</f>
        <v>CTP0469</v>
      </c>
      <c r="D1731" s="52" t="str">
        <f t="array" ref="D1731">IF(B1731="","",IFERROR(XLOOKUP(B1731,DATA!$B$4:$B$2103,DATA!$C$4:$C$2103,"",0,1),""))</f>
        <v>CINTURON DE SEGURIDAD 2 PUNTOS</v>
      </c>
      <c r="E1731" s="52">
        <f t="array" ref="E1731">IF(B1731="","",IFERROR(XLOOKUP(B1731,DATA!$B$4:$B$2103,DATA!$W$4:$W$2103,"",0,1),""))</f>
        <v>900603232</v>
      </c>
      <c r="F1731" s="52" t="str">
        <f t="array" ref="F1731">IF(B1731="","",IFERROR(XLOOKUP(E1731,PROVEEDORES!$A$2:$A$200,PROVEEDORES!$B$2:$B$200,"NO ENCONTRADO",0,1),""))</f>
        <v>COMERCIALIZADORA DE AUTOPARTES E INDUSTRIAL UNIVERSAL SAS</v>
      </c>
      <c r="G1731" s="52" t="str">
        <f t="array" ref="G1731">IF(B1731="","",IFERROR(XLOOKUP(B1731,DATA!$B$4:$B$2103,DATA!$L$4:$L$2103,"",0,1),""))</f>
        <v>UND</v>
      </c>
      <c r="H1731" s="52">
        <f t="array" ref="H1731">IF(B1731="","",IFERROR(XLOOKUP(B1731,DATA!$B$4:$B$2103,DATA!$E$4:$E$2103,0,0,1),0))</f>
        <v>11</v>
      </c>
      <c r="I1731" s="53">
        <f t="array" ref="I1731">IF(B1731="","",IFERROR(XLOOKUP(B1731,DATA!$B$4:$B$2103,DATA!$F$4:$F$2103,0,0,1),0))</f>
        <v>23562</v>
      </c>
      <c r="J1731" s="53">
        <f t="shared" si="1"/>
        <v>259182</v>
      </c>
      <c r="K1731" s="52">
        <f t="array" ref="K1731">IF(B1731="","",IFERROR(XLOOKUP(B1731,DATA!$B$4:$B$2103,DATA!$N$4:$N$2103,0,0,1),0))</f>
        <v>1310</v>
      </c>
      <c r="L1731" s="86">
        <f t="shared" si="2"/>
        <v>3.589041096</v>
      </c>
      <c r="M1731" s="52">
        <f t="array" ref="M1731">IF(B1731="","",IFERROR(XLOOKUP(B1731,DATA!$B$4:$B$2103,DATA!$P$4:$P$2103,0,0,1),0))</f>
        <v>0</v>
      </c>
      <c r="N1731" s="52">
        <f t="shared" si="3"/>
        <v>13</v>
      </c>
      <c r="O1731" s="52">
        <f t="shared" si="4"/>
        <v>38</v>
      </c>
      <c r="P1731" s="52">
        <f t="shared" si="5"/>
        <v>3</v>
      </c>
      <c r="Q1731" s="52" t="str">
        <f t="shared" si="6"/>
        <v>REORDEN INMEDIATO</v>
      </c>
      <c r="R1731" s="52" t="str">
        <f t="shared" si="7"/>
        <v>GENERAR OC EN 24H</v>
      </c>
      <c r="S1731" s="52">
        <f t="shared" si="8"/>
        <v>27</v>
      </c>
      <c r="T1731" s="53">
        <f t="shared" si="9"/>
        <v>636174</v>
      </c>
      <c r="U1731" s="52" t="str">
        <f t="array" ref="U1731">IF(B1731="","",IFERROR(XLOOKUP(B1731,DATA!$B$4:$B$2103,DATA!$M$4:$M$2103,"",0,1),""))</f>
        <v>A</v>
      </c>
      <c r="V1731" s="52" t="str">
        <f t="array" ref="V1731">IF(B1731="","",IFERROR(XLOOKUP(B1731,DATA!$B$4:$B$2103,DATA!$X$4:$X$2103,"",0,1),""))</f>
        <v>SU01D0101</v>
      </c>
      <c r="W1731" s="52" t="str">
        <f t="array" ref="W1731">IF(B1731="","",IFERROR(XLOOKUP(B1731,DATA!$B$4:$B$2103,DATA!$H$4:$H$2103,"",0,1),""))</f>
        <v>CARROCERIA</v>
      </c>
      <c r="X1731" s="52" t="str">
        <f t="shared" si="10"/>
        <v>2-ALTA</v>
      </c>
      <c r="Y1731" s="87" t="str">
        <f t="shared" si="11"/>
        <v/>
      </c>
      <c r="Z1731" s="52" t="str">
        <f t="shared" si="12"/>
        <v/>
      </c>
    </row>
    <row r="1732" ht="15.75" customHeight="1">
      <c r="B1732" s="47">
        <f>IF(DATA!B1732="","",DATA!B1732)</f>
        <v>801702017</v>
      </c>
      <c r="C1732" s="47">
        <f t="array" ref="C1732">IF(B1732="","",IFERROR(XLOOKUP(B1732,DATA!$B$4:$B$2103,DATA!$D$4:$D$2103,"",0,1),""))</f>
        <v>10704111</v>
      </c>
      <c r="D1732" s="47" t="str">
        <f t="array" ref="D1732">IF(B1732="","",IFERROR(XLOOKUP(B1732,DATA!$B$4:$B$2103,DATA!$C$4:$C$2103,"",0,1),""))</f>
        <v>PERFIL DE PVC</v>
      </c>
      <c r="E1732" s="47">
        <f t="array" ref="E1732">IF(B1732="","",IFERROR(XLOOKUP(B1732,DATA!$B$4:$B$2103,DATA!$W$4:$W$2103,"",0,1),""))</f>
        <v>830092963</v>
      </c>
      <c r="F1732" s="47" t="str">
        <f t="array" ref="F1732">IF(B1732="","",IFERROR(XLOOKUP(E1732,PROVEEDORES!$A$2:$A$200,PROVEEDORES!$B$2:$B$200,"NO ENCONTRADO",0,1),""))</f>
        <v>SUPERPOLO S.A.S</v>
      </c>
      <c r="G1732" s="47" t="str">
        <f t="array" ref="G1732">IF(B1732="","",IFERROR(XLOOKUP(B1732,DATA!$B$4:$B$2103,DATA!$L$4:$L$2103,"",0,1),""))</f>
        <v>M</v>
      </c>
      <c r="H1732" s="47">
        <f t="array" ref="H1732">IF(B1732="","",IFERROR(XLOOKUP(B1732,DATA!$B$4:$B$2103,DATA!$E$4:$E$2103,0,0,1),0))</f>
        <v>6</v>
      </c>
      <c r="I1732" s="48">
        <f t="array" ref="I1732">IF(B1732="","",IFERROR(XLOOKUP(B1732,DATA!$B$4:$B$2103,DATA!$F$4:$F$2103,0,0,1),0))</f>
        <v>2800.07</v>
      </c>
      <c r="J1732" s="48">
        <f t="shared" si="1"/>
        <v>16800.42</v>
      </c>
      <c r="K1732" s="47">
        <f t="array" ref="K1732">IF(B1732="","",IFERROR(XLOOKUP(B1732,DATA!$B$4:$B$2103,DATA!$N$4:$N$2103,0,0,1),0))</f>
        <v>12</v>
      </c>
      <c r="L1732" s="85">
        <f t="shared" si="2"/>
        <v>0.03287671233</v>
      </c>
      <c r="M1732" s="47">
        <f t="array" ref="M1732">IF(B1732="","",IFERROR(XLOOKUP(B1732,DATA!$B$4:$B$2103,DATA!$P$4:$P$2103,0,0,1),0))</f>
        <v>0</v>
      </c>
      <c r="N1732" s="47">
        <f t="shared" si="3"/>
        <v>0</v>
      </c>
      <c r="O1732" s="47">
        <f t="shared" si="4"/>
        <v>0</v>
      </c>
      <c r="P1732" s="47">
        <f t="shared" si="5"/>
        <v>183</v>
      </c>
      <c r="Q1732" s="47" t="str">
        <f t="shared" si="6"/>
        <v>EXCESO</v>
      </c>
      <c r="R1732" s="47" t="str">
        <f t="shared" si="7"/>
        <v>EVALUAR REDUCCION</v>
      </c>
      <c r="S1732" s="47">
        <f t="shared" si="8"/>
        <v>0</v>
      </c>
      <c r="T1732" s="48">
        <f t="shared" si="9"/>
        <v>0</v>
      </c>
      <c r="U1732" s="47" t="str">
        <f t="array" ref="U1732">IF(B1732="","",IFERROR(XLOOKUP(B1732,DATA!$B$4:$B$2103,DATA!$M$4:$M$2103,"",0,1),""))</f>
        <v>B</v>
      </c>
      <c r="V1732" s="47" t="str">
        <f t="array" ref="V1732">IF(B1732="","",IFERROR(XLOOKUP(B1732,DATA!$B$4:$B$2103,DATA!$X$4:$X$2103,"",0,1),""))</f>
        <v>SU01B0105</v>
      </c>
      <c r="W1732" s="47" t="str">
        <f t="array" ref="W1732">IF(B1732="","",IFERROR(XLOOKUP(B1732,DATA!$B$4:$B$2103,DATA!$H$4:$H$2103,"",0,1),""))</f>
        <v>CARROCERIA</v>
      </c>
      <c r="X1732" s="47" t="str">
        <f t="shared" si="10"/>
        <v>3-MEDIA</v>
      </c>
      <c r="Y1732" s="65" t="str">
        <f t="shared" si="11"/>
        <v/>
      </c>
      <c r="Z1732" s="47" t="str">
        <f t="shared" si="12"/>
        <v/>
      </c>
    </row>
    <row r="1733" ht="15.75" customHeight="1">
      <c r="B1733" s="52">
        <f>IF(DATA!B1733="","",DATA!B1733)</f>
        <v>801702018</v>
      </c>
      <c r="C1733" s="52">
        <f t="array" ref="C1733">IF(B1733="","",IFERROR(XLOOKUP(B1733,DATA!$B$4:$B$2103,DATA!$D$4:$D$2103,"",0,1),""))</f>
        <v>11335242</v>
      </c>
      <c r="D1733" s="52" t="str">
        <f t="array" ref="D1733">IF(B1733="","",IFERROR(XLOOKUP(B1733,DATA!$B$4:$B$2103,DATA!$C$4:$C$2103,"",0,1),""))</f>
        <v>ACABADO MECANISMO PUERTA DE EMERGENCIA</v>
      </c>
      <c r="E1733" s="52">
        <f t="array" ref="E1733">IF(B1733="","",IFERROR(XLOOKUP(B1733,DATA!$B$4:$B$2103,DATA!$W$4:$W$2103,"",0,1),""))</f>
        <v>830092963</v>
      </c>
      <c r="F1733" s="52" t="str">
        <f t="array" ref="F1733">IF(B1733="","",IFERROR(XLOOKUP(E1733,PROVEEDORES!$A$2:$A$200,PROVEEDORES!$B$2:$B$200,"NO ENCONTRADO",0,1),""))</f>
        <v>SUPERPOLO S.A.S</v>
      </c>
      <c r="G1733" s="52" t="str">
        <f t="array" ref="G1733">IF(B1733="","",IFERROR(XLOOKUP(B1733,DATA!$B$4:$B$2103,DATA!$L$4:$L$2103,"",0,1),""))</f>
        <v>UND</v>
      </c>
      <c r="H1733" s="52">
        <f t="array" ref="H1733">IF(B1733="","",IFERROR(XLOOKUP(B1733,DATA!$B$4:$B$2103,DATA!$E$4:$E$2103,0,0,1),0))</f>
        <v>1</v>
      </c>
      <c r="I1733" s="53">
        <f t="array" ref="I1733">IF(B1733="","",IFERROR(XLOOKUP(B1733,DATA!$B$4:$B$2103,DATA!$F$4:$F$2103,0,0,1),0))</f>
        <v>83488.02</v>
      </c>
      <c r="J1733" s="53">
        <f t="shared" si="1"/>
        <v>83488.02</v>
      </c>
      <c r="K1733" s="52">
        <f t="array" ref="K1733">IF(B1733="","",IFERROR(XLOOKUP(B1733,DATA!$B$4:$B$2103,DATA!$N$4:$N$2103,0,0,1),0))</f>
        <v>15</v>
      </c>
      <c r="L1733" s="86">
        <f t="shared" si="2"/>
        <v>0.04109589041</v>
      </c>
      <c r="M1733" s="52">
        <f t="array" ref="M1733">IF(B1733="","",IFERROR(XLOOKUP(B1733,DATA!$B$4:$B$2103,DATA!$P$4:$P$2103,0,0,1),0))</f>
        <v>0</v>
      </c>
      <c r="N1733" s="52">
        <f t="shared" si="3"/>
        <v>0</v>
      </c>
      <c r="O1733" s="52">
        <f t="shared" si="4"/>
        <v>0</v>
      </c>
      <c r="P1733" s="52">
        <f t="shared" si="5"/>
        <v>24</v>
      </c>
      <c r="Q1733" s="52" t="str">
        <f t="shared" si="6"/>
        <v>OPTIMO</v>
      </c>
      <c r="R1733" s="52" t="str">
        <f t="shared" si="7"/>
        <v>NIVEL OPTIMO</v>
      </c>
      <c r="S1733" s="52">
        <f t="shared" si="8"/>
        <v>0</v>
      </c>
      <c r="T1733" s="53">
        <f t="shared" si="9"/>
        <v>0</v>
      </c>
      <c r="U1733" s="52" t="str">
        <f t="array" ref="U1733">IF(B1733="","",IFERROR(XLOOKUP(B1733,DATA!$B$4:$B$2103,DATA!$M$4:$M$2103,"",0,1),""))</f>
        <v>B</v>
      </c>
      <c r="V1733" s="52" t="str">
        <f t="array" ref="V1733">IF(B1733="","",IFERROR(XLOOKUP(B1733,DATA!$B$4:$B$2103,DATA!$X$4:$X$2103,"",0,1),""))</f>
        <v>SU01B0111</v>
      </c>
      <c r="W1733" s="52" t="str">
        <f t="array" ref="W1733">IF(B1733="","",IFERROR(XLOOKUP(B1733,DATA!$B$4:$B$2103,DATA!$H$4:$H$2103,"",0,1),""))</f>
        <v>CARROCERIA</v>
      </c>
      <c r="X1733" s="52" t="str">
        <f t="shared" si="10"/>
        <v>3-MEDIA</v>
      </c>
      <c r="Y1733" s="87" t="str">
        <f t="shared" si="11"/>
        <v/>
      </c>
      <c r="Z1733" s="52" t="str">
        <f t="shared" si="12"/>
        <v/>
      </c>
    </row>
    <row r="1734" ht="15.75" customHeight="1">
      <c r="B1734" s="47">
        <f>IF(DATA!B1734="","",DATA!B1734)</f>
        <v>801702019</v>
      </c>
      <c r="C1734" s="47">
        <f t="array" ref="C1734">IF(B1734="","",IFERROR(XLOOKUP(B1734,DATA!$B$4:$B$2103,DATA!$D$4:$D$2103,"",0,1),""))</f>
        <v>11803143</v>
      </c>
      <c r="D1734" s="47" t="str">
        <f t="array" ref="D1734">IF(B1734="","",IFERROR(XLOOKUP(B1734,DATA!$B$4:$B$2103,DATA!$C$4:$C$2103,"",0,1),""))</f>
        <v>CUBIERTA DE EMERGENCIA EXTERIOR</v>
      </c>
      <c r="E1734" s="47">
        <f t="array" ref="E1734">IF(B1734="","",IFERROR(XLOOKUP(B1734,DATA!$B$4:$B$2103,DATA!$W$4:$W$2103,"",0,1),""))</f>
        <v>830092963</v>
      </c>
      <c r="F1734" s="47" t="str">
        <f t="array" ref="F1734">IF(B1734="","",IFERROR(XLOOKUP(E1734,PROVEEDORES!$A$2:$A$200,PROVEEDORES!$B$2:$B$200,"NO ENCONTRADO",0,1),""))</f>
        <v>SUPERPOLO S.A.S</v>
      </c>
      <c r="G1734" s="47" t="str">
        <f t="array" ref="G1734">IF(B1734="","",IFERROR(XLOOKUP(B1734,DATA!$B$4:$B$2103,DATA!$L$4:$L$2103,"",0,1),""))</f>
        <v>UND</v>
      </c>
      <c r="H1734" s="47">
        <f t="array" ref="H1734">IF(B1734="","",IFERROR(XLOOKUP(B1734,DATA!$B$4:$B$2103,DATA!$E$4:$E$2103,0,0,1),0))</f>
        <v>9</v>
      </c>
      <c r="I1734" s="48">
        <f t="array" ref="I1734">IF(B1734="","",IFERROR(XLOOKUP(B1734,DATA!$B$4:$B$2103,DATA!$F$4:$F$2103,0,0,1),0))</f>
        <v>11600.12</v>
      </c>
      <c r="J1734" s="48">
        <f t="shared" si="1"/>
        <v>104401.08</v>
      </c>
      <c r="K1734" s="47">
        <f t="array" ref="K1734">IF(B1734="","",IFERROR(XLOOKUP(B1734,DATA!$B$4:$B$2103,DATA!$N$4:$N$2103,0,0,1),0))</f>
        <v>21</v>
      </c>
      <c r="L1734" s="85">
        <f t="shared" si="2"/>
        <v>0.05753424658</v>
      </c>
      <c r="M1734" s="47">
        <f t="array" ref="M1734">IF(B1734="","",IFERROR(XLOOKUP(B1734,DATA!$B$4:$B$2103,DATA!$P$4:$P$2103,0,0,1),0))</f>
        <v>0</v>
      </c>
      <c r="N1734" s="47">
        <f t="shared" si="3"/>
        <v>0</v>
      </c>
      <c r="O1734" s="47">
        <f t="shared" si="4"/>
        <v>0</v>
      </c>
      <c r="P1734" s="47">
        <f t="shared" si="5"/>
        <v>156</v>
      </c>
      <c r="Q1734" s="47" t="str">
        <f t="shared" si="6"/>
        <v>EXCESO</v>
      </c>
      <c r="R1734" s="47" t="str">
        <f t="shared" si="7"/>
        <v>EVALUAR REDUCCION</v>
      </c>
      <c r="S1734" s="47">
        <f t="shared" si="8"/>
        <v>0</v>
      </c>
      <c r="T1734" s="48">
        <f t="shared" si="9"/>
        <v>0</v>
      </c>
      <c r="U1734" s="47" t="str">
        <f t="array" ref="U1734">IF(B1734="","",IFERROR(XLOOKUP(B1734,DATA!$B$4:$B$2103,DATA!$M$4:$M$2103,"",0,1),""))</f>
        <v>B</v>
      </c>
      <c r="V1734" s="47" t="str">
        <f t="array" ref="V1734">IF(B1734="","",IFERROR(XLOOKUP(B1734,DATA!$B$4:$B$2103,DATA!$X$4:$X$2103,"",0,1),""))</f>
        <v>SU01B0107</v>
      </c>
      <c r="W1734" s="47" t="str">
        <f t="array" ref="W1734">IF(B1734="","",IFERROR(XLOOKUP(B1734,DATA!$B$4:$B$2103,DATA!$H$4:$H$2103,"",0,1),""))</f>
        <v>CARROCERIA</v>
      </c>
      <c r="X1734" s="47" t="str">
        <f t="shared" si="10"/>
        <v>3-MEDIA</v>
      </c>
      <c r="Y1734" s="65" t="str">
        <f t="shared" si="11"/>
        <v/>
      </c>
      <c r="Z1734" s="47" t="str">
        <f t="shared" si="12"/>
        <v/>
      </c>
    </row>
    <row r="1735" ht="15.75" customHeight="1">
      <c r="B1735" s="52">
        <f>IF(DATA!B1735="","",DATA!B1735)</f>
        <v>801702020</v>
      </c>
      <c r="C1735" s="52" t="str">
        <f t="array" ref="C1735">IF(B1735="","",IFERROR(XLOOKUP(B1735,DATA!$B$4:$B$2103,DATA!$D$4:$D$2103,"",0,1),""))</f>
        <v>CA4</v>
      </c>
      <c r="D1735" s="52" t="str">
        <f t="array" ref="D1735">IF(B1735="","",IFERROR(XLOOKUP(B1735,DATA!$B$4:$B$2103,DATA!$C$4:$C$2103,"",0,1),""))</f>
        <v>CADENA PLASTICA AMARILLA 5/16 ESLABON ABIERTO</v>
      </c>
      <c r="E1735" s="52">
        <f t="array" ref="E1735">IF(B1735="","",IFERROR(XLOOKUP(B1735,DATA!$B$4:$B$2103,DATA!$W$4:$W$2103,"",0,1),""))</f>
        <v>900026627</v>
      </c>
      <c r="F1735" s="52" t="str">
        <f t="array" ref="F1735">IF(B1735="","",IFERROR(XLOOKUP(E1735,PROVEEDORES!$A$2:$A$200,PROVEEDORES!$B$2:$B$200,"NO ENCONTRADO",0,1),""))</f>
        <v>FERREIMPORTACIONES GLOBAL S.A.S</v>
      </c>
      <c r="G1735" s="52" t="str">
        <f t="array" ref="G1735">IF(B1735="","",IFERROR(XLOOKUP(B1735,DATA!$B$4:$B$2103,DATA!$L$4:$L$2103,"",0,1),""))</f>
        <v>M</v>
      </c>
      <c r="H1735" s="52">
        <f t="array" ref="H1735">IF(B1735="","",IFERROR(XLOOKUP(B1735,DATA!$B$4:$B$2103,DATA!$E$4:$E$2103,0,0,1),0))</f>
        <v>0</v>
      </c>
      <c r="I1735" s="53">
        <f t="array" ref="I1735">IF(B1735="","",IFERROR(XLOOKUP(B1735,DATA!$B$4:$B$2103,DATA!$F$4:$F$2103,0,0,1),0))</f>
        <v>3332</v>
      </c>
      <c r="J1735" s="53">
        <f t="shared" si="1"/>
        <v>0</v>
      </c>
      <c r="K1735" s="52">
        <f t="array" ref="K1735">IF(B1735="","",IFERROR(XLOOKUP(B1735,DATA!$B$4:$B$2103,DATA!$N$4:$N$2103,0,0,1),0))</f>
        <v>20</v>
      </c>
      <c r="L1735" s="86">
        <f t="shared" si="2"/>
        <v>0.05479452055</v>
      </c>
      <c r="M1735" s="52">
        <f t="array" ref="M1735">IF(B1735="","",IFERROR(XLOOKUP(B1735,DATA!$B$4:$B$2103,DATA!$P$4:$P$2103,0,0,1),0))</f>
        <v>0</v>
      </c>
      <c r="N1735" s="52">
        <f t="shared" si="3"/>
        <v>0</v>
      </c>
      <c r="O1735" s="52">
        <f t="shared" si="4"/>
        <v>0</v>
      </c>
      <c r="P1735" s="52">
        <f t="shared" si="5"/>
        <v>0</v>
      </c>
      <c r="Q1735" s="52" t="str">
        <f t="shared" si="6"/>
        <v>CRITICO</v>
      </c>
      <c r="R1735" s="52" t="str">
        <f t="shared" si="7"/>
        <v>PEDIR INMEDIATAMENTE</v>
      </c>
      <c r="S1735" s="52">
        <f t="shared" si="8"/>
        <v>0</v>
      </c>
      <c r="T1735" s="53">
        <f t="shared" si="9"/>
        <v>0</v>
      </c>
      <c r="U1735" s="52" t="str">
        <f t="array" ref="U1735">IF(B1735="","",IFERROR(XLOOKUP(B1735,DATA!$B$4:$B$2103,DATA!$M$4:$M$2103,"",0,1),""))</f>
        <v>B</v>
      </c>
      <c r="V1735" s="52" t="str">
        <f t="array" ref="V1735">IF(B1735="","",IFERROR(XLOOKUP(B1735,DATA!$B$4:$B$2103,DATA!$X$4:$X$2103,"",0,1),""))</f>
        <v>SU01E0203</v>
      </c>
      <c r="W1735" s="52" t="str">
        <f t="array" ref="W1735">IF(B1735="","",IFERROR(XLOOKUP(B1735,DATA!$B$4:$B$2103,DATA!$H$4:$H$2103,"",0,1),""))</f>
        <v>CARROCERIA</v>
      </c>
      <c r="X1735" s="52" t="str">
        <f t="shared" si="10"/>
        <v>3-MEDIA</v>
      </c>
      <c r="Y1735" s="87">
        <f t="shared" si="11"/>
        <v>20.01735</v>
      </c>
      <c r="Z1735" s="52">
        <f t="shared" si="12"/>
        <v>801702020</v>
      </c>
    </row>
    <row r="1736" ht="15.75" customHeight="1">
      <c r="B1736" s="47">
        <f>IF(DATA!B1736="","",DATA!B1736)</f>
        <v>801702021</v>
      </c>
      <c r="C1736" s="47">
        <f t="array" ref="C1736">IF(B1736="","",IFERROR(XLOOKUP(B1736,DATA!$B$4:$B$2103,DATA!$D$4:$D$2103,"",0,1),""))</f>
        <v>10784177</v>
      </c>
      <c r="D1736" s="47" t="str">
        <f t="array" ref="D1736">IF(B1736="","",IFERROR(XLOOKUP(B1736,DATA!$B$4:$B$2103,DATA!$C$4:$C$2103,"",0,1),""))</f>
        <v>AGAMIX</v>
      </c>
      <c r="E1736" s="47">
        <f t="array" ref="E1736">IF(B1736="","",IFERROR(XLOOKUP(B1736,DATA!$B$4:$B$2103,DATA!$W$4:$W$2103,"",0,1),""))</f>
        <v>901319175</v>
      </c>
      <c r="F1736" s="47" t="str">
        <f t="array" ref="F1736">IF(B1736="","",IFERROR(XLOOKUP(E1736,PROVEEDORES!$A$2:$A$200,PROVEEDORES!$B$2:$B$200,"NO ENCONTRADO",0,1),""))</f>
        <v>SMIDT SUMINISTRO MANTENIMIENTO INDUSTRIAL DE TRANSPORTE SAS</v>
      </c>
      <c r="G1736" s="47" t="str">
        <f t="array" ref="G1736">IF(B1736="","",IFERROR(XLOOKUP(B1736,DATA!$B$4:$B$2103,DATA!$L$4:$L$2103,"",0,1),""))</f>
        <v>L</v>
      </c>
      <c r="H1736" s="47">
        <f t="array" ref="H1736">IF(B1736="","",IFERROR(XLOOKUP(B1736,DATA!$B$4:$B$2103,DATA!$E$4:$E$2103,0,0,1),0))</f>
        <v>0</v>
      </c>
      <c r="I1736" s="48">
        <f t="array" ref="I1736">IF(B1736="","",IFERROR(XLOOKUP(B1736,DATA!$B$4:$B$2103,DATA!$F$4:$F$2103,0,0,1),0))</f>
        <v>12.8996</v>
      </c>
      <c r="J1736" s="48">
        <f t="shared" si="1"/>
        <v>0</v>
      </c>
      <c r="K1736" s="47">
        <f t="array" ref="K1736">IF(B1736="","",IFERROR(XLOOKUP(B1736,DATA!$B$4:$B$2103,DATA!$N$4:$N$2103,0,0,1),0))</f>
        <v>87200</v>
      </c>
      <c r="L1736" s="85">
        <f t="shared" si="2"/>
        <v>238.9041096</v>
      </c>
      <c r="M1736" s="47">
        <f t="array" ref="M1736">IF(B1736="","",IFERROR(XLOOKUP(B1736,DATA!$B$4:$B$2103,DATA!$P$4:$P$2103,0,0,1),0))</f>
        <v>0</v>
      </c>
      <c r="N1736" s="47">
        <f t="shared" si="3"/>
        <v>836</v>
      </c>
      <c r="O1736" s="47">
        <f t="shared" si="4"/>
        <v>2508</v>
      </c>
      <c r="P1736" s="47">
        <f t="shared" si="5"/>
        <v>0</v>
      </c>
      <c r="Q1736" s="47" t="str">
        <f t="shared" si="6"/>
        <v>CRITICO</v>
      </c>
      <c r="R1736" s="47" t="str">
        <f t="shared" si="7"/>
        <v>PEDIR INMEDIATAMENTE</v>
      </c>
      <c r="S1736" s="47">
        <f t="shared" si="8"/>
        <v>2508</v>
      </c>
      <c r="T1736" s="48">
        <f t="shared" si="9"/>
        <v>32352.1968</v>
      </c>
      <c r="U1736" s="47" t="str">
        <f t="array" ref="U1736">IF(B1736="","",IFERROR(XLOOKUP(B1736,DATA!$B$4:$B$2103,DATA!$M$4:$M$2103,"",0,1),""))</f>
        <v>A</v>
      </c>
      <c r="V1736" s="47" t="str">
        <f t="array" ref="V1736">IF(B1736="","",IFERROR(XLOOKUP(B1736,DATA!$B$4:$B$2103,DATA!$X$4:$X$2103,"",0,1),""))</f>
        <v>A1 SUPERPO</v>
      </c>
      <c r="W1736" s="47" t="str">
        <f t="array" ref="W1736">IF(B1736="","",IFERROR(XLOOKUP(B1736,DATA!$B$4:$B$2103,DATA!$H$4:$H$2103,"",0,1),""))</f>
        <v>CARROCERIA</v>
      </c>
      <c r="X1736" s="47" t="str">
        <f t="shared" si="10"/>
        <v>1-MAXIMA</v>
      </c>
      <c r="Y1736" s="65">
        <f t="shared" si="11"/>
        <v>87200.01736</v>
      </c>
      <c r="Z1736" s="47">
        <f t="shared" si="12"/>
        <v>801702021</v>
      </c>
    </row>
    <row r="1737" ht="15.75" customHeight="1">
      <c r="B1737" s="52">
        <f>IF(DATA!B1737="","",DATA!B1737)</f>
        <v>801702022</v>
      </c>
      <c r="C1737" s="52">
        <f t="array" ref="C1737">IF(B1737="","",IFERROR(XLOOKUP(B1737,DATA!$B$4:$B$2103,DATA!$D$4:$D$2103,"",0,1),""))</f>
        <v>11537595</v>
      </c>
      <c r="D1737" s="52" t="str">
        <f t="array" ref="D1737">IF(B1737="","",IFERROR(XLOOKUP(B1737,DATA!$B$4:$B$2103,DATA!$C$4:$C$2103,"",0,1),""))</f>
        <v>SOPORTE PASAMANOS VERTICAL LARGO</v>
      </c>
      <c r="E1737" s="52">
        <f t="array" ref="E1737">IF(B1737="","",IFERROR(XLOOKUP(B1737,DATA!$B$4:$B$2103,DATA!$W$4:$W$2103,"",0,1),""))</f>
        <v>900603232</v>
      </c>
      <c r="F1737" s="52" t="str">
        <f t="array" ref="F1737">IF(B1737="","",IFERROR(XLOOKUP(E1737,PROVEEDORES!$A$2:$A$200,PROVEEDORES!$B$2:$B$200,"NO ENCONTRADO",0,1),""))</f>
        <v>COMERCIALIZADORA DE AUTOPARTES E INDUSTRIAL UNIVERSAL SAS</v>
      </c>
      <c r="G1737" s="52" t="str">
        <f t="array" ref="G1737">IF(B1737="","",IFERROR(XLOOKUP(B1737,DATA!$B$4:$B$2103,DATA!$L$4:$L$2103,"",0,1),""))</f>
        <v>UND</v>
      </c>
      <c r="H1737" s="52">
        <f t="array" ref="H1737">IF(B1737="","",IFERROR(XLOOKUP(B1737,DATA!$B$4:$B$2103,DATA!$E$4:$E$2103,0,0,1),0))</f>
        <v>87</v>
      </c>
      <c r="I1737" s="53">
        <f t="array" ref="I1737">IF(B1737="","",IFERROR(XLOOKUP(B1737,DATA!$B$4:$B$2103,DATA!$F$4:$F$2103,0,0,1),0))</f>
        <v>2639.42</v>
      </c>
      <c r="J1737" s="53">
        <f t="shared" si="1"/>
        <v>229629.54</v>
      </c>
      <c r="K1737" s="52">
        <f t="array" ref="K1737">IF(B1737="","",IFERROR(XLOOKUP(B1737,DATA!$B$4:$B$2103,DATA!$N$4:$N$2103,0,0,1),0))</f>
        <v>397</v>
      </c>
      <c r="L1737" s="86">
        <f t="shared" si="2"/>
        <v>1.087671233</v>
      </c>
      <c r="M1737" s="52">
        <f t="array" ref="M1737">IF(B1737="","",IFERROR(XLOOKUP(B1737,DATA!$B$4:$B$2103,DATA!$P$4:$P$2103,0,0,1),0))</f>
        <v>0</v>
      </c>
      <c r="N1737" s="52">
        <f t="shared" si="3"/>
        <v>4</v>
      </c>
      <c r="O1737" s="52">
        <f t="shared" si="4"/>
        <v>12</v>
      </c>
      <c r="P1737" s="52">
        <f t="shared" si="5"/>
        <v>80</v>
      </c>
      <c r="Q1737" s="52" t="str">
        <f t="shared" si="6"/>
        <v>OPTIMO</v>
      </c>
      <c r="R1737" s="52" t="str">
        <f t="shared" si="7"/>
        <v>NIVEL OPTIMO</v>
      </c>
      <c r="S1737" s="52">
        <f t="shared" si="8"/>
        <v>0</v>
      </c>
      <c r="T1737" s="53">
        <f t="shared" si="9"/>
        <v>0</v>
      </c>
      <c r="U1737" s="52" t="str">
        <f t="array" ref="U1737">IF(B1737="","",IFERROR(XLOOKUP(B1737,DATA!$B$4:$B$2103,DATA!$M$4:$M$2103,"",0,1),""))</f>
        <v>A</v>
      </c>
      <c r="V1737" s="52" t="str">
        <f t="array" ref="V1737">IF(B1737="","",IFERROR(XLOOKUP(B1737,DATA!$B$4:$B$2103,DATA!$X$4:$X$2103,"",0,1),""))</f>
        <v>SU01D0206</v>
      </c>
      <c r="W1737" s="52" t="str">
        <f t="array" ref="W1737">IF(B1737="","",IFERROR(XLOOKUP(B1737,DATA!$B$4:$B$2103,DATA!$H$4:$H$2103,"",0,1),""))</f>
        <v>CARROCERIA</v>
      </c>
      <c r="X1737" s="52" t="str">
        <f t="shared" si="10"/>
        <v>2-ALTA</v>
      </c>
      <c r="Y1737" s="87" t="str">
        <f t="shared" si="11"/>
        <v/>
      </c>
      <c r="Z1737" s="52" t="str">
        <f t="shared" si="12"/>
        <v/>
      </c>
    </row>
    <row r="1738" ht="15.75" customHeight="1">
      <c r="B1738" s="47">
        <f>IF(DATA!B1738="","",DATA!B1738)</f>
        <v>801702023</v>
      </c>
      <c r="C1738" s="47" t="str">
        <f t="array" ref="C1738">IF(B1738="","",IFERROR(XLOOKUP(B1738,DATA!$B$4:$B$2103,DATA!$D$4:$D$2103,"",0,1),""))</f>
        <v>CTP0465</v>
      </c>
      <c r="D1738" s="47" t="str">
        <f t="array" ref="D1738">IF(B1738="","",IFERROR(XLOOKUP(B1738,DATA!$B$4:$B$2103,DATA!$C$4:$C$2103,"",0,1),""))</f>
        <v>CINTURON DE SEGURIDAD 3 PUNTOS</v>
      </c>
      <c r="E1738" s="47">
        <f t="array" ref="E1738">IF(B1738="","",IFERROR(XLOOKUP(B1738,DATA!$B$4:$B$2103,DATA!$W$4:$W$2103,"",0,1),""))</f>
        <v>900603232</v>
      </c>
      <c r="F1738" s="47" t="str">
        <f t="array" ref="F1738">IF(B1738="","",IFERROR(XLOOKUP(E1738,PROVEEDORES!$A$2:$A$200,PROVEEDORES!$B$2:$B$200,"NO ENCONTRADO",0,1),""))</f>
        <v>COMERCIALIZADORA DE AUTOPARTES E INDUSTRIAL UNIVERSAL SAS</v>
      </c>
      <c r="G1738" s="47" t="str">
        <f t="array" ref="G1738">IF(B1738="","",IFERROR(XLOOKUP(B1738,DATA!$B$4:$B$2103,DATA!$L$4:$L$2103,"",0,1),""))</f>
        <v>UND</v>
      </c>
      <c r="H1738" s="47">
        <f t="array" ref="H1738">IF(B1738="","",IFERROR(XLOOKUP(B1738,DATA!$B$4:$B$2103,DATA!$E$4:$E$2103,0,0,1),0))</f>
        <v>11</v>
      </c>
      <c r="I1738" s="48">
        <f t="array" ref="I1738">IF(B1738="","",IFERROR(XLOOKUP(B1738,DATA!$B$4:$B$2103,DATA!$F$4:$F$2103,0,0,1),0))</f>
        <v>70162.4</v>
      </c>
      <c r="J1738" s="48">
        <f t="shared" si="1"/>
        <v>771786.4</v>
      </c>
      <c r="K1738" s="47">
        <f t="array" ref="K1738">IF(B1738="","",IFERROR(XLOOKUP(B1738,DATA!$B$4:$B$2103,DATA!$N$4:$N$2103,0,0,1),0))</f>
        <v>516</v>
      </c>
      <c r="L1738" s="85">
        <f t="shared" si="2"/>
        <v>1.41369863</v>
      </c>
      <c r="M1738" s="47">
        <f t="array" ref="M1738">IF(B1738="","",IFERROR(XLOOKUP(B1738,DATA!$B$4:$B$2103,DATA!$P$4:$P$2103,0,0,1),0))</f>
        <v>0</v>
      </c>
      <c r="N1738" s="47">
        <f t="shared" si="3"/>
        <v>5</v>
      </c>
      <c r="O1738" s="47">
        <f t="shared" si="4"/>
        <v>15</v>
      </c>
      <c r="P1738" s="47">
        <f t="shared" si="5"/>
        <v>8</v>
      </c>
      <c r="Q1738" s="47" t="str">
        <f t="shared" si="6"/>
        <v>REORDEN INMEDIATO</v>
      </c>
      <c r="R1738" s="47" t="str">
        <f t="shared" si="7"/>
        <v>GENERAR OC EN 24H</v>
      </c>
      <c r="S1738" s="47">
        <f t="shared" si="8"/>
        <v>4</v>
      </c>
      <c r="T1738" s="48">
        <f t="shared" si="9"/>
        <v>280649.6</v>
      </c>
      <c r="U1738" s="47" t="str">
        <f t="array" ref="U1738">IF(B1738="","",IFERROR(XLOOKUP(B1738,DATA!$B$4:$B$2103,DATA!$M$4:$M$2103,"",0,1),""))</f>
        <v>A</v>
      </c>
      <c r="V1738" s="47" t="str">
        <f t="array" ref="V1738">IF(B1738="","",IFERROR(XLOOKUP(B1738,DATA!$B$4:$B$2103,DATA!$X$4:$X$2103,"",0,1),""))</f>
        <v>SU01D0101</v>
      </c>
      <c r="W1738" s="47" t="str">
        <f t="array" ref="W1738">IF(B1738="","",IFERROR(XLOOKUP(B1738,DATA!$B$4:$B$2103,DATA!$H$4:$H$2103,"",0,1),""))</f>
        <v>CARROCERIA</v>
      </c>
      <c r="X1738" s="47" t="str">
        <f t="shared" si="10"/>
        <v>2-ALTA</v>
      </c>
      <c r="Y1738" s="65" t="str">
        <f t="shared" si="11"/>
        <v/>
      </c>
      <c r="Z1738" s="47" t="str">
        <f t="shared" si="12"/>
        <v/>
      </c>
    </row>
    <row r="1739" ht="15.75" customHeight="1">
      <c r="B1739" s="52">
        <f>IF(DATA!B1739="","",DATA!B1739)</f>
        <v>801702024</v>
      </c>
      <c r="C1739" s="52">
        <f t="array" ref="C1739">IF(B1739="","",IFERROR(XLOOKUP(B1739,DATA!$B$4:$B$2103,DATA!$D$4:$D$2103,"",0,1),""))</f>
        <v>98082049</v>
      </c>
      <c r="D1739" s="52" t="str">
        <f t="array" ref="D1739">IF(B1739="","",IFERROR(XLOOKUP(B1739,DATA!$B$4:$B$2103,DATA!$C$4:$C$2103,"",0,1),""))</f>
        <v>TUBO FLEXIBLE DEFROSTER</v>
      </c>
      <c r="E1739" s="52">
        <f t="array" ref="E1739">IF(B1739="","",IFERROR(XLOOKUP(B1739,DATA!$B$4:$B$2103,DATA!$W$4:$W$2103,"",0,1),""))</f>
        <v>900603232</v>
      </c>
      <c r="F1739" s="52" t="str">
        <f t="array" ref="F1739">IF(B1739="","",IFERROR(XLOOKUP(E1739,PROVEEDORES!$A$2:$A$200,PROVEEDORES!$B$2:$B$200,"NO ENCONTRADO",0,1),""))</f>
        <v>COMERCIALIZADORA DE AUTOPARTES E INDUSTRIAL UNIVERSAL SAS</v>
      </c>
      <c r="G1739" s="52" t="str">
        <f t="array" ref="G1739">IF(B1739="","",IFERROR(XLOOKUP(B1739,DATA!$B$4:$B$2103,DATA!$L$4:$L$2103,"",0,1),""))</f>
        <v>M</v>
      </c>
      <c r="H1739" s="52">
        <f t="array" ref="H1739">IF(B1739="","",IFERROR(XLOOKUP(B1739,DATA!$B$4:$B$2103,DATA!$E$4:$E$2103,0,0,1),0))</f>
        <v>4</v>
      </c>
      <c r="I1739" s="53">
        <f t="array" ref="I1739">IF(B1739="","",IFERROR(XLOOKUP(B1739,DATA!$B$4:$B$2103,DATA!$F$4:$F$2103,0,0,1),0))</f>
        <v>61500.39</v>
      </c>
      <c r="J1739" s="53">
        <f t="shared" si="1"/>
        <v>246001.56</v>
      </c>
      <c r="K1739" s="52">
        <f t="array" ref="K1739">IF(B1739="","",IFERROR(XLOOKUP(B1739,DATA!$B$4:$B$2103,DATA!$N$4:$N$2103,0,0,1),0))</f>
        <v>29</v>
      </c>
      <c r="L1739" s="86">
        <f t="shared" si="2"/>
        <v>0.07945205479</v>
      </c>
      <c r="M1739" s="52">
        <f t="array" ref="M1739">IF(B1739="","",IFERROR(XLOOKUP(B1739,DATA!$B$4:$B$2103,DATA!$P$4:$P$2103,0,0,1),0))</f>
        <v>0</v>
      </c>
      <c r="N1739" s="52">
        <f t="shared" si="3"/>
        <v>0</v>
      </c>
      <c r="O1739" s="52">
        <f t="shared" si="4"/>
        <v>1</v>
      </c>
      <c r="P1739" s="52">
        <f t="shared" si="5"/>
        <v>50</v>
      </c>
      <c r="Q1739" s="52" t="str">
        <f t="shared" si="6"/>
        <v>OPTIMO</v>
      </c>
      <c r="R1739" s="52" t="str">
        <f t="shared" si="7"/>
        <v>NIVEL OPTIMO</v>
      </c>
      <c r="S1739" s="52">
        <f t="shared" si="8"/>
        <v>0</v>
      </c>
      <c r="T1739" s="53">
        <f t="shared" si="9"/>
        <v>0</v>
      </c>
      <c r="U1739" s="52" t="str">
        <f t="array" ref="U1739">IF(B1739="","",IFERROR(XLOOKUP(B1739,DATA!$B$4:$B$2103,DATA!$M$4:$M$2103,"",0,1),""))</f>
        <v>A</v>
      </c>
      <c r="V1739" s="52" t="str">
        <f t="array" ref="V1739">IF(B1739="","",IFERROR(XLOOKUP(B1739,DATA!$B$4:$B$2103,DATA!$X$4:$X$2103,"",0,1),""))</f>
        <v>SU01C0111</v>
      </c>
      <c r="W1739" s="52" t="str">
        <f t="array" ref="W1739">IF(B1739="","",IFERROR(XLOOKUP(B1739,DATA!$B$4:$B$2103,DATA!$H$4:$H$2103,"",0,1),""))</f>
        <v>CARROCERIA</v>
      </c>
      <c r="X1739" s="52" t="str">
        <f t="shared" si="10"/>
        <v>2-ALTA</v>
      </c>
      <c r="Y1739" s="87" t="str">
        <f t="shared" si="11"/>
        <v/>
      </c>
      <c r="Z1739" s="52" t="str">
        <f t="shared" si="12"/>
        <v/>
      </c>
    </row>
    <row r="1740" ht="15.75" customHeight="1">
      <c r="B1740" s="47">
        <f>IF(DATA!B1740="","",DATA!B1740)</f>
        <v>801702025</v>
      </c>
      <c r="C1740" s="47">
        <f t="array" ref="C1740">IF(B1740="","",IFERROR(XLOOKUP(B1740,DATA!$B$4:$B$2103,DATA!$D$4:$D$2103,"",0,1),""))</f>
        <v>26242542</v>
      </c>
      <c r="D1740" s="47" t="str">
        <f t="array" ref="D1740">IF(B1740="","",IFERROR(XLOOKUP(B1740,DATA!$B$4:$B$2103,DATA!$C$4:$C$2103,"",0,1),""))</f>
        <v>MANIJA ZANFONA</v>
      </c>
      <c r="E1740" s="47">
        <f t="array" ref="E1740">IF(B1740="","",IFERROR(XLOOKUP(B1740,DATA!$B$4:$B$2103,DATA!$W$4:$W$2103,"",0,1),""))</f>
        <v>830092963</v>
      </c>
      <c r="F1740" s="47" t="str">
        <f t="array" ref="F1740">IF(B1740="","",IFERROR(XLOOKUP(E1740,PROVEEDORES!$A$2:$A$200,PROVEEDORES!$B$2:$B$200,"NO ENCONTRADO",0,1),""))</f>
        <v>SUPERPOLO S.A.S</v>
      </c>
      <c r="G1740" s="47" t="str">
        <f t="array" ref="G1740">IF(B1740="","",IFERROR(XLOOKUP(B1740,DATA!$B$4:$B$2103,DATA!$L$4:$L$2103,"",0,1),""))</f>
        <v>UND</v>
      </c>
      <c r="H1740" s="47">
        <f t="array" ref="H1740">IF(B1740="","",IFERROR(XLOOKUP(B1740,DATA!$B$4:$B$2103,DATA!$E$4:$E$2103,0,0,1),0))</f>
        <v>10</v>
      </c>
      <c r="I1740" s="48">
        <f t="array" ref="I1740">IF(B1740="","",IFERROR(XLOOKUP(B1740,DATA!$B$4:$B$2103,DATA!$F$4:$F$2103,0,0,1),0))</f>
        <v>51786.57</v>
      </c>
      <c r="J1740" s="48">
        <f t="shared" si="1"/>
        <v>517865.7</v>
      </c>
      <c r="K1740" s="47">
        <f t="array" ref="K1740">IF(B1740="","",IFERROR(XLOOKUP(B1740,DATA!$B$4:$B$2103,DATA!$N$4:$N$2103,0,0,1),0))</f>
        <v>64</v>
      </c>
      <c r="L1740" s="85">
        <f t="shared" si="2"/>
        <v>0.1753424658</v>
      </c>
      <c r="M1740" s="47">
        <f t="array" ref="M1740">IF(B1740="","",IFERROR(XLOOKUP(B1740,DATA!$B$4:$B$2103,DATA!$P$4:$P$2103,0,0,1),0))</f>
        <v>0</v>
      </c>
      <c r="N1740" s="47">
        <f t="shared" si="3"/>
        <v>1</v>
      </c>
      <c r="O1740" s="47">
        <f t="shared" si="4"/>
        <v>2</v>
      </c>
      <c r="P1740" s="47">
        <f t="shared" si="5"/>
        <v>57</v>
      </c>
      <c r="Q1740" s="47" t="str">
        <f t="shared" si="6"/>
        <v>OPTIMO</v>
      </c>
      <c r="R1740" s="47" t="str">
        <f t="shared" si="7"/>
        <v>NIVEL OPTIMO</v>
      </c>
      <c r="S1740" s="47">
        <f t="shared" si="8"/>
        <v>0</v>
      </c>
      <c r="T1740" s="48">
        <f t="shared" si="9"/>
        <v>0</v>
      </c>
      <c r="U1740" s="47" t="str">
        <f t="array" ref="U1740">IF(B1740="","",IFERROR(XLOOKUP(B1740,DATA!$B$4:$B$2103,DATA!$M$4:$M$2103,"",0,1),""))</f>
        <v>A</v>
      </c>
      <c r="V1740" s="47" t="str">
        <f t="array" ref="V1740">IF(B1740="","",IFERROR(XLOOKUP(B1740,DATA!$B$4:$B$2103,DATA!$X$4:$X$2103,"",0,1),""))</f>
        <v>SU01D0108</v>
      </c>
      <c r="W1740" s="47" t="str">
        <f t="array" ref="W1740">IF(B1740="","",IFERROR(XLOOKUP(B1740,DATA!$B$4:$B$2103,DATA!$H$4:$H$2103,"",0,1),""))</f>
        <v>CARROCERIA</v>
      </c>
      <c r="X1740" s="47" t="str">
        <f t="shared" si="10"/>
        <v>2-ALTA</v>
      </c>
      <c r="Y1740" s="65" t="str">
        <f t="shared" si="11"/>
        <v/>
      </c>
      <c r="Z1740" s="47" t="str">
        <f t="shared" si="12"/>
        <v/>
      </c>
    </row>
    <row r="1741" ht="15.75" customHeight="1">
      <c r="B1741" s="52">
        <f>IF(DATA!B1741="","",DATA!B1741)</f>
        <v>801702026</v>
      </c>
      <c r="C1741" s="52">
        <f t="array" ref="C1741">IF(B1741="","",IFERROR(XLOOKUP(B1741,DATA!$B$4:$B$2103,DATA!$D$4:$D$2103,"",0,1),""))</f>
        <v>11304533</v>
      </c>
      <c r="D1741" s="52" t="str">
        <f t="array" ref="D1741">IF(B1741="","",IFERROR(XLOOKUP(B1741,DATA!$B$4:$B$2103,DATA!$C$4:$C$2103,"",0,1),""))</f>
        <v>ALMA (LAMINA) CAUCHO REDONDO ARTICULACIÓN</v>
      </c>
      <c r="E1741" s="52">
        <f t="array" ref="E1741">IF(B1741="","",IFERROR(XLOOKUP(B1741,DATA!$B$4:$B$2103,DATA!$W$4:$W$2103,"",0,1),""))</f>
        <v>900340506</v>
      </c>
      <c r="F1741" s="52" t="str">
        <f t="array" ref="F1741">IF(B1741="","",IFERROR(XLOOKUP(E1741,PROVEEDORES!$A$2:$A$200,PROVEEDORES!$B$2:$B$200,"NO ENCONTRADO",0,1),""))</f>
        <v>UNIVERSAL DE PARTES Y REPUESTOS SAS</v>
      </c>
      <c r="G1741" s="52" t="str">
        <f t="array" ref="G1741">IF(B1741="","",IFERROR(XLOOKUP(B1741,DATA!$B$4:$B$2103,DATA!$L$4:$L$2103,"",0,1),""))</f>
        <v>UND</v>
      </c>
      <c r="H1741" s="52">
        <f t="array" ref="H1741">IF(B1741="","",IFERROR(XLOOKUP(B1741,DATA!$B$4:$B$2103,DATA!$E$4:$E$2103,0,0,1),0))</f>
        <v>15</v>
      </c>
      <c r="I1741" s="53">
        <f t="array" ref="I1741">IF(B1741="","",IFERROR(XLOOKUP(B1741,DATA!$B$4:$B$2103,DATA!$F$4:$F$2103,0,0,1),0))</f>
        <v>26180</v>
      </c>
      <c r="J1741" s="53">
        <f t="shared" si="1"/>
        <v>392700</v>
      </c>
      <c r="K1741" s="52">
        <f t="array" ref="K1741">IF(B1741="","",IFERROR(XLOOKUP(B1741,DATA!$B$4:$B$2103,DATA!$N$4:$N$2103,0,0,1),0))</f>
        <v>960</v>
      </c>
      <c r="L1741" s="86">
        <f t="shared" si="2"/>
        <v>2.630136986</v>
      </c>
      <c r="M1741" s="52">
        <f t="array" ref="M1741">IF(B1741="","",IFERROR(XLOOKUP(B1741,DATA!$B$4:$B$2103,DATA!$P$4:$P$2103,0,0,1),0))</f>
        <v>0</v>
      </c>
      <c r="N1741" s="52">
        <f t="shared" si="3"/>
        <v>9</v>
      </c>
      <c r="O1741" s="52">
        <f t="shared" si="4"/>
        <v>27</v>
      </c>
      <c r="P1741" s="52">
        <f t="shared" si="5"/>
        <v>6</v>
      </c>
      <c r="Q1741" s="52" t="str">
        <f t="shared" si="6"/>
        <v>REORDEN INMEDIATO</v>
      </c>
      <c r="R1741" s="52" t="str">
        <f t="shared" si="7"/>
        <v>GENERAR OC EN 24H</v>
      </c>
      <c r="S1741" s="52">
        <f t="shared" si="8"/>
        <v>12</v>
      </c>
      <c r="T1741" s="53">
        <f t="shared" si="9"/>
        <v>314160</v>
      </c>
      <c r="U1741" s="52" t="str">
        <f t="array" ref="U1741">IF(B1741="","",IFERROR(XLOOKUP(B1741,DATA!$B$4:$B$2103,DATA!$M$4:$M$2103,"",0,1),""))</f>
        <v>A</v>
      </c>
      <c r="V1741" s="52" t="str">
        <f t="array" ref="V1741">IF(B1741="","",IFERROR(XLOOKUP(B1741,DATA!$B$4:$B$2103,DATA!$X$4:$X$2103,"",0,1),""))</f>
        <v>AREA 2</v>
      </c>
      <c r="W1741" s="52" t="str">
        <f t="array" ref="W1741">IF(B1741="","",IFERROR(XLOOKUP(B1741,DATA!$B$4:$B$2103,DATA!$H$4:$H$2103,"",0,1),""))</f>
        <v>CARROCERIA</v>
      </c>
      <c r="X1741" s="52" t="str">
        <f t="shared" si="10"/>
        <v>2-ALTA</v>
      </c>
      <c r="Y1741" s="87" t="str">
        <f t="shared" si="11"/>
        <v/>
      </c>
      <c r="Z1741" s="52" t="str">
        <f t="shared" si="12"/>
        <v/>
      </c>
    </row>
    <row r="1742" ht="15.75" customHeight="1">
      <c r="B1742" s="47">
        <f>IF(DATA!B1742="","",DATA!B1742)</f>
        <v>801702027</v>
      </c>
      <c r="C1742" s="47">
        <f t="array" ref="C1742">IF(B1742="","",IFERROR(XLOOKUP(B1742,DATA!$B$4:$B$2103,DATA!$D$4:$D$2103,"",0,1),""))</f>
        <v>11301424</v>
      </c>
      <c r="D1742" s="47" t="str">
        <f t="array" ref="D1742">IF(B1742="","",IFERROR(XLOOKUP(B1742,DATA!$B$4:$B$2103,DATA!$C$4:$C$2103,"",0,1),""))</f>
        <v>MILLARE HABITACULO OPERADOR</v>
      </c>
      <c r="E1742" s="47">
        <f t="array" ref="E1742">IF(B1742="","",IFERROR(XLOOKUP(B1742,DATA!$B$4:$B$2103,DATA!$W$4:$W$2103,"",0,1),""))</f>
        <v>830092963</v>
      </c>
      <c r="F1742" s="47" t="str">
        <f t="array" ref="F1742">IF(B1742="","",IFERROR(XLOOKUP(E1742,PROVEEDORES!$A$2:$A$200,PROVEEDORES!$B$2:$B$200,"NO ENCONTRADO",0,1),""))</f>
        <v>SUPERPOLO S.A.S</v>
      </c>
      <c r="G1742" s="47" t="str">
        <f t="array" ref="G1742">IF(B1742="","",IFERROR(XLOOKUP(B1742,DATA!$B$4:$B$2103,DATA!$L$4:$L$2103,"",0,1),""))</f>
        <v>UND</v>
      </c>
      <c r="H1742" s="47">
        <f t="array" ref="H1742">IF(B1742="","",IFERROR(XLOOKUP(B1742,DATA!$B$4:$B$2103,DATA!$E$4:$E$2103,0,0,1),0))</f>
        <v>0</v>
      </c>
      <c r="I1742" s="48">
        <f t="array" ref="I1742">IF(B1742="","",IFERROR(XLOOKUP(B1742,DATA!$B$4:$B$2103,DATA!$F$4:$F$2103,0,0,1),0))</f>
        <v>0</v>
      </c>
      <c r="J1742" s="48">
        <f t="shared" si="1"/>
        <v>0</v>
      </c>
      <c r="K1742" s="47">
        <f t="array" ref="K1742">IF(B1742="","",IFERROR(XLOOKUP(B1742,DATA!$B$4:$B$2103,DATA!$N$4:$N$2103,0,0,1),0))</f>
        <v>0</v>
      </c>
      <c r="L1742" s="85">
        <f t="shared" si="2"/>
        <v>0</v>
      </c>
      <c r="M1742" s="47">
        <f t="array" ref="M1742">IF(B1742="","",IFERROR(XLOOKUP(B1742,DATA!$B$4:$B$2103,DATA!$P$4:$P$2103,0,0,1),0))</f>
        <v>0</v>
      </c>
      <c r="N1742" s="47">
        <f t="shared" si="3"/>
        <v>0</v>
      </c>
      <c r="O1742" s="47">
        <f t="shared" si="4"/>
        <v>0</v>
      </c>
      <c r="P1742" s="47" t="str">
        <f t="shared" si="5"/>
        <v/>
      </c>
      <c r="Q1742" s="47" t="str">
        <f t="shared" si="6"/>
        <v>CRITICO</v>
      </c>
      <c r="R1742" s="47" t="str">
        <f t="shared" si="7"/>
        <v>PEDIR INMEDIATAMENTE</v>
      </c>
      <c r="S1742" s="47">
        <f t="shared" si="8"/>
        <v>0</v>
      </c>
      <c r="T1742" s="48">
        <f t="shared" si="9"/>
        <v>0</v>
      </c>
      <c r="U1742" s="47" t="str">
        <f t="array" ref="U1742">IF(B1742="","",IFERROR(XLOOKUP(B1742,DATA!$B$4:$B$2103,DATA!$M$4:$M$2103,"",0,1),""))</f>
        <v>B</v>
      </c>
      <c r="V1742" s="47" t="str">
        <f t="array" ref="V1742">IF(B1742="","",IFERROR(XLOOKUP(B1742,DATA!$B$4:$B$2103,DATA!$X$4:$X$2103,"",0,1),""))</f>
        <v>SU01C0203</v>
      </c>
      <c r="W1742" s="47" t="str">
        <f t="array" ref="W1742">IF(B1742="","",IFERROR(XLOOKUP(B1742,DATA!$B$4:$B$2103,DATA!$H$4:$H$2103,"",0,1),""))</f>
        <v>CARROCERIA</v>
      </c>
      <c r="X1742" s="47" t="str">
        <f t="shared" si="10"/>
        <v>3-MEDIA</v>
      </c>
      <c r="Y1742" s="65" t="str">
        <f t="shared" si="11"/>
        <v/>
      </c>
      <c r="Z1742" s="47">
        <f t="shared" si="12"/>
        <v>801702027</v>
      </c>
    </row>
    <row r="1743" ht="15.75" customHeight="1">
      <c r="B1743" s="52">
        <f>IF(DATA!B1743="","",DATA!B1743)</f>
        <v>801702028</v>
      </c>
      <c r="C1743" s="52">
        <f t="array" ref="C1743">IF(B1743="","",IFERROR(XLOOKUP(B1743,DATA!$B$4:$B$2103,DATA!$D$4:$D$2103,"",0,1),""))</f>
        <v>10784197</v>
      </c>
      <c r="D1743" s="52" t="str">
        <f t="array" ref="D1743">IF(B1743="","",IFERROR(XLOOKUP(B1743,DATA!$B$4:$B$2103,DATA!$C$4:$C$2103,"",0,1),""))</f>
        <v>OXIGENO</v>
      </c>
      <c r="E1743" s="52">
        <f t="array" ref="E1743">IF(B1743="","",IFERROR(XLOOKUP(B1743,DATA!$B$4:$B$2103,DATA!$W$4:$W$2103,"",0,1),""))</f>
        <v>901319175</v>
      </c>
      <c r="F1743" s="52" t="str">
        <f t="array" ref="F1743">IF(B1743="","",IFERROR(XLOOKUP(E1743,PROVEEDORES!$A$2:$A$200,PROVEEDORES!$B$2:$B$200,"NO ENCONTRADO",0,1),""))</f>
        <v>SMIDT SUMINISTRO MANTENIMIENTO INDUSTRIAL DE TRANSPORTE SAS</v>
      </c>
      <c r="G1743" s="52" t="str">
        <f t="array" ref="G1743">IF(B1743="","",IFERROR(XLOOKUP(B1743,DATA!$B$4:$B$2103,DATA!$L$4:$L$2103,"",0,1),""))</f>
        <v>L</v>
      </c>
      <c r="H1743" s="52">
        <f t="array" ref="H1743">IF(B1743="","",IFERROR(XLOOKUP(B1743,DATA!$B$4:$B$2103,DATA!$E$4:$E$2103,0,0,1),0))</f>
        <v>0</v>
      </c>
      <c r="I1743" s="53">
        <f t="array" ref="I1743">IF(B1743="","",IFERROR(XLOOKUP(B1743,DATA!$B$4:$B$2103,DATA!$F$4:$F$2103,0,0,1),0))</f>
        <v>17.4573</v>
      </c>
      <c r="J1743" s="53">
        <f t="shared" si="1"/>
        <v>0</v>
      </c>
      <c r="K1743" s="52">
        <f t="array" ref="K1743">IF(B1743="","",IFERROR(XLOOKUP(B1743,DATA!$B$4:$B$2103,DATA!$N$4:$N$2103,0,0,1),0))</f>
        <v>31800</v>
      </c>
      <c r="L1743" s="86">
        <f t="shared" si="2"/>
        <v>87.12328767</v>
      </c>
      <c r="M1743" s="52">
        <f t="array" ref="M1743">IF(B1743="","",IFERROR(XLOOKUP(B1743,DATA!$B$4:$B$2103,DATA!$P$4:$P$2103,0,0,1),0))</f>
        <v>0</v>
      </c>
      <c r="N1743" s="52">
        <f t="shared" si="3"/>
        <v>305</v>
      </c>
      <c r="O1743" s="52">
        <f t="shared" si="4"/>
        <v>915</v>
      </c>
      <c r="P1743" s="52">
        <f t="shared" si="5"/>
        <v>0</v>
      </c>
      <c r="Q1743" s="52" t="str">
        <f t="shared" si="6"/>
        <v>CRITICO</v>
      </c>
      <c r="R1743" s="52" t="str">
        <f t="shared" si="7"/>
        <v>PEDIR INMEDIATAMENTE</v>
      </c>
      <c r="S1743" s="52">
        <f t="shared" si="8"/>
        <v>915</v>
      </c>
      <c r="T1743" s="53">
        <f t="shared" si="9"/>
        <v>15973.4295</v>
      </c>
      <c r="U1743" s="52" t="str">
        <f t="array" ref="U1743">IF(B1743="","",IFERROR(XLOOKUP(B1743,DATA!$B$4:$B$2103,DATA!$M$4:$M$2103,"",0,1),""))</f>
        <v>A</v>
      </c>
      <c r="V1743" s="52" t="str">
        <f t="array" ref="V1743">IF(B1743="","",IFERROR(XLOOKUP(B1743,DATA!$B$4:$B$2103,DATA!$X$4:$X$2103,"",0,1),""))</f>
        <v>A1 SUPERPO</v>
      </c>
      <c r="W1743" s="52" t="str">
        <f t="array" ref="W1743">IF(B1743="","",IFERROR(XLOOKUP(B1743,DATA!$B$4:$B$2103,DATA!$H$4:$H$2103,"",0,1),""))</f>
        <v>CARROCERIA</v>
      </c>
      <c r="X1743" s="52" t="str">
        <f t="shared" si="10"/>
        <v>1-MAXIMA</v>
      </c>
      <c r="Y1743" s="87">
        <f t="shared" si="11"/>
        <v>31800.01743</v>
      </c>
      <c r="Z1743" s="52">
        <f t="shared" si="12"/>
        <v>801702028</v>
      </c>
    </row>
    <row r="1744" ht="15.75" customHeight="1">
      <c r="B1744" s="47">
        <f>IF(DATA!B1744="","",DATA!B1744)</f>
        <v>801702029</v>
      </c>
      <c r="C1744" s="47">
        <f t="array" ref="C1744">IF(B1744="","",IFERROR(XLOOKUP(B1744,DATA!$B$4:$B$2103,DATA!$D$4:$D$2103,"",0,1),""))</f>
        <v>11328011</v>
      </c>
      <c r="D1744" s="47" t="str">
        <f t="array" ref="D1744">IF(B1744="","",IFERROR(XLOOKUP(B1744,DATA!$B$4:$B$2103,DATA!$C$4:$C$2103,"",0,1),""))</f>
        <v>COBERTURA ARNES ELECTRICO IZQUIERDO</v>
      </c>
      <c r="E1744" s="47">
        <f t="array" ref="E1744">IF(B1744="","",IFERROR(XLOOKUP(B1744,DATA!$B$4:$B$2103,DATA!$W$4:$W$2103,"",0,1),""))</f>
        <v>830092963</v>
      </c>
      <c r="F1744" s="47" t="str">
        <f t="array" ref="F1744">IF(B1744="","",IFERROR(XLOOKUP(E1744,PROVEEDORES!$A$2:$A$200,PROVEEDORES!$B$2:$B$200,"NO ENCONTRADO",0,1),""))</f>
        <v>SUPERPOLO S.A.S</v>
      </c>
      <c r="G1744" s="47" t="str">
        <f t="array" ref="G1744">IF(B1744="","",IFERROR(XLOOKUP(B1744,DATA!$B$4:$B$2103,DATA!$L$4:$L$2103,"",0,1),""))</f>
        <v>UND</v>
      </c>
      <c r="H1744" s="47">
        <f t="array" ref="H1744">IF(B1744="","",IFERROR(XLOOKUP(B1744,DATA!$B$4:$B$2103,DATA!$E$4:$E$2103,0,0,1),0))</f>
        <v>0</v>
      </c>
      <c r="I1744" s="48">
        <f t="array" ref="I1744">IF(B1744="","",IFERROR(XLOOKUP(B1744,DATA!$B$4:$B$2103,DATA!$F$4:$F$2103,0,0,1),0))</f>
        <v>207500.3</v>
      </c>
      <c r="J1744" s="48">
        <f t="shared" si="1"/>
        <v>0</v>
      </c>
      <c r="K1744" s="47">
        <f t="array" ref="K1744">IF(B1744="","",IFERROR(XLOOKUP(B1744,DATA!$B$4:$B$2103,DATA!$N$4:$N$2103,0,0,1),0))</f>
        <v>7</v>
      </c>
      <c r="L1744" s="85">
        <f t="shared" si="2"/>
        <v>0.01917808219</v>
      </c>
      <c r="M1744" s="47">
        <f t="array" ref="M1744">IF(B1744="","",IFERROR(XLOOKUP(B1744,DATA!$B$4:$B$2103,DATA!$P$4:$P$2103,0,0,1),0))</f>
        <v>0</v>
      </c>
      <c r="N1744" s="47">
        <f t="shared" si="3"/>
        <v>0</v>
      </c>
      <c r="O1744" s="47">
        <f t="shared" si="4"/>
        <v>0</v>
      </c>
      <c r="P1744" s="47">
        <f t="shared" si="5"/>
        <v>0</v>
      </c>
      <c r="Q1744" s="47" t="str">
        <f t="shared" si="6"/>
        <v>CRITICO</v>
      </c>
      <c r="R1744" s="47" t="str">
        <f t="shared" si="7"/>
        <v>PEDIR INMEDIATAMENTE</v>
      </c>
      <c r="S1744" s="47">
        <f t="shared" si="8"/>
        <v>0</v>
      </c>
      <c r="T1744" s="48">
        <f t="shared" si="9"/>
        <v>0</v>
      </c>
      <c r="U1744" s="47" t="str">
        <f t="array" ref="U1744">IF(B1744="","",IFERROR(XLOOKUP(B1744,DATA!$B$4:$B$2103,DATA!$M$4:$M$2103,"",0,1),""))</f>
        <v>A</v>
      </c>
      <c r="V1744" s="47" t="str">
        <f t="array" ref="V1744">IF(B1744="","",IFERROR(XLOOKUP(B1744,DATA!$B$4:$B$2103,DATA!$X$4:$X$2103,"",0,1),""))</f>
        <v>SU01D0210</v>
      </c>
      <c r="W1744" s="47" t="str">
        <f t="array" ref="W1744">IF(B1744="","",IFERROR(XLOOKUP(B1744,DATA!$B$4:$B$2103,DATA!$H$4:$H$2103,"",0,1),""))</f>
        <v>CARROCERIA</v>
      </c>
      <c r="X1744" s="47" t="str">
        <f t="shared" si="10"/>
        <v>1-MAXIMA</v>
      </c>
      <c r="Y1744" s="65">
        <f t="shared" si="11"/>
        <v>7.01744</v>
      </c>
      <c r="Z1744" s="47">
        <f t="shared" si="12"/>
        <v>801702029</v>
      </c>
    </row>
    <row r="1745" ht="15.75" customHeight="1">
      <c r="B1745" s="52">
        <f>IF(DATA!B1745="","",DATA!B1745)</f>
        <v>80170203</v>
      </c>
      <c r="C1745" s="52">
        <f t="array" ref="C1745">IF(B1745="","",IFERROR(XLOOKUP(B1745,DATA!$B$4:$B$2103,DATA!$D$4:$D$2103,"",0,1),""))</f>
        <v>11722447</v>
      </c>
      <c r="D1745" s="52" t="str">
        <f t="array" ref="D1745">IF(B1745="","",IFERROR(XLOOKUP(B1745,DATA!$B$4:$B$2103,DATA!$C$4:$C$2103,"",0,1),""))</f>
        <v>TORNILLO M6*20 PHILIPS CABEZA LENTEJA</v>
      </c>
      <c r="E1745" s="52">
        <f t="array" ref="E1745">IF(B1745="","",IFERROR(XLOOKUP(B1745,DATA!$B$4:$B$2103,DATA!$W$4:$W$2103,"",0,1),""))</f>
        <v>830092963</v>
      </c>
      <c r="F1745" s="52" t="str">
        <f t="array" ref="F1745">IF(B1745="","",IFERROR(XLOOKUP(E1745,PROVEEDORES!$A$2:$A$200,PROVEEDORES!$B$2:$B$200,"NO ENCONTRADO",0,1),""))</f>
        <v>SUPERPOLO S.A.S</v>
      </c>
      <c r="G1745" s="52" t="str">
        <f t="array" ref="G1745">IF(B1745="","",IFERROR(XLOOKUP(B1745,DATA!$B$4:$B$2103,DATA!$L$4:$L$2103,"",0,1),""))</f>
        <v>UND</v>
      </c>
      <c r="H1745" s="52">
        <f t="array" ref="H1745">IF(B1745="","",IFERROR(XLOOKUP(B1745,DATA!$B$4:$B$2103,DATA!$E$4:$E$2103,0,0,1),0))</f>
        <v>33</v>
      </c>
      <c r="I1745" s="53">
        <f t="array" ref="I1745">IF(B1745="","",IFERROR(XLOOKUP(B1745,DATA!$B$4:$B$2103,DATA!$F$4:$F$2103,0,0,1),0))</f>
        <v>799.5311</v>
      </c>
      <c r="J1745" s="53">
        <f t="shared" si="1"/>
        <v>26384.5263</v>
      </c>
      <c r="K1745" s="52">
        <f t="array" ref="K1745">IF(B1745="","",IFERROR(XLOOKUP(B1745,DATA!$B$4:$B$2103,DATA!$N$4:$N$2103,0,0,1),0))</f>
        <v>637</v>
      </c>
      <c r="L1745" s="86">
        <f t="shared" si="2"/>
        <v>1.745205479</v>
      </c>
      <c r="M1745" s="52">
        <f t="array" ref="M1745">IF(B1745="","",IFERROR(XLOOKUP(B1745,DATA!$B$4:$B$2103,DATA!$P$4:$P$2103,0,0,1),0))</f>
        <v>0</v>
      </c>
      <c r="N1745" s="52">
        <f t="shared" si="3"/>
        <v>6</v>
      </c>
      <c r="O1745" s="52">
        <f t="shared" si="4"/>
        <v>18</v>
      </c>
      <c r="P1745" s="52">
        <f t="shared" si="5"/>
        <v>19</v>
      </c>
      <c r="Q1745" s="52" t="str">
        <f t="shared" si="6"/>
        <v>PRECAUCION</v>
      </c>
      <c r="R1745" s="52" t="str">
        <f t="shared" si="7"/>
        <v>MONITOREAR 48H</v>
      </c>
      <c r="S1745" s="52">
        <f t="shared" si="8"/>
        <v>0</v>
      </c>
      <c r="T1745" s="53">
        <f t="shared" si="9"/>
        <v>0</v>
      </c>
      <c r="U1745" s="52" t="str">
        <f t="array" ref="U1745">IF(B1745="","",IFERROR(XLOOKUP(B1745,DATA!$B$4:$B$2103,DATA!$M$4:$M$2103,"",0,1),""))</f>
        <v>A</v>
      </c>
      <c r="V1745" s="52" t="str">
        <f t="array" ref="V1745">IF(B1745="","",IFERROR(XLOOKUP(B1745,DATA!$B$4:$B$2103,DATA!$X$4:$X$2103,"",0,1),""))</f>
        <v>SU01E0202</v>
      </c>
      <c r="W1745" s="52" t="str">
        <f t="array" ref="W1745">IF(B1745="","",IFERROR(XLOOKUP(B1745,DATA!$B$4:$B$2103,DATA!$H$4:$H$2103,"",0,1),""))</f>
        <v>CARROCERIA</v>
      </c>
      <c r="X1745" s="52" t="str">
        <f t="shared" si="10"/>
        <v>2-ALTA</v>
      </c>
      <c r="Y1745" s="87" t="str">
        <f t="shared" si="11"/>
        <v/>
      </c>
      <c r="Z1745" s="52" t="str">
        <f t="shared" si="12"/>
        <v/>
      </c>
    </row>
    <row r="1746" ht="15.75" customHeight="1">
      <c r="B1746" s="47">
        <f>IF(DATA!B1746="","",DATA!B1746)</f>
        <v>801702030</v>
      </c>
      <c r="C1746" s="47">
        <f t="array" ref="C1746">IF(B1746="","",IFERROR(XLOOKUP(B1746,DATA!$B$4:$B$2103,DATA!$D$4:$D$2103,"",0,1),""))</f>
        <v>98130382</v>
      </c>
      <c r="D1746" s="47" t="str">
        <f t="array" ref="D1746">IF(B1746="","",IFERROR(XLOOKUP(B1746,DATA!$B$4:$B$2103,DATA!$C$4:$C$2103,"",0,1),""))</f>
        <v>PERFIL DE CAUCHO MASISO</v>
      </c>
      <c r="E1746" s="47">
        <f t="array" ref="E1746">IF(B1746="","",IFERROR(XLOOKUP(B1746,DATA!$B$4:$B$2103,DATA!$W$4:$W$2103,"",0,1),""))</f>
        <v>830092963</v>
      </c>
      <c r="F1746" s="47" t="str">
        <f t="array" ref="F1746">IF(B1746="","",IFERROR(XLOOKUP(E1746,PROVEEDORES!$A$2:$A$200,PROVEEDORES!$B$2:$B$200,"NO ENCONTRADO",0,1),""))</f>
        <v>SUPERPOLO S.A.S</v>
      </c>
      <c r="G1746" s="47" t="str">
        <f t="array" ref="G1746">IF(B1746="","",IFERROR(XLOOKUP(B1746,DATA!$B$4:$B$2103,DATA!$L$4:$L$2103,"",0,1),""))</f>
        <v>M</v>
      </c>
      <c r="H1746" s="47">
        <f t="array" ref="H1746">IF(B1746="","",IFERROR(XLOOKUP(B1746,DATA!$B$4:$B$2103,DATA!$E$4:$E$2103,0,0,1),0))</f>
        <v>2</v>
      </c>
      <c r="I1746" s="48">
        <f t="array" ref="I1746">IF(B1746="","",IFERROR(XLOOKUP(B1746,DATA!$B$4:$B$2103,DATA!$F$4:$F$2103,0,0,1),0))</f>
        <v>4600.54</v>
      </c>
      <c r="J1746" s="48">
        <f t="shared" si="1"/>
        <v>9201.08</v>
      </c>
      <c r="K1746" s="47">
        <f t="array" ref="K1746">IF(B1746="","",IFERROR(XLOOKUP(B1746,DATA!$B$4:$B$2103,DATA!$N$4:$N$2103,0,0,1),0))</f>
        <v>83</v>
      </c>
      <c r="L1746" s="85">
        <f t="shared" si="2"/>
        <v>0.2273972603</v>
      </c>
      <c r="M1746" s="47">
        <f t="array" ref="M1746">IF(B1746="","",IFERROR(XLOOKUP(B1746,DATA!$B$4:$B$2103,DATA!$P$4:$P$2103,0,0,1),0))</f>
        <v>0</v>
      </c>
      <c r="N1746" s="47">
        <f t="shared" si="3"/>
        <v>1</v>
      </c>
      <c r="O1746" s="47">
        <f t="shared" si="4"/>
        <v>3</v>
      </c>
      <c r="P1746" s="47">
        <f t="shared" si="5"/>
        <v>9</v>
      </c>
      <c r="Q1746" s="47" t="str">
        <f t="shared" si="6"/>
        <v>REORDEN INMEDIATO</v>
      </c>
      <c r="R1746" s="47" t="str">
        <f t="shared" si="7"/>
        <v>GENERAR OC EN 24H</v>
      </c>
      <c r="S1746" s="47">
        <f t="shared" si="8"/>
        <v>1</v>
      </c>
      <c r="T1746" s="48">
        <f t="shared" si="9"/>
        <v>4600.54</v>
      </c>
      <c r="U1746" s="47" t="str">
        <f t="array" ref="U1746">IF(B1746="","",IFERROR(XLOOKUP(B1746,DATA!$B$4:$B$2103,DATA!$M$4:$M$2103,"",0,1),""))</f>
        <v>A</v>
      </c>
      <c r="V1746" s="47" t="str">
        <f t="array" ref="V1746">IF(B1746="","",IFERROR(XLOOKUP(B1746,DATA!$B$4:$B$2103,DATA!$X$4:$X$2103,"",0,1),""))</f>
        <v>SU01D0205</v>
      </c>
      <c r="W1746" s="47" t="str">
        <f t="array" ref="W1746">IF(B1746="","",IFERROR(XLOOKUP(B1746,DATA!$B$4:$B$2103,DATA!$H$4:$H$2103,"",0,1),""))</f>
        <v>CARROCERIA</v>
      </c>
      <c r="X1746" s="47" t="str">
        <f t="shared" si="10"/>
        <v>2-ALTA</v>
      </c>
      <c r="Y1746" s="65" t="str">
        <f t="shared" si="11"/>
        <v/>
      </c>
      <c r="Z1746" s="47" t="str">
        <f t="shared" si="12"/>
        <v/>
      </c>
    </row>
    <row r="1747" ht="15.75" customHeight="1">
      <c r="B1747" s="52">
        <f>IF(DATA!B1747="","",DATA!B1747)</f>
        <v>801702031</v>
      </c>
      <c r="C1747" s="52" t="str">
        <f t="array" ref="C1747">IF(B1747="","",IFERROR(XLOOKUP(B1747,DATA!$B$4:$B$2103,DATA!$D$4:$D$2103,"",0,1),""))</f>
        <v>CTP2699</v>
      </c>
      <c r="D1747" s="52" t="str">
        <f t="array" ref="D1747">IF(B1747="","",IFERROR(XLOOKUP(B1747,DATA!$B$4:$B$2103,DATA!$C$4:$C$2103,"",0,1),""))</f>
        <v>PERFIL ALUMINIO MEDIA LUNA SANFONA</v>
      </c>
      <c r="E1747" s="52">
        <f t="array" ref="E1747">IF(B1747="","",IFERROR(XLOOKUP(B1747,DATA!$B$4:$B$2103,DATA!$W$4:$W$2103,"",0,1),""))</f>
        <v>900603232</v>
      </c>
      <c r="F1747" s="52" t="str">
        <f t="array" ref="F1747">IF(B1747="","",IFERROR(XLOOKUP(E1747,PROVEEDORES!$A$2:$A$200,PROVEEDORES!$B$2:$B$200,"NO ENCONTRADO",0,1),""))</f>
        <v>COMERCIALIZADORA DE AUTOPARTES E INDUSTRIAL UNIVERSAL SAS</v>
      </c>
      <c r="G1747" s="52" t="str">
        <f t="array" ref="G1747">IF(B1747="","",IFERROR(XLOOKUP(B1747,DATA!$B$4:$B$2103,DATA!$L$4:$L$2103,"",0,1),""))</f>
        <v>UND</v>
      </c>
      <c r="H1747" s="52">
        <f t="array" ref="H1747">IF(B1747="","",IFERROR(XLOOKUP(B1747,DATA!$B$4:$B$2103,DATA!$E$4:$E$2103,0,0,1),0))</f>
        <v>0</v>
      </c>
      <c r="I1747" s="53">
        <f t="array" ref="I1747">IF(B1747="","",IFERROR(XLOOKUP(B1747,DATA!$B$4:$B$2103,DATA!$F$4:$F$2103,0,0,1),0))</f>
        <v>54371.1</v>
      </c>
      <c r="J1747" s="53">
        <f t="shared" si="1"/>
        <v>0</v>
      </c>
      <c r="K1747" s="52">
        <f t="array" ref="K1747">IF(B1747="","",IFERROR(XLOOKUP(B1747,DATA!$B$4:$B$2103,DATA!$N$4:$N$2103,0,0,1),0))</f>
        <v>371</v>
      </c>
      <c r="L1747" s="86">
        <f t="shared" si="2"/>
        <v>1.016438356</v>
      </c>
      <c r="M1747" s="52">
        <f t="array" ref="M1747">IF(B1747="","",IFERROR(XLOOKUP(B1747,DATA!$B$4:$B$2103,DATA!$P$4:$P$2103,0,0,1),0))</f>
        <v>0</v>
      </c>
      <c r="N1747" s="52">
        <f t="shared" si="3"/>
        <v>4</v>
      </c>
      <c r="O1747" s="52">
        <f t="shared" si="4"/>
        <v>11</v>
      </c>
      <c r="P1747" s="52">
        <f t="shared" si="5"/>
        <v>0</v>
      </c>
      <c r="Q1747" s="52" t="str">
        <f t="shared" si="6"/>
        <v>CRITICO</v>
      </c>
      <c r="R1747" s="52" t="str">
        <f t="shared" si="7"/>
        <v>PEDIR INMEDIATAMENTE</v>
      </c>
      <c r="S1747" s="52">
        <f t="shared" si="8"/>
        <v>11</v>
      </c>
      <c r="T1747" s="53">
        <f t="shared" si="9"/>
        <v>598082.1</v>
      </c>
      <c r="U1747" s="52" t="str">
        <f t="array" ref="U1747">IF(B1747="","",IFERROR(XLOOKUP(B1747,DATA!$B$4:$B$2103,DATA!$M$4:$M$2103,"",0,1),""))</f>
        <v>A</v>
      </c>
      <c r="V1747" s="52" t="str">
        <f t="array" ref="V1747">IF(B1747="","",IFERROR(XLOOKUP(B1747,DATA!$B$4:$B$2103,DATA!$X$4:$X$2103,"",0,1),""))</f>
        <v>A1</v>
      </c>
      <c r="W1747" s="52" t="str">
        <f t="array" ref="W1747">IF(B1747="","",IFERROR(XLOOKUP(B1747,DATA!$B$4:$B$2103,DATA!$H$4:$H$2103,"",0,1),""))</f>
        <v>CARROCERIA</v>
      </c>
      <c r="X1747" s="52" t="str">
        <f t="shared" si="10"/>
        <v>1-MAXIMA</v>
      </c>
      <c r="Y1747" s="87">
        <f t="shared" si="11"/>
        <v>371.01747</v>
      </c>
      <c r="Z1747" s="52">
        <f t="shared" si="12"/>
        <v>801702031</v>
      </c>
    </row>
    <row r="1748" ht="15.75" customHeight="1">
      <c r="B1748" s="47">
        <f>IF(DATA!B1748="","",DATA!B1748)</f>
        <v>801702032</v>
      </c>
      <c r="C1748" s="47">
        <f t="array" ref="C1748">IF(B1748="","",IFERROR(XLOOKUP(B1748,DATA!$B$4:$B$2103,DATA!$D$4:$D$2103,"",0,1),""))</f>
        <v>11760608</v>
      </c>
      <c r="D1748" s="47" t="str">
        <f t="array" ref="D1748">IF(B1748="","",IFERROR(XLOOKUP(B1748,DATA!$B$4:$B$2103,DATA!$C$4:$C$2103,"",0,1),""))</f>
        <v>MECANISMO CLARABOYA TRANSTEC DERECHO</v>
      </c>
      <c r="E1748" s="47">
        <f t="array" ref="E1748">IF(B1748="","",IFERROR(XLOOKUP(B1748,DATA!$B$4:$B$2103,DATA!$W$4:$W$2103,"",0,1),""))</f>
        <v>900603232</v>
      </c>
      <c r="F1748" s="47" t="str">
        <f t="array" ref="F1748">IF(B1748="","",IFERROR(XLOOKUP(E1748,PROVEEDORES!$A$2:$A$200,PROVEEDORES!$B$2:$B$200,"NO ENCONTRADO",0,1),""))</f>
        <v>COMERCIALIZADORA DE AUTOPARTES E INDUSTRIAL UNIVERSAL SAS</v>
      </c>
      <c r="G1748" s="47" t="str">
        <f t="array" ref="G1748">IF(B1748="","",IFERROR(XLOOKUP(B1748,DATA!$B$4:$B$2103,DATA!$L$4:$L$2103,"",0,1),""))</f>
        <v>UND</v>
      </c>
      <c r="H1748" s="47">
        <f t="array" ref="H1748">IF(B1748="","",IFERROR(XLOOKUP(B1748,DATA!$B$4:$B$2103,DATA!$E$4:$E$2103,0,0,1),0))</f>
        <v>3</v>
      </c>
      <c r="I1748" s="48">
        <f t="array" ref="I1748">IF(B1748="","",IFERROR(XLOOKUP(B1748,DATA!$B$4:$B$2103,DATA!$F$4:$F$2103,0,0,1),0))</f>
        <v>21799.61</v>
      </c>
      <c r="J1748" s="48">
        <f t="shared" si="1"/>
        <v>65398.83</v>
      </c>
      <c r="K1748" s="47">
        <f t="array" ref="K1748">IF(B1748="","",IFERROR(XLOOKUP(B1748,DATA!$B$4:$B$2103,DATA!$N$4:$N$2103,0,0,1),0))</f>
        <v>36</v>
      </c>
      <c r="L1748" s="85">
        <f t="shared" si="2"/>
        <v>0.09863013699</v>
      </c>
      <c r="M1748" s="47">
        <f t="array" ref="M1748">IF(B1748="","",IFERROR(XLOOKUP(B1748,DATA!$B$4:$B$2103,DATA!$P$4:$P$2103,0,0,1),0))</f>
        <v>0</v>
      </c>
      <c r="N1748" s="47">
        <f t="shared" si="3"/>
        <v>0</v>
      </c>
      <c r="O1748" s="47">
        <f t="shared" si="4"/>
        <v>1</v>
      </c>
      <c r="P1748" s="47">
        <f t="shared" si="5"/>
        <v>30</v>
      </c>
      <c r="Q1748" s="47" t="str">
        <f t="shared" si="6"/>
        <v>OPTIMO</v>
      </c>
      <c r="R1748" s="47" t="str">
        <f t="shared" si="7"/>
        <v>NIVEL OPTIMO</v>
      </c>
      <c r="S1748" s="47">
        <f t="shared" si="8"/>
        <v>0</v>
      </c>
      <c r="T1748" s="48">
        <f t="shared" si="9"/>
        <v>0</v>
      </c>
      <c r="U1748" s="47" t="str">
        <f t="array" ref="U1748">IF(B1748="","",IFERROR(XLOOKUP(B1748,DATA!$B$4:$B$2103,DATA!$M$4:$M$2103,"",0,1),""))</f>
        <v>B</v>
      </c>
      <c r="V1748" s="47" t="str">
        <f t="array" ref="V1748">IF(B1748="","",IFERROR(XLOOKUP(B1748,DATA!$B$4:$B$2103,DATA!$X$4:$X$2103,"",0,1),""))</f>
        <v>SU01D0207</v>
      </c>
      <c r="W1748" s="47" t="str">
        <f t="array" ref="W1748">IF(B1748="","",IFERROR(XLOOKUP(B1748,DATA!$B$4:$B$2103,DATA!$H$4:$H$2103,"",0,1),""))</f>
        <v>CARROCERIA</v>
      </c>
      <c r="X1748" s="47" t="str">
        <f t="shared" si="10"/>
        <v>3-MEDIA</v>
      </c>
      <c r="Y1748" s="65" t="str">
        <f t="shared" si="11"/>
        <v/>
      </c>
      <c r="Z1748" s="47" t="str">
        <f t="shared" si="12"/>
        <v/>
      </c>
    </row>
    <row r="1749" ht="15.75" customHeight="1">
      <c r="B1749" s="52">
        <f>IF(DATA!B1749="","",DATA!B1749)</f>
        <v>801702033</v>
      </c>
      <c r="C1749" s="52">
        <f t="array" ref="C1749">IF(B1749="","",IFERROR(XLOOKUP(B1749,DATA!$B$4:$B$2103,DATA!$D$4:$D$2103,"",0,1),""))</f>
        <v>11765922</v>
      </c>
      <c r="D1749" s="52" t="str">
        <f t="array" ref="D1749">IF(B1749="","",IFERROR(XLOOKUP(B1749,DATA!$B$4:$B$2103,DATA!$C$4:$C$2103,"",0,1),""))</f>
        <v>KIT HERRAJE APERTURA IZQ TRANSTEC</v>
      </c>
      <c r="E1749" s="52">
        <f t="array" ref="E1749">IF(B1749="","",IFERROR(XLOOKUP(B1749,DATA!$B$4:$B$2103,DATA!$W$4:$W$2103,"",0,1),""))</f>
        <v>830092963</v>
      </c>
      <c r="F1749" s="52" t="str">
        <f t="array" ref="F1749">IF(B1749="","",IFERROR(XLOOKUP(E1749,PROVEEDORES!$A$2:$A$200,PROVEEDORES!$B$2:$B$200,"NO ENCONTRADO",0,1),""))</f>
        <v>SUPERPOLO S.A.S</v>
      </c>
      <c r="G1749" s="52" t="str">
        <f t="array" ref="G1749">IF(B1749="","",IFERROR(XLOOKUP(B1749,DATA!$B$4:$B$2103,DATA!$L$4:$L$2103,"",0,1),""))</f>
        <v>UND</v>
      </c>
      <c r="H1749" s="52">
        <f t="array" ref="H1749">IF(B1749="","",IFERROR(XLOOKUP(B1749,DATA!$B$4:$B$2103,DATA!$E$4:$E$2103,0,0,1),0))</f>
        <v>0</v>
      </c>
      <c r="I1749" s="53">
        <f t="array" ref="I1749">IF(B1749="","",IFERROR(XLOOKUP(B1749,DATA!$B$4:$B$2103,DATA!$F$4:$F$2103,0,0,1),0))</f>
        <v>14999.95</v>
      </c>
      <c r="J1749" s="53">
        <f t="shared" si="1"/>
        <v>0</v>
      </c>
      <c r="K1749" s="52">
        <f t="array" ref="K1749">IF(B1749="","",IFERROR(XLOOKUP(B1749,DATA!$B$4:$B$2103,DATA!$N$4:$N$2103,0,0,1),0))</f>
        <v>3</v>
      </c>
      <c r="L1749" s="86">
        <f t="shared" si="2"/>
        <v>0.008219178082</v>
      </c>
      <c r="M1749" s="52">
        <f t="array" ref="M1749">IF(B1749="","",IFERROR(XLOOKUP(B1749,DATA!$B$4:$B$2103,DATA!$P$4:$P$2103,0,0,1),0))</f>
        <v>0</v>
      </c>
      <c r="N1749" s="52">
        <f t="shared" si="3"/>
        <v>0</v>
      </c>
      <c r="O1749" s="52">
        <f t="shared" si="4"/>
        <v>0</v>
      </c>
      <c r="P1749" s="52">
        <f t="shared" si="5"/>
        <v>0</v>
      </c>
      <c r="Q1749" s="52" t="str">
        <f t="shared" si="6"/>
        <v>CRITICO</v>
      </c>
      <c r="R1749" s="52" t="str">
        <f t="shared" si="7"/>
        <v>PEDIR INMEDIATAMENTE</v>
      </c>
      <c r="S1749" s="52">
        <f t="shared" si="8"/>
        <v>0</v>
      </c>
      <c r="T1749" s="53">
        <f t="shared" si="9"/>
        <v>0</v>
      </c>
      <c r="U1749" s="52" t="str">
        <f t="array" ref="U1749">IF(B1749="","",IFERROR(XLOOKUP(B1749,DATA!$B$4:$B$2103,DATA!$M$4:$M$2103,"",0,1),""))</f>
        <v>A</v>
      </c>
      <c r="V1749" s="52" t="str">
        <f t="array" ref="V1749">IF(B1749="","",IFERROR(XLOOKUP(B1749,DATA!$B$4:$B$2103,DATA!$X$4:$X$2103,"",0,1),""))</f>
        <v>SU01B0108</v>
      </c>
      <c r="W1749" s="52" t="str">
        <f t="array" ref="W1749">IF(B1749="","",IFERROR(XLOOKUP(B1749,DATA!$B$4:$B$2103,DATA!$H$4:$H$2103,"",0,1),""))</f>
        <v>CARROCERIA</v>
      </c>
      <c r="X1749" s="52" t="str">
        <f t="shared" si="10"/>
        <v>1-MAXIMA</v>
      </c>
      <c r="Y1749" s="87">
        <f t="shared" si="11"/>
        <v>3.01749</v>
      </c>
      <c r="Z1749" s="52">
        <f t="shared" si="12"/>
        <v>801702033</v>
      </c>
    </row>
    <row r="1750" ht="15.75" customHeight="1">
      <c r="B1750" s="47">
        <f>IF(DATA!B1750="","",DATA!B1750)</f>
        <v>801702034</v>
      </c>
      <c r="C1750" s="47">
        <f t="array" ref="C1750">IF(B1750="","",IFERROR(XLOOKUP(B1750,DATA!$B$4:$B$2103,DATA!$D$4:$D$2103,"",0,1),""))</f>
        <v>11765923</v>
      </c>
      <c r="D1750" s="47" t="str">
        <f t="array" ref="D1750">IF(B1750="","",IFERROR(XLOOKUP(B1750,DATA!$B$4:$B$2103,DATA!$C$4:$C$2103,"",0,1),""))</f>
        <v>KIT HERRAJE APERTURA DER TRANSTEC</v>
      </c>
      <c r="E1750" s="47">
        <f t="array" ref="E1750">IF(B1750="","",IFERROR(XLOOKUP(B1750,DATA!$B$4:$B$2103,DATA!$W$4:$W$2103,"",0,1),""))</f>
        <v>830092963</v>
      </c>
      <c r="F1750" s="47" t="str">
        <f t="array" ref="F1750">IF(B1750="","",IFERROR(XLOOKUP(E1750,PROVEEDORES!$A$2:$A$200,PROVEEDORES!$B$2:$B$200,"NO ENCONTRADO",0,1),""))</f>
        <v>SUPERPOLO S.A.S</v>
      </c>
      <c r="G1750" s="47" t="str">
        <f t="array" ref="G1750">IF(B1750="","",IFERROR(XLOOKUP(B1750,DATA!$B$4:$B$2103,DATA!$L$4:$L$2103,"",0,1),""))</f>
        <v>UND</v>
      </c>
      <c r="H1750" s="47">
        <f t="array" ref="H1750">IF(B1750="","",IFERROR(XLOOKUP(B1750,DATA!$B$4:$B$2103,DATA!$E$4:$E$2103,0,0,1),0))</f>
        <v>1</v>
      </c>
      <c r="I1750" s="48">
        <f t="array" ref="I1750">IF(B1750="","",IFERROR(XLOOKUP(B1750,DATA!$B$4:$B$2103,DATA!$F$4:$F$2103,0,0,1),0))</f>
        <v>14999.95</v>
      </c>
      <c r="J1750" s="48">
        <f t="shared" si="1"/>
        <v>14999.95</v>
      </c>
      <c r="K1750" s="47">
        <f t="array" ref="K1750">IF(B1750="","",IFERROR(XLOOKUP(B1750,DATA!$B$4:$B$2103,DATA!$N$4:$N$2103,0,0,1),0))</f>
        <v>2</v>
      </c>
      <c r="L1750" s="85">
        <f t="shared" si="2"/>
        <v>0.005479452055</v>
      </c>
      <c r="M1750" s="47">
        <f t="array" ref="M1750">IF(B1750="","",IFERROR(XLOOKUP(B1750,DATA!$B$4:$B$2103,DATA!$P$4:$P$2103,0,0,1),0))</f>
        <v>0</v>
      </c>
      <c r="N1750" s="47">
        <f t="shared" si="3"/>
        <v>0</v>
      </c>
      <c r="O1750" s="47">
        <f t="shared" si="4"/>
        <v>0</v>
      </c>
      <c r="P1750" s="47">
        <f t="shared" si="5"/>
        <v>183</v>
      </c>
      <c r="Q1750" s="47" t="str">
        <f t="shared" si="6"/>
        <v>EXCESO</v>
      </c>
      <c r="R1750" s="47" t="str">
        <f t="shared" si="7"/>
        <v>EVALUAR REDUCCION</v>
      </c>
      <c r="S1750" s="47">
        <f t="shared" si="8"/>
        <v>0</v>
      </c>
      <c r="T1750" s="48">
        <f t="shared" si="9"/>
        <v>0</v>
      </c>
      <c r="U1750" s="47" t="str">
        <f t="array" ref="U1750">IF(B1750="","",IFERROR(XLOOKUP(B1750,DATA!$B$4:$B$2103,DATA!$M$4:$M$2103,"",0,1),""))</f>
        <v>B</v>
      </c>
      <c r="V1750" s="47" t="str">
        <f t="array" ref="V1750">IF(B1750="","",IFERROR(XLOOKUP(B1750,DATA!$B$4:$B$2103,DATA!$X$4:$X$2103,"",0,1),""))</f>
        <v>SU01B0108</v>
      </c>
      <c r="W1750" s="47" t="str">
        <f t="array" ref="W1750">IF(B1750="","",IFERROR(XLOOKUP(B1750,DATA!$B$4:$B$2103,DATA!$H$4:$H$2103,"",0,1),""))</f>
        <v>CARROCERIA</v>
      </c>
      <c r="X1750" s="47" t="str">
        <f t="shared" si="10"/>
        <v>3-MEDIA</v>
      </c>
      <c r="Y1750" s="65" t="str">
        <f t="shared" si="11"/>
        <v/>
      </c>
      <c r="Z1750" s="47" t="str">
        <f t="shared" si="12"/>
        <v/>
      </c>
    </row>
    <row r="1751" ht="15.75" customHeight="1">
      <c r="B1751" s="52">
        <f>IF(DATA!B1751="","",DATA!B1751)</f>
        <v>801702035</v>
      </c>
      <c r="C1751" s="52">
        <f t="array" ref="C1751">IF(B1751="","",IFERROR(XLOOKUP(B1751,DATA!$B$4:$B$2103,DATA!$D$4:$D$2103,"",0,1),""))</f>
        <v>11765927</v>
      </c>
      <c r="D1751" s="52" t="str">
        <f t="array" ref="D1751">IF(B1751="","",IFERROR(XLOOKUP(B1751,DATA!$B$4:$B$2103,DATA!$C$4:$C$2103,"",0,1),""))</f>
        <v>MECANISMO CLARABOYA TRANSTEC IZQUIERDO</v>
      </c>
      <c r="E1751" s="52">
        <f t="array" ref="E1751">IF(B1751="","",IFERROR(XLOOKUP(B1751,DATA!$B$4:$B$2103,DATA!$W$4:$W$2103,"",0,1),""))</f>
        <v>900603232</v>
      </c>
      <c r="F1751" s="52" t="str">
        <f t="array" ref="F1751">IF(B1751="","",IFERROR(XLOOKUP(E1751,PROVEEDORES!$A$2:$A$200,PROVEEDORES!$B$2:$B$200,"NO ENCONTRADO",0,1),""))</f>
        <v>COMERCIALIZADORA DE AUTOPARTES E INDUSTRIAL UNIVERSAL SAS</v>
      </c>
      <c r="G1751" s="52" t="str">
        <f t="array" ref="G1751">IF(B1751="","",IFERROR(XLOOKUP(B1751,DATA!$B$4:$B$2103,DATA!$L$4:$L$2103,"",0,1),""))</f>
        <v>UND</v>
      </c>
      <c r="H1751" s="52">
        <f t="array" ref="H1751">IF(B1751="","",IFERROR(XLOOKUP(B1751,DATA!$B$4:$B$2103,DATA!$E$4:$E$2103,0,0,1),0))</f>
        <v>3</v>
      </c>
      <c r="I1751" s="53">
        <f t="array" ref="I1751">IF(B1751="","",IFERROR(XLOOKUP(B1751,DATA!$B$4:$B$2103,DATA!$F$4:$F$2103,0,0,1),0))</f>
        <v>21799.61</v>
      </c>
      <c r="J1751" s="53">
        <f t="shared" si="1"/>
        <v>65398.83</v>
      </c>
      <c r="K1751" s="52">
        <f t="array" ref="K1751">IF(B1751="","",IFERROR(XLOOKUP(B1751,DATA!$B$4:$B$2103,DATA!$N$4:$N$2103,0,0,1),0))</f>
        <v>31</v>
      </c>
      <c r="L1751" s="86">
        <f t="shared" si="2"/>
        <v>0.08493150685</v>
      </c>
      <c r="M1751" s="52">
        <f t="array" ref="M1751">IF(B1751="","",IFERROR(XLOOKUP(B1751,DATA!$B$4:$B$2103,DATA!$P$4:$P$2103,0,0,1),0))</f>
        <v>0</v>
      </c>
      <c r="N1751" s="52">
        <f t="shared" si="3"/>
        <v>0</v>
      </c>
      <c r="O1751" s="52">
        <f t="shared" si="4"/>
        <v>1</v>
      </c>
      <c r="P1751" s="52">
        <f t="shared" si="5"/>
        <v>35</v>
      </c>
      <c r="Q1751" s="52" t="str">
        <f t="shared" si="6"/>
        <v>OPTIMO</v>
      </c>
      <c r="R1751" s="52" t="str">
        <f t="shared" si="7"/>
        <v>NIVEL OPTIMO</v>
      </c>
      <c r="S1751" s="52">
        <f t="shared" si="8"/>
        <v>0</v>
      </c>
      <c r="T1751" s="53">
        <f t="shared" si="9"/>
        <v>0</v>
      </c>
      <c r="U1751" s="52" t="str">
        <f t="array" ref="U1751">IF(B1751="","",IFERROR(XLOOKUP(B1751,DATA!$B$4:$B$2103,DATA!$M$4:$M$2103,"",0,1),""))</f>
        <v>A</v>
      </c>
      <c r="V1751" s="52" t="str">
        <f t="array" ref="V1751">IF(B1751="","",IFERROR(XLOOKUP(B1751,DATA!$B$4:$B$2103,DATA!$X$4:$X$2103,"",0,1),""))</f>
        <v>SU01D0207</v>
      </c>
      <c r="W1751" s="52" t="str">
        <f t="array" ref="W1751">IF(B1751="","",IFERROR(XLOOKUP(B1751,DATA!$B$4:$B$2103,DATA!$H$4:$H$2103,"",0,1),""))</f>
        <v>CARROCERIA</v>
      </c>
      <c r="X1751" s="52" t="str">
        <f t="shared" si="10"/>
        <v>2-ALTA</v>
      </c>
      <c r="Y1751" s="87" t="str">
        <f t="shared" si="11"/>
        <v/>
      </c>
      <c r="Z1751" s="52" t="str">
        <f t="shared" si="12"/>
        <v/>
      </c>
    </row>
    <row r="1752" ht="15.75" customHeight="1">
      <c r="B1752" s="47">
        <f>IF(DATA!B1752="","",DATA!B1752)</f>
        <v>801702036</v>
      </c>
      <c r="C1752" s="47" t="str">
        <f t="array" ref="C1752">IF(B1752="","",IFERROR(XLOOKUP(B1752,DATA!$B$4:$B$2103,DATA!$D$4:$D$2103,"",0,1),""))</f>
        <v>BOS0001</v>
      </c>
      <c r="D1752" s="47" t="str">
        <f t="array" ref="D1752">IF(B1752="","",IFERROR(XLOOKUP(B1752,DATA!$B$4:$B$2103,DATA!$C$4:$C$2103,"",0,1),""))</f>
        <v>MANGUERA SILLA OPERADOR</v>
      </c>
      <c r="E1752" s="47">
        <f t="array" ref="E1752">IF(B1752="","",IFERROR(XLOOKUP(B1752,DATA!$B$4:$B$2103,DATA!$W$4:$W$2103,"",0,1),""))</f>
        <v>900730034</v>
      </c>
      <c r="F1752" s="47" t="str">
        <f t="array" ref="F1752">IF(B1752="","",IFERROR(XLOOKUP(E1752,PROVEEDORES!$A$2:$A$200,PROVEEDORES!$B$2:$B$200,"NO ENCONTRADO",0,1),""))</f>
        <v>CAUCHOS BOSA D.C. SIMA S A S</v>
      </c>
      <c r="G1752" s="47" t="str">
        <f t="array" ref="G1752">IF(B1752="","",IFERROR(XLOOKUP(B1752,DATA!$B$4:$B$2103,DATA!$L$4:$L$2103,"",0,1),""))</f>
        <v>M</v>
      </c>
      <c r="H1752" s="47">
        <f t="array" ref="H1752">IF(B1752="","",IFERROR(XLOOKUP(B1752,DATA!$B$4:$B$2103,DATA!$E$4:$E$2103,0,0,1),0))</f>
        <v>0</v>
      </c>
      <c r="I1752" s="48">
        <f t="array" ref="I1752">IF(B1752="","",IFERROR(XLOOKUP(B1752,DATA!$B$4:$B$2103,DATA!$F$4:$F$2103,0,0,1),0))</f>
        <v>0</v>
      </c>
      <c r="J1752" s="48">
        <f t="shared" si="1"/>
        <v>0</v>
      </c>
      <c r="K1752" s="47">
        <f t="array" ref="K1752">IF(B1752="","",IFERROR(XLOOKUP(B1752,DATA!$B$4:$B$2103,DATA!$N$4:$N$2103,0,0,1),0))</f>
        <v>0</v>
      </c>
      <c r="L1752" s="85">
        <f t="shared" si="2"/>
        <v>0</v>
      </c>
      <c r="M1752" s="47">
        <f t="array" ref="M1752">IF(B1752="","",IFERROR(XLOOKUP(B1752,DATA!$B$4:$B$2103,DATA!$P$4:$P$2103,0,0,1),0))</f>
        <v>0</v>
      </c>
      <c r="N1752" s="47">
        <f t="shared" si="3"/>
        <v>0</v>
      </c>
      <c r="O1752" s="47">
        <f t="shared" si="4"/>
        <v>0</v>
      </c>
      <c r="P1752" s="47" t="str">
        <f t="shared" si="5"/>
        <v/>
      </c>
      <c r="Q1752" s="47" t="str">
        <f t="shared" si="6"/>
        <v>CRITICO</v>
      </c>
      <c r="R1752" s="47" t="str">
        <f t="shared" si="7"/>
        <v>PEDIR INMEDIATAMENTE</v>
      </c>
      <c r="S1752" s="47">
        <f t="shared" si="8"/>
        <v>0</v>
      </c>
      <c r="T1752" s="48">
        <f t="shared" si="9"/>
        <v>0</v>
      </c>
      <c r="U1752" s="47" t="str">
        <f t="array" ref="U1752">IF(B1752="","",IFERROR(XLOOKUP(B1752,DATA!$B$4:$B$2103,DATA!$M$4:$M$2103,"",0,1),""))</f>
        <v>A</v>
      </c>
      <c r="V1752" s="47" t="str">
        <f t="array" ref="V1752">IF(B1752="","",IFERROR(XLOOKUP(B1752,DATA!$B$4:$B$2103,DATA!$X$4:$X$2103,"",0,1),""))</f>
        <v>SU01A0302</v>
      </c>
      <c r="W1752" s="47" t="str">
        <f t="array" ref="W1752">IF(B1752="","",IFERROR(XLOOKUP(B1752,DATA!$B$4:$B$2103,DATA!$H$4:$H$2103,"",0,1),""))</f>
        <v>CARROCERIA</v>
      </c>
      <c r="X1752" s="47" t="str">
        <f t="shared" si="10"/>
        <v>1-MAXIMA</v>
      </c>
      <c r="Y1752" s="65" t="str">
        <f t="shared" si="11"/>
        <v/>
      </c>
      <c r="Z1752" s="47">
        <f t="shared" si="12"/>
        <v>801702036</v>
      </c>
    </row>
    <row r="1753" ht="15.75" customHeight="1">
      <c r="B1753" s="52">
        <f>IF(DATA!B1753="","",DATA!B1753)</f>
        <v>801702037</v>
      </c>
      <c r="C1753" s="52" t="str">
        <f t="array" ref="C1753">IF(B1753="","",IFERROR(XLOOKUP(B1753,DATA!$B$4:$B$2103,DATA!$D$4:$D$2103,"",0,1),""))</f>
        <v>BOS0002</v>
      </c>
      <c r="D1753" s="52" t="str">
        <f t="array" ref="D1753">IF(B1753="","",IFERROR(XLOOKUP(B1753,DATA!$B$4:$B$2103,DATA!$C$4:$C$2103,"",0,1),""))</f>
        <v>ABRAZADERA MECANISMO BOTON DE ELEVACIÓN</v>
      </c>
      <c r="E1753" s="52">
        <f t="array" ref="E1753">IF(B1753="","",IFERROR(XLOOKUP(B1753,DATA!$B$4:$B$2103,DATA!$W$4:$W$2103,"",0,1),""))</f>
        <v>900730034</v>
      </c>
      <c r="F1753" s="52" t="str">
        <f t="array" ref="F1753">IF(B1753="","",IFERROR(XLOOKUP(E1753,PROVEEDORES!$A$2:$A$200,PROVEEDORES!$B$2:$B$200,"NO ENCONTRADO",0,1),""))</f>
        <v>CAUCHOS BOSA D.C. SIMA S A S</v>
      </c>
      <c r="G1753" s="52" t="str">
        <f t="array" ref="G1753">IF(B1753="","",IFERROR(XLOOKUP(B1753,DATA!$B$4:$B$2103,DATA!$L$4:$L$2103,"",0,1),""))</f>
        <v>UND</v>
      </c>
      <c r="H1753" s="52">
        <f t="array" ref="H1753">IF(B1753="","",IFERROR(XLOOKUP(B1753,DATA!$B$4:$B$2103,DATA!$E$4:$E$2103,0,0,1),0))</f>
        <v>0</v>
      </c>
      <c r="I1753" s="53">
        <f t="array" ref="I1753">IF(B1753="","",IFERROR(XLOOKUP(B1753,DATA!$B$4:$B$2103,DATA!$F$4:$F$2103,0,0,1),0))</f>
        <v>0</v>
      </c>
      <c r="J1753" s="53">
        <f t="shared" si="1"/>
        <v>0</v>
      </c>
      <c r="K1753" s="52">
        <f t="array" ref="K1753">IF(B1753="","",IFERROR(XLOOKUP(B1753,DATA!$B$4:$B$2103,DATA!$N$4:$N$2103,0,0,1),0))</f>
        <v>0</v>
      </c>
      <c r="L1753" s="86">
        <f t="shared" si="2"/>
        <v>0</v>
      </c>
      <c r="M1753" s="52">
        <f t="array" ref="M1753">IF(B1753="","",IFERROR(XLOOKUP(B1753,DATA!$B$4:$B$2103,DATA!$P$4:$P$2103,0,0,1),0))</f>
        <v>0</v>
      </c>
      <c r="N1753" s="52">
        <f t="shared" si="3"/>
        <v>0</v>
      </c>
      <c r="O1753" s="52">
        <f t="shared" si="4"/>
        <v>0</v>
      </c>
      <c r="P1753" s="52" t="str">
        <f t="shared" si="5"/>
        <v/>
      </c>
      <c r="Q1753" s="52" t="str">
        <f t="shared" si="6"/>
        <v>CRITICO</v>
      </c>
      <c r="R1753" s="52" t="str">
        <f t="shared" si="7"/>
        <v>PEDIR INMEDIATAMENTE</v>
      </c>
      <c r="S1753" s="52">
        <f t="shared" si="8"/>
        <v>0</v>
      </c>
      <c r="T1753" s="53">
        <f t="shared" si="9"/>
        <v>0</v>
      </c>
      <c r="U1753" s="52" t="str">
        <f t="array" ref="U1753">IF(B1753="","",IFERROR(XLOOKUP(B1753,DATA!$B$4:$B$2103,DATA!$M$4:$M$2103,"",0,1),""))</f>
        <v>A</v>
      </c>
      <c r="V1753" s="52" t="str">
        <f t="array" ref="V1753">IF(B1753="","",IFERROR(XLOOKUP(B1753,DATA!$B$4:$B$2103,DATA!$X$4:$X$2103,"",0,1),""))</f>
        <v>SU01A0302</v>
      </c>
      <c r="W1753" s="52" t="str">
        <f t="array" ref="W1753">IF(B1753="","",IFERROR(XLOOKUP(B1753,DATA!$B$4:$B$2103,DATA!$H$4:$H$2103,"",0,1),""))</f>
        <v>CARROCERIA</v>
      </c>
      <c r="X1753" s="52" t="str">
        <f t="shared" si="10"/>
        <v>1-MAXIMA</v>
      </c>
      <c r="Y1753" s="87" t="str">
        <f t="shared" si="11"/>
        <v/>
      </c>
      <c r="Z1753" s="52">
        <f t="shared" si="12"/>
        <v>801702037</v>
      </c>
    </row>
    <row r="1754" ht="15.75" customHeight="1">
      <c r="B1754" s="47">
        <f>IF(DATA!B1754="","",DATA!B1754)</f>
        <v>801702038</v>
      </c>
      <c r="C1754" s="47">
        <f t="array" ref="C1754">IF(B1754="","",IFERROR(XLOOKUP(B1754,DATA!$B$4:$B$2103,DATA!$D$4:$D$2103,"",0,1),""))</f>
        <v>10946253</v>
      </c>
      <c r="D1754" s="47" t="str">
        <f t="array" ref="D1754">IF(B1754="","",IFERROR(XLOOKUP(B1754,DATA!$B$4:$B$2103,DATA!$C$4:$C$2103,"",0,1),""))</f>
        <v>ACABADO ENTRE VENTANAS</v>
      </c>
      <c r="E1754" s="47">
        <f t="array" ref="E1754">IF(B1754="","",IFERROR(XLOOKUP(B1754,DATA!$B$4:$B$2103,DATA!$W$4:$W$2103,"",0,1),""))</f>
        <v>830092963</v>
      </c>
      <c r="F1754" s="47" t="str">
        <f t="array" ref="F1754">IF(B1754="","",IFERROR(XLOOKUP(E1754,PROVEEDORES!$A$2:$A$200,PROVEEDORES!$B$2:$B$200,"NO ENCONTRADO",0,1),""))</f>
        <v>SUPERPOLO S.A.S</v>
      </c>
      <c r="G1754" s="47" t="str">
        <f t="array" ref="G1754">IF(B1754="","",IFERROR(XLOOKUP(B1754,DATA!$B$4:$B$2103,DATA!$L$4:$L$2103,"",0,1),""))</f>
        <v>UND</v>
      </c>
      <c r="H1754" s="47">
        <f t="array" ref="H1754">IF(B1754="","",IFERROR(XLOOKUP(B1754,DATA!$B$4:$B$2103,DATA!$E$4:$E$2103,0,0,1),0))</f>
        <v>1</v>
      </c>
      <c r="I1754" s="48">
        <f t="array" ref="I1754">IF(B1754="","",IFERROR(XLOOKUP(B1754,DATA!$B$4:$B$2103,DATA!$F$4:$F$2103,0,0,1),0))</f>
        <v>37600.43</v>
      </c>
      <c r="J1754" s="48">
        <f t="shared" si="1"/>
        <v>37600.43</v>
      </c>
      <c r="K1754" s="47">
        <f t="array" ref="K1754">IF(B1754="","",IFERROR(XLOOKUP(B1754,DATA!$B$4:$B$2103,DATA!$N$4:$N$2103,0,0,1),0))</f>
        <v>10</v>
      </c>
      <c r="L1754" s="85">
        <f t="shared" si="2"/>
        <v>0.02739726027</v>
      </c>
      <c r="M1754" s="47">
        <f t="array" ref="M1754">IF(B1754="","",IFERROR(XLOOKUP(B1754,DATA!$B$4:$B$2103,DATA!$P$4:$P$2103,0,0,1),0))</f>
        <v>0</v>
      </c>
      <c r="N1754" s="47">
        <f t="shared" si="3"/>
        <v>0</v>
      </c>
      <c r="O1754" s="47">
        <f t="shared" si="4"/>
        <v>0</v>
      </c>
      <c r="P1754" s="47">
        <f t="shared" si="5"/>
        <v>37</v>
      </c>
      <c r="Q1754" s="47" t="str">
        <f t="shared" si="6"/>
        <v>OPTIMO</v>
      </c>
      <c r="R1754" s="47" t="str">
        <f t="shared" si="7"/>
        <v>NIVEL OPTIMO</v>
      </c>
      <c r="S1754" s="47">
        <f t="shared" si="8"/>
        <v>0</v>
      </c>
      <c r="T1754" s="48">
        <f t="shared" si="9"/>
        <v>0</v>
      </c>
      <c r="U1754" s="47" t="str">
        <f t="array" ref="U1754">IF(B1754="","",IFERROR(XLOOKUP(B1754,DATA!$B$4:$B$2103,DATA!$M$4:$M$2103,"",0,1),""))</f>
        <v>B</v>
      </c>
      <c r="V1754" s="47" t="str">
        <f t="array" ref="V1754">IF(B1754="","",IFERROR(XLOOKUP(B1754,DATA!$B$4:$B$2103,DATA!$X$4:$X$2103,"",0,1),""))</f>
        <v>SU01B0111</v>
      </c>
      <c r="W1754" s="47" t="str">
        <f t="array" ref="W1754">IF(B1754="","",IFERROR(XLOOKUP(B1754,DATA!$B$4:$B$2103,DATA!$H$4:$H$2103,"",0,1),""))</f>
        <v>CARROCERIA</v>
      </c>
      <c r="X1754" s="47" t="str">
        <f t="shared" si="10"/>
        <v>3-MEDIA</v>
      </c>
      <c r="Y1754" s="65" t="str">
        <f t="shared" si="11"/>
        <v/>
      </c>
      <c r="Z1754" s="47" t="str">
        <f t="shared" si="12"/>
        <v/>
      </c>
    </row>
    <row r="1755" ht="15.75" customHeight="1">
      <c r="B1755" s="52">
        <f>IF(DATA!B1755="","",DATA!B1755)</f>
        <v>801702039</v>
      </c>
      <c r="C1755" s="52">
        <f t="array" ref="C1755">IF(B1755="","",IFERROR(XLOOKUP(B1755,DATA!$B$4:$B$2103,DATA!$D$4:$D$2103,"",0,1),""))</f>
        <v>11302070</v>
      </c>
      <c r="D1755" s="52" t="str">
        <f t="array" ref="D1755">IF(B1755="","",IFERROR(XLOOKUP(B1755,DATA!$B$4:$B$2103,DATA!$C$4:$C$2103,"",0,1),""))</f>
        <v>TERMOFORMADO PUERTA DE EMERGENCIA DOS</v>
      </c>
      <c r="E1755" s="52">
        <f t="array" ref="E1755">IF(B1755="","",IFERROR(XLOOKUP(B1755,DATA!$B$4:$B$2103,DATA!$W$4:$W$2103,"",0,1),""))</f>
        <v>900603232</v>
      </c>
      <c r="F1755" s="52" t="str">
        <f t="array" ref="F1755">IF(B1755="","",IFERROR(XLOOKUP(E1755,PROVEEDORES!$A$2:$A$200,PROVEEDORES!$B$2:$B$200,"NO ENCONTRADO",0,1),""))</f>
        <v>COMERCIALIZADORA DE AUTOPARTES E INDUSTRIAL UNIVERSAL SAS</v>
      </c>
      <c r="G1755" s="52" t="str">
        <f t="array" ref="G1755">IF(B1755="","",IFERROR(XLOOKUP(B1755,DATA!$B$4:$B$2103,DATA!$L$4:$L$2103,"",0,1),""))</f>
        <v>UND</v>
      </c>
      <c r="H1755" s="52">
        <f t="array" ref="H1755">IF(B1755="","",IFERROR(XLOOKUP(B1755,DATA!$B$4:$B$2103,DATA!$E$4:$E$2103,0,0,1),0))</f>
        <v>2</v>
      </c>
      <c r="I1755" s="53">
        <f t="array" ref="I1755">IF(B1755="","",IFERROR(XLOOKUP(B1755,DATA!$B$4:$B$2103,DATA!$F$4:$F$2103,0,0,1),0))</f>
        <v>153500.5</v>
      </c>
      <c r="J1755" s="53">
        <f t="shared" si="1"/>
        <v>307001</v>
      </c>
      <c r="K1755" s="52">
        <f t="array" ref="K1755">IF(B1755="","",IFERROR(XLOOKUP(B1755,DATA!$B$4:$B$2103,DATA!$N$4:$N$2103,0,0,1),0))</f>
        <v>42</v>
      </c>
      <c r="L1755" s="86">
        <f t="shared" si="2"/>
        <v>0.1150684932</v>
      </c>
      <c r="M1755" s="52">
        <f t="array" ref="M1755">IF(B1755="","",IFERROR(XLOOKUP(B1755,DATA!$B$4:$B$2103,DATA!$P$4:$P$2103,0,0,1),0))</f>
        <v>0</v>
      </c>
      <c r="N1755" s="52">
        <f t="shared" si="3"/>
        <v>0</v>
      </c>
      <c r="O1755" s="52">
        <f t="shared" si="4"/>
        <v>1</v>
      </c>
      <c r="P1755" s="52">
        <f t="shared" si="5"/>
        <v>17</v>
      </c>
      <c r="Q1755" s="52" t="str">
        <f t="shared" si="6"/>
        <v>PRECAUCION</v>
      </c>
      <c r="R1755" s="52" t="str">
        <f t="shared" si="7"/>
        <v>MONITOREAR 48H</v>
      </c>
      <c r="S1755" s="52">
        <f t="shared" si="8"/>
        <v>0</v>
      </c>
      <c r="T1755" s="53">
        <f t="shared" si="9"/>
        <v>0</v>
      </c>
      <c r="U1755" s="52" t="str">
        <f t="array" ref="U1755">IF(B1755="","",IFERROR(XLOOKUP(B1755,DATA!$B$4:$B$2103,DATA!$M$4:$M$2103,"",0,1),""))</f>
        <v>B</v>
      </c>
      <c r="V1755" s="52" t="str">
        <f t="array" ref="V1755">IF(B1755="","",IFERROR(XLOOKUP(B1755,DATA!$B$4:$B$2103,DATA!$X$4:$X$2103,"",0,1),""))</f>
        <v>SU01A0104</v>
      </c>
      <c r="W1755" s="52" t="str">
        <f t="array" ref="W1755">IF(B1755="","",IFERROR(XLOOKUP(B1755,DATA!$B$4:$B$2103,DATA!$H$4:$H$2103,"",0,1),""))</f>
        <v>CARROCERIA</v>
      </c>
      <c r="X1755" s="52" t="str">
        <f t="shared" si="10"/>
        <v>3-MEDIA</v>
      </c>
      <c r="Y1755" s="87" t="str">
        <f t="shared" si="11"/>
        <v/>
      </c>
      <c r="Z1755" s="52" t="str">
        <f t="shared" si="12"/>
        <v/>
      </c>
    </row>
    <row r="1756" ht="15.75" customHeight="1">
      <c r="B1756" s="47">
        <f>IF(DATA!B1756="","",DATA!B1756)</f>
        <v>80170204</v>
      </c>
      <c r="C1756" s="47" t="str">
        <f t="array" ref="C1756">IF(B1756="","",IFERROR(XLOOKUP(B1756,DATA!$B$4:$B$2103,DATA!$D$4:$D$2103,"",0,1),""))</f>
        <v/>
      </c>
      <c r="D1756" s="47" t="str">
        <f t="array" ref="D1756">IF(B1756="","",IFERROR(XLOOKUP(B1756,DATA!$B$4:$B$2103,DATA!$C$4:$C$2103,"",0,1),""))</f>
        <v>REPARADOR PLASTICO</v>
      </c>
      <c r="E1756" s="47">
        <f t="array" ref="E1756">IF(B1756="","",IFERROR(XLOOKUP(B1756,DATA!$B$4:$B$2103,DATA!$W$4:$W$2103,"",0,1),""))</f>
        <v>900057383</v>
      </c>
      <c r="F1756" s="47" t="str">
        <f t="array" ref="F1756">IF(B1756="","",IFERROR(XLOOKUP(E1756,PROVEEDORES!$A$2:$A$200,PROVEEDORES!$B$2:$B$200,"NO ENCONTRADO",0,1),""))</f>
        <v>WURTH COLOMBIA S.A.S.</v>
      </c>
      <c r="G1756" s="47" t="str">
        <f t="array" ref="G1756">IF(B1756="","",IFERROR(XLOOKUP(B1756,DATA!$B$4:$B$2103,DATA!$L$4:$L$2103,"",0,1),""))</f>
        <v>UND</v>
      </c>
      <c r="H1756" s="47">
        <f t="array" ref="H1756">IF(B1756="","",IFERROR(XLOOKUP(B1756,DATA!$B$4:$B$2103,DATA!$E$4:$E$2103,0,0,1),0))</f>
        <v>2</v>
      </c>
      <c r="I1756" s="48">
        <f t="array" ref="I1756">IF(B1756="","",IFERROR(XLOOKUP(B1756,DATA!$B$4:$B$2103,DATA!$F$4:$F$2103,0,0,1),0))</f>
        <v>73720.5</v>
      </c>
      <c r="J1756" s="48">
        <f t="shared" si="1"/>
        <v>147441</v>
      </c>
      <c r="K1756" s="47">
        <f t="array" ref="K1756">IF(B1756="","",IFERROR(XLOOKUP(B1756,DATA!$B$4:$B$2103,DATA!$N$4:$N$2103,0,0,1),0))</f>
        <v>20</v>
      </c>
      <c r="L1756" s="85">
        <f t="shared" si="2"/>
        <v>0.05479452055</v>
      </c>
      <c r="M1756" s="47">
        <f t="array" ref="M1756">IF(B1756="","",IFERROR(XLOOKUP(B1756,DATA!$B$4:$B$2103,DATA!$P$4:$P$2103,0,0,1),0))</f>
        <v>0</v>
      </c>
      <c r="N1756" s="47">
        <f t="shared" si="3"/>
        <v>0</v>
      </c>
      <c r="O1756" s="47">
        <f t="shared" si="4"/>
        <v>0</v>
      </c>
      <c r="P1756" s="47">
        <f t="shared" si="5"/>
        <v>37</v>
      </c>
      <c r="Q1756" s="47" t="str">
        <f t="shared" si="6"/>
        <v>OPTIMO</v>
      </c>
      <c r="R1756" s="47" t="str">
        <f t="shared" si="7"/>
        <v>NIVEL OPTIMO</v>
      </c>
      <c r="S1756" s="47">
        <f t="shared" si="8"/>
        <v>0</v>
      </c>
      <c r="T1756" s="48">
        <f t="shared" si="9"/>
        <v>0</v>
      </c>
      <c r="U1756" s="47" t="str">
        <f t="array" ref="U1756">IF(B1756="","",IFERROR(XLOOKUP(B1756,DATA!$B$4:$B$2103,DATA!$M$4:$M$2103,"",0,1),""))</f>
        <v>C</v>
      </c>
      <c r="V1756" s="47" t="str">
        <f t="array" ref="V1756">IF(B1756="","",IFERROR(XLOOKUP(B1756,DATA!$B$4:$B$2103,DATA!$X$4:$X$2103,"",0,1),""))</f>
        <v>SU01F0104</v>
      </c>
      <c r="W1756" s="47" t="str">
        <f t="array" ref="W1756">IF(B1756="","",IFERROR(XLOOKUP(B1756,DATA!$B$4:$B$2103,DATA!$H$4:$H$2103,"",0,1),""))</f>
        <v>CARROCERIA</v>
      </c>
      <c r="X1756" s="47" t="str">
        <f t="shared" si="10"/>
        <v>4-BAJA</v>
      </c>
      <c r="Y1756" s="65" t="str">
        <f t="shared" si="11"/>
        <v/>
      </c>
      <c r="Z1756" s="47" t="str">
        <f t="shared" si="12"/>
        <v/>
      </c>
    </row>
    <row r="1757" ht="15.75" customHeight="1">
      <c r="B1757" s="52">
        <f>IF(DATA!B1757="","",DATA!B1757)</f>
        <v>801702040</v>
      </c>
      <c r="C1757" s="52">
        <f t="array" ref="C1757">IF(B1757="","",IFERROR(XLOOKUP(B1757,DATA!$B$4:$B$2103,DATA!$D$4:$D$2103,"",0,1),""))</f>
        <v>11335816</v>
      </c>
      <c r="D1757" s="52" t="str">
        <f t="array" ref="D1757">IF(B1757="","",IFERROR(XLOOKUP(B1757,DATA!$B$4:$B$2103,DATA!$C$4:$C$2103,"",0,1),""))</f>
        <v>ACABADO ESTRUCTURA SANFONA</v>
      </c>
      <c r="E1757" s="52">
        <f t="array" ref="E1757">IF(B1757="","",IFERROR(XLOOKUP(B1757,DATA!$B$4:$B$2103,DATA!$W$4:$W$2103,"",0,1),""))</f>
        <v>830092963</v>
      </c>
      <c r="F1757" s="52" t="str">
        <f t="array" ref="F1757">IF(B1757="","",IFERROR(XLOOKUP(E1757,PROVEEDORES!$A$2:$A$200,PROVEEDORES!$B$2:$B$200,"NO ENCONTRADO",0,1),""))</f>
        <v>SUPERPOLO S.A.S</v>
      </c>
      <c r="G1757" s="52" t="str">
        <f t="array" ref="G1757">IF(B1757="","",IFERROR(XLOOKUP(B1757,DATA!$B$4:$B$2103,DATA!$L$4:$L$2103,"",0,1),""))</f>
        <v>UND</v>
      </c>
      <c r="H1757" s="52">
        <f t="array" ref="H1757">IF(B1757="","",IFERROR(XLOOKUP(B1757,DATA!$B$4:$B$2103,DATA!$E$4:$E$2103,0,0,1),0))</f>
        <v>5</v>
      </c>
      <c r="I1757" s="53">
        <f t="array" ref="I1757">IF(B1757="","",IFERROR(XLOOKUP(B1757,DATA!$B$4:$B$2103,DATA!$F$4:$F$2103,0,0,1),0))</f>
        <v>54578.03</v>
      </c>
      <c r="J1757" s="53">
        <f t="shared" si="1"/>
        <v>272890.15</v>
      </c>
      <c r="K1757" s="52">
        <f t="array" ref="K1757">IF(B1757="","",IFERROR(XLOOKUP(B1757,DATA!$B$4:$B$2103,DATA!$N$4:$N$2103,0,0,1),0))</f>
        <v>11</v>
      </c>
      <c r="L1757" s="86">
        <f t="shared" si="2"/>
        <v>0.0301369863</v>
      </c>
      <c r="M1757" s="52">
        <f t="array" ref="M1757">IF(B1757="","",IFERROR(XLOOKUP(B1757,DATA!$B$4:$B$2103,DATA!$P$4:$P$2103,0,0,1),0))</f>
        <v>0</v>
      </c>
      <c r="N1757" s="52">
        <f t="shared" si="3"/>
        <v>0</v>
      </c>
      <c r="O1757" s="52">
        <f t="shared" si="4"/>
        <v>0</v>
      </c>
      <c r="P1757" s="52">
        <f t="shared" si="5"/>
        <v>166</v>
      </c>
      <c r="Q1757" s="52" t="str">
        <f t="shared" si="6"/>
        <v>EXCESO</v>
      </c>
      <c r="R1757" s="52" t="str">
        <f t="shared" si="7"/>
        <v>EVALUAR REDUCCION</v>
      </c>
      <c r="S1757" s="52">
        <f t="shared" si="8"/>
        <v>0</v>
      </c>
      <c r="T1757" s="53">
        <f t="shared" si="9"/>
        <v>0</v>
      </c>
      <c r="U1757" s="52" t="str">
        <f t="array" ref="U1757">IF(B1757="","",IFERROR(XLOOKUP(B1757,DATA!$B$4:$B$2103,DATA!$M$4:$M$2103,"",0,1),""))</f>
        <v>B</v>
      </c>
      <c r="V1757" s="52" t="str">
        <f t="array" ref="V1757">IF(B1757="","",IFERROR(XLOOKUP(B1757,DATA!$B$4:$B$2103,DATA!$X$4:$X$2103,"",0,1),""))</f>
        <v>SU01C0111</v>
      </c>
      <c r="W1757" s="52" t="str">
        <f t="array" ref="W1757">IF(B1757="","",IFERROR(XLOOKUP(B1757,DATA!$B$4:$B$2103,DATA!$H$4:$H$2103,"",0,1),""))</f>
        <v>CARROCERIA</v>
      </c>
      <c r="X1757" s="52" t="str">
        <f t="shared" si="10"/>
        <v>3-MEDIA</v>
      </c>
      <c r="Y1757" s="87" t="str">
        <f t="shared" si="11"/>
        <v/>
      </c>
      <c r="Z1757" s="52" t="str">
        <f t="shared" si="12"/>
        <v/>
      </c>
    </row>
    <row r="1758" ht="15.75" customHeight="1">
      <c r="B1758" s="47">
        <f>IF(DATA!B1758="","",DATA!B1758)</f>
        <v>801702041</v>
      </c>
      <c r="C1758" s="47">
        <f t="array" ref="C1758">IF(B1758="","",IFERROR(XLOOKUP(B1758,DATA!$B$4:$B$2103,DATA!$D$4:$D$2103,"",0,1),""))</f>
        <v>99010531</v>
      </c>
      <c r="D1758" s="47" t="str">
        <f t="array" ref="D1758">IF(B1758="","",IFERROR(XLOOKUP(B1758,DATA!$B$4:$B$2103,DATA!$C$4:$C$2103,"",0,1),""))</f>
        <v>TORNILLO PALANCA</v>
      </c>
      <c r="E1758" s="47">
        <f t="array" ref="E1758">IF(B1758="","",IFERROR(XLOOKUP(B1758,DATA!$B$4:$B$2103,DATA!$W$4:$W$2103,"",0,1),""))</f>
        <v>830092963</v>
      </c>
      <c r="F1758" s="47" t="str">
        <f t="array" ref="F1758">IF(B1758="","",IFERROR(XLOOKUP(E1758,PROVEEDORES!$A$2:$A$200,PROVEEDORES!$B$2:$B$200,"NO ENCONTRADO",0,1),""))</f>
        <v>SUPERPOLO S.A.S</v>
      </c>
      <c r="G1758" s="47" t="str">
        <f t="array" ref="G1758">IF(B1758="","",IFERROR(XLOOKUP(B1758,DATA!$B$4:$B$2103,DATA!$L$4:$L$2103,"",0,1),""))</f>
        <v>UND</v>
      </c>
      <c r="H1758" s="47">
        <f t="array" ref="H1758">IF(B1758="","",IFERROR(XLOOKUP(B1758,DATA!$B$4:$B$2103,DATA!$E$4:$E$2103,0,0,1),0))</f>
        <v>6</v>
      </c>
      <c r="I1758" s="48">
        <f t="array" ref="I1758">IF(B1758="","",IFERROR(XLOOKUP(B1758,DATA!$B$4:$B$2103,DATA!$F$4:$F$2103,0,0,1),0))</f>
        <v>3499.79</v>
      </c>
      <c r="J1758" s="48">
        <f t="shared" si="1"/>
        <v>20998.74</v>
      </c>
      <c r="K1758" s="47">
        <f t="array" ref="K1758">IF(B1758="","",IFERROR(XLOOKUP(B1758,DATA!$B$4:$B$2103,DATA!$N$4:$N$2103,0,0,1),0))</f>
        <v>123</v>
      </c>
      <c r="L1758" s="85">
        <f t="shared" si="2"/>
        <v>0.3369863014</v>
      </c>
      <c r="M1758" s="47">
        <f t="array" ref="M1758">IF(B1758="","",IFERROR(XLOOKUP(B1758,DATA!$B$4:$B$2103,DATA!$P$4:$P$2103,0,0,1),0))</f>
        <v>0</v>
      </c>
      <c r="N1758" s="47">
        <f t="shared" si="3"/>
        <v>1</v>
      </c>
      <c r="O1758" s="47">
        <f t="shared" si="4"/>
        <v>3</v>
      </c>
      <c r="P1758" s="47">
        <f t="shared" si="5"/>
        <v>18</v>
      </c>
      <c r="Q1758" s="47" t="str">
        <f t="shared" si="6"/>
        <v>PRECAUCION</v>
      </c>
      <c r="R1758" s="47" t="str">
        <f t="shared" si="7"/>
        <v>MONITOREAR 48H</v>
      </c>
      <c r="S1758" s="47">
        <f t="shared" si="8"/>
        <v>0</v>
      </c>
      <c r="T1758" s="48">
        <f t="shared" si="9"/>
        <v>0</v>
      </c>
      <c r="U1758" s="47" t="str">
        <f t="array" ref="U1758">IF(B1758="","",IFERROR(XLOOKUP(B1758,DATA!$B$4:$B$2103,DATA!$M$4:$M$2103,"",0,1),""))</f>
        <v>A</v>
      </c>
      <c r="V1758" s="47" t="str">
        <f t="array" ref="V1758">IF(B1758="","",IFERROR(XLOOKUP(B1758,DATA!$B$4:$B$2103,DATA!$X$4:$X$2103,"",0,1),""))</f>
        <v>SU01E0203</v>
      </c>
      <c r="W1758" s="47" t="str">
        <f t="array" ref="W1758">IF(B1758="","",IFERROR(XLOOKUP(B1758,DATA!$B$4:$B$2103,DATA!$H$4:$H$2103,"",0,1),""))</f>
        <v>CARROCERIA</v>
      </c>
      <c r="X1758" s="47" t="str">
        <f t="shared" si="10"/>
        <v>2-ALTA</v>
      </c>
      <c r="Y1758" s="65" t="str">
        <f t="shared" si="11"/>
        <v/>
      </c>
      <c r="Z1758" s="47" t="str">
        <f t="shared" si="12"/>
        <v/>
      </c>
    </row>
    <row r="1759" ht="15.75" customHeight="1">
      <c r="B1759" s="52">
        <f>IF(DATA!B1759="","",DATA!B1759)</f>
        <v>801702042</v>
      </c>
      <c r="C1759" s="52">
        <f t="array" ref="C1759">IF(B1759="","",IFERROR(XLOOKUP(B1759,DATA!$B$4:$B$2103,DATA!$D$4:$D$2103,"",0,1),""))</f>
        <v>11334504</v>
      </c>
      <c r="D1759" s="52" t="str">
        <f t="array" ref="D1759">IF(B1759="","",IFERROR(XLOOKUP(B1759,DATA!$B$4:$B$2103,DATA!$C$4:$C$2103,"",0,1),""))</f>
        <v>ISOMETRICO SANFONA</v>
      </c>
      <c r="E1759" s="52">
        <f t="array" ref="E1759">IF(B1759="","",IFERROR(XLOOKUP(B1759,DATA!$B$4:$B$2103,DATA!$W$4:$W$2103,"",0,1),""))</f>
        <v>830092963</v>
      </c>
      <c r="F1759" s="52" t="str">
        <f t="array" ref="F1759">IF(B1759="","",IFERROR(XLOOKUP(E1759,PROVEEDORES!$A$2:$A$200,PROVEEDORES!$B$2:$B$200,"NO ENCONTRADO",0,1),""))</f>
        <v>SUPERPOLO S.A.S</v>
      </c>
      <c r="G1759" s="52" t="str">
        <f t="array" ref="G1759">IF(B1759="","",IFERROR(XLOOKUP(B1759,DATA!$B$4:$B$2103,DATA!$L$4:$L$2103,"",0,1),""))</f>
        <v>UND</v>
      </c>
      <c r="H1759" s="52">
        <f t="array" ref="H1759">IF(B1759="","",IFERROR(XLOOKUP(B1759,DATA!$B$4:$B$2103,DATA!$E$4:$E$2103,0,0,1),0))</f>
        <v>1</v>
      </c>
      <c r="I1759" s="53">
        <f t="array" ref="I1759">IF(B1759="","",IFERROR(XLOOKUP(B1759,DATA!$B$4:$B$2103,DATA!$F$4:$F$2103,0,0,1),0))</f>
        <v>61800.27</v>
      </c>
      <c r="J1759" s="53">
        <f t="shared" si="1"/>
        <v>61800.27</v>
      </c>
      <c r="K1759" s="52">
        <f t="array" ref="K1759">IF(B1759="","",IFERROR(XLOOKUP(B1759,DATA!$B$4:$B$2103,DATA!$N$4:$N$2103,0,0,1),0))</f>
        <v>3</v>
      </c>
      <c r="L1759" s="86">
        <f t="shared" si="2"/>
        <v>0.008219178082</v>
      </c>
      <c r="M1759" s="52">
        <f t="array" ref="M1759">IF(B1759="","",IFERROR(XLOOKUP(B1759,DATA!$B$4:$B$2103,DATA!$P$4:$P$2103,0,0,1),0))</f>
        <v>0</v>
      </c>
      <c r="N1759" s="52">
        <f t="shared" si="3"/>
        <v>0</v>
      </c>
      <c r="O1759" s="52">
        <f t="shared" si="4"/>
        <v>0</v>
      </c>
      <c r="P1759" s="52">
        <f t="shared" si="5"/>
        <v>122</v>
      </c>
      <c r="Q1759" s="52" t="str">
        <f t="shared" si="6"/>
        <v>OPTIMO</v>
      </c>
      <c r="R1759" s="52" t="str">
        <f t="shared" si="7"/>
        <v>NIVEL OPTIMO</v>
      </c>
      <c r="S1759" s="52">
        <f t="shared" si="8"/>
        <v>0</v>
      </c>
      <c r="T1759" s="53">
        <f t="shared" si="9"/>
        <v>0</v>
      </c>
      <c r="U1759" s="52" t="str">
        <f t="array" ref="U1759">IF(B1759="","",IFERROR(XLOOKUP(B1759,DATA!$B$4:$B$2103,DATA!$M$4:$M$2103,"",0,1),""))</f>
        <v>C</v>
      </c>
      <c r="V1759" s="52" t="str">
        <f t="array" ref="V1759">IF(B1759="","",IFERROR(XLOOKUP(B1759,DATA!$B$4:$B$2103,DATA!$X$4:$X$2103,"",0,1),""))</f>
        <v>SU01D0210</v>
      </c>
      <c r="W1759" s="52" t="str">
        <f t="array" ref="W1759">IF(B1759="","",IFERROR(XLOOKUP(B1759,DATA!$B$4:$B$2103,DATA!$H$4:$H$2103,"",0,1),""))</f>
        <v>CARROCERIA</v>
      </c>
      <c r="X1759" s="52" t="str">
        <f t="shared" si="10"/>
        <v>4-BAJA</v>
      </c>
      <c r="Y1759" s="87" t="str">
        <f t="shared" si="11"/>
        <v/>
      </c>
      <c r="Z1759" s="52" t="str">
        <f t="shared" si="12"/>
        <v/>
      </c>
    </row>
    <row r="1760" ht="15.75" customHeight="1">
      <c r="B1760" s="47">
        <f>IF(DATA!B1760="","",DATA!B1760)</f>
        <v>801702043</v>
      </c>
      <c r="C1760" s="47" t="str">
        <f t="array" ref="C1760">IF(B1760="","",IFERROR(XLOOKUP(B1760,DATA!$B$4:$B$2103,DATA!$D$4:$D$2103,"",0,1),""))</f>
        <v/>
      </c>
      <c r="D1760" s="47" t="str">
        <f t="array" ref="D1760">IF(B1760="","",IFERROR(XLOOKUP(B1760,DATA!$B$4:$B$2103,DATA!$C$4:$C$2103,"",0,1),""))</f>
        <v>PORTADOCUMENTOS</v>
      </c>
      <c r="E1760" s="47">
        <f t="array" ref="E1760">IF(B1760="","",IFERROR(XLOOKUP(B1760,DATA!$B$4:$B$2103,DATA!$W$4:$W$2103,"",0,1),""))</f>
        <v>901535375</v>
      </c>
      <c r="F1760" s="47" t="str">
        <f t="array" ref="F1760">IF(B1760="","",IFERROR(XLOOKUP(E1760,PROVEEDORES!$A$2:$A$200,PROVEEDORES!$B$2:$B$200,"NO ENCONTRADO",0,1),""))</f>
        <v>GLOBAL GREEN AMERICAS COLOMBIA SAS</v>
      </c>
      <c r="G1760" s="47" t="str">
        <f t="array" ref="G1760">IF(B1760="","",IFERROR(XLOOKUP(B1760,DATA!$B$4:$B$2103,DATA!$L$4:$L$2103,"",0,1),""))</f>
        <v>UND</v>
      </c>
      <c r="H1760" s="47">
        <f t="array" ref="H1760">IF(B1760="","",IFERROR(XLOOKUP(B1760,DATA!$B$4:$B$2103,DATA!$E$4:$E$2103,0,0,1),0))</f>
        <v>3</v>
      </c>
      <c r="I1760" s="48">
        <f t="array" ref="I1760">IF(B1760="","",IFERROR(XLOOKUP(B1760,DATA!$B$4:$B$2103,DATA!$F$4:$F$2103,0,0,1),0))</f>
        <v>21211.75</v>
      </c>
      <c r="J1760" s="48">
        <f t="shared" si="1"/>
        <v>63635.25</v>
      </c>
      <c r="K1760" s="47">
        <f t="array" ref="K1760">IF(B1760="","",IFERROR(XLOOKUP(B1760,DATA!$B$4:$B$2103,DATA!$N$4:$N$2103,0,0,1),0))</f>
        <v>39</v>
      </c>
      <c r="L1760" s="85">
        <f t="shared" si="2"/>
        <v>0.1068493151</v>
      </c>
      <c r="M1760" s="47">
        <f t="array" ref="M1760">IF(B1760="","",IFERROR(XLOOKUP(B1760,DATA!$B$4:$B$2103,DATA!$P$4:$P$2103,0,0,1),0))</f>
        <v>0</v>
      </c>
      <c r="N1760" s="47">
        <f t="shared" si="3"/>
        <v>0</v>
      </c>
      <c r="O1760" s="47">
        <f t="shared" si="4"/>
        <v>1</v>
      </c>
      <c r="P1760" s="47">
        <f t="shared" si="5"/>
        <v>28</v>
      </c>
      <c r="Q1760" s="47" t="str">
        <f t="shared" si="6"/>
        <v>OPTIMO</v>
      </c>
      <c r="R1760" s="47" t="str">
        <f t="shared" si="7"/>
        <v>NIVEL OPTIMO</v>
      </c>
      <c r="S1760" s="47">
        <f t="shared" si="8"/>
        <v>0</v>
      </c>
      <c r="T1760" s="48">
        <f t="shared" si="9"/>
        <v>0</v>
      </c>
      <c r="U1760" s="47" t="str">
        <f t="array" ref="U1760">IF(B1760="","",IFERROR(XLOOKUP(B1760,DATA!$B$4:$B$2103,DATA!$M$4:$M$2103,"",0,1),""))</f>
        <v>A</v>
      </c>
      <c r="V1760" s="47" t="str">
        <f t="array" ref="V1760">IF(B1760="","",IFERROR(XLOOKUP(B1760,DATA!$B$4:$B$2103,DATA!$X$4:$X$2103,"",0,1),""))</f>
        <v>SU01D0108</v>
      </c>
      <c r="W1760" s="47" t="str">
        <f t="array" ref="W1760">IF(B1760="","",IFERROR(XLOOKUP(B1760,DATA!$B$4:$B$2103,DATA!$H$4:$H$2103,"",0,1),""))</f>
        <v>CARROCERIA</v>
      </c>
      <c r="X1760" s="47" t="str">
        <f t="shared" si="10"/>
        <v>2-ALTA</v>
      </c>
      <c r="Y1760" s="65" t="str">
        <f t="shared" si="11"/>
        <v/>
      </c>
      <c r="Z1760" s="47" t="str">
        <f t="shared" si="12"/>
        <v/>
      </c>
    </row>
    <row r="1761" ht="15.75" customHeight="1">
      <c r="B1761" s="52">
        <f>IF(DATA!B1761="","",DATA!B1761)</f>
        <v>801702044</v>
      </c>
      <c r="C1761" s="52" t="str">
        <f t="array" ref="C1761">IF(B1761="","",IFERROR(XLOOKUP(B1761,DATA!$B$4:$B$2103,DATA!$D$4:$D$2103,"",0,1),""))</f>
        <v/>
      </c>
      <c r="D1761" s="52" t="str">
        <f t="array" ref="D1761">IF(B1761="","",IFERROR(XLOOKUP(B1761,DATA!$B$4:$B$2103,DATA!$C$4:$C$2103,"",0,1),""))</f>
        <v>TORNILLO BRISTOL 3/8 * 1 1/2</v>
      </c>
      <c r="E1761" s="52">
        <f t="array" ref="E1761">IF(B1761="","",IFERROR(XLOOKUP(B1761,DATA!$B$4:$B$2103,DATA!$W$4:$W$2103,"",0,1),""))</f>
        <v>826003816</v>
      </c>
      <c r="F1761" s="52" t="str">
        <f t="array" ref="F1761">IF(B1761="","",IFERROR(XLOOKUP(E1761,PROVEEDORES!$A$2:$A$200,PROVEEDORES!$B$2:$B$200,"NO ENCONTRADO",0,1),""))</f>
        <v>TORNIPLUS LIMITADA</v>
      </c>
      <c r="G1761" s="52" t="str">
        <f t="array" ref="G1761">IF(B1761="","",IFERROR(XLOOKUP(B1761,DATA!$B$4:$B$2103,DATA!$L$4:$L$2103,"",0,1),""))</f>
        <v>UND</v>
      </c>
      <c r="H1761" s="52">
        <f t="array" ref="H1761">IF(B1761="","",IFERROR(XLOOKUP(B1761,DATA!$B$4:$B$2103,DATA!$E$4:$E$2103,0,0,1),0))</f>
        <v>115</v>
      </c>
      <c r="I1761" s="53">
        <f t="array" ref="I1761">IF(B1761="","",IFERROR(XLOOKUP(B1761,DATA!$B$4:$B$2103,DATA!$F$4:$F$2103,0,0,1),0))</f>
        <v>1317.233</v>
      </c>
      <c r="J1761" s="53">
        <f t="shared" si="1"/>
        <v>151481.795</v>
      </c>
      <c r="K1761" s="52">
        <f t="array" ref="K1761">IF(B1761="","",IFERROR(XLOOKUP(B1761,DATA!$B$4:$B$2103,DATA!$N$4:$N$2103,0,0,1),0))</f>
        <v>2095</v>
      </c>
      <c r="L1761" s="86">
        <f t="shared" si="2"/>
        <v>5.739726027</v>
      </c>
      <c r="M1761" s="52">
        <f t="array" ref="M1761">IF(B1761="","",IFERROR(XLOOKUP(B1761,DATA!$B$4:$B$2103,DATA!$P$4:$P$2103,0,0,1),0))</f>
        <v>0</v>
      </c>
      <c r="N1761" s="52">
        <f t="shared" si="3"/>
        <v>20</v>
      </c>
      <c r="O1761" s="52">
        <f t="shared" si="4"/>
        <v>60</v>
      </c>
      <c r="P1761" s="52">
        <f t="shared" si="5"/>
        <v>20</v>
      </c>
      <c r="Q1761" s="52" t="str">
        <f t="shared" si="6"/>
        <v>PRECAUCION</v>
      </c>
      <c r="R1761" s="52" t="str">
        <f t="shared" si="7"/>
        <v>MONITOREAR 48H</v>
      </c>
      <c r="S1761" s="52">
        <f t="shared" si="8"/>
        <v>0</v>
      </c>
      <c r="T1761" s="53">
        <f t="shared" si="9"/>
        <v>0</v>
      </c>
      <c r="U1761" s="52" t="str">
        <f t="array" ref="U1761">IF(B1761="","",IFERROR(XLOOKUP(B1761,DATA!$B$4:$B$2103,DATA!$M$4:$M$2103,"",0,1),""))</f>
        <v>A</v>
      </c>
      <c r="V1761" s="52" t="str">
        <f t="array" ref="V1761">IF(B1761="","",IFERROR(XLOOKUP(B1761,DATA!$B$4:$B$2103,DATA!$X$4:$X$2103,"",0,1),""))</f>
        <v>SU01E0202</v>
      </c>
      <c r="W1761" s="52" t="str">
        <f t="array" ref="W1761">IF(B1761="","",IFERROR(XLOOKUP(B1761,DATA!$B$4:$B$2103,DATA!$H$4:$H$2103,"",0,1),""))</f>
        <v>CARROCERIA</v>
      </c>
      <c r="X1761" s="52" t="str">
        <f t="shared" si="10"/>
        <v>2-ALTA</v>
      </c>
      <c r="Y1761" s="87" t="str">
        <f t="shared" si="11"/>
        <v/>
      </c>
      <c r="Z1761" s="52" t="str">
        <f t="shared" si="12"/>
        <v/>
      </c>
    </row>
    <row r="1762" ht="15.75" customHeight="1">
      <c r="B1762" s="47">
        <f>IF(DATA!B1762="","",DATA!B1762)</f>
        <v>801702045</v>
      </c>
      <c r="C1762" s="47">
        <f t="array" ref="C1762">IF(B1762="","",IFERROR(XLOOKUP(B1762,DATA!$B$4:$B$2103,DATA!$D$4:$D$2103,"",0,1),""))</f>
        <v>11541241</v>
      </c>
      <c r="D1762" s="47" t="str">
        <f t="array" ref="D1762">IF(B1762="","",IFERROR(XLOOKUP(B1762,DATA!$B$4:$B$2103,DATA!$C$4:$C$2103,"",0,1),""))</f>
        <v>ACABADO ESTRUCTURA SANFONA SUPERIOR</v>
      </c>
      <c r="E1762" s="47">
        <f t="array" ref="E1762">IF(B1762="","",IFERROR(XLOOKUP(B1762,DATA!$B$4:$B$2103,DATA!$W$4:$W$2103,"",0,1),""))</f>
        <v>830092963</v>
      </c>
      <c r="F1762" s="47" t="str">
        <f t="array" ref="F1762">IF(B1762="","",IFERROR(XLOOKUP(E1762,PROVEEDORES!$A$2:$A$200,PROVEEDORES!$B$2:$B$200,"NO ENCONTRADO",0,1),""))</f>
        <v>SUPERPOLO S.A.S</v>
      </c>
      <c r="G1762" s="47" t="str">
        <f t="array" ref="G1762">IF(B1762="","",IFERROR(XLOOKUP(B1762,DATA!$B$4:$B$2103,DATA!$L$4:$L$2103,"",0,1),""))</f>
        <v>UND</v>
      </c>
      <c r="H1762" s="47">
        <f t="array" ref="H1762">IF(B1762="","",IFERROR(XLOOKUP(B1762,DATA!$B$4:$B$2103,DATA!$E$4:$E$2103,0,0,1),0))</f>
        <v>2</v>
      </c>
      <c r="I1762" s="48">
        <f t="array" ref="I1762">IF(B1762="","",IFERROR(XLOOKUP(B1762,DATA!$B$4:$B$2103,DATA!$F$4:$F$2103,0,0,1),0))</f>
        <v>153900.3</v>
      </c>
      <c r="J1762" s="48">
        <f t="shared" si="1"/>
        <v>307800.6</v>
      </c>
      <c r="K1762" s="47">
        <f t="array" ref="K1762">IF(B1762="","",IFERROR(XLOOKUP(B1762,DATA!$B$4:$B$2103,DATA!$N$4:$N$2103,0,0,1),0))</f>
        <v>5</v>
      </c>
      <c r="L1762" s="85">
        <f t="shared" si="2"/>
        <v>0.01369863014</v>
      </c>
      <c r="M1762" s="47">
        <f t="array" ref="M1762">IF(B1762="","",IFERROR(XLOOKUP(B1762,DATA!$B$4:$B$2103,DATA!$P$4:$P$2103,0,0,1),0))</f>
        <v>0</v>
      </c>
      <c r="N1762" s="47">
        <f t="shared" si="3"/>
        <v>0</v>
      </c>
      <c r="O1762" s="47">
        <f t="shared" si="4"/>
        <v>0</v>
      </c>
      <c r="P1762" s="47">
        <f t="shared" si="5"/>
        <v>146</v>
      </c>
      <c r="Q1762" s="47" t="str">
        <f t="shared" si="6"/>
        <v>OPTIMO</v>
      </c>
      <c r="R1762" s="47" t="str">
        <f t="shared" si="7"/>
        <v>NIVEL OPTIMO</v>
      </c>
      <c r="S1762" s="47">
        <f t="shared" si="8"/>
        <v>0</v>
      </c>
      <c r="T1762" s="48">
        <f t="shared" si="9"/>
        <v>0</v>
      </c>
      <c r="U1762" s="47" t="str">
        <f t="array" ref="U1762">IF(B1762="","",IFERROR(XLOOKUP(B1762,DATA!$B$4:$B$2103,DATA!$M$4:$M$2103,"",0,1),""))</f>
        <v>A</v>
      </c>
      <c r="V1762" s="47" t="str">
        <f t="array" ref="V1762">IF(B1762="","",IFERROR(XLOOKUP(B1762,DATA!$B$4:$B$2103,DATA!$X$4:$X$2103,"",0,1),""))</f>
        <v>SU01A0206</v>
      </c>
      <c r="W1762" s="47" t="str">
        <f t="array" ref="W1762">IF(B1762="","",IFERROR(XLOOKUP(B1762,DATA!$B$4:$B$2103,DATA!$H$4:$H$2103,"",0,1),""))</f>
        <v>CARROCERIA</v>
      </c>
      <c r="X1762" s="47" t="str">
        <f t="shared" si="10"/>
        <v>2-ALTA</v>
      </c>
      <c r="Y1762" s="65" t="str">
        <f t="shared" si="11"/>
        <v/>
      </c>
      <c r="Z1762" s="47" t="str">
        <f t="shared" si="12"/>
        <v/>
      </c>
    </row>
    <row r="1763" ht="15.75" customHeight="1">
      <c r="B1763" s="52">
        <f>IF(DATA!B1763="","",DATA!B1763)</f>
        <v>801702046</v>
      </c>
      <c r="C1763" s="52" t="str">
        <f t="array" ref="C1763">IF(B1763="","",IFERROR(XLOOKUP(B1763,DATA!$B$4:$B$2103,DATA!$D$4:$D$2103,"",0,1),""))</f>
        <v/>
      </c>
      <c r="D1763" s="52" t="str">
        <f t="array" ref="D1763">IF(B1763="","",IFERROR(XLOOKUP(B1763,DATA!$B$4:$B$2103,DATA!$C$4:$C$2103,"",0,1),""))</f>
        <v>CADENA 3/16</v>
      </c>
      <c r="E1763" s="52">
        <f t="array" ref="E1763">IF(B1763="","",IFERROR(XLOOKUP(B1763,DATA!$B$4:$B$2103,DATA!$W$4:$W$2103,"",0,1),""))</f>
        <v>901319175</v>
      </c>
      <c r="F1763" s="52" t="str">
        <f t="array" ref="F1763">IF(B1763="","",IFERROR(XLOOKUP(E1763,PROVEEDORES!$A$2:$A$200,PROVEEDORES!$B$2:$B$200,"NO ENCONTRADO",0,1),""))</f>
        <v>SMIDT SUMINISTRO MANTENIMIENTO INDUSTRIAL DE TRANSPORTE SAS</v>
      </c>
      <c r="G1763" s="52" t="str">
        <f t="array" ref="G1763">IF(B1763="","",IFERROR(XLOOKUP(B1763,DATA!$B$4:$B$2103,DATA!$L$4:$L$2103,"",0,1),""))</f>
        <v>M</v>
      </c>
      <c r="H1763" s="52">
        <f t="array" ref="H1763">IF(B1763="","",IFERROR(XLOOKUP(B1763,DATA!$B$4:$B$2103,DATA!$E$4:$E$2103,0,0,1),0))</f>
        <v>1</v>
      </c>
      <c r="I1763" s="53">
        <f t="array" ref="I1763">IF(B1763="","",IFERROR(XLOOKUP(B1763,DATA!$B$4:$B$2103,DATA!$F$4:$F$2103,0,0,1),0))</f>
        <v>10115</v>
      </c>
      <c r="J1763" s="53">
        <f t="shared" si="1"/>
        <v>10115</v>
      </c>
      <c r="K1763" s="52">
        <f t="array" ref="K1763">IF(B1763="","",IFERROR(XLOOKUP(B1763,DATA!$B$4:$B$2103,DATA!$N$4:$N$2103,0,0,1),0))</f>
        <v>139</v>
      </c>
      <c r="L1763" s="86">
        <f t="shared" si="2"/>
        <v>0.3808219178</v>
      </c>
      <c r="M1763" s="52">
        <f t="array" ref="M1763">IF(B1763="","",IFERROR(XLOOKUP(B1763,DATA!$B$4:$B$2103,DATA!$P$4:$P$2103,0,0,1),0))</f>
        <v>0</v>
      </c>
      <c r="N1763" s="52">
        <f t="shared" si="3"/>
        <v>1</v>
      </c>
      <c r="O1763" s="52">
        <f t="shared" si="4"/>
        <v>4</v>
      </c>
      <c r="P1763" s="52">
        <f t="shared" si="5"/>
        <v>3</v>
      </c>
      <c r="Q1763" s="52" t="str">
        <f t="shared" si="6"/>
        <v>REORDEN INMEDIATO</v>
      </c>
      <c r="R1763" s="52" t="str">
        <f t="shared" si="7"/>
        <v>GENERAR OC EN 24H</v>
      </c>
      <c r="S1763" s="52">
        <f t="shared" si="8"/>
        <v>3</v>
      </c>
      <c r="T1763" s="53">
        <f t="shared" si="9"/>
        <v>30345</v>
      </c>
      <c r="U1763" s="52" t="str">
        <f t="array" ref="U1763">IF(B1763="","",IFERROR(XLOOKUP(B1763,DATA!$B$4:$B$2103,DATA!$M$4:$M$2103,"",0,1),""))</f>
        <v>A</v>
      </c>
      <c r="V1763" s="52" t="str">
        <f t="array" ref="V1763">IF(B1763="","",IFERROR(XLOOKUP(B1763,DATA!$B$4:$B$2103,DATA!$X$4:$X$2103,"",0,1),""))</f>
        <v>SU01E0301</v>
      </c>
      <c r="W1763" s="52" t="str">
        <f t="array" ref="W1763">IF(B1763="","",IFERROR(XLOOKUP(B1763,DATA!$B$4:$B$2103,DATA!$H$4:$H$2103,"",0,1),""))</f>
        <v>CARROCERIA</v>
      </c>
      <c r="X1763" s="52" t="str">
        <f t="shared" si="10"/>
        <v>2-ALTA</v>
      </c>
      <c r="Y1763" s="87" t="str">
        <f t="shared" si="11"/>
        <v/>
      </c>
      <c r="Z1763" s="52" t="str">
        <f t="shared" si="12"/>
        <v/>
      </c>
    </row>
    <row r="1764" ht="15.75" customHeight="1">
      <c r="B1764" s="47">
        <f>IF(DATA!B1764="","",DATA!B1764)</f>
        <v>801702047</v>
      </c>
      <c r="C1764" s="47">
        <f t="array" ref="C1764">IF(B1764="","",IFERROR(XLOOKUP(B1764,DATA!$B$4:$B$2103,DATA!$D$4:$D$2103,"",0,1),""))</f>
        <v>11329308</v>
      </c>
      <c r="D1764" s="47" t="str">
        <f t="array" ref="D1764">IF(B1764="","",IFERROR(XLOOKUP(B1764,DATA!$B$4:$B$2103,DATA!$C$4:$C$2103,"",0,1),""))</f>
        <v>ACABAMIENTO ENTRE VENTANAS</v>
      </c>
      <c r="E1764" s="47">
        <f t="array" ref="E1764">IF(B1764="","",IFERROR(XLOOKUP(B1764,DATA!$B$4:$B$2103,DATA!$W$4:$W$2103,"",0,1),""))</f>
        <v>830092963</v>
      </c>
      <c r="F1764" s="47" t="str">
        <f t="array" ref="F1764">IF(B1764="","",IFERROR(XLOOKUP(E1764,PROVEEDORES!$A$2:$A$200,PROVEEDORES!$B$2:$B$200,"NO ENCONTRADO",0,1),""))</f>
        <v>SUPERPOLO S.A.S</v>
      </c>
      <c r="G1764" s="47" t="str">
        <f t="array" ref="G1764">IF(B1764="","",IFERROR(XLOOKUP(B1764,DATA!$B$4:$B$2103,DATA!$L$4:$L$2103,"",0,1),""))</f>
        <v>UND</v>
      </c>
      <c r="H1764" s="47">
        <f t="array" ref="H1764">IF(B1764="","",IFERROR(XLOOKUP(B1764,DATA!$B$4:$B$2103,DATA!$E$4:$E$2103,0,0,1),0))</f>
        <v>1</v>
      </c>
      <c r="I1764" s="48">
        <f t="array" ref="I1764">IF(B1764="","",IFERROR(XLOOKUP(B1764,DATA!$B$4:$B$2103,DATA!$F$4:$F$2103,0,0,1),0))</f>
        <v>92599.85</v>
      </c>
      <c r="J1764" s="48">
        <f t="shared" si="1"/>
        <v>92599.85</v>
      </c>
      <c r="K1764" s="47">
        <f t="array" ref="K1764">IF(B1764="","",IFERROR(XLOOKUP(B1764,DATA!$B$4:$B$2103,DATA!$N$4:$N$2103,0,0,1),0))</f>
        <v>5</v>
      </c>
      <c r="L1764" s="85">
        <f t="shared" si="2"/>
        <v>0.01369863014</v>
      </c>
      <c r="M1764" s="47">
        <f t="array" ref="M1764">IF(B1764="","",IFERROR(XLOOKUP(B1764,DATA!$B$4:$B$2103,DATA!$P$4:$P$2103,0,0,1),0))</f>
        <v>0</v>
      </c>
      <c r="N1764" s="47">
        <f t="shared" si="3"/>
        <v>0</v>
      </c>
      <c r="O1764" s="47">
        <f t="shared" si="4"/>
        <v>0</v>
      </c>
      <c r="P1764" s="47">
        <f t="shared" si="5"/>
        <v>73</v>
      </c>
      <c r="Q1764" s="47" t="str">
        <f t="shared" si="6"/>
        <v>OPTIMO</v>
      </c>
      <c r="R1764" s="47" t="str">
        <f t="shared" si="7"/>
        <v>NIVEL OPTIMO</v>
      </c>
      <c r="S1764" s="47">
        <f t="shared" si="8"/>
        <v>0</v>
      </c>
      <c r="T1764" s="48">
        <f t="shared" si="9"/>
        <v>0</v>
      </c>
      <c r="U1764" s="47" t="str">
        <f t="array" ref="U1764">IF(B1764="","",IFERROR(XLOOKUP(B1764,DATA!$B$4:$B$2103,DATA!$M$4:$M$2103,"",0,1),""))</f>
        <v>A</v>
      </c>
      <c r="V1764" s="47" t="str">
        <f t="array" ref="V1764">IF(B1764="","",IFERROR(XLOOKUP(B1764,DATA!$B$4:$B$2103,DATA!$X$4:$X$2103,"",0,1),""))</f>
        <v>SU01B0111</v>
      </c>
      <c r="W1764" s="47" t="str">
        <f t="array" ref="W1764">IF(B1764="","",IFERROR(XLOOKUP(B1764,DATA!$B$4:$B$2103,DATA!$H$4:$H$2103,"",0,1),""))</f>
        <v>CARROCERIA</v>
      </c>
      <c r="X1764" s="47" t="str">
        <f t="shared" si="10"/>
        <v>2-ALTA</v>
      </c>
      <c r="Y1764" s="65" t="str">
        <f t="shared" si="11"/>
        <v/>
      </c>
      <c r="Z1764" s="47" t="str">
        <f t="shared" si="12"/>
        <v/>
      </c>
    </row>
    <row r="1765" ht="15.75" customHeight="1">
      <c r="B1765" s="52">
        <f>IF(DATA!B1765="","",DATA!B1765)</f>
        <v>801702048</v>
      </c>
      <c r="C1765" s="52">
        <f t="array" ref="C1765">IF(B1765="","",IFERROR(XLOOKUP(B1765,DATA!$B$4:$B$2103,DATA!$D$4:$D$2103,"",0,1),""))</f>
        <v>10784197</v>
      </c>
      <c r="D1765" s="52" t="str">
        <f t="array" ref="D1765">IF(B1765="","",IFERROR(XLOOKUP(B1765,DATA!$B$4:$B$2103,DATA!$C$4:$C$2103,"",0,1),""))</f>
        <v>OXIGENO</v>
      </c>
      <c r="E1765" s="52">
        <f t="array" ref="E1765">IF(B1765="","",IFERROR(XLOOKUP(B1765,DATA!$B$4:$B$2103,DATA!$W$4:$W$2103,"",0,1),""))</f>
        <v>901319175</v>
      </c>
      <c r="F1765" s="52" t="str">
        <f t="array" ref="F1765">IF(B1765="","",IFERROR(XLOOKUP(E1765,PROVEEDORES!$A$2:$A$200,PROVEEDORES!$B$2:$B$200,"NO ENCONTRADO",0,1),""))</f>
        <v>SMIDT SUMINISTRO MANTENIMIENTO INDUSTRIAL DE TRANSPORTE SAS</v>
      </c>
      <c r="G1765" s="52" t="str">
        <f t="array" ref="G1765">IF(B1765="","",IFERROR(XLOOKUP(B1765,DATA!$B$4:$B$2103,DATA!$L$4:$L$2103,"",0,1),""))</f>
        <v>UND</v>
      </c>
      <c r="H1765" s="52">
        <f t="array" ref="H1765">IF(B1765="","",IFERROR(XLOOKUP(B1765,DATA!$B$4:$B$2103,DATA!$E$4:$E$2103,0,0,1),0))</f>
        <v>1</v>
      </c>
      <c r="I1765" s="53">
        <f t="array" ref="I1765">IF(B1765="","",IFERROR(XLOOKUP(B1765,DATA!$B$4:$B$2103,DATA!$F$4:$F$2103,0,0,1),0))</f>
        <v>190400</v>
      </c>
      <c r="J1765" s="53">
        <f t="shared" si="1"/>
        <v>190400</v>
      </c>
      <c r="K1765" s="52">
        <f t="array" ref="K1765">IF(B1765="","",IFERROR(XLOOKUP(B1765,DATA!$B$4:$B$2103,DATA!$N$4:$N$2103,0,0,1),0))</f>
        <v>10</v>
      </c>
      <c r="L1765" s="86">
        <f t="shared" si="2"/>
        <v>0.02739726027</v>
      </c>
      <c r="M1765" s="52">
        <f t="array" ref="M1765">IF(B1765="","",IFERROR(XLOOKUP(B1765,DATA!$B$4:$B$2103,DATA!$P$4:$P$2103,0,0,1),0))</f>
        <v>0</v>
      </c>
      <c r="N1765" s="52">
        <f t="shared" si="3"/>
        <v>0</v>
      </c>
      <c r="O1765" s="52">
        <f t="shared" si="4"/>
        <v>0</v>
      </c>
      <c r="P1765" s="52">
        <f t="shared" si="5"/>
        <v>37</v>
      </c>
      <c r="Q1765" s="52" t="str">
        <f t="shared" si="6"/>
        <v>OPTIMO</v>
      </c>
      <c r="R1765" s="52" t="str">
        <f t="shared" si="7"/>
        <v>NIVEL OPTIMO</v>
      </c>
      <c r="S1765" s="52">
        <f t="shared" si="8"/>
        <v>0</v>
      </c>
      <c r="T1765" s="53">
        <f t="shared" si="9"/>
        <v>0</v>
      </c>
      <c r="U1765" s="52" t="str">
        <f t="array" ref="U1765">IF(B1765="","",IFERROR(XLOOKUP(B1765,DATA!$B$4:$B$2103,DATA!$M$4:$M$2103,"",0,1),""))</f>
        <v>C</v>
      </c>
      <c r="V1765" s="52" t="str">
        <f t="array" ref="V1765">IF(B1765="","",IFERROR(XLOOKUP(B1765,DATA!$B$4:$B$2103,DATA!$X$4:$X$2103,"",0,1),""))</f>
        <v>QUIMICOS</v>
      </c>
      <c r="W1765" s="52" t="str">
        <f t="array" ref="W1765">IF(B1765="","",IFERROR(XLOOKUP(B1765,DATA!$B$4:$B$2103,DATA!$H$4:$H$2103,"",0,1),""))</f>
        <v>CARROCERIA</v>
      </c>
      <c r="X1765" s="52" t="str">
        <f t="shared" si="10"/>
        <v>4-BAJA</v>
      </c>
      <c r="Y1765" s="87" t="str">
        <f t="shared" si="11"/>
        <v/>
      </c>
      <c r="Z1765" s="52" t="str">
        <f t="shared" si="12"/>
        <v/>
      </c>
    </row>
    <row r="1766" ht="15.75" customHeight="1">
      <c r="B1766" s="47">
        <f>IF(DATA!B1766="","",DATA!B1766)</f>
        <v>801702049</v>
      </c>
      <c r="C1766" s="47">
        <f t="array" ref="C1766">IF(B1766="","",IFERROR(XLOOKUP(B1766,DATA!$B$4:$B$2103,DATA!$D$4:$D$2103,"",0,1),""))</f>
        <v>10784177</v>
      </c>
      <c r="D1766" s="47" t="str">
        <f t="array" ref="D1766">IF(B1766="","",IFERROR(XLOOKUP(B1766,DATA!$B$4:$B$2103,DATA!$C$4:$C$2103,"",0,1),""))</f>
        <v>AGAMIX</v>
      </c>
      <c r="E1766" s="47">
        <f t="array" ref="E1766">IF(B1766="","",IFERROR(XLOOKUP(B1766,DATA!$B$4:$B$2103,DATA!$W$4:$W$2103,"",0,1),""))</f>
        <v>901319175</v>
      </c>
      <c r="F1766" s="47" t="str">
        <f t="array" ref="F1766">IF(B1766="","",IFERROR(XLOOKUP(E1766,PROVEEDORES!$A$2:$A$200,PROVEEDORES!$B$2:$B$200,"NO ENCONTRADO",0,1),""))</f>
        <v>SMIDT SUMINISTRO MANTENIMIENTO INDUSTRIAL DE TRANSPORTE SAS</v>
      </c>
      <c r="G1766" s="47" t="str">
        <f t="array" ref="G1766">IF(B1766="","",IFERROR(XLOOKUP(B1766,DATA!$B$4:$B$2103,DATA!$L$4:$L$2103,"",0,1),""))</f>
        <v>UND</v>
      </c>
      <c r="H1766" s="47">
        <f t="array" ref="H1766">IF(B1766="","",IFERROR(XLOOKUP(B1766,DATA!$B$4:$B$2103,DATA!$E$4:$E$2103,0,0,1),0))</f>
        <v>1</v>
      </c>
      <c r="I1766" s="48">
        <f t="array" ref="I1766">IF(B1766="","",IFERROR(XLOOKUP(B1766,DATA!$B$4:$B$2103,DATA!$F$4:$F$2103,0,0,1),0))</f>
        <v>535442.9</v>
      </c>
      <c r="J1766" s="48">
        <f t="shared" si="1"/>
        <v>535442.9</v>
      </c>
      <c r="K1766" s="47">
        <f t="array" ref="K1766">IF(B1766="","",IFERROR(XLOOKUP(B1766,DATA!$B$4:$B$2103,DATA!$N$4:$N$2103,0,0,1),0))</f>
        <v>13</v>
      </c>
      <c r="L1766" s="85">
        <f t="shared" si="2"/>
        <v>0.03561643836</v>
      </c>
      <c r="M1766" s="47">
        <f t="array" ref="M1766">IF(B1766="","",IFERROR(XLOOKUP(B1766,DATA!$B$4:$B$2103,DATA!$P$4:$P$2103,0,0,1),0))</f>
        <v>0</v>
      </c>
      <c r="N1766" s="47">
        <f t="shared" si="3"/>
        <v>0</v>
      </c>
      <c r="O1766" s="47">
        <f t="shared" si="4"/>
        <v>0</v>
      </c>
      <c r="P1766" s="47">
        <f t="shared" si="5"/>
        <v>28</v>
      </c>
      <c r="Q1766" s="47" t="str">
        <f t="shared" si="6"/>
        <v>OPTIMO</v>
      </c>
      <c r="R1766" s="47" t="str">
        <f t="shared" si="7"/>
        <v>NIVEL OPTIMO</v>
      </c>
      <c r="S1766" s="47">
        <f t="shared" si="8"/>
        <v>0</v>
      </c>
      <c r="T1766" s="48">
        <f t="shared" si="9"/>
        <v>0</v>
      </c>
      <c r="U1766" s="47" t="str">
        <f t="array" ref="U1766">IF(B1766="","",IFERROR(XLOOKUP(B1766,DATA!$B$4:$B$2103,DATA!$M$4:$M$2103,"",0,1),""))</f>
        <v>C</v>
      </c>
      <c r="V1766" s="47" t="str">
        <f t="array" ref="V1766">IF(B1766="","",IFERROR(XLOOKUP(B1766,DATA!$B$4:$B$2103,DATA!$X$4:$X$2103,"",0,1),""))</f>
        <v>QUIMICOS</v>
      </c>
      <c r="W1766" s="47" t="str">
        <f t="array" ref="W1766">IF(B1766="","",IFERROR(XLOOKUP(B1766,DATA!$B$4:$B$2103,DATA!$H$4:$H$2103,"",0,1),""))</f>
        <v>CARROCERIA</v>
      </c>
      <c r="X1766" s="47" t="str">
        <f t="shared" si="10"/>
        <v>4-BAJA</v>
      </c>
      <c r="Y1766" s="65" t="str">
        <f t="shared" si="11"/>
        <v/>
      </c>
      <c r="Z1766" s="47" t="str">
        <f t="shared" si="12"/>
        <v/>
      </c>
    </row>
    <row r="1767" ht="15.75" customHeight="1">
      <c r="B1767" s="52">
        <f>IF(DATA!B1767="","",DATA!B1767)</f>
        <v>80170205</v>
      </c>
      <c r="C1767" s="52" t="str">
        <f t="array" ref="C1767">IF(B1767="","",IFERROR(XLOOKUP(B1767,DATA!$B$4:$B$2103,DATA!$D$4:$D$2103,"",0,1),""))</f>
        <v/>
      </c>
      <c r="D1767" s="52" t="str">
        <f t="array" ref="D1767">IF(B1767="","",IFERROR(XLOOKUP(B1767,DATA!$B$4:$B$2103,DATA!$C$4:$C$2103,"",0,1),""))</f>
        <v>TORNILLO TOR 30 AVELLANADO # 14 * 2" GOLOSO</v>
      </c>
      <c r="E1767" s="52">
        <f t="array" ref="E1767">IF(B1767="","",IFERROR(XLOOKUP(B1767,DATA!$B$4:$B$2103,DATA!$W$4:$W$2103,"",0,1),""))</f>
        <v>900603232</v>
      </c>
      <c r="F1767" s="52" t="str">
        <f t="array" ref="F1767">IF(B1767="","",IFERROR(XLOOKUP(E1767,PROVEEDORES!$A$2:$A$200,PROVEEDORES!$B$2:$B$200,"NO ENCONTRADO",0,1),""))</f>
        <v>COMERCIALIZADORA DE AUTOPARTES E INDUSTRIAL UNIVERSAL SAS</v>
      </c>
      <c r="G1767" s="52" t="str">
        <f t="array" ref="G1767">IF(B1767="","",IFERROR(XLOOKUP(B1767,DATA!$B$4:$B$2103,DATA!$L$4:$L$2103,"",0,1),""))</f>
        <v>UND</v>
      </c>
      <c r="H1767" s="52">
        <f t="array" ref="H1767">IF(B1767="","",IFERROR(XLOOKUP(B1767,DATA!$B$4:$B$2103,DATA!$E$4:$E$2103,0,0,1),0))</f>
        <v>0</v>
      </c>
      <c r="I1767" s="53">
        <f t="array" ref="I1767">IF(B1767="","",IFERROR(XLOOKUP(B1767,DATA!$B$4:$B$2103,DATA!$F$4:$F$2103,0,0,1),0))</f>
        <v>158.27</v>
      </c>
      <c r="J1767" s="53">
        <f t="shared" si="1"/>
        <v>0</v>
      </c>
      <c r="K1767" s="52">
        <f t="array" ref="K1767">IF(B1767="","",IFERROR(XLOOKUP(B1767,DATA!$B$4:$B$2103,DATA!$N$4:$N$2103,0,0,1),0))</f>
        <v>1600</v>
      </c>
      <c r="L1767" s="86">
        <f t="shared" si="2"/>
        <v>4.383561644</v>
      </c>
      <c r="M1767" s="52">
        <f t="array" ref="M1767">IF(B1767="","",IFERROR(XLOOKUP(B1767,DATA!$B$4:$B$2103,DATA!$P$4:$P$2103,0,0,1),0))</f>
        <v>0</v>
      </c>
      <c r="N1767" s="52">
        <f t="shared" si="3"/>
        <v>15</v>
      </c>
      <c r="O1767" s="52">
        <f t="shared" si="4"/>
        <v>46</v>
      </c>
      <c r="P1767" s="52">
        <f t="shared" si="5"/>
        <v>0</v>
      </c>
      <c r="Q1767" s="52" t="str">
        <f t="shared" si="6"/>
        <v>CRITICO</v>
      </c>
      <c r="R1767" s="52" t="str">
        <f t="shared" si="7"/>
        <v>PEDIR INMEDIATAMENTE</v>
      </c>
      <c r="S1767" s="52">
        <f t="shared" si="8"/>
        <v>46</v>
      </c>
      <c r="T1767" s="53">
        <f t="shared" si="9"/>
        <v>7280.42</v>
      </c>
      <c r="U1767" s="52" t="str">
        <f t="array" ref="U1767">IF(B1767="","",IFERROR(XLOOKUP(B1767,DATA!$B$4:$B$2103,DATA!$M$4:$M$2103,"",0,1),""))</f>
        <v>C</v>
      </c>
      <c r="V1767" s="52" t="str">
        <f t="array" ref="V1767">IF(B1767="","",IFERROR(XLOOKUP(B1767,DATA!$B$4:$B$2103,DATA!$X$4:$X$2103,"",0,1),""))</f>
        <v>SU01E0203</v>
      </c>
      <c r="W1767" s="52" t="str">
        <f t="array" ref="W1767">IF(B1767="","",IFERROR(XLOOKUP(B1767,DATA!$B$4:$B$2103,DATA!$H$4:$H$2103,"",0,1),""))</f>
        <v>CARROCERIA</v>
      </c>
      <c r="X1767" s="52" t="str">
        <f t="shared" si="10"/>
        <v>4-BAJA</v>
      </c>
      <c r="Y1767" s="87">
        <f t="shared" si="11"/>
        <v>1600.01767</v>
      </c>
      <c r="Z1767" s="52">
        <f t="shared" si="12"/>
        <v>80170205</v>
      </c>
    </row>
    <row r="1768" ht="15.75" customHeight="1">
      <c r="B1768" s="47">
        <f>IF(DATA!B1768="","",DATA!B1768)</f>
        <v>801702050</v>
      </c>
      <c r="C1768" s="47" t="str">
        <f t="array" ref="C1768">IF(B1768="","",IFERROR(XLOOKUP(B1768,DATA!$B$4:$B$2103,DATA!$D$4:$D$2103,"",0,1),""))</f>
        <v/>
      </c>
      <c r="D1768" s="47" t="str">
        <f t="array" ref="D1768">IF(B1768="","",IFERROR(XLOOKUP(B1768,DATA!$B$4:$B$2103,DATA!$C$4:$C$2103,"",0,1),""))</f>
        <v>ACETILENO</v>
      </c>
      <c r="E1768" s="47">
        <f t="array" ref="E1768">IF(B1768="","",IFERROR(XLOOKUP(B1768,DATA!$B$4:$B$2103,DATA!$W$4:$W$2103,"",0,1),""))</f>
        <v>901319175</v>
      </c>
      <c r="F1768" s="47" t="str">
        <f t="array" ref="F1768">IF(B1768="","",IFERROR(XLOOKUP(E1768,PROVEEDORES!$A$2:$A$200,PROVEEDORES!$B$2:$B$200,"NO ENCONTRADO",0,1),""))</f>
        <v>SMIDT SUMINISTRO MANTENIMIENTO INDUSTRIAL DE TRANSPORTE SAS</v>
      </c>
      <c r="G1768" s="47" t="str">
        <f t="array" ref="G1768">IF(B1768="","",IFERROR(XLOOKUP(B1768,DATA!$B$4:$B$2103,DATA!$L$4:$L$2103,"",0,1),""))</f>
        <v>UND</v>
      </c>
      <c r="H1768" s="47">
        <f t="array" ref="H1768">IF(B1768="","",IFERROR(XLOOKUP(B1768,DATA!$B$4:$B$2103,DATA!$E$4:$E$2103,0,0,1),0))</f>
        <v>1</v>
      </c>
      <c r="I1768" s="48">
        <f t="array" ref="I1768">IF(B1768="","",IFERROR(XLOOKUP(B1768,DATA!$B$4:$B$2103,DATA!$F$4:$F$2103,0,0,1),0))</f>
        <v>690200</v>
      </c>
      <c r="J1768" s="48">
        <f t="shared" si="1"/>
        <v>690200</v>
      </c>
      <c r="K1768" s="47">
        <f t="array" ref="K1768">IF(B1768="","",IFERROR(XLOOKUP(B1768,DATA!$B$4:$B$2103,DATA!$N$4:$N$2103,0,0,1),0))</f>
        <v>16</v>
      </c>
      <c r="L1768" s="85">
        <f t="shared" si="2"/>
        <v>0.04383561644</v>
      </c>
      <c r="M1768" s="47">
        <f t="array" ref="M1768">IF(B1768="","",IFERROR(XLOOKUP(B1768,DATA!$B$4:$B$2103,DATA!$P$4:$P$2103,0,0,1),0))</f>
        <v>0</v>
      </c>
      <c r="N1768" s="47">
        <f t="shared" si="3"/>
        <v>0</v>
      </c>
      <c r="O1768" s="47">
        <f t="shared" si="4"/>
        <v>0</v>
      </c>
      <c r="P1768" s="47">
        <f t="shared" si="5"/>
        <v>23</v>
      </c>
      <c r="Q1768" s="47" t="str">
        <f t="shared" si="6"/>
        <v>OPTIMO</v>
      </c>
      <c r="R1768" s="47" t="str">
        <f t="shared" si="7"/>
        <v>NIVEL OPTIMO</v>
      </c>
      <c r="S1768" s="47">
        <f t="shared" si="8"/>
        <v>0</v>
      </c>
      <c r="T1768" s="48">
        <f t="shared" si="9"/>
        <v>0</v>
      </c>
      <c r="U1768" s="47" t="str">
        <f t="array" ref="U1768">IF(B1768="","",IFERROR(XLOOKUP(B1768,DATA!$B$4:$B$2103,DATA!$M$4:$M$2103,"",0,1),""))</f>
        <v>C</v>
      </c>
      <c r="V1768" s="47" t="str">
        <f t="array" ref="V1768">IF(B1768="","",IFERROR(XLOOKUP(B1768,DATA!$B$4:$B$2103,DATA!$X$4:$X$2103,"",0,1),""))</f>
        <v>QUIMICOS</v>
      </c>
      <c r="W1768" s="47" t="str">
        <f t="array" ref="W1768">IF(B1768="","",IFERROR(XLOOKUP(B1768,DATA!$B$4:$B$2103,DATA!$H$4:$H$2103,"",0,1),""))</f>
        <v>CARROCERIA</v>
      </c>
      <c r="X1768" s="47" t="str">
        <f t="shared" si="10"/>
        <v>4-BAJA</v>
      </c>
      <c r="Y1768" s="65" t="str">
        <f t="shared" si="11"/>
        <v/>
      </c>
      <c r="Z1768" s="47" t="str">
        <f t="shared" si="12"/>
        <v/>
      </c>
    </row>
    <row r="1769" ht="15.75" customHeight="1">
      <c r="B1769" s="52">
        <f>IF(DATA!B1769="","",DATA!B1769)</f>
        <v>801702051</v>
      </c>
      <c r="C1769" s="52">
        <f t="array" ref="C1769">IF(B1769="","",IFERROR(XLOOKUP(B1769,DATA!$B$4:$B$2103,DATA!$D$4:$D$2103,"",0,1),""))</f>
        <v>27134568</v>
      </c>
      <c r="D1769" s="52" t="str">
        <f t="array" ref="D1769">IF(B1769="","",IFERROR(XLOOKUP(B1769,DATA!$B$4:$B$2103,DATA!$C$4:$C$2103,"",0,1),""))</f>
        <v>MECANISMO DE AJUSTE ALTURA CINTURÓN DE OPERADOR</v>
      </c>
      <c r="E1769" s="52">
        <f t="array" ref="E1769">IF(B1769="","",IFERROR(XLOOKUP(B1769,DATA!$B$4:$B$2103,DATA!$W$4:$W$2103,"",0,1),""))</f>
        <v>830092963</v>
      </c>
      <c r="F1769" s="52" t="str">
        <f t="array" ref="F1769">IF(B1769="","",IFERROR(XLOOKUP(E1769,PROVEEDORES!$A$2:$A$200,PROVEEDORES!$B$2:$B$200,"NO ENCONTRADO",0,1),""))</f>
        <v>SUPERPOLO S.A.S</v>
      </c>
      <c r="G1769" s="52" t="str">
        <f t="array" ref="G1769">IF(B1769="","",IFERROR(XLOOKUP(B1769,DATA!$B$4:$B$2103,DATA!$L$4:$L$2103,"",0,1),""))</f>
        <v>UND</v>
      </c>
      <c r="H1769" s="52">
        <f t="array" ref="H1769">IF(B1769="","",IFERROR(XLOOKUP(B1769,DATA!$B$4:$B$2103,DATA!$E$4:$E$2103,0,0,1),0))</f>
        <v>1</v>
      </c>
      <c r="I1769" s="53">
        <f t="array" ref="I1769">IF(B1769="","",IFERROR(XLOOKUP(B1769,DATA!$B$4:$B$2103,DATA!$F$4:$F$2103,0,0,1),0))</f>
        <v>83300</v>
      </c>
      <c r="J1769" s="53">
        <f t="shared" si="1"/>
        <v>83300</v>
      </c>
      <c r="K1769" s="52">
        <f t="array" ref="K1769">IF(B1769="","",IFERROR(XLOOKUP(B1769,DATA!$B$4:$B$2103,DATA!$N$4:$N$2103,0,0,1),0))</f>
        <v>0</v>
      </c>
      <c r="L1769" s="86">
        <f t="shared" si="2"/>
        <v>0</v>
      </c>
      <c r="M1769" s="52">
        <f t="array" ref="M1769">IF(B1769="","",IFERROR(XLOOKUP(B1769,DATA!$B$4:$B$2103,DATA!$P$4:$P$2103,0,0,1),0))</f>
        <v>0</v>
      </c>
      <c r="N1769" s="52">
        <f t="shared" si="3"/>
        <v>0</v>
      </c>
      <c r="O1769" s="52">
        <f t="shared" si="4"/>
        <v>0</v>
      </c>
      <c r="P1769" s="52" t="str">
        <f t="shared" si="5"/>
        <v/>
      </c>
      <c r="Q1769" s="52" t="str">
        <f t="shared" si="6"/>
        <v>EXCESO</v>
      </c>
      <c r="R1769" s="52" t="str">
        <f t="shared" si="7"/>
        <v>EVALUAR REDUCCION</v>
      </c>
      <c r="S1769" s="52">
        <f t="shared" si="8"/>
        <v>0</v>
      </c>
      <c r="T1769" s="53">
        <f t="shared" si="9"/>
        <v>0</v>
      </c>
      <c r="U1769" s="52" t="str">
        <f t="array" ref="U1769">IF(B1769="","",IFERROR(XLOOKUP(B1769,DATA!$B$4:$B$2103,DATA!$M$4:$M$2103,"",0,1),""))</f>
        <v>C</v>
      </c>
      <c r="V1769" s="52" t="str">
        <f t="array" ref="V1769">IF(B1769="","",IFERROR(XLOOKUP(B1769,DATA!$B$4:$B$2103,DATA!$X$4:$X$2103,"",0,1),""))</f>
        <v>SU01D0108</v>
      </c>
      <c r="W1769" s="52" t="str">
        <f t="array" ref="W1769">IF(B1769="","",IFERROR(XLOOKUP(B1769,DATA!$B$4:$B$2103,DATA!$H$4:$H$2103,"",0,1),""))</f>
        <v>CARROCERIA</v>
      </c>
      <c r="X1769" s="52" t="str">
        <f t="shared" si="10"/>
        <v>4-BAJA</v>
      </c>
      <c r="Y1769" s="87" t="str">
        <f t="shared" si="11"/>
        <v/>
      </c>
      <c r="Z1769" s="52" t="str">
        <f t="shared" si="12"/>
        <v/>
      </c>
    </row>
    <row r="1770" ht="15.75" customHeight="1">
      <c r="B1770" s="47">
        <f>IF(DATA!B1770="","",DATA!B1770)</f>
        <v>801702052</v>
      </c>
      <c r="C1770" s="47" t="str">
        <f t="array" ref="C1770">IF(B1770="","",IFERROR(XLOOKUP(B1770,DATA!$B$4:$B$2103,DATA!$D$4:$D$2103,"",0,1),""))</f>
        <v/>
      </c>
      <c r="D1770" s="47" t="str">
        <f t="array" ref="D1770">IF(B1770="","",IFERROR(XLOOKUP(B1770,DATA!$B$4:$B$2103,DATA!$C$4:$C$2103,"",0,1),""))</f>
        <v>PALANCA CIERRE CLARABOYAS</v>
      </c>
      <c r="E1770" s="47">
        <f t="array" ref="E1770">IF(B1770="","",IFERROR(XLOOKUP(B1770,DATA!$B$4:$B$2103,DATA!$W$4:$W$2103,"",0,1),""))</f>
        <v>900522878</v>
      </c>
      <c r="F1770" s="47" t="str">
        <f t="array" ref="F1770">IF(B1770="","",IFERROR(XLOOKUP(E1770,PROVEEDORES!$A$2:$A$200,PROVEEDORES!$B$2:$B$200,"NO ENCONTRADO",0,1),""))</f>
        <v>KELLER - R Y R SAS</v>
      </c>
      <c r="G1770" s="47" t="str">
        <f t="array" ref="G1770">IF(B1770="","",IFERROR(XLOOKUP(B1770,DATA!$B$4:$B$2103,DATA!$L$4:$L$2103,"",0,1),""))</f>
        <v>UND</v>
      </c>
      <c r="H1770" s="47">
        <f t="array" ref="H1770">IF(B1770="","",IFERROR(XLOOKUP(B1770,DATA!$B$4:$B$2103,DATA!$E$4:$E$2103,0,0,1),0))</f>
        <v>0</v>
      </c>
      <c r="I1770" s="48">
        <f t="array" ref="I1770">IF(B1770="","",IFERROR(XLOOKUP(B1770,DATA!$B$4:$B$2103,DATA!$F$4:$F$2103,0,0,1),0))</f>
        <v>59500</v>
      </c>
      <c r="J1770" s="48">
        <f t="shared" si="1"/>
        <v>0</v>
      </c>
      <c r="K1770" s="47">
        <f t="array" ref="K1770">IF(B1770="","",IFERROR(XLOOKUP(B1770,DATA!$B$4:$B$2103,DATA!$N$4:$N$2103,0,0,1),0))</f>
        <v>260</v>
      </c>
      <c r="L1770" s="85">
        <f t="shared" si="2"/>
        <v>0.7123287671</v>
      </c>
      <c r="M1770" s="47">
        <f t="array" ref="M1770">IF(B1770="","",IFERROR(XLOOKUP(B1770,DATA!$B$4:$B$2103,DATA!$P$4:$P$2103,0,0,1),0))</f>
        <v>0</v>
      </c>
      <c r="N1770" s="47">
        <f t="shared" si="3"/>
        <v>2</v>
      </c>
      <c r="O1770" s="47">
        <f t="shared" si="4"/>
        <v>7</v>
      </c>
      <c r="P1770" s="47">
        <f t="shared" si="5"/>
        <v>0</v>
      </c>
      <c r="Q1770" s="47" t="str">
        <f t="shared" si="6"/>
        <v>CRITICO</v>
      </c>
      <c r="R1770" s="47" t="str">
        <f t="shared" si="7"/>
        <v>PEDIR INMEDIATAMENTE</v>
      </c>
      <c r="S1770" s="47">
        <f t="shared" si="8"/>
        <v>7</v>
      </c>
      <c r="T1770" s="48">
        <f t="shared" si="9"/>
        <v>416500</v>
      </c>
      <c r="U1770" s="47" t="str">
        <f t="array" ref="U1770">IF(B1770="","",IFERROR(XLOOKUP(B1770,DATA!$B$4:$B$2103,DATA!$M$4:$M$2103,"",0,1),""))</f>
        <v>C</v>
      </c>
      <c r="V1770" s="47" t="str">
        <f t="array" ref="V1770">IF(B1770="","",IFERROR(XLOOKUP(B1770,DATA!$B$4:$B$2103,DATA!$X$4:$X$2103,"",0,1),""))</f>
        <v>SU01B0110</v>
      </c>
      <c r="W1770" s="47" t="str">
        <f t="array" ref="W1770">IF(B1770="","",IFERROR(XLOOKUP(B1770,DATA!$B$4:$B$2103,DATA!$H$4:$H$2103,"",0,1),""))</f>
        <v>CARROCERIA</v>
      </c>
      <c r="X1770" s="47" t="str">
        <f t="shared" si="10"/>
        <v>4-BAJA</v>
      </c>
      <c r="Y1770" s="65">
        <f t="shared" si="11"/>
        <v>260.0177</v>
      </c>
      <c r="Z1770" s="47">
        <f t="shared" si="12"/>
        <v>801702052</v>
      </c>
    </row>
    <row r="1771" ht="15.75" customHeight="1">
      <c r="B1771" s="52">
        <f>IF(DATA!B1771="","",DATA!B1771)</f>
        <v>801702053</v>
      </c>
      <c r="C1771" s="52" t="str">
        <f t="array" ref="C1771">IF(B1771="","",IFERROR(XLOOKUP(B1771,DATA!$B$4:$B$2103,DATA!$D$4:$D$2103,"",0,1),""))</f>
        <v/>
      </c>
      <c r="D1771" s="52" t="str">
        <f t="array" ref="D1771">IF(B1771="","",IFERROR(XLOOKUP(B1771,DATA!$B$4:$B$2103,DATA!$C$4:$C$2103,"",0,1),""))</f>
        <v>ARANDELA CUADRADA ZN 2X2" LAMINA PROT</v>
      </c>
      <c r="E1771" s="52">
        <f t="array" ref="E1771">IF(B1771="","",IFERROR(XLOOKUP(B1771,DATA!$B$4:$B$2103,DATA!$W$4:$W$2103,"",0,1),""))</f>
        <v>901327111</v>
      </c>
      <c r="F1771" s="52" t="str">
        <f t="array" ref="F1771">IF(B1771="","",IFERROR(XLOOKUP(E1771,PROVEEDORES!$A$2:$A$200,PROVEEDORES!$B$2:$B$200,"NO ENCONTRADO",0,1),""))</f>
        <v>TORNOHIMEC SAS</v>
      </c>
      <c r="G1771" s="52" t="str">
        <f t="array" ref="G1771">IF(B1771="","",IFERROR(XLOOKUP(B1771,DATA!$B$4:$B$2103,DATA!$L$4:$L$2103,"",0,1),""))</f>
        <v>UND</v>
      </c>
      <c r="H1771" s="52">
        <f t="array" ref="H1771">IF(B1771="","",IFERROR(XLOOKUP(B1771,DATA!$B$4:$B$2103,DATA!$E$4:$E$2103,0,0,1),0))</f>
        <v>112</v>
      </c>
      <c r="I1771" s="53">
        <f t="array" ref="I1771">IF(B1771="","",IFERROR(XLOOKUP(B1771,DATA!$B$4:$B$2103,DATA!$F$4:$F$2103,0,0,1),0))</f>
        <v>3689</v>
      </c>
      <c r="J1771" s="53">
        <f t="shared" si="1"/>
        <v>413168</v>
      </c>
      <c r="K1771" s="52">
        <f t="array" ref="K1771">IF(B1771="","",IFERROR(XLOOKUP(B1771,DATA!$B$4:$B$2103,DATA!$N$4:$N$2103,0,0,1),0))</f>
        <v>538</v>
      </c>
      <c r="L1771" s="86">
        <f t="shared" si="2"/>
        <v>1.473972603</v>
      </c>
      <c r="M1771" s="52">
        <f t="array" ref="M1771">IF(B1771="","",IFERROR(XLOOKUP(B1771,DATA!$B$4:$B$2103,DATA!$P$4:$P$2103,0,0,1),0))</f>
        <v>0</v>
      </c>
      <c r="N1771" s="52">
        <f t="shared" si="3"/>
        <v>5</v>
      </c>
      <c r="O1771" s="52">
        <f t="shared" si="4"/>
        <v>15</v>
      </c>
      <c r="P1771" s="52">
        <f t="shared" si="5"/>
        <v>76</v>
      </c>
      <c r="Q1771" s="52" t="str">
        <f t="shared" si="6"/>
        <v>OPTIMO</v>
      </c>
      <c r="R1771" s="52" t="str">
        <f t="shared" si="7"/>
        <v>NIVEL OPTIMO</v>
      </c>
      <c r="S1771" s="52">
        <f t="shared" si="8"/>
        <v>0</v>
      </c>
      <c r="T1771" s="53">
        <f t="shared" si="9"/>
        <v>0</v>
      </c>
      <c r="U1771" s="52" t="str">
        <f t="array" ref="U1771">IF(B1771="","",IFERROR(XLOOKUP(B1771,DATA!$B$4:$B$2103,DATA!$M$4:$M$2103,"",0,1),""))</f>
        <v>A</v>
      </c>
      <c r="V1771" s="52" t="str">
        <f t="array" ref="V1771">IF(B1771="","",IFERROR(XLOOKUP(B1771,DATA!$B$4:$B$2103,DATA!$X$4:$X$2103,"",0,1),""))</f>
        <v>SU01E0201</v>
      </c>
      <c r="W1771" s="52" t="str">
        <f t="array" ref="W1771">IF(B1771="","",IFERROR(XLOOKUP(B1771,DATA!$B$4:$B$2103,DATA!$H$4:$H$2103,"",0,1),""))</f>
        <v>PLATAFORMA</v>
      </c>
      <c r="X1771" s="52" t="str">
        <f t="shared" si="10"/>
        <v>2-ALTA</v>
      </c>
      <c r="Y1771" s="87" t="str">
        <f t="shared" si="11"/>
        <v/>
      </c>
      <c r="Z1771" s="52" t="str">
        <f t="shared" si="12"/>
        <v/>
      </c>
    </row>
    <row r="1772" ht="15.75" customHeight="1">
      <c r="B1772" s="47">
        <f>IF(DATA!B1772="","",DATA!B1772)</f>
        <v>80200001</v>
      </c>
      <c r="C1772" s="47">
        <f t="array" ref="C1772">IF(B1772="","",IFERROR(XLOOKUP(B1772,DATA!$B$4:$B$2103,DATA!$D$4:$D$2103,"",0,1),""))</f>
        <v>90010</v>
      </c>
      <c r="D1772" s="47" t="str">
        <f t="array" ref="D1772">IF(B1772="","",IFERROR(XLOOKUP(B1772,DATA!$B$4:$B$2103,DATA!$C$4:$C$2103,"",0,1),""))</f>
        <v>CAMARA DE CONDUCTOR - C25 720P</v>
      </c>
      <c r="E1772" s="47">
        <f t="array" ref="E1772">IF(B1772="","",IFERROR(XLOOKUP(B1772,DATA!$B$4:$B$2103,DATA!$W$4:$W$2103,"",0,1),""))</f>
        <v>830122566</v>
      </c>
      <c r="F1772" s="47" t="str">
        <f t="array" ref="F1772">IF(B1772="","",IFERROR(XLOOKUP(E1772,PROVEEDORES!$A$2:$A$200,PROVEEDORES!$B$2:$B$200,"NO ENCONTRADO",0,1),""))</f>
        <v>COLOMBIA TELECOMUNICACIONES S.A E.S.P</v>
      </c>
      <c r="G1772" s="47" t="str">
        <f t="array" ref="G1772">IF(B1772="","",IFERROR(XLOOKUP(B1772,DATA!$B$4:$B$2103,DATA!$L$4:$L$2103,"",0,1),""))</f>
        <v>UND</v>
      </c>
      <c r="H1772" s="47">
        <f t="array" ref="H1772">IF(B1772="","",IFERROR(XLOOKUP(B1772,DATA!$B$4:$B$2103,DATA!$E$4:$E$2103,0,0,1),0))</f>
        <v>11</v>
      </c>
      <c r="I1772" s="48">
        <f t="array" ref="I1772">IF(B1772="","",IFERROR(XLOOKUP(B1772,DATA!$B$4:$B$2103,DATA!$F$4:$F$2103,0,0,1),0))</f>
        <v>565570.1</v>
      </c>
      <c r="J1772" s="48">
        <f t="shared" si="1"/>
        <v>6221271.1</v>
      </c>
      <c r="K1772" s="47">
        <f t="array" ref="K1772">IF(B1772="","",IFERROR(XLOOKUP(B1772,DATA!$B$4:$B$2103,DATA!$N$4:$N$2103,0,0,1),0))</f>
        <v>20</v>
      </c>
      <c r="L1772" s="85">
        <f t="shared" si="2"/>
        <v>0.05479452055</v>
      </c>
      <c r="M1772" s="47">
        <f t="array" ref="M1772">IF(B1772="","",IFERROR(XLOOKUP(B1772,DATA!$B$4:$B$2103,DATA!$P$4:$P$2103,0,0,1),0))</f>
        <v>0</v>
      </c>
      <c r="N1772" s="47">
        <f t="shared" si="3"/>
        <v>0</v>
      </c>
      <c r="O1772" s="47">
        <f t="shared" si="4"/>
        <v>0</v>
      </c>
      <c r="P1772" s="47">
        <f t="shared" si="5"/>
        <v>201</v>
      </c>
      <c r="Q1772" s="47" t="str">
        <f t="shared" si="6"/>
        <v>EXCESO</v>
      </c>
      <c r="R1772" s="47" t="str">
        <f t="shared" si="7"/>
        <v>EVALUAR REDUCCION</v>
      </c>
      <c r="S1772" s="47">
        <f t="shared" si="8"/>
        <v>0</v>
      </c>
      <c r="T1772" s="48">
        <f t="shared" si="9"/>
        <v>0</v>
      </c>
      <c r="U1772" s="47" t="str">
        <f t="array" ref="U1772">IF(B1772="","",IFERROR(XLOOKUP(B1772,DATA!$B$4:$B$2103,DATA!$M$4:$M$2103,"",0,1),""))</f>
        <v>B</v>
      </c>
      <c r="V1772" s="47" t="str">
        <f t="array" ref="V1772">IF(B1772="","",IFERROR(XLOOKUP(B1772,DATA!$B$4:$B$2103,DATA!$X$4:$X$2103,"",0,1),""))</f>
        <v>SU01D0305</v>
      </c>
      <c r="W1772" s="47" t="str">
        <f t="array" ref="W1772">IF(B1772="","",IFERROR(XLOOKUP(B1772,DATA!$B$4:$B$2103,DATA!$H$4:$H$2103,"",0,1),""))</f>
        <v>COMUNICACIONES</v>
      </c>
      <c r="X1772" s="47" t="str">
        <f t="shared" si="10"/>
        <v>3-MEDIA</v>
      </c>
      <c r="Y1772" s="65" t="str">
        <f t="shared" si="11"/>
        <v/>
      </c>
      <c r="Z1772" s="47" t="str">
        <f t="shared" si="12"/>
        <v/>
      </c>
    </row>
    <row r="1773" ht="15.75" customHeight="1">
      <c r="B1773" s="52">
        <f>IF(DATA!B1773="","",DATA!B1773)</f>
        <v>80200002</v>
      </c>
      <c r="C1773" s="52">
        <f t="array" ref="C1773">IF(B1773="","",IFERROR(XLOOKUP(B1773,DATA!$B$4:$B$2103,DATA!$D$4:$D$2103,"",0,1),""))</f>
        <v>900102</v>
      </c>
      <c r="D1773" s="52" t="str">
        <f t="array" ref="D1773">IF(B1773="","",IFERROR(XLOOKUP(B1773,DATA!$B$4:$B$2103,DATA!$C$4:$C$2103,"",0,1),""))</f>
        <v>CAMARA INTERNA VAGÓN - C25 720P</v>
      </c>
      <c r="E1773" s="52">
        <f t="array" ref="E1773">IF(B1773="","",IFERROR(XLOOKUP(B1773,DATA!$B$4:$B$2103,DATA!$W$4:$W$2103,"",0,1),""))</f>
        <v>830122566</v>
      </c>
      <c r="F1773" s="52" t="str">
        <f t="array" ref="F1773">IF(B1773="","",IFERROR(XLOOKUP(E1773,PROVEEDORES!$A$2:$A$200,PROVEEDORES!$B$2:$B$200,"NO ENCONTRADO",0,1),""))</f>
        <v>COLOMBIA TELECOMUNICACIONES S.A E.S.P</v>
      </c>
      <c r="G1773" s="52" t="str">
        <f t="array" ref="G1773">IF(B1773="","",IFERROR(XLOOKUP(B1773,DATA!$B$4:$B$2103,DATA!$L$4:$L$2103,"",0,1),""))</f>
        <v>UND</v>
      </c>
      <c r="H1773" s="52">
        <f t="array" ref="H1773">IF(B1773="","",IFERROR(XLOOKUP(B1773,DATA!$B$4:$B$2103,DATA!$E$4:$E$2103,0,0,1),0))</f>
        <v>59</v>
      </c>
      <c r="I1773" s="53">
        <f t="array" ref="I1773">IF(B1773="","",IFERROR(XLOOKUP(B1773,DATA!$B$4:$B$2103,DATA!$F$4:$F$2103,0,0,1),0))</f>
        <v>565570.1</v>
      </c>
      <c r="J1773" s="53">
        <f t="shared" si="1"/>
        <v>33368635.9</v>
      </c>
      <c r="K1773" s="52">
        <f t="array" ref="K1773">IF(B1773="","",IFERROR(XLOOKUP(B1773,DATA!$B$4:$B$2103,DATA!$N$4:$N$2103,0,0,1),0))</f>
        <v>38</v>
      </c>
      <c r="L1773" s="86">
        <f t="shared" si="2"/>
        <v>0.104109589</v>
      </c>
      <c r="M1773" s="52">
        <f t="array" ref="M1773">IF(B1773="","",IFERROR(XLOOKUP(B1773,DATA!$B$4:$B$2103,DATA!$P$4:$P$2103,0,0,1),0))</f>
        <v>0</v>
      </c>
      <c r="N1773" s="52">
        <f t="shared" si="3"/>
        <v>0</v>
      </c>
      <c r="O1773" s="52">
        <f t="shared" si="4"/>
        <v>1</v>
      </c>
      <c r="P1773" s="52">
        <f t="shared" si="5"/>
        <v>567</v>
      </c>
      <c r="Q1773" s="52" t="str">
        <f t="shared" si="6"/>
        <v>EXCESO</v>
      </c>
      <c r="R1773" s="52" t="str">
        <f t="shared" si="7"/>
        <v>EVALUAR REDUCCION</v>
      </c>
      <c r="S1773" s="52">
        <f t="shared" si="8"/>
        <v>0</v>
      </c>
      <c r="T1773" s="53">
        <f t="shared" si="9"/>
        <v>0</v>
      </c>
      <c r="U1773" s="52" t="str">
        <f t="array" ref="U1773">IF(B1773="","",IFERROR(XLOOKUP(B1773,DATA!$B$4:$B$2103,DATA!$M$4:$M$2103,"",0,1),""))</f>
        <v>B</v>
      </c>
      <c r="V1773" s="52" t="str">
        <f t="array" ref="V1773">IF(B1773="","",IFERROR(XLOOKUP(B1773,DATA!$B$4:$B$2103,DATA!$X$4:$X$2103,"",0,1),""))</f>
        <v>SU01D0305</v>
      </c>
      <c r="W1773" s="52" t="str">
        <f t="array" ref="W1773">IF(B1773="","",IFERROR(XLOOKUP(B1773,DATA!$B$4:$B$2103,DATA!$H$4:$H$2103,"",0,1),""))</f>
        <v>COMUNICACIONES</v>
      </c>
      <c r="X1773" s="52" t="str">
        <f t="shared" si="10"/>
        <v>3-MEDIA</v>
      </c>
      <c r="Y1773" s="87" t="str">
        <f t="shared" si="11"/>
        <v/>
      </c>
      <c r="Z1773" s="52" t="str">
        <f t="shared" si="12"/>
        <v/>
      </c>
    </row>
    <row r="1774" ht="15.75" customHeight="1">
      <c r="B1774" s="47">
        <f>IF(DATA!B1774="","",DATA!B1774)</f>
        <v>80200003</v>
      </c>
      <c r="C1774" s="47">
        <f t="array" ref="C1774">IF(B1774="","",IFERROR(XLOOKUP(B1774,DATA!$B$4:$B$2103,DATA!$D$4:$D$2103,"",0,1),""))</f>
        <v>900103</v>
      </c>
      <c r="D1774" s="47" t="str">
        <f t="array" ref="D1774">IF(B1774="","",IFERROR(XLOOKUP(B1774,DATA!$B$4:$B$2103,DATA!$C$4:$C$2103,"",0,1),""))</f>
        <v>CAMARA INTERNA VAGÓN - C2 720P</v>
      </c>
      <c r="E1774" s="47">
        <f t="array" ref="E1774">IF(B1774="","",IFERROR(XLOOKUP(B1774,DATA!$B$4:$B$2103,DATA!$W$4:$W$2103,"",0,1),""))</f>
        <v>830122566</v>
      </c>
      <c r="F1774" s="47" t="str">
        <f t="array" ref="F1774">IF(B1774="","",IFERROR(XLOOKUP(E1774,PROVEEDORES!$A$2:$A$200,PROVEEDORES!$B$2:$B$200,"NO ENCONTRADO",0,1),""))</f>
        <v>COLOMBIA TELECOMUNICACIONES S.A E.S.P</v>
      </c>
      <c r="G1774" s="47" t="str">
        <f t="array" ref="G1774">IF(B1774="","",IFERROR(XLOOKUP(B1774,DATA!$B$4:$B$2103,DATA!$L$4:$L$2103,"",0,1),""))</f>
        <v>UND</v>
      </c>
      <c r="H1774" s="47">
        <f t="array" ref="H1774">IF(B1774="","",IFERROR(XLOOKUP(B1774,DATA!$B$4:$B$2103,DATA!$E$4:$E$2103,0,0,1),0))</f>
        <v>64</v>
      </c>
      <c r="I1774" s="48">
        <f t="array" ref="I1774">IF(B1774="","",IFERROR(XLOOKUP(B1774,DATA!$B$4:$B$2103,DATA!$F$4:$F$2103,0,0,1),0))</f>
        <v>455332.1</v>
      </c>
      <c r="J1774" s="48">
        <f t="shared" si="1"/>
        <v>29141254.4</v>
      </c>
      <c r="K1774" s="47">
        <f t="array" ref="K1774">IF(B1774="","",IFERROR(XLOOKUP(B1774,DATA!$B$4:$B$2103,DATA!$N$4:$N$2103,0,0,1),0))</f>
        <v>50</v>
      </c>
      <c r="L1774" s="85">
        <f t="shared" si="2"/>
        <v>0.1369863014</v>
      </c>
      <c r="M1774" s="47">
        <f t="array" ref="M1774">IF(B1774="","",IFERROR(XLOOKUP(B1774,DATA!$B$4:$B$2103,DATA!$P$4:$P$2103,0,0,1),0))</f>
        <v>0</v>
      </c>
      <c r="N1774" s="47">
        <f t="shared" si="3"/>
        <v>0</v>
      </c>
      <c r="O1774" s="47">
        <f t="shared" si="4"/>
        <v>1</v>
      </c>
      <c r="P1774" s="47">
        <f t="shared" si="5"/>
        <v>467</v>
      </c>
      <c r="Q1774" s="47" t="str">
        <f t="shared" si="6"/>
        <v>EXCESO</v>
      </c>
      <c r="R1774" s="47" t="str">
        <f t="shared" si="7"/>
        <v>EVALUAR REDUCCION</v>
      </c>
      <c r="S1774" s="47">
        <f t="shared" si="8"/>
        <v>0</v>
      </c>
      <c r="T1774" s="48">
        <f t="shared" si="9"/>
        <v>0</v>
      </c>
      <c r="U1774" s="47" t="str">
        <f t="array" ref="U1774">IF(B1774="","",IFERROR(XLOOKUP(B1774,DATA!$B$4:$B$2103,DATA!$M$4:$M$2103,"",0,1),""))</f>
        <v>A</v>
      </c>
      <c r="V1774" s="47" t="str">
        <f t="array" ref="V1774">IF(B1774="","",IFERROR(XLOOKUP(B1774,DATA!$B$4:$B$2103,DATA!$X$4:$X$2103,"",0,1),""))</f>
        <v>SU01D0305</v>
      </c>
      <c r="W1774" s="47" t="str">
        <f t="array" ref="W1774">IF(B1774="","",IFERROR(XLOOKUP(B1774,DATA!$B$4:$B$2103,DATA!$H$4:$H$2103,"",0,1),""))</f>
        <v>COMUNICACIONES</v>
      </c>
      <c r="X1774" s="47" t="str">
        <f t="shared" si="10"/>
        <v>2-ALTA</v>
      </c>
      <c r="Y1774" s="65" t="str">
        <f t="shared" si="11"/>
        <v/>
      </c>
      <c r="Z1774" s="47" t="str">
        <f t="shared" si="12"/>
        <v/>
      </c>
    </row>
    <row r="1775" ht="15.75" customHeight="1">
      <c r="B1775" s="52">
        <f>IF(DATA!B1775="","",DATA!B1775)</f>
        <v>80200004</v>
      </c>
      <c r="C1775" s="52">
        <f t="array" ref="C1775">IF(B1775="","",IFERROR(XLOOKUP(B1775,DATA!$B$4:$B$2103,DATA!$D$4:$D$2103,"",0,1),""))</f>
        <v>900201</v>
      </c>
      <c r="D1775" s="52" t="str">
        <f t="array" ref="D1775">IF(B1775="","",IFERROR(XLOOKUP(B1775,DATA!$B$4:$B$2103,DATA!$C$4:$C$2103,"",0,1),""))</f>
        <v>CAMARA FRONTAL Y TRASERA - CA2 1080P</v>
      </c>
      <c r="E1775" s="52">
        <f t="array" ref="E1775">IF(B1775="","",IFERROR(XLOOKUP(B1775,DATA!$B$4:$B$2103,DATA!$W$4:$W$2103,"",0,1),""))</f>
        <v>830122566</v>
      </c>
      <c r="F1775" s="52" t="str">
        <f t="array" ref="F1775">IF(B1775="","",IFERROR(XLOOKUP(E1775,PROVEEDORES!$A$2:$A$200,PROVEEDORES!$B$2:$B$200,"NO ENCONTRADO",0,1),""))</f>
        <v>COLOMBIA TELECOMUNICACIONES S.A E.S.P</v>
      </c>
      <c r="G1775" s="52" t="str">
        <f t="array" ref="G1775">IF(B1775="","",IFERROR(XLOOKUP(B1775,DATA!$B$4:$B$2103,DATA!$L$4:$L$2103,"",0,1),""))</f>
        <v>UND</v>
      </c>
      <c r="H1775" s="52">
        <f t="array" ref="H1775">IF(B1775="","",IFERROR(XLOOKUP(B1775,DATA!$B$4:$B$2103,DATA!$E$4:$E$2103,0,0,1),0))</f>
        <v>23</v>
      </c>
      <c r="I1775" s="53">
        <f t="array" ref="I1775">IF(B1775="","",IFERROR(XLOOKUP(B1775,DATA!$B$4:$B$2103,DATA!$F$4:$F$2103,0,0,1),0))</f>
        <v>455332.1</v>
      </c>
      <c r="J1775" s="53">
        <f t="shared" si="1"/>
        <v>10472638.3</v>
      </c>
      <c r="K1775" s="52">
        <f t="array" ref="K1775">IF(B1775="","",IFERROR(XLOOKUP(B1775,DATA!$B$4:$B$2103,DATA!$N$4:$N$2103,0,0,1),0))</f>
        <v>19</v>
      </c>
      <c r="L1775" s="86">
        <f t="shared" si="2"/>
        <v>0.05205479452</v>
      </c>
      <c r="M1775" s="52">
        <f t="array" ref="M1775">IF(B1775="","",IFERROR(XLOOKUP(B1775,DATA!$B$4:$B$2103,DATA!$P$4:$P$2103,0,0,1),0))</f>
        <v>0</v>
      </c>
      <c r="N1775" s="52">
        <f t="shared" si="3"/>
        <v>0</v>
      </c>
      <c r="O1775" s="52">
        <f t="shared" si="4"/>
        <v>0</v>
      </c>
      <c r="P1775" s="52">
        <f t="shared" si="5"/>
        <v>442</v>
      </c>
      <c r="Q1775" s="52" t="str">
        <f t="shared" si="6"/>
        <v>EXCESO</v>
      </c>
      <c r="R1775" s="52" t="str">
        <f t="shared" si="7"/>
        <v>EVALUAR REDUCCION</v>
      </c>
      <c r="S1775" s="52">
        <f t="shared" si="8"/>
        <v>0</v>
      </c>
      <c r="T1775" s="53">
        <f t="shared" si="9"/>
        <v>0</v>
      </c>
      <c r="U1775" s="52" t="str">
        <f t="array" ref="U1775">IF(B1775="","",IFERROR(XLOOKUP(B1775,DATA!$B$4:$B$2103,DATA!$M$4:$M$2103,"",0,1),""))</f>
        <v>A</v>
      </c>
      <c r="V1775" s="52" t="str">
        <f t="array" ref="V1775">IF(B1775="","",IFERROR(XLOOKUP(B1775,DATA!$B$4:$B$2103,DATA!$X$4:$X$2103,"",0,1),""))</f>
        <v>SU01D0305</v>
      </c>
      <c r="W1775" s="52" t="str">
        <f t="array" ref="W1775">IF(B1775="","",IFERROR(XLOOKUP(B1775,DATA!$B$4:$B$2103,DATA!$H$4:$H$2103,"",0,1),""))</f>
        <v>COMUNICACIONES</v>
      </c>
      <c r="X1775" s="52" t="str">
        <f t="shared" si="10"/>
        <v>2-ALTA</v>
      </c>
      <c r="Y1775" s="87" t="str">
        <f t="shared" si="11"/>
        <v/>
      </c>
      <c r="Z1775" s="52" t="str">
        <f t="shared" si="12"/>
        <v/>
      </c>
    </row>
    <row r="1776" ht="15.75" customHeight="1">
      <c r="B1776" s="47">
        <f>IF(DATA!B1776="","",DATA!B1776)</f>
        <v>80200005</v>
      </c>
      <c r="C1776" s="47">
        <f t="array" ref="C1776">IF(B1776="","",IFERROR(XLOOKUP(B1776,DATA!$B$4:$B$2103,DATA!$D$4:$D$2103,"",0,1),""))</f>
        <v>9101101</v>
      </c>
      <c r="D1776" s="47" t="str">
        <f t="array" ref="D1776">IF(B1776="","",IFERROR(XLOOKUP(B1776,DATA!$B$4:$B$2103,DATA!$C$4:$C$2103,"",0,1),""))</f>
        <v>NVR -SREAMAX A8</v>
      </c>
      <c r="E1776" s="47">
        <f t="array" ref="E1776">IF(B1776="","",IFERROR(XLOOKUP(B1776,DATA!$B$4:$B$2103,DATA!$W$4:$W$2103,"",0,1),""))</f>
        <v>830122566</v>
      </c>
      <c r="F1776" s="47" t="str">
        <f t="array" ref="F1776">IF(B1776="","",IFERROR(XLOOKUP(E1776,PROVEEDORES!$A$2:$A$200,PROVEEDORES!$B$2:$B$200,"NO ENCONTRADO",0,1),""))</f>
        <v>COLOMBIA TELECOMUNICACIONES S.A E.S.P</v>
      </c>
      <c r="G1776" s="47" t="str">
        <f t="array" ref="G1776">IF(B1776="","",IFERROR(XLOOKUP(B1776,DATA!$B$4:$B$2103,DATA!$L$4:$L$2103,"",0,1),""))</f>
        <v>UND</v>
      </c>
      <c r="H1776" s="47">
        <f t="array" ref="H1776">IF(B1776="","",IFERROR(XLOOKUP(B1776,DATA!$B$4:$B$2103,DATA!$E$4:$E$2103,0,0,1),0))</f>
        <v>7</v>
      </c>
      <c r="I1776" s="48">
        <f t="array" ref="I1776">IF(B1776="","",IFERROR(XLOOKUP(B1776,DATA!$B$4:$B$2103,DATA!$F$4:$F$2103,0,0,1),0))</f>
        <v>8725736</v>
      </c>
      <c r="J1776" s="48">
        <f t="shared" si="1"/>
        <v>61080152</v>
      </c>
      <c r="K1776" s="47">
        <f t="array" ref="K1776">IF(B1776="","",IFERROR(XLOOKUP(B1776,DATA!$B$4:$B$2103,DATA!$N$4:$N$2103,0,0,1),0))</f>
        <v>55</v>
      </c>
      <c r="L1776" s="85">
        <f t="shared" si="2"/>
        <v>0.1506849315</v>
      </c>
      <c r="M1776" s="47">
        <f t="array" ref="M1776">IF(B1776="","",IFERROR(XLOOKUP(B1776,DATA!$B$4:$B$2103,DATA!$P$4:$P$2103,0,0,1),0))</f>
        <v>0</v>
      </c>
      <c r="N1776" s="47">
        <f t="shared" si="3"/>
        <v>1</v>
      </c>
      <c r="O1776" s="47">
        <f t="shared" si="4"/>
        <v>2</v>
      </c>
      <c r="P1776" s="47">
        <f t="shared" si="5"/>
        <v>46</v>
      </c>
      <c r="Q1776" s="47" t="str">
        <f t="shared" si="6"/>
        <v>OPTIMO</v>
      </c>
      <c r="R1776" s="47" t="str">
        <f t="shared" si="7"/>
        <v>NIVEL OPTIMO</v>
      </c>
      <c r="S1776" s="47">
        <f t="shared" si="8"/>
        <v>0</v>
      </c>
      <c r="T1776" s="48">
        <f t="shared" si="9"/>
        <v>0</v>
      </c>
      <c r="U1776" s="47" t="str">
        <f t="array" ref="U1776">IF(B1776="","",IFERROR(XLOOKUP(B1776,DATA!$B$4:$B$2103,DATA!$M$4:$M$2103,"",0,1),""))</f>
        <v>A</v>
      </c>
      <c r="V1776" s="47" t="str">
        <f t="array" ref="V1776">IF(B1776="","",IFERROR(XLOOKUP(B1776,DATA!$B$4:$B$2103,DATA!$X$4:$X$2103,"",0,1),""))</f>
        <v>SU01C0206</v>
      </c>
      <c r="W1776" s="47" t="str">
        <f t="array" ref="W1776">IF(B1776="","",IFERROR(XLOOKUP(B1776,DATA!$B$4:$B$2103,DATA!$H$4:$H$2103,"",0,1),""))</f>
        <v>COMUNICACIONES</v>
      </c>
      <c r="X1776" s="47" t="str">
        <f t="shared" si="10"/>
        <v>2-ALTA</v>
      </c>
      <c r="Y1776" s="65" t="str">
        <f t="shared" si="11"/>
        <v/>
      </c>
      <c r="Z1776" s="47" t="str">
        <f t="shared" si="12"/>
        <v/>
      </c>
    </row>
    <row r="1777" ht="15.75" customHeight="1">
      <c r="B1777" s="52">
        <f>IF(DATA!B1777="","",DATA!B1777)</f>
        <v>80200006</v>
      </c>
      <c r="C1777" s="52">
        <f t="array" ref="C1777">IF(B1777="","",IFERROR(XLOOKUP(B1777,DATA!$B$4:$B$2103,DATA!$D$4:$D$2103,"",0,1),""))</f>
        <v>920101</v>
      </c>
      <c r="D1777" s="52" t="str">
        <f t="array" ref="D1777">IF(B1777="","",IFERROR(XLOOKUP(B1777,DATA!$B$4:$B$2103,DATA!$C$4:$C$2103,"",0,1),""))</f>
        <v>BATERIA FL12180GS</v>
      </c>
      <c r="E1777" s="52">
        <f t="array" ref="E1777">IF(B1777="","",IFERROR(XLOOKUP(B1777,DATA!$B$4:$B$2103,DATA!$W$4:$W$2103,"",0,1),""))</f>
        <v>830122566</v>
      </c>
      <c r="F1777" s="52" t="str">
        <f t="array" ref="F1777">IF(B1777="","",IFERROR(XLOOKUP(E1777,PROVEEDORES!$A$2:$A$200,PROVEEDORES!$B$2:$B$200,"NO ENCONTRADO",0,1),""))</f>
        <v>COLOMBIA TELECOMUNICACIONES S.A E.S.P</v>
      </c>
      <c r="G1777" s="52" t="str">
        <f t="array" ref="G1777">IF(B1777="","",IFERROR(XLOOKUP(B1777,DATA!$B$4:$B$2103,DATA!$L$4:$L$2103,"",0,1),""))</f>
        <v>UND</v>
      </c>
      <c r="H1777" s="52">
        <f t="array" ref="H1777">IF(B1777="","",IFERROR(XLOOKUP(B1777,DATA!$B$4:$B$2103,DATA!$E$4:$E$2103,0,0,1),0))</f>
        <v>0</v>
      </c>
      <c r="I1777" s="53">
        <f t="array" ref="I1777">IF(B1777="","",IFERROR(XLOOKUP(B1777,DATA!$B$4:$B$2103,DATA!$F$4:$F$2103,0,0,1),0))</f>
        <v>0</v>
      </c>
      <c r="J1777" s="53">
        <f t="shared" si="1"/>
        <v>0</v>
      </c>
      <c r="K1777" s="52">
        <f t="array" ref="K1777">IF(B1777="","",IFERROR(XLOOKUP(B1777,DATA!$B$4:$B$2103,DATA!$N$4:$N$2103,0,0,1),0))</f>
        <v>85</v>
      </c>
      <c r="L1777" s="86">
        <f t="shared" si="2"/>
        <v>0.2328767123</v>
      </c>
      <c r="M1777" s="52">
        <f t="array" ref="M1777">IF(B1777="","",IFERROR(XLOOKUP(B1777,DATA!$B$4:$B$2103,DATA!$P$4:$P$2103,0,0,1),0))</f>
        <v>0</v>
      </c>
      <c r="N1777" s="52">
        <f t="shared" si="3"/>
        <v>1</v>
      </c>
      <c r="O1777" s="52">
        <f t="shared" si="4"/>
        <v>3</v>
      </c>
      <c r="P1777" s="52">
        <f t="shared" si="5"/>
        <v>0</v>
      </c>
      <c r="Q1777" s="52" t="str">
        <f t="shared" si="6"/>
        <v>CRITICO</v>
      </c>
      <c r="R1777" s="52" t="str">
        <f t="shared" si="7"/>
        <v>PEDIR INMEDIATAMENTE</v>
      </c>
      <c r="S1777" s="52">
        <f t="shared" si="8"/>
        <v>3</v>
      </c>
      <c r="T1777" s="53">
        <f t="shared" si="9"/>
        <v>0</v>
      </c>
      <c r="U1777" s="52" t="str">
        <f t="array" ref="U1777">IF(B1777="","",IFERROR(XLOOKUP(B1777,DATA!$B$4:$B$2103,DATA!$M$4:$M$2103,"",0,1),""))</f>
        <v>A</v>
      </c>
      <c r="V1777" s="52" t="str">
        <f t="array" ref="V1777">IF(B1777="","",IFERROR(XLOOKUP(B1777,DATA!$B$4:$B$2103,DATA!$X$4:$X$2103,"",0,1),""))</f>
        <v>SU01C0206</v>
      </c>
      <c r="W1777" s="52" t="str">
        <f t="array" ref="W1777">IF(B1777="","",IFERROR(XLOOKUP(B1777,DATA!$B$4:$B$2103,DATA!$H$4:$H$2103,"",0,1),""))</f>
        <v>COMUNICACIONES</v>
      </c>
      <c r="X1777" s="52" t="str">
        <f t="shared" si="10"/>
        <v>1-MAXIMA</v>
      </c>
      <c r="Y1777" s="87">
        <f t="shared" si="11"/>
        <v>85.01777</v>
      </c>
      <c r="Z1777" s="52">
        <f t="shared" si="12"/>
        <v>80200006</v>
      </c>
    </row>
    <row r="1778" ht="15.75" customHeight="1">
      <c r="B1778" s="47">
        <f>IF(DATA!B1778="","",DATA!B1778)</f>
        <v>80200007</v>
      </c>
      <c r="C1778" s="47" t="str">
        <f t="array" ref="C1778">IF(B1778="","",IFERROR(XLOOKUP(B1778,DATA!$B$4:$B$2103,DATA!$D$4:$D$2103,"",0,1),""))</f>
        <v/>
      </c>
      <c r="D1778" s="47" t="str">
        <f t="array" ref="D1778">IF(B1778="","",IFERROR(XLOOKUP(B1778,DATA!$B$4:$B$2103,DATA!$C$4:$C$2103,"",0,1),""))</f>
        <v>ALCOHOL ISOPROPÍLICO</v>
      </c>
      <c r="E1778" s="47">
        <f t="array" ref="E1778">IF(B1778="","",IFERROR(XLOOKUP(B1778,DATA!$B$4:$B$2103,DATA!$W$4:$W$2103,"",0,1),""))</f>
        <v>901535375</v>
      </c>
      <c r="F1778" s="47" t="str">
        <f t="array" ref="F1778">IF(B1778="","",IFERROR(XLOOKUP(E1778,PROVEEDORES!$A$2:$A$200,PROVEEDORES!$B$2:$B$200,"NO ENCONTRADO",0,1),""))</f>
        <v>GLOBAL GREEN AMERICAS COLOMBIA SAS</v>
      </c>
      <c r="G1778" s="47" t="str">
        <f t="array" ref="G1778">IF(B1778="","",IFERROR(XLOOKUP(B1778,DATA!$B$4:$B$2103,DATA!$L$4:$L$2103,"",0,1),""))</f>
        <v>L</v>
      </c>
      <c r="H1778" s="47">
        <f t="array" ref="H1778">IF(B1778="","",IFERROR(XLOOKUP(B1778,DATA!$B$4:$B$2103,DATA!$E$4:$E$2103,0,0,1),0))</f>
        <v>0</v>
      </c>
      <c r="I1778" s="48">
        <f t="array" ref="I1778">IF(B1778="","",IFERROR(XLOOKUP(B1778,DATA!$B$4:$B$2103,DATA!$F$4:$F$2103,0,0,1),0))</f>
        <v>39984</v>
      </c>
      <c r="J1778" s="48">
        <f t="shared" si="1"/>
        <v>0</v>
      </c>
      <c r="K1778" s="47">
        <f t="array" ref="K1778">IF(B1778="","",IFERROR(XLOOKUP(B1778,DATA!$B$4:$B$2103,DATA!$N$4:$N$2103,0,0,1),0))</f>
        <v>2</v>
      </c>
      <c r="L1778" s="85">
        <f t="shared" si="2"/>
        <v>0.005479452055</v>
      </c>
      <c r="M1778" s="47">
        <f t="array" ref="M1778">IF(B1778="","",IFERROR(XLOOKUP(B1778,DATA!$B$4:$B$2103,DATA!$P$4:$P$2103,0,0,1),0))</f>
        <v>0</v>
      </c>
      <c r="N1778" s="47">
        <f t="shared" si="3"/>
        <v>0</v>
      </c>
      <c r="O1778" s="47">
        <f t="shared" si="4"/>
        <v>0</v>
      </c>
      <c r="P1778" s="47">
        <f t="shared" si="5"/>
        <v>0</v>
      </c>
      <c r="Q1778" s="47" t="str">
        <f t="shared" si="6"/>
        <v>CRITICO</v>
      </c>
      <c r="R1778" s="47" t="str">
        <f t="shared" si="7"/>
        <v>PEDIR INMEDIATAMENTE</v>
      </c>
      <c r="S1778" s="47">
        <f t="shared" si="8"/>
        <v>0</v>
      </c>
      <c r="T1778" s="48">
        <f t="shared" si="9"/>
        <v>0</v>
      </c>
      <c r="U1778" s="47" t="str">
        <f t="array" ref="U1778">IF(B1778="","",IFERROR(XLOOKUP(B1778,DATA!$B$4:$B$2103,DATA!$M$4:$M$2103,"",0,1),""))</f>
        <v>C</v>
      </c>
      <c r="V1778" s="47" t="str">
        <f t="array" ref="V1778">IF(B1778="","",IFERROR(XLOOKUP(B1778,DATA!$B$4:$B$2103,DATA!$X$4:$X$2103,"",0,1),""))</f>
        <v>SU01A0209</v>
      </c>
      <c r="W1778" s="47" t="str">
        <f t="array" ref="W1778">IF(B1778="","",IFERROR(XLOOKUP(B1778,DATA!$B$4:$B$2103,DATA!$H$4:$H$2103,"",0,1),""))</f>
        <v>COMUNICACIONES</v>
      </c>
      <c r="X1778" s="47" t="str">
        <f t="shared" si="10"/>
        <v>4-BAJA</v>
      </c>
      <c r="Y1778" s="65">
        <f t="shared" si="11"/>
        <v>2.01778</v>
      </c>
      <c r="Z1778" s="47">
        <f t="shared" si="12"/>
        <v>80200007</v>
      </c>
    </row>
    <row r="1779" ht="15.75" customHeight="1">
      <c r="B1779" s="52">
        <f>IF(DATA!B1779="","",DATA!B1779)</f>
        <v>80200008</v>
      </c>
      <c r="C1779" s="52" t="str">
        <f t="array" ref="C1779">IF(B1779="","",IFERROR(XLOOKUP(B1779,DATA!$B$4:$B$2103,DATA!$D$4:$D$2103,"",0,1),""))</f>
        <v/>
      </c>
      <c r="D1779" s="52" t="str">
        <f t="array" ref="D1779">IF(B1779="","",IFERROR(XLOOKUP(B1779,DATA!$B$4:$B$2103,DATA!$C$4:$C$2103,"",0,1),""))</f>
        <v>CHAPA CAJA ENCLOUSURE (LENGUETA SEG.)</v>
      </c>
      <c r="E1779" s="52">
        <f t="array" ref="E1779">IF(B1779="","",IFERROR(XLOOKUP(B1779,DATA!$B$4:$B$2103,DATA!$W$4:$W$2103,"",0,1),""))</f>
        <v>901535375</v>
      </c>
      <c r="F1779" s="52" t="str">
        <f t="array" ref="F1779">IF(B1779="","",IFERROR(XLOOKUP(E1779,PROVEEDORES!$A$2:$A$200,PROVEEDORES!$B$2:$B$200,"NO ENCONTRADO",0,1),""))</f>
        <v>GLOBAL GREEN AMERICAS COLOMBIA SAS</v>
      </c>
      <c r="G1779" s="52" t="str">
        <f t="array" ref="G1779">IF(B1779="","",IFERROR(XLOOKUP(B1779,DATA!$B$4:$B$2103,DATA!$L$4:$L$2103,"",0,1),""))</f>
        <v>UND</v>
      </c>
      <c r="H1779" s="52">
        <f t="array" ref="H1779">IF(B1779="","",IFERROR(XLOOKUP(B1779,DATA!$B$4:$B$2103,DATA!$E$4:$E$2103,0,0,1),0))</f>
        <v>12</v>
      </c>
      <c r="I1779" s="53">
        <f t="array" ref="I1779">IF(B1779="","",IFERROR(XLOOKUP(B1779,DATA!$B$4:$B$2103,DATA!$F$4:$F$2103,0,0,1),0))</f>
        <v>10200.68</v>
      </c>
      <c r="J1779" s="53">
        <f t="shared" si="1"/>
        <v>122408.16</v>
      </c>
      <c r="K1779" s="52">
        <f t="array" ref="K1779">IF(B1779="","",IFERROR(XLOOKUP(B1779,DATA!$B$4:$B$2103,DATA!$N$4:$N$2103,0,0,1),0))</f>
        <v>97</v>
      </c>
      <c r="L1779" s="86">
        <f t="shared" si="2"/>
        <v>0.2657534247</v>
      </c>
      <c r="M1779" s="52">
        <f t="array" ref="M1779">IF(B1779="","",IFERROR(XLOOKUP(B1779,DATA!$B$4:$B$2103,DATA!$P$4:$P$2103,0,0,1),0))</f>
        <v>0</v>
      </c>
      <c r="N1779" s="52">
        <f t="shared" si="3"/>
        <v>1</v>
      </c>
      <c r="O1779" s="52">
        <f t="shared" si="4"/>
        <v>3</v>
      </c>
      <c r="P1779" s="52">
        <f t="shared" si="5"/>
        <v>45</v>
      </c>
      <c r="Q1779" s="52" t="str">
        <f t="shared" si="6"/>
        <v>OPTIMO</v>
      </c>
      <c r="R1779" s="52" t="str">
        <f t="shared" si="7"/>
        <v>NIVEL OPTIMO</v>
      </c>
      <c r="S1779" s="52">
        <f t="shared" si="8"/>
        <v>0</v>
      </c>
      <c r="T1779" s="53">
        <f t="shared" si="9"/>
        <v>0</v>
      </c>
      <c r="U1779" s="52" t="str">
        <f t="array" ref="U1779">IF(B1779="","",IFERROR(XLOOKUP(B1779,DATA!$B$4:$B$2103,DATA!$M$4:$M$2103,"",0,1),""))</f>
        <v>C</v>
      </c>
      <c r="V1779" s="52" t="str">
        <f t="array" ref="V1779">IF(B1779="","",IFERROR(XLOOKUP(B1779,DATA!$B$4:$B$2103,DATA!$X$4:$X$2103,"",0,1),""))</f>
        <v>SU01A0209</v>
      </c>
      <c r="W1779" s="52" t="str">
        <f t="array" ref="W1779">IF(B1779="","",IFERROR(XLOOKUP(B1779,DATA!$B$4:$B$2103,DATA!$H$4:$H$2103,"",0,1),""))</f>
        <v>COMUNICACIONES</v>
      </c>
      <c r="X1779" s="52" t="str">
        <f t="shared" si="10"/>
        <v>4-BAJA</v>
      </c>
      <c r="Y1779" s="87" t="str">
        <f t="shared" si="11"/>
        <v/>
      </c>
      <c r="Z1779" s="52" t="str">
        <f t="shared" si="12"/>
        <v/>
      </c>
    </row>
    <row r="1780" ht="15.75" customHeight="1">
      <c r="B1780" s="47">
        <f>IF(DATA!B1780="","",DATA!B1780)</f>
        <v>80200009</v>
      </c>
      <c r="C1780" s="47" t="str">
        <f t="array" ref="C1780">IF(B1780="","",IFERROR(XLOOKUP(B1780,DATA!$B$4:$B$2103,DATA!$D$4:$D$2103,"",0,1),""))</f>
        <v/>
      </c>
      <c r="D1780" s="47" t="str">
        <f t="array" ref="D1780">IF(B1780="","",IFERROR(XLOOKUP(B1780,DATA!$B$4:$B$2103,DATA!$C$4:$C$2103,"",0,1),""))</f>
        <v>CONECTOR AUTODESFORRE 14-16 AZUL</v>
      </c>
      <c r="E1780" s="47">
        <f t="array" ref="E1780">IF(B1780="","",IFERROR(XLOOKUP(B1780,DATA!$B$4:$B$2103,DATA!$W$4:$W$2103,"",0,1),""))</f>
        <v>901535375</v>
      </c>
      <c r="F1780" s="47" t="str">
        <f t="array" ref="F1780">IF(B1780="","",IFERROR(XLOOKUP(E1780,PROVEEDORES!$A$2:$A$200,PROVEEDORES!$B$2:$B$200,"NO ENCONTRADO",0,1),""))</f>
        <v>GLOBAL GREEN AMERICAS COLOMBIA SAS</v>
      </c>
      <c r="G1780" s="47" t="str">
        <f t="array" ref="G1780">IF(B1780="","",IFERROR(XLOOKUP(B1780,DATA!$B$4:$B$2103,DATA!$L$4:$L$2103,"",0,1),""))</f>
        <v>UND</v>
      </c>
      <c r="H1780" s="47">
        <f t="array" ref="H1780">IF(B1780="","",IFERROR(XLOOKUP(B1780,DATA!$B$4:$B$2103,DATA!$E$4:$E$2103,0,0,1),0))</f>
        <v>12</v>
      </c>
      <c r="I1780" s="48">
        <f t="array" ref="I1780">IF(B1780="","",IFERROR(XLOOKUP(B1780,DATA!$B$4:$B$2103,DATA!$F$4:$F$2103,0,0,1),0))</f>
        <v>1166.2</v>
      </c>
      <c r="J1780" s="48">
        <f t="shared" si="1"/>
        <v>13994.4</v>
      </c>
      <c r="K1780" s="47">
        <f t="array" ref="K1780">IF(B1780="","",IFERROR(XLOOKUP(B1780,DATA!$B$4:$B$2103,DATA!$N$4:$N$2103,0,0,1),0))</f>
        <v>8</v>
      </c>
      <c r="L1780" s="85">
        <f t="shared" si="2"/>
        <v>0.02191780822</v>
      </c>
      <c r="M1780" s="47">
        <f t="array" ref="M1780">IF(B1780="","",IFERROR(XLOOKUP(B1780,DATA!$B$4:$B$2103,DATA!$P$4:$P$2103,0,0,1),0))</f>
        <v>0</v>
      </c>
      <c r="N1780" s="47">
        <f t="shared" si="3"/>
        <v>0</v>
      </c>
      <c r="O1780" s="47">
        <f t="shared" si="4"/>
        <v>0</v>
      </c>
      <c r="P1780" s="47">
        <f t="shared" si="5"/>
        <v>548</v>
      </c>
      <c r="Q1780" s="47" t="str">
        <f t="shared" si="6"/>
        <v>EXCESO</v>
      </c>
      <c r="R1780" s="47" t="str">
        <f t="shared" si="7"/>
        <v>EVALUAR REDUCCION</v>
      </c>
      <c r="S1780" s="47">
        <f t="shared" si="8"/>
        <v>0</v>
      </c>
      <c r="T1780" s="48">
        <f t="shared" si="9"/>
        <v>0</v>
      </c>
      <c r="U1780" s="47" t="str">
        <f t="array" ref="U1780">IF(B1780="","",IFERROR(XLOOKUP(B1780,DATA!$B$4:$B$2103,DATA!$M$4:$M$2103,"",0,1),""))</f>
        <v>C</v>
      </c>
      <c r="V1780" s="47" t="str">
        <f t="array" ref="V1780">IF(B1780="","",IFERROR(XLOOKUP(B1780,DATA!$B$4:$B$2103,DATA!$X$4:$X$2103,"",0,1),""))</f>
        <v>SU01A0209</v>
      </c>
      <c r="W1780" s="47" t="str">
        <f t="array" ref="W1780">IF(B1780="","",IFERROR(XLOOKUP(B1780,DATA!$B$4:$B$2103,DATA!$H$4:$H$2103,"",0,1),""))</f>
        <v>COMUNICACIONES</v>
      </c>
      <c r="X1780" s="47" t="str">
        <f t="shared" si="10"/>
        <v>4-BAJA</v>
      </c>
      <c r="Y1780" s="65" t="str">
        <f t="shared" si="11"/>
        <v/>
      </c>
      <c r="Z1780" s="47" t="str">
        <f t="shared" si="12"/>
        <v/>
      </c>
    </row>
    <row r="1781" ht="15.75" customHeight="1">
      <c r="B1781" s="52">
        <f>IF(DATA!B1781="","",DATA!B1781)</f>
        <v>80200010</v>
      </c>
      <c r="C1781" s="52" t="str">
        <f t="array" ref="C1781">IF(B1781="","",IFERROR(XLOOKUP(B1781,DATA!$B$4:$B$2103,DATA!$D$4:$D$2103,"",0,1),""))</f>
        <v/>
      </c>
      <c r="D1781" s="52" t="str">
        <f t="array" ref="D1781">IF(B1781="","",IFERROR(XLOOKUP(B1781,DATA!$B$4:$B$2103,DATA!$C$4:$C$2103,"",0,1),""))</f>
        <v>CONECTOR MOLEX MINI FIT 2X2 HEMBRA PORTA MACHO</v>
      </c>
      <c r="E1781" s="52">
        <f t="array" ref="E1781">IF(B1781="","",IFERROR(XLOOKUP(B1781,DATA!$B$4:$B$2103,DATA!$W$4:$W$2103,"",0,1),""))</f>
        <v>901535375</v>
      </c>
      <c r="F1781" s="52" t="str">
        <f t="array" ref="F1781">IF(B1781="","",IFERROR(XLOOKUP(E1781,PROVEEDORES!$A$2:$A$200,PROVEEDORES!$B$2:$B$200,"NO ENCONTRADO",0,1),""))</f>
        <v>GLOBAL GREEN AMERICAS COLOMBIA SAS</v>
      </c>
      <c r="G1781" s="52" t="str">
        <f t="array" ref="G1781">IF(B1781="","",IFERROR(XLOOKUP(B1781,DATA!$B$4:$B$2103,DATA!$L$4:$L$2103,"",0,1),""))</f>
        <v>UND</v>
      </c>
      <c r="H1781" s="52">
        <f t="array" ref="H1781">IF(B1781="","",IFERROR(XLOOKUP(B1781,DATA!$B$4:$B$2103,DATA!$E$4:$E$2103,0,0,1),0))</f>
        <v>11</v>
      </c>
      <c r="I1781" s="53">
        <f t="array" ref="I1781">IF(B1781="","",IFERROR(XLOOKUP(B1781,DATA!$B$4:$B$2103,DATA!$F$4:$F$2103,0,0,1),0))</f>
        <v>1568.42</v>
      </c>
      <c r="J1781" s="53">
        <f t="shared" si="1"/>
        <v>17252.62</v>
      </c>
      <c r="K1781" s="52">
        <f t="array" ref="K1781">IF(B1781="","",IFERROR(XLOOKUP(B1781,DATA!$B$4:$B$2103,DATA!$N$4:$N$2103,0,0,1),0))</f>
        <v>4</v>
      </c>
      <c r="L1781" s="86">
        <f t="shared" si="2"/>
        <v>0.01095890411</v>
      </c>
      <c r="M1781" s="52">
        <f t="array" ref="M1781">IF(B1781="","",IFERROR(XLOOKUP(B1781,DATA!$B$4:$B$2103,DATA!$P$4:$P$2103,0,0,1),0))</f>
        <v>0</v>
      </c>
      <c r="N1781" s="52">
        <f t="shared" si="3"/>
        <v>0</v>
      </c>
      <c r="O1781" s="52">
        <f t="shared" si="4"/>
        <v>0</v>
      </c>
      <c r="P1781" s="52">
        <f t="shared" si="5"/>
        <v>1004</v>
      </c>
      <c r="Q1781" s="52" t="str">
        <f t="shared" si="6"/>
        <v>EXCESO</v>
      </c>
      <c r="R1781" s="52" t="str">
        <f t="shared" si="7"/>
        <v>EVALUAR REDUCCION</v>
      </c>
      <c r="S1781" s="52">
        <f t="shared" si="8"/>
        <v>0</v>
      </c>
      <c r="T1781" s="53">
        <f t="shared" si="9"/>
        <v>0</v>
      </c>
      <c r="U1781" s="52" t="str">
        <f t="array" ref="U1781">IF(B1781="","",IFERROR(XLOOKUP(B1781,DATA!$B$4:$B$2103,DATA!$M$4:$M$2103,"",0,1),""))</f>
        <v>C</v>
      </c>
      <c r="V1781" s="52" t="str">
        <f t="array" ref="V1781">IF(B1781="","",IFERROR(XLOOKUP(B1781,DATA!$B$4:$B$2103,DATA!$X$4:$X$2103,"",0,1),""))</f>
        <v>SU01A0209</v>
      </c>
      <c r="W1781" s="52" t="str">
        <f t="array" ref="W1781">IF(B1781="","",IFERROR(XLOOKUP(B1781,DATA!$B$4:$B$2103,DATA!$H$4:$H$2103,"",0,1),""))</f>
        <v>COMUNICACIONES</v>
      </c>
      <c r="X1781" s="52" t="str">
        <f t="shared" si="10"/>
        <v>4-BAJA</v>
      </c>
      <c r="Y1781" s="87" t="str">
        <f t="shared" si="11"/>
        <v/>
      </c>
      <c r="Z1781" s="52" t="str">
        <f t="shared" si="12"/>
        <v/>
      </c>
    </row>
    <row r="1782" ht="15.75" customHeight="1">
      <c r="B1782" s="47">
        <f>IF(DATA!B1782="","",DATA!B1782)</f>
        <v>80200011</v>
      </c>
      <c r="C1782" s="47" t="str">
        <f t="array" ref="C1782">IF(B1782="","",IFERROR(XLOOKUP(B1782,DATA!$B$4:$B$2103,DATA!$D$4:$D$2103,"",0,1),""))</f>
        <v/>
      </c>
      <c r="D1782" s="47" t="str">
        <f t="array" ref="D1782">IF(B1782="","",IFERROR(XLOOKUP(B1782,DATA!$B$4:$B$2103,DATA!$C$4:$C$2103,"",0,1),""))</f>
        <v>CONECTOR MOLEX MINI FIT 2X2 MACHO PORTA HEMBRA</v>
      </c>
      <c r="E1782" s="47">
        <f t="array" ref="E1782">IF(B1782="","",IFERROR(XLOOKUP(B1782,DATA!$B$4:$B$2103,DATA!$W$4:$W$2103,"",0,1),""))</f>
        <v>901535375</v>
      </c>
      <c r="F1782" s="47" t="str">
        <f t="array" ref="F1782">IF(B1782="","",IFERROR(XLOOKUP(E1782,PROVEEDORES!$A$2:$A$200,PROVEEDORES!$B$2:$B$200,"NO ENCONTRADO",0,1),""))</f>
        <v>GLOBAL GREEN AMERICAS COLOMBIA SAS</v>
      </c>
      <c r="G1782" s="47" t="str">
        <f t="array" ref="G1782">IF(B1782="","",IFERROR(XLOOKUP(B1782,DATA!$B$4:$B$2103,DATA!$L$4:$L$2103,"",0,1),""))</f>
        <v>UND</v>
      </c>
      <c r="H1782" s="47">
        <f t="array" ref="H1782">IF(B1782="","",IFERROR(XLOOKUP(B1782,DATA!$B$4:$B$2103,DATA!$E$4:$E$2103,0,0,1),0))</f>
        <v>5</v>
      </c>
      <c r="I1782" s="48">
        <f t="array" ref="I1782">IF(B1782="","",IFERROR(XLOOKUP(B1782,DATA!$B$4:$B$2103,DATA!$F$4:$F$2103,0,0,1),0))</f>
        <v>1568.42</v>
      </c>
      <c r="J1782" s="48">
        <f t="shared" si="1"/>
        <v>7842.1</v>
      </c>
      <c r="K1782" s="47">
        <f t="array" ref="K1782">IF(B1782="","",IFERROR(XLOOKUP(B1782,DATA!$B$4:$B$2103,DATA!$N$4:$N$2103,0,0,1),0))</f>
        <v>0</v>
      </c>
      <c r="L1782" s="85">
        <f t="shared" si="2"/>
        <v>0</v>
      </c>
      <c r="M1782" s="47">
        <f t="array" ref="M1782">IF(B1782="","",IFERROR(XLOOKUP(B1782,DATA!$B$4:$B$2103,DATA!$P$4:$P$2103,0,0,1),0))</f>
        <v>0</v>
      </c>
      <c r="N1782" s="47">
        <f t="shared" si="3"/>
        <v>0</v>
      </c>
      <c r="O1782" s="47">
        <f t="shared" si="4"/>
        <v>0</v>
      </c>
      <c r="P1782" s="47" t="str">
        <f t="shared" si="5"/>
        <v/>
      </c>
      <c r="Q1782" s="47" t="str">
        <f t="shared" si="6"/>
        <v>EXCESO</v>
      </c>
      <c r="R1782" s="47" t="str">
        <f t="shared" si="7"/>
        <v>EVALUAR REDUCCION</v>
      </c>
      <c r="S1782" s="47">
        <f t="shared" si="8"/>
        <v>0</v>
      </c>
      <c r="T1782" s="48">
        <f t="shared" si="9"/>
        <v>0</v>
      </c>
      <c r="U1782" s="47" t="str">
        <f t="array" ref="U1782">IF(B1782="","",IFERROR(XLOOKUP(B1782,DATA!$B$4:$B$2103,DATA!$M$4:$M$2103,"",0,1),""))</f>
        <v>C</v>
      </c>
      <c r="V1782" s="47" t="str">
        <f t="array" ref="V1782">IF(B1782="","",IFERROR(XLOOKUP(B1782,DATA!$B$4:$B$2103,DATA!$X$4:$X$2103,"",0,1),""))</f>
        <v>SU01A0209</v>
      </c>
      <c r="W1782" s="47" t="str">
        <f t="array" ref="W1782">IF(B1782="","",IFERROR(XLOOKUP(B1782,DATA!$B$4:$B$2103,DATA!$H$4:$H$2103,"",0,1),""))</f>
        <v>COMUNICACIONES</v>
      </c>
      <c r="X1782" s="47" t="str">
        <f t="shared" si="10"/>
        <v>4-BAJA</v>
      </c>
      <c r="Y1782" s="65" t="str">
        <f t="shared" si="11"/>
        <v/>
      </c>
      <c r="Z1782" s="47" t="str">
        <f t="shared" si="12"/>
        <v/>
      </c>
    </row>
    <row r="1783" ht="15.75" customHeight="1">
      <c r="B1783" s="52">
        <f>IF(DATA!B1783="","",DATA!B1783)</f>
        <v>80200012</v>
      </c>
      <c r="C1783" s="52" t="str">
        <f t="array" ref="C1783">IF(B1783="","",IFERROR(XLOOKUP(B1783,DATA!$B$4:$B$2103,DATA!$D$4:$D$2103,"",0,1),""))</f>
        <v/>
      </c>
      <c r="D1783" s="52" t="str">
        <f t="array" ref="D1783">IF(B1783="","",IFERROR(XLOOKUP(B1783,DATA!$B$4:$B$2103,DATA!$C$4:$C$2103,"",0,1),""))</f>
        <v>FUSIBLE VEHICULAR MAXI 25A</v>
      </c>
      <c r="E1783" s="52">
        <f t="array" ref="E1783">IF(B1783="","",IFERROR(XLOOKUP(B1783,DATA!$B$4:$B$2103,DATA!$W$4:$W$2103,"",0,1),""))</f>
        <v>901535375</v>
      </c>
      <c r="F1783" s="52" t="str">
        <f t="array" ref="F1783">IF(B1783="","",IFERROR(XLOOKUP(E1783,PROVEEDORES!$A$2:$A$200,PROVEEDORES!$B$2:$B$200,"NO ENCONTRADO",0,1),""))</f>
        <v>GLOBAL GREEN AMERICAS COLOMBIA SAS</v>
      </c>
      <c r="G1783" s="52" t="str">
        <f t="array" ref="G1783">IF(B1783="","",IFERROR(XLOOKUP(B1783,DATA!$B$4:$B$2103,DATA!$L$4:$L$2103,"",0,1),""))</f>
        <v>UND</v>
      </c>
      <c r="H1783" s="52">
        <f t="array" ref="H1783">IF(B1783="","",IFERROR(XLOOKUP(B1783,DATA!$B$4:$B$2103,DATA!$E$4:$E$2103,0,0,1),0))</f>
        <v>15</v>
      </c>
      <c r="I1783" s="53">
        <f t="array" ref="I1783">IF(B1783="","",IFERROR(XLOOKUP(B1783,DATA!$B$4:$B$2103,DATA!$F$4:$F$2103,0,0,1),0))</f>
        <v>1578.707</v>
      </c>
      <c r="J1783" s="53">
        <f t="shared" si="1"/>
        <v>23680.605</v>
      </c>
      <c r="K1783" s="52">
        <f t="array" ref="K1783">IF(B1783="","",IFERROR(XLOOKUP(B1783,DATA!$B$4:$B$2103,DATA!$N$4:$N$2103,0,0,1),0))</f>
        <v>90</v>
      </c>
      <c r="L1783" s="86">
        <f t="shared" si="2"/>
        <v>0.2465753425</v>
      </c>
      <c r="M1783" s="52">
        <f t="array" ref="M1783">IF(B1783="","",IFERROR(XLOOKUP(B1783,DATA!$B$4:$B$2103,DATA!$P$4:$P$2103,0,0,1),0))</f>
        <v>0</v>
      </c>
      <c r="N1783" s="52">
        <f t="shared" si="3"/>
        <v>1</v>
      </c>
      <c r="O1783" s="52">
        <f t="shared" si="4"/>
        <v>3</v>
      </c>
      <c r="P1783" s="52">
        <f t="shared" si="5"/>
        <v>61</v>
      </c>
      <c r="Q1783" s="52" t="str">
        <f t="shared" si="6"/>
        <v>OPTIMO</v>
      </c>
      <c r="R1783" s="52" t="str">
        <f t="shared" si="7"/>
        <v>NIVEL OPTIMO</v>
      </c>
      <c r="S1783" s="52">
        <f t="shared" si="8"/>
        <v>0</v>
      </c>
      <c r="T1783" s="53">
        <f t="shared" si="9"/>
        <v>0</v>
      </c>
      <c r="U1783" s="52" t="str">
        <f t="array" ref="U1783">IF(B1783="","",IFERROR(XLOOKUP(B1783,DATA!$B$4:$B$2103,DATA!$M$4:$M$2103,"",0,1),""))</f>
        <v>C</v>
      </c>
      <c r="V1783" s="52" t="str">
        <f t="array" ref="V1783">IF(B1783="","",IFERROR(XLOOKUP(B1783,DATA!$B$4:$B$2103,DATA!$X$4:$X$2103,"",0,1),""))</f>
        <v>SU01A0209</v>
      </c>
      <c r="W1783" s="52" t="str">
        <f t="array" ref="W1783">IF(B1783="","",IFERROR(XLOOKUP(B1783,DATA!$B$4:$B$2103,DATA!$H$4:$H$2103,"",0,1),""))</f>
        <v>COMUNICACIONES</v>
      </c>
      <c r="X1783" s="52" t="str">
        <f t="shared" si="10"/>
        <v>4-BAJA</v>
      </c>
      <c r="Y1783" s="87" t="str">
        <f t="shared" si="11"/>
        <v/>
      </c>
      <c r="Z1783" s="52" t="str">
        <f t="shared" si="12"/>
        <v/>
      </c>
    </row>
    <row r="1784" ht="15.75" customHeight="1">
      <c r="B1784" s="47">
        <f>IF(DATA!B1784="","",DATA!B1784)</f>
        <v>80200013</v>
      </c>
      <c r="C1784" s="47" t="str">
        <f t="array" ref="C1784">IF(B1784="","",IFERROR(XLOOKUP(B1784,DATA!$B$4:$B$2103,DATA!$D$4:$D$2103,"",0,1),""))</f>
        <v/>
      </c>
      <c r="D1784" s="47" t="str">
        <f t="array" ref="D1784">IF(B1784="","",IFERROR(XLOOKUP(B1784,DATA!$B$4:$B$2103,DATA!$C$4:$C$2103,"",0,1),""))</f>
        <v>FUSIBLE VEHICULAR MAXI 3A</v>
      </c>
      <c r="E1784" s="47">
        <f t="array" ref="E1784">IF(B1784="","",IFERROR(XLOOKUP(B1784,DATA!$B$4:$B$2103,DATA!$W$4:$W$2103,"",0,1),""))</f>
        <v>901535375</v>
      </c>
      <c r="F1784" s="47" t="str">
        <f t="array" ref="F1784">IF(B1784="","",IFERROR(XLOOKUP(E1784,PROVEEDORES!$A$2:$A$200,PROVEEDORES!$B$2:$B$200,"NO ENCONTRADO",0,1),""))</f>
        <v>GLOBAL GREEN AMERICAS COLOMBIA SAS</v>
      </c>
      <c r="G1784" s="47" t="str">
        <f t="array" ref="G1784">IF(B1784="","",IFERROR(XLOOKUP(B1784,DATA!$B$4:$B$2103,DATA!$L$4:$L$2103,"",0,1),""))</f>
        <v>UND</v>
      </c>
      <c r="H1784" s="47">
        <f t="array" ref="H1784">IF(B1784="","",IFERROR(XLOOKUP(B1784,DATA!$B$4:$B$2103,DATA!$E$4:$E$2103,0,0,1),0))</f>
        <v>2</v>
      </c>
      <c r="I1784" s="48">
        <f t="array" ref="I1784">IF(B1784="","",IFERROR(XLOOKUP(B1784,DATA!$B$4:$B$2103,DATA!$F$4:$F$2103,0,0,1),0))</f>
        <v>1499.4</v>
      </c>
      <c r="J1784" s="48">
        <f t="shared" si="1"/>
        <v>2998.8</v>
      </c>
      <c r="K1784" s="47">
        <f t="array" ref="K1784">IF(B1784="","",IFERROR(XLOOKUP(B1784,DATA!$B$4:$B$2103,DATA!$N$4:$N$2103,0,0,1),0))</f>
        <v>0</v>
      </c>
      <c r="L1784" s="85">
        <f t="shared" si="2"/>
        <v>0</v>
      </c>
      <c r="M1784" s="47">
        <f t="array" ref="M1784">IF(B1784="","",IFERROR(XLOOKUP(B1784,DATA!$B$4:$B$2103,DATA!$P$4:$P$2103,0,0,1),0))</f>
        <v>0</v>
      </c>
      <c r="N1784" s="47">
        <f t="shared" si="3"/>
        <v>0</v>
      </c>
      <c r="O1784" s="47">
        <f t="shared" si="4"/>
        <v>0</v>
      </c>
      <c r="P1784" s="47" t="str">
        <f t="shared" si="5"/>
        <v/>
      </c>
      <c r="Q1784" s="47" t="str">
        <f t="shared" si="6"/>
        <v>EXCESO</v>
      </c>
      <c r="R1784" s="47" t="str">
        <f t="shared" si="7"/>
        <v>EVALUAR REDUCCION</v>
      </c>
      <c r="S1784" s="47">
        <f t="shared" si="8"/>
        <v>0</v>
      </c>
      <c r="T1784" s="48">
        <f t="shared" si="9"/>
        <v>0</v>
      </c>
      <c r="U1784" s="47" t="str">
        <f t="array" ref="U1784">IF(B1784="","",IFERROR(XLOOKUP(B1784,DATA!$B$4:$B$2103,DATA!$M$4:$M$2103,"",0,1),""))</f>
        <v>C</v>
      </c>
      <c r="V1784" s="47" t="str">
        <f t="array" ref="V1784">IF(B1784="","",IFERROR(XLOOKUP(B1784,DATA!$B$4:$B$2103,DATA!$X$4:$X$2103,"",0,1),""))</f>
        <v>SU01A0209</v>
      </c>
      <c r="W1784" s="47" t="str">
        <f t="array" ref="W1784">IF(B1784="","",IFERROR(XLOOKUP(B1784,DATA!$B$4:$B$2103,DATA!$H$4:$H$2103,"",0,1),""))</f>
        <v>COMUNICACIONES</v>
      </c>
      <c r="X1784" s="47" t="str">
        <f t="shared" si="10"/>
        <v>4-BAJA</v>
      </c>
      <c r="Y1784" s="65" t="str">
        <f t="shared" si="11"/>
        <v/>
      </c>
      <c r="Z1784" s="47" t="str">
        <f t="shared" si="12"/>
        <v/>
      </c>
    </row>
    <row r="1785" ht="15.75" customHeight="1">
      <c r="B1785" s="52">
        <f>IF(DATA!B1785="","",DATA!B1785)</f>
        <v>80200014</v>
      </c>
      <c r="C1785" s="52" t="str">
        <f t="array" ref="C1785">IF(B1785="","",IFERROR(XLOOKUP(B1785,DATA!$B$4:$B$2103,DATA!$D$4:$D$2103,"",0,1),""))</f>
        <v/>
      </c>
      <c r="D1785" s="52" t="str">
        <f t="array" ref="D1785">IF(B1785="","",IFERROR(XLOOKUP(B1785,DATA!$B$4:$B$2103,DATA!$C$4:$C$2103,"",0,1),""))</f>
        <v>FUSIBLE VEHICULAR MAXI 7,5A</v>
      </c>
      <c r="E1785" s="52">
        <f t="array" ref="E1785">IF(B1785="","",IFERROR(XLOOKUP(B1785,DATA!$B$4:$B$2103,DATA!$W$4:$W$2103,"",0,1),""))</f>
        <v>901535375</v>
      </c>
      <c r="F1785" s="52" t="str">
        <f t="array" ref="F1785">IF(B1785="","",IFERROR(XLOOKUP(E1785,PROVEEDORES!$A$2:$A$200,PROVEEDORES!$B$2:$B$200,"NO ENCONTRADO",0,1),""))</f>
        <v>GLOBAL GREEN AMERICAS COLOMBIA SAS</v>
      </c>
      <c r="G1785" s="52" t="str">
        <f t="array" ref="G1785">IF(B1785="","",IFERROR(XLOOKUP(B1785,DATA!$B$4:$B$2103,DATA!$L$4:$L$2103,"",0,1),""))</f>
        <v>UND</v>
      </c>
      <c r="H1785" s="52">
        <f t="array" ref="H1785">IF(B1785="","",IFERROR(XLOOKUP(B1785,DATA!$B$4:$B$2103,DATA!$E$4:$E$2103,0,0,1),0))</f>
        <v>8</v>
      </c>
      <c r="I1785" s="53">
        <f t="array" ref="I1785">IF(B1785="","",IFERROR(XLOOKUP(B1785,DATA!$B$4:$B$2103,DATA!$F$4:$F$2103,0,0,1),0))</f>
        <v>1499.4</v>
      </c>
      <c r="J1785" s="53">
        <f t="shared" si="1"/>
        <v>11995.2</v>
      </c>
      <c r="K1785" s="52">
        <f t="array" ref="K1785">IF(B1785="","",IFERROR(XLOOKUP(B1785,DATA!$B$4:$B$2103,DATA!$N$4:$N$2103,0,0,1),0))</f>
        <v>11</v>
      </c>
      <c r="L1785" s="86">
        <f t="shared" si="2"/>
        <v>0.0301369863</v>
      </c>
      <c r="M1785" s="52">
        <f t="array" ref="M1785">IF(B1785="","",IFERROR(XLOOKUP(B1785,DATA!$B$4:$B$2103,DATA!$P$4:$P$2103,0,0,1),0))</f>
        <v>0</v>
      </c>
      <c r="N1785" s="52">
        <f t="shared" si="3"/>
        <v>0</v>
      </c>
      <c r="O1785" s="52">
        <f t="shared" si="4"/>
        <v>0</v>
      </c>
      <c r="P1785" s="52">
        <f t="shared" si="5"/>
        <v>265</v>
      </c>
      <c r="Q1785" s="52" t="str">
        <f t="shared" si="6"/>
        <v>EXCESO</v>
      </c>
      <c r="R1785" s="52" t="str">
        <f t="shared" si="7"/>
        <v>EVALUAR REDUCCION</v>
      </c>
      <c r="S1785" s="52">
        <f t="shared" si="8"/>
        <v>0</v>
      </c>
      <c r="T1785" s="53">
        <f t="shared" si="9"/>
        <v>0</v>
      </c>
      <c r="U1785" s="52" t="str">
        <f t="array" ref="U1785">IF(B1785="","",IFERROR(XLOOKUP(B1785,DATA!$B$4:$B$2103,DATA!$M$4:$M$2103,"",0,1),""))</f>
        <v>C</v>
      </c>
      <c r="V1785" s="52" t="str">
        <f t="array" ref="V1785">IF(B1785="","",IFERROR(XLOOKUP(B1785,DATA!$B$4:$B$2103,DATA!$X$4:$X$2103,"",0,1),""))</f>
        <v>SU01A0209</v>
      </c>
      <c r="W1785" s="52" t="str">
        <f t="array" ref="W1785">IF(B1785="","",IFERROR(XLOOKUP(B1785,DATA!$B$4:$B$2103,DATA!$H$4:$H$2103,"",0,1),""))</f>
        <v>COMUNICACIONES</v>
      </c>
      <c r="X1785" s="52" t="str">
        <f t="shared" si="10"/>
        <v>4-BAJA</v>
      </c>
      <c r="Y1785" s="87" t="str">
        <f t="shared" si="11"/>
        <v/>
      </c>
      <c r="Z1785" s="52" t="str">
        <f t="shared" si="12"/>
        <v/>
      </c>
    </row>
    <row r="1786" ht="15.75" customHeight="1">
      <c r="B1786" s="47">
        <f>IF(DATA!B1786="","",DATA!B1786)</f>
        <v>80200015</v>
      </c>
      <c r="C1786" s="47" t="str">
        <f t="array" ref="C1786">IF(B1786="","",IFERROR(XLOOKUP(B1786,DATA!$B$4:$B$2103,DATA!$D$4:$D$2103,"",0,1),""))</f>
        <v/>
      </c>
      <c r="D1786" s="47" t="str">
        <f t="array" ref="D1786">IF(B1786="","",IFERROR(XLOOKUP(B1786,DATA!$B$4:$B$2103,DATA!$C$4:$C$2103,"",0,1),""))</f>
        <v>PORTAFUSIBLE HERMETICO 2 VIAS</v>
      </c>
      <c r="E1786" s="47">
        <f t="array" ref="E1786">IF(B1786="","",IFERROR(XLOOKUP(B1786,DATA!$B$4:$B$2103,DATA!$W$4:$W$2103,"",0,1),""))</f>
        <v>901535375</v>
      </c>
      <c r="F1786" s="47" t="str">
        <f t="array" ref="F1786">IF(B1786="","",IFERROR(XLOOKUP(E1786,PROVEEDORES!$A$2:$A$200,PROVEEDORES!$B$2:$B$200,"NO ENCONTRADO",0,1),""))</f>
        <v>GLOBAL GREEN AMERICAS COLOMBIA SAS</v>
      </c>
      <c r="G1786" s="47" t="str">
        <f t="array" ref="G1786">IF(B1786="","",IFERROR(XLOOKUP(B1786,DATA!$B$4:$B$2103,DATA!$L$4:$L$2103,"",0,1),""))</f>
        <v>UND</v>
      </c>
      <c r="H1786" s="47">
        <f t="array" ref="H1786">IF(B1786="","",IFERROR(XLOOKUP(B1786,DATA!$B$4:$B$2103,DATA!$E$4:$E$2103,0,0,1),0))</f>
        <v>3</v>
      </c>
      <c r="I1786" s="48">
        <f t="array" ref="I1786">IF(B1786="","",IFERROR(XLOOKUP(B1786,DATA!$B$4:$B$2103,DATA!$F$4:$F$2103,0,0,1),0))</f>
        <v>20573.91</v>
      </c>
      <c r="J1786" s="48">
        <f t="shared" si="1"/>
        <v>61721.73</v>
      </c>
      <c r="K1786" s="47">
        <f t="array" ref="K1786">IF(B1786="","",IFERROR(XLOOKUP(B1786,DATA!$B$4:$B$2103,DATA!$N$4:$N$2103,0,0,1),0))</f>
        <v>13</v>
      </c>
      <c r="L1786" s="85">
        <f t="shared" si="2"/>
        <v>0.03561643836</v>
      </c>
      <c r="M1786" s="47">
        <f t="array" ref="M1786">IF(B1786="","",IFERROR(XLOOKUP(B1786,DATA!$B$4:$B$2103,DATA!$P$4:$P$2103,0,0,1),0))</f>
        <v>0</v>
      </c>
      <c r="N1786" s="47">
        <f t="shared" si="3"/>
        <v>0</v>
      </c>
      <c r="O1786" s="47">
        <f t="shared" si="4"/>
        <v>0</v>
      </c>
      <c r="P1786" s="47">
        <f t="shared" si="5"/>
        <v>84</v>
      </c>
      <c r="Q1786" s="47" t="str">
        <f t="shared" si="6"/>
        <v>OPTIMO</v>
      </c>
      <c r="R1786" s="47" t="str">
        <f t="shared" si="7"/>
        <v>NIVEL OPTIMO</v>
      </c>
      <c r="S1786" s="47">
        <f t="shared" si="8"/>
        <v>0</v>
      </c>
      <c r="T1786" s="48">
        <f t="shared" si="9"/>
        <v>0</v>
      </c>
      <c r="U1786" s="47" t="str">
        <f t="array" ref="U1786">IF(B1786="","",IFERROR(XLOOKUP(B1786,DATA!$B$4:$B$2103,DATA!$M$4:$M$2103,"",0,1),""))</f>
        <v>C</v>
      </c>
      <c r="V1786" s="47" t="str">
        <f t="array" ref="V1786">IF(B1786="","",IFERROR(XLOOKUP(B1786,DATA!$B$4:$B$2103,DATA!$X$4:$X$2103,"",0,1),""))</f>
        <v>SU01A0209</v>
      </c>
      <c r="W1786" s="47" t="str">
        <f t="array" ref="W1786">IF(B1786="","",IFERROR(XLOOKUP(B1786,DATA!$B$4:$B$2103,DATA!$H$4:$H$2103,"",0,1),""))</f>
        <v>COMUNICACIONES</v>
      </c>
      <c r="X1786" s="47" t="str">
        <f t="shared" si="10"/>
        <v>4-BAJA</v>
      </c>
      <c r="Y1786" s="65" t="str">
        <f t="shared" si="11"/>
        <v/>
      </c>
      <c r="Z1786" s="47" t="str">
        <f t="shared" si="12"/>
        <v/>
      </c>
    </row>
    <row r="1787" ht="15.75" customHeight="1">
      <c r="B1787" s="52">
        <f>IF(DATA!B1787="","",DATA!B1787)</f>
        <v>80200016</v>
      </c>
      <c r="C1787" s="52" t="str">
        <f t="array" ref="C1787">IF(B1787="","",IFERROR(XLOOKUP(B1787,DATA!$B$4:$B$2103,DATA!$D$4:$D$2103,"",0,1),""))</f>
        <v/>
      </c>
      <c r="D1787" s="52" t="str">
        <f t="array" ref="D1787">IF(B1787="","",IFERROR(XLOOKUP(B1787,DATA!$B$4:$B$2103,DATA!$C$4:$C$2103,"",0,1),""))</f>
        <v>TERMINAL DE OJO AZUL CALIBRE 16-14_1/4</v>
      </c>
      <c r="E1787" s="52">
        <f t="array" ref="E1787">IF(B1787="","",IFERROR(XLOOKUP(B1787,DATA!$B$4:$B$2103,DATA!$W$4:$W$2103,"",0,1),""))</f>
        <v>901535375</v>
      </c>
      <c r="F1787" s="52" t="str">
        <f t="array" ref="F1787">IF(B1787="","",IFERROR(XLOOKUP(E1787,PROVEEDORES!$A$2:$A$200,PROVEEDORES!$B$2:$B$200,"NO ENCONTRADO",0,1),""))</f>
        <v>GLOBAL GREEN AMERICAS COLOMBIA SAS</v>
      </c>
      <c r="G1787" s="52" t="str">
        <f t="array" ref="G1787">IF(B1787="","",IFERROR(XLOOKUP(B1787,DATA!$B$4:$B$2103,DATA!$L$4:$L$2103,"",0,1),""))</f>
        <v>UND</v>
      </c>
      <c r="H1787" s="52">
        <f t="array" ref="H1787">IF(B1787="","",IFERROR(XLOOKUP(B1787,DATA!$B$4:$B$2103,DATA!$E$4:$E$2103,0,0,1),0))</f>
        <v>11</v>
      </c>
      <c r="I1787" s="53">
        <f t="array" ref="I1787">IF(B1787="","",IFERROR(XLOOKUP(B1787,DATA!$B$4:$B$2103,DATA!$F$4:$F$2103,0,0,1),0))</f>
        <v>610.1455</v>
      </c>
      <c r="J1787" s="53">
        <f t="shared" si="1"/>
        <v>6711.6005</v>
      </c>
      <c r="K1787" s="52">
        <f t="array" ref="K1787">IF(B1787="","",IFERROR(XLOOKUP(B1787,DATA!$B$4:$B$2103,DATA!$N$4:$N$2103,0,0,1),0))</f>
        <v>14</v>
      </c>
      <c r="L1787" s="86">
        <f t="shared" si="2"/>
        <v>0.03835616438</v>
      </c>
      <c r="M1787" s="52">
        <f t="array" ref="M1787">IF(B1787="","",IFERROR(XLOOKUP(B1787,DATA!$B$4:$B$2103,DATA!$P$4:$P$2103,0,0,1),0))</f>
        <v>0</v>
      </c>
      <c r="N1787" s="52">
        <f t="shared" si="3"/>
        <v>0</v>
      </c>
      <c r="O1787" s="52">
        <f t="shared" si="4"/>
        <v>0</v>
      </c>
      <c r="P1787" s="52">
        <f t="shared" si="5"/>
        <v>287</v>
      </c>
      <c r="Q1787" s="52" t="str">
        <f t="shared" si="6"/>
        <v>EXCESO</v>
      </c>
      <c r="R1787" s="52" t="str">
        <f t="shared" si="7"/>
        <v>EVALUAR REDUCCION</v>
      </c>
      <c r="S1787" s="52">
        <f t="shared" si="8"/>
        <v>0</v>
      </c>
      <c r="T1787" s="53">
        <f t="shared" si="9"/>
        <v>0</v>
      </c>
      <c r="U1787" s="52" t="str">
        <f t="array" ref="U1787">IF(B1787="","",IFERROR(XLOOKUP(B1787,DATA!$B$4:$B$2103,DATA!$M$4:$M$2103,"",0,1),""))</f>
        <v>C</v>
      </c>
      <c r="V1787" s="52" t="str">
        <f t="array" ref="V1787">IF(B1787="","",IFERROR(XLOOKUP(B1787,DATA!$B$4:$B$2103,DATA!$X$4:$X$2103,"",0,1),""))</f>
        <v>SU01A0209</v>
      </c>
      <c r="W1787" s="52" t="str">
        <f t="array" ref="W1787">IF(B1787="","",IFERROR(XLOOKUP(B1787,DATA!$B$4:$B$2103,DATA!$H$4:$H$2103,"",0,1),""))</f>
        <v>COMUNICACIONES</v>
      </c>
      <c r="X1787" s="52" t="str">
        <f t="shared" si="10"/>
        <v>4-BAJA</v>
      </c>
      <c r="Y1787" s="87" t="str">
        <f t="shared" si="11"/>
        <v/>
      </c>
      <c r="Z1787" s="52" t="str">
        <f t="shared" si="12"/>
        <v/>
      </c>
    </row>
    <row r="1788" ht="15.75" customHeight="1">
      <c r="B1788" s="47">
        <f>IF(DATA!B1788="","",DATA!B1788)</f>
        <v>80200017</v>
      </c>
      <c r="C1788" s="47" t="str">
        <f t="array" ref="C1788">IF(B1788="","",IFERROR(XLOOKUP(B1788,DATA!$B$4:$B$2103,DATA!$D$4:$D$2103,"",0,1),""))</f>
        <v/>
      </c>
      <c r="D1788" s="47" t="str">
        <f t="array" ref="D1788">IF(B1788="","",IFERROR(XLOOKUP(B1788,DATA!$B$4:$B$2103,DATA!$C$4:$C$2103,"",0,1),""))</f>
        <v>BASE CAMARA FRONTAL STS</v>
      </c>
      <c r="E1788" s="47">
        <f t="array" ref="E1788">IF(B1788="","",IFERROR(XLOOKUP(B1788,DATA!$B$4:$B$2103,DATA!$W$4:$W$2103,"",0,1),""))</f>
        <v>901176294</v>
      </c>
      <c r="F1788" s="47" t="str">
        <f t="array" ref="F1788">IF(B1788="","",IFERROR(XLOOKUP(E1788,PROVEEDORES!$A$2:$A$200,PROVEEDORES!$B$2:$B$200,"NO ENCONTRADO",0,1),""))</f>
        <v>MUNDIAL DE CAUCHOS JM SAS</v>
      </c>
      <c r="G1788" s="47" t="str">
        <f t="array" ref="G1788">IF(B1788="","",IFERROR(XLOOKUP(B1788,DATA!$B$4:$B$2103,DATA!$L$4:$L$2103,"",0,1),""))</f>
        <v>UND</v>
      </c>
      <c r="H1788" s="47">
        <f t="array" ref="H1788">IF(B1788="","",IFERROR(XLOOKUP(B1788,DATA!$B$4:$B$2103,DATA!$E$4:$E$2103,0,0,1),0))</f>
        <v>2</v>
      </c>
      <c r="I1788" s="48">
        <f t="array" ref="I1788">IF(B1788="","",IFERROR(XLOOKUP(B1788,DATA!$B$4:$B$2103,DATA!$F$4:$F$2103,0,0,1),0))</f>
        <v>13090</v>
      </c>
      <c r="J1788" s="48">
        <f t="shared" si="1"/>
        <v>26180</v>
      </c>
      <c r="K1788" s="47">
        <f t="array" ref="K1788">IF(B1788="","",IFERROR(XLOOKUP(B1788,DATA!$B$4:$B$2103,DATA!$N$4:$N$2103,0,0,1),0))</f>
        <v>262</v>
      </c>
      <c r="L1788" s="85">
        <f t="shared" si="2"/>
        <v>0.7178082192</v>
      </c>
      <c r="M1788" s="47">
        <f t="array" ref="M1788">IF(B1788="","",IFERROR(XLOOKUP(B1788,DATA!$B$4:$B$2103,DATA!$P$4:$P$2103,0,0,1),0))</f>
        <v>0</v>
      </c>
      <c r="N1788" s="47">
        <f t="shared" si="3"/>
        <v>3</v>
      </c>
      <c r="O1788" s="47">
        <f t="shared" si="4"/>
        <v>8</v>
      </c>
      <c r="P1788" s="47">
        <f t="shared" si="5"/>
        <v>3</v>
      </c>
      <c r="Q1788" s="47" t="str">
        <f t="shared" si="6"/>
        <v>REORDEN INMEDIATO</v>
      </c>
      <c r="R1788" s="47" t="str">
        <f t="shared" si="7"/>
        <v>GENERAR OC EN 24H</v>
      </c>
      <c r="S1788" s="47">
        <f t="shared" si="8"/>
        <v>6</v>
      </c>
      <c r="T1788" s="48">
        <f t="shared" si="9"/>
        <v>78540</v>
      </c>
      <c r="U1788" s="47" t="str">
        <f t="array" ref="U1788">IF(B1788="","",IFERROR(XLOOKUP(B1788,DATA!$B$4:$B$2103,DATA!$M$4:$M$2103,"",0,1),""))</f>
        <v>C</v>
      </c>
      <c r="V1788" s="47" t="str">
        <f t="array" ref="V1788">IF(B1788="","",IFERROR(XLOOKUP(B1788,DATA!$B$4:$B$2103,DATA!$X$4:$X$2103,"",0,1),""))</f>
        <v>SU01E0104</v>
      </c>
      <c r="W1788" s="47" t="str">
        <f t="array" ref="W1788">IF(B1788="","",IFERROR(XLOOKUP(B1788,DATA!$B$4:$B$2103,DATA!$H$4:$H$2103,"",0,1),""))</f>
        <v>COMUNICACIONES</v>
      </c>
      <c r="X1788" s="47" t="str">
        <f t="shared" si="10"/>
        <v>4-BAJA</v>
      </c>
      <c r="Y1788" s="65" t="str">
        <f t="shared" si="11"/>
        <v/>
      </c>
      <c r="Z1788" s="47" t="str">
        <f t="shared" si="12"/>
        <v/>
      </c>
    </row>
    <row r="1789" ht="15.75" customHeight="1">
      <c r="B1789" s="52">
        <f>IF(DATA!B1789="","",DATA!B1789)</f>
        <v>80200018</v>
      </c>
      <c r="C1789" s="52" t="str">
        <f t="array" ref="C1789">IF(B1789="","",IFERROR(XLOOKUP(B1789,DATA!$B$4:$B$2103,DATA!$D$4:$D$2103,"",0,1),""))</f>
        <v/>
      </c>
      <c r="D1789" s="52" t="str">
        <f t="array" ref="D1789">IF(B1789="","",IFERROR(XLOOKUP(B1789,DATA!$B$4:$B$2103,DATA!$C$4:$C$2103,"",0,1),""))</f>
        <v>TERMINAL MOLEX HEMBRA</v>
      </c>
      <c r="E1789" s="52">
        <f t="array" ref="E1789">IF(B1789="","",IFERROR(XLOOKUP(B1789,DATA!$B$4:$B$2103,DATA!$W$4:$W$2103,"",0,1),""))</f>
        <v>901535375</v>
      </c>
      <c r="F1789" s="52" t="str">
        <f t="array" ref="F1789">IF(B1789="","",IFERROR(XLOOKUP(E1789,PROVEEDORES!$A$2:$A$200,PROVEEDORES!$B$2:$B$200,"NO ENCONTRADO",0,1),""))</f>
        <v>GLOBAL GREEN AMERICAS COLOMBIA SAS</v>
      </c>
      <c r="G1789" s="52" t="str">
        <f t="array" ref="G1789">IF(B1789="","",IFERROR(XLOOKUP(B1789,DATA!$B$4:$B$2103,DATA!$L$4:$L$2103,"",0,1),""))</f>
        <v>UND</v>
      </c>
      <c r="H1789" s="52">
        <f t="array" ref="H1789">IF(B1789="","",IFERROR(XLOOKUP(B1789,DATA!$B$4:$B$2103,DATA!$E$4:$E$2103,0,0,1),0))</f>
        <v>27</v>
      </c>
      <c r="I1789" s="53">
        <f t="array" ref="I1789">IF(B1789="","",IFERROR(XLOOKUP(B1789,DATA!$B$4:$B$2103,DATA!$F$4:$F$2103,0,0,1),0))</f>
        <v>493.0045</v>
      </c>
      <c r="J1789" s="53">
        <f t="shared" si="1"/>
        <v>13311.1215</v>
      </c>
      <c r="K1789" s="52">
        <f t="array" ref="K1789">IF(B1789="","",IFERROR(XLOOKUP(B1789,DATA!$B$4:$B$2103,DATA!$N$4:$N$2103,0,0,1),0))</f>
        <v>331</v>
      </c>
      <c r="L1789" s="86">
        <f t="shared" si="2"/>
        <v>0.9068493151</v>
      </c>
      <c r="M1789" s="52">
        <f t="array" ref="M1789">IF(B1789="","",IFERROR(XLOOKUP(B1789,DATA!$B$4:$B$2103,DATA!$P$4:$P$2103,0,0,1),0))</f>
        <v>0</v>
      </c>
      <c r="N1789" s="52">
        <f t="shared" si="3"/>
        <v>3</v>
      </c>
      <c r="O1789" s="52">
        <f t="shared" si="4"/>
        <v>9</v>
      </c>
      <c r="P1789" s="52">
        <f t="shared" si="5"/>
        <v>30</v>
      </c>
      <c r="Q1789" s="52" t="str">
        <f t="shared" si="6"/>
        <v>OPTIMO</v>
      </c>
      <c r="R1789" s="52" t="str">
        <f t="shared" si="7"/>
        <v>NIVEL OPTIMO</v>
      </c>
      <c r="S1789" s="52">
        <f t="shared" si="8"/>
        <v>0</v>
      </c>
      <c r="T1789" s="53">
        <f t="shared" si="9"/>
        <v>0</v>
      </c>
      <c r="U1789" s="52" t="str">
        <f t="array" ref="U1789">IF(B1789="","",IFERROR(XLOOKUP(B1789,DATA!$B$4:$B$2103,DATA!$M$4:$M$2103,"",0,1),""))</f>
        <v>C</v>
      </c>
      <c r="V1789" s="52" t="str">
        <f t="array" ref="V1789">IF(B1789="","",IFERROR(XLOOKUP(B1789,DATA!$B$4:$B$2103,DATA!$X$4:$X$2103,"",0,1),""))</f>
        <v>SU01A0209</v>
      </c>
      <c r="W1789" s="52" t="str">
        <f t="array" ref="W1789">IF(B1789="","",IFERROR(XLOOKUP(B1789,DATA!$B$4:$B$2103,DATA!$H$4:$H$2103,"",0,1),""))</f>
        <v>COMUNICACIONES</v>
      </c>
      <c r="X1789" s="52" t="str">
        <f t="shared" si="10"/>
        <v>4-BAJA</v>
      </c>
      <c r="Y1789" s="87" t="str">
        <f t="shared" si="11"/>
        <v/>
      </c>
      <c r="Z1789" s="52" t="str">
        <f t="shared" si="12"/>
        <v/>
      </c>
    </row>
    <row r="1790" ht="15.75" customHeight="1">
      <c r="B1790" s="47">
        <f>IF(DATA!B1790="","",DATA!B1790)</f>
        <v>80200019</v>
      </c>
      <c r="C1790" s="47" t="str">
        <f t="array" ref="C1790">IF(B1790="","",IFERROR(XLOOKUP(B1790,DATA!$B$4:$B$2103,DATA!$D$4:$D$2103,"",0,1),""))</f>
        <v/>
      </c>
      <c r="D1790" s="47" t="str">
        <f t="array" ref="D1790">IF(B1790="","",IFERROR(XLOOKUP(B1790,DATA!$B$4:$B$2103,DATA!$C$4:$C$2103,"",0,1),""))</f>
        <v>TERMINAL MOLEX MACHO</v>
      </c>
      <c r="E1790" s="47">
        <f t="array" ref="E1790">IF(B1790="","",IFERROR(XLOOKUP(B1790,DATA!$B$4:$B$2103,DATA!$W$4:$W$2103,"",0,1),""))</f>
        <v>901535375</v>
      </c>
      <c r="F1790" s="47" t="str">
        <f t="array" ref="F1790">IF(B1790="","",IFERROR(XLOOKUP(E1790,PROVEEDORES!$A$2:$A$200,PROVEEDORES!$B$2:$B$200,"NO ENCONTRADO",0,1),""))</f>
        <v>GLOBAL GREEN AMERICAS COLOMBIA SAS</v>
      </c>
      <c r="G1790" s="47" t="str">
        <f t="array" ref="G1790">IF(B1790="","",IFERROR(XLOOKUP(B1790,DATA!$B$4:$B$2103,DATA!$L$4:$L$2103,"",0,1),""))</f>
        <v>UND</v>
      </c>
      <c r="H1790" s="47">
        <f t="array" ref="H1790">IF(B1790="","",IFERROR(XLOOKUP(B1790,DATA!$B$4:$B$2103,DATA!$E$4:$E$2103,0,0,1),0))</f>
        <v>25</v>
      </c>
      <c r="I1790" s="48">
        <f t="array" ref="I1790">IF(B1790="","",IFERROR(XLOOKUP(B1790,DATA!$B$4:$B$2103,DATA!$F$4:$F$2103,0,0,1),0))</f>
        <v>490.7127</v>
      </c>
      <c r="J1790" s="48">
        <f t="shared" si="1"/>
        <v>12267.8175</v>
      </c>
      <c r="K1790" s="47">
        <f t="array" ref="K1790">IF(B1790="","",IFERROR(XLOOKUP(B1790,DATA!$B$4:$B$2103,DATA!$N$4:$N$2103,0,0,1),0))</f>
        <v>268</v>
      </c>
      <c r="L1790" s="85">
        <f t="shared" si="2"/>
        <v>0.7342465753</v>
      </c>
      <c r="M1790" s="47">
        <f t="array" ref="M1790">IF(B1790="","",IFERROR(XLOOKUP(B1790,DATA!$B$4:$B$2103,DATA!$P$4:$P$2103,0,0,1),0))</f>
        <v>0</v>
      </c>
      <c r="N1790" s="47">
        <f t="shared" si="3"/>
        <v>3</v>
      </c>
      <c r="O1790" s="47">
        <f t="shared" si="4"/>
        <v>8</v>
      </c>
      <c r="P1790" s="47">
        <f t="shared" si="5"/>
        <v>34</v>
      </c>
      <c r="Q1790" s="47" t="str">
        <f t="shared" si="6"/>
        <v>OPTIMO</v>
      </c>
      <c r="R1790" s="47" t="str">
        <f t="shared" si="7"/>
        <v>NIVEL OPTIMO</v>
      </c>
      <c r="S1790" s="47">
        <f t="shared" si="8"/>
        <v>0</v>
      </c>
      <c r="T1790" s="48">
        <f t="shared" si="9"/>
        <v>0</v>
      </c>
      <c r="U1790" s="47" t="str">
        <f t="array" ref="U1790">IF(B1790="","",IFERROR(XLOOKUP(B1790,DATA!$B$4:$B$2103,DATA!$M$4:$M$2103,"",0,1),""))</f>
        <v>C</v>
      </c>
      <c r="V1790" s="47" t="str">
        <f t="array" ref="V1790">IF(B1790="","",IFERROR(XLOOKUP(B1790,DATA!$B$4:$B$2103,DATA!$X$4:$X$2103,"",0,1),""))</f>
        <v>SU01A0209</v>
      </c>
      <c r="W1790" s="47" t="str">
        <f t="array" ref="W1790">IF(B1790="","",IFERROR(XLOOKUP(B1790,DATA!$B$4:$B$2103,DATA!$H$4:$H$2103,"",0,1),""))</f>
        <v>COMUNICACIONES</v>
      </c>
      <c r="X1790" s="47" t="str">
        <f t="shared" si="10"/>
        <v>4-BAJA</v>
      </c>
      <c r="Y1790" s="65" t="str">
        <f t="shared" si="11"/>
        <v/>
      </c>
      <c r="Z1790" s="47" t="str">
        <f t="shared" si="12"/>
        <v/>
      </c>
    </row>
    <row r="1791" ht="15.75" customHeight="1">
      <c r="B1791" s="52">
        <f>IF(DATA!B1791="","",DATA!B1791)</f>
        <v>80200020</v>
      </c>
      <c r="C1791" s="52" t="str">
        <f t="array" ref="C1791">IF(B1791="","",IFERROR(XLOOKUP(B1791,DATA!$B$4:$B$2103,DATA!$D$4:$D$2103,"",0,1),""))</f>
        <v/>
      </c>
      <c r="D1791" s="52" t="str">
        <f t="array" ref="D1791">IF(B1791="","",IFERROR(XLOOKUP(B1791,DATA!$B$4:$B$2103,DATA!$C$4:$C$2103,"",0,1),""))</f>
        <v>TERMINAL STARFIX GRIS 12 AWG</v>
      </c>
      <c r="E1791" s="52">
        <f t="array" ref="E1791">IF(B1791="","",IFERROR(XLOOKUP(B1791,DATA!$B$4:$B$2103,DATA!$W$4:$W$2103,"",0,1),""))</f>
        <v>901535375</v>
      </c>
      <c r="F1791" s="52" t="str">
        <f t="array" ref="F1791">IF(B1791="","",IFERROR(XLOOKUP(E1791,PROVEEDORES!$A$2:$A$200,PROVEEDORES!$B$2:$B$200,"NO ENCONTRADO",0,1),""))</f>
        <v>GLOBAL GREEN AMERICAS COLOMBIA SAS</v>
      </c>
      <c r="G1791" s="52" t="str">
        <f t="array" ref="G1791">IF(B1791="","",IFERROR(XLOOKUP(B1791,DATA!$B$4:$B$2103,DATA!$L$4:$L$2103,"",0,1),""))</f>
        <v>UND</v>
      </c>
      <c r="H1791" s="52">
        <f t="array" ref="H1791">IF(B1791="","",IFERROR(XLOOKUP(B1791,DATA!$B$4:$B$2103,DATA!$E$4:$E$2103,0,0,1),0))</f>
        <v>16</v>
      </c>
      <c r="I1791" s="53">
        <f t="array" ref="I1791">IF(B1791="","",IFERROR(XLOOKUP(B1791,DATA!$B$4:$B$2103,DATA!$F$4:$F$2103,0,0,1),0))</f>
        <v>166.6</v>
      </c>
      <c r="J1791" s="53">
        <f t="shared" si="1"/>
        <v>2665.6</v>
      </c>
      <c r="K1791" s="52">
        <f t="array" ref="K1791">IF(B1791="","",IFERROR(XLOOKUP(B1791,DATA!$B$4:$B$2103,DATA!$N$4:$N$2103,0,0,1),0))</f>
        <v>31</v>
      </c>
      <c r="L1791" s="86">
        <f t="shared" si="2"/>
        <v>0.08493150685</v>
      </c>
      <c r="M1791" s="52">
        <f t="array" ref="M1791">IF(B1791="","",IFERROR(XLOOKUP(B1791,DATA!$B$4:$B$2103,DATA!$P$4:$P$2103,0,0,1),0))</f>
        <v>0</v>
      </c>
      <c r="N1791" s="52">
        <f t="shared" si="3"/>
        <v>0</v>
      </c>
      <c r="O1791" s="52">
        <f t="shared" si="4"/>
        <v>1</v>
      </c>
      <c r="P1791" s="52">
        <f t="shared" si="5"/>
        <v>188</v>
      </c>
      <c r="Q1791" s="52" t="str">
        <f t="shared" si="6"/>
        <v>EXCESO</v>
      </c>
      <c r="R1791" s="52" t="str">
        <f t="shared" si="7"/>
        <v>EVALUAR REDUCCION</v>
      </c>
      <c r="S1791" s="52">
        <f t="shared" si="8"/>
        <v>0</v>
      </c>
      <c r="T1791" s="53">
        <f t="shared" si="9"/>
        <v>0</v>
      </c>
      <c r="U1791" s="52" t="str">
        <f t="array" ref="U1791">IF(B1791="","",IFERROR(XLOOKUP(B1791,DATA!$B$4:$B$2103,DATA!$M$4:$M$2103,"",0,1),""))</f>
        <v>C</v>
      </c>
      <c r="V1791" s="52" t="str">
        <f t="array" ref="V1791">IF(B1791="","",IFERROR(XLOOKUP(B1791,DATA!$B$4:$B$2103,DATA!$X$4:$X$2103,"",0,1),""))</f>
        <v>SU01A0209</v>
      </c>
      <c r="W1791" s="52" t="str">
        <f t="array" ref="W1791">IF(B1791="","",IFERROR(XLOOKUP(B1791,DATA!$B$4:$B$2103,DATA!$H$4:$H$2103,"",0,1),""))</f>
        <v>COMUNICACIONES</v>
      </c>
      <c r="X1791" s="52" t="str">
        <f t="shared" si="10"/>
        <v>4-BAJA</v>
      </c>
      <c r="Y1791" s="87" t="str">
        <f t="shared" si="11"/>
        <v/>
      </c>
      <c r="Z1791" s="52" t="str">
        <f t="shared" si="12"/>
        <v/>
      </c>
    </row>
    <row r="1792" ht="15.75" customHeight="1">
      <c r="B1792" s="47">
        <f>IF(DATA!B1792="","",DATA!B1792)</f>
        <v>80200021</v>
      </c>
      <c r="C1792" s="47" t="str">
        <f t="array" ref="C1792">IF(B1792="","",IFERROR(XLOOKUP(B1792,DATA!$B$4:$B$2103,DATA!$D$4:$D$2103,"",0,1),""))</f>
        <v/>
      </c>
      <c r="D1792" s="47" t="str">
        <f t="array" ref="D1792">IF(B1792="","",IFERROR(XLOOKUP(B1792,DATA!$B$4:$B$2103,DATA!$C$4:$C$2103,"",0,1),""))</f>
        <v>TERMINAL STARFIX ROJA 22 AWG</v>
      </c>
      <c r="E1792" s="47">
        <f t="array" ref="E1792">IF(B1792="","",IFERROR(XLOOKUP(B1792,DATA!$B$4:$B$2103,DATA!$W$4:$W$2103,"",0,1),""))</f>
        <v>901535375</v>
      </c>
      <c r="F1792" s="47" t="str">
        <f t="array" ref="F1792">IF(B1792="","",IFERROR(XLOOKUP(E1792,PROVEEDORES!$A$2:$A$200,PROVEEDORES!$B$2:$B$200,"NO ENCONTRADO",0,1),""))</f>
        <v>GLOBAL GREEN AMERICAS COLOMBIA SAS</v>
      </c>
      <c r="G1792" s="47" t="str">
        <f t="array" ref="G1792">IF(B1792="","",IFERROR(XLOOKUP(B1792,DATA!$B$4:$B$2103,DATA!$L$4:$L$2103,"",0,1),""))</f>
        <v>UND</v>
      </c>
      <c r="H1792" s="47">
        <f t="array" ref="H1792">IF(B1792="","",IFERROR(XLOOKUP(B1792,DATA!$B$4:$B$2103,DATA!$E$4:$E$2103,0,0,1),0))</f>
        <v>12</v>
      </c>
      <c r="I1792" s="48">
        <f t="array" ref="I1792">IF(B1792="","",IFERROR(XLOOKUP(B1792,DATA!$B$4:$B$2103,DATA!$F$4:$F$2103,0,0,1),0))</f>
        <v>182.07</v>
      </c>
      <c r="J1792" s="48">
        <f t="shared" si="1"/>
        <v>2184.84</v>
      </c>
      <c r="K1792" s="47">
        <f t="array" ref="K1792">IF(B1792="","",IFERROR(XLOOKUP(B1792,DATA!$B$4:$B$2103,DATA!$N$4:$N$2103,0,0,1),0))</f>
        <v>19</v>
      </c>
      <c r="L1792" s="85">
        <f t="shared" si="2"/>
        <v>0.05205479452</v>
      </c>
      <c r="M1792" s="47">
        <f t="array" ref="M1792">IF(B1792="","",IFERROR(XLOOKUP(B1792,DATA!$B$4:$B$2103,DATA!$P$4:$P$2103,0,0,1),0))</f>
        <v>0</v>
      </c>
      <c r="N1792" s="47">
        <f t="shared" si="3"/>
        <v>0</v>
      </c>
      <c r="O1792" s="47">
        <f t="shared" si="4"/>
        <v>0</v>
      </c>
      <c r="P1792" s="47">
        <f t="shared" si="5"/>
        <v>231</v>
      </c>
      <c r="Q1792" s="47" t="str">
        <f t="shared" si="6"/>
        <v>EXCESO</v>
      </c>
      <c r="R1792" s="47" t="str">
        <f t="shared" si="7"/>
        <v>EVALUAR REDUCCION</v>
      </c>
      <c r="S1792" s="47">
        <f t="shared" si="8"/>
        <v>0</v>
      </c>
      <c r="T1792" s="48">
        <f t="shared" si="9"/>
        <v>0</v>
      </c>
      <c r="U1792" s="47" t="str">
        <f t="array" ref="U1792">IF(B1792="","",IFERROR(XLOOKUP(B1792,DATA!$B$4:$B$2103,DATA!$M$4:$M$2103,"",0,1),""))</f>
        <v>C</v>
      </c>
      <c r="V1792" s="47" t="str">
        <f t="array" ref="V1792">IF(B1792="","",IFERROR(XLOOKUP(B1792,DATA!$B$4:$B$2103,DATA!$X$4:$X$2103,"",0,1),""))</f>
        <v>SU01A0209</v>
      </c>
      <c r="W1792" s="47" t="str">
        <f t="array" ref="W1792">IF(B1792="","",IFERROR(XLOOKUP(B1792,DATA!$B$4:$B$2103,DATA!$H$4:$H$2103,"",0,1),""))</f>
        <v>COMUNICACIONES</v>
      </c>
      <c r="X1792" s="47" t="str">
        <f t="shared" si="10"/>
        <v>4-BAJA</v>
      </c>
      <c r="Y1792" s="65" t="str">
        <f t="shared" si="11"/>
        <v/>
      </c>
      <c r="Z1792" s="47" t="str">
        <f t="shared" si="12"/>
        <v/>
      </c>
    </row>
    <row r="1793" ht="15.75" customHeight="1">
      <c r="B1793" s="52">
        <f>IF(DATA!B1793="","",DATA!B1793)</f>
        <v>80200022</v>
      </c>
      <c r="C1793" s="52" t="str">
        <f t="array" ref="C1793">IF(B1793="","",IFERROR(XLOOKUP(B1793,DATA!$B$4:$B$2103,DATA!$D$4:$D$2103,"",0,1),""))</f>
        <v/>
      </c>
      <c r="D1793" s="52" t="str">
        <f t="array" ref="D1793">IF(B1793="","",IFERROR(XLOOKUP(B1793,DATA!$B$4:$B$2103,DATA!$C$4:$C$2103,"",0,1),""))</f>
        <v>TERMOENCOGIBLE 8MM</v>
      </c>
      <c r="E1793" s="52">
        <f t="array" ref="E1793">IF(B1793="","",IFERROR(XLOOKUP(B1793,DATA!$B$4:$B$2103,DATA!$W$4:$W$2103,"",0,1),""))</f>
        <v>901535375</v>
      </c>
      <c r="F1793" s="52" t="str">
        <f t="array" ref="F1793">IF(B1793="","",IFERROR(XLOOKUP(E1793,PROVEEDORES!$A$2:$A$200,PROVEEDORES!$B$2:$B$200,"NO ENCONTRADO",0,1),""))</f>
        <v>GLOBAL GREEN AMERICAS COLOMBIA SAS</v>
      </c>
      <c r="G1793" s="52" t="str">
        <f t="array" ref="G1793">IF(B1793="","",IFERROR(XLOOKUP(B1793,DATA!$B$4:$B$2103,DATA!$L$4:$L$2103,"",0,1),""))</f>
        <v>M</v>
      </c>
      <c r="H1793" s="52">
        <f t="array" ref="H1793">IF(B1793="","",IFERROR(XLOOKUP(B1793,DATA!$B$4:$B$2103,DATA!$E$4:$E$2103,0,0,1),0))</f>
        <v>50</v>
      </c>
      <c r="I1793" s="53">
        <f t="array" ref="I1793">IF(B1793="","",IFERROR(XLOOKUP(B1793,DATA!$B$4:$B$2103,DATA!$F$4:$F$2103,0,0,1),0))</f>
        <v>2061.08</v>
      </c>
      <c r="J1793" s="53">
        <f t="shared" si="1"/>
        <v>103054</v>
      </c>
      <c r="K1793" s="52">
        <f t="array" ref="K1793">IF(B1793="","",IFERROR(XLOOKUP(B1793,DATA!$B$4:$B$2103,DATA!$N$4:$N$2103,0,0,1),0))</f>
        <v>22</v>
      </c>
      <c r="L1793" s="86">
        <f t="shared" si="2"/>
        <v>0.0602739726</v>
      </c>
      <c r="M1793" s="52">
        <f t="array" ref="M1793">IF(B1793="","",IFERROR(XLOOKUP(B1793,DATA!$B$4:$B$2103,DATA!$P$4:$P$2103,0,0,1),0))</f>
        <v>0</v>
      </c>
      <c r="N1793" s="52">
        <f t="shared" si="3"/>
        <v>0</v>
      </c>
      <c r="O1793" s="52">
        <f t="shared" si="4"/>
        <v>0</v>
      </c>
      <c r="P1793" s="52">
        <f t="shared" si="5"/>
        <v>830</v>
      </c>
      <c r="Q1793" s="52" t="str">
        <f t="shared" si="6"/>
        <v>EXCESO</v>
      </c>
      <c r="R1793" s="52" t="str">
        <f t="shared" si="7"/>
        <v>EVALUAR REDUCCION</v>
      </c>
      <c r="S1793" s="52">
        <f t="shared" si="8"/>
        <v>0</v>
      </c>
      <c r="T1793" s="53">
        <f t="shared" si="9"/>
        <v>0</v>
      </c>
      <c r="U1793" s="52" t="str">
        <f t="array" ref="U1793">IF(B1793="","",IFERROR(XLOOKUP(B1793,DATA!$B$4:$B$2103,DATA!$M$4:$M$2103,"",0,1),""))</f>
        <v>C</v>
      </c>
      <c r="V1793" s="52" t="str">
        <f t="array" ref="V1793">IF(B1793="","",IFERROR(XLOOKUP(B1793,DATA!$B$4:$B$2103,DATA!$X$4:$X$2103,"",0,1),""))</f>
        <v>SU01A0209</v>
      </c>
      <c r="W1793" s="52" t="str">
        <f t="array" ref="W1793">IF(B1793="","",IFERROR(XLOOKUP(B1793,DATA!$B$4:$B$2103,DATA!$H$4:$H$2103,"",0,1),""))</f>
        <v>COMUNICACIONES</v>
      </c>
      <c r="X1793" s="52" t="str">
        <f t="shared" si="10"/>
        <v>4-BAJA</v>
      </c>
      <c r="Y1793" s="87" t="str">
        <f t="shared" si="11"/>
        <v/>
      </c>
      <c r="Z1793" s="52" t="str">
        <f t="shared" si="12"/>
        <v/>
      </c>
    </row>
    <row r="1794" ht="15.75" customHeight="1">
      <c r="B1794" s="47">
        <f>IF(DATA!B1794="","",DATA!B1794)</f>
        <v>80200023</v>
      </c>
      <c r="C1794" s="47" t="str">
        <f t="array" ref="C1794">IF(B1794="","",IFERROR(XLOOKUP(B1794,DATA!$B$4:$B$2103,DATA!$D$4:$D$2103,"",0,1),""))</f>
        <v/>
      </c>
      <c r="D1794" s="47" t="str">
        <f t="array" ref="D1794">IF(B1794="","",IFERROR(XLOOKUP(B1794,DATA!$B$4:$B$2103,DATA!$C$4:$C$2103,"",0,1),""))</f>
        <v>TORNILLO CAMARA (CILINDRICO TIPO JIS4*8)</v>
      </c>
      <c r="E1794" s="47">
        <f t="array" ref="E1794">IF(B1794="","",IFERROR(XLOOKUP(B1794,DATA!$B$4:$B$2103,DATA!$W$4:$W$2103,"",0,1),""))</f>
        <v>901535375</v>
      </c>
      <c r="F1794" s="47" t="str">
        <f t="array" ref="F1794">IF(B1794="","",IFERROR(XLOOKUP(E1794,PROVEEDORES!$A$2:$A$200,PROVEEDORES!$B$2:$B$200,"NO ENCONTRADO",0,1),""))</f>
        <v>GLOBAL GREEN AMERICAS COLOMBIA SAS</v>
      </c>
      <c r="G1794" s="47" t="str">
        <f t="array" ref="G1794">IF(B1794="","",IFERROR(XLOOKUP(B1794,DATA!$B$4:$B$2103,DATA!$L$4:$L$2103,"",0,1),""))</f>
        <v>UND</v>
      </c>
      <c r="H1794" s="47">
        <f t="array" ref="H1794">IF(B1794="","",IFERROR(XLOOKUP(B1794,DATA!$B$4:$B$2103,DATA!$E$4:$E$2103,0,0,1),0))</f>
        <v>20</v>
      </c>
      <c r="I1794" s="48">
        <f t="array" ref="I1794">IF(B1794="","",IFERROR(XLOOKUP(B1794,DATA!$B$4:$B$2103,DATA!$F$4:$F$2103,0,0,1),0))</f>
        <v>357</v>
      </c>
      <c r="J1794" s="48">
        <f t="shared" si="1"/>
        <v>7140</v>
      </c>
      <c r="K1794" s="47">
        <f t="array" ref="K1794">IF(B1794="","",IFERROR(XLOOKUP(B1794,DATA!$B$4:$B$2103,DATA!$N$4:$N$2103,0,0,1),0))</f>
        <v>0</v>
      </c>
      <c r="L1794" s="85">
        <f t="shared" si="2"/>
        <v>0</v>
      </c>
      <c r="M1794" s="47">
        <f t="array" ref="M1794">IF(B1794="","",IFERROR(XLOOKUP(B1794,DATA!$B$4:$B$2103,DATA!$P$4:$P$2103,0,0,1),0))</f>
        <v>0</v>
      </c>
      <c r="N1794" s="47">
        <f t="shared" si="3"/>
        <v>0</v>
      </c>
      <c r="O1794" s="47">
        <f t="shared" si="4"/>
        <v>0</v>
      </c>
      <c r="P1794" s="47" t="str">
        <f t="shared" si="5"/>
        <v/>
      </c>
      <c r="Q1794" s="47" t="str">
        <f t="shared" si="6"/>
        <v>EXCESO</v>
      </c>
      <c r="R1794" s="47" t="str">
        <f t="shared" si="7"/>
        <v>EVALUAR REDUCCION</v>
      </c>
      <c r="S1794" s="47">
        <f t="shared" si="8"/>
        <v>0</v>
      </c>
      <c r="T1794" s="48">
        <f t="shared" si="9"/>
        <v>0</v>
      </c>
      <c r="U1794" s="47" t="str">
        <f t="array" ref="U1794">IF(B1794="","",IFERROR(XLOOKUP(B1794,DATA!$B$4:$B$2103,DATA!$M$4:$M$2103,"",0,1),""))</f>
        <v>C</v>
      </c>
      <c r="V1794" s="47" t="str">
        <f t="array" ref="V1794">IF(B1794="","",IFERROR(XLOOKUP(B1794,DATA!$B$4:$B$2103,DATA!$X$4:$X$2103,"",0,1),""))</f>
        <v>SU01A0209</v>
      </c>
      <c r="W1794" s="47" t="str">
        <f t="array" ref="W1794">IF(B1794="","",IFERROR(XLOOKUP(B1794,DATA!$B$4:$B$2103,DATA!$H$4:$H$2103,"",0,1),""))</f>
        <v>COMUNICACIONES</v>
      </c>
      <c r="X1794" s="47" t="str">
        <f t="shared" si="10"/>
        <v>4-BAJA</v>
      </c>
      <c r="Y1794" s="65" t="str">
        <f t="shared" si="11"/>
        <v/>
      </c>
      <c r="Z1794" s="47" t="str">
        <f t="shared" si="12"/>
        <v/>
      </c>
    </row>
    <row r="1795" ht="15.75" customHeight="1">
      <c r="B1795" s="52">
        <f>IF(DATA!B1795="","",DATA!B1795)</f>
        <v>80200024</v>
      </c>
      <c r="C1795" s="52" t="str">
        <f t="array" ref="C1795">IF(B1795="","",IFERROR(XLOOKUP(B1795,DATA!$B$4:$B$2103,DATA!$D$4:$D$2103,"",0,1),""))</f>
        <v/>
      </c>
      <c r="D1795" s="52" t="str">
        <f t="array" ref="D1795">IF(B1795="","",IFERROR(XLOOKUP(B1795,DATA!$B$4:$B$2103,DATA!$C$4:$C$2103,"",0,1),""))</f>
        <v>DOMO CAMARA HABITACULO</v>
      </c>
      <c r="E1795" s="52">
        <f t="array" ref="E1795">IF(B1795="","",IFERROR(XLOOKUP(B1795,DATA!$B$4:$B$2103,DATA!$W$4:$W$2103,"",0,1),""))</f>
        <v>900603232</v>
      </c>
      <c r="F1795" s="52" t="str">
        <f t="array" ref="F1795">IF(B1795="","",IFERROR(XLOOKUP(E1795,PROVEEDORES!$A$2:$A$200,PROVEEDORES!$B$2:$B$200,"NO ENCONTRADO",0,1),""))</f>
        <v>COMERCIALIZADORA DE AUTOPARTES E INDUSTRIAL UNIVERSAL SAS</v>
      </c>
      <c r="G1795" s="52" t="str">
        <f t="array" ref="G1795">IF(B1795="","",IFERROR(XLOOKUP(B1795,DATA!$B$4:$B$2103,DATA!$L$4:$L$2103,"",0,1),""))</f>
        <v>UND</v>
      </c>
      <c r="H1795" s="52">
        <f t="array" ref="H1795">IF(B1795="","",IFERROR(XLOOKUP(B1795,DATA!$B$4:$B$2103,DATA!$E$4:$E$2103,0,0,1),0))</f>
        <v>5</v>
      </c>
      <c r="I1795" s="53">
        <f t="array" ref="I1795">IF(B1795="","",IFERROR(XLOOKUP(B1795,DATA!$B$4:$B$2103,DATA!$F$4:$F$2103,0,0,1),0))</f>
        <v>21420</v>
      </c>
      <c r="J1795" s="53">
        <f t="shared" si="1"/>
        <v>107100</v>
      </c>
      <c r="K1795" s="52">
        <f t="array" ref="K1795">IF(B1795="","",IFERROR(XLOOKUP(B1795,DATA!$B$4:$B$2103,DATA!$N$4:$N$2103,0,0,1),0))</f>
        <v>43</v>
      </c>
      <c r="L1795" s="86">
        <f t="shared" si="2"/>
        <v>0.1178082192</v>
      </c>
      <c r="M1795" s="52">
        <f t="array" ref="M1795">IF(B1795="","",IFERROR(XLOOKUP(B1795,DATA!$B$4:$B$2103,DATA!$P$4:$P$2103,0,0,1),0))</f>
        <v>0</v>
      </c>
      <c r="N1795" s="52">
        <f t="shared" si="3"/>
        <v>0</v>
      </c>
      <c r="O1795" s="52">
        <f t="shared" si="4"/>
        <v>1</v>
      </c>
      <c r="P1795" s="52">
        <f t="shared" si="5"/>
        <v>42</v>
      </c>
      <c r="Q1795" s="52" t="str">
        <f t="shared" si="6"/>
        <v>OPTIMO</v>
      </c>
      <c r="R1795" s="52" t="str">
        <f t="shared" si="7"/>
        <v>NIVEL OPTIMO</v>
      </c>
      <c r="S1795" s="52">
        <f t="shared" si="8"/>
        <v>0</v>
      </c>
      <c r="T1795" s="53">
        <f t="shared" si="9"/>
        <v>0</v>
      </c>
      <c r="U1795" s="52" t="str">
        <f t="array" ref="U1795">IF(B1795="","",IFERROR(XLOOKUP(B1795,DATA!$B$4:$B$2103,DATA!$M$4:$M$2103,"",0,1),""))</f>
        <v>C</v>
      </c>
      <c r="V1795" s="52" t="str">
        <f t="array" ref="V1795">IF(B1795="","",IFERROR(XLOOKUP(B1795,DATA!$B$4:$B$2103,DATA!$X$4:$X$2103,"",0,1),""))</f>
        <v>SU01A0209</v>
      </c>
      <c r="W1795" s="52" t="str">
        <f t="array" ref="W1795">IF(B1795="","",IFERROR(XLOOKUP(B1795,DATA!$B$4:$B$2103,DATA!$H$4:$H$2103,"",0,1),""))</f>
        <v>COMUNICACIONES</v>
      </c>
      <c r="X1795" s="52" t="str">
        <f t="shared" si="10"/>
        <v>4-BAJA</v>
      </c>
      <c r="Y1795" s="87" t="str">
        <f t="shared" si="11"/>
        <v/>
      </c>
      <c r="Z1795" s="52" t="str">
        <f t="shared" si="12"/>
        <v/>
      </c>
    </row>
    <row r="1796" ht="15.75" customHeight="1">
      <c r="B1796" s="47">
        <f>IF(DATA!B1796="","",DATA!B1796)</f>
        <v>80200025</v>
      </c>
      <c r="C1796" s="47" t="str">
        <f t="array" ref="C1796">IF(B1796="","",IFERROR(XLOOKUP(B1796,DATA!$B$4:$B$2103,DATA!$D$4:$D$2103,"",0,1),""))</f>
        <v/>
      </c>
      <c r="D1796" s="47" t="str">
        <f t="array" ref="D1796">IF(B1796="","",IFERROR(XLOOKUP(B1796,DATA!$B$4:$B$2103,DATA!$C$4:$C$2103,"",0,1),""))</f>
        <v>MDVR</v>
      </c>
      <c r="E1796" s="47">
        <f t="array" ref="E1796">IF(B1796="","",IFERROR(XLOOKUP(B1796,DATA!$B$4:$B$2103,DATA!$W$4:$W$2103,"",0,1),""))</f>
        <v>901535375</v>
      </c>
      <c r="F1796" s="47" t="str">
        <f t="array" ref="F1796">IF(B1796="","",IFERROR(XLOOKUP(E1796,PROVEEDORES!$A$2:$A$200,PROVEEDORES!$B$2:$B$200,"NO ENCONTRADO",0,1),""))</f>
        <v>GLOBAL GREEN AMERICAS COLOMBIA SAS</v>
      </c>
      <c r="G1796" s="47" t="str">
        <f t="array" ref="G1796">IF(B1796="","",IFERROR(XLOOKUP(B1796,DATA!$B$4:$B$2103,DATA!$L$4:$L$2103,"",0,1),""))</f>
        <v>UND</v>
      </c>
      <c r="H1796" s="47">
        <f t="array" ref="H1796">IF(B1796="","",IFERROR(XLOOKUP(B1796,DATA!$B$4:$B$2103,DATA!$E$4:$E$2103,0,0,1),0))</f>
        <v>5</v>
      </c>
      <c r="I1796" s="48">
        <f t="array" ref="I1796">IF(B1796="","",IFERROR(XLOOKUP(B1796,DATA!$B$4:$B$2103,DATA!$F$4:$F$2103,0,0,1),0))</f>
        <v>0</v>
      </c>
      <c r="J1796" s="48">
        <f t="shared" si="1"/>
        <v>0</v>
      </c>
      <c r="K1796" s="47">
        <f t="array" ref="K1796">IF(B1796="","",IFERROR(XLOOKUP(B1796,DATA!$B$4:$B$2103,DATA!$N$4:$N$2103,0,0,1),0))</f>
        <v>7</v>
      </c>
      <c r="L1796" s="85">
        <f t="shared" si="2"/>
        <v>0.01917808219</v>
      </c>
      <c r="M1796" s="47">
        <f t="array" ref="M1796">IF(B1796="","",IFERROR(XLOOKUP(B1796,DATA!$B$4:$B$2103,DATA!$P$4:$P$2103,0,0,1),0))</f>
        <v>0</v>
      </c>
      <c r="N1796" s="47">
        <f t="shared" si="3"/>
        <v>0</v>
      </c>
      <c r="O1796" s="47">
        <f t="shared" si="4"/>
        <v>0</v>
      </c>
      <c r="P1796" s="47">
        <f t="shared" si="5"/>
        <v>261</v>
      </c>
      <c r="Q1796" s="47" t="str">
        <f t="shared" si="6"/>
        <v>EXCESO</v>
      </c>
      <c r="R1796" s="47" t="str">
        <f t="shared" si="7"/>
        <v>EVALUAR REDUCCION</v>
      </c>
      <c r="S1796" s="47">
        <f t="shared" si="8"/>
        <v>0</v>
      </c>
      <c r="T1796" s="48">
        <f t="shared" si="9"/>
        <v>0</v>
      </c>
      <c r="U1796" s="47" t="str">
        <f t="array" ref="U1796">IF(B1796="","",IFERROR(XLOOKUP(B1796,DATA!$B$4:$B$2103,DATA!$M$4:$M$2103,"",0,1),""))</f>
        <v>C</v>
      </c>
      <c r="V1796" s="47" t="str">
        <f t="array" ref="V1796">IF(B1796="","",IFERROR(XLOOKUP(B1796,DATA!$B$4:$B$2103,DATA!$X$4:$X$2103,"",0,1),""))</f>
        <v>SU01A0210</v>
      </c>
      <c r="W1796" s="47" t="str">
        <f t="array" ref="W1796">IF(B1796="","",IFERROR(XLOOKUP(B1796,DATA!$B$4:$B$2103,DATA!$H$4:$H$2103,"",0,1),""))</f>
        <v>COMUNICACIONES</v>
      </c>
      <c r="X1796" s="47" t="str">
        <f t="shared" si="10"/>
        <v>4-BAJA</v>
      </c>
      <c r="Y1796" s="65" t="str">
        <f t="shared" si="11"/>
        <v/>
      </c>
      <c r="Z1796" s="47" t="str">
        <f t="shared" si="12"/>
        <v/>
      </c>
    </row>
    <row r="1797" ht="15.75" customHeight="1">
      <c r="B1797" s="52">
        <f>IF(DATA!B1797="","",DATA!B1797)</f>
        <v>80200026</v>
      </c>
      <c r="C1797" s="52" t="str">
        <f t="array" ref="C1797">IF(B1797="","",IFERROR(XLOOKUP(B1797,DATA!$B$4:$B$2103,DATA!$D$4:$D$2103,"",0,1),""))</f>
        <v/>
      </c>
      <c r="D1797" s="52" t="str">
        <f t="array" ref="D1797">IF(B1797="","",IFERROR(XLOOKUP(B1797,DATA!$B$4:$B$2103,DATA!$C$4:$C$2103,"",0,1),""))</f>
        <v>CAMARA IP</v>
      </c>
      <c r="E1797" s="52">
        <f t="array" ref="E1797">IF(B1797="","",IFERROR(XLOOKUP(B1797,DATA!$B$4:$B$2103,DATA!$W$4:$W$2103,"",0,1),""))</f>
        <v>901535375</v>
      </c>
      <c r="F1797" s="52" t="str">
        <f t="array" ref="F1797">IF(B1797="","",IFERROR(XLOOKUP(E1797,PROVEEDORES!$A$2:$A$200,PROVEEDORES!$B$2:$B$200,"NO ENCONTRADO",0,1),""))</f>
        <v>GLOBAL GREEN AMERICAS COLOMBIA SAS</v>
      </c>
      <c r="G1797" s="52" t="str">
        <f t="array" ref="G1797">IF(B1797="","",IFERROR(XLOOKUP(B1797,DATA!$B$4:$B$2103,DATA!$L$4:$L$2103,"",0,1),""))</f>
        <v>UND</v>
      </c>
      <c r="H1797" s="52">
        <f t="array" ref="H1797">IF(B1797="","",IFERROR(XLOOKUP(B1797,DATA!$B$4:$B$2103,DATA!$E$4:$E$2103,0,0,1),0))</f>
        <v>32</v>
      </c>
      <c r="I1797" s="53">
        <f t="array" ref="I1797">IF(B1797="","",IFERROR(XLOOKUP(B1797,DATA!$B$4:$B$2103,DATA!$F$4:$F$2103,0,0,1),0))</f>
        <v>0</v>
      </c>
      <c r="J1797" s="53">
        <f t="shared" si="1"/>
        <v>0</v>
      </c>
      <c r="K1797" s="52">
        <f t="array" ref="K1797">IF(B1797="","",IFERROR(XLOOKUP(B1797,DATA!$B$4:$B$2103,DATA!$N$4:$N$2103,0,0,1),0))</f>
        <v>0</v>
      </c>
      <c r="L1797" s="86">
        <f t="shared" si="2"/>
        <v>0</v>
      </c>
      <c r="M1797" s="52">
        <f t="array" ref="M1797">IF(B1797="","",IFERROR(XLOOKUP(B1797,DATA!$B$4:$B$2103,DATA!$P$4:$P$2103,0,0,1),0))</f>
        <v>0</v>
      </c>
      <c r="N1797" s="52">
        <f t="shared" si="3"/>
        <v>0</v>
      </c>
      <c r="O1797" s="52">
        <f t="shared" si="4"/>
        <v>0</v>
      </c>
      <c r="P1797" s="52" t="str">
        <f t="shared" si="5"/>
        <v/>
      </c>
      <c r="Q1797" s="52" t="str">
        <f t="shared" si="6"/>
        <v>EXCESO</v>
      </c>
      <c r="R1797" s="52" t="str">
        <f t="shared" si="7"/>
        <v>EVALUAR REDUCCION</v>
      </c>
      <c r="S1797" s="52">
        <f t="shared" si="8"/>
        <v>0</v>
      </c>
      <c r="T1797" s="53">
        <f t="shared" si="9"/>
        <v>0</v>
      </c>
      <c r="U1797" s="52" t="str">
        <f t="array" ref="U1797">IF(B1797="","",IFERROR(XLOOKUP(B1797,DATA!$B$4:$B$2103,DATA!$M$4:$M$2103,"",0,1),""))</f>
        <v>C</v>
      </c>
      <c r="V1797" s="52" t="str">
        <f t="array" ref="V1797">IF(B1797="","",IFERROR(XLOOKUP(B1797,DATA!$B$4:$B$2103,DATA!$X$4:$X$2103,"",0,1),""))</f>
        <v>SU01A0210</v>
      </c>
      <c r="W1797" s="52" t="str">
        <f t="array" ref="W1797">IF(B1797="","",IFERROR(XLOOKUP(B1797,DATA!$B$4:$B$2103,DATA!$H$4:$H$2103,"",0,1),""))</f>
        <v>COMUNICACIONES</v>
      </c>
      <c r="X1797" s="52" t="str">
        <f t="shared" si="10"/>
        <v>4-BAJA</v>
      </c>
      <c r="Y1797" s="87" t="str">
        <f t="shared" si="11"/>
        <v/>
      </c>
      <c r="Z1797" s="52" t="str">
        <f t="shared" si="12"/>
        <v/>
      </c>
    </row>
    <row r="1798" ht="15.75" customHeight="1">
      <c r="B1798" s="47">
        <f>IF(DATA!B1798="","",DATA!B1798)</f>
        <v>80200027</v>
      </c>
      <c r="C1798" s="47" t="str">
        <f t="array" ref="C1798">IF(B1798="","",IFERROR(XLOOKUP(B1798,DATA!$B$4:$B$2103,DATA!$D$4:$D$2103,"",0,1),""))</f>
        <v/>
      </c>
      <c r="D1798" s="47" t="str">
        <f t="array" ref="D1798">IF(B1798="","",IFERROR(XLOOKUP(B1798,DATA!$B$4:$B$2103,DATA!$C$4:$C$2103,"",0,1),""))</f>
        <v>CAMARA ANALOGA</v>
      </c>
      <c r="E1798" s="47">
        <f t="array" ref="E1798">IF(B1798="","",IFERROR(XLOOKUP(B1798,DATA!$B$4:$B$2103,DATA!$W$4:$W$2103,"",0,1),""))</f>
        <v>901535375</v>
      </c>
      <c r="F1798" s="47" t="str">
        <f t="array" ref="F1798">IF(B1798="","",IFERROR(XLOOKUP(E1798,PROVEEDORES!$A$2:$A$200,PROVEEDORES!$B$2:$B$200,"NO ENCONTRADO",0,1),""))</f>
        <v>GLOBAL GREEN AMERICAS COLOMBIA SAS</v>
      </c>
      <c r="G1798" s="47" t="str">
        <f t="array" ref="G1798">IF(B1798="","",IFERROR(XLOOKUP(B1798,DATA!$B$4:$B$2103,DATA!$L$4:$L$2103,"",0,1),""))</f>
        <v>UND</v>
      </c>
      <c r="H1798" s="47">
        <f t="array" ref="H1798">IF(B1798="","",IFERROR(XLOOKUP(B1798,DATA!$B$4:$B$2103,DATA!$E$4:$E$2103,0,0,1),0))</f>
        <v>57</v>
      </c>
      <c r="I1798" s="48">
        <f t="array" ref="I1798">IF(B1798="","",IFERROR(XLOOKUP(B1798,DATA!$B$4:$B$2103,DATA!$F$4:$F$2103,0,0,1),0))</f>
        <v>0</v>
      </c>
      <c r="J1798" s="48">
        <f t="shared" si="1"/>
        <v>0</v>
      </c>
      <c r="K1798" s="47">
        <f t="array" ref="K1798">IF(B1798="","",IFERROR(XLOOKUP(B1798,DATA!$B$4:$B$2103,DATA!$N$4:$N$2103,0,0,1),0))</f>
        <v>7</v>
      </c>
      <c r="L1798" s="85">
        <f t="shared" si="2"/>
        <v>0.01917808219</v>
      </c>
      <c r="M1798" s="47">
        <f t="array" ref="M1798">IF(B1798="","",IFERROR(XLOOKUP(B1798,DATA!$B$4:$B$2103,DATA!$P$4:$P$2103,0,0,1),0))</f>
        <v>0</v>
      </c>
      <c r="N1798" s="47">
        <f t="shared" si="3"/>
        <v>0</v>
      </c>
      <c r="O1798" s="47">
        <f t="shared" si="4"/>
        <v>0</v>
      </c>
      <c r="P1798" s="47">
        <f t="shared" si="5"/>
        <v>2972</v>
      </c>
      <c r="Q1798" s="47" t="str">
        <f t="shared" si="6"/>
        <v>EXCESO</v>
      </c>
      <c r="R1798" s="47" t="str">
        <f t="shared" si="7"/>
        <v>EVALUAR REDUCCION</v>
      </c>
      <c r="S1798" s="47">
        <f t="shared" si="8"/>
        <v>0</v>
      </c>
      <c r="T1798" s="48">
        <f t="shared" si="9"/>
        <v>0</v>
      </c>
      <c r="U1798" s="47" t="str">
        <f t="array" ref="U1798">IF(B1798="","",IFERROR(XLOOKUP(B1798,DATA!$B$4:$B$2103,DATA!$M$4:$M$2103,"",0,1),""))</f>
        <v>C</v>
      </c>
      <c r="V1798" s="47" t="str">
        <f t="array" ref="V1798">IF(B1798="","",IFERROR(XLOOKUP(B1798,DATA!$B$4:$B$2103,DATA!$X$4:$X$2103,"",0,1),""))</f>
        <v>SU01A0210</v>
      </c>
      <c r="W1798" s="47" t="str">
        <f t="array" ref="W1798">IF(B1798="","",IFERROR(XLOOKUP(B1798,DATA!$B$4:$B$2103,DATA!$H$4:$H$2103,"",0,1),""))</f>
        <v>COMUNICACIONES</v>
      </c>
      <c r="X1798" s="47" t="str">
        <f t="shared" si="10"/>
        <v>4-BAJA</v>
      </c>
      <c r="Y1798" s="65" t="str">
        <f t="shared" si="11"/>
        <v/>
      </c>
      <c r="Z1798" s="47" t="str">
        <f t="shared" si="12"/>
        <v/>
      </c>
    </row>
    <row r="1799" ht="15.75" customHeight="1">
      <c r="B1799" s="52">
        <f>IF(DATA!B1799="","",DATA!B1799)</f>
        <v>80200028</v>
      </c>
      <c r="C1799" s="52" t="str">
        <f t="array" ref="C1799">IF(B1799="","",IFERROR(XLOOKUP(B1799,DATA!$B$4:$B$2103,DATA!$D$4:$D$2103,"",0,1),""))</f>
        <v/>
      </c>
      <c r="D1799" s="52" t="str">
        <f t="array" ref="D1799">IF(B1799="","",IFERROR(XLOOKUP(B1799,DATA!$B$4:$B$2103,DATA!$C$4:$C$2103,"",0,1),""))</f>
        <v>ADKIT</v>
      </c>
      <c r="E1799" s="52">
        <f t="array" ref="E1799">IF(B1799="","",IFERROR(XLOOKUP(B1799,DATA!$B$4:$B$2103,DATA!$W$4:$W$2103,"",0,1),""))</f>
        <v>901535375</v>
      </c>
      <c r="F1799" s="52" t="str">
        <f t="array" ref="F1799">IF(B1799="","",IFERROR(XLOOKUP(E1799,PROVEEDORES!$A$2:$A$200,PROVEEDORES!$B$2:$B$200,"NO ENCONTRADO",0,1),""))</f>
        <v>GLOBAL GREEN AMERICAS COLOMBIA SAS</v>
      </c>
      <c r="G1799" s="52" t="str">
        <f t="array" ref="G1799">IF(B1799="","",IFERROR(XLOOKUP(B1799,DATA!$B$4:$B$2103,DATA!$L$4:$L$2103,"",0,1),""))</f>
        <v>UND</v>
      </c>
      <c r="H1799" s="52">
        <f t="array" ref="H1799">IF(B1799="","",IFERROR(XLOOKUP(B1799,DATA!$B$4:$B$2103,DATA!$E$4:$E$2103,0,0,1),0))</f>
        <v>8</v>
      </c>
      <c r="I1799" s="53">
        <f t="array" ref="I1799">IF(B1799="","",IFERROR(XLOOKUP(B1799,DATA!$B$4:$B$2103,DATA!$F$4:$F$2103,0,0,1),0))</f>
        <v>0</v>
      </c>
      <c r="J1799" s="53">
        <f t="shared" si="1"/>
        <v>0</v>
      </c>
      <c r="K1799" s="52">
        <f t="array" ref="K1799">IF(B1799="","",IFERROR(XLOOKUP(B1799,DATA!$B$4:$B$2103,DATA!$N$4:$N$2103,0,0,1),0))</f>
        <v>2</v>
      </c>
      <c r="L1799" s="86">
        <f t="shared" si="2"/>
        <v>0.005479452055</v>
      </c>
      <c r="M1799" s="52">
        <f t="array" ref="M1799">IF(B1799="","",IFERROR(XLOOKUP(B1799,DATA!$B$4:$B$2103,DATA!$P$4:$P$2103,0,0,1),0))</f>
        <v>0</v>
      </c>
      <c r="N1799" s="52">
        <f t="shared" si="3"/>
        <v>0</v>
      </c>
      <c r="O1799" s="52">
        <f t="shared" si="4"/>
        <v>0</v>
      </c>
      <c r="P1799" s="52">
        <f t="shared" si="5"/>
        <v>1460</v>
      </c>
      <c r="Q1799" s="52" t="str">
        <f t="shared" si="6"/>
        <v>EXCESO</v>
      </c>
      <c r="R1799" s="52" t="str">
        <f t="shared" si="7"/>
        <v>EVALUAR REDUCCION</v>
      </c>
      <c r="S1799" s="52">
        <f t="shared" si="8"/>
        <v>0</v>
      </c>
      <c r="T1799" s="53">
        <f t="shared" si="9"/>
        <v>0</v>
      </c>
      <c r="U1799" s="52" t="str">
        <f t="array" ref="U1799">IF(B1799="","",IFERROR(XLOOKUP(B1799,DATA!$B$4:$B$2103,DATA!$M$4:$M$2103,"",0,1),""))</f>
        <v>C</v>
      </c>
      <c r="V1799" s="52" t="str">
        <f t="array" ref="V1799">IF(B1799="","",IFERROR(XLOOKUP(B1799,DATA!$B$4:$B$2103,DATA!$X$4:$X$2103,"",0,1),""))</f>
        <v>SU01A0210</v>
      </c>
      <c r="W1799" s="52" t="str">
        <f t="array" ref="W1799">IF(B1799="","",IFERROR(XLOOKUP(B1799,DATA!$B$4:$B$2103,DATA!$H$4:$H$2103,"",0,1),""))</f>
        <v>COMUNICACIONES</v>
      </c>
      <c r="X1799" s="52" t="str">
        <f t="shared" si="10"/>
        <v>4-BAJA</v>
      </c>
      <c r="Y1799" s="87" t="str">
        <f t="shared" si="11"/>
        <v/>
      </c>
      <c r="Z1799" s="52" t="str">
        <f t="shared" si="12"/>
        <v/>
      </c>
    </row>
    <row r="1800" ht="15.75" customHeight="1">
      <c r="B1800" s="47" t="str">
        <f>IF(DATA!B1800="","",DATA!B1800)</f>
        <v>80200028-R</v>
      </c>
      <c r="C1800" s="47" t="str">
        <f t="array" ref="C1800">IF(B1800="","",IFERROR(XLOOKUP(B1800,DATA!$B$4:$B$2103,DATA!$D$4:$D$2103,"",0,1),""))</f>
        <v/>
      </c>
      <c r="D1800" s="47" t="str">
        <f t="array" ref="D1800">IF(B1800="","",IFERROR(XLOOKUP(B1800,DATA!$B$4:$B$2103,DATA!$C$4:$C$2103,"",0,1),""))</f>
        <v>ADKIT</v>
      </c>
      <c r="E1800" s="47">
        <f t="array" ref="E1800">IF(B1800="","",IFERROR(XLOOKUP(B1800,DATA!$B$4:$B$2103,DATA!$W$4:$W$2103,"",0,1),""))</f>
        <v>901535375</v>
      </c>
      <c r="F1800" s="47" t="str">
        <f t="array" ref="F1800">IF(B1800="","",IFERROR(XLOOKUP(E1800,PROVEEDORES!$A$2:$A$200,PROVEEDORES!$B$2:$B$200,"NO ENCONTRADO",0,1),""))</f>
        <v>GLOBAL GREEN AMERICAS COLOMBIA SAS</v>
      </c>
      <c r="G1800" s="47" t="str">
        <f t="array" ref="G1800">IF(B1800="","",IFERROR(XLOOKUP(B1800,DATA!$B$4:$B$2103,DATA!$L$4:$L$2103,"",0,1),""))</f>
        <v>UND</v>
      </c>
      <c r="H1800" s="47">
        <f t="array" ref="H1800">IF(B1800="","",IFERROR(XLOOKUP(B1800,DATA!$B$4:$B$2103,DATA!$E$4:$E$2103,0,0,1),0))</f>
        <v>0</v>
      </c>
      <c r="I1800" s="48">
        <f t="array" ref="I1800">IF(B1800="","",IFERROR(XLOOKUP(B1800,DATA!$B$4:$B$2103,DATA!$F$4:$F$2103,0,0,1),0))</f>
        <v>120000</v>
      </c>
      <c r="J1800" s="48">
        <f t="shared" si="1"/>
        <v>0</v>
      </c>
      <c r="K1800" s="47">
        <f t="array" ref="K1800">IF(B1800="","",IFERROR(XLOOKUP(B1800,DATA!$B$4:$B$2103,DATA!$N$4:$N$2103,0,0,1),0))</f>
        <v>0</v>
      </c>
      <c r="L1800" s="85">
        <f t="shared" si="2"/>
        <v>0</v>
      </c>
      <c r="M1800" s="47">
        <f t="array" ref="M1800">IF(B1800="","",IFERROR(XLOOKUP(B1800,DATA!$B$4:$B$2103,DATA!$P$4:$P$2103,0,0,1),0))</f>
        <v>0</v>
      </c>
      <c r="N1800" s="47">
        <f t="shared" si="3"/>
        <v>0</v>
      </c>
      <c r="O1800" s="47">
        <f t="shared" si="4"/>
        <v>0</v>
      </c>
      <c r="P1800" s="47" t="str">
        <f t="shared" si="5"/>
        <v/>
      </c>
      <c r="Q1800" s="47" t="str">
        <f t="shared" si="6"/>
        <v>CRITICO</v>
      </c>
      <c r="R1800" s="47" t="str">
        <f t="shared" si="7"/>
        <v>PEDIR INMEDIATAMENTE</v>
      </c>
      <c r="S1800" s="47">
        <f t="shared" si="8"/>
        <v>0</v>
      </c>
      <c r="T1800" s="48">
        <f t="shared" si="9"/>
        <v>0</v>
      </c>
      <c r="U1800" s="47" t="str">
        <f t="array" ref="U1800">IF(B1800="","",IFERROR(XLOOKUP(B1800,DATA!$B$4:$B$2103,DATA!$M$4:$M$2103,"",0,1),""))</f>
        <v>C</v>
      </c>
      <c r="V1800" s="47" t="str">
        <f t="array" ref="V1800">IF(B1800="","",IFERROR(XLOOKUP(B1800,DATA!$B$4:$B$2103,DATA!$X$4:$X$2103,"",0,1),""))</f>
        <v>SU01A0210</v>
      </c>
      <c r="W1800" s="47" t="str">
        <f t="array" ref="W1800">IF(B1800="","",IFERROR(XLOOKUP(B1800,DATA!$B$4:$B$2103,DATA!$H$4:$H$2103,"",0,1),""))</f>
        <v>COMUNICACIONES</v>
      </c>
      <c r="X1800" s="47" t="str">
        <f t="shared" si="10"/>
        <v>4-BAJA</v>
      </c>
      <c r="Y1800" s="65" t="str">
        <f t="shared" si="11"/>
        <v/>
      </c>
      <c r="Z1800" s="47" t="str">
        <f t="shared" si="12"/>
        <v>80200028-R</v>
      </c>
    </row>
    <row r="1801" ht="15.75" customHeight="1">
      <c r="B1801" s="52" t="str">
        <f>IF(DATA!B1801="","",DATA!B1801)</f>
        <v>80200029-R</v>
      </c>
      <c r="C1801" s="52" t="str">
        <f t="array" ref="C1801">IF(B1801="","",IFERROR(XLOOKUP(B1801,DATA!$B$4:$B$2103,DATA!$D$4:$D$2103,"",0,1),""))</f>
        <v/>
      </c>
      <c r="D1801" s="52" t="str">
        <f t="array" ref="D1801">IF(B1801="","",IFERROR(XLOOKUP(B1801,DATA!$B$4:$B$2103,DATA!$C$4:$C$2103,"",0,1),""))</f>
        <v>CABLE INTERFAZ CP5</v>
      </c>
      <c r="E1801" s="52">
        <f t="array" ref="E1801">IF(B1801="","",IFERROR(XLOOKUP(B1801,DATA!$B$4:$B$2103,DATA!$W$4:$W$2103,"",0,1),""))</f>
        <v>901563039</v>
      </c>
      <c r="F1801" s="52" t="str">
        <f t="array" ref="F1801">IF(B1801="","",IFERROR(XLOOKUP(E1801,PROVEEDORES!$A$2:$A$200,PROVEEDORES!$B$2:$B$200,"NO ENCONTRADO",0,1),""))</f>
        <v>AUTOTRONICA MASTER SAS</v>
      </c>
      <c r="G1801" s="52" t="str">
        <f t="array" ref="G1801">IF(B1801="","",IFERROR(XLOOKUP(B1801,DATA!$B$4:$B$2103,DATA!$L$4:$L$2103,"",0,1),""))</f>
        <v>UND</v>
      </c>
      <c r="H1801" s="52">
        <f t="array" ref="H1801">IF(B1801="","",IFERROR(XLOOKUP(B1801,DATA!$B$4:$B$2103,DATA!$E$4:$E$2103,0,0,1),0))</f>
        <v>0</v>
      </c>
      <c r="I1801" s="53">
        <f t="array" ref="I1801">IF(B1801="","",IFERROR(XLOOKUP(B1801,DATA!$B$4:$B$2103,DATA!$F$4:$F$2103,0,0,1),0))</f>
        <v>98550</v>
      </c>
      <c r="J1801" s="53">
        <f t="shared" si="1"/>
        <v>0</v>
      </c>
      <c r="K1801" s="52">
        <f t="array" ref="K1801">IF(B1801="","",IFERROR(XLOOKUP(B1801,DATA!$B$4:$B$2103,DATA!$N$4:$N$2103,0,0,1),0))</f>
        <v>2</v>
      </c>
      <c r="L1801" s="86">
        <f t="shared" si="2"/>
        <v>0.005479452055</v>
      </c>
      <c r="M1801" s="52">
        <f t="array" ref="M1801">IF(B1801="","",IFERROR(XLOOKUP(B1801,DATA!$B$4:$B$2103,DATA!$P$4:$P$2103,0,0,1),0))</f>
        <v>0</v>
      </c>
      <c r="N1801" s="52">
        <f t="shared" si="3"/>
        <v>0</v>
      </c>
      <c r="O1801" s="52">
        <f t="shared" si="4"/>
        <v>0</v>
      </c>
      <c r="P1801" s="52">
        <f t="shared" si="5"/>
        <v>0</v>
      </c>
      <c r="Q1801" s="52" t="str">
        <f t="shared" si="6"/>
        <v>CRITICO</v>
      </c>
      <c r="R1801" s="52" t="str">
        <f t="shared" si="7"/>
        <v>PEDIR INMEDIATAMENTE</v>
      </c>
      <c r="S1801" s="52">
        <f t="shared" si="8"/>
        <v>0</v>
      </c>
      <c r="T1801" s="53">
        <f t="shared" si="9"/>
        <v>0</v>
      </c>
      <c r="U1801" s="52" t="str">
        <f t="array" ref="U1801">IF(B1801="","",IFERROR(XLOOKUP(B1801,DATA!$B$4:$B$2103,DATA!$M$4:$M$2103,"",0,1),""))</f>
        <v>C</v>
      </c>
      <c r="V1801" s="52" t="str">
        <f t="array" ref="V1801">IF(B1801="","",IFERROR(XLOOKUP(B1801,DATA!$B$4:$B$2103,DATA!$X$4:$X$2103,"",0,1),""))</f>
        <v>SU01A0202</v>
      </c>
      <c r="W1801" s="52" t="str">
        <f t="array" ref="W1801">IF(B1801="","",IFERROR(XLOOKUP(B1801,DATA!$B$4:$B$2103,DATA!$H$4:$H$2103,"",0,1),""))</f>
        <v>COMUNICACIONES</v>
      </c>
      <c r="X1801" s="52" t="str">
        <f t="shared" si="10"/>
        <v>4-BAJA</v>
      </c>
      <c r="Y1801" s="87">
        <f t="shared" si="11"/>
        <v>2.01801</v>
      </c>
      <c r="Z1801" s="52" t="str">
        <f t="shared" si="12"/>
        <v>80200029-R</v>
      </c>
    </row>
    <row r="1802" ht="15.75" customHeight="1">
      <c r="B1802" s="47">
        <f>IF(DATA!B1802="","",DATA!B1802)</f>
        <v>80200055</v>
      </c>
      <c r="C1802" s="47">
        <f t="array" ref="C1802">IF(B1802="","",IFERROR(XLOOKUP(B1802,DATA!$B$4:$B$2103,DATA!$D$4:$D$2103,"",0,1),""))</f>
        <v>10755397</v>
      </c>
      <c r="D1802" s="47" t="str">
        <f t="array" ref="D1802">IF(B1802="","",IFERROR(XLOOKUP(B1802,DATA!$B$4:$B$2103,DATA!$C$4:$C$2103,"",0,1),""))</f>
        <v>BUJE BRONCE MASTIL DE PUERTAS DE SERVICIO Ø 25mm*12</v>
      </c>
      <c r="E1802" s="47">
        <f t="array" ref="E1802">IF(B1802="","",IFERROR(XLOOKUP(B1802,DATA!$B$4:$B$2103,DATA!$W$4:$W$2103,"",0,1),""))</f>
        <v>900749145</v>
      </c>
      <c r="F1802" s="47" t="str">
        <f t="array" ref="F1802">IF(B1802="","",IFERROR(XLOOKUP(E1802,PROVEEDORES!$A$2:$A$200,PROVEEDORES!$B$2:$B$200,"NO ENCONTRADO",0,1),""))</f>
        <v>MULTIPLES MECANIZADOS DE COLOMBIA S A S</v>
      </c>
      <c r="G1802" s="47" t="str">
        <f t="array" ref="G1802">IF(B1802="","",IFERROR(XLOOKUP(B1802,DATA!$B$4:$B$2103,DATA!$L$4:$L$2103,"",0,1),""))</f>
        <v>UND</v>
      </c>
      <c r="H1802" s="47">
        <f t="array" ref="H1802">IF(B1802="","",IFERROR(XLOOKUP(B1802,DATA!$B$4:$B$2103,DATA!$E$4:$E$2103,0,0,1),0))</f>
        <v>76</v>
      </c>
      <c r="I1802" s="48">
        <f t="array" ref="I1802">IF(B1802="","",IFERROR(XLOOKUP(B1802,DATA!$B$4:$B$2103,DATA!$F$4:$F$2103,0,0,1),0))</f>
        <v>11007.5</v>
      </c>
      <c r="J1802" s="48">
        <f t="shared" si="1"/>
        <v>836570</v>
      </c>
      <c r="K1802" s="47">
        <f t="array" ref="K1802">IF(B1802="","",IFERROR(XLOOKUP(B1802,DATA!$B$4:$B$2103,DATA!$N$4:$N$2103,0,0,1),0))</f>
        <v>48</v>
      </c>
      <c r="L1802" s="85">
        <f t="shared" si="2"/>
        <v>0.1315068493</v>
      </c>
      <c r="M1802" s="47">
        <f t="array" ref="M1802">IF(B1802="","",IFERROR(XLOOKUP(B1802,DATA!$B$4:$B$2103,DATA!$P$4:$P$2103,0,0,1),0))</f>
        <v>0</v>
      </c>
      <c r="N1802" s="47">
        <f t="shared" si="3"/>
        <v>0</v>
      </c>
      <c r="O1802" s="47">
        <f t="shared" si="4"/>
        <v>1</v>
      </c>
      <c r="P1802" s="47">
        <f t="shared" si="5"/>
        <v>578</v>
      </c>
      <c r="Q1802" s="47" t="str">
        <f t="shared" si="6"/>
        <v>EXCESO</v>
      </c>
      <c r="R1802" s="47" t="str">
        <f t="shared" si="7"/>
        <v>EVALUAR REDUCCION</v>
      </c>
      <c r="S1802" s="47">
        <f t="shared" si="8"/>
        <v>0</v>
      </c>
      <c r="T1802" s="48">
        <f t="shared" si="9"/>
        <v>0</v>
      </c>
      <c r="U1802" s="47" t="str">
        <f t="array" ref="U1802">IF(B1802="","",IFERROR(XLOOKUP(B1802,DATA!$B$4:$B$2103,DATA!$M$4:$M$2103,"",0,1),""))</f>
        <v>A</v>
      </c>
      <c r="V1802" s="47" t="str">
        <f t="array" ref="V1802">IF(B1802="","",IFERROR(XLOOKUP(B1802,DATA!$B$4:$B$2103,DATA!$X$4:$X$2103,"",0,1),""))</f>
        <v>SU01E0202</v>
      </c>
      <c r="W1802" s="47" t="str">
        <f t="array" ref="W1802">IF(B1802="","",IFERROR(XLOOKUP(B1802,DATA!$B$4:$B$2103,DATA!$H$4:$H$2103,"",0,1),""))</f>
        <v>CARROCERIA</v>
      </c>
      <c r="X1802" s="47" t="str">
        <f t="shared" si="10"/>
        <v>2-ALTA</v>
      </c>
      <c r="Y1802" s="65" t="str">
        <f t="shared" si="11"/>
        <v/>
      </c>
      <c r="Z1802" s="47" t="str">
        <f t="shared" si="12"/>
        <v/>
      </c>
    </row>
    <row r="1803" ht="15.75" customHeight="1">
      <c r="B1803" s="52">
        <f>IF(DATA!B1803="","",DATA!B1803)</f>
        <v>80200056</v>
      </c>
      <c r="C1803" s="52">
        <f t="array" ref="C1803">IF(B1803="","",IFERROR(XLOOKUP(B1803,DATA!$B$4:$B$2103,DATA!$D$4:$D$2103,"",0,1),""))</f>
        <v>11729019</v>
      </c>
      <c r="D1803" s="52" t="str">
        <f t="array" ref="D1803">IF(B1803="","",IFERROR(XLOOKUP(B1803,DATA!$B$4:$B$2103,DATA!$C$4:$C$2103,"",0,1),""))</f>
        <v>RETENEDOR INFERIOR PUERTA DE SERVICIO</v>
      </c>
      <c r="E1803" s="52">
        <f t="array" ref="E1803">IF(B1803="","",IFERROR(XLOOKUP(B1803,DATA!$B$4:$B$2103,DATA!$W$4:$W$2103,"",0,1),""))</f>
        <v>900603232</v>
      </c>
      <c r="F1803" s="52" t="str">
        <f t="array" ref="F1803">IF(B1803="","",IFERROR(XLOOKUP(E1803,PROVEEDORES!$A$2:$A$200,PROVEEDORES!$B$2:$B$200,"NO ENCONTRADO",0,1),""))</f>
        <v>COMERCIALIZADORA DE AUTOPARTES E INDUSTRIAL UNIVERSAL SAS</v>
      </c>
      <c r="G1803" s="52" t="str">
        <f t="array" ref="G1803">IF(B1803="","",IFERROR(XLOOKUP(B1803,DATA!$B$4:$B$2103,DATA!$L$4:$L$2103,"",0,1),""))</f>
        <v>UND</v>
      </c>
      <c r="H1803" s="52">
        <f t="array" ref="H1803">IF(B1803="","",IFERROR(XLOOKUP(B1803,DATA!$B$4:$B$2103,DATA!$E$4:$E$2103,0,0,1),0))</f>
        <v>293</v>
      </c>
      <c r="I1803" s="53">
        <f t="array" ref="I1803">IF(B1803="","",IFERROR(XLOOKUP(B1803,DATA!$B$4:$B$2103,DATA!$F$4:$F$2103,0,0,1),0))</f>
        <v>4099.55</v>
      </c>
      <c r="J1803" s="53">
        <f t="shared" si="1"/>
        <v>1201168.15</v>
      </c>
      <c r="K1803" s="52">
        <f t="array" ref="K1803">IF(B1803="","",IFERROR(XLOOKUP(B1803,DATA!$B$4:$B$2103,DATA!$N$4:$N$2103,0,0,1),0))</f>
        <v>9094</v>
      </c>
      <c r="L1803" s="86">
        <f t="shared" si="2"/>
        <v>24.91506849</v>
      </c>
      <c r="M1803" s="52">
        <f t="array" ref="M1803">IF(B1803="","",IFERROR(XLOOKUP(B1803,DATA!$B$4:$B$2103,DATA!$P$4:$P$2103,0,0,1),0))</f>
        <v>0</v>
      </c>
      <c r="N1803" s="52">
        <f t="shared" si="3"/>
        <v>87</v>
      </c>
      <c r="O1803" s="52">
        <f t="shared" si="4"/>
        <v>261</v>
      </c>
      <c r="P1803" s="52">
        <f t="shared" si="5"/>
        <v>12</v>
      </c>
      <c r="Q1803" s="52" t="str">
        <f t="shared" si="6"/>
        <v>PRECAUCION</v>
      </c>
      <c r="R1803" s="52" t="str">
        <f t="shared" si="7"/>
        <v>MONITOREAR 48H</v>
      </c>
      <c r="S1803" s="52">
        <f t="shared" si="8"/>
        <v>0</v>
      </c>
      <c r="T1803" s="53">
        <f t="shared" si="9"/>
        <v>0</v>
      </c>
      <c r="U1803" s="52" t="str">
        <f t="array" ref="U1803">IF(B1803="","",IFERROR(XLOOKUP(B1803,DATA!$B$4:$B$2103,DATA!$M$4:$M$2103,"",0,1),""))</f>
        <v>A</v>
      </c>
      <c r="V1803" s="52" t="str">
        <f t="array" ref="V1803">IF(B1803="","",IFERROR(XLOOKUP(B1803,DATA!$B$4:$B$2103,DATA!$X$4:$X$2103,"",0,1),""))</f>
        <v>SU01D0301</v>
      </c>
      <c r="W1803" s="52" t="str">
        <f t="array" ref="W1803">IF(B1803="","",IFERROR(XLOOKUP(B1803,DATA!$B$4:$B$2103,DATA!$H$4:$H$2103,"",0,1),""))</f>
        <v>CARROCERIA</v>
      </c>
      <c r="X1803" s="52" t="str">
        <f t="shared" si="10"/>
        <v>2-ALTA</v>
      </c>
      <c r="Y1803" s="87" t="str">
        <f t="shared" si="11"/>
        <v/>
      </c>
      <c r="Z1803" s="52" t="str">
        <f t="shared" si="12"/>
        <v/>
      </c>
    </row>
    <row r="1804" ht="15.75" customHeight="1">
      <c r="B1804" s="47">
        <f>IF(DATA!B1804="","",DATA!B1804)</f>
        <v>80200057</v>
      </c>
      <c r="C1804" s="47" t="str">
        <f t="array" ref="C1804">IF(B1804="","",IFERROR(XLOOKUP(B1804,DATA!$B$4:$B$2103,DATA!$D$4:$D$2103,"",0,1),""))</f>
        <v>CTP4913</v>
      </c>
      <c r="D1804" s="47" t="str">
        <f t="array" ref="D1804">IF(B1804="","",IFERROR(XLOOKUP(B1804,DATA!$B$4:$B$2103,DATA!$C$4:$C$2103,"",0,1),""))</f>
        <v>RODAMIENTO SUPERIOR PUERTA DE SERVICIO</v>
      </c>
      <c r="E1804" s="47">
        <f t="array" ref="E1804">IF(B1804="","",IFERROR(XLOOKUP(B1804,DATA!$B$4:$B$2103,DATA!$W$4:$W$2103,"",0,1),""))</f>
        <v>900603232</v>
      </c>
      <c r="F1804" s="47" t="str">
        <f t="array" ref="F1804">IF(B1804="","",IFERROR(XLOOKUP(E1804,PROVEEDORES!$A$2:$A$200,PROVEEDORES!$B$2:$B$200,"NO ENCONTRADO",0,1),""))</f>
        <v>COMERCIALIZADORA DE AUTOPARTES E INDUSTRIAL UNIVERSAL SAS</v>
      </c>
      <c r="G1804" s="47" t="str">
        <f t="array" ref="G1804">IF(B1804="","",IFERROR(XLOOKUP(B1804,DATA!$B$4:$B$2103,DATA!$L$4:$L$2103,"",0,1),""))</f>
        <v>UND</v>
      </c>
      <c r="H1804" s="47">
        <f t="array" ref="H1804">IF(B1804="","",IFERROR(XLOOKUP(B1804,DATA!$B$4:$B$2103,DATA!$E$4:$E$2103,0,0,1),0))</f>
        <v>84</v>
      </c>
      <c r="I1804" s="48">
        <f t="array" ref="I1804">IF(B1804="","",IFERROR(XLOOKUP(B1804,DATA!$B$4:$B$2103,DATA!$F$4:$F$2103,0,0,1),0))</f>
        <v>20825</v>
      </c>
      <c r="J1804" s="48">
        <f t="shared" si="1"/>
        <v>1749300</v>
      </c>
      <c r="K1804" s="47">
        <f t="array" ref="K1804">IF(B1804="","",IFERROR(XLOOKUP(B1804,DATA!$B$4:$B$2103,DATA!$N$4:$N$2103,0,0,1),0))</f>
        <v>1066</v>
      </c>
      <c r="L1804" s="85">
        <f t="shared" si="2"/>
        <v>2.920547945</v>
      </c>
      <c r="M1804" s="47">
        <f t="array" ref="M1804">IF(B1804="","",IFERROR(XLOOKUP(B1804,DATA!$B$4:$B$2103,DATA!$P$4:$P$2103,0,0,1),0))</f>
        <v>0</v>
      </c>
      <c r="N1804" s="47">
        <f t="shared" si="3"/>
        <v>10</v>
      </c>
      <c r="O1804" s="47">
        <f t="shared" si="4"/>
        <v>30</v>
      </c>
      <c r="P1804" s="47">
        <f t="shared" si="5"/>
        <v>29</v>
      </c>
      <c r="Q1804" s="47" t="str">
        <f t="shared" si="6"/>
        <v>OPTIMO</v>
      </c>
      <c r="R1804" s="47" t="str">
        <f t="shared" si="7"/>
        <v>NIVEL OPTIMO</v>
      </c>
      <c r="S1804" s="47">
        <f t="shared" si="8"/>
        <v>0</v>
      </c>
      <c r="T1804" s="48">
        <f t="shared" si="9"/>
        <v>0</v>
      </c>
      <c r="U1804" s="47" t="str">
        <f t="array" ref="U1804">IF(B1804="","",IFERROR(XLOOKUP(B1804,DATA!$B$4:$B$2103,DATA!$M$4:$M$2103,"",0,1),""))</f>
        <v>A</v>
      </c>
      <c r="V1804" s="47" t="str">
        <f t="array" ref="V1804">IF(B1804="","",IFERROR(XLOOKUP(B1804,DATA!$B$4:$B$2103,DATA!$X$4:$X$2103,"",0,1),""))</f>
        <v>SU01D0303</v>
      </c>
      <c r="W1804" s="47" t="str">
        <f t="array" ref="W1804">IF(B1804="","",IFERROR(XLOOKUP(B1804,DATA!$B$4:$B$2103,DATA!$H$4:$H$2103,"",0,1),""))</f>
        <v>CARROCERIA</v>
      </c>
      <c r="X1804" s="47" t="str">
        <f t="shared" si="10"/>
        <v>2-ALTA</v>
      </c>
      <c r="Y1804" s="65" t="str">
        <f t="shared" si="11"/>
        <v/>
      </c>
      <c r="Z1804" s="47" t="str">
        <f t="shared" si="12"/>
        <v/>
      </c>
    </row>
    <row r="1805" ht="15.75" customHeight="1">
      <c r="B1805" s="52">
        <f>IF(DATA!B1805="","",DATA!B1805)</f>
        <v>80200058</v>
      </c>
      <c r="C1805" s="52">
        <f t="array" ref="C1805">IF(B1805="","",IFERROR(XLOOKUP(B1805,DATA!$B$4:$B$2103,DATA!$D$4:$D$2103,"",0,1),""))</f>
        <v>11403545</v>
      </c>
      <c r="D1805" s="52" t="str">
        <f t="array" ref="D1805">IF(B1805="","",IFERROR(XLOOKUP(B1805,DATA!$B$4:$B$2103,DATA!$C$4:$C$2103,"",0,1),""))</f>
        <v>ROTULA DE PUERTA DE EMERGENCIA</v>
      </c>
      <c r="E1805" s="52">
        <f t="array" ref="E1805">IF(B1805="","",IFERROR(XLOOKUP(B1805,DATA!$B$4:$B$2103,DATA!$W$4:$W$2103,"",0,1),""))</f>
        <v>900603232</v>
      </c>
      <c r="F1805" s="52" t="str">
        <f t="array" ref="F1805">IF(B1805="","",IFERROR(XLOOKUP(E1805,PROVEEDORES!$A$2:$A$200,PROVEEDORES!$B$2:$B$200,"NO ENCONTRADO",0,1),""))</f>
        <v>COMERCIALIZADORA DE AUTOPARTES E INDUSTRIAL UNIVERSAL SAS</v>
      </c>
      <c r="G1805" s="52" t="str">
        <f t="array" ref="G1805">IF(B1805="","",IFERROR(XLOOKUP(B1805,DATA!$B$4:$B$2103,DATA!$L$4:$L$2103,"",0,1),""))</f>
        <v>UND</v>
      </c>
      <c r="H1805" s="52">
        <f t="array" ref="H1805">IF(B1805="","",IFERROR(XLOOKUP(B1805,DATA!$B$4:$B$2103,DATA!$E$4:$E$2103,0,0,1),0))</f>
        <v>23</v>
      </c>
      <c r="I1805" s="53">
        <f t="array" ref="I1805">IF(B1805="","",IFERROR(XLOOKUP(B1805,DATA!$B$4:$B$2103,DATA!$F$4:$F$2103,0,0,1),0))</f>
        <v>31864.63</v>
      </c>
      <c r="J1805" s="53">
        <f t="shared" si="1"/>
        <v>732886.49</v>
      </c>
      <c r="K1805" s="52">
        <f t="array" ref="K1805">IF(B1805="","",IFERROR(XLOOKUP(B1805,DATA!$B$4:$B$2103,DATA!$N$4:$N$2103,0,0,1),0))</f>
        <v>530</v>
      </c>
      <c r="L1805" s="86">
        <f t="shared" si="2"/>
        <v>1.452054795</v>
      </c>
      <c r="M1805" s="52">
        <f t="array" ref="M1805">IF(B1805="","",IFERROR(XLOOKUP(B1805,DATA!$B$4:$B$2103,DATA!$P$4:$P$2103,0,0,1),0))</f>
        <v>0</v>
      </c>
      <c r="N1805" s="52">
        <f t="shared" si="3"/>
        <v>5</v>
      </c>
      <c r="O1805" s="52">
        <f t="shared" si="4"/>
        <v>15</v>
      </c>
      <c r="P1805" s="52">
        <f t="shared" si="5"/>
        <v>16</v>
      </c>
      <c r="Q1805" s="52" t="str">
        <f t="shared" si="6"/>
        <v>PRECAUCION</v>
      </c>
      <c r="R1805" s="52" t="str">
        <f t="shared" si="7"/>
        <v>MONITOREAR 48H</v>
      </c>
      <c r="S1805" s="52">
        <f t="shared" si="8"/>
        <v>0</v>
      </c>
      <c r="T1805" s="53">
        <f t="shared" si="9"/>
        <v>0</v>
      </c>
      <c r="U1805" s="52" t="str">
        <f t="array" ref="U1805">IF(B1805="","",IFERROR(XLOOKUP(B1805,DATA!$B$4:$B$2103,DATA!$M$4:$M$2103,"",0,1),""))</f>
        <v>A</v>
      </c>
      <c r="V1805" s="52" t="str">
        <f t="array" ref="V1805">IF(B1805="","",IFERROR(XLOOKUP(B1805,DATA!$B$4:$B$2103,DATA!$X$4:$X$2103,"",0,1),""))</f>
        <v>SU01E0303</v>
      </c>
      <c r="W1805" s="52" t="str">
        <f t="array" ref="W1805">IF(B1805="","",IFERROR(XLOOKUP(B1805,DATA!$B$4:$B$2103,DATA!$H$4:$H$2103,"",0,1),""))</f>
        <v>CARROCERIA</v>
      </c>
      <c r="X1805" s="52" t="str">
        <f t="shared" si="10"/>
        <v>2-ALTA</v>
      </c>
      <c r="Y1805" s="87" t="str">
        <f t="shared" si="11"/>
        <v/>
      </c>
      <c r="Z1805" s="52" t="str">
        <f t="shared" si="12"/>
        <v/>
      </c>
    </row>
    <row r="1806" ht="15.75" customHeight="1">
      <c r="B1806" s="47">
        <f>IF(DATA!B1806="","",DATA!B1806)</f>
        <v>80200059</v>
      </c>
      <c r="C1806" s="47">
        <f t="array" ref="C1806">IF(B1806="","",IFERROR(XLOOKUP(B1806,DATA!$B$4:$B$2103,DATA!$D$4:$D$2103,"",0,1),""))</f>
        <v>11735196</v>
      </c>
      <c r="D1806" s="47" t="str">
        <f t="array" ref="D1806">IF(B1806="","",IFERROR(XLOOKUP(B1806,DATA!$B$4:$B$2103,DATA!$C$4:$C$2103,"",0,1),""))</f>
        <v>PIN CHAVETERO</v>
      </c>
      <c r="E1806" s="47">
        <f t="array" ref="E1806">IF(B1806="","",IFERROR(XLOOKUP(B1806,DATA!$B$4:$B$2103,DATA!$W$4:$W$2103,"",0,1),""))</f>
        <v>900603232</v>
      </c>
      <c r="F1806" s="47" t="str">
        <f t="array" ref="F1806">IF(B1806="","",IFERROR(XLOOKUP(E1806,PROVEEDORES!$A$2:$A$200,PROVEEDORES!$B$2:$B$200,"NO ENCONTRADO",0,1),""))</f>
        <v>COMERCIALIZADORA DE AUTOPARTES E INDUSTRIAL UNIVERSAL SAS</v>
      </c>
      <c r="G1806" s="47" t="str">
        <f t="array" ref="G1806">IF(B1806="","",IFERROR(XLOOKUP(B1806,DATA!$B$4:$B$2103,DATA!$L$4:$L$2103,"",0,1),""))</f>
        <v>UND</v>
      </c>
      <c r="H1806" s="47">
        <f t="array" ref="H1806">IF(B1806="","",IFERROR(XLOOKUP(B1806,DATA!$B$4:$B$2103,DATA!$E$4:$E$2103,0,0,1),0))</f>
        <v>632</v>
      </c>
      <c r="I1806" s="48">
        <f t="array" ref="I1806">IF(B1806="","",IFERROR(XLOOKUP(B1806,DATA!$B$4:$B$2103,DATA!$F$4:$F$2103,0,0,1),0))</f>
        <v>232.05</v>
      </c>
      <c r="J1806" s="48">
        <f t="shared" si="1"/>
        <v>146655.6</v>
      </c>
      <c r="K1806" s="47">
        <f t="array" ref="K1806">IF(B1806="","",IFERROR(XLOOKUP(B1806,DATA!$B$4:$B$2103,DATA!$N$4:$N$2103,0,0,1),0))</f>
        <v>24078</v>
      </c>
      <c r="L1806" s="85">
        <f t="shared" si="2"/>
        <v>65.96712329</v>
      </c>
      <c r="M1806" s="47">
        <f t="array" ref="M1806">IF(B1806="","",IFERROR(XLOOKUP(B1806,DATA!$B$4:$B$2103,DATA!$P$4:$P$2103,0,0,1),0))</f>
        <v>0</v>
      </c>
      <c r="N1806" s="47">
        <f t="shared" si="3"/>
        <v>231</v>
      </c>
      <c r="O1806" s="47">
        <f t="shared" si="4"/>
        <v>693</v>
      </c>
      <c r="P1806" s="47">
        <f t="shared" si="5"/>
        <v>10</v>
      </c>
      <c r="Q1806" s="47" t="str">
        <f t="shared" si="6"/>
        <v>REORDEN INMEDIATO</v>
      </c>
      <c r="R1806" s="47" t="str">
        <f t="shared" si="7"/>
        <v>GENERAR OC EN 24H</v>
      </c>
      <c r="S1806" s="47">
        <f t="shared" si="8"/>
        <v>61</v>
      </c>
      <c r="T1806" s="48">
        <f t="shared" si="9"/>
        <v>14155.05</v>
      </c>
      <c r="U1806" s="47" t="str">
        <f t="array" ref="U1806">IF(B1806="","",IFERROR(XLOOKUP(B1806,DATA!$B$4:$B$2103,DATA!$M$4:$M$2103,"",0,1),""))</f>
        <v>A</v>
      </c>
      <c r="V1806" s="47" t="str">
        <f t="array" ref="V1806">IF(B1806="","",IFERROR(XLOOKUP(B1806,DATA!$B$4:$B$2103,DATA!$X$4:$X$2103,"",0,1),""))</f>
        <v>SU01D0201</v>
      </c>
      <c r="W1806" s="47" t="str">
        <f t="array" ref="W1806">IF(B1806="","",IFERROR(XLOOKUP(B1806,DATA!$B$4:$B$2103,DATA!$H$4:$H$2103,"",0,1),""))</f>
        <v>CARROCERIA</v>
      </c>
      <c r="X1806" s="47" t="str">
        <f t="shared" si="10"/>
        <v>2-ALTA</v>
      </c>
      <c r="Y1806" s="65" t="str">
        <f t="shared" si="11"/>
        <v/>
      </c>
      <c r="Z1806" s="47" t="str">
        <f t="shared" si="12"/>
        <v/>
      </c>
    </row>
    <row r="1807" ht="15.75" customHeight="1">
      <c r="B1807" s="52">
        <f>IF(DATA!B1807="","",DATA!B1807)</f>
        <v>80200060</v>
      </c>
      <c r="C1807" s="52">
        <f t="array" ref="C1807">IF(B1807="","",IFERROR(XLOOKUP(B1807,DATA!$B$4:$B$2103,DATA!$D$4:$D$2103,"",0,1),""))</f>
        <v>11744313</v>
      </c>
      <c r="D1807" s="52" t="str">
        <f t="array" ref="D1807">IF(B1807="","",IFERROR(XLOOKUP(B1807,DATA!$B$4:$B$2103,DATA!$C$4:$C$2103,"",0,1),""))</f>
        <v>RODAMIENTO PUERTAS DE EMERGENCIA</v>
      </c>
      <c r="E1807" s="52">
        <f t="array" ref="E1807">IF(B1807="","",IFERROR(XLOOKUP(B1807,DATA!$B$4:$B$2103,DATA!$W$4:$W$2103,"",0,1),""))</f>
        <v>900603232</v>
      </c>
      <c r="F1807" s="52" t="str">
        <f t="array" ref="F1807">IF(B1807="","",IFERROR(XLOOKUP(E1807,PROVEEDORES!$A$2:$A$200,PROVEEDORES!$B$2:$B$200,"NO ENCONTRADO",0,1),""))</f>
        <v>COMERCIALIZADORA DE AUTOPARTES E INDUSTRIAL UNIVERSAL SAS</v>
      </c>
      <c r="G1807" s="52" t="str">
        <f t="array" ref="G1807">IF(B1807="","",IFERROR(XLOOKUP(B1807,DATA!$B$4:$B$2103,DATA!$L$4:$L$2103,"",0,1),""))</f>
        <v>UND</v>
      </c>
      <c r="H1807" s="52">
        <f t="array" ref="H1807">IF(B1807="","",IFERROR(XLOOKUP(B1807,DATA!$B$4:$B$2103,DATA!$E$4:$E$2103,0,0,1),0))</f>
        <v>88</v>
      </c>
      <c r="I1807" s="53">
        <f t="array" ref="I1807">IF(B1807="","",IFERROR(XLOOKUP(B1807,DATA!$B$4:$B$2103,DATA!$F$4:$F$2103,0,0,1),0))</f>
        <v>52585.41</v>
      </c>
      <c r="J1807" s="53">
        <f t="shared" si="1"/>
        <v>4627516.08</v>
      </c>
      <c r="K1807" s="52">
        <f t="array" ref="K1807">IF(B1807="","",IFERROR(XLOOKUP(B1807,DATA!$B$4:$B$2103,DATA!$N$4:$N$2103,0,0,1),0))</f>
        <v>199</v>
      </c>
      <c r="L1807" s="86">
        <f t="shared" si="2"/>
        <v>0.5452054795</v>
      </c>
      <c r="M1807" s="52">
        <f t="array" ref="M1807">IF(B1807="","",IFERROR(XLOOKUP(B1807,DATA!$B$4:$B$2103,DATA!$P$4:$P$2103,0,0,1),0))</f>
        <v>0</v>
      </c>
      <c r="N1807" s="52">
        <f t="shared" si="3"/>
        <v>2</v>
      </c>
      <c r="O1807" s="52">
        <f t="shared" si="4"/>
        <v>6</v>
      </c>
      <c r="P1807" s="52">
        <f t="shared" si="5"/>
        <v>161</v>
      </c>
      <c r="Q1807" s="52" t="str">
        <f t="shared" si="6"/>
        <v>EXCESO</v>
      </c>
      <c r="R1807" s="52" t="str">
        <f t="shared" si="7"/>
        <v>EVALUAR REDUCCION</v>
      </c>
      <c r="S1807" s="52">
        <f t="shared" si="8"/>
        <v>0</v>
      </c>
      <c r="T1807" s="53">
        <f t="shared" si="9"/>
        <v>0</v>
      </c>
      <c r="U1807" s="52" t="str">
        <f t="array" ref="U1807">IF(B1807="","",IFERROR(XLOOKUP(B1807,DATA!$B$4:$B$2103,DATA!$M$4:$M$2103,"",0,1),""))</f>
        <v>A</v>
      </c>
      <c r="V1807" s="52" t="str">
        <f t="array" ref="V1807">IF(B1807="","",IFERROR(XLOOKUP(B1807,DATA!$B$4:$B$2103,DATA!$X$4:$X$2103,"",0,1),""))</f>
        <v>SU01D0107</v>
      </c>
      <c r="W1807" s="52" t="str">
        <f t="array" ref="W1807">IF(B1807="","",IFERROR(XLOOKUP(B1807,DATA!$B$4:$B$2103,DATA!$H$4:$H$2103,"",0,1),""))</f>
        <v>CARROCERIA</v>
      </c>
      <c r="X1807" s="52" t="str">
        <f t="shared" si="10"/>
        <v>2-ALTA</v>
      </c>
      <c r="Y1807" s="87" t="str">
        <f t="shared" si="11"/>
        <v/>
      </c>
      <c r="Z1807" s="52" t="str">
        <f t="shared" si="12"/>
        <v/>
      </c>
    </row>
    <row r="1808" ht="15.75" customHeight="1">
      <c r="B1808" s="47">
        <f>IF(DATA!B1808="","",DATA!B1808)</f>
        <v>80200061</v>
      </c>
      <c r="C1808" s="47">
        <f t="array" ref="C1808">IF(B1808="","",IFERROR(XLOOKUP(B1808,DATA!$B$4:$B$2103,DATA!$D$4:$D$2103,"",0,1),""))</f>
        <v>11734518</v>
      </c>
      <c r="D1808" s="47" t="str">
        <f t="array" ref="D1808">IF(B1808="","",IFERROR(XLOOKUP(B1808,DATA!$B$4:$B$2103,DATA!$C$4:$C$2103,"",0,1),""))</f>
        <v>RODAMIENTO INFERIOR PUERTA DE SERVICIO</v>
      </c>
      <c r="E1808" s="47">
        <f t="array" ref="E1808">IF(B1808="","",IFERROR(XLOOKUP(B1808,DATA!$B$4:$B$2103,DATA!$W$4:$W$2103,"",0,1),""))</f>
        <v>830115250</v>
      </c>
      <c r="F1808" s="47" t="str">
        <f t="array" ref="F1808">IF(B1808="","",IFERROR(XLOOKUP(E1808,PROVEEDORES!$A$2:$A$200,PROVEEDORES!$B$2:$B$200,"NO ENCONTRADO",0,1),""))</f>
        <v>RODAMUNDI SAS</v>
      </c>
      <c r="G1808" s="47" t="str">
        <f t="array" ref="G1808">IF(B1808="","",IFERROR(XLOOKUP(B1808,DATA!$B$4:$B$2103,DATA!$L$4:$L$2103,"",0,1),""))</f>
        <v>UND</v>
      </c>
      <c r="H1808" s="47">
        <f t="array" ref="H1808">IF(B1808="","",IFERROR(XLOOKUP(B1808,DATA!$B$4:$B$2103,DATA!$E$4:$E$2103,0,0,1),0))</f>
        <v>343</v>
      </c>
      <c r="I1808" s="48">
        <f t="array" ref="I1808">IF(B1808="","",IFERROR(XLOOKUP(B1808,DATA!$B$4:$B$2103,DATA!$F$4:$F$2103,0,0,1),0))</f>
        <v>10671.29</v>
      </c>
      <c r="J1808" s="48">
        <f t="shared" si="1"/>
        <v>3660252.47</v>
      </c>
      <c r="K1808" s="47">
        <f t="array" ref="K1808">IF(B1808="","",IFERROR(XLOOKUP(B1808,DATA!$B$4:$B$2103,DATA!$N$4:$N$2103,0,0,1),0))</f>
        <v>9139</v>
      </c>
      <c r="L1808" s="85">
        <f t="shared" si="2"/>
        <v>25.03835616</v>
      </c>
      <c r="M1808" s="47">
        <f t="array" ref="M1808">IF(B1808="","",IFERROR(XLOOKUP(B1808,DATA!$B$4:$B$2103,DATA!$P$4:$P$2103,0,0,1),0))</f>
        <v>0</v>
      </c>
      <c r="N1808" s="47">
        <f t="shared" si="3"/>
        <v>88</v>
      </c>
      <c r="O1808" s="47">
        <f t="shared" si="4"/>
        <v>263</v>
      </c>
      <c r="P1808" s="47">
        <f t="shared" si="5"/>
        <v>14</v>
      </c>
      <c r="Q1808" s="47" t="str">
        <f t="shared" si="6"/>
        <v>PRECAUCION</v>
      </c>
      <c r="R1808" s="47" t="str">
        <f t="shared" si="7"/>
        <v>MONITOREAR 48H</v>
      </c>
      <c r="S1808" s="47">
        <f t="shared" si="8"/>
        <v>0</v>
      </c>
      <c r="T1808" s="48">
        <f t="shared" si="9"/>
        <v>0</v>
      </c>
      <c r="U1808" s="47" t="str">
        <f t="array" ref="U1808">IF(B1808="","",IFERROR(XLOOKUP(B1808,DATA!$B$4:$B$2103,DATA!$M$4:$M$2103,"",0,1),""))</f>
        <v>A</v>
      </c>
      <c r="V1808" s="47" t="str">
        <f t="array" ref="V1808">IF(B1808="","",IFERROR(XLOOKUP(B1808,DATA!$B$4:$B$2103,DATA!$X$4:$X$2103,"",0,1),""))</f>
        <v>SU01D0201</v>
      </c>
      <c r="W1808" s="47" t="str">
        <f t="array" ref="W1808">IF(B1808="","",IFERROR(XLOOKUP(B1808,DATA!$B$4:$B$2103,DATA!$H$4:$H$2103,"",0,1),""))</f>
        <v>CARROCERIA</v>
      </c>
      <c r="X1808" s="47" t="str">
        <f t="shared" si="10"/>
        <v>2-ALTA</v>
      </c>
      <c r="Y1808" s="65" t="str">
        <f t="shared" si="11"/>
        <v/>
      </c>
      <c r="Z1808" s="47" t="str">
        <f t="shared" si="12"/>
        <v/>
      </c>
    </row>
    <row r="1809" ht="15.75" customHeight="1">
      <c r="B1809" s="52">
        <f>IF(DATA!B1809="","",DATA!B1809)</f>
        <v>80200062</v>
      </c>
      <c r="C1809" s="52">
        <f t="array" ref="C1809">IF(B1809="","",IFERROR(XLOOKUP(B1809,DATA!$B$4:$B$2103,DATA!$D$4:$D$2103,"",0,1),""))</f>
        <v>11726887</v>
      </c>
      <c r="D1809" s="52" t="str">
        <f t="array" ref="D1809">IF(B1809="","",IFERROR(XLOOKUP(B1809,DATA!$B$4:$B$2103,DATA!$C$4:$C$2103,"",0,1),""))</f>
        <v>SILENCIADOR DE SONIDO ELECTROVALVULA</v>
      </c>
      <c r="E1809" s="52">
        <f t="array" ref="E1809">IF(B1809="","",IFERROR(XLOOKUP(B1809,DATA!$B$4:$B$2103,DATA!$W$4:$W$2103,"",0,1),""))</f>
        <v>830092963</v>
      </c>
      <c r="F1809" s="52" t="str">
        <f t="array" ref="F1809">IF(B1809="","",IFERROR(XLOOKUP(E1809,PROVEEDORES!$A$2:$A$200,PROVEEDORES!$B$2:$B$200,"NO ENCONTRADO",0,1),""))</f>
        <v>SUPERPOLO S.A.S</v>
      </c>
      <c r="G1809" s="52" t="str">
        <f t="array" ref="G1809">IF(B1809="","",IFERROR(XLOOKUP(B1809,DATA!$B$4:$B$2103,DATA!$L$4:$L$2103,"",0,1),""))</f>
        <v>UND</v>
      </c>
      <c r="H1809" s="52">
        <f t="array" ref="H1809">IF(B1809="","",IFERROR(XLOOKUP(B1809,DATA!$B$4:$B$2103,DATA!$E$4:$E$2103,0,0,1),0))</f>
        <v>3</v>
      </c>
      <c r="I1809" s="53">
        <f t="array" ref="I1809">IF(B1809="","",IFERROR(XLOOKUP(B1809,DATA!$B$4:$B$2103,DATA!$F$4:$F$2103,0,0,1),0))</f>
        <v>7815</v>
      </c>
      <c r="J1809" s="53">
        <f t="shared" si="1"/>
        <v>23445</v>
      </c>
      <c r="K1809" s="52">
        <f t="array" ref="K1809">IF(B1809="","",IFERROR(XLOOKUP(B1809,DATA!$B$4:$B$2103,DATA!$N$4:$N$2103,0,0,1),0))</f>
        <v>17</v>
      </c>
      <c r="L1809" s="86">
        <f t="shared" si="2"/>
        <v>0.04657534247</v>
      </c>
      <c r="M1809" s="52">
        <f t="array" ref="M1809">IF(B1809="","",IFERROR(XLOOKUP(B1809,DATA!$B$4:$B$2103,DATA!$P$4:$P$2103,0,0,1),0))</f>
        <v>0</v>
      </c>
      <c r="N1809" s="52">
        <f t="shared" si="3"/>
        <v>0</v>
      </c>
      <c r="O1809" s="52">
        <f t="shared" si="4"/>
        <v>0</v>
      </c>
      <c r="P1809" s="52">
        <f t="shared" si="5"/>
        <v>64</v>
      </c>
      <c r="Q1809" s="52" t="str">
        <f t="shared" si="6"/>
        <v>OPTIMO</v>
      </c>
      <c r="R1809" s="52" t="str">
        <f t="shared" si="7"/>
        <v>NIVEL OPTIMO</v>
      </c>
      <c r="S1809" s="52">
        <f t="shared" si="8"/>
        <v>0</v>
      </c>
      <c r="T1809" s="53">
        <f t="shared" si="9"/>
        <v>0</v>
      </c>
      <c r="U1809" s="52" t="str">
        <f t="array" ref="U1809">IF(B1809="","",IFERROR(XLOOKUP(B1809,DATA!$B$4:$B$2103,DATA!$M$4:$M$2103,"",0,1),""))</f>
        <v>A</v>
      </c>
      <c r="V1809" s="52" t="str">
        <f t="array" ref="V1809">IF(B1809="","",IFERROR(XLOOKUP(B1809,DATA!$B$4:$B$2103,DATA!$X$4:$X$2103,"",0,1),""))</f>
        <v>SU01B0108</v>
      </c>
      <c r="W1809" s="52" t="str">
        <f t="array" ref="W1809">IF(B1809="","",IFERROR(XLOOKUP(B1809,DATA!$B$4:$B$2103,DATA!$H$4:$H$2103,"",0,1),""))</f>
        <v>CARROCERIA</v>
      </c>
      <c r="X1809" s="52" t="str">
        <f t="shared" si="10"/>
        <v>2-ALTA</v>
      </c>
      <c r="Y1809" s="87" t="str">
        <f t="shared" si="11"/>
        <v/>
      </c>
      <c r="Z1809" s="52" t="str">
        <f t="shared" si="12"/>
        <v/>
      </c>
    </row>
    <row r="1810" ht="15.75" customHeight="1">
      <c r="B1810" s="47">
        <f>IF(DATA!B1810="","",DATA!B1810)</f>
        <v>80200063</v>
      </c>
      <c r="C1810" s="47" t="str">
        <f t="array" ref="C1810">IF(B1810="","",IFERROR(XLOOKUP(B1810,DATA!$B$4:$B$2103,DATA!$D$4:$D$2103,"",0,1),""))</f>
        <v>SIE010</v>
      </c>
      <c r="D1810" s="47" t="str">
        <f t="array" ref="D1810">IF(B1810="","",IFERROR(XLOOKUP(B1810,DATA!$B$4:$B$2103,DATA!$C$4:$C$2103,"",0,1),""))</f>
        <v>TORNILLO PRISIONERO BRISTOL S CAB M6X6</v>
      </c>
      <c r="E1810" s="47">
        <f t="array" ref="E1810">IF(B1810="","",IFERROR(XLOOKUP(B1810,DATA!$B$4:$B$2103,DATA!$W$4:$W$2103,"",0,1),""))</f>
        <v>826003816</v>
      </c>
      <c r="F1810" s="47" t="str">
        <f t="array" ref="F1810">IF(B1810="","",IFERROR(XLOOKUP(E1810,PROVEEDORES!$A$2:$A$200,PROVEEDORES!$B$2:$B$200,"NO ENCONTRADO",0,1),""))</f>
        <v>TORNIPLUS LIMITADA</v>
      </c>
      <c r="G1810" s="47" t="str">
        <f t="array" ref="G1810">IF(B1810="","",IFERROR(XLOOKUP(B1810,DATA!$B$4:$B$2103,DATA!$L$4:$L$2103,"",0,1),""))</f>
        <v>UND</v>
      </c>
      <c r="H1810" s="47">
        <f t="array" ref="H1810">IF(B1810="","",IFERROR(XLOOKUP(B1810,DATA!$B$4:$B$2103,DATA!$E$4:$E$2103,0,0,1),0))</f>
        <v>724</v>
      </c>
      <c r="I1810" s="48">
        <f t="array" ref="I1810">IF(B1810="","",IFERROR(XLOOKUP(B1810,DATA!$B$4:$B$2103,DATA!$F$4:$F$2103,0,0,1),0))</f>
        <v>104.72</v>
      </c>
      <c r="J1810" s="48">
        <f t="shared" si="1"/>
        <v>75817.28</v>
      </c>
      <c r="K1810" s="47">
        <f t="array" ref="K1810">IF(B1810="","",IFERROR(XLOOKUP(B1810,DATA!$B$4:$B$2103,DATA!$N$4:$N$2103,0,0,1),0))</f>
        <v>12220</v>
      </c>
      <c r="L1810" s="85">
        <f t="shared" si="2"/>
        <v>33.47945205</v>
      </c>
      <c r="M1810" s="47">
        <f t="array" ref="M1810">IF(B1810="","",IFERROR(XLOOKUP(B1810,DATA!$B$4:$B$2103,DATA!$P$4:$P$2103,0,0,1),0))</f>
        <v>0</v>
      </c>
      <c r="N1810" s="47">
        <f t="shared" si="3"/>
        <v>117</v>
      </c>
      <c r="O1810" s="47">
        <f t="shared" si="4"/>
        <v>351</v>
      </c>
      <c r="P1810" s="47">
        <f t="shared" si="5"/>
        <v>22</v>
      </c>
      <c r="Q1810" s="47" t="str">
        <f t="shared" si="6"/>
        <v>OPTIMO</v>
      </c>
      <c r="R1810" s="47" t="str">
        <f t="shared" si="7"/>
        <v>NIVEL OPTIMO</v>
      </c>
      <c r="S1810" s="47">
        <f t="shared" si="8"/>
        <v>0</v>
      </c>
      <c r="T1810" s="48">
        <f t="shared" si="9"/>
        <v>0</v>
      </c>
      <c r="U1810" s="47" t="str">
        <f t="array" ref="U1810">IF(B1810="","",IFERROR(XLOOKUP(B1810,DATA!$B$4:$B$2103,DATA!$M$4:$M$2103,"",0,1),""))</f>
        <v>A</v>
      </c>
      <c r="V1810" s="47" t="str">
        <f t="array" ref="V1810">IF(B1810="","",IFERROR(XLOOKUP(B1810,DATA!$B$4:$B$2103,DATA!$X$4:$X$2103,"",0,1),""))</f>
        <v>SU01D0202</v>
      </c>
      <c r="W1810" s="47" t="str">
        <f t="array" ref="W1810">IF(B1810="","",IFERROR(XLOOKUP(B1810,DATA!$B$4:$B$2103,DATA!$H$4:$H$2103,"",0,1),""))</f>
        <v>CARROCERIA</v>
      </c>
      <c r="X1810" s="47" t="str">
        <f t="shared" si="10"/>
        <v>2-ALTA</v>
      </c>
      <c r="Y1810" s="65" t="str">
        <f t="shared" si="11"/>
        <v/>
      </c>
      <c r="Z1810" s="47" t="str">
        <f t="shared" si="12"/>
        <v/>
      </c>
    </row>
    <row r="1811" ht="15.75" customHeight="1">
      <c r="B1811" s="52">
        <f>IF(DATA!B1811="","",DATA!B1811)</f>
        <v>80200064</v>
      </c>
      <c r="C1811" s="52">
        <f t="array" ref="C1811">IF(B1811="","",IFERROR(XLOOKUP(B1811,DATA!$B$4:$B$2103,DATA!$D$4:$D$2103,"",0,1),""))</f>
        <v>10759402</v>
      </c>
      <c r="D1811" s="52" t="str">
        <f t="array" ref="D1811">IF(B1811="","",IFERROR(XLOOKUP(B1811,DATA!$B$4:$B$2103,DATA!$C$4:$C$2103,"",0,1),""))</f>
        <v>LEVA ACCIONAMIENTO ÁRBOL PUERTA</v>
      </c>
      <c r="E1811" s="52">
        <f t="array" ref="E1811">IF(B1811="","",IFERROR(XLOOKUP(B1811,DATA!$B$4:$B$2103,DATA!$W$4:$W$2103,"",0,1),""))</f>
        <v>830092963</v>
      </c>
      <c r="F1811" s="52" t="str">
        <f t="array" ref="F1811">IF(B1811="","",IFERROR(XLOOKUP(E1811,PROVEEDORES!$A$2:$A$200,PROVEEDORES!$B$2:$B$200,"NO ENCONTRADO",0,1),""))</f>
        <v>SUPERPOLO S.A.S</v>
      </c>
      <c r="G1811" s="52" t="str">
        <f t="array" ref="G1811">IF(B1811="","",IFERROR(XLOOKUP(B1811,DATA!$B$4:$B$2103,DATA!$L$4:$L$2103,"",0,1),""))</f>
        <v>UND</v>
      </c>
      <c r="H1811" s="52">
        <f t="array" ref="H1811">IF(B1811="","",IFERROR(XLOOKUP(B1811,DATA!$B$4:$B$2103,DATA!$E$4:$E$2103,0,0,1),0))</f>
        <v>9</v>
      </c>
      <c r="I1811" s="53">
        <f t="array" ref="I1811">IF(B1811="","",IFERROR(XLOOKUP(B1811,DATA!$B$4:$B$2103,DATA!$F$4:$F$2103,0,0,1),0))</f>
        <v>30840</v>
      </c>
      <c r="J1811" s="53">
        <f t="shared" si="1"/>
        <v>277560</v>
      </c>
      <c r="K1811" s="52">
        <f t="array" ref="K1811">IF(B1811="","",IFERROR(XLOOKUP(B1811,DATA!$B$4:$B$2103,DATA!$N$4:$N$2103,0,0,1),0))</f>
        <v>1</v>
      </c>
      <c r="L1811" s="86">
        <f t="shared" si="2"/>
        <v>0.002739726027</v>
      </c>
      <c r="M1811" s="52">
        <f t="array" ref="M1811">IF(B1811="","",IFERROR(XLOOKUP(B1811,DATA!$B$4:$B$2103,DATA!$P$4:$P$2103,0,0,1),0))</f>
        <v>0</v>
      </c>
      <c r="N1811" s="52">
        <f t="shared" si="3"/>
        <v>0</v>
      </c>
      <c r="O1811" s="52">
        <f t="shared" si="4"/>
        <v>0</v>
      </c>
      <c r="P1811" s="52">
        <f t="shared" si="5"/>
        <v>3285</v>
      </c>
      <c r="Q1811" s="52" t="str">
        <f t="shared" si="6"/>
        <v>EXCESO</v>
      </c>
      <c r="R1811" s="52" t="str">
        <f t="shared" si="7"/>
        <v>EVALUAR REDUCCION</v>
      </c>
      <c r="S1811" s="52">
        <f t="shared" si="8"/>
        <v>0</v>
      </c>
      <c r="T1811" s="53">
        <f t="shared" si="9"/>
        <v>0</v>
      </c>
      <c r="U1811" s="52" t="str">
        <f t="array" ref="U1811">IF(B1811="","",IFERROR(XLOOKUP(B1811,DATA!$B$4:$B$2103,DATA!$M$4:$M$2103,"",0,1),""))</f>
        <v>C</v>
      </c>
      <c r="V1811" s="52" t="str">
        <f t="array" ref="V1811">IF(B1811="","",IFERROR(XLOOKUP(B1811,DATA!$B$4:$B$2103,DATA!$X$4:$X$2103,"",0,1),""))</f>
        <v>SU01B0107</v>
      </c>
      <c r="W1811" s="52" t="str">
        <f t="array" ref="W1811">IF(B1811="","",IFERROR(XLOOKUP(B1811,DATA!$B$4:$B$2103,DATA!$H$4:$H$2103,"",0,1),""))</f>
        <v>CARROCERIA</v>
      </c>
      <c r="X1811" s="52" t="str">
        <f t="shared" si="10"/>
        <v>4-BAJA</v>
      </c>
      <c r="Y1811" s="87" t="str">
        <f t="shared" si="11"/>
        <v/>
      </c>
      <c r="Z1811" s="52" t="str">
        <f t="shared" si="12"/>
        <v/>
      </c>
    </row>
    <row r="1812" ht="15.75" customHeight="1">
      <c r="B1812" s="47">
        <f>IF(DATA!B1812="","",DATA!B1812)</f>
        <v>80200065</v>
      </c>
      <c r="C1812" s="47">
        <f t="array" ref="C1812">IF(B1812="","",IFERROR(XLOOKUP(B1812,DATA!$B$4:$B$2103,DATA!$D$4:$D$2103,"",0,1),""))</f>
        <v>7000100016</v>
      </c>
      <c r="D1812" s="47" t="str">
        <f t="array" ref="D1812">IF(B1812="","",IFERROR(XLOOKUP(B1812,DATA!$B$4:$B$2103,DATA!$C$4:$C$2103,"",0,1),""))</f>
        <v>UNION PLASTICA 6MM</v>
      </c>
      <c r="E1812" s="47">
        <f t="array" ref="E1812">IF(B1812="","",IFERROR(XLOOKUP(B1812,DATA!$B$4:$B$2103,DATA!$W$4:$W$2103,"",0,1),""))</f>
        <v>900603232</v>
      </c>
      <c r="F1812" s="47" t="str">
        <f t="array" ref="F1812">IF(B1812="","",IFERROR(XLOOKUP(E1812,PROVEEDORES!$A$2:$A$200,PROVEEDORES!$B$2:$B$200,"NO ENCONTRADO",0,1),""))</f>
        <v>COMERCIALIZADORA DE AUTOPARTES E INDUSTRIAL UNIVERSAL SAS</v>
      </c>
      <c r="G1812" s="47" t="str">
        <f t="array" ref="G1812">IF(B1812="","",IFERROR(XLOOKUP(B1812,DATA!$B$4:$B$2103,DATA!$L$4:$L$2103,"",0,1),""))</f>
        <v>UND</v>
      </c>
      <c r="H1812" s="47">
        <f t="array" ref="H1812">IF(B1812="","",IFERROR(XLOOKUP(B1812,DATA!$B$4:$B$2103,DATA!$E$4:$E$2103,0,0,1),0))</f>
        <v>55</v>
      </c>
      <c r="I1812" s="48">
        <f t="array" ref="I1812">IF(B1812="","",IFERROR(XLOOKUP(B1812,DATA!$B$4:$B$2103,DATA!$F$4:$F$2103,0,0,1),0))</f>
        <v>15113</v>
      </c>
      <c r="J1812" s="48">
        <f t="shared" si="1"/>
        <v>831215</v>
      </c>
      <c r="K1812" s="47">
        <f t="array" ref="K1812">IF(B1812="","",IFERROR(XLOOKUP(B1812,DATA!$B$4:$B$2103,DATA!$N$4:$N$2103,0,0,1),0))</f>
        <v>803</v>
      </c>
      <c r="L1812" s="85">
        <f t="shared" si="2"/>
        <v>2.2</v>
      </c>
      <c r="M1812" s="47">
        <f t="array" ref="M1812">IF(B1812="","",IFERROR(XLOOKUP(B1812,DATA!$B$4:$B$2103,DATA!$P$4:$P$2103,0,0,1),0))</f>
        <v>0</v>
      </c>
      <c r="N1812" s="47">
        <f t="shared" si="3"/>
        <v>8</v>
      </c>
      <c r="O1812" s="47">
        <f t="shared" si="4"/>
        <v>23</v>
      </c>
      <c r="P1812" s="47">
        <f t="shared" si="5"/>
        <v>25</v>
      </c>
      <c r="Q1812" s="47" t="str">
        <f t="shared" si="6"/>
        <v>OPTIMO</v>
      </c>
      <c r="R1812" s="47" t="str">
        <f t="shared" si="7"/>
        <v>NIVEL OPTIMO</v>
      </c>
      <c r="S1812" s="47">
        <f t="shared" si="8"/>
        <v>0</v>
      </c>
      <c r="T1812" s="48">
        <f t="shared" si="9"/>
        <v>0</v>
      </c>
      <c r="U1812" s="47" t="str">
        <f t="array" ref="U1812">IF(B1812="","",IFERROR(XLOOKUP(B1812,DATA!$B$4:$B$2103,DATA!$M$4:$M$2103,"",0,1),""))</f>
        <v>A</v>
      </c>
      <c r="V1812" s="47" t="str">
        <f t="array" ref="V1812">IF(B1812="","",IFERROR(XLOOKUP(B1812,DATA!$B$4:$B$2103,DATA!$X$4:$X$2103,"",0,1),""))</f>
        <v>SU01E0202</v>
      </c>
      <c r="W1812" s="47" t="str">
        <f t="array" ref="W1812">IF(B1812="","",IFERROR(XLOOKUP(B1812,DATA!$B$4:$B$2103,DATA!$H$4:$H$2103,"",0,1),""))</f>
        <v>CARROCERIA</v>
      </c>
      <c r="X1812" s="47" t="str">
        <f t="shared" si="10"/>
        <v>2-ALTA</v>
      </c>
      <c r="Y1812" s="65" t="str">
        <f t="shared" si="11"/>
        <v/>
      </c>
      <c r="Z1812" s="47" t="str">
        <f t="shared" si="12"/>
        <v/>
      </c>
    </row>
    <row r="1813" ht="15.75" customHeight="1">
      <c r="B1813" s="52">
        <f>IF(DATA!B1813="","",DATA!B1813)</f>
        <v>80200066</v>
      </c>
      <c r="C1813" s="52">
        <f t="array" ref="C1813">IF(B1813="","",IFERROR(XLOOKUP(B1813,DATA!$B$4:$B$2103,DATA!$D$4:$D$2103,"",0,1),""))</f>
        <v>11726883</v>
      </c>
      <c r="D1813" s="52" t="str">
        <f t="array" ref="D1813">IF(B1813="","",IFERROR(XLOOKUP(B1813,DATA!$B$4:$B$2103,DATA!$C$4:$C$2103,"",0,1),""))</f>
        <v>BOTON PERILLA VALVULA DESPRESURIZACION</v>
      </c>
      <c r="E1813" s="52">
        <f t="array" ref="E1813">IF(B1813="","",IFERROR(XLOOKUP(B1813,DATA!$B$4:$B$2103,DATA!$W$4:$W$2103,"",0,1),""))</f>
        <v>900603232</v>
      </c>
      <c r="F1813" s="52" t="str">
        <f t="array" ref="F1813">IF(B1813="","",IFERROR(XLOOKUP(E1813,PROVEEDORES!$A$2:$A$200,PROVEEDORES!$B$2:$B$200,"NO ENCONTRADO",0,1),""))</f>
        <v>COMERCIALIZADORA DE AUTOPARTES E INDUSTRIAL UNIVERSAL SAS</v>
      </c>
      <c r="G1813" s="52" t="str">
        <f t="array" ref="G1813">IF(B1813="","",IFERROR(XLOOKUP(B1813,DATA!$B$4:$B$2103,DATA!$L$4:$L$2103,"",0,1),""))</f>
        <v>UND</v>
      </c>
      <c r="H1813" s="52">
        <f t="array" ref="H1813">IF(B1813="","",IFERROR(XLOOKUP(B1813,DATA!$B$4:$B$2103,DATA!$E$4:$E$2103,0,0,1),0))</f>
        <v>62</v>
      </c>
      <c r="I1813" s="53">
        <f t="array" ref="I1813">IF(B1813="","",IFERROR(XLOOKUP(B1813,DATA!$B$4:$B$2103,DATA!$F$4:$F$2103,0,0,1),0))</f>
        <v>3022.6</v>
      </c>
      <c r="J1813" s="53">
        <f t="shared" si="1"/>
        <v>187401.2</v>
      </c>
      <c r="K1813" s="52">
        <f t="array" ref="K1813">IF(B1813="","",IFERROR(XLOOKUP(B1813,DATA!$B$4:$B$2103,DATA!$N$4:$N$2103,0,0,1),0))</f>
        <v>1016</v>
      </c>
      <c r="L1813" s="86">
        <f t="shared" si="2"/>
        <v>2.783561644</v>
      </c>
      <c r="M1813" s="52">
        <f t="array" ref="M1813">IF(B1813="","",IFERROR(XLOOKUP(B1813,DATA!$B$4:$B$2103,DATA!$P$4:$P$2103,0,0,1),0))</f>
        <v>0</v>
      </c>
      <c r="N1813" s="52">
        <f t="shared" si="3"/>
        <v>10</v>
      </c>
      <c r="O1813" s="52">
        <f t="shared" si="4"/>
        <v>29</v>
      </c>
      <c r="P1813" s="52">
        <f t="shared" si="5"/>
        <v>22</v>
      </c>
      <c r="Q1813" s="52" t="str">
        <f t="shared" si="6"/>
        <v>OPTIMO</v>
      </c>
      <c r="R1813" s="52" t="str">
        <f t="shared" si="7"/>
        <v>NIVEL OPTIMO</v>
      </c>
      <c r="S1813" s="52">
        <f t="shared" si="8"/>
        <v>0</v>
      </c>
      <c r="T1813" s="53">
        <f t="shared" si="9"/>
        <v>0</v>
      </c>
      <c r="U1813" s="52" t="str">
        <f t="array" ref="U1813">IF(B1813="","",IFERROR(XLOOKUP(B1813,DATA!$B$4:$B$2103,DATA!$M$4:$M$2103,"",0,1),""))</f>
        <v>A</v>
      </c>
      <c r="V1813" s="52" t="str">
        <f t="array" ref="V1813">IF(B1813="","",IFERROR(XLOOKUP(B1813,DATA!$B$4:$B$2103,DATA!$X$4:$X$2103,"",0,1),""))</f>
        <v>SU01D0303</v>
      </c>
      <c r="W1813" s="52" t="str">
        <f t="array" ref="W1813">IF(B1813="","",IFERROR(XLOOKUP(B1813,DATA!$B$4:$B$2103,DATA!$H$4:$H$2103,"",0,1),""))</f>
        <v>CARROCERIA</v>
      </c>
      <c r="X1813" s="52" t="str">
        <f t="shared" si="10"/>
        <v>2-ALTA</v>
      </c>
      <c r="Y1813" s="87" t="str">
        <f t="shared" si="11"/>
        <v/>
      </c>
      <c r="Z1813" s="52" t="str">
        <f t="shared" si="12"/>
        <v/>
      </c>
    </row>
    <row r="1814" ht="15.75" customHeight="1">
      <c r="B1814" s="47">
        <f>IF(DATA!B1814="","",DATA!B1814)</f>
        <v>80200067</v>
      </c>
      <c r="C1814" s="47">
        <f t="array" ref="C1814">IF(B1814="","",IFERROR(XLOOKUP(B1814,DATA!$B$4:$B$2103,DATA!$D$4:$D$2103,"",0,1),""))</f>
        <v>10901866</v>
      </c>
      <c r="D1814" s="47" t="str">
        <f t="array" ref="D1814">IF(B1814="","",IFERROR(XLOOKUP(B1814,DATA!$B$4:$B$2103,DATA!$C$4:$C$2103,"",0,1),""))</f>
        <v>CONECTOR 15 VIAS MODULO THOREB</v>
      </c>
      <c r="E1814" s="47">
        <f t="array" ref="E1814">IF(B1814="","",IFERROR(XLOOKUP(B1814,DATA!$B$4:$B$2103,DATA!$W$4:$W$2103,"",0,1),""))</f>
        <v>830092963</v>
      </c>
      <c r="F1814" s="47" t="str">
        <f t="array" ref="F1814">IF(B1814="","",IFERROR(XLOOKUP(E1814,PROVEEDORES!$A$2:$A$200,PROVEEDORES!$B$2:$B$200,"NO ENCONTRADO",0,1),""))</f>
        <v>SUPERPOLO S.A.S</v>
      </c>
      <c r="G1814" s="47" t="str">
        <f t="array" ref="G1814">IF(B1814="","",IFERROR(XLOOKUP(B1814,DATA!$B$4:$B$2103,DATA!$L$4:$L$2103,"",0,1),""))</f>
        <v>UND</v>
      </c>
      <c r="H1814" s="47">
        <f t="array" ref="H1814">IF(B1814="","",IFERROR(XLOOKUP(B1814,DATA!$B$4:$B$2103,DATA!$E$4:$E$2103,0,0,1),0))</f>
        <v>4</v>
      </c>
      <c r="I1814" s="48">
        <f t="array" ref="I1814">IF(B1814="","",IFERROR(XLOOKUP(B1814,DATA!$B$4:$B$2103,DATA!$F$4:$F$2103,0,0,1),0))</f>
        <v>7883.75</v>
      </c>
      <c r="J1814" s="48">
        <f t="shared" si="1"/>
        <v>31535</v>
      </c>
      <c r="K1814" s="47">
        <f t="array" ref="K1814">IF(B1814="","",IFERROR(XLOOKUP(B1814,DATA!$B$4:$B$2103,DATA!$N$4:$N$2103,0,0,1),0))</f>
        <v>3</v>
      </c>
      <c r="L1814" s="85">
        <f t="shared" si="2"/>
        <v>0.008219178082</v>
      </c>
      <c r="M1814" s="47">
        <f t="array" ref="M1814">IF(B1814="","",IFERROR(XLOOKUP(B1814,DATA!$B$4:$B$2103,DATA!$P$4:$P$2103,0,0,1),0))</f>
        <v>0</v>
      </c>
      <c r="N1814" s="47">
        <f t="shared" si="3"/>
        <v>0</v>
      </c>
      <c r="O1814" s="47">
        <f t="shared" si="4"/>
        <v>0</v>
      </c>
      <c r="P1814" s="47">
        <f t="shared" si="5"/>
        <v>487</v>
      </c>
      <c r="Q1814" s="47" t="str">
        <f t="shared" si="6"/>
        <v>EXCESO</v>
      </c>
      <c r="R1814" s="47" t="str">
        <f t="shared" si="7"/>
        <v>EVALUAR REDUCCION</v>
      </c>
      <c r="S1814" s="47">
        <f t="shared" si="8"/>
        <v>0</v>
      </c>
      <c r="T1814" s="48">
        <f t="shared" si="9"/>
        <v>0</v>
      </c>
      <c r="U1814" s="47" t="str">
        <f t="array" ref="U1814">IF(B1814="","",IFERROR(XLOOKUP(B1814,DATA!$B$4:$B$2103,DATA!$M$4:$M$2103,"",0,1),""))</f>
        <v>B</v>
      </c>
      <c r="V1814" s="47" t="str">
        <f t="array" ref="V1814">IF(B1814="","",IFERROR(XLOOKUP(B1814,DATA!$B$4:$B$2103,DATA!$X$4:$X$2103,"",0,1),""))</f>
        <v>SU01B0108</v>
      </c>
      <c r="W1814" s="47" t="str">
        <f t="array" ref="W1814">IF(B1814="","",IFERROR(XLOOKUP(B1814,DATA!$B$4:$B$2103,DATA!$H$4:$H$2103,"",0,1),""))</f>
        <v>CARROCERIA</v>
      </c>
      <c r="X1814" s="47" t="str">
        <f t="shared" si="10"/>
        <v>3-MEDIA</v>
      </c>
      <c r="Y1814" s="65" t="str">
        <f t="shared" si="11"/>
        <v/>
      </c>
      <c r="Z1814" s="47" t="str">
        <f t="shared" si="12"/>
        <v/>
      </c>
    </row>
    <row r="1815" ht="15.75" customHeight="1">
      <c r="B1815" s="52">
        <f>IF(DATA!B1815="","",DATA!B1815)</f>
        <v>80200068</v>
      </c>
      <c r="C1815" s="52" t="str">
        <f t="array" ref="C1815">IF(B1815="","",IFERROR(XLOOKUP(B1815,DATA!$B$4:$B$2103,DATA!$D$4:$D$2103,"",0,1),""))</f>
        <v>RMS001</v>
      </c>
      <c r="D1815" s="52" t="str">
        <f t="array" ref="D1815">IF(B1815="","",IFERROR(XLOOKUP(B1815,DATA!$B$4:$B$2103,DATA!$C$4:$C$2103,"",0,1),""))</f>
        <v>PROTECTOR PET PARA MULTIPLEX</v>
      </c>
      <c r="E1815" s="52">
        <f t="array" ref="E1815">IF(B1815="","",IFERROR(XLOOKUP(B1815,DATA!$B$4:$B$2103,DATA!$W$4:$W$2103,"",0,1),""))</f>
        <v>901028951</v>
      </c>
      <c r="F1815" s="52" t="str">
        <f t="array" ref="F1815">IF(B1815="","",IFERROR(XLOOKUP(E1815,PROVEEDORES!$A$2:$A$200,PROVEEDORES!$B$2:$B$200,"NO ENCONTRADO",0,1),""))</f>
        <v>REPUESTOS MANTENIMIENTO SERVICIOS SAS</v>
      </c>
      <c r="G1815" s="52" t="str">
        <f t="array" ref="G1815">IF(B1815="","",IFERROR(XLOOKUP(B1815,DATA!$B$4:$B$2103,DATA!$L$4:$L$2103,"",0,1),""))</f>
        <v>UND</v>
      </c>
      <c r="H1815" s="52">
        <f t="array" ref="H1815">IF(B1815="","",IFERROR(XLOOKUP(B1815,DATA!$B$4:$B$2103,DATA!$E$4:$E$2103,0,0,1),0))</f>
        <v>9</v>
      </c>
      <c r="I1815" s="53">
        <f t="array" ref="I1815">IF(B1815="","",IFERROR(XLOOKUP(B1815,DATA!$B$4:$B$2103,DATA!$F$4:$F$2103,0,0,1),0))</f>
        <v>26180</v>
      </c>
      <c r="J1815" s="53">
        <f t="shared" si="1"/>
        <v>235620</v>
      </c>
      <c r="K1815" s="52">
        <f t="array" ref="K1815">IF(B1815="","",IFERROR(XLOOKUP(B1815,DATA!$B$4:$B$2103,DATA!$N$4:$N$2103,0,0,1),0))</f>
        <v>1516</v>
      </c>
      <c r="L1815" s="86">
        <f t="shared" si="2"/>
        <v>4.153424658</v>
      </c>
      <c r="M1815" s="52">
        <f t="array" ref="M1815">IF(B1815="","",IFERROR(XLOOKUP(B1815,DATA!$B$4:$B$2103,DATA!$P$4:$P$2103,0,0,1),0))</f>
        <v>0</v>
      </c>
      <c r="N1815" s="52">
        <f t="shared" si="3"/>
        <v>15</v>
      </c>
      <c r="O1815" s="52">
        <f t="shared" si="4"/>
        <v>44</v>
      </c>
      <c r="P1815" s="52">
        <f t="shared" si="5"/>
        <v>2</v>
      </c>
      <c r="Q1815" s="52" t="str">
        <f t="shared" si="6"/>
        <v>REORDEN INMEDIATO</v>
      </c>
      <c r="R1815" s="52" t="str">
        <f t="shared" si="7"/>
        <v>GENERAR OC EN 24H</v>
      </c>
      <c r="S1815" s="52">
        <f t="shared" si="8"/>
        <v>35</v>
      </c>
      <c r="T1815" s="53">
        <f t="shared" si="9"/>
        <v>916300</v>
      </c>
      <c r="U1815" s="52" t="str">
        <f t="array" ref="U1815">IF(B1815="","",IFERROR(XLOOKUP(B1815,DATA!$B$4:$B$2103,DATA!$M$4:$M$2103,"",0,1),""))</f>
        <v>A</v>
      </c>
      <c r="V1815" s="52" t="str">
        <f t="array" ref="V1815">IF(B1815="","",IFERROR(XLOOKUP(B1815,DATA!$B$4:$B$2103,DATA!$X$4:$X$2103,"",0,1),""))</f>
        <v>SU01D0104</v>
      </c>
      <c r="W1815" s="52" t="str">
        <f t="array" ref="W1815">IF(B1815="","",IFERROR(XLOOKUP(B1815,DATA!$B$4:$B$2103,DATA!$H$4:$H$2103,"",0,1),""))</f>
        <v>CARROCERIA</v>
      </c>
      <c r="X1815" s="52" t="str">
        <f t="shared" si="10"/>
        <v>2-ALTA</v>
      </c>
      <c r="Y1815" s="87" t="str">
        <f t="shared" si="11"/>
        <v/>
      </c>
      <c r="Z1815" s="52" t="str">
        <f t="shared" si="12"/>
        <v/>
      </c>
    </row>
    <row r="1816" ht="15.75" customHeight="1">
      <c r="B1816" s="47">
        <f>IF(DATA!B1816="","",DATA!B1816)</f>
        <v>80200069</v>
      </c>
      <c r="C1816" s="47" t="str">
        <f t="array" ref="C1816">IF(B1816="","",IFERROR(XLOOKUP(B1816,DATA!$B$4:$B$2103,DATA!$D$4:$D$2103,"",0,1),""))</f>
        <v>PROSOMU020</v>
      </c>
      <c r="D1816" s="47" t="str">
        <f t="array" ref="D1816">IF(B1816="","",IFERROR(XLOOKUP(B1816,DATA!$B$4:$B$2103,DATA!$C$4:$C$2103,"",0,1),""))</f>
        <v>BUJE HORQUILLA BOOSTER</v>
      </c>
      <c r="E1816" s="47">
        <f t="array" ref="E1816">IF(B1816="","",IFERROR(XLOOKUP(B1816,DATA!$B$4:$B$2103,DATA!$W$4:$W$2103,"",0,1),""))</f>
        <v>900749145</v>
      </c>
      <c r="F1816" s="47" t="str">
        <f t="array" ref="F1816">IF(B1816="","",IFERROR(XLOOKUP(E1816,PROVEEDORES!$A$2:$A$200,PROVEEDORES!$B$2:$B$200,"NO ENCONTRADO",0,1),""))</f>
        <v>MULTIPLES MECANIZADOS DE COLOMBIA S A S</v>
      </c>
      <c r="G1816" s="47" t="str">
        <f t="array" ref="G1816">IF(B1816="","",IFERROR(XLOOKUP(B1816,DATA!$B$4:$B$2103,DATA!$L$4:$L$2103,"",0,1),""))</f>
        <v>UND</v>
      </c>
      <c r="H1816" s="47">
        <f t="array" ref="H1816">IF(B1816="","",IFERROR(XLOOKUP(B1816,DATA!$B$4:$B$2103,DATA!$E$4:$E$2103,0,0,1),0))</f>
        <v>34</v>
      </c>
      <c r="I1816" s="48">
        <f t="array" ref="I1816">IF(B1816="","",IFERROR(XLOOKUP(B1816,DATA!$B$4:$B$2103,DATA!$F$4:$F$2103,0,0,1),0))</f>
        <v>10650.5</v>
      </c>
      <c r="J1816" s="48">
        <f t="shared" si="1"/>
        <v>362117</v>
      </c>
      <c r="K1816" s="47">
        <f t="array" ref="K1816">IF(B1816="","",IFERROR(XLOOKUP(B1816,DATA!$B$4:$B$2103,DATA!$N$4:$N$2103,0,0,1),0))</f>
        <v>66</v>
      </c>
      <c r="L1816" s="85">
        <f t="shared" si="2"/>
        <v>0.1808219178</v>
      </c>
      <c r="M1816" s="47">
        <f t="array" ref="M1816">IF(B1816="","",IFERROR(XLOOKUP(B1816,DATA!$B$4:$B$2103,DATA!$P$4:$P$2103,0,0,1),0))</f>
        <v>0</v>
      </c>
      <c r="N1816" s="47">
        <f t="shared" si="3"/>
        <v>1</v>
      </c>
      <c r="O1816" s="47">
        <f t="shared" si="4"/>
        <v>2</v>
      </c>
      <c r="P1816" s="47">
        <f t="shared" si="5"/>
        <v>188</v>
      </c>
      <c r="Q1816" s="47" t="str">
        <f t="shared" si="6"/>
        <v>EXCESO</v>
      </c>
      <c r="R1816" s="47" t="str">
        <f t="shared" si="7"/>
        <v>EVALUAR REDUCCION</v>
      </c>
      <c r="S1816" s="47">
        <f t="shared" si="8"/>
        <v>0</v>
      </c>
      <c r="T1816" s="48">
        <f t="shared" si="9"/>
        <v>0</v>
      </c>
      <c r="U1816" s="47" t="str">
        <f t="array" ref="U1816">IF(B1816="","",IFERROR(XLOOKUP(B1816,DATA!$B$4:$B$2103,DATA!$M$4:$M$2103,"",0,1),""))</f>
        <v>B</v>
      </c>
      <c r="V1816" s="47" t="str">
        <f t="array" ref="V1816">IF(B1816="","",IFERROR(XLOOKUP(B1816,DATA!$B$4:$B$2103,DATA!$X$4:$X$2103,"",0,1),""))</f>
        <v>SU01E0202</v>
      </c>
      <c r="W1816" s="47" t="str">
        <f t="array" ref="W1816">IF(B1816="","",IFERROR(XLOOKUP(B1816,DATA!$B$4:$B$2103,DATA!$H$4:$H$2103,"",0,1),""))</f>
        <v>CARROCERIA</v>
      </c>
      <c r="X1816" s="47" t="str">
        <f t="shared" si="10"/>
        <v>3-MEDIA</v>
      </c>
      <c r="Y1816" s="65" t="str">
        <f t="shared" si="11"/>
        <v/>
      </c>
      <c r="Z1816" s="47" t="str">
        <f t="shared" si="12"/>
        <v/>
      </c>
    </row>
    <row r="1817" ht="15.75" customHeight="1">
      <c r="B1817" s="52">
        <f>IF(DATA!B1817="","",DATA!B1817)</f>
        <v>80200070</v>
      </c>
      <c r="C1817" s="52">
        <f t="array" ref="C1817">IF(B1817="","",IFERROR(XLOOKUP(B1817,DATA!$B$4:$B$2103,DATA!$D$4:$D$2103,"",0,1),""))</f>
        <v>11960950</v>
      </c>
      <c r="D1817" s="52" t="str">
        <f t="array" ref="D1817">IF(B1817="","",IFERROR(XLOOKUP(B1817,DATA!$B$4:$B$2103,DATA!$C$4:$C$2103,"",0,1),""))</f>
        <v>TERMINAL BOOSTER</v>
      </c>
      <c r="E1817" s="52">
        <f t="array" ref="E1817">IF(B1817="","",IFERROR(XLOOKUP(B1817,DATA!$B$4:$B$2103,DATA!$W$4:$W$2103,"",0,1),""))</f>
        <v>830092963</v>
      </c>
      <c r="F1817" s="52" t="str">
        <f t="array" ref="F1817">IF(B1817="","",IFERROR(XLOOKUP(E1817,PROVEEDORES!$A$2:$A$200,PROVEEDORES!$B$2:$B$200,"NO ENCONTRADO",0,1),""))</f>
        <v>SUPERPOLO S.A.S</v>
      </c>
      <c r="G1817" s="52" t="str">
        <f t="array" ref="G1817">IF(B1817="","",IFERROR(XLOOKUP(B1817,DATA!$B$4:$B$2103,DATA!$L$4:$L$2103,"",0,1),""))</f>
        <v>UND</v>
      </c>
      <c r="H1817" s="52">
        <f t="array" ref="H1817">IF(B1817="","",IFERROR(XLOOKUP(B1817,DATA!$B$4:$B$2103,DATA!$E$4:$E$2103,0,0,1),0))</f>
        <v>8</v>
      </c>
      <c r="I1817" s="53">
        <f t="array" ref="I1817">IF(B1817="","",IFERROR(XLOOKUP(B1817,DATA!$B$4:$B$2103,DATA!$F$4:$F$2103,0,0,1),0))</f>
        <v>17009.4</v>
      </c>
      <c r="J1817" s="53">
        <f t="shared" si="1"/>
        <v>136075.2</v>
      </c>
      <c r="K1817" s="52">
        <f t="array" ref="K1817">IF(B1817="","",IFERROR(XLOOKUP(B1817,DATA!$B$4:$B$2103,DATA!$N$4:$N$2103,0,0,1),0))</f>
        <v>122</v>
      </c>
      <c r="L1817" s="86">
        <f t="shared" si="2"/>
        <v>0.3342465753</v>
      </c>
      <c r="M1817" s="52">
        <f t="array" ref="M1817">IF(B1817="","",IFERROR(XLOOKUP(B1817,DATA!$B$4:$B$2103,DATA!$P$4:$P$2103,0,0,1),0))</f>
        <v>0</v>
      </c>
      <c r="N1817" s="52">
        <f t="shared" si="3"/>
        <v>1</v>
      </c>
      <c r="O1817" s="52">
        <f t="shared" si="4"/>
        <v>3</v>
      </c>
      <c r="P1817" s="52">
        <f t="shared" si="5"/>
        <v>24</v>
      </c>
      <c r="Q1817" s="52" t="str">
        <f t="shared" si="6"/>
        <v>OPTIMO</v>
      </c>
      <c r="R1817" s="52" t="str">
        <f t="shared" si="7"/>
        <v>NIVEL OPTIMO</v>
      </c>
      <c r="S1817" s="52">
        <f t="shared" si="8"/>
        <v>0</v>
      </c>
      <c r="T1817" s="53">
        <f t="shared" si="9"/>
        <v>0</v>
      </c>
      <c r="U1817" s="52" t="str">
        <f t="array" ref="U1817">IF(B1817="","",IFERROR(XLOOKUP(B1817,DATA!$B$4:$B$2103,DATA!$M$4:$M$2103,"",0,1),""))</f>
        <v>A</v>
      </c>
      <c r="V1817" s="52" t="str">
        <f t="array" ref="V1817">IF(B1817="","",IFERROR(XLOOKUP(B1817,DATA!$B$4:$B$2103,DATA!$X$4:$X$2103,"",0,1),""))</f>
        <v>SU01C0109</v>
      </c>
      <c r="W1817" s="52" t="str">
        <f t="array" ref="W1817">IF(B1817="","",IFERROR(XLOOKUP(B1817,DATA!$B$4:$B$2103,DATA!$H$4:$H$2103,"",0,1),""))</f>
        <v>CARROCERIA</v>
      </c>
      <c r="X1817" s="52" t="str">
        <f t="shared" si="10"/>
        <v>2-ALTA</v>
      </c>
      <c r="Y1817" s="87" t="str">
        <f t="shared" si="11"/>
        <v/>
      </c>
      <c r="Z1817" s="52" t="str">
        <f t="shared" si="12"/>
        <v/>
      </c>
    </row>
    <row r="1818" ht="15.75" customHeight="1">
      <c r="B1818" s="47">
        <f>IF(DATA!B1818="","",DATA!B1818)</f>
        <v>80200071</v>
      </c>
      <c r="C1818" s="47" t="str">
        <f t="array" ref="C1818">IF(B1818="","",IFERROR(XLOOKUP(B1818,DATA!$B$4:$B$2103,DATA!$D$4:$D$2103,"",0,1),""))</f>
        <v>CTP5865</v>
      </c>
      <c r="D1818" s="47" t="str">
        <f t="array" ref="D1818">IF(B1818="","",IFERROR(XLOOKUP(B1818,DATA!$B$4:$B$2103,DATA!$C$4:$C$2103,"",0,1),""))</f>
        <v>ARANDELA LISA GOMA 20X13X2 FNA</v>
      </c>
      <c r="E1818" s="47">
        <f t="array" ref="E1818">IF(B1818="","",IFERROR(XLOOKUP(B1818,DATA!$B$4:$B$2103,DATA!$W$4:$W$2103,"",0,1),""))</f>
        <v>900603232</v>
      </c>
      <c r="F1818" s="47" t="str">
        <f t="array" ref="F1818">IF(B1818="","",IFERROR(XLOOKUP(E1818,PROVEEDORES!$A$2:$A$200,PROVEEDORES!$B$2:$B$200,"NO ENCONTRADO",0,1),""))</f>
        <v>COMERCIALIZADORA DE AUTOPARTES E INDUSTRIAL UNIVERSAL SAS</v>
      </c>
      <c r="G1818" s="47" t="str">
        <f t="array" ref="G1818">IF(B1818="","",IFERROR(XLOOKUP(B1818,DATA!$B$4:$B$2103,DATA!$L$4:$L$2103,"",0,1),""))</f>
        <v>UND</v>
      </c>
      <c r="H1818" s="47">
        <f t="array" ref="H1818">IF(B1818="","",IFERROR(XLOOKUP(B1818,DATA!$B$4:$B$2103,DATA!$E$4:$E$2103,0,0,1),0))</f>
        <v>191</v>
      </c>
      <c r="I1818" s="48">
        <f t="array" ref="I1818">IF(B1818="","",IFERROR(XLOOKUP(B1818,DATA!$B$4:$B$2103,DATA!$F$4:$F$2103,0,0,1),0))</f>
        <v>4498.2</v>
      </c>
      <c r="J1818" s="48">
        <f t="shared" si="1"/>
        <v>859156.2</v>
      </c>
      <c r="K1818" s="47">
        <f t="array" ref="K1818">IF(B1818="","",IFERROR(XLOOKUP(B1818,DATA!$B$4:$B$2103,DATA!$N$4:$N$2103,0,0,1),0))</f>
        <v>10</v>
      </c>
      <c r="L1818" s="85">
        <f t="shared" si="2"/>
        <v>0.02739726027</v>
      </c>
      <c r="M1818" s="47">
        <f t="array" ref="M1818">IF(B1818="","",IFERROR(XLOOKUP(B1818,DATA!$B$4:$B$2103,DATA!$P$4:$P$2103,0,0,1),0))</f>
        <v>0</v>
      </c>
      <c r="N1818" s="47">
        <f t="shared" si="3"/>
        <v>0</v>
      </c>
      <c r="O1818" s="47">
        <f t="shared" si="4"/>
        <v>0</v>
      </c>
      <c r="P1818" s="47">
        <f t="shared" si="5"/>
        <v>6972</v>
      </c>
      <c r="Q1818" s="47" t="str">
        <f t="shared" si="6"/>
        <v>EXCESO</v>
      </c>
      <c r="R1818" s="47" t="str">
        <f t="shared" si="7"/>
        <v>EVALUAR REDUCCION</v>
      </c>
      <c r="S1818" s="47">
        <f t="shared" si="8"/>
        <v>0</v>
      </c>
      <c r="T1818" s="48">
        <f t="shared" si="9"/>
        <v>0</v>
      </c>
      <c r="U1818" s="47" t="str">
        <f t="array" ref="U1818">IF(B1818="","",IFERROR(XLOOKUP(B1818,DATA!$B$4:$B$2103,DATA!$M$4:$M$2103,"",0,1),""))</f>
        <v>B</v>
      </c>
      <c r="V1818" s="47" t="str">
        <f t="array" ref="V1818">IF(B1818="","",IFERROR(XLOOKUP(B1818,DATA!$B$4:$B$2103,DATA!$X$4:$X$2103,"",0,1),""))</f>
        <v>SU01E0203</v>
      </c>
      <c r="W1818" s="47" t="str">
        <f t="array" ref="W1818">IF(B1818="","",IFERROR(XLOOKUP(B1818,DATA!$B$4:$B$2103,DATA!$H$4:$H$2103,"",0,1),""))</f>
        <v>CARROCERIA</v>
      </c>
      <c r="X1818" s="47" t="str">
        <f t="shared" si="10"/>
        <v>3-MEDIA</v>
      </c>
      <c r="Y1818" s="65" t="str">
        <f t="shared" si="11"/>
        <v/>
      </c>
      <c r="Z1818" s="47" t="str">
        <f t="shared" si="12"/>
        <v/>
      </c>
    </row>
    <row r="1819" ht="15.75" customHeight="1">
      <c r="B1819" s="52">
        <f>IF(DATA!B1819="","",DATA!B1819)</f>
        <v>80200072</v>
      </c>
      <c r="C1819" s="52" t="str">
        <f t="array" ref="C1819">IF(B1819="","",IFERROR(XLOOKUP(B1819,DATA!$B$4:$B$2103,DATA!$D$4:$D$2103,"",0,1),""))</f>
        <v>CTP5866</v>
      </c>
      <c r="D1819" s="52" t="str">
        <f t="array" ref="D1819">IF(B1819="","",IFERROR(XLOOKUP(B1819,DATA!$B$4:$B$2103,DATA!$C$4:$C$2103,"",0,1),""))</f>
        <v>CUERPO AMORTIGUADOR PLASTICO TRASERO FNA</v>
      </c>
      <c r="E1819" s="52">
        <f t="array" ref="E1819">IF(B1819="","",IFERROR(XLOOKUP(B1819,DATA!$B$4:$B$2103,DATA!$W$4:$W$2103,"",0,1),""))</f>
        <v>900603232</v>
      </c>
      <c r="F1819" s="52" t="str">
        <f t="array" ref="F1819">IF(B1819="","",IFERROR(XLOOKUP(E1819,PROVEEDORES!$A$2:$A$200,PROVEEDORES!$B$2:$B$200,"NO ENCONTRADO",0,1),""))</f>
        <v>COMERCIALIZADORA DE AUTOPARTES E INDUSTRIAL UNIVERSAL SAS</v>
      </c>
      <c r="G1819" s="52" t="str">
        <f t="array" ref="G1819">IF(B1819="","",IFERROR(XLOOKUP(B1819,DATA!$B$4:$B$2103,DATA!$L$4:$L$2103,"",0,1),""))</f>
        <v>UND</v>
      </c>
      <c r="H1819" s="52">
        <f t="array" ref="H1819">IF(B1819="","",IFERROR(XLOOKUP(B1819,DATA!$B$4:$B$2103,DATA!$E$4:$E$2103,0,0,1),0))</f>
        <v>189</v>
      </c>
      <c r="I1819" s="53">
        <f t="array" ref="I1819">IF(B1819="","",IFERROR(XLOOKUP(B1819,DATA!$B$4:$B$2103,DATA!$F$4:$F$2103,0,0,1),0))</f>
        <v>4980.15</v>
      </c>
      <c r="J1819" s="53">
        <f t="shared" si="1"/>
        <v>941248.35</v>
      </c>
      <c r="K1819" s="52">
        <f t="array" ref="K1819">IF(B1819="","",IFERROR(XLOOKUP(B1819,DATA!$B$4:$B$2103,DATA!$N$4:$N$2103,0,0,1),0))</f>
        <v>10</v>
      </c>
      <c r="L1819" s="86">
        <f t="shared" si="2"/>
        <v>0.02739726027</v>
      </c>
      <c r="M1819" s="52">
        <f t="array" ref="M1819">IF(B1819="","",IFERROR(XLOOKUP(B1819,DATA!$B$4:$B$2103,DATA!$P$4:$P$2103,0,0,1),0))</f>
        <v>0</v>
      </c>
      <c r="N1819" s="52">
        <f t="shared" si="3"/>
        <v>0</v>
      </c>
      <c r="O1819" s="52">
        <f t="shared" si="4"/>
        <v>0</v>
      </c>
      <c r="P1819" s="52">
        <f t="shared" si="5"/>
        <v>6899</v>
      </c>
      <c r="Q1819" s="52" t="str">
        <f t="shared" si="6"/>
        <v>EXCESO</v>
      </c>
      <c r="R1819" s="52" t="str">
        <f t="shared" si="7"/>
        <v>EVALUAR REDUCCION</v>
      </c>
      <c r="S1819" s="52">
        <f t="shared" si="8"/>
        <v>0</v>
      </c>
      <c r="T1819" s="53">
        <f t="shared" si="9"/>
        <v>0</v>
      </c>
      <c r="U1819" s="52" t="str">
        <f t="array" ref="U1819">IF(B1819="","",IFERROR(XLOOKUP(B1819,DATA!$B$4:$B$2103,DATA!$M$4:$M$2103,"",0,1),""))</f>
        <v>B</v>
      </c>
      <c r="V1819" s="52" t="str">
        <f t="array" ref="V1819">IF(B1819="","",IFERROR(XLOOKUP(B1819,DATA!$B$4:$B$2103,DATA!$X$4:$X$2103,"",0,1),""))</f>
        <v>SU01E0301</v>
      </c>
      <c r="W1819" s="52" t="str">
        <f t="array" ref="W1819">IF(B1819="","",IFERROR(XLOOKUP(B1819,DATA!$B$4:$B$2103,DATA!$H$4:$H$2103,"",0,1),""))</f>
        <v>CARROCERIA</v>
      </c>
      <c r="X1819" s="52" t="str">
        <f t="shared" si="10"/>
        <v>3-MEDIA</v>
      </c>
      <c r="Y1819" s="87" t="str">
        <f t="shared" si="11"/>
        <v/>
      </c>
      <c r="Z1819" s="52" t="str">
        <f t="shared" si="12"/>
        <v/>
      </c>
    </row>
    <row r="1820" ht="15.75" customHeight="1">
      <c r="B1820" s="47">
        <f>IF(DATA!B1820="","",DATA!B1820)</f>
        <v>80200073</v>
      </c>
      <c r="C1820" s="47" t="str">
        <f t="array" ref="C1820">IF(B1820="","",IFERROR(XLOOKUP(B1820,DATA!$B$4:$B$2103,DATA!$D$4:$D$2103,"",0,1),""))</f>
        <v>CTP5867</v>
      </c>
      <c r="D1820" s="47" t="str">
        <f t="array" ref="D1820">IF(B1820="","",IFERROR(XLOOKUP(B1820,DATA!$B$4:$B$2103,DATA!$C$4:$C$2103,"",0,1),""))</f>
        <v>CUERPO AMORTIGUADOR PLASTICO DELANTERO FNA</v>
      </c>
      <c r="E1820" s="47">
        <f t="array" ref="E1820">IF(B1820="","",IFERROR(XLOOKUP(B1820,DATA!$B$4:$B$2103,DATA!$W$4:$W$2103,"",0,1),""))</f>
        <v>900603232</v>
      </c>
      <c r="F1820" s="47" t="str">
        <f t="array" ref="F1820">IF(B1820="","",IFERROR(XLOOKUP(E1820,PROVEEDORES!$A$2:$A$200,PROVEEDORES!$B$2:$B$200,"NO ENCONTRADO",0,1),""))</f>
        <v>COMERCIALIZADORA DE AUTOPARTES E INDUSTRIAL UNIVERSAL SAS</v>
      </c>
      <c r="G1820" s="47" t="str">
        <f t="array" ref="G1820">IF(B1820="","",IFERROR(XLOOKUP(B1820,DATA!$B$4:$B$2103,DATA!$L$4:$L$2103,"",0,1),""))</f>
        <v>UND</v>
      </c>
      <c r="H1820" s="47">
        <f t="array" ref="H1820">IF(B1820="","",IFERROR(XLOOKUP(B1820,DATA!$B$4:$B$2103,DATA!$E$4:$E$2103,0,0,1),0))</f>
        <v>188</v>
      </c>
      <c r="I1820" s="48">
        <f t="array" ref="I1820">IF(B1820="","",IFERROR(XLOOKUP(B1820,DATA!$B$4:$B$2103,DATA!$F$4:$F$2103,0,0,1),0))</f>
        <v>4980.15</v>
      </c>
      <c r="J1820" s="48">
        <f t="shared" si="1"/>
        <v>936268.2</v>
      </c>
      <c r="K1820" s="47">
        <f t="array" ref="K1820">IF(B1820="","",IFERROR(XLOOKUP(B1820,DATA!$B$4:$B$2103,DATA!$N$4:$N$2103,0,0,1),0))</f>
        <v>10</v>
      </c>
      <c r="L1820" s="85">
        <f t="shared" si="2"/>
        <v>0.02739726027</v>
      </c>
      <c r="M1820" s="47">
        <f t="array" ref="M1820">IF(B1820="","",IFERROR(XLOOKUP(B1820,DATA!$B$4:$B$2103,DATA!$P$4:$P$2103,0,0,1),0))</f>
        <v>0</v>
      </c>
      <c r="N1820" s="47">
        <f t="shared" si="3"/>
        <v>0</v>
      </c>
      <c r="O1820" s="47">
        <f t="shared" si="4"/>
        <v>0</v>
      </c>
      <c r="P1820" s="47">
        <f t="shared" si="5"/>
        <v>6862</v>
      </c>
      <c r="Q1820" s="47" t="str">
        <f t="shared" si="6"/>
        <v>EXCESO</v>
      </c>
      <c r="R1820" s="47" t="str">
        <f t="shared" si="7"/>
        <v>EVALUAR REDUCCION</v>
      </c>
      <c r="S1820" s="47">
        <f t="shared" si="8"/>
        <v>0</v>
      </c>
      <c r="T1820" s="48">
        <f t="shared" si="9"/>
        <v>0</v>
      </c>
      <c r="U1820" s="47" t="str">
        <f t="array" ref="U1820">IF(B1820="","",IFERROR(XLOOKUP(B1820,DATA!$B$4:$B$2103,DATA!$M$4:$M$2103,"",0,1),""))</f>
        <v>A</v>
      </c>
      <c r="V1820" s="47" t="str">
        <f t="array" ref="V1820">IF(B1820="","",IFERROR(XLOOKUP(B1820,DATA!$B$4:$B$2103,DATA!$X$4:$X$2103,"",0,1),""))</f>
        <v>SU01E0301</v>
      </c>
      <c r="W1820" s="47" t="str">
        <f t="array" ref="W1820">IF(B1820="","",IFERROR(XLOOKUP(B1820,DATA!$B$4:$B$2103,DATA!$H$4:$H$2103,"",0,1),""))</f>
        <v>CARROCERIA</v>
      </c>
      <c r="X1820" s="47" t="str">
        <f t="shared" si="10"/>
        <v>2-ALTA</v>
      </c>
      <c r="Y1820" s="65" t="str">
        <f t="shared" si="11"/>
        <v/>
      </c>
      <c r="Z1820" s="47" t="str">
        <f t="shared" si="12"/>
        <v/>
      </c>
    </row>
    <row r="1821" ht="15.75" customHeight="1">
      <c r="B1821" s="52">
        <f>IF(DATA!B1821="","",DATA!B1821)</f>
        <v>80200074</v>
      </c>
      <c r="C1821" s="52">
        <f t="array" ref="C1821">IF(B1821="","",IFERROR(XLOOKUP(B1821,DATA!$B$4:$B$2103,DATA!$D$4:$D$2103,"",0,1),""))</f>
        <v>1075129</v>
      </c>
      <c r="D1821" s="52" t="str">
        <f t="array" ref="D1821">IF(B1821="","",IFERROR(XLOOKUP(B1821,DATA!$B$4:$B$2103,DATA!$C$4:$C$2103,"",0,1),""))</f>
        <v>EJE COJINETE SUPERIOR PUERTA</v>
      </c>
      <c r="E1821" s="52">
        <f t="array" ref="E1821">IF(B1821="","",IFERROR(XLOOKUP(B1821,DATA!$B$4:$B$2103,DATA!$W$4:$W$2103,"",0,1),""))</f>
        <v>830092963</v>
      </c>
      <c r="F1821" s="52" t="str">
        <f t="array" ref="F1821">IF(B1821="","",IFERROR(XLOOKUP(E1821,PROVEEDORES!$A$2:$A$200,PROVEEDORES!$B$2:$B$200,"NO ENCONTRADO",0,1),""))</f>
        <v>SUPERPOLO S.A.S</v>
      </c>
      <c r="G1821" s="52" t="str">
        <f t="array" ref="G1821">IF(B1821="","",IFERROR(XLOOKUP(B1821,DATA!$B$4:$B$2103,DATA!$L$4:$L$2103,"",0,1),""))</f>
        <v>UND</v>
      </c>
      <c r="H1821" s="52">
        <f t="array" ref="H1821">IF(B1821="","",IFERROR(XLOOKUP(B1821,DATA!$B$4:$B$2103,DATA!$E$4:$E$2103,0,0,1),0))</f>
        <v>15</v>
      </c>
      <c r="I1821" s="53">
        <f t="array" ref="I1821">IF(B1821="","",IFERROR(XLOOKUP(B1821,DATA!$B$4:$B$2103,DATA!$F$4:$F$2103,0,0,1),0))</f>
        <v>20230</v>
      </c>
      <c r="J1821" s="53">
        <f t="shared" si="1"/>
        <v>303450</v>
      </c>
      <c r="K1821" s="52">
        <f t="array" ref="K1821">IF(B1821="","",IFERROR(XLOOKUP(B1821,DATA!$B$4:$B$2103,DATA!$N$4:$N$2103,0,0,1),0))</f>
        <v>50</v>
      </c>
      <c r="L1821" s="86">
        <f t="shared" si="2"/>
        <v>0.1369863014</v>
      </c>
      <c r="M1821" s="52">
        <f t="array" ref="M1821">IF(B1821="","",IFERROR(XLOOKUP(B1821,DATA!$B$4:$B$2103,DATA!$P$4:$P$2103,0,0,1),0))</f>
        <v>0</v>
      </c>
      <c r="N1821" s="52">
        <f t="shared" si="3"/>
        <v>0</v>
      </c>
      <c r="O1821" s="52">
        <f t="shared" si="4"/>
        <v>1</v>
      </c>
      <c r="P1821" s="52">
        <f t="shared" si="5"/>
        <v>110</v>
      </c>
      <c r="Q1821" s="52" t="str">
        <f t="shared" si="6"/>
        <v>OPTIMO</v>
      </c>
      <c r="R1821" s="52" t="str">
        <f t="shared" si="7"/>
        <v>NIVEL OPTIMO</v>
      </c>
      <c r="S1821" s="52">
        <f t="shared" si="8"/>
        <v>0</v>
      </c>
      <c r="T1821" s="53">
        <f t="shared" si="9"/>
        <v>0</v>
      </c>
      <c r="U1821" s="52" t="str">
        <f t="array" ref="U1821">IF(B1821="","",IFERROR(XLOOKUP(B1821,DATA!$B$4:$B$2103,DATA!$M$4:$M$2103,"",0,1),""))</f>
        <v>A</v>
      </c>
      <c r="V1821" s="52" t="str">
        <f t="array" ref="V1821">IF(B1821="","",IFERROR(XLOOKUP(B1821,DATA!$B$4:$B$2103,DATA!$X$4:$X$2103,"",0,1),""))</f>
        <v>SU01B0108</v>
      </c>
      <c r="W1821" s="52" t="str">
        <f t="array" ref="W1821">IF(B1821="","",IFERROR(XLOOKUP(B1821,DATA!$B$4:$B$2103,DATA!$H$4:$H$2103,"",0,1),""))</f>
        <v>CARROCERIA</v>
      </c>
      <c r="X1821" s="52" t="str">
        <f t="shared" si="10"/>
        <v>2-ALTA</v>
      </c>
      <c r="Y1821" s="87" t="str">
        <f t="shared" si="11"/>
        <v/>
      </c>
      <c r="Z1821" s="52" t="str">
        <f t="shared" si="12"/>
        <v/>
      </c>
    </row>
    <row r="1822" ht="15.75" customHeight="1">
      <c r="B1822" s="47">
        <f>IF(DATA!B1822="","",DATA!B1822)</f>
        <v>80200075</v>
      </c>
      <c r="C1822" s="47" t="str">
        <f t="array" ref="C1822">IF(B1822="","",IFERROR(XLOOKUP(B1822,DATA!$B$4:$B$2103,DATA!$D$4:$D$2103,"",0,1),""))</f>
        <v/>
      </c>
      <c r="D1822" s="47" t="str">
        <f t="array" ref="D1822">IF(B1822="","",IFERROR(XLOOKUP(B1822,DATA!$B$4:$B$2103,DATA!$C$4:$C$2103,"",0,1),""))</f>
        <v>CULATA DELANTERA CILINDRO BOOSTER</v>
      </c>
      <c r="E1822" s="47">
        <f t="array" ref="E1822">IF(B1822="","",IFERROR(XLOOKUP(B1822,DATA!$B$4:$B$2103,DATA!$W$4:$W$2103,"",0,1),""))</f>
        <v>900839808</v>
      </c>
      <c r="F1822" s="47" t="str">
        <f t="array" ref="F1822">IF(B1822="","",IFERROR(XLOOKUP(E1822,PROVEEDORES!$A$2:$A$200,PROVEEDORES!$B$2:$B$200,"NO ENCONTRADO",0,1),""))</f>
        <v>MOWIN TECHNOLOGIES SAS</v>
      </c>
      <c r="G1822" s="47" t="str">
        <f t="array" ref="G1822">IF(B1822="","",IFERROR(XLOOKUP(B1822,DATA!$B$4:$B$2103,DATA!$L$4:$L$2103,"",0,1),""))</f>
        <v>UND</v>
      </c>
      <c r="H1822" s="47">
        <f t="array" ref="H1822">IF(B1822="","",IFERROR(XLOOKUP(B1822,DATA!$B$4:$B$2103,DATA!$E$4:$E$2103,0,0,1),0))</f>
        <v>3</v>
      </c>
      <c r="I1822" s="48">
        <f t="array" ref="I1822">IF(B1822="","",IFERROR(XLOOKUP(B1822,DATA!$B$4:$B$2103,DATA!$F$4:$F$2103,0,0,1),0))</f>
        <v>49087.5</v>
      </c>
      <c r="J1822" s="48">
        <f t="shared" si="1"/>
        <v>147262.5</v>
      </c>
      <c r="K1822" s="47">
        <f t="array" ref="K1822">IF(B1822="","",IFERROR(XLOOKUP(B1822,DATA!$B$4:$B$2103,DATA!$N$4:$N$2103,0,0,1),0))</f>
        <v>1</v>
      </c>
      <c r="L1822" s="85">
        <f t="shared" si="2"/>
        <v>0.002739726027</v>
      </c>
      <c r="M1822" s="47">
        <f t="array" ref="M1822">IF(B1822="","",IFERROR(XLOOKUP(B1822,DATA!$B$4:$B$2103,DATA!$P$4:$P$2103,0,0,1),0))</f>
        <v>0</v>
      </c>
      <c r="N1822" s="47">
        <f t="shared" si="3"/>
        <v>0</v>
      </c>
      <c r="O1822" s="47">
        <f t="shared" si="4"/>
        <v>0</v>
      </c>
      <c r="P1822" s="47">
        <f t="shared" si="5"/>
        <v>1095</v>
      </c>
      <c r="Q1822" s="47" t="str">
        <f t="shared" si="6"/>
        <v>EXCESO</v>
      </c>
      <c r="R1822" s="47" t="str">
        <f t="shared" si="7"/>
        <v>EVALUAR REDUCCION</v>
      </c>
      <c r="S1822" s="47">
        <f t="shared" si="8"/>
        <v>0</v>
      </c>
      <c r="T1822" s="48">
        <f t="shared" si="9"/>
        <v>0</v>
      </c>
      <c r="U1822" s="47" t="str">
        <f t="array" ref="U1822">IF(B1822="","",IFERROR(XLOOKUP(B1822,DATA!$B$4:$B$2103,DATA!$M$4:$M$2103,"",0,1),""))</f>
        <v>A</v>
      </c>
      <c r="V1822" s="47" t="str">
        <f t="array" ref="V1822">IF(B1822="","",IFERROR(XLOOKUP(B1822,DATA!$B$4:$B$2103,DATA!$X$4:$X$2103,"",0,1),""))</f>
        <v>SU01C0109</v>
      </c>
      <c r="W1822" s="47" t="str">
        <f t="array" ref="W1822">IF(B1822="","",IFERROR(XLOOKUP(B1822,DATA!$B$4:$B$2103,DATA!$H$4:$H$2103,"",0,1),""))</f>
        <v>CARROCERIA</v>
      </c>
      <c r="X1822" s="47" t="str">
        <f t="shared" si="10"/>
        <v>2-ALTA</v>
      </c>
      <c r="Y1822" s="65" t="str">
        <f t="shared" si="11"/>
        <v/>
      </c>
      <c r="Z1822" s="47" t="str">
        <f t="shared" si="12"/>
        <v/>
      </c>
    </row>
    <row r="1823" ht="15.75" customHeight="1">
      <c r="B1823" s="52">
        <f>IF(DATA!B1823="","",DATA!B1823)</f>
        <v>80200076</v>
      </c>
      <c r="C1823" s="52">
        <f t="array" ref="C1823">IF(B1823="","",IFERROR(XLOOKUP(B1823,DATA!$B$4:$B$2103,DATA!$D$4:$D$2103,"",0,1),""))</f>
        <v>11334762</v>
      </c>
      <c r="D1823" s="52" t="str">
        <f t="array" ref="D1823">IF(B1823="","",IFERROR(XLOOKUP(B1823,DATA!$B$4:$B$2103,DATA!$C$4:$C$2103,"",0,1),""))</f>
        <v>TAPA TRASERA DE MODULOS DE CARROCERIA</v>
      </c>
      <c r="E1823" s="52">
        <f t="array" ref="E1823">IF(B1823="","",IFERROR(XLOOKUP(B1823,DATA!$B$4:$B$2103,DATA!$W$4:$W$2103,"",0,1),""))</f>
        <v>900522878</v>
      </c>
      <c r="F1823" s="52" t="str">
        <f t="array" ref="F1823">IF(B1823="","",IFERROR(XLOOKUP(E1823,PROVEEDORES!$A$2:$A$200,PROVEEDORES!$B$2:$B$200,"NO ENCONTRADO",0,1),""))</f>
        <v>KELLER - R Y R SAS</v>
      </c>
      <c r="G1823" s="52" t="str">
        <f t="array" ref="G1823">IF(B1823="","",IFERROR(XLOOKUP(B1823,DATA!$B$4:$B$2103,DATA!$L$4:$L$2103,"",0,1),""))</f>
        <v>UND</v>
      </c>
      <c r="H1823" s="52">
        <f t="array" ref="H1823">IF(B1823="","",IFERROR(XLOOKUP(B1823,DATA!$B$4:$B$2103,DATA!$E$4:$E$2103,0,0,1),0))</f>
        <v>1</v>
      </c>
      <c r="I1823" s="53">
        <f t="array" ref="I1823">IF(B1823="","",IFERROR(XLOOKUP(B1823,DATA!$B$4:$B$2103,DATA!$F$4:$F$2103,0,0,1),0))</f>
        <v>215376.9</v>
      </c>
      <c r="J1823" s="53">
        <f t="shared" si="1"/>
        <v>215376.9</v>
      </c>
      <c r="K1823" s="52">
        <f t="array" ref="K1823">IF(B1823="","",IFERROR(XLOOKUP(B1823,DATA!$B$4:$B$2103,DATA!$N$4:$N$2103,0,0,1),0))</f>
        <v>146</v>
      </c>
      <c r="L1823" s="86">
        <f t="shared" si="2"/>
        <v>0.4</v>
      </c>
      <c r="M1823" s="52">
        <f t="array" ref="M1823">IF(B1823="","",IFERROR(XLOOKUP(B1823,DATA!$B$4:$B$2103,DATA!$P$4:$P$2103,0,0,1),0))</f>
        <v>0</v>
      </c>
      <c r="N1823" s="52">
        <f t="shared" si="3"/>
        <v>1</v>
      </c>
      <c r="O1823" s="52">
        <f t="shared" si="4"/>
        <v>4</v>
      </c>
      <c r="P1823" s="52">
        <f t="shared" si="5"/>
        <v>3</v>
      </c>
      <c r="Q1823" s="52" t="str">
        <f t="shared" si="6"/>
        <v>REORDEN INMEDIATO</v>
      </c>
      <c r="R1823" s="52" t="str">
        <f t="shared" si="7"/>
        <v>GENERAR OC EN 24H</v>
      </c>
      <c r="S1823" s="52">
        <f t="shared" si="8"/>
        <v>3</v>
      </c>
      <c r="T1823" s="53">
        <f t="shared" si="9"/>
        <v>646130.7</v>
      </c>
      <c r="U1823" s="52" t="str">
        <f t="array" ref="U1823">IF(B1823="","",IFERROR(XLOOKUP(B1823,DATA!$B$4:$B$2103,DATA!$M$4:$M$2103,"",0,1),""))</f>
        <v>A</v>
      </c>
      <c r="V1823" s="52" t="str">
        <f t="array" ref="V1823">IF(B1823="","",IFERROR(XLOOKUP(B1823,DATA!$B$4:$B$2103,DATA!$X$4:$X$2103,"",0,1),""))</f>
        <v>SU01C0111</v>
      </c>
      <c r="W1823" s="52" t="str">
        <f t="array" ref="W1823">IF(B1823="","",IFERROR(XLOOKUP(B1823,DATA!$B$4:$B$2103,DATA!$H$4:$H$2103,"",0,1),""))</f>
        <v>CARROCERIA</v>
      </c>
      <c r="X1823" s="52" t="str">
        <f t="shared" si="10"/>
        <v>2-ALTA</v>
      </c>
      <c r="Y1823" s="87" t="str">
        <f t="shared" si="11"/>
        <v/>
      </c>
      <c r="Z1823" s="52" t="str">
        <f t="shared" si="12"/>
        <v/>
      </c>
    </row>
    <row r="1824" ht="15.75" customHeight="1">
      <c r="B1824" s="47">
        <f>IF(DATA!B1824="","",DATA!B1824)</f>
        <v>80200077</v>
      </c>
      <c r="C1824" s="47" t="str">
        <f t="array" ref="C1824">IF(B1824="","",IFERROR(XLOOKUP(B1824,DATA!$B$4:$B$2103,DATA!$D$4:$D$2103,"",0,1),""))</f>
        <v>CTP0856</v>
      </c>
      <c r="D1824" s="47" t="str">
        <f t="array" ref="D1824">IF(B1824="","",IFERROR(XLOOKUP(B1824,DATA!$B$4:$B$2103,DATA!$C$4:$C$2103,"",0,1),""))</f>
        <v>RACOR UNION REDUCCION 8MM A 6 MM</v>
      </c>
      <c r="E1824" s="47">
        <f t="array" ref="E1824">IF(B1824="","",IFERROR(XLOOKUP(B1824,DATA!$B$4:$B$2103,DATA!$W$4:$W$2103,"",0,1),""))</f>
        <v>900603232</v>
      </c>
      <c r="F1824" s="47" t="str">
        <f t="array" ref="F1824">IF(B1824="","",IFERROR(XLOOKUP(E1824,PROVEEDORES!$A$2:$A$200,PROVEEDORES!$B$2:$B$200,"NO ENCONTRADO",0,1),""))</f>
        <v>COMERCIALIZADORA DE AUTOPARTES E INDUSTRIAL UNIVERSAL SAS</v>
      </c>
      <c r="G1824" s="47" t="str">
        <f t="array" ref="G1824">IF(B1824="","",IFERROR(XLOOKUP(B1824,DATA!$B$4:$B$2103,DATA!$L$4:$L$2103,"",0,1),""))</f>
        <v>UND</v>
      </c>
      <c r="H1824" s="47">
        <f t="array" ref="H1824">IF(B1824="","",IFERROR(XLOOKUP(B1824,DATA!$B$4:$B$2103,DATA!$E$4:$E$2103,0,0,1),0))</f>
        <v>5</v>
      </c>
      <c r="I1824" s="48">
        <f t="array" ref="I1824">IF(B1824="","",IFERROR(XLOOKUP(B1824,DATA!$B$4:$B$2103,DATA!$F$4:$F$2103,0,0,1),0))</f>
        <v>11106.67</v>
      </c>
      <c r="J1824" s="48">
        <f t="shared" si="1"/>
        <v>55533.35</v>
      </c>
      <c r="K1824" s="47">
        <f t="array" ref="K1824">IF(B1824="","",IFERROR(XLOOKUP(B1824,DATA!$B$4:$B$2103,DATA!$N$4:$N$2103,0,0,1),0))</f>
        <v>111</v>
      </c>
      <c r="L1824" s="85">
        <f t="shared" si="2"/>
        <v>0.304109589</v>
      </c>
      <c r="M1824" s="47">
        <f t="array" ref="M1824">IF(B1824="","",IFERROR(XLOOKUP(B1824,DATA!$B$4:$B$2103,DATA!$P$4:$P$2103,0,0,1),0))</f>
        <v>0</v>
      </c>
      <c r="N1824" s="47">
        <f t="shared" si="3"/>
        <v>1</v>
      </c>
      <c r="O1824" s="47">
        <f t="shared" si="4"/>
        <v>3</v>
      </c>
      <c r="P1824" s="47">
        <f t="shared" si="5"/>
        <v>16</v>
      </c>
      <c r="Q1824" s="47" t="str">
        <f t="shared" si="6"/>
        <v>PRECAUCION</v>
      </c>
      <c r="R1824" s="47" t="str">
        <f t="shared" si="7"/>
        <v>MONITOREAR 48H</v>
      </c>
      <c r="S1824" s="47">
        <f t="shared" si="8"/>
        <v>0</v>
      </c>
      <c r="T1824" s="48">
        <f t="shared" si="9"/>
        <v>0</v>
      </c>
      <c r="U1824" s="47" t="str">
        <f t="array" ref="U1824">IF(B1824="","",IFERROR(XLOOKUP(B1824,DATA!$B$4:$B$2103,DATA!$M$4:$M$2103,"",0,1),""))</f>
        <v>A</v>
      </c>
      <c r="V1824" s="47" t="str">
        <f t="array" ref="V1824">IF(B1824="","",IFERROR(XLOOKUP(B1824,DATA!$B$4:$B$2103,DATA!$X$4:$X$2103,"",0,1),""))</f>
        <v>SU01E0202</v>
      </c>
      <c r="W1824" s="47" t="str">
        <f t="array" ref="W1824">IF(B1824="","",IFERROR(XLOOKUP(B1824,DATA!$B$4:$B$2103,DATA!$H$4:$H$2103,"",0,1),""))</f>
        <v>CARROCERIA</v>
      </c>
      <c r="X1824" s="47" t="str">
        <f t="shared" si="10"/>
        <v>2-ALTA</v>
      </c>
      <c r="Y1824" s="65" t="str">
        <f t="shared" si="11"/>
        <v/>
      </c>
      <c r="Z1824" s="47" t="str">
        <f t="shared" si="12"/>
        <v/>
      </c>
    </row>
    <row r="1825" ht="15.75" customHeight="1">
      <c r="B1825" s="52">
        <f>IF(DATA!B1825="","",DATA!B1825)</f>
        <v>80200078</v>
      </c>
      <c r="C1825" s="52" t="str">
        <f t="array" ref="C1825">IF(B1825="","",IFERROR(XLOOKUP(B1825,DATA!$B$4:$B$2103,DATA!$D$4:$D$2103,"",0,1),""))</f>
        <v/>
      </c>
      <c r="D1825" s="52" t="str">
        <f t="array" ref="D1825">IF(B1825="","",IFERROR(XLOOKUP(B1825,DATA!$B$4:$B$2103,DATA!$C$4:$C$2103,"",0,1),""))</f>
        <v>CULATA TRASERA CILINDRO BOOSTER</v>
      </c>
      <c r="E1825" s="52">
        <f t="array" ref="E1825">IF(B1825="","",IFERROR(XLOOKUP(B1825,DATA!$B$4:$B$2103,DATA!$W$4:$W$2103,"",0,1),""))</f>
        <v>900839808</v>
      </c>
      <c r="F1825" s="52" t="str">
        <f t="array" ref="F1825">IF(B1825="","",IFERROR(XLOOKUP(E1825,PROVEEDORES!$A$2:$A$200,PROVEEDORES!$B$2:$B$200,"NO ENCONTRADO",0,1),""))</f>
        <v>MOWIN TECHNOLOGIES SAS</v>
      </c>
      <c r="G1825" s="52" t="str">
        <f t="array" ref="G1825">IF(B1825="","",IFERROR(XLOOKUP(B1825,DATA!$B$4:$B$2103,DATA!$L$4:$L$2103,"",0,1),""))</f>
        <v>UND</v>
      </c>
      <c r="H1825" s="52">
        <f t="array" ref="H1825">IF(B1825="","",IFERROR(XLOOKUP(B1825,DATA!$B$4:$B$2103,DATA!$E$4:$E$2103,0,0,1),0))</f>
        <v>1</v>
      </c>
      <c r="I1825" s="53">
        <f t="array" ref="I1825">IF(B1825="","",IFERROR(XLOOKUP(B1825,DATA!$B$4:$B$2103,DATA!$F$4:$F$2103,0,0,1),0))</f>
        <v>47302.5</v>
      </c>
      <c r="J1825" s="53">
        <f t="shared" si="1"/>
        <v>47302.5</v>
      </c>
      <c r="K1825" s="52">
        <f t="array" ref="K1825">IF(B1825="","",IFERROR(XLOOKUP(B1825,DATA!$B$4:$B$2103,DATA!$N$4:$N$2103,0,0,1),0))</f>
        <v>11</v>
      </c>
      <c r="L1825" s="86">
        <f t="shared" si="2"/>
        <v>0.0301369863</v>
      </c>
      <c r="M1825" s="52">
        <f t="array" ref="M1825">IF(B1825="","",IFERROR(XLOOKUP(B1825,DATA!$B$4:$B$2103,DATA!$P$4:$P$2103,0,0,1),0))</f>
        <v>0</v>
      </c>
      <c r="N1825" s="52">
        <f t="shared" si="3"/>
        <v>0</v>
      </c>
      <c r="O1825" s="52">
        <f t="shared" si="4"/>
        <v>0</v>
      </c>
      <c r="P1825" s="52">
        <f t="shared" si="5"/>
        <v>33</v>
      </c>
      <c r="Q1825" s="52" t="str">
        <f t="shared" si="6"/>
        <v>OPTIMO</v>
      </c>
      <c r="R1825" s="52" t="str">
        <f t="shared" si="7"/>
        <v>NIVEL OPTIMO</v>
      </c>
      <c r="S1825" s="52">
        <f t="shared" si="8"/>
        <v>0</v>
      </c>
      <c r="T1825" s="53">
        <f t="shared" si="9"/>
        <v>0</v>
      </c>
      <c r="U1825" s="52" t="str">
        <f t="array" ref="U1825">IF(B1825="","",IFERROR(XLOOKUP(B1825,DATA!$B$4:$B$2103,DATA!$M$4:$M$2103,"",0,1),""))</f>
        <v>C</v>
      </c>
      <c r="V1825" s="52" t="str">
        <f t="array" ref="V1825">IF(B1825="","",IFERROR(XLOOKUP(B1825,DATA!$B$4:$B$2103,DATA!$X$4:$X$2103,"",0,1),""))</f>
        <v>SU01C0108</v>
      </c>
      <c r="W1825" s="52" t="str">
        <f t="array" ref="W1825">IF(B1825="","",IFERROR(XLOOKUP(B1825,DATA!$B$4:$B$2103,DATA!$H$4:$H$2103,"",0,1),""))</f>
        <v>CARROCERIA</v>
      </c>
      <c r="X1825" s="52" t="str">
        <f t="shared" si="10"/>
        <v>4-BAJA</v>
      </c>
      <c r="Y1825" s="87" t="str">
        <f t="shared" si="11"/>
        <v/>
      </c>
      <c r="Z1825" s="52" t="str">
        <f t="shared" si="12"/>
        <v/>
      </c>
    </row>
    <row r="1826" ht="15.75" customHeight="1">
      <c r="B1826" s="47">
        <f>IF(DATA!B1826="","",DATA!B1826)</f>
        <v>80200079</v>
      </c>
      <c r="C1826" s="47">
        <f t="array" ref="C1826">IF(B1826="","",IFERROR(XLOOKUP(B1826,DATA!$B$4:$B$2103,DATA!$D$4:$D$2103,"",0,1),""))</f>
        <v>11294256</v>
      </c>
      <c r="D1826" s="47" t="str">
        <f t="array" ref="D1826">IF(B1826="","",IFERROR(XLOOKUP(B1826,DATA!$B$4:$B$2103,DATA!$C$4:$C$2103,"",0,1),""))</f>
        <v>PUERTA EMERGENCIA DOS</v>
      </c>
      <c r="E1826" s="47">
        <f t="array" ref="E1826">IF(B1826="","",IFERROR(XLOOKUP(B1826,DATA!$B$4:$B$2103,DATA!$W$4:$W$2103,"",0,1),""))</f>
        <v>900603232</v>
      </c>
      <c r="F1826" s="47" t="str">
        <f t="array" ref="F1826">IF(B1826="","",IFERROR(XLOOKUP(E1826,PROVEEDORES!$A$2:$A$200,PROVEEDORES!$B$2:$B$200,"NO ENCONTRADO",0,1),""))</f>
        <v>COMERCIALIZADORA DE AUTOPARTES E INDUSTRIAL UNIVERSAL SAS</v>
      </c>
      <c r="G1826" s="47" t="str">
        <f t="array" ref="G1826">IF(B1826="","",IFERROR(XLOOKUP(B1826,DATA!$B$4:$B$2103,DATA!$L$4:$L$2103,"",0,1),""))</f>
        <v>UND</v>
      </c>
      <c r="H1826" s="47">
        <f t="array" ref="H1826">IF(B1826="","",IFERROR(XLOOKUP(B1826,DATA!$B$4:$B$2103,DATA!$E$4:$E$2103,0,0,1),0))</f>
        <v>0</v>
      </c>
      <c r="I1826" s="48">
        <f t="array" ref="I1826">IF(B1826="","",IFERROR(XLOOKUP(B1826,DATA!$B$4:$B$2103,DATA!$F$4:$F$2103,0,0,1),0))</f>
        <v>1737300</v>
      </c>
      <c r="J1826" s="48">
        <f t="shared" si="1"/>
        <v>0</v>
      </c>
      <c r="K1826" s="47">
        <f t="array" ref="K1826">IF(B1826="","",IFERROR(XLOOKUP(B1826,DATA!$B$4:$B$2103,DATA!$N$4:$N$2103,0,0,1),0))</f>
        <v>1</v>
      </c>
      <c r="L1826" s="85">
        <f t="shared" si="2"/>
        <v>0.002739726027</v>
      </c>
      <c r="M1826" s="47">
        <f t="array" ref="M1826">IF(B1826="","",IFERROR(XLOOKUP(B1826,DATA!$B$4:$B$2103,DATA!$P$4:$P$2103,0,0,1),0))</f>
        <v>0</v>
      </c>
      <c r="N1826" s="47">
        <f t="shared" si="3"/>
        <v>0</v>
      </c>
      <c r="O1826" s="47">
        <f t="shared" si="4"/>
        <v>0</v>
      </c>
      <c r="P1826" s="47">
        <f t="shared" si="5"/>
        <v>0</v>
      </c>
      <c r="Q1826" s="47" t="str">
        <f t="shared" si="6"/>
        <v>CRITICO</v>
      </c>
      <c r="R1826" s="47" t="str">
        <f t="shared" si="7"/>
        <v>PEDIR INMEDIATAMENTE</v>
      </c>
      <c r="S1826" s="47">
        <f t="shared" si="8"/>
        <v>0</v>
      </c>
      <c r="T1826" s="48">
        <f t="shared" si="9"/>
        <v>0</v>
      </c>
      <c r="U1826" s="47" t="str">
        <f t="array" ref="U1826">IF(B1826="","",IFERROR(XLOOKUP(B1826,DATA!$B$4:$B$2103,DATA!$M$4:$M$2103,"",0,1),""))</f>
        <v>A</v>
      </c>
      <c r="V1826" s="47" t="str">
        <f t="array" ref="V1826">IF(B1826="","",IFERROR(XLOOKUP(B1826,DATA!$B$4:$B$2103,DATA!$X$4:$X$2103,"",0,1),""))</f>
        <v>CO-AREA 1</v>
      </c>
      <c r="W1826" s="47" t="str">
        <f t="array" ref="W1826">IF(B1826="","",IFERROR(XLOOKUP(B1826,DATA!$B$4:$B$2103,DATA!$H$4:$H$2103,"",0,1),""))</f>
        <v>CARROCERIA</v>
      </c>
      <c r="X1826" s="47" t="str">
        <f t="shared" si="10"/>
        <v>1-MAXIMA</v>
      </c>
      <c r="Y1826" s="65">
        <f t="shared" si="11"/>
        <v>1.01826</v>
      </c>
      <c r="Z1826" s="47">
        <f t="shared" si="12"/>
        <v>80200079</v>
      </c>
    </row>
    <row r="1827" ht="15.75" customHeight="1">
      <c r="B1827" s="52">
        <f>IF(DATA!B1827="","",DATA!B1827)</f>
        <v>80200080</v>
      </c>
      <c r="C1827" s="52">
        <f t="array" ref="C1827">IF(B1827="","",IFERROR(XLOOKUP(B1827,DATA!$B$4:$B$2103,DATA!$D$4:$D$2103,"",0,1),""))</f>
        <v>27241671</v>
      </c>
      <c r="D1827" s="52" t="str">
        <f t="array" ref="D1827">IF(B1827="","",IFERROR(XLOOKUP(B1827,DATA!$B$4:$B$2103,DATA!$C$4:$C$2103,"",0,1),""))</f>
        <v>MONTAJE GUIA LATERAL PE</v>
      </c>
      <c r="E1827" s="52">
        <f t="array" ref="E1827">IF(B1827="","",IFERROR(XLOOKUP(B1827,DATA!$B$4:$B$2103,DATA!$W$4:$W$2103,"",0,1),""))</f>
        <v>830092963</v>
      </c>
      <c r="F1827" s="52" t="str">
        <f t="array" ref="F1827">IF(B1827="","",IFERROR(XLOOKUP(E1827,PROVEEDORES!$A$2:$A$200,PROVEEDORES!$B$2:$B$200,"NO ENCONTRADO",0,1),""))</f>
        <v>SUPERPOLO S.A.S</v>
      </c>
      <c r="G1827" s="52" t="str">
        <f t="array" ref="G1827">IF(B1827="","",IFERROR(XLOOKUP(B1827,DATA!$B$4:$B$2103,DATA!$L$4:$L$2103,"",0,1),""))</f>
        <v>UND</v>
      </c>
      <c r="H1827" s="52">
        <f t="array" ref="H1827">IF(B1827="","",IFERROR(XLOOKUP(B1827,DATA!$B$4:$B$2103,DATA!$E$4:$E$2103,0,0,1),0))</f>
        <v>0</v>
      </c>
      <c r="I1827" s="53">
        <f t="array" ref="I1827">IF(B1827="","",IFERROR(XLOOKUP(B1827,DATA!$B$4:$B$2103,DATA!$F$4:$F$2103,0,0,1),0))</f>
        <v>31099.46</v>
      </c>
      <c r="J1827" s="53">
        <f t="shared" si="1"/>
        <v>0</v>
      </c>
      <c r="K1827" s="52">
        <f t="array" ref="K1827">IF(B1827="","",IFERROR(XLOOKUP(B1827,DATA!$B$4:$B$2103,DATA!$N$4:$N$2103,0,0,1),0))</f>
        <v>4</v>
      </c>
      <c r="L1827" s="86">
        <f t="shared" si="2"/>
        <v>0.01095890411</v>
      </c>
      <c r="M1827" s="52">
        <f t="array" ref="M1827">IF(B1827="","",IFERROR(XLOOKUP(B1827,DATA!$B$4:$B$2103,DATA!$P$4:$P$2103,0,0,1),0))</f>
        <v>0</v>
      </c>
      <c r="N1827" s="52">
        <f t="shared" si="3"/>
        <v>0</v>
      </c>
      <c r="O1827" s="52">
        <f t="shared" si="4"/>
        <v>0</v>
      </c>
      <c r="P1827" s="52">
        <f t="shared" si="5"/>
        <v>0</v>
      </c>
      <c r="Q1827" s="52" t="str">
        <f t="shared" si="6"/>
        <v>CRITICO</v>
      </c>
      <c r="R1827" s="52" t="str">
        <f t="shared" si="7"/>
        <v>PEDIR INMEDIATAMENTE</v>
      </c>
      <c r="S1827" s="52">
        <f t="shared" si="8"/>
        <v>0</v>
      </c>
      <c r="T1827" s="53">
        <f t="shared" si="9"/>
        <v>0</v>
      </c>
      <c r="U1827" s="52" t="str">
        <f t="array" ref="U1827">IF(B1827="","",IFERROR(XLOOKUP(B1827,DATA!$B$4:$B$2103,DATA!$M$4:$M$2103,"",0,1),""))</f>
        <v>B</v>
      </c>
      <c r="V1827" s="52" t="str">
        <f t="array" ref="V1827">IF(B1827="","",IFERROR(XLOOKUP(B1827,DATA!$B$4:$B$2103,DATA!$X$4:$X$2103,"",0,1),""))</f>
        <v>SU01D0207</v>
      </c>
      <c r="W1827" s="52" t="str">
        <f t="array" ref="W1827">IF(B1827="","",IFERROR(XLOOKUP(B1827,DATA!$B$4:$B$2103,DATA!$H$4:$H$2103,"",0,1),""))</f>
        <v>CARROCERIA</v>
      </c>
      <c r="X1827" s="52" t="str">
        <f t="shared" si="10"/>
        <v>3-MEDIA</v>
      </c>
      <c r="Y1827" s="87">
        <f t="shared" si="11"/>
        <v>4.01827</v>
      </c>
      <c r="Z1827" s="52">
        <f t="shared" si="12"/>
        <v>80200080</v>
      </c>
    </row>
    <row r="1828" ht="15.75" customHeight="1">
      <c r="B1828" s="47">
        <f>IF(DATA!B1828="","",DATA!B1828)</f>
        <v>80200081</v>
      </c>
      <c r="C1828" s="47">
        <f t="array" ref="C1828">IF(B1828="","",IFERROR(XLOOKUP(B1828,DATA!$B$4:$B$2103,DATA!$D$4:$D$2103,"",0,1),""))</f>
        <v>27241060</v>
      </c>
      <c r="D1828" s="47" t="str">
        <f t="array" ref="D1828">IF(B1828="","",IFERROR(XLOOKUP(B1828,DATA!$B$4:$B$2103,DATA!$C$4:$C$2103,"",0,1),""))</f>
        <v>GUIA LATERAL PE</v>
      </c>
      <c r="E1828" s="47">
        <f t="array" ref="E1828">IF(B1828="","",IFERROR(XLOOKUP(B1828,DATA!$B$4:$B$2103,DATA!$W$4:$W$2103,"",0,1),""))</f>
        <v>830092963</v>
      </c>
      <c r="F1828" s="47" t="str">
        <f t="array" ref="F1828">IF(B1828="","",IFERROR(XLOOKUP(E1828,PROVEEDORES!$A$2:$A$200,PROVEEDORES!$B$2:$B$200,"NO ENCONTRADO",0,1),""))</f>
        <v>SUPERPOLO S.A.S</v>
      </c>
      <c r="G1828" s="47" t="str">
        <f t="array" ref="G1828">IF(B1828="","",IFERROR(XLOOKUP(B1828,DATA!$B$4:$B$2103,DATA!$L$4:$L$2103,"",0,1),""))</f>
        <v>UND</v>
      </c>
      <c r="H1828" s="47">
        <f t="array" ref="H1828">IF(B1828="","",IFERROR(XLOOKUP(B1828,DATA!$B$4:$B$2103,DATA!$E$4:$E$2103,0,0,1),0))</f>
        <v>2</v>
      </c>
      <c r="I1828" s="48">
        <f t="array" ref="I1828">IF(B1828="","",IFERROR(XLOOKUP(B1828,DATA!$B$4:$B$2103,DATA!$F$4:$F$2103,0,0,1),0))</f>
        <v>18199.86</v>
      </c>
      <c r="J1828" s="48">
        <f t="shared" si="1"/>
        <v>36399.72</v>
      </c>
      <c r="K1828" s="47">
        <f t="array" ref="K1828">IF(B1828="","",IFERROR(XLOOKUP(B1828,DATA!$B$4:$B$2103,DATA!$N$4:$N$2103,0,0,1),0))</f>
        <v>6</v>
      </c>
      <c r="L1828" s="85">
        <f t="shared" si="2"/>
        <v>0.01643835616</v>
      </c>
      <c r="M1828" s="47">
        <f t="array" ref="M1828">IF(B1828="","",IFERROR(XLOOKUP(B1828,DATA!$B$4:$B$2103,DATA!$P$4:$P$2103,0,0,1),0))</f>
        <v>0</v>
      </c>
      <c r="N1828" s="47">
        <f t="shared" si="3"/>
        <v>0</v>
      </c>
      <c r="O1828" s="47">
        <f t="shared" si="4"/>
        <v>0</v>
      </c>
      <c r="P1828" s="47">
        <f t="shared" si="5"/>
        <v>122</v>
      </c>
      <c r="Q1828" s="47" t="str">
        <f t="shared" si="6"/>
        <v>OPTIMO</v>
      </c>
      <c r="R1828" s="47" t="str">
        <f t="shared" si="7"/>
        <v>NIVEL OPTIMO</v>
      </c>
      <c r="S1828" s="47">
        <f t="shared" si="8"/>
        <v>0</v>
      </c>
      <c r="T1828" s="48">
        <f t="shared" si="9"/>
        <v>0</v>
      </c>
      <c r="U1828" s="47" t="str">
        <f t="array" ref="U1828">IF(B1828="","",IFERROR(XLOOKUP(B1828,DATA!$B$4:$B$2103,DATA!$M$4:$M$2103,"",0,1),""))</f>
        <v>B</v>
      </c>
      <c r="V1828" s="47" t="str">
        <f t="array" ref="V1828">IF(B1828="","",IFERROR(XLOOKUP(B1828,DATA!$B$4:$B$2103,DATA!$X$4:$X$2103,"",0,1),""))</f>
        <v>SU01D0207</v>
      </c>
      <c r="W1828" s="47" t="str">
        <f t="array" ref="W1828">IF(B1828="","",IFERROR(XLOOKUP(B1828,DATA!$B$4:$B$2103,DATA!$H$4:$H$2103,"",0,1),""))</f>
        <v>CARROCERIA</v>
      </c>
      <c r="X1828" s="47" t="str">
        <f t="shared" si="10"/>
        <v>3-MEDIA</v>
      </c>
      <c r="Y1828" s="65" t="str">
        <f t="shared" si="11"/>
        <v/>
      </c>
      <c r="Z1828" s="47" t="str">
        <f t="shared" si="12"/>
        <v/>
      </c>
    </row>
    <row r="1829" ht="15.75" customHeight="1">
      <c r="B1829" s="52">
        <f>IF(DATA!B1829="","",DATA!B1829)</f>
        <v>80200082</v>
      </c>
      <c r="C1829" s="52">
        <f t="array" ref="C1829">IF(B1829="","",IFERROR(XLOOKUP(B1829,DATA!$B$4:$B$2103,DATA!$D$4:$D$2103,"",0,1),""))</f>
        <v>11289290</v>
      </c>
      <c r="D1829" s="52" t="str">
        <f t="array" ref="D1829">IF(B1829="","",IFERROR(XLOOKUP(B1829,DATA!$B$4:$B$2103,DATA!$C$4:$C$2103,"",0,1),""))</f>
        <v>PUERTA EMERGENCIA UNO</v>
      </c>
      <c r="E1829" s="52">
        <f t="array" ref="E1829">IF(B1829="","",IFERROR(XLOOKUP(B1829,DATA!$B$4:$B$2103,DATA!$W$4:$W$2103,"",0,1),""))</f>
        <v>900603232</v>
      </c>
      <c r="F1829" s="52" t="str">
        <f t="array" ref="F1829">IF(B1829="","",IFERROR(XLOOKUP(E1829,PROVEEDORES!$A$2:$A$200,PROVEEDORES!$B$2:$B$200,"NO ENCONTRADO",0,1),""))</f>
        <v>COMERCIALIZADORA DE AUTOPARTES E INDUSTRIAL UNIVERSAL SAS</v>
      </c>
      <c r="G1829" s="52" t="str">
        <f t="array" ref="G1829">IF(B1829="","",IFERROR(XLOOKUP(B1829,DATA!$B$4:$B$2103,DATA!$L$4:$L$2103,"",0,1),""))</f>
        <v>UND</v>
      </c>
      <c r="H1829" s="52">
        <f t="array" ref="H1829">IF(B1829="","",IFERROR(XLOOKUP(B1829,DATA!$B$4:$B$2103,DATA!$E$4:$E$2103,0,0,1),0))</f>
        <v>0</v>
      </c>
      <c r="I1829" s="53">
        <f t="array" ref="I1829">IF(B1829="","",IFERROR(XLOOKUP(B1829,DATA!$B$4:$B$2103,DATA!$F$4:$F$2103,0,0,1),0))</f>
        <v>2170434</v>
      </c>
      <c r="J1829" s="53">
        <f t="shared" si="1"/>
        <v>0</v>
      </c>
      <c r="K1829" s="52">
        <f t="array" ref="K1829">IF(B1829="","",IFERROR(XLOOKUP(B1829,DATA!$B$4:$B$2103,DATA!$N$4:$N$2103,0,0,1),0))</f>
        <v>1</v>
      </c>
      <c r="L1829" s="86">
        <f t="shared" si="2"/>
        <v>0.002739726027</v>
      </c>
      <c r="M1829" s="52">
        <f t="array" ref="M1829">IF(B1829="","",IFERROR(XLOOKUP(B1829,DATA!$B$4:$B$2103,DATA!$P$4:$P$2103,0,0,1),0))</f>
        <v>0</v>
      </c>
      <c r="N1829" s="52">
        <f t="shared" si="3"/>
        <v>0</v>
      </c>
      <c r="O1829" s="52">
        <f t="shared" si="4"/>
        <v>0</v>
      </c>
      <c r="P1829" s="52">
        <f t="shared" si="5"/>
        <v>0</v>
      </c>
      <c r="Q1829" s="52" t="str">
        <f t="shared" si="6"/>
        <v>CRITICO</v>
      </c>
      <c r="R1829" s="52" t="str">
        <f t="shared" si="7"/>
        <v>PEDIR INMEDIATAMENTE</v>
      </c>
      <c r="S1829" s="52">
        <f t="shared" si="8"/>
        <v>0</v>
      </c>
      <c r="T1829" s="53">
        <f t="shared" si="9"/>
        <v>0</v>
      </c>
      <c r="U1829" s="52" t="str">
        <f t="array" ref="U1829">IF(B1829="","",IFERROR(XLOOKUP(B1829,DATA!$B$4:$B$2103,DATA!$M$4:$M$2103,"",0,1),""))</f>
        <v>C</v>
      </c>
      <c r="V1829" s="52" t="str">
        <f t="array" ref="V1829">IF(B1829="","",IFERROR(XLOOKUP(B1829,DATA!$B$4:$B$2103,DATA!$X$4:$X$2103,"",0,1),""))</f>
        <v>SU01A0202</v>
      </c>
      <c r="W1829" s="52" t="str">
        <f t="array" ref="W1829">IF(B1829="","",IFERROR(XLOOKUP(B1829,DATA!$B$4:$B$2103,DATA!$H$4:$H$2103,"",0,1),""))</f>
        <v>CARROCERIA</v>
      </c>
      <c r="X1829" s="52" t="str">
        <f t="shared" si="10"/>
        <v>4-BAJA</v>
      </c>
      <c r="Y1829" s="87">
        <f t="shared" si="11"/>
        <v>1.01829</v>
      </c>
      <c r="Z1829" s="52">
        <f t="shared" si="12"/>
        <v>80200082</v>
      </c>
    </row>
    <row r="1830" ht="15.75" customHeight="1">
      <c r="B1830" s="47">
        <f>IF(DATA!B1830="","",DATA!B1830)</f>
        <v>80200083</v>
      </c>
      <c r="C1830" s="47" t="str">
        <f t="array" ref="C1830">IF(B1830="","",IFERROR(XLOOKUP(B1830,DATA!$B$4:$B$2103,DATA!$D$4:$D$2103,"",0,1),""))</f>
        <v/>
      </c>
      <c r="D1830" s="47" t="str">
        <f t="array" ref="D1830">IF(B1830="","",IFERROR(XLOOKUP(B1830,DATA!$B$4:$B$2103,DATA!$C$4:$C$2103,"",0,1),""))</f>
        <v>GRASERA ARBOL PUERTAS</v>
      </c>
      <c r="E1830" s="47">
        <f t="array" ref="E1830">IF(B1830="","",IFERROR(XLOOKUP(B1830,DATA!$B$4:$B$2103,DATA!$W$4:$W$2103,"",0,1),""))</f>
        <v>900340506</v>
      </c>
      <c r="F1830" s="47" t="str">
        <f t="array" ref="F1830">IF(B1830="","",IFERROR(XLOOKUP(E1830,PROVEEDORES!$A$2:$A$200,PROVEEDORES!$B$2:$B$200,"NO ENCONTRADO",0,1),""))</f>
        <v>UNIVERSAL DE PARTES Y REPUESTOS SAS</v>
      </c>
      <c r="G1830" s="47" t="str">
        <f t="array" ref="G1830">IF(B1830="","",IFERROR(XLOOKUP(B1830,DATA!$B$4:$B$2103,DATA!$L$4:$L$2103,"",0,1),""))</f>
        <v>UND</v>
      </c>
      <c r="H1830" s="47">
        <f t="array" ref="H1830">IF(B1830="","",IFERROR(XLOOKUP(B1830,DATA!$B$4:$B$2103,DATA!$E$4:$E$2103,0,0,1),0))</f>
        <v>10</v>
      </c>
      <c r="I1830" s="48">
        <f t="array" ref="I1830">IF(B1830="","",IFERROR(XLOOKUP(B1830,DATA!$B$4:$B$2103,DATA!$F$4:$F$2103,0,0,1),0))</f>
        <v>1190</v>
      </c>
      <c r="J1830" s="48">
        <f t="shared" si="1"/>
        <v>11900</v>
      </c>
      <c r="K1830" s="47">
        <f t="array" ref="K1830">IF(B1830="","",IFERROR(XLOOKUP(B1830,DATA!$B$4:$B$2103,DATA!$N$4:$N$2103,0,0,1),0))</f>
        <v>70</v>
      </c>
      <c r="L1830" s="85">
        <f t="shared" si="2"/>
        <v>0.1917808219</v>
      </c>
      <c r="M1830" s="47">
        <f t="array" ref="M1830">IF(B1830="","",IFERROR(XLOOKUP(B1830,DATA!$B$4:$B$2103,DATA!$P$4:$P$2103,0,0,1),0))</f>
        <v>0</v>
      </c>
      <c r="N1830" s="47">
        <f t="shared" si="3"/>
        <v>1</v>
      </c>
      <c r="O1830" s="47">
        <f t="shared" si="4"/>
        <v>2</v>
      </c>
      <c r="P1830" s="47">
        <f t="shared" si="5"/>
        <v>52</v>
      </c>
      <c r="Q1830" s="47" t="str">
        <f t="shared" si="6"/>
        <v>OPTIMO</v>
      </c>
      <c r="R1830" s="47" t="str">
        <f t="shared" si="7"/>
        <v>NIVEL OPTIMO</v>
      </c>
      <c r="S1830" s="47">
        <f t="shared" si="8"/>
        <v>0</v>
      </c>
      <c r="T1830" s="48">
        <f t="shared" si="9"/>
        <v>0</v>
      </c>
      <c r="U1830" s="47" t="str">
        <f t="array" ref="U1830">IF(B1830="","",IFERROR(XLOOKUP(B1830,DATA!$B$4:$B$2103,DATA!$M$4:$M$2103,"",0,1),""))</f>
        <v>C</v>
      </c>
      <c r="V1830" s="47" t="str">
        <f t="array" ref="V1830">IF(B1830="","",IFERROR(XLOOKUP(B1830,DATA!$B$4:$B$2103,DATA!$X$4:$X$2103,"",0,1),""))</f>
        <v>SU01D0303</v>
      </c>
      <c r="W1830" s="47" t="str">
        <f t="array" ref="W1830">IF(B1830="","",IFERROR(XLOOKUP(B1830,DATA!$B$4:$B$2103,DATA!$H$4:$H$2103,"",0,1),""))</f>
        <v>CARROCERIA</v>
      </c>
      <c r="X1830" s="47" t="str">
        <f t="shared" si="10"/>
        <v>4-BAJA</v>
      </c>
      <c r="Y1830" s="65" t="str">
        <f t="shared" si="11"/>
        <v/>
      </c>
      <c r="Z1830" s="47" t="str">
        <f t="shared" si="12"/>
        <v/>
      </c>
    </row>
    <row r="1831" ht="15.75" customHeight="1">
      <c r="B1831" s="52">
        <f>IF(DATA!B1831="","",DATA!B1831)</f>
        <v>910104</v>
      </c>
      <c r="C1831" s="52" t="str">
        <f t="array" ref="C1831">IF(B1831="","",IFERROR(XLOOKUP(B1831,DATA!$B$4:$B$2103,DATA!$D$4:$D$2103,"",0,1),""))</f>
        <v/>
      </c>
      <c r="D1831" s="52" t="str">
        <f t="array" ref="D1831">IF(B1831="","",IFERROR(XLOOKUP(B1831,DATA!$B$4:$B$2103,DATA!$C$4:$C$2103,"",0,1),""))</f>
        <v>DISCO DURO SATA HDD</v>
      </c>
      <c r="E1831" s="52">
        <f t="array" ref="E1831">IF(B1831="","",IFERROR(XLOOKUP(B1831,DATA!$B$4:$B$2103,DATA!$W$4:$W$2103,"",0,1),""))</f>
        <v>830122566</v>
      </c>
      <c r="F1831" s="52" t="str">
        <f t="array" ref="F1831">IF(B1831="","",IFERROR(XLOOKUP(E1831,PROVEEDORES!$A$2:$A$200,PROVEEDORES!$B$2:$B$200,"NO ENCONTRADO",0,1),""))</f>
        <v>COLOMBIA TELECOMUNICACIONES S.A E.S.P</v>
      </c>
      <c r="G1831" s="52" t="str">
        <f t="array" ref="G1831">IF(B1831="","",IFERROR(XLOOKUP(B1831,DATA!$B$4:$B$2103,DATA!$L$4:$L$2103,"",0,1),""))</f>
        <v>UND</v>
      </c>
      <c r="H1831" s="52">
        <f t="array" ref="H1831">IF(B1831="","",IFERROR(XLOOKUP(B1831,DATA!$B$4:$B$2103,DATA!$E$4:$E$2103,0,0,1),0))</f>
        <v>0</v>
      </c>
      <c r="I1831" s="53">
        <f t="array" ref="I1831">IF(B1831="","",IFERROR(XLOOKUP(B1831,DATA!$B$4:$B$2103,DATA!$F$4:$F$2103,0,0,1),0))</f>
        <v>0</v>
      </c>
      <c r="J1831" s="53">
        <f t="shared" si="1"/>
        <v>0</v>
      </c>
      <c r="K1831" s="52">
        <f t="array" ref="K1831">IF(B1831="","",IFERROR(XLOOKUP(B1831,DATA!$B$4:$B$2103,DATA!$N$4:$N$2103,0,0,1),0))</f>
        <v>0</v>
      </c>
      <c r="L1831" s="86">
        <f t="shared" si="2"/>
        <v>0</v>
      </c>
      <c r="M1831" s="52">
        <f t="array" ref="M1831">IF(B1831="","",IFERROR(XLOOKUP(B1831,DATA!$B$4:$B$2103,DATA!$P$4:$P$2103,0,0,1),0))</f>
        <v>0</v>
      </c>
      <c r="N1831" s="52">
        <f t="shared" si="3"/>
        <v>0</v>
      </c>
      <c r="O1831" s="52">
        <f t="shared" si="4"/>
        <v>0</v>
      </c>
      <c r="P1831" s="52" t="str">
        <f t="shared" si="5"/>
        <v/>
      </c>
      <c r="Q1831" s="52" t="str">
        <f t="shared" si="6"/>
        <v>CRITICO</v>
      </c>
      <c r="R1831" s="52" t="str">
        <f t="shared" si="7"/>
        <v>PEDIR INMEDIATAMENTE</v>
      </c>
      <c r="S1831" s="52">
        <f t="shared" si="8"/>
        <v>0</v>
      </c>
      <c r="T1831" s="53">
        <f t="shared" si="9"/>
        <v>0</v>
      </c>
      <c r="U1831" s="52" t="str">
        <f t="array" ref="U1831">IF(B1831="","",IFERROR(XLOOKUP(B1831,DATA!$B$4:$B$2103,DATA!$M$4:$M$2103,"",0,1),""))</f>
        <v>A</v>
      </c>
      <c r="V1831" s="52" t="str">
        <f t="array" ref="V1831">IF(B1831="","",IFERROR(XLOOKUP(B1831,DATA!$B$4:$B$2103,DATA!$X$4:$X$2103,"",0,1),""))</f>
        <v>SU01C0206</v>
      </c>
      <c r="W1831" s="52" t="str">
        <f t="array" ref="W1831">IF(B1831="","",IFERROR(XLOOKUP(B1831,DATA!$B$4:$B$2103,DATA!$H$4:$H$2103,"",0,1),""))</f>
        <v>COMUNICACIONES</v>
      </c>
      <c r="X1831" s="52" t="str">
        <f t="shared" si="10"/>
        <v>1-MAXIMA</v>
      </c>
      <c r="Y1831" s="87" t="str">
        <f t="shared" si="11"/>
        <v/>
      </c>
      <c r="Z1831" s="52">
        <f t="shared" si="12"/>
        <v>910104</v>
      </c>
    </row>
    <row r="1832" ht="15.75" customHeight="1">
      <c r="B1832" s="47" t="str">
        <f>IF(DATA!B1832="","",DATA!B1832)</f>
        <v/>
      </c>
      <c r="C1832" s="47" t="str">
        <f t="array" ref="C1832">IF(B1832="","",IFERROR(XLOOKUP(B1832,DATA!$B$4:$B$2103,DATA!$D$4:$D$2103,"",0,1),""))</f>
        <v/>
      </c>
      <c r="D1832" s="47" t="str">
        <f t="array" ref="D1832">IF(B1832="","",IFERROR(XLOOKUP(B1832,DATA!$B$4:$B$2103,DATA!$C$4:$C$2103,"",0,1),""))</f>
        <v/>
      </c>
      <c r="E1832" s="47" t="str">
        <f t="array" ref="E1832">IF(B1832="","",IFERROR(XLOOKUP(B1832,DATA!$B$4:$B$2103,DATA!$W$4:$W$2103,"",0,1),""))</f>
        <v/>
      </c>
      <c r="F1832" s="47" t="str">
        <f t="array" ref="F1832">IF(B1832="","",IFERROR(XLOOKUP(E1832,PROVEEDORES!$A$2:$A$200,PROVEEDORES!$B$2:$B$200,"NO ENCONTRADO",0,1),""))</f>
        <v/>
      </c>
      <c r="G1832" s="47" t="str">
        <f t="array" ref="G1832">IF(B1832="","",IFERROR(XLOOKUP(B1832,DATA!$B$4:$B$2103,DATA!$L$4:$L$2103,"",0,1),""))</f>
        <v/>
      </c>
      <c r="H1832" s="47" t="str">
        <f t="array" ref="H1832">IF(B1832="","",IFERROR(XLOOKUP(B1832,DATA!$B$4:$B$2103,DATA!$E$4:$E$2103,0,0,1),0))</f>
        <v/>
      </c>
      <c r="I1832" s="48" t="str">
        <f t="array" ref="I1832">IF(B1832="","",IFERROR(XLOOKUP(B1832,DATA!$B$4:$B$2103,DATA!$F$4:$F$2103,0,0,1),0))</f>
        <v/>
      </c>
      <c r="J1832" s="48" t="str">
        <f t="shared" si="1"/>
        <v/>
      </c>
      <c r="K1832" s="47" t="str">
        <f t="array" ref="K1832">IF(B1832="","",IFERROR(XLOOKUP(B1832,DATA!$B$4:$B$2103,DATA!$N$4:$N$2103,0,0,1),0))</f>
        <v/>
      </c>
      <c r="L1832" s="85" t="str">
        <f t="shared" si="2"/>
        <v/>
      </c>
      <c r="M1832" s="47" t="str">
        <f t="array" ref="M1832">IF(B1832="","",IFERROR(XLOOKUP(B1832,DATA!$B$4:$B$2103,DATA!$P$4:$P$2103,0,0,1),0))</f>
        <v/>
      </c>
      <c r="N1832" s="47" t="str">
        <f t="shared" si="3"/>
        <v/>
      </c>
      <c r="O1832" s="47" t="str">
        <f t="shared" si="4"/>
        <v/>
      </c>
      <c r="P1832" s="47" t="str">
        <f t="shared" si="5"/>
        <v/>
      </c>
      <c r="Q1832" s="47" t="str">
        <f t="shared" si="6"/>
        <v/>
      </c>
      <c r="R1832" s="47" t="str">
        <f t="shared" si="7"/>
        <v/>
      </c>
      <c r="S1832" s="47" t="str">
        <f t="shared" si="8"/>
        <v/>
      </c>
      <c r="T1832" s="48" t="str">
        <f t="shared" si="9"/>
        <v/>
      </c>
      <c r="U1832" s="47" t="str">
        <f t="array" ref="U1832">IF(B1832="","",IFERROR(XLOOKUP(B1832,DATA!$B$4:$B$2103,DATA!$M$4:$M$2103,"",0,1),""))</f>
        <v/>
      </c>
      <c r="V1832" s="47" t="str">
        <f t="array" ref="V1832">IF(B1832="","",IFERROR(XLOOKUP(B1832,DATA!$B$4:$B$2103,DATA!$X$4:$X$2103,"",0,1),""))</f>
        <v/>
      </c>
      <c r="W1832" s="47" t="str">
        <f t="array" ref="W1832">IF(B1832="","",IFERROR(XLOOKUP(B1832,DATA!$B$4:$B$2103,DATA!$H$4:$H$2103,"",0,1),""))</f>
        <v/>
      </c>
      <c r="X1832" s="47" t="str">
        <f t="shared" si="10"/>
        <v/>
      </c>
      <c r="Y1832" s="65" t="str">
        <f t="shared" si="11"/>
        <v/>
      </c>
      <c r="Z1832" s="47" t="str">
        <f t="shared" si="12"/>
        <v/>
      </c>
    </row>
    <row r="1833" ht="15.75" customHeight="1">
      <c r="B1833" s="52" t="str">
        <f>IF(DATA!B1833="","",DATA!B1833)</f>
        <v/>
      </c>
      <c r="C1833" s="52" t="str">
        <f t="array" ref="C1833">IF(B1833="","",IFERROR(XLOOKUP(B1833,DATA!$B$4:$B$2103,DATA!$D$4:$D$2103,"",0,1),""))</f>
        <v/>
      </c>
      <c r="D1833" s="52" t="str">
        <f t="array" ref="D1833">IF(B1833="","",IFERROR(XLOOKUP(B1833,DATA!$B$4:$B$2103,DATA!$C$4:$C$2103,"",0,1),""))</f>
        <v/>
      </c>
      <c r="E1833" s="52" t="str">
        <f t="array" ref="E1833">IF(B1833="","",IFERROR(XLOOKUP(B1833,DATA!$B$4:$B$2103,DATA!$W$4:$W$2103,"",0,1),""))</f>
        <v/>
      </c>
      <c r="F1833" s="52" t="str">
        <f t="array" ref="F1833">IF(B1833="","",IFERROR(XLOOKUP(E1833,PROVEEDORES!$A$2:$A$200,PROVEEDORES!$B$2:$B$200,"NO ENCONTRADO",0,1),""))</f>
        <v/>
      </c>
      <c r="G1833" s="52" t="str">
        <f t="array" ref="G1833">IF(B1833="","",IFERROR(XLOOKUP(B1833,DATA!$B$4:$B$2103,DATA!$L$4:$L$2103,"",0,1),""))</f>
        <v/>
      </c>
      <c r="H1833" s="52" t="str">
        <f t="array" ref="H1833">IF(B1833="","",IFERROR(XLOOKUP(B1833,DATA!$B$4:$B$2103,DATA!$E$4:$E$2103,0,0,1),0))</f>
        <v/>
      </c>
      <c r="I1833" s="53" t="str">
        <f t="array" ref="I1833">IF(B1833="","",IFERROR(XLOOKUP(B1833,DATA!$B$4:$B$2103,DATA!$F$4:$F$2103,0,0,1),0))</f>
        <v/>
      </c>
      <c r="J1833" s="53" t="str">
        <f t="shared" si="1"/>
        <v/>
      </c>
      <c r="K1833" s="52" t="str">
        <f t="array" ref="K1833">IF(B1833="","",IFERROR(XLOOKUP(B1833,DATA!$B$4:$B$2103,DATA!$N$4:$N$2103,0,0,1),0))</f>
        <v/>
      </c>
      <c r="L1833" s="86" t="str">
        <f t="shared" si="2"/>
        <v/>
      </c>
      <c r="M1833" s="52" t="str">
        <f t="array" ref="M1833">IF(B1833="","",IFERROR(XLOOKUP(B1833,DATA!$B$4:$B$2103,DATA!$P$4:$P$2103,0,0,1),0))</f>
        <v/>
      </c>
      <c r="N1833" s="52" t="str">
        <f t="shared" si="3"/>
        <v/>
      </c>
      <c r="O1833" s="52" t="str">
        <f t="shared" si="4"/>
        <v/>
      </c>
      <c r="P1833" s="52" t="str">
        <f t="shared" si="5"/>
        <v/>
      </c>
      <c r="Q1833" s="52" t="str">
        <f t="shared" si="6"/>
        <v/>
      </c>
      <c r="R1833" s="52" t="str">
        <f t="shared" si="7"/>
        <v/>
      </c>
      <c r="S1833" s="52" t="str">
        <f t="shared" si="8"/>
        <v/>
      </c>
      <c r="T1833" s="53" t="str">
        <f t="shared" si="9"/>
        <v/>
      </c>
      <c r="U1833" s="52" t="str">
        <f t="array" ref="U1833">IF(B1833="","",IFERROR(XLOOKUP(B1833,DATA!$B$4:$B$2103,DATA!$M$4:$M$2103,"",0,1),""))</f>
        <v/>
      </c>
      <c r="V1833" s="52" t="str">
        <f t="array" ref="V1833">IF(B1833="","",IFERROR(XLOOKUP(B1833,DATA!$B$4:$B$2103,DATA!$X$4:$X$2103,"",0,1),""))</f>
        <v/>
      </c>
      <c r="W1833" s="52" t="str">
        <f t="array" ref="W1833">IF(B1833="","",IFERROR(XLOOKUP(B1833,DATA!$B$4:$B$2103,DATA!$H$4:$H$2103,"",0,1),""))</f>
        <v/>
      </c>
      <c r="X1833" s="52" t="str">
        <f t="shared" si="10"/>
        <v/>
      </c>
      <c r="Y1833" s="87" t="str">
        <f t="shared" si="11"/>
        <v/>
      </c>
      <c r="Z1833" s="52" t="str">
        <f t="shared" si="12"/>
        <v/>
      </c>
    </row>
    <row r="1834" ht="15.75" customHeight="1">
      <c r="B1834" s="47" t="str">
        <f>IF(DATA!B1834="","",DATA!B1834)</f>
        <v/>
      </c>
      <c r="C1834" s="47" t="str">
        <f t="array" ref="C1834">IF(B1834="","",IFERROR(XLOOKUP(B1834,DATA!$B$4:$B$2103,DATA!$D$4:$D$2103,"",0,1),""))</f>
        <v/>
      </c>
      <c r="D1834" s="47" t="str">
        <f t="array" ref="D1834">IF(B1834="","",IFERROR(XLOOKUP(B1834,DATA!$B$4:$B$2103,DATA!$C$4:$C$2103,"",0,1),""))</f>
        <v/>
      </c>
      <c r="E1834" s="47" t="str">
        <f t="array" ref="E1834">IF(B1834="","",IFERROR(XLOOKUP(B1834,DATA!$B$4:$B$2103,DATA!$W$4:$W$2103,"",0,1),""))</f>
        <v/>
      </c>
      <c r="F1834" s="47" t="str">
        <f t="array" ref="F1834">IF(B1834="","",IFERROR(XLOOKUP(E1834,PROVEEDORES!$A$2:$A$200,PROVEEDORES!$B$2:$B$200,"NO ENCONTRADO",0,1),""))</f>
        <v/>
      </c>
      <c r="G1834" s="47" t="str">
        <f t="array" ref="G1834">IF(B1834="","",IFERROR(XLOOKUP(B1834,DATA!$B$4:$B$2103,DATA!$L$4:$L$2103,"",0,1),""))</f>
        <v/>
      </c>
      <c r="H1834" s="47" t="str">
        <f t="array" ref="H1834">IF(B1834="","",IFERROR(XLOOKUP(B1834,DATA!$B$4:$B$2103,DATA!$E$4:$E$2103,0,0,1),0))</f>
        <v/>
      </c>
      <c r="I1834" s="48" t="str">
        <f t="array" ref="I1834">IF(B1834="","",IFERROR(XLOOKUP(B1834,DATA!$B$4:$B$2103,DATA!$F$4:$F$2103,0,0,1),0))</f>
        <v/>
      </c>
      <c r="J1834" s="48" t="str">
        <f t="shared" si="1"/>
        <v/>
      </c>
      <c r="K1834" s="47" t="str">
        <f t="array" ref="K1834">IF(B1834="","",IFERROR(XLOOKUP(B1834,DATA!$B$4:$B$2103,DATA!$N$4:$N$2103,0,0,1),0))</f>
        <v/>
      </c>
      <c r="L1834" s="85" t="str">
        <f t="shared" si="2"/>
        <v/>
      </c>
      <c r="M1834" s="47" t="str">
        <f t="array" ref="M1834">IF(B1834="","",IFERROR(XLOOKUP(B1834,DATA!$B$4:$B$2103,DATA!$P$4:$P$2103,0,0,1),0))</f>
        <v/>
      </c>
      <c r="N1834" s="47" t="str">
        <f t="shared" si="3"/>
        <v/>
      </c>
      <c r="O1834" s="47" t="str">
        <f t="shared" si="4"/>
        <v/>
      </c>
      <c r="P1834" s="47" t="str">
        <f t="shared" si="5"/>
        <v/>
      </c>
      <c r="Q1834" s="47" t="str">
        <f t="shared" si="6"/>
        <v/>
      </c>
      <c r="R1834" s="47" t="str">
        <f t="shared" si="7"/>
        <v/>
      </c>
      <c r="S1834" s="47" t="str">
        <f t="shared" si="8"/>
        <v/>
      </c>
      <c r="T1834" s="48" t="str">
        <f t="shared" si="9"/>
        <v/>
      </c>
      <c r="U1834" s="47" t="str">
        <f t="array" ref="U1834">IF(B1834="","",IFERROR(XLOOKUP(B1834,DATA!$B$4:$B$2103,DATA!$M$4:$M$2103,"",0,1),""))</f>
        <v/>
      </c>
      <c r="V1834" s="47" t="str">
        <f t="array" ref="V1834">IF(B1834="","",IFERROR(XLOOKUP(B1834,DATA!$B$4:$B$2103,DATA!$X$4:$X$2103,"",0,1),""))</f>
        <v/>
      </c>
      <c r="W1834" s="47" t="str">
        <f t="array" ref="W1834">IF(B1834="","",IFERROR(XLOOKUP(B1834,DATA!$B$4:$B$2103,DATA!$H$4:$H$2103,"",0,1),""))</f>
        <v/>
      </c>
      <c r="X1834" s="47" t="str">
        <f t="shared" si="10"/>
        <v/>
      </c>
      <c r="Y1834" s="65" t="str">
        <f t="shared" si="11"/>
        <v/>
      </c>
      <c r="Z1834" s="47" t="str">
        <f t="shared" si="12"/>
        <v/>
      </c>
    </row>
    <row r="1835" ht="15.75" customHeight="1">
      <c r="B1835" s="52" t="str">
        <f>IF(DATA!B1835="","",DATA!B1835)</f>
        <v/>
      </c>
      <c r="C1835" s="52" t="str">
        <f t="array" ref="C1835">IF(B1835="","",IFERROR(XLOOKUP(B1835,DATA!$B$4:$B$2103,DATA!$D$4:$D$2103,"",0,1),""))</f>
        <v/>
      </c>
      <c r="D1835" s="52" t="str">
        <f t="array" ref="D1835">IF(B1835="","",IFERROR(XLOOKUP(B1835,DATA!$B$4:$B$2103,DATA!$C$4:$C$2103,"",0,1),""))</f>
        <v/>
      </c>
      <c r="E1835" s="52" t="str">
        <f t="array" ref="E1835">IF(B1835="","",IFERROR(XLOOKUP(B1835,DATA!$B$4:$B$2103,DATA!$W$4:$W$2103,"",0,1),""))</f>
        <v/>
      </c>
      <c r="F1835" s="52" t="str">
        <f t="array" ref="F1835">IF(B1835="","",IFERROR(XLOOKUP(E1835,PROVEEDORES!$A$2:$A$200,PROVEEDORES!$B$2:$B$200,"NO ENCONTRADO",0,1),""))</f>
        <v/>
      </c>
      <c r="G1835" s="52" t="str">
        <f t="array" ref="G1835">IF(B1835="","",IFERROR(XLOOKUP(B1835,DATA!$B$4:$B$2103,DATA!$L$4:$L$2103,"",0,1),""))</f>
        <v/>
      </c>
      <c r="H1835" s="52" t="str">
        <f t="array" ref="H1835">IF(B1835="","",IFERROR(XLOOKUP(B1835,DATA!$B$4:$B$2103,DATA!$E$4:$E$2103,0,0,1),0))</f>
        <v/>
      </c>
      <c r="I1835" s="53" t="str">
        <f t="array" ref="I1835">IF(B1835="","",IFERROR(XLOOKUP(B1835,DATA!$B$4:$B$2103,DATA!$F$4:$F$2103,0,0,1),0))</f>
        <v/>
      </c>
      <c r="J1835" s="53" t="str">
        <f t="shared" si="1"/>
        <v/>
      </c>
      <c r="K1835" s="52" t="str">
        <f t="array" ref="K1835">IF(B1835="","",IFERROR(XLOOKUP(B1835,DATA!$B$4:$B$2103,DATA!$N$4:$N$2103,0,0,1),0))</f>
        <v/>
      </c>
      <c r="L1835" s="86" t="str">
        <f t="shared" si="2"/>
        <v/>
      </c>
      <c r="M1835" s="52" t="str">
        <f t="array" ref="M1835">IF(B1835="","",IFERROR(XLOOKUP(B1835,DATA!$B$4:$B$2103,DATA!$P$4:$P$2103,0,0,1),0))</f>
        <v/>
      </c>
      <c r="N1835" s="52" t="str">
        <f t="shared" si="3"/>
        <v/>
      </c>
      <c r="O1835" s="52" t="str">
        <f t="shared" si="4"/>
        <v/>
      </c>
      <c r="P1835" s="52" t="str">
        <f t="shared" si="5"/>
        <v/>
      </c>
      <c r="Q1835" s="52" t="str">
        <f t="shared" si="6"/>
        <v/>
      </c>
      <c r="R1835" s="52" t="str">
        <f t="shared" si="7"/>
        <v/>
      </c>
      <c r="S1835" s="52" t="str">
        <f t="shared" si="8"/>
        <v/>
      </c>
      <c r="T1835" s="53" t="str">
        <f t="shared" si="9"/>
        <v/>
      </c>
      <c r="U1835" s="52" t="str">
        <f t="array" ref="U1835">IF(B1835="","",IFERROR(XLOOKUP(B1835,DATA!$B$4:$B$2103,DATA!$M$4:$M$2103,"",0,1),""))</f>
        <v/>
      </c>
      <c r="V1835" s="52" t="str">
        <f t="array" ref="V1835">IF(B1835="","",IFERROR(XLOOKUP(B1835,DATA!$B$4:$B$2103,DATA!$X$4:$X$2103,"",0,1),""))</f>
        <v/>
      </c>
      <c r="W1835" s="52" t="str">
        <f t="array" ref="W1835">IF(B1835="","",IFERROR(XLOOKUP(B1835,DATA!$B$4:$B$2103,DATA!$H$4:$H$2103,"",0,1),""))</f>
        <v/>
      </c>
      <c r="X1835" s="52" t="str">
        <f t="shared" si="10"/>
        <v/>
      </c>
      <c r="Y1835" s="87" t="str">
        <f t="shared" si="11"/>
        <v/>
      </c>
      <c r="Z1835" s="52" t="str">
        <f t="shared" si="12"/>
        <v/>
      </c>
    </row>
    <row r="1836" ht="15.75" customHeight="1">
      <c r="B1836" s="47" t="str">
        <f>IF(DATA!B1836="","",DATA!B1836)</f>
        <v/>
      </c>
      <c r="C1836" s="47" t="str">
        <f t="array" ref="C1836">IF(B1836="","",IFERROR(XLOOKUP(B1836,DATA!$B$4:$B$2103,DATA!$D$4:$D$2103,"",0,1),""))</f>
        <v/>
      </c>
      <c r="D1836" s="47" t="str">
        <f t="array" ref="D1836">IF(B1836="","",IFERROR(XLOOKUP(B1836,DATA!$B$4:$B$2103,DATA!$C$4:$C$2103,"",0,1),""))</f>
        <v/>
      </c>
      <c r="E1836" s="47" t="str">
        <f t="array" ref="E1836">IF(B1836="","",IFERROR(XLOOKUP(B1836,DATA!$B$4:$B$2103,DATA!$W$4:$W$2103,"",0,1),""))</f>
        <v/>
      </c>
      <c r="F1836" s="47" t="str">
        <f t="array" ref="F1836">IF(B1836="","",IFERROR(XLOOKUP(E1836,PROVEEDORES!$A$2:$A$200,PROVEEDORES!$B$2:$B$200,"NO ENCONTRADO",0,1),""))</f>
        <v/>
      </c>
      <c r="G1836" s="47" t="str">
        <f t="array" ref="G1836">IF(B1836="","",IFERROR(XLOOKUP(B1836,DATA!$B$4:$B$2103,DATA!$L$4:$L$2103,"",0,1),""))</f>
        <v/>
      </c>
      <c r="H1836" s="47" t="str">
        <f t="array" ref="H1836">IF(B1836="","",IFERROR(XLOOKUP(B1836,DATA!$B$4:$B$2103,DATA!$E$4:$E$2103,0,0,1),0))</f>
        <v/>
      </c>
      <c r="I1836" s="48" t="str">
        <f t="array" ref="I1836">IF(B1836="","",IFERROR(XLOOKUP(B1836,DATA!$B$4:$B$2103,DATA!$F$4:$F$2103,0,0,1),0))</f>
        <v/>
      </c>
      <c r="J1836" s="48" t="str">
        <f t="shared" si="1"/>
        <v/>
      </c>
      <c r="K1836" s="47" t="str">
        <f t="array" ref="K1836">IF(B1836="","",IFERROR(XLOOKUP(B1836,DATA!$B$4:$B$2103,DATA!$N$4:$N$2103,0,0,1),0))</f>
        <v/>
      </c>
      <c r="L1836" s="85" t="str">
        <f t="shared" si="2"/>
        <v/>
      </c>
      <c r="M1836" s="47" t="str">
        <f t="array" ref="M1836">IF(B1836="","",IFERROR(XLOOKUP(B1836,DATA!$B$4:$B$2103,DATA!$P$4:$P$2103,0,0,1),0))</f>
        <v/>
      </c>
      <c r="N1836" s="47" t="str">
        <f t="shared" si="3"/>
        <v/>
      </c>
      <c r="O1836" s="47" t="str">
        <f t="shared" si="4"/>
        <v/>
      </c>
      <c r="P1836" s="47" t="str">
        <f t="shared" si="5"/>
        <v/>
      </c>
      <c r="Q1836" s="47" t="str">
        <f t="shared" si="6"/>
        <v/>
      </c>
      <c r="R1836" s="47" t="str">
        <f t="shared" si="7"/>
        <v/>
      </c>
      <c r="S1836" s="47" t="str">
        <f t="shared" si="8"/>
        <v/>
      </c>
      <c r="T1836" s="48" t="str">
        <f t="shared" si="9"/>
        <v/>
      </c>
      <c r="U1836" s="47" t="str">
        <f t="array" ref="U1836">IF(B1836="","",IFERROR(XLOOKUP(B1836,DATA!$B$4:$B$2103,DATA!$M$4:$M$2103,"",0,1),""))</f>
        <v/>
      </c>
      <c r="V1836" s="47" t="str">
        <f t="array" ref="V1836">IF(B1836="","",IFERROR(XLOOKUP(B1836,DATA!$B$4:$B$2103,DATA!$X$4:$X$2103,"",0,1),""))</f>
        <v/>
      </c>
      <c r="W1836" s="47" t="str">
        <f t="array" ref="W1836">IF(B1836="","",IFERROR(XLOOKUP(B1836,DATA!$B$4:$B$2103,DATA!$H$4:$H$2103,"",0,1),""))</f>
        <v/>
      </c>
      <c r="X1836" s="47" t="str">
        <f t="shared" si="10"/>
        <v/>
      </c>
      <c r="Y1836" s="65" t="str">
        <f t="shared" si="11"/>
        <v/>
      </c>
      <c r="Z1836" s="47" t="str">
        <f t="shared" si="12"/>
        <v/>
      </c>
    </row>
    <row r="1837" ht="15.75" customHeight="1">
      <c r="B1837" s="52" t="str">
        <f>IF(DATA!B1837="","",DATA!B1837)</f>
        <v/>
      </c>
      <c r="C1837" s="52" t="str">
        <f t="array" ref="C1837">IF(B1837="","",IFERROR(XLOOKUP(B1837,DATA!$B$4:$B$2103,DATA!$D$4:$D$2103,"",0,1),""))</f>
        <v/>
      </c>
      <c r="D1837" s="52" t="str">
        <f t="array" ref="D1837">IF(B1837="","",IFERROR(XLOOKUP(B1837,DATA!$B$4:$B$2103,DATA!$C$4:$C$2103,"",0,1),""))</f>
        <v/>
      </c>
      <c r="E1837" s="52" t="str">
        <f t="array" ref="E1837">IF(B1837="","",IFERROR(XLOOKUP(B1837,DATA!$B$4:$B$2103,DATA!$W$4:$W$2103,"",0,1),""))</f>
        <v/>
      </c>
      <c r="F1837" s="52" t="str">
        <f t="array" ref="F1837">IF(B1837="","",IFERROR(XLOOKUP(E1837,PROVEEDORES!$A$2:$A$200,PROVEEDORES!$B$2:$B$200,"NO ENCONTRADO",0,1),""))</f>
        <v/>
      </c>
      <c r="G1837" s="52" t="str">
        <f t="array" ref="G1837">IF(B1837="","",IFERROR(XLOOKUP(B1837,DATA!$B$4:$B$2103,DATA!$L$4:$L$2103,"",0,1),""))</f>
        <v/>
      </c>
      <c r="H1837" s="52" t="str">
        <f t="array" ref="H1837">IF(B1837="","",IFERROR(XLOOKUP(B1837,DATA!$B$4:$B$2103,DATA!$E$4:$E$2103,0,0,1),0))</f>
        <v/>
      </c>
      <c r="I1837" s="53" t="str">
        <f t="array" ref="I1837">IF(B1837="","",IFERROR(XLOOKUP(B1837,DATA!$B$4:$B$2103,DATA!$F$4:$F$2103,0,0,1),0))</f>
        <v/>
      </c>
      <c r="J1837" s="53" t="str">
        <f t="shared" si="1"/>
        <v/>
      </c>
      <c r="K1837" s="52" t="str">
        <f t="array" ref="K1837">IF(B1837="","",IFERROR(XLOOKUP(B1837,DATA!$B$4:$B$2103,DATA!$N$4:$N$2103,0,0,1),0))</f>
        <v/>
      </c>
      <c r="L1837" s="86" t="str">
        <f t="shared" si="2"/>
        <v/>
      </c>
      <c r="M1837" s="52" t="str">
        <f t="array" ref="M1837">IF(B1837="","",IFERROR(XLOOKUP(B1837,DATA!$B$4:$B$2103,DATA!$P$4:$P$2103,0,0,1),0))</f>
        <v/>
      </c>
      <c r="N1837" s="52" t="str">
        <f t="shared" si="3"/>
        <v/>
      </c>
      <c r="O1837" s="52" t="str">
        <f t="shared" si="4"/>
        <v/>
      </c>
      <c r="P1837" s="52" t="str">
        <f t="shared" si="5"/>
        <v/>
      </c>
      <c r="Q1837" s="52" t="str">
        <f t="shared" si="6"/>
        <v/>
      </c>
      <c r="R1837" s="52" t="str">
        <f t="shared" si="7"/>
        <v/>
      </c>
      <c r="S1837" s="52" t="str">
        <f t="shared" si="8"/>
        <v/>
      </c>
      <c r="T1837" s="53" t="str">
        <f t="shared" si="9"/>
        <v/>
      </c>
      <c r="U1837" s="52" t="str">
        <f t="array" ref="U1837">IF(B1837="","",IFERROR(XLOOKUP(B1837,DATA!$B$4:$B$2103,DATA!$M$4:$M$2103,"",0,1),""))</f>
        <v/>
      </c>
      <c r="V1837" s="52" t="str">
        <f t="array" ref="V1837">IF(B1837="","",IFERROR(XLOOKUP(B1837,DATA!$B$4:$B$2103,DATA!$X$4:$X$2103,"",0,1),""))</f>
        <v/>
      </c>
      <c r="W1837" s="52" t="str">
        <f t="array" ref="W1837">IF(B1837="","",IFERROR(XLOOKUP(B1837,DATA!$B$4:$B$2103,DATA!$H$4:$H$2103,"",0,1),""))</f>
        <v/>
      </c>
      <c r="X1837" s="52" t="str">
        <f t="shared" si="10"/>
        <v/>
      </c>
      <c r="Y1837" s="87" t="str">
        <f t="shared" si="11"/>
        <v/>
      </c>
      <c r="Z1837" s="52" t="str">
        <f t="shared" si="12"/>
        <v/>
      </c>
    </row>
    <row r="1838" ht="15.75" customHeight="1">
      <c r="B1838" s="47" t="str">
        <f>IF(DATA!B1838="","",DATA!B1838)</f>
        <v/>
      </c>
      <c r="C1838" s="47" t="str">
        <f t="array" ref="C1838">IF(B1838="","",IFERROR(XLOOKUP(B1838,DATA!$B$4:$B$2103,DATA!$D$4:$D$2103,"",0,1),""))</f>
        <v/>
      </c>
      <c r="D1838" s="47" t="str">
        <f t="array" ref="D1838">IF(B1838="","",IFERROR(XLOOKUP(B1838,DATA!$B$4:$B$2103,DATA!$C$4:$C$2103,"",0,1),""))</f>
        <v/>
      </c>
      <c r="E1838" s="47" t="str">
        <f t="array" ref="E1838">IF(B1838="","",IFERROR(XLOOKUP(B1838,DATA!$B$4:$B$2103,DATA!$W$4:$W$2103,"",0,1),""))</f>
        <v/>
      </c>
      <c r="F1838" s="47" t="str">
        <f t="array" ref="F1838">IF(B1838="","",IFERROR(XLOOKUP(E1838,PROVEEDORES!$A$2:$A$200,PROVEEDORES!$B$2:$B$200,"NO ENCONTRADO",0,1),""))</f>
        <v/>
      </c>
      <c r="G1838" s="47" t="str">
        <f t="array" ref="G1838">IF(B1838="","",IFERROR(XLOOKUP(B1838,DATA!$B$4:$B$2103,DATA!$L$4:$L$2103,"",0,1),""))</f>
        <v/>
      </c>
      <c r="H1838" s="47" t="str">
        <f t="array" ref="H1838">IF(B1838="","",IFERROR(XLOOKUP(B1838,DATA!$B$4:$B$2103,DATA!$E$4:$E$2103,0,0,1),0))</f>
        <v/>
      </c>
      <c r="I1838" s="48" t="str">
        <f t="array" ref="I1838">IF(B1838="","",IFERROR(XLOOKUP(B1838,DATA!$B$4:$B$2103,DATA!$F$4:$F$2103,0,0,1),0))</f>
        <v/>
      </c>
      <c r="J1838" s="48" t="str">
        <f t="shared" si="1"/>
        <v/>
      </c>
      <c r="K1838" s="47" t="str">
        <f t="array" ref="K1838">IF(B1838="","",IFERROR(XLOOKUP(B1838,DATA!$B$4:$B$2103,DATA!$N$4:$N$2103,0,0,1),0))</f>
        <v/>
      </c>
      <c r="L1838" s="85" t="str">
        <f t="shared" si="2"/>
        <v/>
      </c>
      <c r="M1838" s="47" t="str">
        <f t="array" ref="M1838">IF(B1838="","",IFERROR(XLOOKUP(B1838,DATA!$B$4:$B$2103,DATA!$P$4:$P$2103,0,0,1),0))</f>
        <v/>
      </c>
      <c r="N1838" s="47" t="str">
        <f t="shared" si="3"/>
        <v/>
      </c>
      <c r="O1838" s="47" t="str">
        <f t="shared" si="4"/>
        <v/>
      </c>
      <c r="P1838" s="47" t="str">
        <f t="shared" si="5"/>
        <v/>
      </c>
      <c r="Q1838" s="47" t="str">
        <f t="shared" si="6"/>
        <v/>
      </c>
      <c r="R1838" s="47" t="str">
        <f t="shared" si="7"/>
        <v/>
      </c>
      <c r="S1838" s="47" t="str">
        <f t="shared" si="8"/>
        <v/>
      </c>
      <c r="T1838" s="48" t="str">
        <f t="shared" si="9"/>
        <v/>
      </c>
      <c r="U1838" s="47" t="str">
        <f t="array" ref="U1838">IF(B1838="","",IFERROR(XLOOKUP(B1838,DATA!$B$4:$B$2103,DATA!$M$4:$M$2103,"",0,1),""))</f>
        <v/>
      </c>
      <c r="V1838" s="47" t="str">
        <f t="array" ref="V1838">IF(B1838="","",IFERROR(XLOOKUP(B1838,DATA!$B$4:$B$2103,DATA!$X$4:$X$2103,"",0,1),""))</f>
        <v/>
      </c>
      <c r="W1838" s="47" t="str">
        <f t="array" ref="W1838">IF(B1838="","",IFERROR(XLOOKUP(B1838,DATA!$B$4:$B$2103,DATA!$H$4:$H$2103,"",0,1),""))</f>
        <v/>
      </c>
      <c r="X1838" s="47" t="str">
        <f t="shared" si="10"/>
        <v/>
      </c>
      <c r="Y1838" s="65" t="str">
        <f t="shared" si="11"/>
        <v/>
      </c>
      <c r="Z1838" s="47" t="str">
        <f t="shared" si="12"/>
        <v/>
      </c>
    </row>
    <row r="1839" ht="15.75" customHeight="1">
      <c r="B1839" s="52" t="str">
        <f>IF(DATA!B1839="","",DATA!B1839)</f>
        <v/>
      </c>
      <c r="C1839" s="52" t="str">
        <f t="array" ref="C1839">IF(B1839="","",IFERROR(XLOOKUP(B1839,DATA!$B$4:$B$2103,DATA!$D$4:$D$2103,"",0,1),""))</f>
        <v/>
      </c>
      <c r="D1839" s="52" t="str">
        <f t="array" ref="D1839">IF(B1839="","",IFERROR(XLOOKUP(B1839,DATA!$B$4:$B$2103,DATA!$C$4:$C$2103,"",0,1),""))</f>
        <v/>
      </c>
      <c r="E1839" s="52" t="str">
        <f t="array" ref="E1839">IF(B1839="","",IFERROR(XLOOKUP(B1839,DATA!$B$4:$B$2103,DATA!$W$4:$W$2103,"",0,1),""))</f>
        <v/>
      </c>
      <c r="F1839" s="52" t="str">
        <f t="array" ref="F1839">IF(B1839="","",IFERROR(XLOOKUP(E1839,PROVEEDORES!$A$2:$A$200,PROVEEDORES!$B$2:$B$200,"NO ENCONTRADO",0,1),""))</f>
        <v/>
      </c>
      <c r="G1839" s="52" t="str">
        <f t="array" ref="G1839">IF(B1839="","",IFERROR(XLOOKUP(B1839,DATA!$B$4:$B$2103,DATA!$L$4:$L$2103,"",0,1),""))</f>
        <v/>
      </c>
      <c r="H1839" s="52" t="str">
        <f t="array" ref="H1839">IF(B1839="","",IFERROR(XLOOKUP(B1839,DATA!$B$4:$B$2103,DATA!$E$4:$E$2103,0,0,1),0))</f>
        <v/>
      </c>
      <c r="I1839" s="53" t="str">
        <f t="array" ref="I1839">IF(B1839="","",IFERROR(XLOOKUP(B1839,DATA!$B$4:$B$2103,DATA!$F$4:$F$2103,0,0,1),0))</f>
        <v/>
      </c>
      <c r="J1839" s="53" t="str">
        <f t="shared" si="1"/>
        <v/>
      </c>
      <c r="K1839" s="52" t="str">
        <f t="array" ref="K1839">IF(B1839="","",IFERROR(XLOOKUP(B1839,DATA!$B$4:$B$2103,DATA!$N$4:$N$2103,0,0,1),0))</f>
        <v/>
      </c>
      <c r="L1839" s="86" t="str">
        <f t="shared" si="2"/>
        <v/>
      </c>
      <c r="M1839" s="52" t="str">
        <f t="array" ref="M1839">IF(B1839="","",IFERROR(XLOOKUP(B1839,DATA!$B$4:$B$2103,DATA!$P$4:$P$2103,0,0,1),0))</f>
        <v/>
      </c>
      <c r="N1839" s="52" t="str">
        <f t="shared" si="3"/>
        <v/>
      </c>
      <c r="O1839" s="52" t="str">
        <f t="shared" si="4"/>
        <v/>
      </c>
      <c r="P1839" s="52" t="str">
        <f t="shared" si="5"/>
        <v/>
      </c>
      <c r="Q1839" s="52" t="str">
        <f t="shared" si="6"/>
        <v/>
      </c>
      <c r="R1839" s="52" t="str">
        <f t="shared" si="7"/>
        <v/>
      </c>
      <c r="S1839" s="52" t="str">
        <f t="shared" si="8"/>
        <v/>
      </c>
      <c r="T1839" s="53" t="str">
        <f t="shared" si="9"/>
        <v/>
      </c>
      <c r="U1839" s="52" t="str">
        <f t="array" ref="U1839">IF(B1839="","",IFERROR(XLOOKUP(B1839,DATA!$B$4:$B$2103,DATA!$M$4:$M$2103,"",0,1),""))</f>
        <v/>
      </c>
      <c r="V1839" s="52" t="str">
        <f t="array" ref="V1839">IF(B1839="","",IFERROR(XLOOKUP(B1839,DATA!$B$4:$B$2103,DATA!$X$4:$X$2103,"",0,1),""))</f>
        <v/>
      </c>
      <c r="W1839" s="52" t="str">
        <f t="array" ref="W1839">IF(B1839="","",IFERROR(XLOOKUP(B1839,DATA!$B$4:$B$2103,DATA!$H$4:$H$2103,"",0,1),""))</f>
        <v/>
      </c>
      <c r="X1839" s="52" t="str">
        <f t="shared" si="10"/>
        <v/>
      </c>
      <c r="Y1839" s="87" t="str">
        <f t="shared" si="11"/>
        <v/>
      </c>
      <c r="Z1839" s="52" t="str">
        <f t="shared" si="12"/>
        <v/>
      </c>
    </row>
    <row r="1840" ht="15.75" customHeight="1">
      <c r="B1840" s="47" t="str">
        <f>IF(DATA!B1840="","",DATA!B1840)</f>
        <v/>
      </c>
      <c r="C1840" s="47" t="str">
        <f t="array" ref="C1840">IF(B1840="","",IFERROR(XLOOKUP(B1840,DATA!$B$4:$B$2103,DATA!$D$4:$D$2103,"",0,1),""))</f>
        <v/>
      </c>
      <c r="D1840" s="47" t="str">
        <f t="array" ref="D1840">IF(B1840="","",IFERROR(XLOOKUP(B1840,DATA!$B$4:$B$2103,DATA!$C$4:$C$2103,"",0,1),""))</f>
        <v/>
      </c>
      <c r="E1840" s="47" t="str">
        <f t="array" ref="E1840">IF(B1840="","",IFERROR(XLOOKUP(B1840,DATA!$B$4:$B$2103,DATA!$W$4:$W$2103,"",0,1),""))</f>
        <v/>
      </c>
      <c r="F1840" s="47" t="str">
        <f t="array" ref="F1840">IF(B1840="","",IFERROR(XLOOKUP(E1840,PROVEEDORES!$A$2:$A$200,PROVEEDORES!$B$2:$B$200,"NO ENCONTRADO",0,1),""))</f>
        <v/>
      </c>
      <c r="G1840" s="47" t="str">
        <f t="array" ref="G1840">IF(B1840="","",IFERROR(XLOOKUP(B1840,DATA!$B$4:$B$2103,DATA!$L$4:$L$2103,"",0,1),""))</f>
        <v/>
      </c>
      <c r="H1840" s="47" t="str">
        <f t="array" ref="H1840">IF(B1840="","",IFERROR(XLOOKUP(B1840,DATA!$B$4:$B$2103,DATA!$E$4:$E$2103,0,0,1),0))</f>
        <v/>
      </c>
      <c r="I1840" s="48" t="str">
        <f t="array" ref="I1840">IF(B1840="","",IFERROR(XLOOKUP(B1840,DATA!$B$4:$B$2103,DATA!$F$4:$F$2103,0,0,1),0))</f>
        <v/>
      </c>
      <c r="J1840" s="48" t="str">
        <f t="shared" si="1"/>
        <v/>
      </c>
      <c r="K1840" s="47" t="str">
        <f t="array" ref="K1840">IF(B1840="","",IFERROR(XLOOKUP(B1840,DATA!$B$4:$B$2103,DATA!$N$4:$N$2103,0,0,1),0))</f>
        <v/>
      </c>
      <c r="L1840" s="85" t="str">
        <f t="shared" si="2"/>
        <v/>
      </c>
      <c r="M1840" s="47" t="str">
        <f t="array" ref="M1840">IF(B1840="","",IFERROR(XLOOKUP(B1840,DATA!$B$4:$B$2103,DATA!$P$4:$P$2103,0,0,1),0))</f>
        <v/>
      </c>
      <c r="N1840" s="47" t="str">
        <f t="shared" si="3"/>
        <v/>
      </c>
      <c r="O1840" s="47" t="str">
        <f t="shared" si="4"/>
        <v/>
      </c>
      <c r="P1840" s="47" t="str">
        <f t="shared" si="5"/>
        <v/>
      </c>
      <c r="Q1840" s="47" t="str">
        <f t="shared" si="6"/>
        <v/>
      </c>
      <c r="R1840" s="47" t="str">
        <f t="shared" si="7"/>
        <v/>
      </c>
      <c r="S1840" s="47" t="str">
        <f t="shared" si="8"/>
        <v/>
      </c>
      <c r="T1840" s="48" t="str">
        <f t="shared" si="9"/>
        <v/>
      </c>
      <c r="U1840" s="47" t="str">
        <f t="array" ref="U1840">IF(B1840="","",IFERROR(XLOOKUP(B1840,DATA!$B$4:$B$2103,DATA!$M$4:$M$2103,"",0,1),""))</f>
        <v/>
      </c>
      <c r="V1840" s="47" t="str">
        <f t="array" ref="V1840">IF(B1840="","",IFERROR(XLOOKUP(B1840,DATA!$B$4:$B$2103,DATA!$X$4:$X$2103,"",0,1),""))</f>
        <v/>
      </c>
      <c r="W1840" s="47" t="str">
        <f t="array" ref="W1840">IF(B1840="","",IFERROR(XLOOKUP(B1840,DATA!$B$4:$B$2103,DATA!$H$4:$H$2103,"",0,1),""))</f>
        <v/>
      </c>
      <c r="X1840" s="47" t="str">
        <f t="shared" si="10"/>
        <v/>
      </c>
      <c r="Y1840" s="65" t="str">
        <f t="shared" si="11"/>
        <v/>
      </c>
      <c r="Z1840" s="47" t="str">
        <f t="shared" si="12"/>
        <v/>
      </c>
    </row>
    <row r="1841" ht="15.75" customHeight="1">
      <c r="B1841" s="52" t="str">
        <f>IF(DATA!B1841="","",DATA!B1841)</f>
        <v/>
      </c>
      <c r="C1841" s="52" t="str">
        <f t="array" ref="C1841">IF(B1841="","",IFERROR(XLOOKUP(B1841,DATA!$B$4:$B$2103,DATA!$D$4:$D$2103,"",0,1),""))</f>
        <v/>
      </c>
      <c r="D1841" s="52" t="str">
        <f t="array" ref="D1841">IF(B1841="","",IFERROR(XLOOKUP(B1841,DATA!$B$4:$B$2103,DATA!$C$4:$C$2103,"",0,1),""))</f>
        <v/>
      </c>
      <c r="E1841" s="52" t="str">
        <f t="array" ref="E1841">IF(B1841="","",IFERROR(XLOOKUP(B1841,DATA!$B$4:$B$2103,DATA!$W$4:$W$2103,"",0,1),""))</f>
        <v/>
      </c>
      <c r="F1841" s="52" t="str">
        <f t="array" ref="F1841">IF(B1841="","",IFERROR(XLOOKUP(E1841,PROVEEDORES!$A$2:$A$200,PROVEEDORES!$B$2:$B$200,"NO ENCONTRADO",0,1),""))</f>
        <v/>
      </c>
      <c r="G1841" s="52" t="str">
        <f t="array" ref="G1841">IF(B1841="","",IFERROR(XLOOKUP(B1841,DATA!$B$4:$B$2103,DATA!$L$4:$L$2103,"",0,1),""))</f>
        <v/>
      </c>
      <c r="H1841" s="52" t="str">
        <f t="array" ref="H1841">IF(B1841="","",IFERROR(XLOOKUP(B1841,DATA!$B$4:$B$2103,DATA!$E$4:$E$2103,0,0,1),0))</f>
        <v/>
      </c>
      <c r="I1841" s="53" t="str">
        <f t="array" ref="I1841">IF(B1841="","",IFERROR(XLOOKUP(B1841,DATA!$B$4:$B$2103,DATA!$F$4:$F$2103,0,0,1),0))</f>
        <v/>
      </c>
      <c r="J1841" s="53" t="str">
        <f t="shared" si="1"/>
        <v/>
      </c>
      <c r="K1841" s="52" t="str">
        <f t="array" ref="K1841">IF(B1841="","",IFERROR(XLOOKUP(B1841,DATA!$B$4:$B$2103,DATA!$N$4:$N$2103,0,0,1),0))</f>
        <v/>
      </c>
      <c r="L1841" s="86" t="str">
        <f t="shared" si="2"/>
        <v/>
      </c>
      <c r="M1841" s="52" t="str">
        <f t="array" ref="M1841">IF(B1841="","",IFERROR(XLOOKUP(B1841,DATA!$B$4:$B$2103,DATA!$P$4:$P$2103,0,0,1),0))</f>
        <v/>
      </c>
      <c r="N1841" s="52" t="str">
        <f t="shared" si="3"/>
        <v/>
      </c>
      <c r="O1841" s="52" t="str">
        <f t="shared" si="4"/>
        <v/>
      </c>
      <c r="P1841" s="52" t="str">
        <f t="shared" si="5"/>
        <v/>
      </c>
      <c r="Q1841" s="52" t="str">
        <f t="shared" si="6"/>
        <v/>
      </c>
      <c r="R1841" s="52" t="str">
        <f t="shared" si="7"/>
        <v/>
      </c>
      <c r="S1841" s="52" t="str">
        <f t="shared" si="8"/>
        <v/>
      </c>
      <c r="T1841" s="53" t="str">
        <f t="shared" si="9"/>
        <v/>
      </c>
      <c r="U1841" s="52" t="str">
        <f t="array" ref="U1841">IF(B1841="","",IFERROR(XLOOKUP(B1841,DATA!$B$4:$B$2103,DATA!$M$4:$M$2103,"",0,1),""))</f>
        <v/>
      </c>
      <c r="V1841" s="52" t="str">
        <f t="array" ref="V1841">IF(B1841="","",IFERROR(XLOOKUP(B1841,DATA!$B$4:$B$2103,DATA!$X$4:$X$2103,"",0,1),""))</f>
        <v/>
      </c>
      <c r="W1841" s="52" t="str">
        <f t="array" ref="W1841">IF(B1841="","",IFERROR(XLOOKUP(B1841,DATA!$B$4:$B$2103,DATA!$H$4:$H$2103,"",0,1),""))</f>
        <v/>
      </c>
      <c r="X1841" s="52" t="str">
        <f t="shared" si="10"/>
        <v/>
      </c>
      <c r="Y1841" s="87" t="str">
        <f t="shared" si="11"/>
        <v/>
      </c>
      <c r="Z1841" s="52" t="str">
        <f t="shared" si="12"/>
        <v/>
      </c>
    </row>
    <row r="1842" ht="15.75" customHeight="1">
      <c r="B1842" s="47" t="str">
        <f>IF(DATA!B1842="","",DATA!B1842)</f>
        <v/>
      </c>
      <c r="C1842" s="47" t="str">
        <f t="array" ref="C1842">IF(B1842="","",IFERROR(XLOOKUP(B1842,DATA!$B$4:$B$2103,DATA!$D$4:$D$2103,"",0,1),""))</f>
        <v/>
      </c>
      <c r="D1842" s="47" t="str">
        <f t="array" ref="D1842">IF(B1842="","",IFERROR(XLOOKUP(B1842,DATA!$B$4:$B$2103,DATA!$C$4:$C$2103,"",0,1),""))</f>
        <v/>
      </c>
      <c r="E1842" s="47" t="str">
        <f t="array" ref="E1842">IF(B1842="","",IFERROR(XLOOKUP(B1842,DATA!$B$4:$B$2103,DATA!$W$4:$W$2103,"",0,1),""))</f>
        <v/>
      </c>
      <c r="F1842" s="47" t="str">
        <f t="array" ref="F1842">IF(B1842="","",IFERROR(XLOOKUP(E1842,PROVEEDORES!$A$2:$A$200,PROVEEDORES!$B$2:$B$200,"NO ENCONTRADO",0,1),""))</f>
        <v/>
      </c>
      <c r="G1842" s="47" t="str">
        <f t="array" ref="G1842">IF(B1842="","",IFERROR(XLOOKUP(B1842,DATA!$B$4:$B$2103,DATA!$L$4:$L$2103,"",0,1),""))</f>
        <v/>
      </c>
      <c r="H1842" s="47" t="str">
        <f t="array" ref="H1842">IF(B1842="","",IFERROR(XLOOKUP(B1842,DATA!$B$4:$B$2103,DATA!$E$4:$E$2103,0,0,1),0))</f>
        <v/>
      </c>
      <c r="I1842" s="48" t="str">
        <f t="array" ref="I1842">IF(B1842="","",IFERROR(XLOOKUP(B1842,DATA!$B$4:$B$2103,DATA!$F$4:$F$2103,0,0,1),0))</f>
        <v/>
      </c>
      <c r="J1842" s="48" t="str">
        <f t="shared" si="1"/>
        <v/>
      </c>
      <c r="K1842" s="47" t="str">
        <f t="array" ref="K1842">IF(B1842="","",IFERROR(XLOOKUP(B1842,DATA!$B$4:$B$2103,DATA!$N$4:$N$2103,0,0,1),0))</f>
        <v/>
      </c>
      <c r="L1842" s="85" t="str">
        <f t="shared" si="2"/>
        <v/>
      </c>
      <c r="M1842" s="47" t="str">
        <f t="array" ref="M1842">IF(B1842="","",IFERROR(XLOOKUP(B1842,DATA!$B$4:$B$2103,DATA!$P$4:$P$2103,0,0,1),0))</f>
        <v/>
      </c>
      <c r="N1842" s="47" t="str">
        <f t="shared" si="3"/>
        <v/>
      </c>
      <c r="O1842" s="47" t="str">
        <f t="shared" si="4"/>
        <v/>
      </c>
      <c r="P1842" s="47" t="str">
        <f t="shared" si="5"/>
        <v/>
      </c>
      <c r="Q1842" s="47" t="str">
        <f t="shared" si="6"/>
        <v/>
      </c>
      <c r="R1842" s="47" t="str">
        <f t="shared" si="7"/>
        <v/>
      </c>
      <c r="S1842" s="47" t="str">
        <f t="shared" si="8"/>
        <v/>
      </c>
      <c r="T1842" s="48" t="str">
        <f t="shared" si="9"/>
        <v/>
      </c>
      <c r="U1842" s="47" t="str">
        <f t="array" ref="U1842">IF(B1842="","",IFERROR(XLOOKUP(B1842,DATA!$B$4:$B$2103,DATA!$M$4:$M$2103,"",0,1),""))</f>
        <v/>
      </c>
      <c r="V1842" s="47" t="str">
        <f t="array" ref="V1842">IF(B1842="","",IFERROR(XLOOKUP(B1842,DATA!$B$4:$B$2103,DATA!$X$4:$X$2103,"",0,1),""))</f>
        <v/>
      </c>
      <c r="W1842" s="47" t="str">
        <f t="array" ref="W1842">IF(B1842="","",IFERROR(XLOOKUP(B1842,DATA!$B$4:$B$2103,DATA!$H$4:$H$2103,"",0,1),""))</f>
        <v/>
      </c>
      <c r="X1842" s="47" t="str">
        <f t="shared" si="10"/>
        <v/>
      </c>
      <c r="Y1842" s="65" t="str">
        <f t="shared" si="11"/>
        <v/>
      </c>
      <c r="Z1842" s="47" t="str">
        <f t="shared" si="12"/>
        <v/>
      </c>
    </row>
    <row r="1843" ht="15.75" customHeight="1">
      <c r="B1843" s="52" t="str">
        <f>IF(DATA!B1843="","",DATA!B1843)</f>
        <v/>
      </c>
      <c r="C1843" s="52" t="str">
        <f t="array" ref="C1843">IF(B1843="","",IFERROR(XLOOKUP(B1843,DATA!$B$4:$B$2103,DATA!$D$4:$D$2103,"",0,1),""))</f>
        <v/>
      </c>
      <c r="D1843" s="52" t="str">
        <f t="array" ref="D1843">IF(B1843="","",IFERROR(XLOOKUP(B1843,DATA!$B$4:$B$2103,DATA!$C$4:$C$2103,"",0,1),""))</f>
        <v/>
      </c>
      <c r="E1843" s="52" t="str">
        <f t="array" ref="E1843">IF(B1843="","",IFERROR(XLOOKUP(B1843,DATA!$B$4:$B$2103,DATA!$W$4:$W$2103,"",0,1),""))</f>
        <v/>
      </c>
      <c r="F1843" s="52" t="str">
        <f t="array" ref="F1843">IF(B1843="","",IFERROR(XLOOKUP(E1843,PROVEEDORES!$A$2:$A$200,PROVEEDORES!$B$2:$B$200,"NO ENCONTRADO",0,1),""))</f>
        <v/>
      </c>
      <c r="G1843" s="52" t="str">
        <f t="array" ref="G1843">IF(B1843="","",IFERROR(XLOOKUP(B1843,DATA!$B$4:$B$2103,DATA!$L$4:$L$2103,"",0,1),""))</f>
        <v/>
      </c>
      <c r="H1843" s="52" t="str">
        <f t="array" ref="H1843">IF(B1843="","",IFERROR(XLOOKUP(B1843,DATA!$B$4:$B$2103,DATA!$E$4:$E$2103,0,0,1),0))</f>
        <v/>
      </c>
      <c r="I1843" s="53" t="str">
        <f t="array" ref="I1843">IF(B1843="","",IFERROR(XLOOKUP(B1843,DATA!$B$4:$B$2103,DATA!$F$4:$F$2103,0,0,1),0))</f>
        <v/>
      </c>
      <c r="J1843" s="53" t="str">
        <f t="shared" si="1"/>
        <v/>
      </c>
      <c r="K1843" s="52" t="str">
        <f t="array" ref="K1843">IF(B1843="","",IFERROR(XLOOKUP(B1843,DATA!$B$4:$B$2103,DATA!$N$4:$N$2103,0,0,1),0))</f>
        <v/>
      </c>
      <c r="L1843" s="86" t="str">
        <f t="shared" si="2"/>
        <v/>
      </c>
      <c r="M1843" s="52" t="str">
        <f t="array" ref="M1843">IF(B1843="","",IFERROR(XLOOKUP(B1843,DATA!$B$4:$B$2103,DATA!$P$4:$P$2103,0,0,1),0))</f>
        <v/>
      </c>
      <c r="N1843" s="52" t="str">
        <f t="shared" si="3"/>
        <v/>
      </c>
      <c r="O1843" s="52" t="str">
        <f t="shared" si="4"/>
        <v/>
      </c>
      <c r="P1843" s="52" t="str">
        <f t="shared" si="5"/>
        <v/>
      </c>
      <c r="Q1843" s="52" t="str">
        <f t="shared" si="6"/>
        <v/>
      </c>
      <c r="R1843" s="52" t="str">
        <f t="shared" si="7"/>
        <v/>
      </c>
      <c r="S1843" s="52" t="str">
        <f t="shared" si="8"/>
        <v/>
      </c>
      <c r="T1843" s="53" t="str">
        <f t="shared" si="9"/>
        <v/>
      </c>
      <c r="U1843" s="52" t="str">
        <f t="array" ref="U1843">IF(B1843="","",IFERROR(XLOOKUP(B1843,DATA!$B$4:$B$2103,DATA!$M$4:$M$2103,"",0,1),""))</f>
        <v/>
      </c>
      <c r="V1843" s="52" t="str">
        <f t="array" ref="V1843">IF(B1843="","",IFERROR(XLOOKUP(B1843,DATA!$B$4:$B$2103,DATA!$X$4:$X$2103,"",0,1),""))</f>
        <v/>
      </c>
      <c r="W1843" s="52" t="str">
        <f t="array" ref="W1843">IF(B1843="","",IFERROR(XLOOKUP(B1843,DATA!$B$4:$B$2103,DATA!$H$4:$H$2103,"",0,1),""))</f>
        <v/>
      </c>
      <c r="X1843" s="52" t="str">
        <f t="shared" si="10"/>
        <v/>
      </c>
      <c r="Y1843" s="87" t="str">
        <f t="shared" si="11"/>
        <v/>
      </c>
      <c r="Z1843" s="52" t="str">
        <f t="shared" si="12"/>
        <v/>
      </c>
    </row>
    <row r="1844" ht="15.75" customHeight="1">
      <c r="B1844" s="47" t="str">
        <f>IF(DATA!B1844="","",DATA!B1844)</f>
        <v/>
      </c>
      <c r="C1844" s="47" t="str">
        <f t="array" ref="C1844">IF(B1844="","",IFERROR(XLOOKUP(B1844,DATA!$B$4:$B$2103,DATA!$D$4:$D$2103,"",0,1),""))</f>
        <v/>
      </c>
      <c r="D1844" s="47" t="str">
        <f t="array" ref="D1844">IF(B1844="","",IFERROR(XLOOKUP(B1844,DATA!$B$4:$B$2103,DATA!$C$4:$C$2103,"",0,1),""))</f>
        <v/>
      </c>
      <c r="E1844" s="47" t="str">
        <f t="array" ref="E1844">IF(B1844="","",IFERROR(XLOOKUP(B1844,DATA!$B$4:$B$2103,DATA!$W$4:$W$2103,"",0,1),""))</f>
        <v/>
      </c>
      <c r="F1844" s="47" t="str">
        <f t="array" ref="F1844">IF(B1844="","",IFERROR(XLOOKUP(E1844,PROVEEDORES!$A$2:$A$200,PROVEEDORES!$B$2:$B$200,"NO ENCONTRADO",0,1),""))</f>
        <v/>
      </c>
      <c r="G1844" s="47" t="str">
        <f t="array" ref="G1844">IF(B1844="","",IFERROR(XLOOKUP(B1844,DATA!$B$4:$B$2103,DATA!$L$4:$L$2103,"",0,1),""))</f>
        <v/>
      </c>
      <c r="H1844" s="47" t="str">
        <f t="array" ref="H1844">IF(B1844="","",IFERROR(XLOOKUP(B1844,DATA!$B$4:$B$2103,DATA!$E$4:$E$2103,0,0,1),0))</f>
        <v/>
      </c>
      <c r="I1844" s="48" t="str">
        <f t="array" ref="I1844">IF(B1844="","",IFERROR(XLOOKUP(B1844,DATA!$B$4:$B$2103,DATA!$F$4:$F$2103,0,0,1),0))</f>
        <v/>
      </c>
      <c r="J1844" s="48" t="str">
        <f t="shared" si="1"/>
        <v/>
      </c>
      <c r="K1844" s="47" t="str">
        <f t="array" ref="K1844">IF(B1844="","",IFERROR(XLOOKUP(B1844,DATA!$B$4:$B$2103,DATA!$N$4:$N$2103,0,0,1),0))</f>
        <v/>
      </c>
      <c r="L1844" s="85" t="str">
        <f t="shared" si="2"/>
        <v/>
      </c>
      <c r="M1844" s="47" t="str">
        <f t="array" ref="M1844">IF(B1844="","",IFERROR(XLOOKUP(B1844,DATA!$B$4:$B$2103,DATA!$P$4:$P$2103,0,0,1),0))</f>
        <v/>
      </c>
      <c r="N1844" s="47" t="str">
        <f t="shared" si="3"/>
        <v/>
      </c>
      <c r="O1844" s="47" t="str">
        <f t="shared" si="4"/>
        <v/>
      </c>
      <c r="P1844" s="47" t="str">
        <f t="shared" si="5"/>
        <v/>
      </c>
      <c r="Q1844" s="47" t="str">
        <f t="shared" si="6"/>
        <v/>
      </c>
      <c r="R1844" s="47" t="str">
        <f t="shared" si="7"/>
        <v/>
      </c>
      <c r="S1844" s="47" t="str">
        <f t="shared" si="8"/>
        <v/>
      </c>
      <c r="T1844" s="48" t="str">
        <f t="shared" si="9"/>
        <v/>
      </c>
      <c r="U1844" s="47" t="str">
        <f t="array" ref="U1844">IF(B1844="","",IFERROR(XLOOKUP(B1844,DATA!$B$4:$B$2103,DATA!$M$4:$M$2103,"",0,1),""))</f>
        <v/>
      </c>
      <c r="V1844" s="47" t="str">
        <f t="array" ref="V1844">IF(B1844="","",IFERROR(XLOOKUP(B1844,DATA!$B$4:$B$2103,DATA!$X$4:$X$2103,"",0,1),""))</f>
        <v/>
      </c>
      <c r="W1844" s="47" t="str">
        <f t="array" ref="W1844">IF(B1844="","",IFERROR(XLOOKUP(B1844,DATA!$B$4:$B$2103,DATA!$H$4:$H$2103,"",0,1),""))</f>
        <v/>
      </c>
      <c r="X1844" s="47" t="str">
        <f t="shared" si="10"/>
        <v/>
      </c>
      <c r="Y1844" s="65" t="str">
        <f t="shared" si="11"/>
        <v/>
      </c>
      <c r="Z1844" s="47" t="str">
        <f t="shared" si="12"/>
        <v/>
      </c>
    </row>
    <row r="1845" ht="15.75" customHeight="1">
      <c r="B1845" s="52" t="str">
        <f>IF(DATA!B1845="","",DATA!B1845)</f>
        <v/>
      </c>
      <c r="C1845" s="52" t="str">
        <f t="array" ref="C1845">IF(B1845="","",IFERROR(XLOOKUP(B1845,DATA!$B$4:$B$2103,DATA!$D$4:$D$2103,"",0,1),""))</f>
        <v/>
      </c>
      <c r="D1845" s="52" t="str">
        <f t="array" ref="D1845">IF(B1845="","",IFERROR(XLOOKUP(B1845,DATA!$B$4:$B$2103,DATA!$C$4:$C$2103,"",0,1),""))</f>
        <v/>
      </c>
      <c r="E1845" s="52" t="str">
        <f t="array" ref="E1845">IF(B1845="","",IFERROR(XLOOKUP(B1845,DATA!$B$4:$B$2103,DATA!$W$4:$W$2103,"",0,1),""))</f>
        <v/>
      </c>
      <c r="F1845" s="52" t="str">
        <f t="array" ref="F1845">IF(B1845="","",IFERROR(XLOOKUP(E1845,PROVEEDORES!$A$2:$A$200,PROVEEDORES!$B$2:$B$200,"NO ENCONTRADO",0,1),""))</f>
        <v/>
      </c>
      <c r="G1845" s="52" t="str">
        <f t="array" ref="G1845">IF(B1845="","",IFERROR(XLOOKUP(B1845,DATA!$B$4:$B$2103,DATA!$L$4:$L$2103,"",0,1),""))</f>
        <v/>
      </c>
      <c r="H1845" s="52" t="str">
        <f t="array" ref="H1845">IF(B1845="","",IFERROR(XLOOKUP(B1845,DATA!$B$4:$B$2103,DATA!$E$4:$E$2103,0,0,1),0))</f>
        <v/>
      </c>
      <c r="I1845" s="53" t="str">
        <f t="array" ref="I1845">IF(B1845="","",IFERROR(XLOOKUP(B1845,DATA!$B$4:$B$2103,DATA!$F$4:$F$2103,0,0,1),0))</f>
        <v/>
      </c>
      <c r="J1845" s="53" t="str">
        <f t="shared" si="1"/>
        <v/>
      </c>
      <c r="K1845" s="52" t="str">
        <f t="array" ref="K1845">IF(B1845="","",IFERROR(XLOOKUP(B1845,DATA!$B$4:$B$2103,DATA!$N$4:$N$2103,0,0,1),0))</f>
        <v/>
      </c>
      <c r="L1845" s="86" t="str">
        <f t="shared" si="2"/>
        <v/>
      </c>
      <c r="M1845" s="52" t="str">
        <f t="array" ref="M1845">IF(B1845="","",IFERROR(XLOOKUP(B1845,DATA!$B$4:$B$2103,DATA!$P$4:$P$2103,0,0,1),0))</f>
        <v/>
      </c>
      <c r="N1845" s="52" t="str">
        <f t="shared" si="3"/>
        <v/>
      </c>
      <c r="O1845" s="52" t="str">
        <f t="shared" si="4"/>
        <v/>
      </c>
      <c r="P1845" s="52" t="str">
        <f t="shared" si="5"/>
        <v/>
      </c>
      <c r="Q1845" s="52" t="str">
        <f t="shared" si="6"/>
        <v/>
      </c>
      <c r="R1845" s="52" t="str">
        <f t="shared" si="7"/>
        <v/>
      </c>
      <c r="S1845" s="52" t="str">
        <f t="shared" si="8"/>
        <v/>
      </c>
      <c r="T1845" s="53" t="str">
        <f t="shared" si="9"/>
        <v/>
      </c>
      <c r="U1845" s="52" t="str">
        <f t="array" ref="U1845">IF(B1845="","",IFERROR(XLOOKUP(B1845,DATA!$B$4:$B$2103,DATA!$M$4:$M$2103,"",0,1),""))</f>
        <v/>
      </c>
      <c r="V1845" s="52" t="str">
        <f t="array" ref="V1845">IF(B1845="","",IFERROR(XLOOKUP(B1845,DATA!$B$4:$B$2103,DATA!$X$4:$X$2103,"",0,1),""))</f>
        <v/>
      </c>
      <c r="W1845" s="52" t="str">
        <f t="array" ref="W1845">IF(B1845="","",IFERROR(XLOOKUP(B1845,DATA!$B$4:$B$2103,DATA!$H$4:$H$2103,"",0,1),""))</f>
        <v/>
      </c>
      <c r="X1845" s="52" t="str">
        <f t="shared" si="10"/>
        <v/>
      </c>
      <c r="Y1845" s="87" t="str">
        <f t="shared" si="11"/>
        <v/>
      </c>
      <c r="Z1845" s="52" t="str">
        <f t="shared" si="12"/>
        <v/>
      </c>
    </row>
    <row r="1846" ht="15.75" customHeight="1">
      <c r="B1846" s="47" t="str">
        <f>IF(DATA!B1846="","",DATA!B1846)</f>
        <v/>
      </c>
      <c r="C1846" s="47" t="str">
        <f t="array" ref="C1846">IF(B1846="","",IFERROR(XLOOKUP(B1846,DATA!$B$4:$B$2103,DATA!$D$4:$D$2103,"",0,1),""))</f>
        <v/>
      </c>
      <c r="D1846" s="47" t="str">
        <f t="array" ref="D1846">IF(B1846="","",IFERROR(XLOOKUP(B1846,DATA!$B$4:$B$2103,DATA!$C$4:$C$2103,"",0,1),""))</f>
        <v/>
      </c>
      <c r="E1846" s="47" t="str">
        <f t="array" ref="E1846">IF(B1846="","",IFERROR(XLOOKUP(B1846,DATA!$B$4:$B$2103,DATA!$W$4:$W$2103,"",0,1),""))</f>
        <v/>
      </c>
      <c r="F1846" s="47" t="str">
        <f t="array" ref="F1846">IF(B1846="","",IFERROR(XLOOKUP(E1846,PROVEEDORES!$A$2:$A$200,PROVEEDORES!$B$2:$B$200,"NO ENCONTRADO",0,1),""))</f>
        <v/>
      </c>
      <c r="G1846" s="47" t="str">
        <f t="array" ref="G1846">IF(B1846="","",IFERROR(XLOOKUP(B1846,DATA!$B$4:$B$2103,DATA!$L$4:$L$2103,"",0,1),""))</f>
        <v/>
      </c>
      <c r="H1846" s="47" t="str">
        <f t="array" ref="H1846">IF(B1846="","",IFERROR(XLOOKUP(B1846,DATA!$B$4:$B$2103,DATA!$E$4:$E$2103,0,0,1),0))</f>
        <v/>
      </c>
      <c r="I1846" s="48" t="str">
        <f t="array" ref="I1846">IF(B1846="","",IFERROR(XLOOKUP(B1846,DATA!$B$4:$B$2103,DATA!$F$4:$F$2103,0,0,1),0))</f>
        <v/>
      </c>
      <c r="J1846" s="48" t="str">
        <f t="shared" si="1"/>
        <v/>
      </c>
      <c r="K1846" s="47" t="str">
        <f t="array" ref="K1846">IF(B1846="","",IFERROR(XLOOKUP(B1846,DATA!$B$4:$B$2103,DATA!$N$4:$N$2103,0,0,1),0))</f>
        <v/>
      </c>
      <c r="L1846" s="85" t="str">
        <f t="shared" si="2"/>
        <v/>
      </c>
      <c r="M1846" s="47" t="str">
        <f t="array" ref="M1846">IF(B1846="","",IFERROR(XLOOKUP(B1846,DATA!$B$4:$B$2103,DATA!$P$4:$P$2103,0,0,1),0))</f>
        <v/>
      </c>
      <c r="N1846" s="47" t="str">
        <f t="shared" si="3"/>
        <v/>
      </c>
      <c r="O1846" s="47" t="str">
        <f t="shared" si="4"/>
        <v/>
      </c>
      <c r="P1846" s="47" t="str">
        <f t="shared" si="5"/>
        <v/>
      </c>
      <c r="Q1846" s="47" t="str">
        <f t="shared" si="6"/>
        <v/>
      </c>
      <c r="R1846" s="47" t="str">
        <f t="shared" si="7"/>
        <v/>
      </c>
      <c r="S1846" s="47" t="str">
        <f t="shared" si="8"/>
        <v/>
      </c>
      <c r="T1846" s="48" t="str">
        <f t="shared" si="9"/>
        <v/>
      </c>
      <c r="U1846" s="47" t="str">
        <f t="array" ref="U1846">IF(B1846="","",IFERROR(XLOOKUP(B1846,DATA!$B$4:$B$2103,DATA!$M$4:$M$2103,"",0,1),""))</f>
        <v/>
      </c>
      <c r="V1846" s="47" t="str">
        <f t="array" ref="V1846">IF(B1846="","",IFERROR(XLOOKUP(B1846,DATA!$B$4:$B$2103,DATA!$X$4:$X$2103,"",0,1),""))</f>
        <v/>
      </c>
      <c r="W1846" s="47" t="str">
        <f t="array" ref="W1846">IF(B1846="","",IFERROR(XLOOKUP(B1846,DATA!$B$4:$B$2103,DATA!$H$4:$H$2103,"",0,1),""))</f>
        <v/>
      </c>
      <c r="X1846" s="47" t="str">
        <f t="shared" si="10"/>
        <v/>
      </c>
      <c r="Y1846" s="65" t="str">
        <f t="shared" si="11"/>
        <v/>
      </c>
      <c r="Z1846" s="47" t="str">
        <f t="shared" si="12"/>
        <v/>
      </c>
    </row>
    <row r="1847" ht="15.75" customHeight="1">
      <c r="B1847" s="52" t="str">
        <f>IF(DATA!B1847="","",DATA!B1847)</f>
        <v/>
      </c>
      <c r="C1847" s="52" t="str">
        <f t="array" ref="C1847">IF(B1847="","",IFERROR(XLOOKUP(B1847,DATA!$B$4:$B$2103,DATA!$D$4:$D$2103,"",0,1),""))</f>
        <v/>
      </c>
      <c r="D1847" s="52" t="str">
        <f t="array" ref="D1847">IF(B1847="","",IFERROR(XLOOKUP(B1847,DATA!$B$4:$B$2103,DATA!$C$4:$C$2103,"",0,1),""))</f>
        <v/>
      </c>
      <c r="E1847" s="52" t="str">
        <f t="array" ref="E1847">IF(B1847="","",IFERROR(XLOOKUP(B1847,DATA!$B$4:$B$2103,DATA!$W$4:$W$2103,"",0,1),""))</f>
        <v/>
      </c>
      <c r="F1847" s="52" t="str">
        <f t="array" ref="F1847">IF(B1847="","",IFERROR(XLOOKUP(E1847,PROVEEDORES!$A$2:$A$200,PROVEEDORES!$B$2:$B$200,"NO ENCONTRADO",0,1),""))</f>
        <v/>
      </c>
      <c r="G1847" s="52" t="str">
        <f t="array" ref="G1847">IF(B1847="","",IFERROR(XLOOKUP(B1847,DATA!$B$4:$B$2103,DATA!$L$4:$L$2103,"",0,1),""))</f>
        <v/>
      </c>
      <c r="H1847" s="52" t="str">
        <f t="array" ref="H1847">IF(B1847="","",IFERROR(XLOOKUP(B1847,DATA!$B$4:$B$2103,DATA!$E$4:$E$2103,0,0,1),0))</f>
        <v/>
      </c>
      <c r="I1847" s="53" t="str">
        <f t="array" ref="I1847">IF(B1847="","",IFERROR(XLOOKUP(B1847,DATA!$B$4:$B$2103,DATA!$F$4:$F$2103,0,0,1),0))</f>
        <v/>
      </c>
      <c r="J1847" s="53" t="str">
        <f t="shared" si="1"/>
        <v/>
      </c>
      <c r="K1847" s="52" t="str">
        <f t="array" ref="K1847">IF(B1847="","",IFERROR(XLOOKUP(B1847,DATA!$B$4:$B$2103,DATA!$N$4:$N$2103,0,0,1),0))</f>
        <v/>
      </c>
      <c r="L1847" s="86" t="str">
        <f t="shared" si="2"/>
        <v/>
      </c>
      <c r="M1847" s="52" t="str">
        <f t="array" ref="M1847">IF(B1847="","",IFERROR(XLOOKUP(B1847,DATA!$B$4:$B$2103,DATA!$P$4:$P$2103,0,0,1),0))</f>
        <v/>
      </c>
      <c r="N1847" s="52" t="str">
        <f t="shared" si="3"/>
        <v/>
      </c>
      <c r="O1847" s="52" t="str">
        <f t="shared" si="4"/>
        <v/>
      </c>
      <c r="P1847" s="52" t="str">
        <f t="shared" si="5"/>
        <v/>
      </c>
      <c r="Q1847" s="52" t="str">
        <f t="shared" si="6"/>
        <v/>
      </c>
      <c r="R1847" s="52" t="str">
        <f t="shared" si="7"/>
        <v/>
      </c>
      <c r="S1847" s="52" t="str">
        <f t="shared" si="8"/>
        <v/>
      </c>
      <c r="T1847" s="53" t="str">
        <f t="shared" si="9"/>
        <v/>
      </c>
      <c r="U1847" s="52" t="str">
        <f t="array" ref="U1847">IF(B1847="","",IFERROR(XLOOKUP(B1847,DATA!$B$4:$B$2103,DATA!$M$4:$M$2103,"",0,1),""))</f>
        <v/>
      </c>
      <c r="V1847" s="52" t="str">
        <f t="array" ref="V1847">IF(B1847="","",IFERROR(XLOOKUP(B1847,DATA!$B$4:$B$2103,DATA!$X$4:$X$2103,"",0,1),""))</f>
        <v/>
      </c>
      <c r="W1847" s="52" t="str">
        <f t="array" ref="W1847">IF(B1847="","",IFERROR(XLOOKUP(B1847,DATA!$B$4:$B$2103,DATA!$H$4:$H$2103,"",0,1),""))</f>
        <v/>
      </c>
      <c r="X1847" s="52" t="str">
        <f t="shared" si="10"/>
        <v/>
      </c>
      <c r="Y1847" s="87" t="str">
        <f t="shared" si="11"/>
        <v/>
      </c>
      <c r="Z1847" s="52" t="str">
        <f t="shared" si="12"/>
        <v/>
      </c>
    </row>
    <row r="1848" ht="15.75" customHeight="1">
      <c r="B1848" s="47" t="str">
        <f>IF(DATA!B1848="","",DATA!B1848)</f>
        <v/>
      </c>
      <c r="C1848" s="47" t="str">
        <f t="array" ref="C1848">IF(B1848="","",IFERROR(XLOOKUP(B1848,DATA!$B$4:$B$2103,DATA!$D$4:$D$2103,"",0,1),""))</f>
        <v/>
      </c>
      <c r="D1848" s="47" t="str">
        <f t="array" ref="D1848">IF(B1848="","",IFERROR(XLOOKUP(B1848,DATA!$B$4:$B$2103,DATA!$C$4:$C$2103,"",0,1),""))</f>
        <v/>
      </c>
      <c r="E1848" s="47" t="str">
        <f t="array" ref="E1848">IF(B1848="","",IFERROR(XLOOKUP(B1848,DATA!$B$4:$B$2103,DATA!$W$4:$W$2103,"",0,1),""))</f>
        <v/>
      </c>
      <c r="F1848" s="47" t="str">
        <f t="array" ref="F1848">IF(B1848="","",IFERROR(XLOOKUP(E1848,PROVEEDORES!$A$2:$A$200,PROVEEDORES!$B$2:$B$200,"NO ENCONTRADO",0,1),""))</f>
        <v/>
      </c>
      <c r="G1848" s="47" t="str">
        <f t="array" ref="G1848">IF(B1848="","",IFERROR(XLOOKUP(B1848,DATA!$B$4:$B$2103,DATA!$L$4:$L$2103,"",0,1),""))</f>
        <v/>
      </c>
      <c r="H1848" s="47" t="str">
        <f t="array" ref="H1848">IF(B1848="","",IFERROR(XLOOKUP(B1848,DATA!$B$4:$B$2103,DATA!$E$4:$E$2103,0,0,1),0))</f>
        <v/>
      </c>
      <c r="I1848" s="48" t="str">
        <f t="array" ref="I1848">IF(B1848="","",IFERROR(XLOOKUP(B1848,DATA!$B$4:$B$2103,DATA!$F$4:$F$2103,0,0,1),0))</f>
        <v/>
      </c>
      <c r="J1848" s="48" t="str">
        <f t="shared" si="1"/>
        <v/>
      </c>
      <c r="K1848" s="47" t="str">
        <f t="array" ref="K1848">IF(B1848="","",IFERROR(XLOOKUP(B1848,DATA!$B$4:$B$2103,DATA!$N$4:$N$2103,0,0,1),0))</f>
        <v/>
      </c>
      <c r="L1848" s="85" t="str">
        <f t="shared" si="2"/>
        <v/>
      </c>
      <c r="M1848" s="47" t="str">
        <f t="array" ref="M1848">IF(B1848="","",IFERROR(XLOOKUP(B1848,DATA!$B$4:$B$2103,DATA!$P$4:$P$2103,0,0,1),0))</f>
        <v/>
      </c>
      <c r="N1848" s="47" t="str">
        <f t="shared" si="3"/>
        <v/>
      </c>
      <c r="O1848" s="47" t="str">
        <f t="shared" si="4"/>
        <v/>
      </c>
      <c r="P1848" s="47" t="str">
        <f t="shared" si="5"/>
        <v/>
      </c>
      <c r="Q1848" s="47" t="str">
        <f t="shared" si="6"/>
        <v/>
      </c>
      <c r="R1848" s="47" t="str">
        <f t="shared" si="7"/>
        <v/>
      </c>
      <c r="S1848" s="47" t="str">
        <f t="shared" si="8"/>
        <v/>
      </c>
      <c r="T1848" s="48" t="str">
        <f t="shared" si="9"/>
        <v/>
      </c>
      <c r="U1848" s="47" t="str">
        <f t="array" ref="U1848">IF(B1848="","",IFERROR(XLOOKUP(B1848,DATA!$B$4:$B$2103,DATA!$M$4:$M$2103,"",0,1),""))</f>
        <v/>
      </c>
      <c r="V1848" s="47" t="str">
        <f t="array" ref="V1848">IF(B1848="","",IFERROR(XLOOKUP(B1848,DATA!$B$4:$B$2103,DATA!$X$4:$X$2103,"",0,1),""))</f>
        <v/>
      </c>
      <c r="W1848" s="47" t="str">
        <f t="array" ref="W1848">IF(B1848="","",IFERROR(XLOOKUP(B1848,DATA!$B$4:$B$2103,DATA!$H$4:$H$2103,"",0,1),""))</f>
        <v/>
      </c>
      <c r="X1848" s="47" t="str">
        <f t="shared" si="10"/>
        <v/>
      </c>
      <c r="Y1848" s="65" t="str">
        <f t="shared" si="11"/>
        <v/>
      </c>
      <c r="Z1848" s="47" t="str">
        <f t="shared" si="12"/>
        <v/>
      </c>
    </row>
    <row r="1849" ht="15.75" customHeight="1">
      <c r="B1849" s="52" t="str">
        <f>IF(DATA!B1849="","",DATA!B1849)</f>
        <v/>
      </c>
      <c r="C1849" s="52" t="str">
        <f t="array" ref="C1849">IF(B1849="","",IFERROR(XLOOKUP(B1849,DATA!$B$4:$B$2103,DATA!$D$4:$D$2103,"",0,1),""))</f>
        <v/>
      </c>
      <c r="D1849" s="52" t="str">
        <f t="array" ref="D1849">IF(B1849="","",IFERROR(XLOOKUP(B1849,DATA!$B$4:$B$2103,DATA!$C$4:$C$2103,"",0,1),""))</f>
        <v/>
      </c>
      <c r="E1849" s="52" t="str">
        <f t="array" ref="E1849">IF(B1849="","",IFERROR(XLOOKUP(B1849,DATA!$B$4:$B$2103,DATA!$W$4:$W$2103,"",0,1),""))</f>
        <v/>
      </c>
      <c r="F1849" s="52" t="str">
        <f t="array" ref="F1849">IF(B1849="","",IFERROR(XLOOKUP(E1849,PROVEEDORES!$A$2:$A$200,PROVEEDORES!$B$2:$B$200,"NO ENCONTRADO",0,1),""))</f>
        <v/>
      </c>
      <c r="G1849" s="52" t="str">
        <f t="array" ref="G1849">IF(B1849="","",IFERROR(XLOOKUP(B1849,DATA!$B$4:$B$2103,DATA!$L$4:$L$2103,"",0,1),""))</f>
        <v/>
      </c>
      <c r="H1849" s="52" t="str">
        <f t="array" ref="H1849">IF(B1849="","",IFERROR(XLOOKUP(B1849,DATA!$B$4:$B$2103,DATA!$E$4:$E$2103,0,0,1),0))</f>
        <v/>
      </c>
      <c r="I1849" s="53" t="str">
        <f t="array" ref="I1849">IF(B1849="","",IFERROR(XLOOKUP(B1849,DATA!$B$4:$B$2103,DATA!$F$4:$F$2103,0,0,1),0))</f>
        <v/>
      </c>
      <c r="J1849" s="53" t="str">
        <f t="shared" si="1"/>
        <v/>
      </c>
      <c r="K1849" s="52" t="str">
        <f t="array" ref="K1849">IF(B1849="","",IFERROR(XLOOKUP(B1849,DATA!$B$4:$B$2103,DATA!$N$4:$N$2103,0,0,1),0))</f>
        <v/>
      </c>
      <c r="L1849" s="86" t="str">
        <f t="shared" si="2"/>
        <v/>
      </c>
      <c r="M1849" s="52" t="str">
        <f t="array" ref="M1849">IF(B1849="","",IFERROR(XLOOKUP(B1849,DATA!$B$4:$B$2103,DATA!$P$4:$P$2103,0,0,1),0))</f>
        <v/>
      </c>
      <c r="N1849" s="52" t="str">
        <f t="shared" si="3"/>
        <v/>
      </c>
      <c r="O1849" s="52" t="str">
        <f t="shared" si="4"/>
        <v/>
      </c>
      <c r="P1849" s="52" t="str">
        <f t="shared" si="5"/>
        <v/>
      </c>
      <c r="Q1849" s="52" t="str">
        <f t="shared" si="6"/>
        <v/>
      </c>
      <c r="R1849" s="52" t="str">
        <f t="shared" si="7"/>
        <v/>
      </c>
      <c r="S1849" s="52" t="str">
        <f t="shared" si="8"/>
        <v/>
      </c>
      <c r="T1849" s="53" t="str">
        <f t="shared" si="9"/>
        <v/>
      </c>
      <c r="U1849" s="52" t="str">
        <f t="array" ref="U1849">IF(B1849="","",IFERROR(XLOOKUP(B1849,DATA!$B$4:$B$2103,DATA!$M$4:$M$2103,"",0,1),""))</f>
        <v/>
      </c>
      <c r="V1849" s="52" t="str">
        <f t="array" ref="V1849">IF(B1849="","",IFERROR(XLOOKUP(B1849,DATA!$B$4:$B$2103,DATA!$X$4:$X$2103,"",0,1),""))</f>
        <v/>
      </c>
      <c r="W1849" s="52" t="str">
        <f t="array" ref="W1849">IF(B1849="","",IFERROR(XLOOKUP(B1849,DATA!$B$4:$B$2103,DATA!$H$4:$H$2103,"",0,1),""))</f>
        <v/>
      </c>
      <c r="X1849" s="52" t="str">
        <f t="shared" si="10"/>
        <v/>
      </c>
      <c r="Y1849" s="87" t="str">
        <f t="shared" si="11"/>
        <v/>
      </c>
      <c r="Z1849" s="52" t="str">
        <f t="shared" si="12"/>
        <v/>
      </c>
    </row>
    <row r="1850" ht="15.75" customHeight="1">
      <c r="B1850" s="47" t="str">
        <f>IF(DATA!B1850="","",DATA!B1850)</f>
        <v/>
      </c>
      <c r="C1850" s="47" t="str">
        <f t="array" ref="C1850">IF(B1850="","",IFERROR(XLOOKUP(B1850,DATA!$B$4:$B$2103,DATA!$D$4:$D$2103,"",0,1),""))</f>
        <v/>
      </c>
      <c r="D1850" s="47" t="str">
        <f t="array" ref="D1850">IF(B1850="","",IFERROR(XLOOKUP(B1850,DATA!$B$4:$B$2103,DATA!$C$4:$C$2103,"",0,1),""))</f>
        <v/>
      </c>
      <c r="E1850" s="47" t="str">
        <f t="array" ref="E1850">IF(B1850="","",IFERROR(XLOOKUP(B1850,DATA!$B$4:$B$2103,DATA!$W$4:$W$2103,"",0,1),""))</f>
        <v/>
      </c>
      <c r="F1850" s="47" t="str">
        <f t="array" ref="F1850">IF(B1850="","",IFERROR(XLOOKUP(E1850,PROVEEDORES!$A$2:$A$200,PROVEEDORES!$B$2:$B$200,"NO ENCONTRADO",0,1),""))</f>
        <v/>
      </c>
      <c r="G1850" s="47" t="str">
        <f t="array" ref="G1850">IF(B1850="","",IFERROR(XLOOKUP(B1850,DATA!$B$4:$B$2103,DATA!$L$4:$L$2103,"",0,1),""))</f>
        <v/>
      </c>
      <c r="H1850" s="47" t="str">
        <f t="array" ref="H1850">IF(B1850="","",IFERROR(XLOOKUP(B1850,DATA!$B$4:$B$2103,DATA!$E$4:$E$2103,0,0,1),0))</f>
        <v/>
      </c>
      <c r="I1850" s="48" t="str">
        <f t="array" ref="I1850">IF(B1850="","",IFERROR(XLOOKUP(B1850,DATA!$B$4:$B$2103,DATA!$F$4:$F$2103,0,0,1),0))</f>
        <v/>
      </c>
      <c r="J1850" s="48" t="str">
        <f t="shared" si="1"/>
        <v/>
      </c>
      <c r="K1850" s="47" t="str">
        <f t="array" ref="K1850">IF(B1850="","",IFERROR(XLOOKUP(B1850,DATA!$B$4:$B$2103,DATA!$N$4:$N$2103,0,0,1),0))</f>
        <v/>
      </c>
      <c r="L1850" s="85" t="str">
        <f t="shared" si="2"/>
        <v/>
      </c>
      <c r="M1850" s="47" t="str">
        <f t="array" ref="M1850">IF(B1850="","",IFERROR(XLOOKUP(B1850,DATA!$B$4:$B$2103,DATA!$P$4:$P$2103,0,0,1),0))</f>
        <v/>
      </c>
      <c r="N1850" s="47" t="str">
        <f t="shared" si="3"/>
        <v/>
      </c>
      <c r="O1850" s="47" t="str">
        <f t="shared" si="4"/>
        <v/>
      </c>
      <c r="P1850" s="47" t="str">
        <f t="shared" si="5"/>
        <v/>
      </c>
      <c r="Q1850" s="47" t="str">
        <f t="shared" si="6"/>
        <v/>
      </c>
      <c r="R1850" s="47" t="str">
        <f t="shared" si="7"/>
        <v/>
      </c>
      <c r="S1850" s="47" t="str">
        <f t="shared" si="8"/>
        <v/>
      </c>
      <c r="T1850" s="48" t="str">
        <f t="shared" si="9"/>
        <v/>
      </c>
      <c r="U1850" s="47" t="str">
        <f t="array" ref="U1850">IF(B1850="","",IFERROR(XLOOKUP(B1850,DATA!$B$4:$B$2103,DATA!$M$4:$M$2103,"",0,1),""))</f>
        <v/>
      </c>
      <c r="V1850" s="47" t="str">
        <f t="array" ref="V1850">IF(B1850="","",IFERROR(XLOOKUP(B1850,DATA!$B$4:$B$2103,DATA!$X$4:$X$2103,"",0,1),""))</f>
        <v/>
      </c>
      <c r="W1850" s="47" t="str">
        <f t="array" ref="W1850">IF(B1850="","",IFERROR(XLOOKUP(B1850,DATA!$B$4:$B$2103,DATA!$H$4:$H$2103,"",0,1),""))</f>
        <v/>
      </c>
      <c r="X1850" s="47" t="str">
        <f t="shared" si="10"/>
        <v/>
      </c>
      <c r="Y1850" s="65" t="str">
        <f t="shared" si="11"/>
        <v/>
      </c>
      <c r="Z1850" s="47" t="str">
        <f t="shared" si="12"/>
        <v/>
      </c>
    </row>
    <row r="1851" ht="15.75" customHeight="1">
      <c r="B1851" s="52" t="str">
        <f>IF(DATA!B1851="","",DATA!B1851)</f>
        <v/>
      </c>
      <c r="C1851" s="52" t="str">
        <f t="array" ref="C1851">IF(B1851="","",IFERROR(XLOOKUP(B1851,DATA!$B$4:$B$2103,DATA!$D$4:$D$2103,"",0,1),""))</f>
        <v/>
      </c>
      <c r="D1851" s="52" t="str">
        <f t="array" ref="D1851">IF(B1851="","",IFERROR(XLOOKUP(B1851,DATA!$B$4:$B$2103,DATA!$C$4:$C$2103,"",0,1),""))</f>
        <v/>
      </c>
      <c r="E1851" s="52" t="str">
        <f t="array" ref="E1851">IF(B1851="","",IFERROR(XLOOKUP(B1851,DATA!$B$4:$B$2103,DATA!$W$4:$W$2103,"",0,1),""))</f>
        <v/>
      </c>
      <c r="F1851" s="52" t="str">
        <f t="array" ref="F1851">IF(B1851="","",IFERROR(XLOOKUP(E1851,PROVEEDORES!$A$2:$A$200,PROVEEDORES!$B$2:$B$200,"NO ENCONTRADO",0,1),""))</f>
        <v/>
      </c>
      <c r="G1851" s="52" t="str">
        <f t="array" ref="G1851">IF(B1851="","",IFERROR(XLOOKUP(B1851,DATA!$B$4:$B$2103,DATA!$L$4:$L$2103,"",0,1),""))</f>
        <v/>
      </c>
      <c r="H1851" s="52" t="str">
        <f t="array" ref="H1851">IF(B1851="","",IFERROR(XLOOKUP(B1851,DATA!$B$4:$B$2103,DATA!$E$4:$E$2103,0,0,1),0))</f>
        <v/>
      </c>
      <c r="I1851" s="53" t="str">
        <f t="array" ref="I1851">IF(B1851="","",IFERROR(XLOOKUP(B1851,DATA!$B$4:$B$2103,DATA!$F$4:$F$2103,0,0,1),0))</f>
        <v/>
      </c>
      <c r="J1851" s="53" t="str">
        <f t="shared" si="1"/>
        <v/>
      </c>
      <c r="K1851" s="52" t="str">
        <f t="array" ref="K1851">IF(B1851="","",IFERROR(XLOOKUP(B1851,DATA!$B$4:$B$2103,DATA!$N$4:$N$2103,0,0,1),0))</f>
        <v/>
      </c>
      <c r="L1851" s="86" t="str">
        <f t="shared" si="2"/>
        <v/>
      </c>
      <c r="M1851" s="52" t="str">
        <f t="array" ref="M1851">IF(B1851="","",IFERROR(XLOOKUP(B1851,DATA!$B$4:$B$2103,DATA!$P$4:$P$2103,0,0,1),0))</f>
        <v/>
      </c>
      <c r="N1851" s="52" t="str">
        <f t="shared" si="3"/>
        <v/>
      </c>
      <c r="O1851" s="52" t="str">
        <f t="shared" si="4"/>
        <v/>
      </c>
      <c r="P1851" s="52" t="str">
        <f t="shared" si="5"/>
        <v/>
      </c>
      <c r="Q1851" s="52" t="str">
        <f t="shared" si="6"/>
        <v/>
      </c>
      <c r="R1851" s="52" t="str">
        <f t="shared" si="7"/>
        <v/>
      </c>
      <c r="S1851" s="52" t="str">
        <f t="shared" si="8"/>
        <v/>
      </c>
      <c r="T1851" s="53" t="str">
        <f t="shared" si="9"/>
        <v/>
      </c>
      <c r="U1851" s="52" t="str">
        <f t="array" ref="U1851">IF(B1851="","",IFERROR(XLOOKUP(B1851,DATA!$B$4:$B$2103,DATA!$M$4:$M$2103,"",0,1),""))</f>
        <v/>
      </c>
      <c r="V1851" s="52" t="str">
        <f t="array" ref="V1851">IF(B1851="","",IFERROR(XLOOKUP(B1851,DATA!$B$4:$B$2103,DATA!$X$4:$X$2103,"",0,1),""))</f>
        <v/>
      </c>
      <c r="W1851" s="52" t="str">
        <f t="array" ref="W1851">IF(B1851="","",IFERROR(XLOOKUP(B1851,DATA!$B$4:$B$2103,DATA!$H$4:$H$2103,"",0,1),""))</f>
        <v/>
      </c>
      <c r="X1851" s="52" t="str">
        <f t="shared" si="10"/>
        <v/>
      </c>
      <c r="Y1851" s="87" t="str">
        <f t="shared" si="11"/>
        <v/>
      </c>
      <c r="Z1851" s="52" t="str">
        <f t="shared" si="12"/>
        <v/>
      </c>
    </row>
    <row r="1852" ht="15.75" customHeight="1">
      <c r="B1852" s="47" t="str">
        <f>IF(DATA!B1852="","",DATA!B1852)</f>
        <v/>
      </c>
      <c r="C1852" s="47" t="str">
        <f t="array" ref="C1852">IF(B1852="","",IFERROR(XLOOKUP(B1852,DATA!$B$4:$B$2103,DATA!$D$4:$D$2103,"",0,1),""))</f>
        <v/>
      </c>
      <c r="D1852" s="47" t="str">
        <f t="array" ref="D1852">IF(B1852="","",IFERROR(XLOOKUP(B1852,DATA!$B$4:$B$2103,DATA!$C$4:$C$2103,"",0,1),""))</f>
        <v/>
      </c>
      <c r="E1852" s="47" t="str">
        <f t="array" ref="E1852">IF(B1852="","",IFERROR(XLOOKUP(B1852,DATA!$B$4:$B$2103,DATA!$W$4:$W$2103,"",0,1),""))</f>
        <v/>
      </c>
      <c r="F1852" s="47" t="str">
        <f t="array" ref="F1852">IF(B1852="","",IFERROR(XLOOKUP(E1852,PROVEEDORES!$A$2:$A$200,PROVEEDORES!$B$2:$B$200,"NO ENCONTRADO",0,1),""))</f>
        <v/>
      </c>
      <c r="G1852" s="47" t="str">
        <f t="array" ref="G1852">IF(B1852="","",IFERROR(XLOOKUP(B1852,DATA!$B$4:$B$2103,DATA!$L$4:$L$2103,"",0,1),""))</f>
        <v/>
      </c>
      <c r="H1852" s="47" t="str">
        <f t="array" ref="H1852">IF(B1852="","",IFERROR(XLOOKUP(B1852,DATA!$B$4:$B$2103,DATA!$E$4:$E$2103,0,0,1),0))</f>
        <v/>
      </c>
      <c r="I1852" s="48" t="str">
        <f t="array" ref="I1852">IF(B1852="","",IFERROR(XLOOKUP(B1852,DATA!$B$4:$B$2103,DATA!$F$4:$F$2103,0,0,1),0))</f>
        <v/>
      </c>
      <c r="J1852" s="48" t="str">
        <f t="shared" si="1"/>
        <v/>
      </c>
      <c r="K1852" s="47" t="str">
        <f t="array" ref="K1852">IF(B1852="","",IFERROR(XLOOKUP(B1852,DATA!$B$4:$B$2103,DATA!$N$4:$N$2103,0,0,1),0))</f>
        <v/>
      </c>
      <c r="L1852" s="85" t="str">
        <f t="shared" si="2"/>
        <v/>
      </c>
      <c r="M1852" s="47" t="str">
        <f t="array" ref="M1852">IF(B1852="","",IFERROR(XLOOKUP(B1852,DATA!$B$4:$B$2103,DATA!$P$4:$P$2103,0,0,1),0))</f>
        <v/>
      </c>
      <c r="N1852" s="47" t="str">
        <f t="shared" si="3"/>
        <v/>
      </c>
      <c r="O1852" s="47" t="str">
        <f t="shared" si="4"/>
        <v/>
      </c>
      <c r="P1852" s="47" t="str">
        <f t="shared" si="5"/>
        <v/>
      </c>
      <c r="Q1852" s="47" t="str">
        <f t="shared" si="6"/>
        <v/>
      </c>
      <c r="R1852" s="47" t="str">
        <f t="shared" si="7"/>
        <v/>
      </c>
      <c r="S1852" s="47" t="str">
        <f t="shared" si="8"/>
        <v/>
      </c>
      <c r="T1852" s="48" t="str">
        <f t="shared" si="9"/>
        <v/>
      </c>
      <c r="U1852" s="47" t="str">
        <f t="array" ref="U1852">IF(B1852="","",IFERROR(XLOOKUP(B1852,DATA!$B$4:$B$2103,DATA!$M$4:$M$2103,"",0,1),""))</f>
        <v/>
      </c>
      <c r="V1852" s="47" t="str">
        <f t="array" ref="V1852">IF(B1852="","",IFERROR(XLOOKUP(B1852,DATA!$B$4:$B$2103,DATA!$X$4:$X$2103,"",0,1),""))</f>
        <v/>
      </c>
      <c r="W1852" s="47" t="str">
        <f t="array" ref="W1852">IF(B1852="","",IFERROR(XLOOKUP(B1852,DATA!$B$4:$B$2103,DATA!$H$4:$H$2103,"",0,1),""))</f>
        <v/>
      </c>
      <c r="X1852" s="47" t="str">
        <f t="shared" si="10"/>
        <v/>
      </c>
      <c r="Y1852" s="65" t="str">
        <f t="shared" si="11"/>
        <v/>
      </c>
      <c r="Z1852" s="47" t="str">
        <f t="shared" si="12"/>
        <v/>
      </c>
    </row>
    <row r="1853" ht="15.75" customHeight="1">
      <c r="B1853" s="52" t="str">
        <f>IF(DATA!B1853="","",DATA!B1853)</f>
        <v/>
      </c>
      <c r="C1853" s="52" t="str">
        <f t="array" ref="C1853">IF(B1853="","",IFERROR(XLOOKUP(B1853,DATA!$B$4:$B$2103,DATA!$D$4:$D$2103,"",0,1),""))</f>
        <v/>
      </c>
      <c r="D1853" s="52" t="str">
        <f t="array" ref="D1853">IF(B1853="","",IFERROR(XLOOKUP(B1853,DATA!$B$4:$B$2103,DATA!$C$4:$C$2103,"",0,1),""))</f>
        <v/>
      </c>
      <c r="E1853" s="52" t="str">
        <f t="array" ref="E1853">IF(B1853="","",IFERROR(XLOOKUP(B1853,DATA!$B$4:$B$2103,DATA!$W$4:$W$2103,"",0,1),""))</f>
        <v/>
      </c>
      <c r="F1853" s="52" t="str">
        <f t="array" ref="F1853">IF(B1853="","",IFERROR(XLOOKUP(E1853,PROVEEDORES!$A$2:$A$200,PROVEEDORES!$B$2:$B$200,"NO ENCONTRADO",0,1),""))</f>
        <v/>
      </c>
      <c r="G1853" s="52" t="str">
        <f t="array" ref="G1853">IF(B1853="","",IFERROR(XLOOKUP(B1853,DATA!$B$4:$B$2103,DATA!$L$4:$L$2103,"",0,1),""))</f>
        <v/>
      </c>
      <c r="H1853" s="52" t="str">
        <f t="array" ref="H1853">IF(B1853="","",IFERROR(XLOOKUP(B1853,DATA!$B$4:$B$2103,DATA!$E$4:$E$2103,0,0,1),0))</f>
        <v/>
      </c>
      <c r="I1853" s="53" t="str">
        <f t="array" ref="I1853">IF(B1853="","",IFERROR(XLOOKUP(B1853,DATA!$B$4:$B$2103,DATA!$F$4:$F$2103,0,0,1),0))</f>
        <v/>
      </c>
      <c r="J1853" s="53" t="str">
        <f t="shared" si="1"/>
        <v/>
      </c>
      <c r="K1853" s="52" t="str">
        <f t="array" ref="K1853">IF(B1853="","",IFERROR(XLOOKUP(B1853,DATA!$B$4:$B$2103,DATA!$N$4:$N$2103,0,0,1),0))</f>
        <v/>
      </c>
      <c r="L1853" s="86" t="str">
        <f t="shared" si="2"/>
        <v/>
      </c>
      <c r="M1853" s="52" t="str">
        <f t="array" ref="M1853">IF(B1853="","",IFERROR(XLOOKUP(B1853,DATA!$B$4:$B$2103,DATA!$P$4:$P$2103,0,0,1),0))</f>
        <v/>
      </c>
      <c r="N1853" s="52" t="str">
        <f t="shared" si="3"/>
        <v/>
      </c>
      <c r="O1853" s="52" t="str">
        <f t="shared" si="4"/>
        <v/>
      </c>
      <c r="P1853" s="52" t="str">
        <f t="shared" si="5"/>
        <v/>
      </c>
      <c r="Q1853" s="52" t="str">
        <f t="shared" si="6"/>
        <v/>
      </c>
      <c r="R1853" s="52" t="str">
        <f t="shared" si="7"/>
        <v/>
      </c>
      <c r="S1853" s="52" t="str">
        <f t="shared" si="8"/>
        <v/>
      </c>
      <c r="T1853" s="53" t="str">
        <f t="shared" si="9"/>
        <v/>
      </c>
      <c r="U1853" s="52" t="str">
        <f t="array" ref="U1853">IF(B1853="","",IFERROR(XLOOKUP(B1853,DATA!$B$4:$B$2103,DATA!$M$4:$M$2103,"",0,1),""))</f>
        <v/>
      </c>
      <c r="V1853" s="52" t="str">
        <f t="array" ref="V1853">IF(B1853="","",IFERROR(XLOOKUP(B1853,DATA!$B$4:$B$2103,DATA!$X$4:$X$2103,"",0,1),""))</f>
        <v/>
      </c>
      <c r="W1853" s="52" t="str">
        <f t="array" ref="W1853">IF(B1853="","",IFERROR(XLOOKUP(B1853,DATA!$B$4:$B$2103,DATA!$H$4:$H$2103,"",0,1),""))</f>
        <v/>
      </c>
      <c r="X1853" s="52" t="str">
        <f t="shared" si="10"/>
        <v/>
      </c>
      <c r="Y1853" s="87" t="str">
        <f t="shared" si="11"/>
        <v/>
      </c>
      <c r="Z1853" s="52" t="str">
        <f t="shared" si="12"/>
        <v/>
      </c>
    </row>
    <row r="1854" ht="15.75" customHeight="1">
      <c r="B1854" s="47" t="str">
        <f>IF(DATA!B1854="","",DATA!B1854)</f>
        <v/>
      </c>
      <c r="C1854" s="47" t="str">
        <f t="array" ref="C1854">IF(B1854="","",IFERROR(XLOOKUP(B1854,DATA!$B$4:$B$2103,DATA!$D$4:$D$2103,"",0,1),""))</f>
        <v/>
      </c>
      <c r="D1854" s="47" t="str">
        <f t="array" ref="D1854">IF(B1854="","",IFERROR(XLOOKUP(B1854,DATA!$B$4:$B$2103,DATA!$C$4:$C$2103,"",0,1),""))</f>
        <v/>
      </c>
      <c r="E1854" s="47" t="str">
        <f t="array" ref="E1854">IF(B1854="","",IFERROR(XLOOKUP(B1854,DATA!$B$4:$B$2103,DATA!$W$4:$W$2103,"",0,1),""))</f>
        <v/>
      </c>
      <c r="F1854" s="47" t="str">
        <f t="array" ref="F1854">IF(B1854="","",IFERROR(XLOOKUP(E1854,PROVEEDORES!$A$2:$A$200,PROVEEDORES!$B$2:$B$200,"NO ENCONTRADO",0,1),""))</f>
        <v/>
      </c>
      <c r="G1854" s="47" t="str">
        <f t="array" ref="G1854">IF(B1854="","",IFERROR(XLOOKUP(B1854,DATA!$B$4:$B$2103,DATA!$L$4:$L$2103,"",0,1),""))</f>
        <v/>
      </c>
      <c r="H1854" s="47" t="str">
        <f t="array" ref="H1854">IF(B1854="","",IFERROR(XLOOKUP(B1854,DATA!$B$4:$B$2103,DATA!$E$4:$E$2103,0,0,1),0))</f>
        <v/>
      </c>
      <c r="I1854" s="48" t="str">
        <f t="array" ref="I1854">IF(B1854="","",IFERROR(XLOOKUP(B1854,DATA!$B$4:$B$2103,DATA!$F$4:$F$2103,0,0,1),0))</f>
        <v/>
      </c>
      <c r="J1854" s="48" t="str">
        <f t="shared" si="1"/>
        <v/>
      </c>
      <c r="K1854" s="47" t="str">
        <f t="array" ref="K1854">IF(B1854="","",IFERROR(XLOOKUP(B1854,DATA!$B$4:$B$2103,DATA!$N$4:$N$2103,0,0,1),0))</f>
        <v/>
      </c>
      <c r="L1854" s="85" t="str">
        <f t="shared" si="2"/>
        <v/>
      </c>
      <c r="M1854" s="47" t="str">
        <f t="array" ref="M1854">IF(B1854="","",IFERROR(XLOOKUP(B1854,DATA!$B$4:$B$2103,DATA!$P$4:$P$2103,0,0,1),0))</f>
        <v/>
      </c>
      <c r="N1854" s="47" t="str">
        <f t="shared" si="3"/>
        <v/>
      </c>
      <c r="O1854" s="47" t="str">
        <f t="shared" si="4"/>
        <v/>
      </c>
      <c r="P1854" s="47" t="str">
        <f t="shared" si="5"/>
        <v/>
      </c>
      <c r="Q1854" s="47" t="str">
        <f t="shared" si="6"/>
        <v/>
      </c>
      <c r="R1854" s="47" t="str">
        <f t="shared" si="7"/>
        <v/>
      </c>
      <c r="S1854" s="47" t="str">
        <f t="shared" si="8"/>
        <v/>
      </c>
      <c r="T1854" s="48" t="str">
        <f t="shared" si="9"/>
        <v/>
      </c>
      <c r="U1854" s="47" t="str">
        <f t="array" ref="U1854">IF(B1854="","",IFERROR(XLOOKUP(B1854,DATA!$B$4:$B$2103,DATA!$M$4:$M$2103,"",0,1),""))</f>
        <v/>
      </c>
      <c r="V1854" s="47" t="str">
        <f t="array" ref="V1854">IF(B1854="","",IFERROR(XLOOKUP(B1854,DATA!$B$4:$B$2103,DATA!$X$4:$X$2103,"",0,1),""))</f>
        <v/>
      </c>
      <c r="W1854" s="47" t="str">
        <f t="array" ref="W1854">IF(B1854="","",IFERROR(XLOOKUP(B1854,DATA!$B$4:$B$2103,DATA!$H$4:$H$2103,"",0,1),""))</f>
        <v/>
      </c>
      <c r="X1854" s="47" t="str">
        <f t="shared" si="10"/>
        <v/>
      </c>
      <c r="Y1854" s="65" t="str">
        <f t="shared" si="11"/>
        <v/>
      </c>
      <c r="Z1854" s="47" t="str">
        <f t="shared" si="12"/>
        <v/>
      </c>
    </row>
    <row r="1855" ht="15.75" customHeight="1">
      <c r="B1855" s="52" t="str">
        <f>IF(DATA!B1855="","",DATA!B1855)</f>
        <v/>
      </c>
      <c r="C1855" s="52" t="str">
        <f t="array" ref="C1855">IF(B1855="","",IFERROR(XLOOKUP(B1855,DATA!$B$4:$B$2103,DATA!$D$4:$D$2103,"",0,1),""))</f>
        <v/>
      </c>
      <c r="D1855" s="52" t="str">
        <f t="array" ref="D1855">IF(B1855="","",IFERROR(XLOOKUP(B1855,DATA!$B$4:$B$2103,DATA!$C$4:$C$2103,"",0,1),""))</f>
        <v/>
      </c>
      <c r="E1855" s="52" t="str">
        <f t="array" ref="E1855">IF(B1855="","",IFERROR(XLOOKUP(B1855,DATA!$B$4:$B$2103,DATA!$W$4:$W$2103,"",0,1),""))</f>
        <v/>
      </c>
      <c r="F1855" s="52" t="str">
        <f t="array" ref="F1855">IF(B1855="","",IFERROR(XLOOKUP(E1855,PROVEEDORES!$A$2:$A$200,PROVEEDORES!$B$2:$B$200,"NO ENCONTRADO",0,1),""))</f>
        <v/>
      </c>
      <c r="G1855" s="52" t="str">
        <f t="array" ref="G1855">IF(B1855="","",IFERROR(XLOOKUP(B1855,DATA!$B$4:$B$2103,DATA!$L$4:$L$2103,"",0,1),""))</f>
        <v/>
      </c>
      <c r="H1855" s="52" t="str">
        <f t="array" ref="H1855">IF(B1855="","",IFERROR(XLOOKUP(B1855,DATA!$B$4:$B$2103,DATA!$E$4:$E$2103,0,0,1),0))</f>
        <v/>
      </c>
      <c r="I1855" s="53" t="str">
        <f t="array" ref="I1855">IF(B1855="","",IFERROR(XLOOKUP(B1855,DATA!$B$4:$B$2103,DATA!$F$4:$F$2103,0,0,1),0))</f>
        <v/>
      </c>
      <c r="J1855" s="53" t="str">
        <f t="shared" si="1"/>
        <v/>
      </c>
      <c r="K1855" s="52" t="str">
        <f t="array" ref="K1855">IF(B1855="","",IFERROR(XLOOKUP(B1855,DATA!$B$4:$B$2103,DATA!$N$4:$N$2103,0,0,1),0))</f>
        <v/>
      </c>
      <c r="L1855" s="86" t="str">
        <f t="shared" si="2"/>
        <v/>
      </c>
      <c r="M1855" s="52" t="str">
        <f t="array" ref="M1855">IF(B1855="","",IFERROR(XLOOKUP(B1855,DATA!$B$4:$B$2103,DATA!$P$4:$P$2103,0,0,1),0))</f>
        <v/>
      </c>
      <c r="N1855" s="52" t="str">
        <f t="shared" si="3"/>
        <v/>
      </c>
      <c r="O1855" s="52" t="str">
        <f t="shared" si="4"/>
        <v/>
      </c>
      <c r="P1855" s="52" t="str">
        <f t="shared" si="5"/>
        <v/>
      </c>
      <c r="Q1855" s="52" t="str">
        <f t="shared" si="6"/>
        <v/>
      </c>
      <c r="R1855" s="52" t="str">
        <f t="shared" si="7"/>
        <v/>
      </c>
      <c r="S1855" s="52" t="str">
        <f t="shared" si="8"/>
        <v/>
      </c>
      <c r="T1855" s="53" t="str">
        <f t="shared" si="9"/>
        <v/>
      </c>
      <c r="U1855" s="52" t="str">
        <f t="array" ref="U1855">IF(B1855="","",IFERROR(XLOOKUP(B1855,DATA!$B$4:$B$2103,DATA!$M$4:$M$2103,"",0,1),""))</f>
        <v/>
      </c>
      <c r="V1855" s="52" t="str">
        <f t="array" ref="V1855">IF(B1855="","",IFERROR(XLOOKUP(B1855,DATA!$B$4:$B$2103,DATA!$X$4:$X$2103,"",0,1),""))</f>
        <v/>
      </c>
      <c r="W1855" s="52" t="str">
        <f t="array" ref="W1855">IF(B1855="","",IFERROR(XLOOKUP(B1855,DATA!$B$4:$B$2103,DATA!$H$4:$H$2103,"",0,1),""))</f>
        <v/>
      </c>
      <c r="X1855" s="52" t="str">
        <f t="shared" si="10"/>
        <v/>
      </c>
      <c r="Y1855" s="87" t="str">
        <f t="shared" si="11"/>
        <v/>
      </c>
      <c r="Z1855" s="52" t="str">
        <f t="shared" si="12"/>
        <v/>
      </c>
    </row>
    <row r="1856" ht="15.75" customHeight="1">
      <c r="B1856" s="47" t="str">
        <f>IF(DATA!B1856="","",DATA!B1856)</f>
        <v/>
      </c>
      <c r="C1856" s="47" t="str">
        <f t="array" ref="C1856">IF(B1856="","",IFERROR(XLOOKUP(B1856,DATA!$B$4:$B$2103,DATA!$D$4:$D$2103,"",0,1),""))</f>
        <v/>
      </c>
      <c r="D1856" s="47" t="str">
        <f t="array" ref="D1856">IF(B1856="","",IFERROR(XLOOKUP(B1856,DATA!$B$4:$B$2103,DATA!$C$4:$C$2103,"",0,1),""))</f>
        <v/>
      </c>
      <c r="E1856" s="47" t="str">
        <f t="array" ref="E1856">IF(B1856="","",IFERROR(XLOOKUP(B1856,DATA!$B$4:$B$2103,DATA!$W$4:$W$2103,"",0,1),""))</f>
        <v/>
      </c>
      <c r="F1856" s="47" t="str">
        <f t="array" ref="F1856">IF(B1856="","",IFERROR(XLOOKUP(E1856,PROVEEDORES!$A$2:$A$200,PROVEEDORES!$B$2:$B$200,"NO ENCONTRADO",0,1),""))</f>
        <v/>
      </c>
      <c r="G1856" s="47" t="str">
        <f t="array" ref="G1856">IF(B1856="","",IFERROR(XLOOKUP(B1856,DATA!$B$4:$B$2103,DATA!$L$4:$L$2103,"",0,1),""))</f>
        <v/>
      </c>
      <c r="H1856" s="47" t="str">
        <f t="array" ref="H1856">IF(B1856="","",IFERROR(XLOOKUP(B1856,DATA!$B$4:$B$2103,DATA!$E$4:$E$2103,0,0,1),0))</f>
        <v/>
      </c>
      <c r="I1856" s="48" t="str">
        <f t="array" ref="I1856">IF(B1856="","",IFERROR(XLOOKUP(B1856,DATA!$B$4:$B$2103,DATA!$F$4:$F$2103,0,0,1),0))</f>
        <v/>
      </c>
      <c r="J1856" s="48" t="str">
        <f t="shared" si="1"/>
        <v/>
      </c>
      <c r="K1856" s="47" t="str">
        <f t="array" ref="K1856">IF(B1856="","",IFERROR(XLOOKUP(B1856,DATA!$B$4:$B$2103,DATA!$N$4:$N$2103,0,0,1),0))</f>
        <v/>
      </c>
      <c r="L1856" s="85" t="str">
        <f t="shared" si="2"/>
        <v/>
      </c>
      <c r="M1856" s="47" t="str">
        <f t="array" ref="M1856">IF(B1856="","",IFERROR(XLOOKUP(B1856,DATA!$B$4:$B$2103,DATA!$P$4:$P$2103,0,0,1),0))</f>
        <v/>
      </c>
      <c r="N1856" s="47" t="str">
        <f t="shared" si="3"/>
        <v/>
      </c>
      <c r="O1856" s="47" t="str">
        <f t="shared" si="4"/>
        <v/>
      </c>
      <c r="P1856" s="47" t="str">
        <f t="shared" si="5"/>
        <v/>
      </c>
      <c r="Q1856" s="47" t="str">
        <f t="shared" si="6"/>
        <v/>
      </c>
      <c r="R1856" s="47" t="str">
        <f t="shared" si="7"/>
        <v/>
      </c>
      <c r="S1856" s="47" t="str">
        <f t="shared" si="8"/>
        <v/>
      </c>
      <c r="T1856" s="48" t="str">
        <f t="shared" si="9"/>
        <v/>
      </c>
      <c r="U1856" s="47" t="str">
        <f t="array" ref="U1856">IF(B1856="","",IFERROR(XLOOKUP(B1856,DATA!$B$4:$B$2103,DATA!$M$4:$M$2103,"",0,1),""))</f>
        <v/>
      </c>
      <c r="V1856" s="47" t="str">
        <f t="array" ref="V1856">IF(B1856="","",IFERROR(XLOOKUP(B1856,DATA!$B$4:$B$2103,DATA!$X$4:$X$2103,"",0,1),""))</f>
        <v/>
      </c>
      <c r="W1856" s="47" t="str">
        <f t="array" ref="W1856">IF(B1856="","",IFERROR(XLOOKUP(B1856,DATA!$B$4:$B$2103,DATA!$H$4:$H$2103,"",0,1),""))</f>
        <v/>
      </c>
      <c r="X1856" s="47" t="str">
        <f t="shared" si="10"/>
        <v/>
      </c>
      <c r="Y1856" s="65" t="str">
        <f t="shared" si="11"/>
        <v/>
      </c>
      <c r="Z1856" s="47" t="str">
        <f t="shared" si="12"/>
        <v/>
      </c>
    </row>
    <row r="1857" ht="15.75" customHeight="1">
      <c r="B1857" s="52" t="str">
        <f>IF(DATA!B1857="","",DATA!B1857)</f>
        <v/>
      </c>
      <c r="C1857" s="52" t="str">
        <f t="array" ref="C1857">IF(B1857="","",IFERROR(XLOOKUP(B1857,DATA!$B$4:$B$2103,DATA!$D$4:$D$2103,"",0,1),""))</f>
        <v/>
      </c>
      <c r="D1857" s="52" t="str">
        <f t="array" ref="D1857">IF(B1857="","",IFERROR(XLOOKUP(B1857,DATA!$B$4:$B$2103,DATA!$C$4:$C$2103,"",0,1),""))</f>
        <v/>
      </c>
      <c r="E1857" s="52" t="str">
        <f t="array" ref="E1857">IF(B1857="","",IFERROR(XLOOKUP(B1857,DATA!$B$4:$B$2103,DATA!$W$4:$W$2103,"",0,1),""))</f>
        <v/>
      </c>
      <c r="F1857" s="52" t="str">
        <f t="array" ref="F1857">IF(B1857="","",IFERROR(XLOOKUP(E1857,PROVEEDORES!$A$2:$A$200,PROVEEDORES!$B$2:$B$200,"NO ENCONTRADO",0,1),""))</f>
        <v/>
      </c>
      <c r="G1857" s="52" t="str">
        <f t="array" ref="G1857">IF(B1857="","",IFERROR(XLOOKUP(B1857,DATA!$B$4:$B$2103,DATA!$L$4:$L$2103,"",0,1),""))</f>
        <v/>
      </c>
      <c r="H1857" s="52" t="str">
        <f t="array" ref="H1857">IF(B1857="","",IFERROR(XLOOKUP(B1857,DATA!$B$4:$B$2103,DATA!$E$4:$E$2103,0,0,1),0))</f>
        <v/>
      </c>
      <c r="I1857" s="53" t="str">
        <f t="array" ref="I1857">IF(B1857="","",IFERROR(XLOOKUP(B1857,DATA!$B$4:$B$2103,DATA!$F$4:$F$2103,0,0,1),0))</f>
        <v/>
      </c>
      <c r="J1857" s="53" t="str">
        <f t="shared" si="1"/>
        <v/>
      </c>
      <c r="K1857" s="52" t="str">
        <f t="array" ref="K1857">IF(B1857="","",IFERROR(XLOOKUP(B1857,DATA!$B$4:$B$2103,DATA!$N$4:$N$2103,0,0,1),0))</f>
        <v/>
      </c>
      <c r="L1857" s="86" t="str">
        <f t="shared" si="2"/>
        <v/>
      </c>
      <c r="M1857" s="52" t="str">
        <f t="array" ref="M1857">IF(B1857="","",IFERROR(XLOOKUP(B1857,DATA!$B$4:$B$2103,DATA!$P$4:$P$2103,0,0,1),0))</f>
        <v/>
      </c>
      <c r="N1857" s="52" t="str">
        <f t="shared" si="3"/>
        <v/>
      </c>
      <c r="O1857" s="52" t="str">
        <f t="shared" si="4"/>
        <v/>
      </c>
      <c r="P1857" s="52" t="str">
        <f t="shared" si="5"/>
        <v/>
      </c>
      <c r="Q1857" s="52" t="str">
        <f t="shared" si="6"/>
        <v/>
      </c>
      <c r="R1857" s="52" t="str">
        <f t="shared" si="7"/>
        <v/>
      </c>
      <c r="S1857" s="52" t="str">
        <f t="shared" si="8"/>
        <v/>
      </c>
      <c r="T1857" s="53" t="str">
        <f t="shared" si="9"/>
        <v/>
      </c>
      <c r="U1857" s="52" t="str">
        <f t="array" ref="U1857">IF(B1857="","",IFERROR(XLOOKUP(B1857,DATA!$B$4:$B$2103,DATA!$M$4:$M$2103,"",0,1),""))</f>
        <v/>
      </c>
      <c r="V1857" s="52" t="str">
        <f t="array" ref="V1857">IF(B1857="","",IFERROR(XLOOKUP(B1857,DATA!$B$4:$B$2103,DATA!$X$4:$X$2103,"",0,1),""))</f>
        <v/>
      </c>
      <c r="W1857" s="52" t="str">
        <f t="array" ref="W1857">IF(B1857="","",IFERROR(XLOOKUP(B1857,DATA!$B$4:$B$2103,DATA!$H$4:$H$2103,"",0,1),""))</f>
        <v/>
      </c>
      <c r="X1857" s="52" t="str">
        <f t="shared" si="10"/>
        <v/>
      </c>
      <c r="Y1857" s="87" t="str">
        <f t="shared" si="11"/>
        <v/>
      </c>
      <c r="Z1857" s="52" t="str">
        <f t="shared" si="12"/>
        <v/>
      </c>
    </row>
    <row r="1858" ht="15.75" customHeight="1">
      <c r="B1858" s="47" t="str">
        <f>IF(DATA!B1858="","",DATA!B1858)</f>
        <v/>
      </c>
      <c r="C1858" s="47" t="str">
        <f t="array" ref="C1858">IF(B1858="","",IFERROR(XLOOKUP(B1858,DATA!$B$4:$B$2103,DATA!$D$4:$D$2103,"",0,1),""))</f>
        <v/>
      </c>
      <c r="D1858" s="47" t="str">
        <f t="array" ref="D1858">IF(B1858="","",IFERROR(XLOOKUP(B1858,DATA!$B$4:$B$2103,DATA!$C$4:$C$2103,"",0,1),""))</f>
        <v/>
      </c>
      <c r="E1858" s="47" t="str">
        <f t="array" ref="E1858">IF(B1858="","",IFERROR(XLOOKUP(B1858,DATA!$B$4:$B$2103,DATA!$W$4:$W$2103,"",0,1),""))</f>
        <v/>
      </c>
      <c r="F1858" s="47" t="str">
        <f t="array" ref="F1858">IF(B1858="","",IFERROR(XLOOKUP(E1858,PROVEEDORES!$A$2:$A$200,PROVEEDORES!$B$2:$B$200,"NO ENCONTRADO",0,1),""))</f>
        <v/>
      </c>
      <c r="G1858" s="47" t="str">
        <f t="array" ref="G1858">IF(B1858="","",IFERROR(XLOOKUP(B1858,DATA!$B$4:$B$2103,DATA!$L$4:$L$2103,"",0,1),""))</f>
        <v/>
      </c>
      <c r="H1858" s="47" t="str">
        <f t="array" ref="H1858">IF(B1858="","",IFERROR(XLOOKUP(B1858,DATA!$B$4:$B$2103,DATA!$E$4:$E$2103,0,0,1),0))</f>
        <v/>
      </c>
      <c r="I1858" s="48" t="str">
        <f t="array" ref="I1858">IF(B1858="","",IFERROR(XLOOKUP(B1858,DATA!$B$4:$B$2103,DATA!$F$4:$F$2103,0,0,1),0))</f>
        <v/>
      </c>
      <c r="J1858" s="48" t="str">
        <f t="shared" si="1"/>
        <v/>
      </c>
      <c r="K1858" s="47" t="str">
        <f t="array" ref="K1858">IF(B1858="","",IFERROR(XLOOKUP(B1858,DATA!$B$4:$B$2103,DATA!$N$4:$N$2103,0,0,1),0))</f>
        <v/>
      </c>
      <c r="L1858" s="85" t="str">
        <f t="shared" si="2"/>
        <v/>
      </c>
      <c r="M1858" s="47" t="str">
        <f t="array" ref="M1858">IF(B1858="","",IFERROR(XLOOKUP(B1858,DATA!$B$4:$B$2103,DATA!$P$4:$P$2103,0,0,1),0))</f>
        <v/>
      </c>
      <c r="N1858" s="47" t="str">
        <f t="shared" si="3"/>
        <v/>
      </c>
      <c r="O1858" s="47" t="str">
        <f t="shared" si="4"/>
        <v/>
      </c>
      <c r="P1858" s="47" t="str">
        <f t="shared" si="5"/>
        <v/>
      </c>
      <c r="Q1858" s="47" t="str">
        <f t="shared" si="6"/>
        <v/>
      </c>
      <c r="R1858" s="47" t="str">
        <f t="shared" si="7"/>
        <v/>
      </c>
      <c r="S1858" s="47" t="str">
        <f t="shared" si="8"/>
        <v/>
      </c>
      <c r="T1858" s="48" t="str">
        <f t="shared" si="9"/>
        <v/>
      </c>
      <c r="U1858" s="47" t="str">
        <f t="array" ref="U1858">IF(B1858="","",IFERROR(XLOOKUP(B1858,DATA!$B$4:$B$2103,DATA!$M$4:$M$2103,"",0,1),""))</f>
        <v/>
      </c>
      <c r="V1858" s="47" t="str">
        <f t="array" ref="V1858">IF(B1858="","",IFERROR(XLOOKUP(B1858,DATA!$B$4:$B$2103,DATA!$X$4:$X$2103,"",0,1),""))</f>
        <v/>
      </c>
      <c r="W1858" s="47" t="str">
        <f t="array" ref="W1858">IF(B1858="","",IFERROR(XLOOKUP(B1858,DATA!$B$4:$B$2103,DATA!$H$4:$H$2103,"",0,1),""))</f>
        <v/>
      </c>
      <c r="X1858" s="47" t="str">
        <f t="shared" si="10"/>
        <v/>
      </c>
      <c r="Y1858" s="65" t="str">
        <f t="shared" si="11"/>
        <v/>
      </c>
      <c r="Z1858" s="47" t="str">
        <f t="shared" si="12"/>
        <v/>
      </c>
    </row>
    <row r="1859" ht="15.75" customHeight="1">
      <c r="B1859" s="52" t="str">
        <f>IF(DATA!B1859="","",DATA!B1859)</f>
        <v/>
      </c>
      <c r="C1859" s="52" t="str">
        <f t="array" ref="C1859">IF(B1859="","",IFERROR(XLOOKUP(B1859,DATA!$B$4:$B$2103,DATA!$D$4:$D$2103,"",0,1),""))</f>
        <v/>
      </c>
      <c r="D1859" s="52" t="str">
        <f t="array" ref="D1859">IF(B1859="","",IFERROR(XLOOKUP(B1859,DATA!$B$4:$B$2103,DATA!$C$4:$C$2103,"",0,1),""))</f>
        <v/>
      </c>
      <c r="E1859" s="52" t="str">
        <f t="array" ref="E1859">IF(B1859="","",IFERROR(XLOOKUP(B1859,DATA!$B$4:$B$2103,DATA!$W$4:$W$2103,"",0,1),""))</f>
        <v/>
      </c>
      <c r="F1859" s="52" t="str">
        <f t="array" ref="F1859">IF(B1859="","",IFERROR(XLOOKUP(E1859,PROVEEDORES!$A$2:$A$200,PROVEEDORES!$B$2:$B$200,"NO ENCONTRADO",0,1),""))</f>
        <v/>
      </c>
      <c r="G1859" s="52" t="str">
        <f t="array" ref="G1859">IF(B1859="","",IFERROR(XLOOKUP(B1859,DATA!$B$4:$B$2103,DATA!$L$4:$L$2103,"",0,1),""))</f>
        <v/>
      </c>
      <c r="H1859" s="52" t="str">
        <f t="array" ref="H1859">IF(B1859="","",IFERROR(XLOOKUP(B1859,DATA!$B$4:$B$2103,DATA!$E$4:$E$2103,0,0,1),0))</f>
        <v/>
      </c>
      <c r="I1859" s="53" t="str">
        <f t="array" ref="I1859">IF(B1859="","",IFERROR(XLOOKUP(B1859,DATA!$B$4:$B$2103,DATA!$F$4:$F$2103,0,0,1),0))</f>
        <v/>
      </c>
      <c r="J1859" s="53" t="str">
        <f t="shared" si="1"/>
        <v/>
      </c>
      <c r="K1859" s="52" t="str">
        <f t="array" ref="K1859">IF(B1859="","",IFERROR(XLOOKUP(B1859,DATA!$B$4:$B$2103,DATA!$N$4:$N$2103,0,0,1),0))</f>
        <v/>
      </c>
      <c r="L1859" s="86" t="str">
        <f t="shared" si="2"/>
        <v/>
      </c>
      <c r="M1859" s="52" t="str">
        <f t="array" ref="M1859">IF(B1859="","",IFERROR(XLOOKUP(B1859,DATA!$B$4:$B$2103,DATA!$P$4:$P$2103,0,0,1),0))</f>
        <v/>
      </c>
      <c r="N1859" s="52" t="str">
        <f t="shared" si="3"/>
        <v/>
      </c>
      <c r="O1859" s="52" t="str">
        <f t="shared" si="4"/>
        <v/>
      </c>
      <c r="P1859" s="52" t="str">
        <f t="shared" si="5"/>
        <v/>
      </c>
      <c r="Q1859" s="52" t="str">
        <f t="shared" si="6"/>
        <v/>
      </c>
      <c r="R1859" s="52" t="str">
        <f t="shared" si="7"/>
        <v/>
      </c>
      <c r="S1859" s="52" t="str">
        <f t="shared" si="8"/>
        <v/>
      </c>
      <c r="T1859" s="53" t="str">
        <f t="shared" si="9"/>
        <v/>
      </c>
      <c r="U1859" s="52" t="str">
        <f t="array" ref="U1859">IF(B1859="","",IFERROR(XLOOKUP(B1859,DATA!$B$4:$B$2103,DATA!$M$4:$M$2103,"",0,1),""))</f>
        <v/>
      </c>
      <c r="V1859" s="52" t="str">
        <f t="array" ref="V1859">IF(B1859="","",IFERROR(XLOOKUP(B1859,DATA!$B$4:$B$2103,DATA!$X$4:$X$2103,"",0,1),""))</f>
        <v/>
      </c>
      <c r="W1859" s="52" t="str">
        <f t="array" ref="W1859">IF(B1859="","",IFERROR(XLOOKUP(B1859,DATA!$B$4:$B$2103,DATA!$H$4:$H$2103,"",0,1),""))</f>
        <v/>
      </c>
      <c r="X1859" s="52" t="str">
        <f t="shared" si="10"/>
        <v/>
      </c>
      <c r="Y1859" s="87" t="str">
        <f t="shared" si="11"/>
        <v/>
      </c>
      <c r="Z1859" s="52" t="str">
        <f t="shared" si="12"/>
        <v/>
      </c>
    </row>
    <row r="1860" ht="15.75" customHeight="1">
      <c r="B1860" s="47" t="str">
        <f>IF(DATA!B1860="","",DATA!B1860)</f>
        <v/>
      </c>
      <c r="C1860" s="47" t="str">
        <f t="array" ref="C1860">IF(B1860="","",IFERROR(XLOOKUP(B1860,DATA!$B$4:$B$2103,DATA!$D$4:$D$2103,"",0,1),""))</f>
        <v/>
      </c>
      <c r="D1860" s="47" t="str">
        <f t="array" ref="D1860">IF(B1860="","",IFERROR(XLOOKUP(B1860,DATA!$B$4:$B$2103,DATA!$C$4:$C$2103,"",0,1),""))</f>
        <v/>
      </c>
      <c r="E1860" s="47" t="str">
        <f t="array" ref="E1860">IF(B1860="","",IFERROR(XLOOKUP(B1860,DATA!$B$4:$B$2103,DATA!$W$4:$W$2103,"",0,1),""))</f>
        <v/>
      </c>
      <c r="F1860" s="47" t="str">
        <f t="array" ref="F1860">IF(B1860="","",IFERROR(XLOOKUP(E1860,PROVEEDORES!$A$2:$A$200,PROVEEDORES!$B$2:$B$200,"NO ENCONTRADO",0,1),""))</f>
        <v/>
      </c>
      <c r="G1860" s="47" t="str">
        <f t="array" ref="G1860">IF(B1860="","",IFERROR(XLOOKUP(B1860,DATA!$B$4:$B$2103,DATA!$L$4:$L$2103,"",0,1),""))</f>
        <v/>
      </c>
      <c r="H1860" s="47" t="str">
        <f t="array" ref="H1860">IF(B1860="","",IFERROR(XLOOKUP(B1860,DATA!$B$4:$B$2103,DATA!$E$4:$E$2103,0,0,1),0))</f>
        <v/>
      </c>
      <c r="I1860" s="48" t="str">
        <f t="array" ref="I1860">IF(B1860="","",IFERROR(XLOOKUP(B1860,DATA!$B$4:$B$2103,DATA!$F$4:$F$2103,0,0,1),0))</f>
        <v/>
      </c>
      <c r="J1860" s="48" t="str">
        <f t="shared" si="1"/>
        <v/>
      </c>
      <c r="K1860" s="47" t="str">
        <f t="array" ref="K1860">IF(B1860="","",IFERROR(XLOOKUP(B1860,DATA!$B$4:$B$2103,DATA!$N$4:$N$2103,0,0,1),0))</f>
        <v/>
      </c>
      <c r="L1860" s="85" t="str">
        <f t="shared" si="2"/>
        <v/>
      </c>
      <c r="M1860" s="47" t="str">
        <f t="array" ref="M1860">IF(B1860="","",IFERROR(XLOOKUP(B1860,DATA!$B$4:$B$2103,DATA!$P$4:$P$2103,0,0,1),0))</f>
        <v/>
      </c>
      <c r="N1860" s="47" t="str">
        <f t="shared" si="3"/>
        <v/>
      </c>
      <c r="O1860" s="47" t="str">
        <f t="shared" si="4"/>
        <v/>
      </c>
      <c r="P1860" s="47" t="str">
        <f t="shared" si="5"/>
        <v/>
      </c>
      <c r="Q1860" s="47" t="str">
        <f t="shared" si="6"/>
        <v/>
      </c>
      <c r="R1860" s="47" t="str">
        <f t="shared" si="7"/>
        <v/>
      </c>
      <c r="S1860" s="47" t="str">
        <f t="shared" si="8"/>
        <v/>
      </c>
      <c r="T1860" s="48" t="str">
        <f t="shared" si="9"/>
        <v/>
      </c>
      <c r="U1860" s="47" t="str">
        <f t="array" ref="U1860">IF(B1860="","",IFERROR(XLOOKUP(B1860,DATA!$B$4:$B$2103,DATA!$M$4:$M$2103,"",0,1),""))</f>
        <v/>
      </c>
      <c r="V1860" s="47" t="str">
        <f t="array" ref="V1860">IF(B1860="","",IFERROR(XLOOKUP(B1860,DATA!$B$4:$B$2103,DATA!$X$4:$X$2103,"",0,1),""))</f>
        <v/>
      </c>
      <c r="W1860" s="47" t="str">
        <f t="array" ref="W1860">IF(B1860="","",IFERROR(XLOOKUP(B1860,DATA!$B$4:$B$2103,DATA!$H$4:$H$2103,"",0,1),""))</f>
        <v/>
      </c>
      <c r="X1860" s="47" t="str">
        <f t="shared" si="10"/>
        <v/>
      </c>
      <c r="Y1860" s="65" t="str">
        <f t="shared" si="11"/>
        <v/>
      </c>
      <c r="Z1860" s="47" t="str">
        <f t="shared" si="12"/>
        <v/>
      </c>
    </row>
    <row r="1861" ht="15.75" customHeight="1">
      <c r="B1861" s="52" t="str">
        <f>IF(DATA!B1861="","",DATA!B1861)</f>
        <v/>
      </c>
      <c r="C1861" s="52" t="str">
        <f t="array" ref="C1861">IF(B1861="","",IFERROR(XLOOKUP(B1861,DATA!$B$4:$B$2103,DATA!$D$4:$D$2103,"",0,1),""))</f>
        <v/>
      </c>
      <c r="D1861" s="52" t="str">
        <f t="array" ref="D1861">IF(B1861="","",IFERROR(XLOOKUP(B1861,DATA!$B$4:$B$2103,DATA!$C$4:$C$2103,"",0,1),""))</f>
        <v/>
      </c>
      <c r="E1861" s="52" t="str">
        <f t="array" ref="E1861">IF(B1861="","",IFERROR(XLOOKUP(B1861,DATA!$B$4:$B$2103,DATA!$W$4:$W$2103,"",0,1),""))</f>
        <v/>
      </c>
      <c r="F1861" s="52" t="str">
        <f t="array" ref="F1861">IF(B1861="","",IFERROR(XLOOKUP(E1861,PROVEEDORES!$A$2:$A$200,PROVEEDORES!$B$2:$B$200,"NO ENCONTRADO",0,1),""))</f>
        <v/>
      </c>
      <c r="G1861" s="52" t="str">
        <f t="array" ref="G1861">IF(B1861="","",IFERROR(XLOOKUP(B1861,DATA!$B$4:$B$2103,DATA!$L$4:$L$2103,"",0,1),""))</f>
        <v/>
      </c>
      <c r="H1861" s="52" t="str">
        <f t="array" ref="H1861">IF(B1861="","",IFERROR(XLOOKUP(B1861,DATA!$B$4:$B$2103,DATA!$E$4:$E$2103,0,0,1),0))</f>
        <v/>
      </c>
      <c r="I1861" s="53" t="str">
        <f t="array" ref="I1861">IF(B1861="","",IFERROR(XLOOKUP(B1861,DATA!$B$4:$B$2103,DATA!$F$4:$F$2103,0,0,1),0))</f>
        <v/>
      </c>
      <c r="J1861" s="53" t="str">
        <f t="shared" si="1"/>
        <v/>
      </c>
      <c r="K1861" s="52" t="str">
        <f t="array" ref="K1861">IF(B1861="","",IFERROR(XLOOKUP(B1861,DATA!$B$4:$B$2103,DATA!$N$4:$N$2103,0,0,1),0))</f>
        <v/>
      </c>
      <c r="L1861" s="86" t="str">
        <f t="shared" si="2"/>
        <v/>
      </c>
      <c r="M1861" s="52" t="str">
        <f t="array" ref="M1861">IF(B1861="","",IFERROR(XLOOKUP(B1861,DATA!$B$4:$B$2103,DATA!$P$4:$P$2103,0,0,1),0))</f>
        <v/>
      </c>
      <c r="N1861" s="52" t="str">
        <f t="shared" si="3"/>
        <v/>
      </c>
      <c r="O1861" s="52" t="str">
        <f t="shared" si="4"/>
        <v/>
      </c>
      <c r="P1861" s="52" t="str">
        <f t="shared" si="5"/>
        <v/>
      </c>
      <c r="Q1861" s="52" t="str">
        <f t="shared" si="6"/>
        <v/>
      </c>
      <c r="R1861" s="52" t="str">
        <f t="shared" si="7"/>
        <v/>
      </c>
      <c r="S1861" s="52" t="str">
        <f t="shared" si="8"/>
        <v/>
      </c>
      <c r="T1861" s="53" t="str">
        <f t="shared" si="9"/>
        <v/>
      </c>
      <c r="U1861" s="52" t="str">
        <f t="array" ref="U1861">IF(B1861="","",IFERROR(XLOOKUP(B1861,DATA!$B$4:$B$2103,DATA!$M$4:$M$2103,"",0,1),""))</f>
        <v/>
      </c>
      <c r="V1861" s="52" t="str">
        <f t="array" ref="V1861">IF(B1861="","",IFERROR(XLOOKUP(B1861,DATA!$B$4:$B$2103,DATA!$X$4:$X$2103,"",0,1),""))</f>
        <v/>
      </c>
      <c r="W1861" s="52" t="str">
        <f t="array" ref="W1861">IF(B1861="","",IFERROR(XLOOKUP(B1861,DATA!$B$4:$B$2103,DATA!$H$4:$H$2103,"",0,1),""))</f>
        <v/>
      </c>
      <c r="X1861" s="52" t="str">
        <f t="shared" si="10"/>
        <v/>
      </c>
      <c r="Y1861" s="87" t="str">
        <f t="shared" si="11"/>
        <v/>
      </c>
      <c r="Z1861" s="52" t="str">
        <f t="shared" si="12"/>
        <v/>
      </c>
    </row>
    <row r="1862" ht="15.75" customHeight="1">
      <c r="B1862" s="47" t="str">
        <f>IF(DATA!B1862="","",DATA!B1862)</f>
        <v/>
      </c>
      <c r="C1862" s="47" t="str">
        <f t="array" ref="C1862">IF(B1862="","",IFERROR(XLOOKUP(B1862,DATA!$B$4:$B$2103,DATA!$D$4:$D$2103,"",0,1),""))</f>
        <v/>
      </c>
      <c r="D1862" s="47" t="str">
        <f t="array" ref="D1862">IF(B1862="","",IFERROR(XLOOKUP(B1862,DATA!$B$4:$B$2103,DATA!$C$4:$C$2103,"",0,1),""))</f>
        <v/>
      </c>
      <c r="E1862" s="47" t="str">
        <f t="array" ref="E1862">IF(B1862="","",IFERROR(XLOOKUP(B1862,DATA!$B$4:$B$2103,DATA!$W$4:$W$2103,"",0,1),""))</f>
        <v/>
      </c>
      <c r="F1862" s="47" t="str">
        <f t="array" ref="F1862">IF(B1862="","",IFERROR(XLOOKUP(E1862,PROVEEDORES!$A$2:$A$200,PROVEEDORES!$B$2:$B$200,"NO ENCONTRADO",0,1),""))</f>
        <v/>
      </c>
      <c r="G1862" s="47" t="str">
        <f t="array" ref="G1862">IF(B1862="","",IFERROR(XLOOKUP(B1862,DATA!$B$4:$B$2103,DATA!$L$4:$L$2103,"",0,1),""))</f>
        <v/>
      </c>
      <c r="H1862" s="47" t="str">
        <f t="array" ref="H1862">IF(B1862="","",IFERROR(XLOOKUP(B1862,DATA!$B$4:$B$2103,DATA!$E$4:$E$2103,0,0,1),0))</f>
        <v/>
      </c>
      <c r="I1862" s="48" t="str">
        <f t="array" ref="I1862">IF(B1862="","",IFERROR(XLOOKUP(B1862,DATA!$B$4:$B$2103,DATA!$F$4:$F$2103,0,0,1),0))</f>
        <v/>
      </c>
      <c r="J1862" s="48" t="str">
        <f t="shared" si="1"/>
        <v/>
      </c>
      <c r="K1862" s="47" t="str">
        <f t="array" ref="K1862">IF(B1862="","",IFERROR(XLOOKUP(B1862,DATA!$B$4:$B$2103,DATA!$N$4:$N$2103,0,0,1),0))</f>
        <v/>
      </c>
      <c r="L1862" s="85" t="str">
        <f t="shared" si="2"/>
        <v/>
      </c>
      <c r="M1862" s="47" t="str">
        <f t="array" ref="M1862">IF(B1862="","",IFERROR(XLOOKUP(B1862,DATA!$B$4:$B$2103,DATA!$P$4:$P$2103,0,0,1),0))</f>
        <v/>
      </c>
      <c r="N1862" s="47" t="str">
        <f t="shared" si="3"/>
        <v/>
      </c>
      <c r="O1862" s="47" t="str">
        <f t="shared" si="4"/>
        <v/>
      </c>
      <c r="P1862" s="47" t="str">
        <f t="shared" si="5"/>
        <v/>
      </c>
      <c r="Q1862" s="47" t="str">
        <f t="shared" si="6"/>
        <v/>
      </c>
      <c r="R1862" s="47" t="str">
        <f t="shared" si="7"/>
        <v/>
      </c>
      <c r="S1862" s="47" t="str">
        <f t="shared" si="8"/>
        <v/>
      </c>
      <c r="T1862" s="48" t="str">
        <f t="shared" si="9"/>
        <v/>
      </c>
      <c r="U1862" s="47" t="str">
        <f t="array" ref="U1862">IF(B1862="","",IFERROR(XLOOKUP(B1862,DATA!$B$4:$B$2103,DATA!$M$4:$M$2103,"",0,1),""))</f>
        <v/>
      </c>
      <c r="V1862" s="47" t="str">
        <f t="array" ref="V1862">IF(B1862="","",IFERROR(XLOOKUP(B1862,DATA!$B$4:$B$2103,DATA!$X$4:$X$2103,"",0,1),""))</f>
        <v/>
      </c>
      <c r="W1862" s="47" t="str">
        <f t="array" ref="W1862">IF(B1862="","",IFERROR(XLOOKUP(B1862,DATA!$B$4:$B$2103,DATA!$H$4:$H$2103,"",0,1),""))</f>
        <v/>
      </c>
      <c r="X1862" s="47" t="str">
        <f t="shared" si="10"/>
        <v/>
      </c>
      <c r="Y1862" s="65" t="str">
        <f t="shared" si="11"/>
        <v/>
      </c>
      <c r="Z1862" s="47" t="str">
        <f t="shared" si="12"/>
        <v/>
      </c>
    </row>
    <row r="1863" ht="15.75" customHeight="1">
      <c r="B1863" s="52" t="str">
        <f>IF(DATA!B1863="","",DATA!B1863)</f>
        <v/>
      </c>
      <c r="C1863" s="52" t="str">
        <f t="array" ref="C1863">IF(B1863="","",IFERROR(XLOOKUP(B1863,DATA!$B$4:$B$2103,DATA!$D$4:$D$2103,"",0,1),""))</f>
        <v/>
      </c>
      <c r="D1863" s="52" t="str">
        <f t="array" ref="D1863">IF(B1863="","",IFERROR(XLOOKUP(B1863,DATA!$B$4:$B$2103,DATA!$C$4:$C$2103,"",0,1),""))</f>
        <v/>
      </c>
      <c r="E1863" s="52" t="str">
        <f t="array" ref="E1863">IF(B1863="","",IFERROR(XLOOKUP(B1863,DATA!$B$4:$B$2103,DATA!$W$4:$W$2103,"",0,1),""))</f>
        <v/>
      </c>
      <c r="F1863" s="52" t="str">
        <f t="array" ref="F1863">IF(B1863="","",IFERROR(XLOOKUP(E1863,PROVEEDORES!$A$2:$A$200,PROVEEDORES!$B$2:$B$200,"NO ENCONTRADO",0,1),""))</f>
        <v/>
      </c>
      <c r="G1863" s="52" t="str">
        <f t="array" ref="G1863">IF(B1863="","",IFERROR(XLOOKUP(B1863,DATA!$B$4:$B$2103,DATA!$L$4:$L$2103,"",0,1),""))</f>
        <v/>
      </c>
      <c r="H1863" s="52" t="str">
        <f t="array" ref="H1863">IF(B1863="","",IFERROR(XLOOKUP(B1863,DATA!$B$4:$B$2103,DATA!$E$4:$E$2103,0,0,1),0))</f>
        <v/>
      </c>
      <c r="I1863" s="53" t="str">
        <f t="array" ref="I1863">IF(B1863="","",IFERROR(XLOOKUP(B1863,DATA!$B$4:$B$2103,DATA!$F$4:$F$2103,0,0,1),0))</f>
        <v/>
      </c>
      <c r="J1863" s="53" t="str">
        <f t="shared" si="1"/>
        <v/>
      </c>
      <c r="K1863" s="52" t="str">
        <f t="array" ref="K1863">IF(B1863="","",IFERROR(XLOOKUP(B1863,DATA!$B$4:$B$2103,DATA!$N$4:$N$2103,0,0,1),0))</f>
        <v/>
      </c>
      <c r="L1863" s="86" t="str">
        <f t="shared" si="2"/>
        <v/>
      </c>
      <c r="M1863" s="52" t="str">
        <f t="array" ref="M1863">IF(B1863="","",IFERROR(XLOOKUP(B1863,DATA!$B$4:$B$2103,DATA!$P$4:$P$2103,0,0,1),0))</f>
        <v/>
      </c>
      <c r="N1863" s="52" t="str">
        <f t="shared" si="3"/>
        <v/>
      </c>
      <c r="O1863" s="52" t="str">
        <f t="shared" si="4"/>
        <v/>
      </c>
      <c r="P1863" s="52" t="str">
        <f t="shared" si="5"/>
        <v/>
      </c>
      <c r="Q1863" s="52" t="str">
        <f t="shared" si="6"/>
        <v/>
      </c>
      <c r="R1863" s="52" t="str">
        <f t="shared" si="7"/>
        <v/>
      </c>
      <c r="S1863" s="52" t="str">
        <f t="shared" si="8"/>
        <v/>
      </c>
      <c r="T1863" s="53" t="str">
        <f t="shared" si="9"/>
        <v/>
      </c>
      <c r="U1863" s="52" t="str">
        <f t="array" ref="U1863">IF(B1863="","",IFERROR(XLOOKUP(B1863,DATA!$B$4:$B$2103,DATA!$M$4:$M$2103,"",0,1),""))</f>
        <v/>
      </c>
      <c r="V1863" s="52" t="str">
        <f t="array" ref="V1863">IF(B1863="","",IFERROR(XLOOKUP(B1863,DATA!$B$4:$B$2103,DATA!$X$4:$X$2103,"",0,1),""))</f>
        <v/>
      </c>
      <c r="W1863" s="52" t="str">
        <f t="array" ref="W1863">IF(B1863="","",IFERROR(XLOOKUP(B1863,DATA!$B$4:$B$2103,DATA!$H$4:$H$2103,"",0,1),""))</f>
        <v/>
      </c>
      <c r="X1863" s="52" t="str">
        <f t="shared" si="10"/>
        <v/>
      </c>
      <c r="Y1863" s="87" t="str">
        <f t="shared" si="11"/>
        <v/>
      </c>
      <c r="Z1863" s="52" t="str">
        <f t="shared" si="12"/>
        <v/>
      </c>
    </row>
    <row r="1864" ht="15.75" customHeight="1">
      <c r="B1864" s="47" t="str">
        <f>IF(DATA!B1864="","",DATA!B1864)</f>
        <v/>
      </c>
      <c r="C1864" s="47" t="str">
        <f t="array" ref="C1864">IF(B1864="","",IFERROR(XLOOKUP(B1864,DATA!$B$4:$B$2103,DATA!$D$4:$D$2103,"",0,1),""))</f>
        <v/>
      </c>
      <c r="D1864" s="47" t="str">
        <f t="array" ref="D1864">IF(B1864="","",IFERROR(XLOOKUP(B1864,DATA!$B$4:$B$2103,DATA!$C$4:$C$2103,"",0,1),""))</f>
        <v/>
      </c>
      <c r="E1864" s="47" t="str">
        <f t="array" ref="E1864">IF(B1864="","",IFERROR(XLOOKUP(B1864,DATA!$B$4:$B$2103,DATA!$W$4:$W$2103,"",0,1),""))</f>
        <v/>
      </c>
      <c r="F1864" s="47" t="str">
        <f t="array" ref="F1864">IF(B1864="","",IFERROR(XLOOKUP(E1864,PROVEEDORES!$A$2:$A$200,PROVEEDORES!$B$2:$B$200,"NO ENCONTRADO",0,1),""))</f>
        <v/>
      </c>
      <c r="G1864" s="47" t="str">
        <f t="array" ref="G1864">IF(B1864="","",IFERROR(XLOOKUP(B1864,DATA!$B$4:$B$2103,DATA!$L$4:$L$2103,"",0,1),""))</f>
        <v/>
      </c>
      <c r="H1864" s="47" t="str">
        <f t="array" ref="H1864">IF(B1864="","",IFERROR(XLOOKUP(B1864,DATA!$B$4:$B$2103,DATA!$E$4:$E$2103,0,0,1),0))</f>
        <v/>
      </c>
      <c r="I1864" s="48" t="str">
        <f t="array" ref="I1864">IF(B1864="","",IFERROR(XLOOKUP(B1864,DATA!$B$4:$B$2103,DATA!$F$4:$F$2103,0,0,1),0))</f>
        <v/>
      </c>
      <c r="J1864" s="48" t="str">
        <f t="shared" si="1"/>
        <v/>
      </c>
      <c r="K1864" s="47" t="str">
        <f t="array" ref="K1864">IF(B1864="","",IFERROR(XLOOKUP(B1864,DATA!$B$4:$B$2103,DATA!$N$4:$N$2103,0,0,1),0))</f>
        <v/>
      </c>
      <c r="L1864" s="85" t="str">
        <f t="shared" si="2"/>
        <v/>
      </c>
      <c r="M1864" s="47" t="str">
        <f t="array" ref="M1864">IF(B1864="","",IFERROR(XLOOKUP(B1864,DATA!$B$4:$B$2103,DATA!$P$4:$P$2103,0,0,1),0))</f>
        <v/>
      </c>
      <c r="N1864" s="47" t="str">
        <f t="shared" si="3"/>
        <v/>
      </c>
      <c r="O1864" s="47" t="str">
        <f t="shared" si="4"/>
        <v/>
      </c>
      <c r="P1864" s="47" t="str">
        <f t="shared" si="5"/>
        <v/>
      </c>
      <c r="Q1864" s="47" t="str">
        <f t="shared" si="6"/>
        <v/>
      </c>
      <c r="R1864" s="47" t="str">
        <f t="shared" si="7"/>
        <v/>
      </c>
      <c r="S1864" s="47" t="str">
        <f t="shared" si="8"/>
        <v/>
      </c>
      <c r="T1864" s="48" t="str">
        <f t="shared" si="9"/>
        <v/>
      </c>
      <c r="U1864" s="47" t="str">
        <f t="array" ref="U1864">IF(B1864="","",IFERROR(XLOOKUP(B1864,DATA!$B$4:$B$2103,DATA!$M$4:$M$2103,"",0,1),""))</f>
        <v/>
      </c>
      <c r="V1864" s="47" t="str">
        <f t="array" ref="V1864">IF(B1864="","",IFERROR(XLOOKUP(B1864,DATA!$B$4:$B$2103,DATA!$X$4:$X$2103,"",0,1),""))</f>
        <v/>
      </c>
      <c r="W1864" s="47" t="str">
        <f t="array" ref="W1864">IF(B1864="","",IFERROR(XLOOKUP(B1864,DATA!$B$4:$B$2103,DATA!$H$4:$H$2103,"",0,1),""))</f>
        <v/>
      </c>
      <c r="X1864" s="47" t="str">
        <f t="shared" si="10"/>
        <v/>
      </c>
      <c r="Y1864" s="65" t="str">
        <f t="shared" si="11"/>
        <v/>
      </c>
      <c r="Z1864" s="47" t="str">
        <f t="shared" si="12"/>
        <v/>
      </c>
    </row>
    <row r="1865" ht="15.75" customHeight="1">
      <c r="B1865" s="52" t="str">
        <f>IF(DATA!B1865="","",DATA!B1865)</f>
        <v/>
      </c>
      <c r="C1865" s="52" t="str">
        <f t="array" ref="C1865">IF(B1865="","",IFERROR(XLOOKUP(B1865,DATA!$B$4:$B$2103,DATA!$D$4:$D$2103,"",0,1),""))</f>
        <v/>
      </c>
      <c r="D1865" s="52" t="str">
        <f t="array" ref="D1865">IF(B1865="","",IFERROR(XLOOKUP(B1865,DATA!$B$4:$B$2103,DATA!$C$4:$C$2103,"",0,1),""))</f>
        <v/>
      </c>
      <c r="E1865" s="52" t="str">
        <f t="array" ref="E1865">IF(B1865="","",IFERROR(XLOOKUP(B1865,DATA!$B$4:$B$2103,DATA!$W$4:$W$2103,"",0,1),""))</f>
        <v/>
      </c>
      <c r="F1865" s="52" t="str">
        <f t="array" ref="F1865">IF(B1865="","",IFERROR(XLOOKUP(E1865,PROVEEDORES!$A$2:$A$200,PROVEEDORES!$B$2:$B$200,"NO ENCONTRADO",0,1),""))</f>
        <v/>
      </c>
      <c r="G1865" s="52" t="str">
        <f t="array" ref="G1865">IF(B1865="","",IFERROR(XLOOKUP(B1865,DATA!$B$4:$B$2103,DATA!$L$4:$L$2103,"",0,1),""))</f>
        <v/>
      </c>
      <c r="H1865" s="52" t="str">
        <f t="array" ref="H1865">IF(B1865="","",IFERROR(XLOOKUP(B1865,DATA!$B$4:$B$2103,DATA!$E$4:$E$2103,0,0,1),0))</f>
        <v/>
      </c>
      <c r="I1865" s="53" t="str">
        <f t="array" ref="I1865">IF(B1865="","",IFERROR(XLOOKUP(B1865,DATA!$B$4:$B$2103,DATA!$F$4:$F$2103,0,0,1),0))</f>
        <v/>
      </c>
      <c r="J1865" s="53" t="str">
        <f t="shared" si="1"/>
        <v/>
      </c>
      <c r="K1865" s="52" t="str">
        <f t="array" ref="K1865">IF(B1865="","",IFERROR(XLOOKUP(B1865,DATA!$B$4:$B$2103,DATA!$N$4:$N$2103,0,0,1),0))</f>
        <v/>
      </c>
      <c r="L1865" s="86" t="str">
        <f t="shared" si="2"/>
        <v/>
      </c>
      <c r="M1865" s="52" t="str">
        <f t="array" ref="M1865">IF(B1865="","",IFERROR(XLOOKUP(B1865,DATA!$B$4:$B$2103,DATA!$P$4:$P$2103,0,0,1),0))</f>
        <v/>
      </c>
      <c r="N1865" s="52" t="str">
        <f t="shared" si="3"/>
        <v/>
      </c>
      <c r="O1865" s="52" t="str">
        <f t="shared" si="4"/>
        <v/>
      </c>
      <c r="P1865" s="52" t="str">
        <f t="shared" si="5"/>
        <v/>
      </c>
      <c r="Q1865" s="52" t="str">
        <f t="shared" si="6"/>
        <v/>
      </c>
      <c r="R1865" s="52" t="str">
        <f t="shared" si="7"/>
        <v/>
      </c>
      <c r="S1865" s="52" t="str">
        <f t="shared" si="8"/>
        <v/>
      </c>
      <c r="T1865" s="53" t="str">
        <f t="shared" si="9"/>
        <v/>
      </c>
      <c r="U1865" s="52" t="str">
        <f t="array" ref="U1865">IF(B1865="","",IFERROR(XLOOKUP(B1865,DATA!$B$4:$B$2103,DATA!$M$4:$M$2103,"",0,1),""))</f>
        <v/>
      </c>
      <c r="V1865" s="52" t="str">
        <f t="array" ref="V1865">IF(B1865="","",IFERROR(XLOOKUP(B1865,DATA!$B$4:$B$2103,DATA!$X$4:$X$2103,"",0,1),""))</f>
        <v/>
      </c>
      <c r="W1865" s="52" t="str">
        <f t="array" ref="W1865">IF(B1865="","",IFERROR(XLOOKUP(B1865,DATA!$B$4:$B$2103,DATA!$H$4:$H$2103,"",0,1),""))</f>
        <v/>
      </c>
      <c r="X1865" s="52" t="str">
        <f t="shared" si="10"/>
        <v/>
      </c>
      <c r="Y1865" s="87" t="str">
        <f t="shared" si="11"/>
        <v/>
      </c>
      <c r="Z1865" s="52" t="str">
        <f t="shared" si="12"/>
        <v/>
      </c>
    </row>
    <row r="1866" ht="15.75" customHeight="1">
      <c r="B1866" s="47" t="str">
        <f>IF(DATA!B1866="","",DATA!B1866)</f>
        <v/>
      </c>
      <c r="C1866" s="47" t="str">
        <f t="array" ref="C1866">IF(B1866="","",IFERROR(XLOOKUP(B1866,DATA!$B$4:$B$2103,DATA!$D$4:$D$2103,"",0,1),""))</f>
        <v/>
      </c>
      <c r="D1866" s="47" t="str">
        <f t="array" ref="D1866">IF(B1866="","",IFERROR(XLOOKUP(B1866,DATA!$B$4:$B$2103,DATA!$C$4:$C$2103,"",0,1),""))</f>
        <v/>
      </c>
      <c r="E1866" s="47" t="str">
        <f t="array" ref="E1866">IF(B1866="","",IFERROR(XLOOKUP(B1866,DATA!$B$4:$B$2103,DATA!$W$4:$W$2103,"",0,1),""))</f>
        <v/>
      </c>
      <c r="F1866" s="47" t="str">
        <f t="array" ref="F1866">IF(B1866="","",IFERROR(XLOOKUP(E1866,PROVEEDORES!$A$2:$A$200,PROVEEDORES!$B$2:$B$200,"NO ENCONTRADO",0,1),""))</f>
        <v/>
      </c>
      <c r="G1866" s="47" t="str">
        <f t="array" ref="G1866">IF(B1866="","",IFERROR(XLOOKUP(B1866,DATA!$B$4:$B$2103,DATA!$L$4:$L$2103,"",0,1),""))</f>
        <v/>
      </c>
      <c r="H1866" s="47" t="str">
        <f t="array" ref="H1866">IF(B1866="","",IFERROR(XLOOKUP(B1866,DATA!$B$4:$B$2103,DATA!$E$4:$E$2103,0,0,1),0))</f>
        <v/>
      </c>
      <c r="I1866" s="48" t="str">
        <f t="array" ref="I1866">IF(B1866="","",IFERROR(XLOOKUP(B1866,DATA!$B$4:$B$2103,DATA!$F$4:$F$2103,0,0,1),0))</f>
        <v/>
      </c>
      <c r="J1866" s="48" t="str">
        <f t="shared" si="1"/>
        <v/>
      </c>
      <c r="K1866" s="47" t="str">
        <f t="array" ref="K1866">IF(B1866="","",IFERROR(XLOOKUP(B1866,DATA!$B$4:$B$2103,DATA!$N$4:$N$2103,0,0,1),0))</f>
        <v/>
      </c>
      <c r="L1866" s="85" t="str">
        <f t="shared" si="2"/>
        <v/>
      </c>
      <c r="M1866" s="47" t="str">
        <f t="array" ref="M1866">IF(B1866="","",IFERROR(XLOOKUP(B1866,DATA!$B$4:$B$2103,DATA!$P$4:$P$2103,0,0,1),0))</f>
        <v/>
      </c>
      <c r="N1866" s="47" t="str">
        <f t="shared" si="3"/>
        <v/>
      </c>
      <c r="O1866" s="47" t="str">
        <f t="shared" si="4"/>
        <v/>
      </c>
      <c r="P1866" s="47" t="str">
        <f t="shared" si="5"/>
        <v/>
      </c>
      <c r="Q1866" s="47" t="str">
        <f t="shared" si="6"/>
        <v/>
      </c>
      <c r="R1866" s="47" t="str">
        <f t="shared" si="7"/>
        <v/>
      </c>
      <c r="S1866" s="47" t="str">
        <f t="shared" si="8"/>
        <v/>
      </c>
      <c r="T1866" s="48" t="str">
        <f t="shared" si="9"/>
        <v/>
      </c>
      <c r="U1866" s="47" t="str">
        <f t="array" ref="U1866">IF(B1866="","",IFERROR(XLOOKUP(B1866,DATA!$B$4:$B$2103,DATA!$M$4:$M$2103,"",0,1),""))</f>
        <v/>
      </c>
      <c r="V1866" s="47" t="str">
        <f t="array" ref="V1866">IF(B1866="","",IFERROR(XLOOKUP(B1866,DATA!$B$4:$B$2103,DATA!$X$4:$X$2103,"",0,1),""))</f>
        <v/>
      </c>
      <c r="W1866" s="47" t="str">
        <f t="array" ref="W1866">IF(B1866="","",IFERROR(XLOOKUP(B1866,DATA!$B$4:$B$2103,DATA!$H$4:$H$2103,"",0,1),""))</f>
        <v/>
      </c>
      <c r="X1866" s="47" t="str">
        <f t="shared" si="10"/>
        <v/>
      </c>
      <c r="Y1866" s="65" t="str">
        <f t="shared" si="11"/>
        <v/>
      </c>
      <c r="Z1866" s="47" t="str">
        <f t="shared" si="12"/>
        <v/>
      </c>
    </row>
    <row r="1867" ht="15.75" customHeight="1">
      <c r="B1867" s="52" t="str">
        <f>IF(DATA!B1867="","",DATA!B1867)</f>
        <v/>
      </c>
      <c r="C1867" s="52" t="str">
        <f t="array" ref="C1867">IF(B1867="","",IFERROR(XLOOKUP(B1867,DATA!$B$4:$B$2103,DATA!$D$4:$D$2103,"",0,1),""))</f>
        <v/>
      </c>
      <c r="D1867" s="52" t="str">
        <f t="array" ref="D1867">IF(B1867="","",IFERROR(XLOOKUP(B1867,DATA!$B$4:$B$2103,DATA!$C$4:$C$2103,"",0,1),""))</f>
        <v/>
      </c>
      <c r="E1867" s="52" t="str">
        <f t="array" ref="E1867">IF(B1867="","",IFERROR(XLOOKUP(B1867,DATA!$B$4:$B$2103,DATA!$W$4:$W$2103,"",0,1),""))</f>
        <v/>
      </c>
      <c r="F1867" s="52" t="str">
        <f t="array" ref="F1867">IF(B1867="","",IFERROR(XLOOKUP(E1867,PROVEEDORES!$A$2:$A$200,PROVEEDORES!$B$2:$B$200,"NO ENCONTRADO",0,1),""))</f>
        <v/>
      </c>
      <c r="G1867" s="52" t="str">
        <f t="array" ref="G1867">IF(B1867="","",IFERROR(XLOOKUP(B1867,DATA!$B$4:$B$2103,DATA!$L$4:$L$2103,"",0,1),""))</f>
        <v/>
      </c>
      <c r="H1867" s="52" t="str">
        <f t="array" ref="H1867">IF(B1867="","",IFERROR(XLOOKUP(B1867,DATA!$B$4:$B$2103,DATA!$E$4:$E$2103,0,0,1),0))</f>
        <v/>
      </c>
      <c r="I1867" s="53" t="str">
        <f t="array" ref="I1867">IF(B1867="","",IFERROR(XLOOKUP(B1867,DATA!$B$4:$B$2103,DATA!$F$4:$F$2103,0,0,1),0))</f>
        <v/>
      </c>
      <c r="J1867" s="53" t="str">
        <f t="shared" si="1"/>
        <v/>
      </c>
      <c r="K1867" s="52" t="str">
        <f t="array" ref="K1867">IF(B1867="","",IFERROR(XLOOKUP(B1867,DATA!$B$4:$B$2103,DATA!$N$4:$N$2103,0,0,1),0))</f>
        <v/>
      </c>
      <c r="L1867" s="86" t="str">
        <f t="shared" si="2"/>
        <v/>
      </c>
      <c r="M1867" s="52" t="str">
        <f t="array" ref="M1867">IF(B1867="","",IFERROR(XLOOKUP(B1867,DATA!$B$4:$B$2103,DATA!$P$4:$P$2103,0,0,1),0))</f>
        <v/>
      </c>
      <c r="N1867" s="52" t="str">
        <f t="shared" si="3"/>
        <v/>
      </c>
      <c r="O1867" s="52" t="str">
        <f t="shared" si="4"/>
        <v/>
      </c>
      <c r="P1867" s="52" t="str">
        <f t="shared" si="5"/>
        <v/>
      </c>
      <c r="Q1867" s="52" t="str">
        <f t="shared" si="6"/>
        <v/>
      </c>
      <c r="R1867" s="52" t="str">
        <f t="shared" si="7"/>
        <v/>
      </c>
      <c r="S1867" s="52" t="str">
        <f t="shared" si="8"/>
        <v/>
      </c>
      <c r="T1867" s="53" t="str">
        <f t="shared" si="9"/>
        <v/>
      </c>
      <c r="U1867" s="52" t="str">
        <f t="array" ref="U1867">IF(B1867="","",IFERROR(XLOOKUP(B1867,DATA!$B$4:$B$2103,DATA!$M$4:$M$2103,"",0,1),""))</f>
        <v/>
      </c>
      <c r="V1867" s="52" t="str">
        <f t="array" ref="V1867">IF(B1867="","",IFERROR(XLOOKUP(B1867,DATA!$B$4:$B$2103,DATA!$X$4:$X$2103,"",0,1),""))</f>
        <v/>
      </c>
      <c r="W1867" s="52" t="str">
        <f t="array" ref="W1867">IF(B1867="","",IFERROR(XLOOKUP(B1867,DATA!$B$4:$B$2103,DATA!$H$4:$H$2103,"",0,1),""))</f>
        <v/>
      </c>
      <c r="X1867" s="52" t="str">
        <f t="shared" si="10"/>
        <v/>
      </c>
      <c r="Y1867" s="87" t="str">
        <f t="shared" si="11"/>
        <v/>
      </c>
      <c r="Z1867" s="52" t="str">
        <f t="shared" si="12"/>
        <v/>
      </c>
    </row>
    <row r="1868" ht="15.75" customHeight="1">
      <c r="B1868" s="47" t="str">
        <f>IF(DATA!B1868="","",DATA!B1868)</f>
        <v/>
      </c>
      <c r="C1868" s="47" t="str">
        <f t="array" ref="C1868">IF(B1868="","",IFERROR(XLOOKUP(B1868,DATA!$B$4:$B$2103,DATA!$D$4:$D$2103,"",0,1),""))</f>
        <v/>
      </c>
      <c r="D1868" s="47" t="str">
        <f t="array" ref="D1868">IF(B1868="","",IFERROR(XLOOKUP(B1868,DATA!$B$4:$B$2103,DATA!$C$4:$C$2103,"",0,1),""))</f>
        <v/>
      </c>
      <c r="E1868" s="47" t="str">
        <f t="array" ref="E1868">IF(B1868="","",IFERROR(XLOOKUP(B1868,DATA!$B$4:$B$2103,DATA!$W$4:$W$2103,"",0,1),""))</f>
        <v/>
      </c>
      <c r="F1868" s="47" t="str">
        <f t="array" ref="F1868">IF(B1868="","",IFERROR(XLOOKUP(E1868,PROVEEDORES!$A$2:$A$200,PROVEEDORES!$B$2:$B$200,"NO ENCONTRADO",0,1),""))</f>
        <v/>
      </c>
      <c r="G1868" s="47" t="str">
        <f t="array" ref="G1868">IF(B1868="","",IFERROR(XLOOKUP(B1868,DATA!$B$4:$B$2103,DATA!$L$4:$L$2103,"",0,1),""))</f>
        <v/>
      </c>
      <c r="H1868" s="47" t="str">
        <f t="array" ref="H1868">IF(B1868="","",IFERROR(XLOOKUP(B1868,DATA!$B$4:$B$2103,DATA!$E$4:$E$2103,0,0,1),0))</f>
        <v/>
      </c>
      <c r="I1868" s="48" t="str">
        <f t="array" ref="I1868">IF(B1868="","",IFERROR(XLOOKUP(B1868,DATA!$B$4:$B$2103,DATA!$F$4:$F$2103,0,0,1),0))</f>
        <v/>
      </c>
      <c r="J1868" s="48" t="str">
        <f t="shared" si="1"/>
        <v/>
      </c>
      <c r="K1868" s="47" t="str">
        <f t="array" ref="K1868">IF(B1868="","",IFERROR(XLOOKUP(B1868,DATA!$B$4:$B$2103,DATA!$N$4:$N$2103,0,0,1),0))</f>
        <v/>
      </c>
      <c r="L1868" s="85" t="str">
        <f t="shared" si="2"/>
        <v/>
      </c>
      <c r="M1868" s="47" t="str">
        <f t="array" ref="M1868">IF(B1868="","",IFERROR(XLOOKUP(B1868,DATA!$B$4:$B$2103,DATA!$P$4:$P$2103,0,0,1),0))</f>
        <v/>
      </c>
      <c r="N1868" s="47" t="str">
        <f t="shared" si="3"/>
        <v/>
      </c>
      <c r="O1868" s="47" t="str">
        <f t="shared" si="4"/>
        <v/>
      </c>
      <c r="P1868" s="47" t="str">
        <f t="shared" si="5"/>
        <v/>
      </c>
      <c r="Q1868" s="47" t="str">
        <f t="shared" si="6"/>
        <v/>
      </c>
      <c r="R1868" s="47" t="str">
        <f t="shared" si="7"/>
        <v/>
      </c>
      <c r="S1868" s="47" t="str">
        <f t="shared" si="8"/>
        <v/>
      </c>
      <c r="T1868" s="48" t="str">
        <f t="shared" si="9"/>
        <v/>
      </c>
      <c r="U1868" s="47" t="str">
        <f t="array" ref="U1868">IF(B1868="","",IFERROR(XLOOKUP(B1868,DATA!$B$4:$B$2103,DATA!$M$4:$M$2103,"",0,1),""))</f>
        <v/>
      </c>
      <c r="V1868" s="47" t="str">
        <f t="array" ref="V1868">IF(B1868="","",IFERROR(XLOOKUP(B1868,DATA!$B$4:$B$2103,DATA!$X$4:$X$2103,"",0,1),""))</f>
        <v/>
      </c>
      <c r="W1868" s="47" t="str">
        <f t="array" ref="W1868">IF(B1868="","",IFERROR(XLOOKUP(B1868,DATA!$B$4:$B$2103,DATA!$H$4:$H$2103,"",0,1),""))</f>
        <v/>
      </c>
      <c r="X1868" s="47" t="str">
        <f t="shared" si="10"/>
        <v/>
      </c>
      <c r="Y1868" s="65" t="str">
        <f t="shared" si="11"/>
        <v/>
      </c>
      <c r="Z1868" s="47" t="str">
        <f t="shared" si="12"/>
        <v/>
      </c>
    </row>
    <row r="1869" ht="15.75" customHeight="1">
      <c r="B1869" s="52" t="str">
        <f>IF(DATA!B1869="","",DATA!B1869)</f>
        <v/>
      </c>
      <c r="C1869" s="52" t="str">
        <f t="array" ref="C1869">IF(B1869="","",IFERROR(XLOOKUP(B1869,DATA!$B$4:$B$2103,DATA!$D$4:$D$2103,"",0,1),""))</f>
        <v/>
      </c>
      <c r="D1869" s="52" t="str">
        <f t="array" ref="D1869">IF(B1869="","",IFERROR(XLOOKUP(B1869,DATA!$B$4:$B$2103,DATA!$C$4:$C$2103,"",0,1),""))</f>
        <v/>
      </c>
      <c r="E1869" s="52" t="str">
        <f t="array" ref="E1869">IF(B1869="","",IFERROR(XLOOKUP(B1869,DATA!$B$4:$B$2103,DATA!$W$4:$W$2103,"",0,1),""))</f>
        <v/>
      </c>
      <c r="F1869" s="52" t="str">
        <f t="array" ref="F1869">IF(B1869="","",IFERROR(XLOOKUP(E1869,PROVEEDORES!$A$2:$A$200,PROVEEDORES!$B$2:$B$200,"NO ENCONTRADO",0,1),""))</f>
        <v/>
      </c>
      <c r="G1869" s="52" t="str">
        <f t="array" ref="G1869">IF(B1869="","",IFERROR(XLOOKUP(B1869,DATA!$B$4:$B$2103,DATA!$L$4:$L$2103,"",0,1),""))</f>
        <v/>
      </c>
      <c r="H1869" s="52" t="str">
        <f t="array" ref="H1869">IF(B1869="","",IFERROR(XLOOKUP(B1869,DATA!$B$4:$B$2103,DATA!$E$4:$E$2103,0,0,1),0))</f>
        <v/>
      </c>
      <c r="I1869" s="53" t="str">
        <f t="array" ref="I1869">IF(B1869="","",IFERROR(XLOOKUP(B1869,DATA!$B$4:$B$2103,DATA!$F$4:$F$2103,0,0,1),0))</f>
        <v/>
      </c>
      <c r="J1869" s="53" t="str">
        <f t="shared" si="1"/>
        <v/>
      </c>
      <c r="K1869" s="52" t="str">
        <f t="array" ref="K1869">IF(B1869="","",IFERROR(XLOOKUP(B1869,DATA!$B$4:$B$2103,DATA!$N$4:$N$2103,0,0,1),0))</f>
        <v/>
      </c>
      <c r="L1869" s="86" t="str">
        <f t="shared" si="2"/>
        <v/>
      </c>
      <c r="M1869" s="52" t="str">
        <f t="array" ref="M1869">IF(B1869="","",IFERROR(XLOOKUP(B1869,DATA!$B$4:$B$2103,DATA!$P$4:$P$2103,0,0,1),0))</f>
        <v/>
      </c>
      <c r="N1869" s="52" t="str">
        <f t="shared" si="3"/>
        <v/>
      </c>
      <c r="O1869" s="52" t="str">
        <f t="shared" si="4"/>
        <v/>
      </c>
      <c r="P1869" s="52" t="str">
        <f t="shared" si="5"/>
        <v/>
      </c>
      <c r="Q1869" s="52" t="str">
        <f t="shared" si="6"/>
        <v/>
      </c>
      <c r="R1869" s="52" t="str">
        <f t="shared" si="7"/>
        <v/>
      </c>
      <c r="S1869" s="52" t="str">
        <f t="shared" si="8"/>
        <v/>
      </c>
      <c r="T1869" s="53" t="str">
        <f t="shared" si="9"/>
        <v/>
      </c>
      <c r="U1869" s="52" t="str">
        <f t="array" ref="U1869">IF(B1869="","",IFERROR(XLOOKUP(B1869,DATA!$B$4:$B$2103,DATA!$M$4:$M$2103,"",0,1),""))</f>
        <v/>
      </c>
      <c r="V1869" s="52" t="str">
        <f t="array" ref="V1869">IF(B1869="","",IFERROR(XLOOKUP(B1869,DATA!$B$4:$B$2103,DATA!$X$4:$X$2103,"",0,1),""))</f>
        <v/>
      </c>
      <c r="W1869" s="52" t="str">
        <f t="array" ref="W1869">IF(B1869="","",IFERROR(XLOOKUP(B1869,DATA!$B$4:$B$2103,DATA!$H$4:$H$2103,"",0,1),""))</f>
        <v/>
      </c>
      <c r="X1869" s="52" t="str">
        <f t="shared" si="10"/>
        <v/>
      </c>
      <c r="Y1869" s="87" t="str">
        <f t="shared" si="11"/>
        <v/>
      </c>
      <c r="Z1869" s="52" t="str">
        <f t="shared" si="12"/>
        <v/>
      </c>
    </row>
    <row r="1870" ht="15.75" customHeight="1">
      <c r="B1870" s="47" t="str">
        <f>IF(DATA!B1870="","",DATA!B1870)</f>
        <v/>
      </c>
      <c r="C1870" s="47" t="str">
        <f t="array" ref="C1870">IF(B1870="","",IFERROR(XLOOKUP(B1870,DATA!$B$4:$B$2103,DATA!$D$4:$D$2103,"",0,1),""))</f>
        <v/>
      </c>
      <c r="D1870" s="47" t="str">
        <f t="array" ref="D1870">IF(B1870="","",IFERROR(XLOOKUP(B1870,DATA!$B$4:$B$2103,DATA!$C$4:$C$2103,"",0,1),""))</f>
        <v/>
      </c>
      <c r="E1870" s="47" t="str">
        <f t="array" ref="E1870">IF(B1870="","",IFERROR(XLOOKUP(B1870,DATA!$B$4:$B$2103,DATA!$W$4:$W$2103,"",0,1),""))</f>
        <v/>
      </c>
      <c r="F1870" s="47" t="str">
        <f t="array" ref="F1870">IF(B1870="","",IFERROR(XLOOKUP(E1870,PROVEEDORES!$A$2:$A$200,PROVEEDORES!$B$2:$B$200,"NO ENCONTRADO",0,1),""))</f>
        <v/>
      </c>
      <c r="G1870" s="47" t="str">
        <f t="array" ref="G1870">IF(B1870="","",IFERROR(XLOOKUP(B1870,DATA!$B$4:$B$2103,DATA!$L$4:$L$2103,"",0,1),""))</f>
        <v/>
      </c>
      <c r="H1870" s="47" t="str">
        <f t="array" ref="H1870">IF(B1870="","",IFERROR(XLOOKUP(B1870,DATA!$B$4:$B$2103,DATA!$E$4:$E$2103,0,0,1),0))</f>
        <v/>
      </c>
      <c r="I1870" s="48" t="str">
        <f t="array" ref="I1870">IF(B1870="","",IFERROR(XLOOKUP(B1870,DATA!$B$4:$B$2103,DATA!$F$4:$F$2103,0,0,1),0))</f>
        <v/>
      </c>
      <c r="J1870" s="48" t="str">
        <f t="shared" si="1"/>
        <v/>
      </c>
      <c r="K1870" s="47" t="str">
        <f t="array" ref="K1870">IF(B1870="","",IFERROR(XLOOKUP(B1870,DATA!$B$4:$B$2103,DATA!$N$4:$N$2103,0,0,1),0))</f>
        <v/>
      </c>
      <c r="L1870" s="85" t="str">
        <f t="shared" si="2"/>
        <v/>
      </c>
      <c r="M1870" s="47" t="str">
        <f t="array" ref="M1870">IF(B1870="","",IFERROR(XLOOKUP(B1870,DATA!$B$4:$B$2103,DATA!$P$4:$P$2103,0,0,1),0))</f>
        <v/>
      </c>
      <c r="N1870" s="47" t="str">
        <f t="shared" si="3"/>
        <v/>
      </c>
      <c r="O1870" s="47" t="str">
        <f t="shared" si="4"/>
        <v/>
      </c>
      <c r="P1870" s="47" t="str">
        <f t="shared" si="5"/>
        <v/>
      </c>
      <c r="Q1870" s="47" t="str">
        <f t="shared" si="6"/>
        <v/>
      </c>
      <c r="R1870" s="47" t="str">
        <f t="shared" si="7"/>
        <v/>
      </c>
      <c r="S1870" s="47" t="str">
        <f t="shared" si="8"/>
        <v/>
      </c>
      <c r="T1870" s="48" t="str">
        <f t="shared" si="9"/>
        <v/>
      </c>
      <c r="U1870" s="47" t="str">
        <f t="array" ref="U1870">IF(B1870="","",IFERROR(XLOOKUP(B1870,DATA!$B$4:$B$2103,DATA!$M$4:$M$2103,"",0,1),""))</f>
        <v/>
      </c>
      <c r="V1870" s="47" t="str">
        <f t="array" ref="V1870">IF(B1870="","",IFERROR(XLOOKUP(B1870,DATA!$B$4:$B$2103,DATA!$X$4:$X$2103,"",0,1),""))</f>
        <v/>
      </c>
      <c r="W1870" s="47" t="str">
        <f t="array" ref="W1870">IF(B1870="","",IFERROR(XLOOKUP(B1870,DATA!$B$4:$B$2103,DATA!$H$4:$H$2103,"",0,1),""))</f>
        <v/>
      </c>
      <c r="X1870" s="47" t="str">
        <f t="shared" si="10"/>
        <v/>
      </c>
      <c r="Y1870" s="65" t="str">
        <f t="shared" si="11"/>
        <v/>
      </c>
      <c r="Z1870" s="47" t="str">
        <f t="shared" si="12"/>
        <v/>
      </c>
    </row>
    <row r="1871" ht="15.75" customHeight="1">
      <c r="B1871" s="52" t="str">
        <f>IF(DATA!B1871="","",DATA!B1871)</f>
        <v/>
      </c>
      <c r="C1871" s="52" t="str">
        <f t="array" ref="C1871">IF(B1871="","",IFERROR(XLOOKUP(B1871,DATA!$B$4:$B$2103,DATA!$D$4:$D$2103,"",0,1),""))</f>
        <v/>
      </c>
      <c r="D1871" s="52" t="str">
        <f t="array" ref="D1871">IF(B1871="","",IFERROR(XLOOKUP(B1871,DATA!$B$4:$B$2103,DATA!$C$4:$C$2103,"",0,1),""))</f>
        <v/>
      </c>
      <c r="E1871" s="52" t="str">
        <f t="array" ref="E1871">IF(B1871="","",IFERROR(XLOOKUP(B1871,DATA!$B$4:$B$2103,DATA!$W$4:$W$2103,"",0,1),""))</f>
        <v/>
      </c>
      <c r="F1871" s="52" t="str">
        <f t="array" ref="F1871">IF(B1871="","",IFERROR(XLOOKUP(E1871,PROVEEDORES!$A$2:$A$200,PROVEEDORES!$B$2:$B$200,"NO ENCONTRADO",0,1),""))</f>
        <v/>
      </c>
      <c r="G1871" s="52" t="str">
        <f t="array" ref="G1871">IF(B1871="","",IFERROR(XLOOKUP(B1871,DATA!$B$4:$B$2103,DATA!$L$4:$L$2103,"",0,1),""))</f>
        <v/>
      </c>
      <c r="H1871" s="52" t="str">
        <f t="array" ref="H1871">IF(B1871="","",IFERROR(XLOOKUP(B1871,DATA!$B$4:$B$2103,DATA!$E$4:$E$2103,0,0,1),0))</f>
        <v/>
      </c>
      <c r="I1871" s="53" t="str">
        <f t="array" ref="I1871">IF(B1871="","",IFERROR(XLOOKUP(B1871,DATA!$B$4:$B$2103,DATA!$F$4:$F$2103,0,0,1),0))</f>
        <v/>
      </c>
      <c r="J1871" s="53" t="str">
        <f t="shared" si="1"/>
        <v/>
      </c>
      <c r="K1871" s="52" t="str">
        <f t="array" ref="K1871">IF(B1871="","",IFERROR(XLOOKUP(B1871,DATA!$B$4:$B$2103,DATA!$N$4:$N$2103,0,0,1),0))</f>
        <v/>
      </c>
      <c r="L1871" s="86" t="str">
        <f t="shared" si="2"/>
        <v/>
      </c>
      <c r="M1871" s="52" t="str">
        <f t="array" ref="M1871">IF(B1871="","",IFERROR(XLOOKUP(B1871,DATA!$B$4:$B$2103,DATA!$P$4:$P$2103,0,0,1),0))</f>
        <v/>
      </c>
      <c r="N1871" s="52" t="str">
        <f t="shared" si="3"/>
        <v/>
      </c>
      <c r="O1871" s="52" t="str">
        <f t="shared" si="4"/>
        <v/>
      </c>
      <c r="P1871" s="52" t="str">
        <f t="shared" si="5"/>
        <v/>
      </c>
      <c r="Q1871" s="52" t="str">
        <f t="shared" si="6"/>
        <v/>
      </c>
      <c r="R1871" s="52" t="str">
        <f t="shared" si="7"/>
        <v/>
      </c>
      <c r="S1871" s="52" t="str">
        <f t="shared" si="8"/>
        <v/>
      </c>
      <c r="T1871" s="53" t="str">
        <f t="shared" si="9"/>
        <v/>
      </c>
      <c r="U1871" s="52" t="str">
        <f t="array" ref="U1871">IF(B1871="","",IFERROR(XLOOKUP(B1871,DATA!$B$4:$B$2103,DATA!$M$4:$M$2103,"",0,1),""))</f>
        <v/>
      </c>
      <c r="V1871" s="52" t="str">
        <f t="array" ref="V1871">IF(B1871="","",IFERROR(XLOOKUP(B1871,DATA!$B$4:$B$2103,DATA!$X$4:$X$2103,"",0,1),""))</f>
        <v/>
      </c>
      <c r="W1871" s="52" t="str">
        <f t="array" ref="W1871">IF(B1871="","",IFERROR(XLOOKUP(B1871,DATA!$B$4:$B$2103,DATA!$H$4:$H$2103,"",0,1),""))</f>
        <v/>
      </c>
      <c r="X1871" s="52" t="str">
        <f t="shared" si="10"/>
        <v/>
      </c>
      <c r="Y1871" s="87" t="str">
        <f t="shared" si="11"/>
        <v/>
      </c>
      <c r="Z1871" s="52" t="str">
        <f t="shared" si="12"/>
        <v/>
      </c>
    </row>
    <row r="1872" ht="15.75" customHeight="1">
      <c r="B1872" s="47" t="str">
        <f>IF(DATA!B1872="","",DATA!B1872)</f>
        <v/>
      </c>
      <c r="C1872" s="47" t="str">
        <f t="array" ref="C1872">IF(B1872="","",IFERROR(XLOOKUP(B1872,DATA!$B$4:$B$2103,DATA!$D$4:$D$2103,"",0,1),""))</f>
        <v/>
      </c>
      <c r="D1872" s="47" t="str">
        <f t="array" ref="D1872">IF(B1872="","",IFERROR(XLOOKUP(B1872,DATA!$B$4:$B$2103,DATA!$C$4:$C$2103,"",0,1),""))</f>
        <v/>
      </c>
      <c r="E1872" s="47" t="str">
        <f t="array" ref="E1872">IF(B1872="","",IFERROR(XLOOKUP(B1872,DATA!$B$4:$B$2103,DATA!$W$4:$W$2103,"",0,1),""))</f>
        <v/>
      </c>
      <c r="F1872" s="47" t="str">
        <f t="array" ref="F1872">IF(B1872="","",IFERROR(XLOOKUP(E1872,PROVEEDORES!$A$2:$A$200,PROVEEDORES!$B$2:$B$200,"NO ENCONTRADO",0,1),""))</f>
        <v/>
      </c>
      <c r="G1872" s="47" t="str">
        <f t="array" ref="G1872">IF(B1872="","",IFERROR(XLOOKUP(B1872,DATA!$B$4:$B$2103,DATA!$L$4:$L$2103,"",0,1),""))</f>
        <v/>
      </c>
      <c r="H1872" s="47" t="str">
        <f t="array" ref="H1872">IF(B1872="","",IFERROR(XLOOKUP(B1872,DATA!$B$4:$B$2103,DATA!$E$4:$E$2103,0,0,1),0))</f>
        <v/>
      </c>
      <c r="I1872" s="48" t="str">
        <f t="array" ref="I1872">IF(B1872="","",IFERROR(XLOOKUP(B1872,DATA!$B$4:$B$2103,DATA!$F$4:$F$2103,0,0,1),0))</f>
        <v/>
      </c>
      <c r="J1872" s="48" t="str">
        <f t="shared" si="1"/>
        <v/>
      </c>
      <c r="K1872" s="47" t="str">
        <f t="array" ref="K1872">IF(B1872="","",IFERROR(XLOOKUP(B1872,DATA!$B$4:$B$2103,DATA!$N$4:$N$2103,0,0,1),0))</f>
        <v/>
      </c>
      <c r="L1872" s="85" t="str">
        <f t="shared" si="2"/>
        <v/>
      </c>
      <c r="M1872" s="47" t="str">
        <f t="array" ref="M1872">IF(B1872="","",IFERROR(XLOOKUP(B1872,DATA!$B$4:$B$2103,DATA!$P$4:$P$2103,0,0,1),0))</f>
        <v/>
      </c>
      <c r="N1872" s="47" t="str">
        <f t="shared" si="3"/>
        <v/>
      </c>
      <c r="O1872" s="47" t="str">
        <f t="shared" si="4"/>
        <v/>
      </c>
      <c r="P1872" s="47" t="str">
        <f t="shared" si="5"/>
        <v/>
      </c>
      <c r="Q1872" s="47" t="str">
        <f t="shared" si="6"/>
        <v/>
      </c>
      <c r="R1872" s="47" t="str">
        <f t="shared" si="7"/>
        <v/>
      </c>
      <c r="S1872" s="47" t="str">
        <f t="shared" si="8"/>
        <v/>
      </c>
      <c r="T1872" s="48" t="str">
        <f t="shared" si="9"/>
        <v/>
      </c>
      <c r="U1872" s="47" t="str">
        <f t="array" ref="U1872">IF(B1872="","",IFERROR(XLOOKUP(B1872,DATA!$B$4:$B$2103,DATA!$M$4:$M$2103,"",0,1),""))</f>
        <v/>
      </c>
      <c r="V1872" s="47" t="str">
        <f t="array" ref="V1872">IF(B1872="","",IFERROR(XLOOKUP(B1872,DATA!$B$4:$B$2103,DATA!$X$4:$X$2103,"",0,1),""))</f>
        <v/>
      </c>
      <c r="W1872" s="47" t="str">
        <f t="array" ref="W1872">IF(B1872="","",IFERROR(XLOOKUP(B1872,DATA!$B$4:$B$2103,DATA!$H$4:$H$2103,"",0,1),""))</f>
        <v/>
      </c>
      <c r="X1872" s="47" t="str">
        <f t="shared" si="10"/>
        <v/>
      </c>
      <c r="Y1872" s="65" t="str">
        <f t="shared" si="11"/>
        <v/>
      </c>
      <c r="Z1872" s="47" t="str">
        <f t="shared" si="12"/>
        <v/>
      </c>
    </row>
    <row r="1873" ht="15.75" customHeight="1">
      <c r="B1873" s="52" t="str">
        <f>IF(DATA!B1873="","",DATA!B1873)</f>
        <v/>
      </c>
      <c r="C1873" s="52" t="str">
        <f t="array" ref="C1873">IF(B1873="","",IFERROR(XLOOKUP(B1873,DATA!$B$4:$B$2103,DATA!$D$4:$D$2103,"",0,1),""))</f>
        <v/>
      </c>
      <c r="D1873" s="52" t="str">
        <f t="array" ref="D1873">IF(B1873="","",IFERROR(XLOOKUP(B1873,DATA!$B$4:$B$2103,DATA!$C$4:$C$2103,"",0,1),""))</f>
        <v/>
      </c>
      <c r="E1873" s="52" t="str">
        <f t="array" ref="E1873">IF(B1873="","",IFERROR(XLOOKUP(B1873,DATA!$B$4:$B$2103,DATA!$W$4:$W$2103,"",0,1),""))</f>
        <v/>
      </c>
      <c r="F1873" s="52" t="str">
        <f t="array" ref="F1873">IF(B1873="","",IFERROR(XLOOKUP(E1873,PROVEEDORES!$A$2:$A$200,PROVEEDORES!$B$2:$B$200,"NO ENCONTRADO",0,1),""))</f>
        <v/>
      </c>
      <c r="G1873" s="52" t="str">
        <f t="array" ref="G1873">IF(B1873="","",IFERROR(XLOOKUP(B1873,DATA!$B$4:$B$2103,DATA!$L$4:$L$2103,"",0,1),""))</f>
        <v/>
      </c>
      <c r="H1873" s="52" t="str">
        <f t="array" ref="H1873">IF(B1873="","",IFERROR(XLOOKUP(B1873,DATA!$B$4:$B$2103,DATA!$E$4:$E$2103,0,0,1),0))</f>
        <v/>
      </c>
      <c r="I1873" s="53" t="str">
        <f t="array" ref="I1873">IF(B1873="","",IFERROR(XLOOKUP(B1873,DATA!$B$4:$B$2103,DATA!$F$4:$F$2103,0,0,1),0))</f>
        <v/>
      </c>
      <c r="J1873" s="53" t="str">
        <f t="shared" si="1"/>
        <v/>
      </c>
      <c r="K1873" s="52" t="str">
        <f t="array" ref="K1873">IF(B1873="","",IFERROR(XLOOKUP(B1873,DATA!$B$4:$B$2103,DATA!$N$4:$N$2103,0,0,1),0))</f>
        <v/>
      </c>
      <c r="L1873" s="86" t="str">
        <f t="shared" si="2"/>
        <v/>
      </c>
      <c r="M1873" s="52" t="str">
        <f t="array" ref="M1873">IF(B1873="","",IFERROR(XLOOKUP(B1873,DATA!$B$4:$B$2103,DATA!$P$4:$P$2103,0,0,1),0))</f>
        <v/>
      </c>
      <c r="N1873" s="52" t="str">
        <f t="shared" si="3"/>
        <v/>
      </c>
      <c r="O1873" s="52" t="str">
        <f t="shared" si="4"/>
        <v/>
      </c>
      <c r="P1873" s="52" t="str">
        <f t="shared" si="5"/>
        <v/>
      </c>
      <c r="Q1873" s="52" t="str">
        <f t="shared" si="6"/>
        <v/>
      </c>
      <c r="R1873" s="52" t="str">
        <f t="shared" si="7"/>
        <v/>
      </c>
      <c r="S1873" s="52" t="str">
        <f t="shared" si="8"/>
        <v/>
      </c>
      <c r="T1873" s="53" t="str">
        <f t="shared" si="9"/>
        <v/>
      </c>
      <c r="U1873" s="52" t="str">
        <f t="array" ref="U1873">IF(B1873="","",IFERROR(XLOOKUP(B1873,DATA!$B$4:$B$2103,DATA!$M$4:$M$2103,"",0,1),""))</f>
        <v/>
      </c>
      <c r="V1873" s="52" t="str">
        <f t="array" ref="V1873">IF(B1873="","",IFERROR(XLOOKUP(B1873,DATA!$B$4:$B$2103,DATA!$X$4:$X$2103,"",0,1),""))</f>
        <v/>
      </c>
      <c r="W1873" s="52" t="str">
        <f t="array" ref="W1873">IF(B1873="","",IFERROR(XLOOKUP(B1873,DATA!$B$4:$B$2103,DATA!$H$4:$H$2103,"",0,1),""))</f>
        <v/>
      </c>
      <c r="X1873" s="52" t="str">
        <f t="shared" si="10"/>
        <v/>
      </c>
      <c r="Y1873" s="87" t="str">
        <f t="shared" si="11"/>
        <v/>
      </c>
      <c r="Z1873" s="52" t="str">
        <f t="shared" si="12"/>
        <v/>
      </c>
    </row>
    <row r="1874" ht="15.75" customHeight="1">
      <c r="B1874" s="47" t="str">
        <f>IF(DATA!B1874="","",DATA!B1874)</f>
        <v/>
      </c>
      <c r="C1874" s="47" t="str">
        <f t="array" ref="C1874">IF(B1874="","",IFERROR(XLOOKUP(B1874,DATA!$B$4:$B$2103,DATA!$D$4:$D$2103,"",0,1),""))</f>
        <v/>
      </c>
      <c r="D1874" s="47" t="str">
        <f t="array" ref="D1874">IF(B1874="","",IFERROR(XLOOKUP(B1874,DATA!$B$4:$B$2103,DATA!$C$4:$C$2103,"",0,1),""))</f>
        <v/>
      </c>
      <c r="E1874" s="47" t="str">
        <f t="array" ref="E1874">IF(B1874="","",IFERROR(XLOOKUP(B1874,DATA!$B$4:$B$2103,DATA!$W$4:$W$2103,"",0,1),""))</f>
        <v/>
      </c>
      <c r="F1874" s="47" t="str">
        <f t="array" ref="F1874">IF(B1874="","",IFERROR(XLOOKUP(E1874,PROVEEDORES!$A$2:$A$200,PROVEEDORES!$B$2:$B$200,"NO ENCONTRADO",0,1),""))</f>
        <v/>
      </c>
      <c r="G1874" s="47" t="str">
        <f t="array" ref="G1874">IF(B1874="","",IFERROR(XLOOKUP(B1874,DATA!$B$4:$B$2103,DATA!$L$4:$L$2103,"",0,1),""))</f>
        <v/>
      </c>
      <c r="H1874" s="47" t="str">
        <f t="array" ref="H1874">IF(B1874="","",IFERROR(XLOOKUP(B1874,DATA!$B$4:$B$2103,DATA!$E$4:$E$2103,0,0,1),0))</f>
        <v/>
      </c>
      <c r="I1874" s="48" t="str">
        <f t="array" ref="I1874">IF(B1874="","",IFERROR(XLOOKUP(B1874,DATA!$B$4:$B$2103,DATA!$F$4:$F$2103,0,0,1),0))</f>
        <v/>
      </c>
      <c r="J1874" s="48" t="str">
        <f t="shared" si="1"/>
        <v/>
      </c>
      <c r="K1874" s="47" t="str">
        <f t="array" ref="K1874">IF(B1874="","",IFERROR(XLOOKUP(B1874,DATA!$B$4:$B$2103,DATA!$N$4:$N$2103,0,0,1),0))</f>
        <v/>
      </c>
      <c r="L1874" s="85" t="str">
        <f t="shared" si="2"/>
        <v/>
      </c>
      <c r="M1874" s="47" t="str">
        <f t="array" ref="M1874">IF(B1874="","",IFERROR(XLOOKUP(B1874,DATA!$B$4:$B$2103,DATA!$P$4:$P$2103,0,0,1),0))</f>
        <v/>
      </c>
      <c r="N1874" s="47" t="str">
        <f t="shared" si="3"/>
        <v/>
      </c>
      <c r="O1874" s="47" t="str">
        <f t="shared" si="4"/>
        <v/>
      </c>
      <c r="P1874" s="47" t="str">
        <f t="shared" si="5"/>
        <v/>
      </c>
      <c r="Q1874" s="47" t="str">
        <f t="shared" si="6"/>
        <v/>
      </c>
      <c r="R1874" s="47" t="str">
        <f t="shared" si="7"/>
        <v/>
      </c>
      <c r="S1874" s="47" t="str">
        <f t="shared" si="8"/>
        <v/>
      </c>
      <c r="T1874" s="48" t="str">
        <f t="shared" si="9"/>
        <v/>
      </c>
      <c r="U1874" s="47" t="str">
        <f t="array" ref="U1874">IF(B1874="","",IFERROR(XLOOKUP(B1874,DATA!$B$4:$B$2103,DATA!$M$4:$M$2103,"",0,1),""))</f>
        <v/>
      </c>
      <c r="V1874" s="47" t="str">
        <f t="array" ref="V1874">IF(B1874="","",IFERROR(XLOOKUP(B1874,DATA!$B$4:$B$2103,DATA!$X$4:$X$2103,"",0,1),""))</f>
        <v/>
      </c>
      <c r="W1874" s="47" t="str">
        <f t="array" ref="W1874">IF(B1874="","",IFERROR(XLOOKUP(B1874,DATA!$B$4:$B$2103,DATA!$H$4:$H$2103,"",0,1),""))</f>
        <v/>
      </c>
      <c r="X1874" s="47" t="str">
        <f t="shared" si="10"/>
        <v/>
      </c>
      <c r="Y1874" s="65" t="str">
        <f t="shared" si="11"/>
        <v/>
      </c>
      <c r="Z1874" s="47" t="str">
        <f t="shared" si="12"/>
        <v/>
      </c>
    </row>
    <row r="1875" ht="15.75" customHeight="1">
      <c r="B1875" s="52" t="str">
        <f>IF(DATA!B1875="","",DATA!B1875)</f>
        <v/>
      </c>
      <c r="C1875" s="52" t="str">
        <f t="array" ref="C1875">IF(B1875="","",IFERROR(XLOOKUP(B1875,DATA!$B$4:$B$2103,DATA!$D$4:$D$2103,"",0,1),""))</f>
        <v/>
      </c>
      <c r="D1875" s="52" t="str">
        <f t="array" ref="D1875">IF(B1875="","",IFERROR(XLOOKUP(B1875,DATA!$B$4:$B$2103,DATA!$C$4:$C$2103,"",0,1),""))</f>
        <v/>
      </c>
      <c r="E1875" s="52" t="str">
        <f t="array" ref="E1875">IF(B1875="","",IFERROR(XLOOKUP(B1875,DATA!$B$4:$B$2103,DATA!$W$4:$W$2103,"",0,1),""))</f>
        <v/>
      </c>
      <c r="F1875" s="52" t="str">
        <f t="array" ref="F1875">IF(B1875="","",IFERROR(XLOOKUP(E1875,PROVEEDORES!$A$2:$A$200,PROVEEDORES!$B$2:$B$200,"NO ENCONTRADO",0,1),""))</f>
        <v/>
      </c>
      <c r="G1875" s="52" t="str">
        <f t="array" ref="G1875">IF(B1875="","",IFERROR(XLOOKUP(B1875,DATA!$B$4:$B$2103,DATA!$L$4:$L$2103,"",0,1),""))</f>
        <v/>
      </c>
      <c r="H1875" s="52" t="str">
        <f t="array" ref="H1875">IF(B1875="","",IFERROR(XLOOKUP(B1875,DATA!$B$4:$B$2103,DATA!$E$4:$E$2103,0,0,1),0))</f>
        <v/>
      </c>
      <c r="I1875" s="53" t="str">
        <f t="array" ref="I1875">IF(B1875="","",IFERROR(XLOOKUP(B1875,DATA!$B$4:$B$2103,DATA!$F$4:$F$2103,0,0,1),0))</f>
        <v/>
      </c>
      <c r="J1875" s="53" t="str">
        <f t="shared" si="1"/>
        <v/>
      </c>
      <c r="K1875" s="52" t="str">
        <f t="array" ref="K1875">IF(B1875="","",IFERROR(XLOOKUP(B1875,DATA!$B$4:$B$2103,DATA!$N$4:$N$2103,0,0,1),0))</f>
        <v/>
      </c>
      <c r="L1875" s="86" t="str">
        <f t="shared" si="2"/>
        <v/>
      </c>
      <c r="M1875" s="52" t="str">
        <f t="array" ref="M1875">IF(B1875="","",IFERROR(XLOOKUP(B1875,DATA!$B$4:$B$2103,DATA!$P$4:$P$2103,0,0,1),0))</f>
        <v/>
      </c>
      <c r="N1875" s="52" t="str">
        <f t="shared" si="3"/>
        <v/>
      </c>
      <c r="O1875" s="52" t="str">
        <f t="shared" si="4"/>
        <v/>
      </c>
      <c r="P1875" s="52" t="str">
        <f t="shared" si="5"/>
        <v/>
      </c>
      <c r="Q1875" s="52" t="str">
        <f t="shared" si="6"/>
        <v/>
      </c>
      <c r="R1875" s="52" t="str">
        <f t="shared" si="7"/>
        <v/>
      </c>
      <c r="S1875" s="52" t="str">
        <f t="shared" si="8"/>
        <v/>
      </c>
      <c r="T1875" s="53" t="str">
        <f t="shared" si="9"/>
        <v/>
      </c>
      <c r="U1875" s="52" t="str">
        <f t="array" ref="U1875">IF(B1875="","",IFERROR(XLOOKUP(B1875,DATA!$B$4:$B$2103,DATA!$M$4:$M$2103,"",0,1),""))</f>
        <v/>
      </c>
      <c r="V1875" s="52" t="str">
        <f t="array" ref="V1875">IF(B1875="","",IFERROR(XLOOKUP(B1875,DATA!$B$4:$B$2103,DATA!$X$4:$X$2103,"",0,1),""))</f>
        <v/>
      </c>
      <c r="W1875" s="52" t="str">
        <f t="array" ref="W1875">IF(B1875="","",IFERROR(XLOOKUP(B1875,DATA!$B$4:$B$2103,DATA!$H$4:$H$2103,"",0,1),""))</f>
        <v/>
      </c>
      <c r="X1875" s="52" t="str">
        <f t="shared" si="10"/>
        <v/>
      </c>
      <c r="Y1875" s="87" t="str">
        <f t="shared" si="11"/>
        <v/>
      </c>
      <c r="Z1875" s="52" t="str">
        <f t="shared" si="12"/>
        <v/>
      </c>
    </row>
    <row r="1876" ht="15.75" customHeight="1">
      <c r="B1876" s="47" t="str">
        <f>IF(DATA!B1876="","",DATA!B1876)</f>
        <v/>
      </c>
      <c r="C1876" s="47" t="str">
        <f t="array" ref="C1876">IF(B1876="","",IFERROR(XLOOKUP(B1876,DATA!$B$4:$B$2103,DATA!$D$4:$D$2103,"",0,1),""))</f>
        <v/>
      </c>
      <c r="D1876" s="47" t="str">
        <f t="array" ref="D1876">IF(B1876="","",IFERROR(XLOOKUP(B1876,DATA!$B$4:$B$2103,DATA!$C$4:$C$2103,"",0,1),""))</f>
        <v/>
      </c>
      <c r="E1876" s="47" t="str">
        <f t="array" ref="E1876">IF(B1876="","",IFERROR(XLOOKUP(B1876,DATA!$B$4:$B$2103,DATA!$W$4:$W$2103,"",0,1),""))</f>
        <v/>
      </c>
      <c r="F1876" s="47" t="str">
        <f t="array" ref="F1876">IF(B1876="","",IFERROR(XLOOKUP(E1876,PROVEEDORES!$A$2:$A$200,PROVEEDORES!$B$2:$B$200,"NO ENCONTRADO",0,1),""))</f>
        <v/>
      </c>
      <c r="G1876" s="47" t="str">
        <f t="array" ref="G1876">IF(B1876="","",IFERROR(XLOOKUP(B1876,DATA!$B$4:$B$2103,DATA!$L$4:$L$2103,"",0,1),""))</f>
        <v/>
      </c>
      <c r="H1876" s="47" t="str">
        <f t="array" ref="H1876">IF(B1876="","",IFERROR(XLOOKUP(B1876,DATA!$B$4:$B$2103,DATA!$E$4:$E$2103,0,0,1),0))</f>
        <v/>
      </c>
      <c r="I1876" s="48" t="str">
        <f t="array" ref="I1876">IF(B1876="","",IFERROR(XLOOKUP(B1876,DATA!$B$4:$B$2103,DATA!$F$4:$F$2103,0,0,1),0))</f>
        <v/>
      </c>
      <c r="J1876" s="48" t="str">
        <f t="shared" si="1"/>
        <v/>
      </c>
      <c r="K1876" s="47" t="str">
        <f t="array" ref="K1876">IF(B1876="","",IFERROR(XLOOKUP(B1876,DATA!$B$4:$B$2103,DATA!$N$4:$N$2103,0,0,1),0))</f>
        <v/>
      </c>
      <c r="L1876" s="85" t="str">
        <f t="shared" si="2"/>
        <v/>
      </c>
      <c r="M1876" s="47" t="str">
        <f t="array" ref="M1876">IF(B1876="","",IFERROR(XLOOKUP(B1876,DATA!$B$4:$B$2103,DATA!$P$4:$P$2103,0,0,1),0))</f>
        <v/>
      </c>
      <c r="N1876" s="47" t="str">
        <f t="shared" si="3"/>
        <v/>
      </c>
      <c r="O1876" s="47" t="str">
        <f t="shared" si="4"/>
        <v/>
      </c>
      <c r="P1876" s="47" t="str">
        <f t="shared" si="5"/>
        <v/>
      </c>
      <c r="Q1876" s="47" t="str">
        <f t="shared" si="6"/>
        <v/>
      </c>
      <c r="R1876" s="47" t="str">
        <f t="shared" si="7"/>
        <v/>
      </c>
      <c r="S1876" s="47" t="str">
        <f t="shared" si="8"/>
        <v/>
      </c>
      <c r="T1876" s="48" t="str">
        <f t="shared" si="9"/>
        <v/>
      </c>
      <c r="U1876" s="47" t="str">
        <f t="array" ref="U1876">IF(B1876="","",IFERROR(XLOOKUP(B1876,DATA!$B$4:$B$2103,DATA!$M$4:$M$2103,"",0,1),""))</f>
        <v/>
      </c>
      <c r="V1876" s="47" t="str">
        <f t="array" ref="V1876">IF(B1876="","",IFERROR(XLOOKUP(B1876,DATA!$B$4:$B$2103,DATA!$X$4:$X$2103,"",0,1),""))</f>
        <v/>
      </c>
      <c r="W1876" s="47" t="str">
        <f t="array" ref="W1876">IF(B1876="","",IFERROR(XLOOKUP(B1876,DATA!$B$4:$B$2103,DATA!$H$4:$H$2103,"",0,1),""))</f>
        <v/>
      </c>
      <c r="X1876" s="47" t="str">
        <f t="shared" si="10"/>
        <v/>
      </c>
      <c r="Y1876" s="65" t="str">
        <f t="shared" si="11"/>
        <v/>
      </c>
      <c r="Z1876" s="47" t="str">
        <f t="shared" si="12"/>
        <v/>
      </c>
    </row>
    <row r="1877" ht="15.75" customHeight="1">
      <c r="B1877" s="52" t="str">
        <f>IF(DATA!B1877="","",DATA!B1877)</f>
        <v/>
      </c>
      <c r="C1877" s="52" t="str">
        <f t="array" ref="C1877">IF(B1877="","",IFERROR(XLOOKUP(B1877,DATA!$B$4:$B$2103,DATA!$D$4:$D$2103,"",0,1),""))</f>
        <v/>
      </c>
      <c r="D1877" s="52" t="str">
        <f t="array" ref="D1877">IF(B1877="","",IFERROR(XLOOKUP(B1877,DATA!$B$4:$B$2103,DATA!$C$4:$C$2103,"",0,1),""))</f>
        <v/>
      </c>
      <c r="E1877" s="52" t="str">
        <f t="array" ref="E1877">IF(B1877="","",IFERROR(XLOOKUP(B1877,DATA!$B$4:$B$2103,DATA!$W$4:$W$2103,"",0,1),""))</f>
        <v/>
      </c>
      <c r="F1877" s="52" t="str">
        <f t="array" ref="F1877">IF(B1877="","",IFERROR(XLOOKUP(E1877,PROVEEDORES!$A$2:$A$200,PROVEEDORES!$B$2:$B$200,"NO ENCONTRADO",0,1),""))</f>
        <v/>
      </c>
      <c r="G1877" s="52" t="str">
        <f t="array" ref="G1877">IF(B1877="","",IFERROR(XLOOKUP(B1877,DATA!$B$4:$B$2103,DATA!$L$4:$L$2103,"",0,1),""))</f>
        <v/>
      </c>
      <c r="H1877" s="52" t="str">
        <f t="array" ref="H1877">IF(B1877="","",IFERROR(XLOOKUP(B1877,DATA!$B$4:$B$2103,DATA!$E$4:$E$2103,0,0,1),0))</f>
        <v/>
      </c>
      <c r="I1877" s="53" t="str">
        <f t="array" ref="I1877">IF(B1877="","",IFERROR(XLOOKUP(B1877,DATA!$B$4:$B$2103,DATA!$F$4:$F$2103,0,0,1),0))</f>
        <v/>
      </c>
      <c r="J1877" s="53" t="str">
        <f t="shared" si="1"/>
        <v/>
      </c>
      <c r="K1877" s="52" t="str">
        <f t="array" ref="K1877">IF(B1877="","",IFERROR(XLOOKUP(B1877,DATA!$B$4:$B$2103,DATA!$N$4:$N$2103,0,0,1),0))</f>
        <v/>
      </c>
      <c r="L1877" s="86" t="str">
        <f t="shared" si="2"/>
        <v/>
      </c>
      <c r="M1877" s="52" t="str">
        <f t="array" ref="M1877">IF(B1877="","",IFERROR(XLOOKUP(B1877,DATA!$B$4:$B$2103,DATA!$P$4:$P$2103,0,0,1),0))</f>
        <v/>
      </c>
      <c r="N1877" s="52" t="str">
        <f t="shared" si="3"/>
        <v/>
      </c>
      <c r="O1877" s="52" t="str">
        <f t="shared" si="4"/>
        <v/>
      </c>
      <c r="P1877" s="52" t="str">
        <f t="shared" si="5"/>
        <v/>
      </c>
      <c r="Q1877" s="52" t="str">
        <f t="shared" si="6"/>
        <v/>
      </c>
      <c r="R1877" s="52" t="str">
        <f t="shared" si="7"/>
        <v/>
      </c>
      <c r="S1877" s="52" t="str">
        <f t="shared" si="8"/>
        <v/>
      </c>
      <c r="T1877" s="53" t="str">
        <f t="shared" si="9"/>
        <v/>
      </c>
      <c r="U1877" s="52" t="str">
        <f t="array" ref="U1877">IF(B1877="","",IFERROR(XLOOKUP(B1877,DATA!$B$4:$B$2103,DATA!$M$4:$M$2103,"",0,1),""))</f>
        <v/>
      </c>
      <c r="V1877" s="52" t="str">
        <f t="array" ref="V1877">IF(B1877="","",IFERROR(XLOOKUP(B1877,DATA!$B$4:$B$2103,DATA!$X$4:$X$2103,"",0,1),""))</f>
        <v/>
      </c>
      <c r="W1877" s="52" t="str">
        <f t="array" ref="W1877">IF(B1877="","",IFERROR(XLOOKUP(B1877,DATA!$B$4:$B$2103,DATA!$H$4:$H$2103,"",0,1),""))</f>
        <v/>
      </c>
      <c r="X1877" s="52" t="str">
        <f t="shared" si="10"/>
        <v/>
      </c>
      <c r="Y1877" s="87" t="str">
        <f t="shared" si="11"/>
        <v/>
      </c>
      <c r="Z1877" s="52" t="str">
        <f t="shared" si="12"/>
        <v/>
      </c>
    </row>
    <row r="1878" ht="15.75" customHeight="1">
      <c r="B1878" s="47" t="str">
        <f>IF(DATA!B1878="","",DATA!B1878)</f>
        <v/>
      </c>
      <c r="C1878" s="47" t="str">
        <f t="array" ref="C1878">IF(B1878="","",IFERROR(XLOOKUP(B1878,DATA!$B$4:$B$2103,DATA!$D$4:$D$2103,"",0,1),""))</f>
        <v/>
      </c>
      <c r="D1878" s="47" t="str">
        <f t="array" ref="D1878">IF(B1878="","",IFERROR(XLOOKUP(B1878,DATA!$B$4:$B$2103,DATA!$C$4:$C$2103,"",0,1),""))</f>
        <v/>
      </c>
      <c r="E1878" s="47" t="str">
        <f t="array" ref="E1878">IF(B1878="","",IFERROR(XLOOKUP(B1878,DATA!$B$4:$B$2103,DATA!$W$4:$W$2103,"",0,1),""))</f>
        <v/>
      </c>
      <c r="F1878" s="47" t="str">
        <f t="array" ref="F1878">IF(B1878="","",IFERROR(XLOOKUP(E1878,PROVEEDORES!$A$2:$A$200,PROVEEDORES!$B$2:$B$200,"NO ENCONTRADO",0,1),""))</f>
        <v/>
      </c>
      <c r="G1878" s="47" t="str">
        <f t="array" ref="G1878">IF(B1878="","",IFERROR(XLOOKUP(B1878,DATA!$B$4:$B$2103,DATA!$L$4:$L$2103,"",0,1),""))</f>
        <v/>
      </c>
      <c r="H1878" s="47" t="str">
        <f t="array" ref="H1878">IF(B1878="","",IFERROR(XLOOKUP(B1878,DATA!$B$4:$B$2103,DATA!$E$4:$E$2103,0,0,1),0))</f>
        <v/>
      </c>
      <c r="I1878" s="48" t="str">
        <f t="array" ref="I1878">IF(B1878="","",IFERROR(XLOOKUP(B1878,DATA!$B$4:$B$2103,DATA!$F$4:$F$2103,0,0,1),0))</f>
        <v/>
      </c>
      <c r="J1878" s="48" t="str">
        <f t="shared" si="1"/>
        <v/>
      </c>
      <c r="K1878" s="47" t="str">
        <f t="array" ref="K1878">IF(B1878="","",IFERROR(XLOOKUP(B1878,DATA!$B$4:$B$2103,DATA!$N$4:$N$2103,0,0,1),0))</f>
        <v/>
      </c>
      <c r="L1878" s="85" t="str">
        <f t="shared" si="2"/>
        <v/>
      </c>
      <c r="M1878" s="47" t="str">
        <f t="array" ref="M1878">IF(B1878="","",IFERROR(XLOOKUP(B1878,DATA!$B$4:$B$2103,DATA!$P$4:$P$2103,0,0,1),0))</f>
        <v/>
      </c>
      <c r="N1878" s="47" t="str">
        <f t="shared" si="3"/>
        <v/>
      </c>
      <c r="O1878" s="47" t="str">
        <f t="shared" si="4"/>
        <v/>
      </c>
      <c r="P1878" s="47" t="str">
        <f t="shared" si="5"/>
        <v/>
      </c>
      <c r="Q1878" s="47" t="str">
        <f t="shared" si="6"/>
        <v/>
      </c>
      <c r="R1878" s="47" t="str">
        <f t="shared" si="7"/>
        <v/>
      </c>
      <c r="S1878" s="47" t="str">
        <f t="shared" si="8"/>
        <v/>
      </c>
      <c r="T1878" s="48" t="str">
        <f t="shared" si="9"/>
        <v/>
      </c>
      <c r="U1878" s="47" t="str">
        <f t="array" ref="U1878">IF(B1878="","",IFERROR(XLOOKUP(B1878,DATA!$B$4:$B$2103,DATA!$M$4:$M$2103,"",0,1),""))</f>
        <v/>
      </c>
      <c r="V1878" s="47" t="str">
        <f t="array" ref="V1878">IF(B1878="","",IFERROR(XLOOKUP(B1878,DATA!$B$4:$B$2103,DATA!$X$4:$X$2103,"",0,1),""))</f>
        <v/>
      </c>
      <c r="W1878" s="47" t="str">
        <f t="array" ref="W1878">IF(B1878="","",IFERROR(XLOOKUP(B1878,DATA!$B$4:$B$2103,DATA!$H$4:$H$2103,"",0,1),""))</f>
        <v/>
      </c>
      <c r="X1878" s="47" t="str">
        <f t="shared" si="10"/>
        <v/>
      </c>
      <c r="Y1878" s="65" t="str">
        <f t="shared" si="11"/>
        <v/>
      </c>
      <c r="Z1878" s="47" t="str">
        <f t="shared" si="12"/>
        <v/>
      </c>
    </row>
    <row r="1879" ht="15.75" customHeight="1">
      <c r="B1879" s="52" t="str">
        <f>IF(DATA!B1879="","",DATA!B1879)</f>
        <v/>
      </c>
      <c r="C1879" s="52" t="str">
        <f t="array" ref="C1879">IF(B1879="","",IFERROR(XLOOKUP(B1879,DATA!$B$4:$B$2103,DATA!$D$4:$D$2103,"",0,1),""))</f>
        <v/>
      </c>
      <c r="D1879" s="52" t="str">
        <f t="array" ref="D1879">IF(B1879="","",IFERROR(XLOOKUP(B1879,DATA!$B$4:$B$2103,DATA!$C$4:$C$2103,"",0,1),""))</f>
        <v/>
      </c>
      <c r="E1879" s="52" t="str">
        <f t="array" ref="E1879">IF(B1879="","",IFERROR(XLOOKUP(B1879,DATA!$B$4:$B$2103,DATA!$W$4:$W$2103,"",0,1),""))</f>
        <v/>
      </c>
      <c r="F1879" s="52" t="str">
        <f t="array" ref="F1879">IF(B1879="","",IFERROR(XLOOKUP(E1879,PROVEEDORES!$A$2:$A$200,PROVEEDORES!$B$2:$B$200,"NO ENCONTRADO",0,1),""))</f>
        <v/>
      </c>
      <c r="G1879" s="52" t="str">
        <f t="array" ref="G1879">IF(B1879="","",IFERROR(XLOOKUP(B1879,DATA!$B$4:$B$2103,DATA!$L$4:$L$2103,"",0,1),""))</f>
        <v/>
      </c>
      <c r="H1879" s="52" t="str">
        <f t="array" ref="H1879">IF(B1879="","",IFERROR(XLOOKUP(B1879,DATA!$B$4:$B$2103,DATA!$E$4:$E$2103,0,0,1),0))</f>
        <v/>
      </c>
      <c r="I1879" s="53" t="str">
        <f t="array" ref="I1879">IF(B1879="","",IFERROR(XLOOKUP(B1879,DATA!$B$4:$B$2103,DATA!$F$4:$F$2103,0,0,1),0))</f>
        <v/>
      </c>
      <c r="J1879" s="53" t="str">
        <f t="shared" si="1"/>
        <v/>
      </c>
      <c r="K1879" s="52" t="str">
        <f t="array" ref="K1879">IF(B1879="","",IFERROR(XLOOKUP(B1879,DATA!$B$4:$B$2103,DATA!$N$4:$N$2103,0,0,1),0))</f>
        <v/>
      </c>
      <c r="L1879" s="86" t="str">
        <f t="shared" si="2"/>
        <v/>
      </c>
      <c r="M1879" s="52" t="str">
        <f t="array" ref="M1879">IF(B1879="","",IFERROR(XLOOKUP(B1879,DATA!$B$4:$B$2103,DATA!$P$4:$P$2103,0,0,1),0))</f>
        <v/>
      </c>
      <c r="N1879" s="52" t="str">
        <f t="shared" si="3"/>
        <v/>
      </c>
      <c r="O1879" s="52" t="str">
        <f t="shared" si="4"/>
        <v/>
      </c>
      <c r="P1879" s="52" t="str">
        <f t="shared" si="5"/>
        <v/>
      </c>
      <c r="Q1879" s="52" t="str">
        <f t="shared" si="6"/>
        <v/>
      </c>
      <c r="R1879" s="52" t="str">
        <f t="shared" si="7"/>
        <v/>
      </c>
      <c r="S1879" s="52" t="str">
        <f t="shared" si="8"/>
        <v/>
      </c>
      <c r="T1879" s="53" t="str">
        <f t="shared" si="9"/>
        <v/>
      </c>
      <c r="U1879" s="52" t="str">
        <f t="array" ref="U1879">IF(B1879="","",IFERROR(XLOOKUP(B1879,DATA!$B$4:$B$2103,DATA!$M$4:$M$2103,"",0,1),""))</f>
        <v/>
      </c>
      <c r="V1879" s="52" t="str">
        <f t="array" ref="V1879">IF(B1879="","",IFERROR(XLOOKUP(B1879,DATA!$B$4:$B$2103,DATA!$X$4:$X$2103,"",0,1),""))</f>
        <v/>
      </c>
      <c r="W1879" s="52" t="str">
        <f t="array" ref="W1879">IF(B1879="","",IFERROR(XLOOKUP(B1879,DATA!$B$4:$B$2103,DATA!$H$4:$H$2103,"",0,1),""))</f>
        <v/>
      </c>
      <c r="X1879" s="52" t="str">
        <f t="shared" si="10"/>
        <v/>
      </c>
      <c r="Y1879" s="87" t="str">
        <f t="shared" si="11"/>
        <v/>
      </c>
      <c r="Z1879" s="52" t="str">
        <f t="shared" si="12"/>
        <v/>
      </c>
    </row>
    <row r="1880" ht="15.75" customHeight="1">
      <c r="B1880" s="47" t="str">
        <f>IF(DATA!B1880="","",DATA!B1880)</f>
        <v/>
      </c>
      <c r="C1880" s="47" t="str">
        <f t="array" ref="C1880">IF(B1880="","",IFERROR(XLOOKUP(B1880,DATA!$B$4:$B$2103,DATA!$D$4:$D$2103,"",0,1),""))</f>
        <v/>
      </c>
      <c r="D1880" s="47" t="str">
        <f t="array" ref="D1880">IF(B1880="","",IFERROR(XLOOKUP(B1880,DATA!$B$4:$B$2103,DATA!$C$4:$C$2103,"",0,1),""))</f>
        <v/>
      </c>
      <c r="E1880" s="47" t="str">
        <f t="array" ref="E1880">IF(B1880="","",IFERROR(XLOOKUP(B1880,DATA!$B$4:$B$2103,DATA!$W$4:$W$2103,"",0,1),""))</f>
        <v/>
      </c>
      <c r="F1880" s="47" t="str">
        <f t="array" ref="F1880">IF(B1880="","",IFERROR(XLOOKUP(E1880,PROVEEDORES!$A$2:$A$200,PROVEEDORES!$B$2:$B$200,"NO ENCONTRADO",0,1),""))</f>
        <v/>
      </c>
      <c r="G1880" s="47" t="str">
        <f t="array" ref="G1880">IF(B1880="","",IFERROR(XLOOKUP(B1880,DATA!$B$4:$B$2103,DATA!$L$4:$L$2103,"",0,1),""))</f>
        <v/>
      </c>
      <c r="H1880" s="47" t="str">
        <f t="array" ref="H1880">IF(B1880="","",IFERROR(XLOOKUP(B1880,DATA!$B$4:$B$2103,DATA!$E$4:$E$2103,0,0,1),0))</f>
        <v/>
      </c>
      <c r="I1880" s="48" t="str">
        <f t="array" ref="I1880">IF(B1880="","",IFERROR(XLOOKUP(B1880,DATA!$B$4:$B$2103,DATA!$F$4:$F$2103,0,0,1),0))</f>
        <v/>
      </c>
      <c r="J1880" s="48" t="str">
        <f t="shared" si="1"/>
        <v/>
      </c>
      <c r="K1880" s="47" t="str">
        <f t="array" ref="K1880">IF(B1880="","",IFERROR(XLOOKUP(B1880,DATA!$B$4:$B$2103,DATA!$N$4:$N$2103,0,0,1),0))</f>
        <v/>
      </c>
      <c r="L1880" s="85" t="str">
        <f t="shared" si="2"/>
        <v/>
      </c>
      <c r="M1880" s="47" t="str">
        <f t="array" ref="M1880">IF(B1880="","",IFERROR(XLOOKUP(B1880,DATA!$B$4:$B$2103,DATA!$P$4:$P$2103,0,0,1),0))</f>
        <v/>
      </c>
      <c r="N1880" s="47" t="str">
        <f t="shared" si="3"/>
        <v/>
      </c>
      <c r="O1880" s="47" t="str">
        <f t="shared" si="4"/>
        <v/>
      </c>
      <c r="P1880" s="47" t="str">
        <f t="shared" si="5"/>
        <v/>
      </c>
      <c r="Q1880" s="47" t="str">
        <f t="shared" si="6"/>
        <v/>
      </c>
      <c r="R1880" s="47" t="str">
        <f t="shared" si="7"/>
        <v/>
      </c>
      <c r="S1880" s="47" t="str">
        <f t="shared" si="8"/>
        <v/>
      </c>
      <c r="T1880" s="48" t="str">
        <f t="shared" si="9"/>
        <v/>
      </c>
      <c r="U1880" s="47" t="str">
        <f t="array" ref="U1880">IF(B1880="","",IFERROR(XLOOKUP(B1880,DATA!$B$4:$B$2103,DATA!$M$4:$M$2103,"",0,1),""))</f>
        <v/>
      </c>
      <c r="V1880" s="47" t="str">
        <f t="array" ref="V1880">IF(B1880="","",IFERROR(XLOOKUP(B1880,DATA!$B$4:$B$2103,DATA!$X$4:$X$2103,"",0,1),""))</f>
        <v/>
      </c>
      <c r="W1880" s="47" t="str">
        <f t="array" ref="W1880">IF(B1880="","",IFERROR(XLOOKUP(B1880,DATA!$B$4:$B$2103,DATA!$H$4:$H$2103,"",0,1),""))</f>
        <v/>
      </c>
      <c r="X1880" s="47" t="str">
        <f t="shared" si="10"/>
        <v/>
      </c>
      <c r="Y1880" s="65" t="str">
        <f t="shared" si="11"/>
        <v/>
      </c>
      <c r="Z1880" s="47" t="str">
        <f t="shared" si="12"/>
        <v/>
      </c>
    </row>
    <row r="1881" ht="15.75" customHeight="1">
      <c r="B1881" s="52" t="str">
        <f>IF(DATA!B1881="","",DATA!B1881)</f>
        <v/>
      </c>
      <c r="C1881" s="52" t="str">
        <f t="array" ref="C1881">IF(B1881="","",IFERROR(XLOOKUP(B1881,DATA!$B$4:$B$2103,DATA!$D$4:$D$2103,"",0,1),""))</f>
        <v/>
      </c>
      <c r="D1881" s="52" t="str">
        <f t="array" ref="D1881">IF(B1881="","",IFERROR(XLOOKUP(B1881,DATA!$B$4:$B$2103,DATA!$C$4:$C$2103,"",0,1),""))</f>
        <v/>
      </c>
      <c r="E1881" s="52" t="str">
        <f t="array" ref="E1881">IF(B1881="","",IFERROR(XLOOKUP(B1881,DATA!$B$4:$B$2103,DATA!$W$4:$W$2103,"",0,1),""))</f>
        <v/>
      </c>
      <c r="F1881" s="52" t="str">
        <f t="array" ref="F1881">IF(B1881="","",IFERROR(XLOOKUP(E1881,PROVEEDORES!$A$2:$A$200,PROVEEDORES!$B$2:$B$200,"NO ENCONTRADO",0,1),""))</f>
        <v/>
      </c>
      <c r="G1881" s="52" t="str">
        <f t="array" ref="G1881">IF(B1881="","",IFERROR(XLOOKUP(B1881,DATA!$B$4:$B$2103,DATA!$L$4:$L$2103,"",0,1),""))</f>
        <v/>
      </c>
      <c r="H1881" s="52" t="str">
        <f t="array" ref="H1881">IF(B1881="","",IFERROR(XLOOKUP(B1881,DATA!$B$4:$B$2103,DATA!$E$4:$E$2103,0,0,1),0))</f>
        <v/>
      </c>
      <c r="I1881" s="53" t="str">
        <f t="array" ref="I1881">IF(B1881="","",IFERROR(XLOOKUP(B1881,DATA!$B$4:$B$2103,DATA!$F$4:$F$2103,0,0,1),0))</f>
        <v/>
      </c>
      <c r="J1881" s="53" t="str">
        <f t="shared" si="1"/>
        <v/>
      </c>
      <c r="K1881" s="52" t="str">
        <f t="array" ref="K1881">IF(B1881="","",IFERROR(XLOOKUP(B1881,DATA!$B$4:$B$2103,DATA!$N$4:$N$2103,0,0,1),0))</f>
        <v/>
      </c>
      <c r="L1881" s="86" t="str">
        <f t="shared" si="2"/>
        <v/>
      </c>
      <c r="M1881" s="52" t="str">
        <f t="array" ref="M1881">IF(B1881="","",IFERROR(XLOOKUP(B1881,DATA!$B$4:$B$2103,DATA!$P$4:$P$2103,0,0,1),0))</f>
        <v/>
      </c>
      <c r="N1881" s="52" t="str">
        <f t="shared" si="3"/>
        <v/>
      </c>
      <c r="O1881" s="52" t="str">
        <f t="shared" si="4"/>
        <v/>
      </c>
      <c r="P1881" s="52" t="str">
        <f t="shared" si="5"/>
        <v/>
      </c>
      <c r="Q1881" s="52" t="str">
        <f t="shared" si="6"/>
        <v/>
      </c>
      <c r="R1881" s="52" t="str">
        <f t="shared" si="7"/>
        <v/>
      </c>
      <c r="S1881" s="52" t="str">
        <f t="shared" si="8"/>
        <v/>
      </c>
      <c r="T1881" s="53" t="str">
        <f t="shared" si="9"/>
        <v/>
      </c>
      <c r="U1881" s="52" t="str">
        <f t="array" ref="U1881">IF(B1881="","",IFERROR(XLOOKUP(B1881,DATA!$B$4:$B$2103,DATA!$M$4:$M$2103,"",0,1),""))</f>
        <v/>
      </c>
      <c r="V1881" s="52" t="str">
        <f t="array" ref="V1881">IF(B1881="","",IFERROR(XLOOKUP(B1881,DATA!$B$4:$B$2103,DATA!$X$4:$X$2103,"",0,1),""))</f>
        <v/>
      </c>
      <c r="W1881" s="52" t="str">
        <f t="array" ref="W1881">IF(B1881="","",IFERROR(XLOOKUP(B1881,DATA!$B$4:$B$2103,DATA!$H$4:$H$2103,"",0,1),""))</f>
        <v/>
      </c>
      <c r="X1881" s="52" t="str">
        <f t="shared" si="10"/>
        <v/>
      </c>
      <c r="Y1881" s="87" t="str">
        <f t="shared" si="11"/>
        <v/>
      </c>
      <c r="Z1881" s="52" t="str">
        <f t="shared" si="12"/>
        <v/>
      </c>
    </row>
    <row r="1882" ht="15.75" customHeight="1">
      <c r="B1882" s="47" t="str">
        <f>IF(DATA!B1882="","",DATA!B1882)</f>
        <v/>
      </c>
      <c r="C1882" s="47" t="str">
        <f t="array" ref="C1882">IF(B1882="","",IFERROR(XLOOKUP(B1882,DATA!$B$4:$B$2103,DATA!$D$4:$D$2103,"",0,1),""))</f>
        <v/>
      </c>
      <c r="D1882" s="47" t="str">
        <f t="array" ref="D1882">IF(B1882="","",IFERROR(XLOOKUP(B1882,DATA!$B$4:$B$2103,DATA!$C$4:$C$2103,"",0,1),""))</f>
        <v/>
      </c>
      <c r="E1882" s="47" t="str">
        <f t="array" ref="E1882">IF(B1882="","",IFERROR(XLOOKUP(B1882,DATA!$B$4:$B$2103,DATA!$W$4:$W$2103,"",0,1),""))</f>
        <v/>
      </c>
      <c r="F1882" s="47" t="str">
        <f t="array" ref="F1882">IF(B1882="","",IFERROR(XLOOKUP(E1882,PROVEEDORES!$A$2:$A$200,PROVEEDORES!$B$2:$B$200,"NO ENCONTRADO",0,1),""))</f>
        <v/>
      </c>
      <c r="G1882" s="47" t="str">
        <f t="array" ref="G1882">IF(B1882="","",IFERROR(XLOOKUP(B1882,DATA!$B$4:$B$2103,DATA!$L$4:$L$2103,"",0,1),""))</f>
        <v/>
      </c>
      <c r="H1882" s="47" t="str">
        <f t="array" ref="H1882">IF(B1882="","",IFERROR(XLOOKUP(B1882,DATA!$B$4:$B$2103,DATA!$E$4:$E$2103,0,0,1),0))</f>
        <v/>
      </c>
      <c r="I1882" s="48" t="str">
        <f t="array" ref="I1882">IF(B1882="","",IFERROR(XLOOKUP(B1882,DATA!$B$4:$B$2103,DATA!$F$4:$F$2103,0,0,1),0))</f>
        <v/>
      </c>
      <c r="J1882" s="48" t="str">
        <f t="shared" si="1"/>
        <v/>
      </c>
      <c r="K1882" s="47" t="str">
        <f t="array" ref="K1882">IF(B1882="","",IFERROR(XLOOKUP(B1882,DATA!$B$4:$B$2103,DATA!$N$4:$N$2103,0,0,1),0))</f>
        <v/>
      </c>
      <c r="L1882" s="85" t="str">
        <f t="shared" si="2"/>
        <v/>
      </c>
      <c r="M1882" s="47" t="str">
        <f t="array" ref="M1882">IF(B1882="","",IFERROR(XLOOKUP(B1882,DATA!$B$4:$B$2103,DATA!$P$4:$P$2103,0,0,1),0))</f>
        <v/>
      </c>
      <c r="N1882" s="47" t="str">
        <f t="shared" si="3"/>
        <v/>
      </c>
      <c r="O1882" s="47" t="str">
        <f t="shared" si="4"/>
        <v/>
      </c>
      <c r="P1882" s="47" t="str">
        <f t="shared" si="5"/>
        <v/>
      </c>
      <c r="Q1882" s="47" t="str">
        <f t="shared" si="6"/>
        <v/>
      </c>
      <c r="R1882" s="47" t="str">
        <f t="shared" si="7"/>
        <v/>
      </c>
      <c r="S1882" s="47" t="str">
        <f t="shared" si="8"/>
        <v/>
      </c>
      <c r="T1882" s="48" t="str">
        <f t="shared" si="9"/>
        <v/>
      </c>
      <c r="U1882" s="47" t="str">
        <f t="array" ref="U1882">IF(B1882="","",IFERROR(XLOOKUP(B1882,DATA!$B$4:$B$2103,DATA!$M$4:$M$2103,"",0,1),""))</f>
        <v/>
      </c>
      <c r="V1882" s="47" t="str">
        <f t="array" ref="V1882">IF(B1882="","",IFERROR(XLOOKUP(B1882,DATA!$B$4:$B$2103,DATA!$X$4:$X$2103,"",0,1),""))</f>
        <v/>
      </c>
      <c r="W1882" s="47" t="str">
        <f t="array" ref="W1882">IF(B1882="","",IFERROR(XLOOKUP(B1882,DATA!$B$4:$B$2103,DATA!$H$4:$H$2103,"",0,1),""))</f>
        <v/>
      </c>
      <c r="X1882" s="47" t="str">
        <f t="shared" si="10"/>
        <v/>
      </c>
      <c r="Y1882" s="65" t="str">
        <f t="shared" si="11"/>
        <v/>
      </c>
      <c r="Z1882" s="47" t="str">
        <f t="shared" si="12"/>
        <v/>
      </c>
    </row>
    <row r="1883" ht="15.75" customHeight="1">
      <c r="B1883" s="52" t="str">
        <f>IF(DATA!B1883="","",DATA!B1883)</f>
        <v/>
      </c>
      <c r="C1883" s="52" t="str">
        <f t="array" ref="C1883">IF(B1883="","",IFERROR(XLOOKUP(B1883,DATA!$B$4:$B$2103,DATA!$D$4:$D$2103,"",0,1),""))</f>
        <v/>
      </c>
      <c r="D1883" s="52" t="str">
        <f t="array" ref="D1883">IF(B1883="","",IFERROR(XLOOKUP(B1883,DATA!$B$4:$B$2103,DATA!$C$4:$C$2103,"",0,1),""))</f>
        <v/>
      </c>
      <c r="E1883" s="52" t="str">
        <f t="array" ref="E1883">IF(B1883="","",IFERROR(XLOOKUP(B1883,DATA!$B$4:$B$2103,DATA!$W$4:$W$2103,"",0,1),""))</f>
        <v/>
      </c>
      <c r="F1883" s="52" t="str">
        <f t="array" ref="F1883">IF(B1883="","",IFERROR(XLOOKUP(E1883,PROVEEDORES!$A$2:$A$200,PROVEEDORES!$B$2:$B$200,"NO ENCONTRADO",0,1),""))</f>
        <v/>
      </c>
      <c r="G1883" s="52" t="str">
        <f t="array" ref="G1883">IF(B1883="","",IFERROR(XLOOKUP(B1883,DATA!$B$4:$B$2103,DATA!$L$4:$L$2103,"",0,1),""))</f>
        <v/>
      </c>
      <c r="H1883" s="52" t="str">
        <f t="array" ref="H1883">IF(B1883="","",IFERROR(XLOOKUP(B1883,DATA!$B$4:$B$2103,DATA!$E$4:$E$2103,0,0,1),0))</f>
        <v/>
      </c>
      <c r="I1883" s="53" t="str">
        <f t="array" ref="I1883">IF(B1883="","",IFERROR(XLOOKUP(B1883,DATA!$B$4:$B$2103,DATA!$F$4:$F$2103,0,0,1),0))</f>
        <v/>
      </c>
      <c r="J1883" s="53" t="str">
        <f t="shared" si="1"/>
        <v/>
      </c>
      <c r="K1883" s="52" t="str">
        <f t="array" ref="K1883">IF(B1883="","",IFERROR(XLOOKUP(B1883,DATA!$B$4:$B$2103,DATA!$N$4:$N$2103,0,0,1),0))</f>
        <v/>
      </c>
      <c r="L1883" s="86" t="str">
        <f t="shared" si="2"/>
        <v/>
      </c>
      <c r="M1883" s="52" t="str">
        <f t="array" ref="M1883">IF(B1883="","",IFERROR(XLOOKUP(B1883,DATA!$B$4:$B$2103,DATA!$P$4:$P$2103,0,0,1),0))</f>
        <v/>
      </c>
      <c r="N1883" s="52" t="str">
        <f t="shared" si="3"/>
        <v/>
      </c>
      <c r="O1883" s="52" t="str">
        <f t="shared" si="4"/>
        <v/>
      </c>
      <c r="P1883" s="52" t="str">
        <f t="shared" si="5"/>
        <v/>
      </c>
      <c r="Q1883" s="52" t="str">
        <f t="shared" si="6"/>
        <v/>
      </c>
      <c r="R1883" s="52" t="str">
        <f t="shared" si="7"/>
        <v/>
      </c>
      <c r="S1883" s="52" t="str">
        <f t="shared" si="8"/>
        <v/>
      </c>
      <c r="T1883" s="53" t="str">
        <f t="shared" si="9"/>
        <v/>
      </c>
      <c r="U1883" s="52" t="str">
        <f t="array" ref="U1883">IF(B1883="","",IFERROR(XLOOKUP(B1883,DATA!$B$4:$B$2103,DATA!$M$4:$M$2103,"",0,1),""))</f>
        <v/>
      </c>
      <c r="V1883" s="52" t="str">
        <f t="array" ref="V1883">IF(B1883="","",IFERROR(XLOOKUP(B1883,DATA!$B$4:$B$2103,DATA!$X$4:$X$2103,"",0,1),""))</f>
        <v/>
      </c>
      <c r="W1883" s="52" t="str">
        <f t="array" ref="W1883">IF(B1883="","",IFERROR(XLOOKUP(B1883,DATA!$B$4:$B$2103,DATA!$H$4:$H$2103,"",0,1),""))</f>
        <v/>
      </c>
      <c r="X1883" s="52" t="str">
        <f t="shared" si="10"/>
        <v/>
      </c>
      <c r="Y1883" s="87" t="str">
        <f t="shared" si="11"/>
        <v/>
      </c>
      <c r="Z1883" s="52" t="str">
        <f t="shared" si="12"/>
        <v/>
      </c>
    </row>
    <row r="1884" ht="15.75" customHeight="1">
      <c r="B1884" s="47" t="str">
        <f>IF(DATA!B1884="","",DATA!B1884)</f>
        <v/>
      </c>
      <c r="C1884" s="47" t="str">
        <f t="array" ref="C1884">IF(B1884="","",IFERROR(XLOOKUP(B1884,DATA!$B$4:$B$2103,DATA!$D$4:$D$2103,"",0,1),""))</f>
        <v/>
      </c>
      <c r="D1884" s="47" t="str">
        <f t="array" ref="D1884">IF(B1884="","",IFERROR(XLOOKUP(B1884,DATA!$B$4:$B$2103,DATA!$C$4:$C$2103,"",0,1),""))</f>
        <v/>
      </c>
      <c r="E1884" s="47" t="str">
        <f t="array" ref="E1884">IF(B1884="","",IFERROR(XLOOKUP(B1884,DATA!$B$4:$B$2103,DATA!$W$4:$W$2103,"",0,1),""))</f>
        <v/>
      </c>
      <c r="F1884" s="47" t="str">
        <f t="array" ref="F1884">IF(B1884="","",IFERROR(XLOOKUP(E1884,PROVEEDORES!$A$2:$A$200,PROVEEDORES!$B$2:$B$200,"NO ENCONTRADO",0,1),""))</f>
        <v/>
      </c>
      <c r="G1884" s="47" t="str">
        <f t="array" ref="G1884">IF(B1884="","",IFERROR(XLOOKUP(B1884,DATA!$B$4:$B$2103,DATA!$L$4:$L$2103,"",0,1),""))</f>
        <v/>
      </c>
      <c r="H1884" s="47" t="str">
        <f t="array" ref="H1884">IF(B1884="","",IFERROR(XLOOKUP(B1884,DATA!$B$4:$B$2103,DATA!$E$4:$E$2103,0,0,1),0))</f>
        <v/>
      </c>
      <c r="I1884" s="48" t="str">
        <f t="array" ref="I1884">IF(B1884="","",IFERROR(XLOOKUP(B1884,DATA!$B$4:$B$2103,DATA!$F$4:$F$2103,0,0,1),0))</f>
        <v/>
      </c>
      <c r="J1884" s="48" t="str">
        <f t="shared" si="1"/>
        <v/>
      </c>
      <c r="K1884" s="47" t="str">
        <f t="array" ref="K1884">IF(B1884="","",IFERROR(XLOOKUP(B1884,DATA!$B$4:$B$2103,DATA!$N$4:$N$2103,0,0,1),0))</f>
        <v/>
      </c>
      <c r="L1884" s="85" t="str">
        <f t="shared" si="2"/>
        <v/>
      </c>
      <c r="M1884" s="47" t="str">
        <f t="array" ref="M1884">IF(B1884="","",IFERROR(XLOOKUP(B1884,DATA!$B$4:$B$2103,DATA!$P$4:$P$2103,0,0,1),0))</f>
        <v/>
      </c>
      <c r="N1884" s="47" t="str">
        <f t="shared" si="3"/>
        <v/>
      </c>
      <c r="O1884" s="47" t="str">
        <f t="shared" si="4"/>
        <v/>
      </c>
      <c r="P1884" s="47" t="str">
        <f t="shared" si="5"/>
        <v/>
      </c>
      <c r="Q1884" s="47" t="str">
        <f t="shared" si="6"/>
        <v/>
      </c>
      <c r="R1884" s="47" t="str">
        <f t="shared" si="7"/>
        <v/>
      </c>
      <c r="S1884" s="47" t="str">
        <f t="shared" si="8"/>
        <v/>
      </c>
      <c r="T1884" s="48" t="str">
        <f t="shared" si="9"/>
        <v/>
      </c>
      <c r="U1884" s="47" t="str">
        <f t="array" ref="U1884">IF(B1884="","",IFERROR(XLOOKUP(B1884,DATA!$B$4:$B$2103,DATA!$M$4:$M$2103,"",0,1),""))</f>
        <v/>
      </c>
      <c r="V1884" s="47" t="str">
        <f t="array" ref="V1884">IF(B1884="","",IFERROR(XLOOKUP(B1884,DATA!$B$4:$B$2103,DATA!$X$4:$X$2103,"",0,1),""))</f>
        <v/>
      </c>
      <c r="W1884" s="47" t="str">
        <f t="array" ref="W1884">IF(B1884="","",IFERROR(XLOOKUP(B1884,DATA!$B$4:$B$2103,DATA!$H$4:$H$2103,"",0,1),""))</f>
        <v/>
      </c>
      <c r="X1884" s="47" t="str">
        <f t="shared" si="10"/>
        <v/>
      </c>
      <c r="Y1884" s="65" t="str">
        <f t="shared" si="11"/>
        <v/>
      </c>
      <c r="Z1884" s="47" t="str">
        <f t="shared" si="12"/>
        <v/>
      </c>
    </row>
    <row r="1885" ht="15.75" customHeight="1">
      <c r="B1885" s="52" t="str">
        <f>IF(DATA!B1885="","",DATA!B1885)</f>
        <v/>
      </c>
      <c r="C1885" s="52" t="str">
        <f t="array" ref="C1885">IF(B1885="","",IFERROR(XLOOKUP(B1885,DATA!$B$4:$B$2103,DATA!$D$4:$D$2103,"",0,1),""))</f>
        <v/>
      </c>
      <c r="D1885" s="52" t="str">
        <f t="array" ref="D1885">IF(B1885="","",IFERROR(XLOOKUP(B1885,DATA!$B$4:$B$2103,DATA!$C$4:$C$2103,"",0,1),""))</f>
        <v/>
      </c>
      <c r="E1885" s="52" t="str">
        <f t="array" ref="E1885">IF(B1885="","",IFERROR(XLOOKUP(B1885,DATA!$B$4:$B$2103,DATA!$W$4:$W$2103,"",0,1),""))</f>
        <v/>
      </c>
      <c r="F1885" s="52" t="str">
        <f t="array" ref="F1885">IF(B1885="","",IFERROR(XLOOKUP(E1885,PROVEEDORES!$A$2:$A$200,PROVEEDORES!$B$2:$B$200,"NO ENCONTRADO",0,1),""))</f>
        <v/>
      </c>
      <c r="G1885" s="52" t="str">
        <f t="array" ref="G1885">IF(B1885="","",IFERROR(XLOOKUP(B1885,DATA!$B$4:$B$2103,DATA!$L$4:$L$2103,"",0,1),""))</f>
        <v/>
      </c>
      <c r="H1885" s="52" t="str">
        <f t="array" ref="H1885">IF(B1885="","",IFERROR(XLOOKUP(B1885,DATA!$B$4:$B$2103,DATA!$E$4:$E$2103,0,0,1),0))</f>
        <v/>
      </c>
      <c r="I1885" s="53" t="str">
        <f t="array" ref="I1885">IF(B1885="","",IFERROR(XLOOKUP(B1885,DATA!$B$4:$B$2103,DATA!$F$4:$F$2103,0,0,1),0))</f>
        <v/>
      </c>
      <c r="J1885" s="53" t="str">
        <f t="shared" si="1"/>
        <v/>
      </c>
      <c r="K1885" s="52" t="str">
        <f t="array" ref="K1885">IF(B1885="","",IFERROR(XLOOKUP(B1885,DATA!$B$4:$B$2103,DATA!$N$4:$N$2103,0,0,1),0))</f>
        <v/>
      </c>
      <c r="L1885" s="86" t="str">
        <f t="shared" si="2"/>
        <v/>
      </c>
      <c r="M1885" s="52" t="str">
        <f t="array" ref="M1885">IF(B1885="","",IFERROR(XLOOKUP(B1885,DATA!$B$4:$B$2103,DATA!$P$4:$P$2103,0,0,1),0))</f>
        <v/>
      </c>
      <c r="N1885" s="52" t="str">
        <f t="shared" si="3"/>
        <v/>
      </c>
      <c r="O1885" s="52" t="str">
        <f t="shared" si="4"/>
        <v/>
      </c>
      <c r="P1885" s="52" t="str">
        <f t="shared" si="5"/>
        <v/>
      </c>
      <c r="Q1885" s="52" t="str">
        <f t="shared" si="6"/>
        <v/>
      </c>
      <c r="R1885" s="52" t="str">
        <f t="shared" si="7"/>
        <v/>
      </c>
      <c r="S1885" s="52" t="str">
        <f t="shared" si="8"/>
        <v/>
      </c>
      <c r="T1885" s="53" t="str">
        <f t="shared" si="9"/>
        <v/>
      </c>
      <c r="U1885" s="52" t="str">
        <f t="array" ref="U1885">IF(B1885="","",IFERROR(XLOOKUP(B1885,DATA!$B$4:$B$2103,DATA!$M$4:$M$2103,"",0,1),""))</f>
        <v/>
      </c>
      <c r="V1885" s="52" t="str">
        <f t="array" ref="V1885">IF(B1885="","",IFERROR(XLOOKUP(B1885,DATA!$B$4:$B$2103,DATA!$X$4:$X$2103,"",0,1),""))</f>
        <v/>
      </c>
      <c r="W1885" s="52" t="str">
        <f t="array" ref="W1885">IF(B1885="","",IFERROR(XLOOKUP(B1885,DATA!$B$4:$B$2103,DATA!$H$4:$H$2103,"",0,1),""))</f>
        <v/>
      </c>
      <c r="X1885" s="52" t="str">
        <f t="shared" si="10"/>
        <v/>
      </c>
      <c r="Y1885" s="87" t="str">
        <f t="shared" si="11"/>
        <v/>
      </c>
      <c r="Z1885" s="52" t="str">
        <f t="shared" si="12"/>
        <v/>
      </c>
    </row>
    <row r="1886" ht="15.75" customHeight="1">
      <c r="B1886" s="47" t="str">
        <f>IF(DATA!B1886="","",DATA!B1886)</f>
        <v/>
      </c>
      <c r="C1886" s="47" t="str">
        <f t="array" ref="C1886">IF(B1886="","",IFERROR(XLOOKUP(B1886,DATA!$B$4:$B$2103,DATA!$D$4:$D$2103,"",0,1),""))</f>
        <v/>
      </c>
      <c r="D1886" s="47" t="str">
        <f t="array" ref="D1886">IF(B1886="","",IFERROR(XLOOKUP(B1886,DATA!$B$4:$B$2103,DATA!$C$4:$C$2103,"",0,1),""))</f>
        <v/>
      </c>
      <c r="E1886" s="47" t="str">
        <f t="array" ref="E1886">IF(B1886="","",IFERROR(XLOOKUP(B1886,DATA!$B$4:$B$2103,DATA!$W$4:$W$2103,"",0,1),""))</f>
        <v/>
      </c>
      <c r="F1886" s="47" t="str">
        <f t="array" ref="F1886">IF(B1886="","",IFERROR(XLOOKUP(E1886,PROVEEDORES!$A$2:$A$200,PROVEEDORES!$B$2:$B$200,"NO ENCONTRADO",0,1),""))</f>
        <v/>
      </c>
      <c r="G1886" s="47" t="str">
        <f t="array" ref="G1886">IF(B1886="","",IFERROR(XLOOKUP(B1886,DATA!$B$4:$B$2103,DATA!$L$4:$L$2103,"",0,1),""))</f>
        <v/>
      </c>
      <c r="H1886" s="47" t="str">
        <f t="array" ref="H1886">IF(B1886="","",IFERROR(XLOOKUP(B1886,DATA!$B$4:$B$2103,DATA!$E$4:$E$2103,0,0,1),0))</f>
        <v/>
      </c>
      <c r="I1886" s="48" t="str">
        <f t="array" ref="I1886">IF(B1886="","",IFERROR(XLOOKUP(B1886,DATA!$B$4:$B$2103,DATA!$F$4:$F$2103,0,0,1),0))</f>
        <v/>
      </c>
      <c r="J1886" s="48" t="str">
        <f t="shared" si="1"/>
        <v/>
      </c>
      <c r="K1886" s="47" t="str">
        <f t="array" ref="K1886">IF(B1886="","",IFERROR(XLOOKUP(B1886,DATA!$B$4:$B$2103,DATA!$N$4:$N$2103,0,0,1),0))</f>
        <v/>
      </c>
      <c r="L1886" s="85" t="str">
        <f t="shared" si="2"/>
        <v/>
      </c>
      <c r="M1886" s="47" t="str">
        <f t="array" ref="M1886">IF(B1886="","",IFERROR(XLOOKUP(B1886,DATA!$B$4:$B$2103,DATA!$P$4:$P$2103,0,0,1),0))</f>
        <v/>
      </c>
      <c r="N1886" s="47" t="str">
        <f t="shared" si="3"/>
        <v/>
      </c>
      <c r="O1886" s="47" t="str">
        <f t="shared" si="4"/>
        <v/>
      </c>
      <c r="P1886" s="47" t="str">
        <f t="shared" si="5"/>
        <v/>
      </c>
      <c r="Q1886" s="47" t="str">
        <f t="shared" si="6"/>
        <v/>
      </c>
      <c r="R1886" s="47" t="str">
        <f t="shared" si="7"/>
        <v/>
      </c>
      <c r="S1886" s="47" t="str">
        <f t="shared" si="8"/>
        <v/>
      </c>
      <c r="T1886" s="48" t="str">
        <f t="shared" si="9"/>
        <v/>
      </c>
      <c r="U1886" s="47" t="str">
        <f t="array" ref="U1886">IF(B1886="","",IFERROR(XLOOKUP(B1886,DATA!$B$4:$B$2103,DATA!$M$4:$M$2103,"",0,1),""))</f>
        <v/>
      </c>
      <c r="V1886" s="47" t="str">
        <f t="array" ref="V1886">IF(B1886="","",IFERROR(XLOOKUP(B1886,DATA!$B$4:$B$2103,DATA!$X$4:$X$2103,"",0,1),""))</f>
        <v/>
      </c>
      <c r="W1886" s="47" t="str">
        <f t="array" ref="W1886">IF(B1886="","",IFERROR(XLOOKUP(B1886,DATA!$B$4:$B$2103,DATA!$H$4:$H$2103,"",0,1),""))</f>
        <v/>
      </c>
      <c r="X1886" s="47" t="str">
        <f t="shared" si="10"/>
        <v/>
      </c>
      <c r="Y1886" s="65" t="str">
        <f t="shared" si="11"/>
        <v/>
      </c>
      <c r="Z1886" s="47" t="str">
        <f t="shared" si="12"/>
        <v/>
      </c>
    </row>
    <row r="1887" ht="15.75" customHeight="1">
      <c r="B1887" s="52" t="str">
        <f>IF(DATA!B1887="","",DATA!B1887)</f>
        <v/>
      </c>
      <c r="C1887" s="52" t="str">
        <f t="array" ref="C1887">IF(B1887="","",IFERROR(XLOOKUP(B1887,DATA!$B$4:$B$2103,DATA!$D$4:$D$2103,"",0,1),""))</f>
        <v/>
      </c>
      <c r="D1887" s="52" t="str">
        <f t="array" ref="D1887">IF(B1887="","",IFERROR(XLOOKUP(B1887,DATA!$B$4:$B$2103,DATA!$C$4:$C$2103,"",0,1),""))</f>
        <v/>
      </c>
      <c r="E1887" s="52" t="str">
        <f t="array" ref="E1887">IF(B1887="","",IFERROR(XLOOKUP(B1887,DATA!$B$4:$B$2103,DATA!$W$4:$W$2103,"",0,1),""))</f>
        <v/>
      </c>
      <c r="F1887" s="52" t="str">
        <f t="array" ref="F1887">IF(B1887="","",IFERROR(XLOOKUP(E1887,PROVEEDORES!$A$2:$A$200,PROVEEDORES!$B$2:$B$200,"NO ENCONTRADO",0,1),""))</f>
        <v/>
      </c>
      <c r="G1887" s="52" t="str">
        <f t="array" ref="G1887">IF(B1887="","",IFERROR(XLOOKUP(B1887,DATA!$B$4:$B$2103,DATA!$L$4:$L$2103,"",0,1),""))</f>
        <v/>
      </c>
      <c r="H1887" s="52" t="str">
        <f t="array" ref="H1887">IF(B1887="","",IFERROR(XLOOKUP(B1887,DATA!$B$4:$B$2103,DATA!$E$4:$E$2103,0,0,1),0))</f>
        <v/>
      </c>
      <c r="I1887" s="53" t="str">
        <f t="array" ref="I1887">IF(B1887="","",IFERROR(XLOOKUP(B1887,DATA!$B$4:$B$2103,DATA!$F$4:$F$2103,0,0,1),0))</f>
        <v/>
      </c>
      <c r="J1887" s="53" t="str">
        <f t="shared" si="1"/>
        <v/>
      </c>
      <c r="K1887" s="52" t="str">
        <f t="array" ref="K1887">IF(B1887="","",IFERROR(XLOOKUP(B1887,DATA!$B$4:$B$2103,DATA!$N$4:$N$2103,0,0,1),0))</f>
        <v/>
      </c>
      <c r="L1887" s="86" t="str">
        <f t="shared" si="2"/>
        <v/>
      </c>
      <c r="M1887" s="52" t="str">
        <f t="array" ref="M1887">IF(B1887="","",IFERROR(XLOOKUP(B1887,DATA!$B$4:$B$2103,DATA!$P$4:$P$2103,0,0,1),0))</f>
        <v/>
      </c>
      <c r="N1887" s="52" t="str">
        <f t="shared" si="3"/>
        <v/>
      </c>
      <c r="O1887" s="52" t="str">
        <f t="shared" si="4"/>
        <v/>
      </c>
      <c r="P1887" s="52" t="str">
        <f t="shared" si="5"/>
        <v/>
      </c>
      <c r="Q1887" s="52" t="str">
        <f t="shared" si="6"/>
        <v/>
      </c>
      <c r="R1887" s="52" t="str">
        <f t="shared" si="7"/>
        <v/>
      </c>
      <c r="S1887" s="52" t="str">
        <f t="shared" si="8"/>
        <v/>
      </c>
      <c r="T1887" s="53" t="str">
        <f t="shared" si="9"/>
        <v/>
      </c>
      <c r="U1887" s="52" t="str">
        <f t="array" ref="U1887">IF(B1887="","",IFERROR(XLOOKUP(B1887,DATA!$B$4:$B$2103,DATA!$M$4:$M$2103,"",0,1),""))</f>
        <v/>
      </c>
      <c r="V1887" s="52" t="str">
        <f t="array" ref="V1887">IF(B1887="","",IFERROR(XLOOKUP(B1887,DATA!$B$4:$B$2103,DATA!$X$4:$X$2103,"",0,1),""))</f>
        <v/>
      </c>
      <c r="W1887" s="52" t="str">
        <f t="array" ref="W1887">IF(B1887="","",IFERROR(XLOOKUP(B1887,DATA!$B$4:$B$2103,DATA!$H$4:$H$2103,"",0,1),""))</f>
        <v/>
      </c>
      <c r="X1887" s="52" t="str">
        <f t="shared" si="10"/>
        <v/>
      </c>
      <c r="Y1887" s="87" t="str">
        <f t="shared" si="11"/>
        <v/>
      </c>
      <c r="Z1887" s="52" t="str">
        <f t="shared" si="12"/>
        <v/>
      </c>
    </row>
    <row r="1888" ht="15.75" customHeight="1">
      <c r="B1888" s="47" t="str">
        <f>IF(DATA!B1888="","",DATA!B1888)</f>
        <v/>
      </c>
      <c r="C1888" s="47" t="str">
        <f t="array" ref="C1888">IF(B1888="","",IFERROR(XLOOKUP(B1888,DATA!$B$4:$B$2103,DATA!$D$4:$D$2103,"",0,1),""))</f>
        <v/>
      </c>
      <c r="D1888" s="47" t="str">
        <f t="array" ref="D1888">IF(B1888="","",IFERROR(XLOOKUP(B1888,DATA!$B$4:$B$2103,DATA!$C$4:$C$2103,"",0,1),""))</f>
        <v/>
      </c>
      <c r="E1888" s="47" t="str">
        <f t="array" ref="E1888">IF(B1888="","",IFERROR(XLOOKUP(B1888,DATA!$B$4:$B$2103,DATA!$W$4:$W$2103,"",0,1),""))</f>
        <v/>
      </c>
      <c r="F1888" s="47" t="str">
        <f t="array" ref="F1888">IF(B1888="","",IFERROR(XLOOKUP(E1888,PROVEEDORES!$A$2:$A$200,PROVEEDORES!$B$2:$B$200,"NO ENCONTRADO",0,1),""))</f>
        <v/>
      </c>
      <c r="G1888" s="47" t="str">
        <f t="array" ref="G1888">IF(B1888="","",IFERROR(XLOOKUP(B1888,DATA!$B$4:$B$2103,DATA!$L$4:$L$2103,"",0,1),""))</f>
        <v/>
      </c>
      <c r="H1888" s="47" t="str">
        <f t="array" ref="H1888">IF(B1888="","",IFERROR(XLOOKUP(B1888,DATA!$B$4:$B$2103,DATA!$E$4:$E$2103,0,0,1),0))</f>
        <v/>
      </c>
      <c r="I1888" s="48" t="str">
        <f t="array" ref="I1888">IF(B1888="","",IFERROR(XLOOKUP(B1888,DATA!$B$4:$B$2103,DATA!$F$4:$F$2103,0,0,1),0))</f>
        <v/>
      </c>
      <c r="J1888" s="48" t="str">
        <f t="shared" si="1"/>
        <v/>
      </c>
      <c r="K1888" s="47" t="str">
        <f t="array" ref="K1888">IF(B1888="","",IFERROR(XLOOKUP(B1888,DATA!$B$4:$B$2103,DATA!$N$4:$N$2103,0,0,1),0))</f>
        <v/>
      </c>
      <c r="L1888" s="85" t="str">
        <f t="shared" si="2"/>
        <v/>
      </c>
      <c r="M1888" s="47" t="str">
        <f t="array" ref="M1888">IF(B1888="","",IFERROR(XLOOKUP(B1888,DATA!$B$4:$B$2103,DATA!$P$4:$P$2103,0,0,1),0))</f>
        <v/>
      </c>
      <c r="N1888" s="47" t="str">
        <f t="shared" si="3"/>
        <v/>
      </c>
      <c r="O1888" s="47" t="str">
        <f t="shared" si="4"/>
        <v/>
      </c>
      <c r="P1888" s="47" t="str">
        <f t="shared" si="5"/>
        <v/>
      </c>
      <c r="Q1888" s="47" t="str">
        <f t="shared" si="6"/>
        <v/>
      </c>
      <c r="R1888" s="47" t="str">
        <f t="shared" si="7"/>
        <v/>
      </c>
      <c r="S1888" s="47" t="str">
        <f t="shared" si="8"/>
        <v/>
      </c>
      <c r="T1888" s="48" t="str">
        <f t="shared" si="9"/>
        <v/>
      </c>
      <c r="U1888" s="47" t="str">
        <f t="array" ref="U1888">IF(B1888="","",IFERROR(XLOOKUP(B1888,DATA!$B$4:$B$2103,DATA!$M$4:$M$2103,"",0,1),""))</f>
        <v/>
      </c>
      <c r="V1888" s="47" t="str">
        <f t="array" ref="V1888">IF(B1888="","",IFERROR(XLOOKUP(B1888,DATA!$B$4:$B$2103,DATA!$X$4:$X$2103,"",0,1),""))</f>
        <v/>
      </c>
      <c r="W1888" s="47" t="str">
        <f t="array" ref="W1888">IF(B1888="","",IFERROR(XLOOKUP(B1888,DATA!$B$4:$B$2103,DATA!$H$4:$H$2103,"",0,1),""))</f>
        <v/>
      </c>
      <c r="X1888" s="47" t="str">
        <f t="shared" si="10"/>
        <v/>
      </c>
      <c r="Y1888" s="65" t="str">
        <f t="shared" si="11"/>
        <v/>
      </c>
      <c r="Z1888" s="47" t="str">
        <f t="shared" si="12"/>
        <v/>
      </c>
    </row>
    <row r="1889" ht="15.75" customHeight="1">
      <c r="B1889" s="52" t="str">
        <f>IF(DATA!B1889="","",DATA!B1889)</f>
        <v/>
      </c>
      <c r="C1889" s="52" t="str">
        <f t="array" ref="C1889">IF(B1889="","",IFERROR(XLOOKUP(B1889,DATA!$B$4:$B$2103,DATA!$D$4:$D$2103,"",0,1),""))</f>
        <v/>
      </c>
      <c r="D1889" s="52" t="str">
        <f t="array" ref="D1889">IF(B1889="","",IFERROR(XLOOKUP(B1889,DATA!$B$4:$B$2103,DATA!$C$4:$C$2103,"",0,1),""))</f>
        <v/>
      </c>
      <c r="E1889" s="52" t="str">
        <f t="array" ref="E1889">IF(B1889="","",IFERROR(XLOOKUP(B1889,DATA!$B$4:$B$2103,DATA!$W$4:$W$2103,"",0,1),""))</f>
        <v/>
      </c>
      <c r="F1889" s="52" t="str">
        <f t="array" ref="F1889">IF(B1889="","",IFERROR(XLOOKUP(E1889,PROVEEDORES!$A$2:$A$200,PROVEEDORES!$B$2:$B$200,"NO ENCONTRADO",0,1),""))</f>
        <v/>
      </c>
      <c r="G1889" s="52" t="str">
        <f t="array" ref="G1889">IF(B1889="","",IFERROR(XLOOKUP(B1889,DATA!$B$4:$B$2103,DATA!$L$4:$L$2103,"",0,1),""))</f>
        <v/>
      </c>
      <c r="H1889" s="52" t="str">
        <f t="array" ref="H1889">IF(B1889="","",IFERROR(XLOOKUP(B1889,DATA!$B$4:$B$2103,DATA!$E$4:$E$2103,0,0,1),0))</f>
        <v/>
      </c>
      <c r="I1889" s="53" t="str">
        <f t="array" ref="I1889">IF(B1889="","",IFERROR(XLOOKUP(B1889,DATA!$B$4:$B$2103,DATA!$F$4:$F$2103,0,0,1),0))</f>
        <v/>
      </c>
      <c r="J1889" s="53" t="str">
        <f t="shared" si="1"/>
        <v/>
      </c>
      <c r="K1889" s="52" t="str">
        <f t="array" ref="K1889">IF(B1889="","",IFERROR(XLOOKUP(B1889,DATA!$B$4:$B$2103,DATA!$N$4:$N$2103,0,0,1),0))</f>
        <v/>
      </c>
      <c r="L1889" s="86" t="str">
        <f t="shared" si="2"/>
        <v/>
      </c>
      <c r="M1889" s="52" t="str">
        <f t="array" ref="M1889">IF(B1889="","",IFERROR(XLOOKUP(B1889,DATA!$B$4:$B$2103,DATA!$P$4:$P$2103,0,0,1),0))</f>
        <v/>
      </c>
      <c r="N1889" s="52" t="str">
        <f t="shared" si="3"/>
        <v/>
      </c>
      <c r="O1889" s="52" t="str">
        <f t="shared" si="4"/>
        <v/>
      </c>
      <c r="P1889" s="52" t="str">
        <f t="shared" si="5"/>
        <v/>
      </c>
      <c r="Q1889" s="52" t="str">
        <f t="shared" si="6"/>
        <v/>
      </c>
      <c r="R1889" s="52" t="str">
        <f t="shared" si="7"/>
        <v/>
      </c>
      <c r="S1889" s="52" t="str">
        <f t="shared" si="8"/>
        <v/>
      </c>
      <c r="T1889" s="53" t="str">
        <f t="shared" si="9"/>
        <v/>
      </c>
      <c r="U1889" s="52" t="str">
        <f t="array" ref="U1889">IF(B1889="","",IFERROR(XLOOKUP(B1889,DATA!$B$4:$B$2103,DATA!$M$4:$M$2103,"",0,1),""))</f>
        <v/>
      </c>
      <c r="V1889" s="52" t="str">
        <f t="array" ref="V1889">IF(B1889="","",IFERROR(XLOOKUP(B1889,DATA!$B$4:$B$2103,DATA!$X$4:$X$2103,"",0,1),""))</f>
        <v/>
      </c>
      <c r="W1889" s="52" t="str">
        <f t="array" ref="W1889">IF(B1889="","",IFERROR(XLOOKUP(B1889,DATA!$B$4:$B$2103,DATA!$H$4:$H$2103,"",0,1),""))</f>
        <v/>
      </c>
      <c r="X1889" s="52" t="str">
        <f t="shared" si="10"/>
        <v/>
      </c>
      <c r="Y1889" s="87" t="str">
        <f t="shared" si="11"/>
        <v/>
      </c>
      <c r="Z1889" s="52" t="str">
        <f t="shared" si="12"/>
        <v/>
      </c>
    </row>
    <row r="1890" ht="15.75" customHeight="1">
      <c r="B1890" s="47" t="str">
        <f>IF(DATA!B1890="","",DATA!B1890)</f>
        <v/>
      </c>
      <c r="C1890" s="47" t="str">
        <f t="array" ref="C1890">IF(B1890="","",IFERROR(XLOOKUP(B1890,DATA!$B$4:$B$2103,DATA!$D$4:$D$2103,"",0,1),""))</f>
        <v/>
      </c>
      <c r="D1890" s="47" t="str">
        <f t="array" ref="D1890">IF(B1890="","",IFERROR(XLOOKUP(B1890,DATA!$B$4:$B$2103,DATA!$C$4:$C$2103,"",0,1),""))</f>
        <v/>
      </c>
      <c r="E1890" s="47" t="str">
        <f t="array" ref="E1890">IF(B1890="","",IFERROR(XLOOKUP(B1890,DATA!$B$4:$B$2103,DATA!$W$4:$W$2103,"",0,1),""))</f>
        <v/>
      </c>
      <c r="F1890" s="47" t="str">
        <f t="array" ref="F1890">IF(B1890="","",IFERROR(XLOOKUP(E1890,PROVEEDORES!$A$2:$A$200,PROVEEDORES!$B$2:$B$200,"NO ENCONTRADO",0,1),""))</f>
        <v/>
      </c>
      <c r="G1890" s="47" t="str">
        <f t="array" ref="G1890">IF(B1890="","",IFERROR(XLOOKUP(B1890,DATA!$B$4:$B$2103,DATA!$L$4:$L$2103,"",0,1),""))</f>
        <v/>
      </c>
      <c r="H1890" s="47" t="str">
        <f t="array" ref="H1890">IF(B1890="","",IFERROR(XLOOKUP(B1890,DATA!$B$4:$B$2103,DATA!$E$4:$E$2103,0,0,1),0))</f>
        <v/>
      </c>
      <c r="I1890" s="48" t="str">
        <f t="array" ref="I1890">IF(B1890="","",IFERROR(XLOOKUP(B1890,DATA!$B$4:$B$2103,DATA!$F$4:$F$2103,0,0,1),0))</f>
        <v/>
      </c>
      <c r="J1890" s="48" t="str">
        <f t="shared" si="1"/>
        <v/>
      </c>
      <c r="K1890" s="47" t="str">
        <f t="array" ref="K1890">IF(B1890="","",IFERROR(XLOOKUP(B1890,DATA!$B$4:$B$2103,DATA!$N$4:$N$2103,0,0,1),0))</f>
        <v/>
      </c>
      <c r="L1890" s="85" t="str">
        <f t="shared" si="2"/>
        <v/>
      </c>
      <c r="M1890" s="47" t="str">
        <f t="array" ref="M1890">IF(B1890="","",IFERROR(XLOOKUP(B1890,DATA!$B$4:$B$2103,DATA!$P$4:$P$2103,0,0,1),0))</f>
        <v/>
      </c>
      <c r="N1890" s="47" t="str">
        <f t="shared" si="3"/>
        <v/>
      </c>
      <c r="O1890" s="47" t="str">
        <f t="shared" si="4"/>
        <v/>
      </c>
      <c r="P1890" s="47" t="str">
        <f t="shared" si="5"/>
        <v/>
      </c>
      <c r="Q1890" s="47" t="str">
        <f t="shared" si="6"/>
        <v/>
      </c>
      <c r="R1890" s="47" t="str">
        <f t="shared" si="7"/>
        <v/>
      </c>
      <c r="S1890" s="47" t="str">
        <f t="shared" si="8"/>
        <v/>
      </c>
      <c r="T1890" s="48" t="str">
        <f t="shared" si="9"/>
        <v/>
      </c>
      <c r="U1890" s="47" t="str">
        <f t="array" ref="U1890">IF(B1890="","",IFERROR(XLOOKUP(B1890,DATA!$B$4:$B$2103,DATA!$M$4:$M$2103,"",0,1),""))</f>
        <v/>
      </c>
      <c r="V1890" s="47" t="str">
        <f t="array" ref="V1890">IF(B1890="","",IFERROR(XLOOKUP(B1890,DATA!$B$4:$B$2103,DATA!$X$4:$X$2103,"",0,1),""))</f>
        <v/>
      </c>
      <c r="W1890" s="47" t="str">
        <f t="array" ref="W1890">IF(B1890="","",IFERROR(XLOOKUP(B1890,DATA!$B$4:$B$2103,DATA!$H$4:$H$2103,"",0,1),""))</f>
        <v/>
      </c>
      <c r="X1890" s="47" t="str">
        <f t="shared" si="10"/>
        <v/>
      </c>
      <c r="Y1890" s="65" t="str">
        <f t="shared" si="11"/>
        <v/>
      </c>
      <c r="Z1890" s="47" t="str">
        <f t="shared" si="12"/>
        <v/>
      </c>
    </row>
    <row r="1891" ht="15.75" customHeight="1">
      <c r="B1891" s="52" t="str">
        <f>IF(DATA!B1891="","",DATA!B1891)</f>
        <v/>
      </c>
      <c r="C1891" s="52" t="str">
        <f t="array" ref="C1891">IF(B1891="","",IFERROR(XLOOKUP(B1891,DATA!$B$4:$B$2103,DATA!$D$4:$D$2103,"",0,1),""))</f>
        <v/>
      </c>
      <c r="D1891" s="52" t="str">
        <f t="array" ref="D1891">IF(B1891="","",IFERROR(XLOOKUP(B1891,DATA!$B$4:$B$2103,DATA!$C$4:$C$2103,"",0,1),""))</f>
        <v/>
      </c>
      <c r="E1891" s="52" t="str">
        <f t="array" ref="E1891">IF(B1891="","",IFERROR(XLOOKUP(B1891,DATA!$B$4:$B$2103,DATA!$W$4:$W$2103,"",0,1),""))</f>
        <v/>
      </c>
      <c r="F1891" s="52" t="str">
        <f t="array" ref="F1891">IF(B1891="","",IFERROR(XLOOKUP(E1891,PROVEEDORES!$A$2:$A$200,PROVEEDORES!$B$2:$B$200,"NO ENCONTRADO",0,1),""))</f>
        <v/>
      </c>
      <c r="G1891" s="52" t="str">
        <f t="array" ref="G1891">IF(B1891="","",IFERROR(XLOOKUP(B1891,DATA!$B$4:$B$2103,DATA!$L$4:$L$2103,"",0,1),""))</f>
        <v/>
      </c>
      <c r="H1891" s="52" t="str">
        <f t="array" ref="H1891">IF(B1891="","",IFERROR(XLOOKUP(B1891,DATA!$B$4:$B$2103,DATA!$E$4:$E$2103,0,0,1),0))</f>
        <v/>
      </c>
      <c r="I1891" s="53" t="str">
        <f t="array" ref="I1891">IF(B1891="","",IFERROR(XLOOKUP(B1891,DATA!$B$4:$B$2103,DATA!$F$4:$F$2103,0,0,1),0))</f>
        <v/>
      </c>
      <c r="J1891" s="53" t="str">
        <f t="shared" si="1"/>
        <v/>
      </c>
      <c r="K1891" s="52" t="str">
        <f t="array" ref="K1891">IF(B1891="","",IFERROR(XLOOKUP(B1891,DATA!$B$4:$B$2103,DATA!$N$4:$N$2103,0,0,1),0))</f>
        <v/>
      </c>
      <c r="L1891" s="86" t="str">
        <f t="shared" si="2"/>
        <v/>
      </c>
      <c r="M1891" s="52" t="str">
        <f t="array" ref="M1891">IF(B1891="","",IFERROR(XLOOKUP(B1891,DATA!$B$4:$B$2103,DATA!$P$4:$P$2103,0,0,1),0))</f>
        <v/>
      </c>
      <c r="N1891" s="52" t="str">
        <f t="shared" si="3"/>
        <v/>
      </c>
      <c r="O1891" s="52" t="str">
        <f t="shared" si="4"/>
        <v/>
      </c>
      <c r="P1891" s="52" t="str">
        <f t="shared" si="5"/>
        <v/>
      </c>
      <c r="Q1891" s="52" t="str">
        <f t="shared" si="6"/>
        <v/>
      </c>
      <c r="R1891" s="52" t="str">
        <f t="shared" si="7"/>
        <v/>
      </c>
      <c r="S1891" s="52" t="str">
        <f t="shared" si="8"/>
        <v/>
      </c>
      <c r="T1891" s="53" t="str">
        <f t="shared" si="9"/>
        <v/>
      </c>
      <c r="U1891" s="52" t="str">
        <f t="array" ref="U1891">IF(B1891="","",IFERROR(XLOOKUP(B1891,DATA!$B$4:$B$2103,DATA!$M$4:$M$2103,"",0,1),""))</f>
        <v/>
      </c>
      <c r="V1891" s="52" t="str">
        <f t="array" ref="V1891">IF(B1891="","",IFERROR(XLOOKUP(B1891,DATA!$B$4:$B$2103,DATA!$X$4:$X$2103,"",0,1),""))</f>
        <v/>
      </c>
      <c r="W1891" s="52" t="str">
        <f t="array" ref="W1891">IF(B1891="","",IFERROR(XLOOKUP(B1891,DATA!$B$4:$B$2103,DATA!$H$4:$H$2103,"",0,1),""))</f>
        <v/>
      </c>
      <c r="X1891" s="52" t="str">
        <f t="shared" si="10"/>
        <v/>
      </c>
      <c r="Y1891" s="87" t="str">
        <f t="shared" si="11"/>
        <v/>
      </c>
      <c r="Z1891" s="52" t="str">
        <f t="shared" si="12"/>
        <v/>
      </c>
    </row>
    <row r="1892" ht="15.75" customHeight="1">
      <c r="B1892" s="47" t="str">
        <f>IF(DATA!B1892="","",DATA!B1892)</f>
        <v/>
      </c>
      <c r="C1892" s="47" t="str">
        <f t="array" ref="C1892">IF(B1892="","",IFERROR(XLOOKUP(B1892,DATA!$B$4:$B$2103,DATA!$D$4:$D$2103,"",0,1),""))</f>
        <v/>
      </c>
      <c r="D1892" s="47" t="str">
        <f t="array" ref="D1892">IF(B1892="","",IFERROR(XLOOKUP(B1892,DATA!$B$4:$B$2103,DATA!$C$4:$C$2103,"",0,1),""))</f>
        <v/>
      </c>
      <c r="E1892" s="47" t="str">
        <f t="array" ref="E1892">IF(B1892="","",IFERROR(XLOOKUP(B1892,DATA!$B$4:$B$2103,DATA!$W$4:$W$2103,"",0,1),""))</f>
        <v/>
      </c>
      <c r="F1892" s="47" t="str">
        <f t="array" ref="F1892">IF(B1892="","",IFERROR(XLOOKUP(E1892,PROVEEDORES!$A$2:$A$200,PROVEEDORES!$B$2:$B$200,"NO ENCONTRADO",0,1),""))</f>
        <v/>
      </c>
      <c r="G1892" s="47" t="str">
        <f t="array" ref="G1892">IF(B1892="","",IFERROR(XLOOKUP(B1892,DATA!$B$4:$B$2103,DATA!$L$4:$L$2103,"",0,1),""))</f>
        <v/>
      </c>
      <c r="H1892" s="47" t="str">
        <f t="array" ref="H1892">IF(B1892="","",IFERROR(XLOOKUP(B1892,DATA!$B$4:$B$2103,DATA!$E$4:$E$2103,0,0,1),0))</f>
        <v/>
      </c>
      <c r="I1892" s="48" t="str">
        <f t="array" ref="I1892">IF(B1892="","",IFERROR(XLOOKUP(B1892,DATA!$B$4:$B$2103,DATA!$F$4:$F$2103,0,0,1),0))</f>
        <v/>
      </c>
      <c r="J1892" s="48" t="str">
        <f t="shared" si="1"/>
        <v/>
      </c>
      <c r="K1892" s="47" t="str">
        <f t="array" ref="K1892">IF(B1892="","",IFERROR(XLOOKUP(B1892,DATA!$B$4:$B$2103,DATA!$N$4:$N$2103,0,0,1),0))</f>
        <v/>
      </c>
      <c r="L1892" s="85" t="str">
        <f t="shared" si="2"/>
        <v/>
      </c>
      <c r="M1892" s="47" t="str">
        <f t="array" ref="M1892">IF(B1892="","",IFERROR(XLOOKUP(B1892,DATA!$B$4:$B$2103,DATA!$P$4:$P$2103,0,0,1),0))</f>
        <v/>
      </c>
      <c r="N1892" s="47" t="str">
        <f t="shared" si="3"/>
        <v/>
      </c>
      <c r="O1892" s="47" t="str">
        <f t="shared" si="4"/>
        <v/>
      </c>
      <c r="P1892" s="47" t="str">
        <f t="shared" si="5"/>
        <v/>
      </c>
      <c r="Q1892" s="47" t="str">
        <f t="shared" si="6"/>
        <v/>
      </c>
      <c r="R1892" s="47" t="str">
        <f t="shared" si="7"/>
        <v/>
      </c>
      <c r="S1892" s="47" t="str">
        <f t="shared" si="8"/>
        <v/>
      </c>
      <c r="T1892" s="48" t="str">
        <f t="shared" si="9"/>
        <v/>
      </c>
      <c r="U1892" s="47" t="str">
        <f t="array" ref="U1892">IF(B1892="","",IFERROR(XLOOKUP(B1892,DATA!$B$4:$B$2103,DATA!$M$4:$M$2103,"",0,1),""))</f>
        <v/>
      </c>
      <c r="V1892" s="47" t="str">
        <f t="array" ref="V1892">IF(B1892="","",IFERROR(XLOOKUP(B1892,DATA!$B$4:$B$2103,DATA!$X$4:$X$2103,"",0,1),""))</f>
        <v/>
      </c>
      <c r="W1892" s="47" t="str">
        <f t="array" ref="W1892">IF(B1892="","",IFERROR(XLOOKUP(B1892,DATA!$B$4:$B$2103,DATA!$H$4:$H$2103,"",0,1),""))</f>
        <v/>
      </c>
      <c r="X1892" s="47" t="str">
        <f t="shared" si="10"/>
        <v/>
      </c>
      <c r="Y1892" s="65" t="str">
        <f t="shared" si="11"/>
        <v/>
      </c>
      <c r="Z1892" s="47" t="str">
        <f t="shared" si="12"/>
        <v/>
      </c>
    </row>
    <row r="1893" ht="15.75" customHeight="1">
      <c r="B1893" s="52" t="str">
        <f>IF(DATA!B1893="","",DATA!B1893)</f>
        <v/>
      </c>
      <c r="C1893" s="52" t="str">
        <f t="array" ref="C1893">IF(B1893="","",IFERROR(XLOOKUP(B1893,DATA!$B$4:$B$2103,DATA!$D$4:$D$2103,"",0,1),""))</f>
        <v/>
      </c>
      <c r="D1893" s="52" t="str">
        <f t="array" ref="D1893">IF(B1893="","",IFERROR(XLOOKUP(B1893,DATA!$B$4:$B$2103,DATA!$C$4:$C$2103,"",0,1),""))</f>
        <v/>
      </c>
      <c r="E1893" s="52" t="str">
        <f t="array" ref="E1893">IF(B1893="","",IFERROR(XLOOKUP(B1893,DATA!$B$4:$B$2103,DATA!$W$4:$W$2103,"",0,1),""))</f>
        <v/>
      </c>
      <c r="F1893" s="52" t="str">
        <f t="array" ref="F1893">IF(B1893="","",IFERROR(XLOOKUP(E1893,PROVEEDORES!$A$2:$A$200,PROVEEDORES!$B$2:$B$200,"NO ENCONTRADO",0,1),""))</f>
        <v/>
      </c>
      <c r="G1893" s="52" t="str">
        <f t="array" ref="G1893">IF(B1893="","",IFERROR(XLOOKUP(B1893,DATA!$B$4:$B$2103,DATA!$L$4:$L$2103,"",0,1),""))</f>
        <v/>
      </c>
      <c r="H1893" s="52" t="str">
        <f t="array" ref="H1893">IF(B1893="","",IFERROR(XLOOKUP(B1893,DATA!$B$4:$B$2103,DATA!$E$4:$E$2103,0,0,1),0))</f>
        <v/>
      </c>
      <c r="I1893" s="53" t="str">
        <f t="array" ref="I1893">IF(B1893="","",IFERROR(XLOOKUP(B1893,DATA!$B$4:$B$2103,DATA!$F$4:$F$2103,0,0,1),0))</f>
        <v/>
      </c>
      <c r="J1893" s="53" t="str">
        <f t="shared" si="1"/>
        <v/>
      </c>
      <c r="K1893" s="52" t="str">
        <f t="array" ref="K1893">IF(B1893="","",IFERROR(XLOOKUP(B1893,DATA!$B$4:$B$2103,DATA!$N$4:$N$2103,0,0,1),0))</f>
        <v/>
      </c>
      <c r="L1893" s="86" t="str">
        <f t="shared" si="2"/>
        <v/>
      </c>
      <c r="M1893" s="52" t="str">
        <f t="array" ref="M1893">IF(B1893="","",IFERROR(XLOOKUP(B1893,DATA!$B$4:$B$2103,DATA!$P$4:$P$2103,0,0,1),0))</f>
        <v/>
      </c>
      <c r="N1893" s="52" t="str">
        <f t="shared" si="3"/>
        <v/>
      </c>
      <c r="O1893" s="52" t="str">
        <f t="shared" si="4"/>
        <v/>
      </c>
      <c r="P1893" s="52" t="str">
        <f t="shared" si="5"/>
        <v/>
      </c>
      <c r="Q1893" s="52" t="str">
        <f t="shared" si="6"/>
        <v/>
      </c>
      <c r="R1893" s="52" t="str">
        <f t="shared" si="7"/>
        <v/>
      </c>
      <c r="S1893" s="52" t="str">
        <f t="shared" si="8"/>
        <v/>
      </c>
      <c r="T1893" s="53" t="str">
        <f t="shared" si="9"/>
        <v/>
      </c>
      <c r="U1893" s="52" t="str">
        <f t="array" ref="U1893">IF(B1893="","",IFERROR(XLOOKUP(B1893,DATA!$B$4:$B$2103,DATA!$M$4:$M$2103,"",0,1),""))</f>
        <v/>
      </c>
      <c r="V1893" s="52" t="str">
        <f t="array" ref="V1893">IF(B1893="","",IFERROR(XLOOKUP(B1893,DATA!$B$4:$B$2103,DATA!$X$4:$X$2103,"",0,1),""))</f>
        <v/>
      </c>
      <c r="W1893" s="52" t="str">
        <f t="array" ref="W1893">IF(B1893="","",IFERROR(XLOOKUP(B1893,DATA!$B$4:$B$2103,DATA!$H$4:$H$2103,"",0,1),""))</f>
        <v/>
      </c>
      <c r="X1893" s="52" t="str">
        <f t="shared" si="10"/>
        <v/>
      </c>
      <c r="Y1893" s="87" t="str">
        <f t="shared" si="11"/>
        <v/>
      </c>
      <c r="Z1893" s="52" t="str">
        <f t="shared" si="12"/>
        <v/>
      </c>
    </row>
    <row r="1894" ht="15.75" customHeight="1">
      <c r="B1894" s="47" t="str">
        <f>IF(DATA!B1894="","",DATA!B1894)</f>
        <v/>
      </c>
      <c r="C1894" s="47" t="str">
        <f t="array" ref="C1894">IF(B1894="","",IFERROR(XLOOKUP(B1894,DATA!$B$4:$B$2103,DATA!$D$4:$D$2103,"",0,1),""))</f>
        <v/>
      </c>
      <c r="D1894" s="47" t="str">
        <f t="array" ref="D1894">IF(B1894="","",IFERROR(XLOOKUP(B1894,DATA!$B$4:$B$2103,DATA!$C$4:$C$2103,"",0,1),""))</f>
        <v/>
      </c>
      <c r="E1894" s="47" t="str">
        <f t="array" ref="E1894">IF(B1894="","",IFERROR(XLOOKUP(B1894,DATA!$B$4:$B$2103,DATA!$W$4:$W$2103,"",0,1),""))</f>
        <v/>
      </c>
      <c r="F1894" s="47" t="str">
        <f t="array" ref="F1894">IF(B1894="","",IFERROR(XLOOKUP(E1894,PROVEEDORES!$A$2:$A$200,PROVEEDORES!$B$2:$B$200,"NO ENCONTRADO",0,1),""))</f>
        <v/>
      </c>
      <c r="G1894" s="47" t="str">
        <f t="array" ref="G1894">IF(B1894="","",IFERROR(XLOOKUP(B1894,DATA!$B$4:$B$2103,DATA!$L$4:$L$2103,"",0,1),""))</f>
        <v/>
      </c>
      <c r="H1894" s="47" t="str">
        <f t="array" ref="H1894">IF(B1894="","",IFERROR(XLOOKUP(B1894,DATA!$B$4:$B$2103,DATA!$E$4:$E$2103,0,0,1),0))</f>
        <v/>
      </c>
      <c r="I1894" s="48" t="str">
        <f t="array" ref="I1894">IF(B1894="","",IFERROR(XLOOKUP(B1894,DATA!$B$4:$B$2103,DATA!$F$4:$F$2103,0,0,1),0))</f>
        <v/>
      </c>
      <c r="J1894" s="48" t="str">
        <f t="shared" si="1"/>
        <v/>
      </c>
      <c r="K1894" s="47" t="str">
        <f t="array" ref="K1894">IF(B1894="","",IFERROR(XLOOKUP(B1894,DATA!$B$4:$B$2103,DATA!$N$4:$N$2103,0,0,1),0))</f>
        <v/>
      </c>
      <c r="L1894" s="85" t="str">
        <f t="shared" si="2"/>
        <v/>
      </c>
      <c r="M1894" s="47" t="str">
        <f t="array" ref="M1894">IF(B1894="","",IFERROR(XLOOKUP(B1894,DATA!$B$4:$B$2103,DATA!$P$4:$P$2103,0,0,1),0))</f>
        <v/>
      </c>
      <c r="N1894" s="47" t="str">
        <f t="shared" si="3"/>
        <v/>
      </c>
      <c r="O1894" s="47" t="str">
        <f t="shared" si="4"/>
        <v/>
      </c>
      <c r="P1894" s="47" t="str">
        <f t="shared" si="5"/>
        <v/>
      </c>
      <c r="Q1894" s="47" t="str">
        <f t="shared" si="6"/>
        <v/>
      </c>
      <c r="R1894" s="47" t="str">
        <f t="shared" si="7"/>
        <v/>
      </c>
      <c r="S1894" s="47" t="str">
        <f t="shared" si="8"/>
        <v/>
      </c>
      <c r="T1894" s="48" t="str">
        <f t="shared" si="9"/>
        <v/>
      </c>
      <c r="U1894" s="47" t="str">
        <f t="array" ref="U1894">IF(B1894="","",IFERROR(XLOOKUP(B1894,DATA!$B$4:$B$2103,DATA!$M$4:$M$2103,"",0,1),""))</f>
        <v/>
      </c>
      <c r="V1894" s="47" t="str">
        <f t="array" ref="V1894">IF(B1894="","",IFERROR(XLOOKUP(B1894,DATA!$B$4:$B$2103,DATA!$X$4:$X$2103,"",0,1),""))</f>
        <v/>
      </c>
      <c r="W1894" s="47" t="str">
        <f t="array" ref="W1894">IF(B1894="","",IFERROR(XLOOKUP(B1894,DATA!$B$4:$B$2103,DATA!$H$4:$H$2103,"",0,1),""))</f>
        <v/>
      </c>
      <c r="X1894" s="47" t="str">
        <f t="shared" si="10"/>
        <v/>
      </c>
      <c r="Y1894" s="65" t="str">
        <f t="shared" si="11"/>
        <v/>
      </c>
      <c r="Z1894" s="47" t="str">
        <f t="shared" si="12"/>
        <v/>
      </c>
    </row>
    <row r="1895" ht="15.75" customHeight="1">
      <c r="B1895" s="52" t="str">
        <f>IF(DATA!B1895="","",DATA!B1895)</f>
        <v/>
      </c>
      <c r="C1895" s="52" t="str">
        <f t="array" ref="C1895">IF(B1895="","",IFERROR(XLOOKUP(B1895,DATA!$B$4:$B$2103,DATA!$D$4:$D$2103,"",0,1),""))</f>
        <v/>
      </c>
      <c r="D1895" s="52" t="str">
        <f t="array" ref="D1895">IF(B1895="","",IFERROR(XLOOKUP(B1895,DATA!$B$4:$B$2103,DATA!$C$4:$C$2103,"",0,1),""))</f>
        <v/>
      </c>
      <c r="E1895" s="52" t="str">
        <f t="array" ref="E1895">IF(B1895="","",IFERROR(XLOOKUP(B1895,DATA!$B$4:$B$2103,DATA!$W$4:$W$2103,"",0,1),""))</f>
        <v/>
      </c>
      <c r="F1895" s="52" t="str">
        <f t="array" ref="F1895">IF(B1895="","",IFERROR(XLOOKUP(E1895,PROVEEDORES!$A$2:$A$200,PROVEEDORES!$B$2:$B$200,"NO ENCONTRADO",0,1),""))</f>
        <v/>
      </c>
      <c r="G1895" s="52" t="str">
        <f t="array" ref="G1895">IF(B1895="","",IFERROR(XLOOKUP(B1895,DATA!$B$4:$B$2103,DATA!$L$4:$L$2103,"",0,1),""))</f>
        <v/>
      </c>
      <c r="H1895" s="52" t="str">
        <f t="array" ref="H1895">IF(B1895="","",IFERROR(XLOOKUP(B1895,DATA!$B$4:$B$2103,DATA!$E$4:$E$2103,0,0,1),0))</f>
        <v/>
      </c>
      <c r="I1895" s="53" t="str">
        <f t="array" ref="I1895">IF(B1895="","",IFERROR(XLOOKUP(B1895,DATA!$B$4:$B$2103,DATA!$F$4:$F$2103,0,0,1),0))</f>
        <v/>
      </c>
      <c r="J1895" s="53" t="str">
        <f t="shared" si="1"/>
        <v/>
      </c>
      <c r="K1895" s="52" t="str">
        <f t="array" ref="K1895">IF(B1895="","",IFERROR(XLOOKUP(B1895,DATA!$B$4:$B$2103,DATA!$N$4:$N$2103,0,0,1),0))</f>
        <v/>
      </c>
      <c r="L1895" s="86" t="str">
        <f t="shared" si="2"/>
        <v/>
      </c>
      <c r="M1895" s="52" t="str">
        <f t="array" ref="M1895">IF(B1895="","",IFERROR(XLOOKUP(B1895,DATA!$B$4:$B$2103,DATA!$P$4:$P$2103,0,0,1),0))</f>
        <v/>
      </c>
      <c r="N1895" s="52" t="str">
        <f t="shared" si="3"/>
        <v/>
      </c>
      <c r="O1895" s="52" t="str">
        <f t="shared" si="4"/>
        <v/>
      </c>
      <c r="P1895" s="52" t="str">
        <f t="shared" si="5"/>
        <v/>
      </c>
      <c r="Q1895" s="52" t="str">
        <f t="shared" si="6"/>
        <v/>
      </c>
      <c r="R1895" s="52" t="str">
        <f t="shared" si="7"/>
        <v/>
      </c>
      <c r="S1895" s="52" t="str">
        <f t="shared" si="8"/>
        <v/>
      </c>
      <c r="T1895" s="53" t="str">
        <f t="shared" si="9"/>
        <v/>
      </c>
      <c r="U1895" s="52" t="str">
        <f t="array" ref="U1895">IF(B1895="","",IFERROR(XLOOKUP(B1895,DATA!$B$4:$B$2103,DATA!$M$4:$M$2103,"",0,1),""))</f>
        <v/>
      </c>
      <c r="V1895" s="52" t="str">
        <f t="array" ref="V1895">IF(B1895="","",IFERROR(XLOOKUP(B1895,DATA!$B$4:$B$2103,DATA!$X$4:$X$2103,"",0,1),""))</f>
        <v/>
      </c>
      <c r="W1895" s="52" t="str">
        <f t="array" ref="W1895">IF(B1895="","",IFERROR(XLOOKUP(B1895,DATA!$B$4:$B$2103,DATA!$H$4:$H$2103,"",0,1),""))</f>
        <v/>
      </c>
      <c r="X1895" s="52" t="str">
        <f t="shared" si="10"/>
        <v/>
      </c>
      <c r="Y1895" s="87" t="str">
        <f t="shared" si="11"/>
        <v/>
      </c>
      <c r="Z1895" s="52" t="str">
        <f t="shared" si="12"/>
        <v/>
      </c>
    </row>
    <row r="1896" ht="15.75" customHeight="1">
      <c r="B1896" s="47" t="str">
        <f>IF(DATA!B1896="","",DATA!B1896)</f>
        <v/>
      </c>
      <c r="C1896" s="47" t="str">
        <f t="array" ref="C1896">IF(B1896="","",IFERROR(XLOOKUP(B1896,DATA!$B$4:$B$2103,DATA!$D$4:$D$2103,"",0,1),""))</f>
        <v/>
      </c>
      <c r="D1896" s="47" t="str">
        <f t="array" ref="D1896">IF(B1896="","",IFERROR(XLOOKUP(B1896,DATA!$B$4:$B$2103,DATA!$C$4:$C$2103,"",0,1),""))</f>
        <v/>
      </c>
      <c r="E1896" s="47" t="str">
        <f t="array" ref="E1896">IF(B1896="","",IFERROR(XLOOKUP(B1896,DATA!$B$4:$B$2103,DATA!$W$4:$W$2103,"",0,1),""))</f>
        <v/>
      </c>
      <c r="F1896" s="47" t="str">
        <f t="array" ref="F1896">IF(B1896="","",IFERROR(XLOOKUP(E1896,PROVEEDORES!$A$2:$A$200,PROVEEDORES!$B$2:$B$200,"NO ENCONTRADO",0,1),""))</f>
        <v/>
      </c>
      <c r="G1896" s="47" t="str">
        <f t="array" ref="G1896">IF(B1896="","",IFERROR(XLOOKUP(B1896,DATA!$B$4:$B$2103,DATA!$L$4:$L$2103,"",0,1),""))</f>
        <v/>
      </c>
      <c r="H1896" s="47" t="str">
        <f t="array" ref="H1896">IF(B1896="","",IFERROR(XLOOKUP(B1896,DATA!$B$4:$B$2103,DATA!$E$4:$E$2103,0,0,1),0))</f>
        <v/>
      </c>
      <c r="I1896" s="48" t="str">
        <f t="array" ref="I1896">IF(B1896="","",IFERROR(XLOOKUP(B1896,DATA!$B$4:$B$2103,DATA!$F$4:$F$2103,0,0,1),0))</f>
        <v/>
      </c>
      <c r="J1896" s="48" t="str">
        <f t="shared" si="1"/>
        <v/>
      </c>
      <c r="K1896" s="47" t="str">
        <f t="array" ref="K1896">IF(B1896="","",IFERROR(XLOOKUP(B1896,DATA!$B$4:$B$2103,DATA!$N$4:$N$2103,0,0,1),0))</f>
        <v/>
      </c>
      <c r="L1896" s="85" t="str">
        <f t="shared" si="2"/>
        <v/>
      </c>
      <c r="M1896" s="47" t="str">
        <f t="array" ref="M1896">IF(B1896="","",IFERROR(XLOOKUP(B1896,DATA!$B$4:$B$2103,DATA!$P$4:$P$2103,0,0,1),0))</f>
        <v/>
      </c>
      <c r="N1896" s="47" t="str">
        <f t="shared" si="3"/>
        <v/>
      </c>
      <c r="O1896" s="47" t="str">
        <f t="shared" si="4"/>
        <v/>
      </c>
      <c r="P1896" s="47" t="str">
        <f t="shared" si="5"/>
        <v/>
      </c>
      <c r="Q1896" s="47" t="str">
        <f t="shared" si="6"/>
        <v/>
      </c>
      <c r="R1896" s="47" t="str">
        <f t="shared" si="7"/>
        <v/>
      </c>
      <c r="S1896" s="47" t="str">
        <f t="shared" si="8"/>
        <v/>
      </c>
      <c r="T1896" s="48" t="str">
        <f t="shared" si="9"/>
        <v/>
      </c>
      <c r="U1896" s="47" t="str">
        <f t="array" ref="U1896">IF(B1896="","",IFERROR(XLOOKUP(B1896,DATA!$B$4:$B$2103,DATA!$M$4:$M$2103,"",0,1),""))</f>
        <v/>
      </c>
      <c r="V1896" s="47" t="str">
        <f t="array" ref="V1896">IF(B1896="","",IFERROR(XLOOKUP(B1896,DATA!$B$4:$B$2103,DATA!$X$4:$X$2103,"",0,1),""))</f>
        <v/>
      </c>
      <c r="W1896" s="47" t="str">
        <f t="array" ref="W1896">IF(B1896="","",IFERROR(XLOOKUP(B1896,DATA!$B$4:$B$2103,DATA!$H$4:$H$2103,"",0,1),""))</f>
        <v/>
      </c>
      <c r="X1896" s="47" t="str">
        <f t="shared" si="10"/>
        <v/>
      </c>
      <c r="Y1896" s="65" t="str">
        <f t="shared" si="11"/>
        <v/>
      </c>
      <c r="Z1896" s="47" t="str">
        <f t="shared" si="12"/>
        <v/>
      </c>
    </row>
    <row r="1897" ht="15.75" customHeight="1">
      <c r="B1897" s="52" t="str">
        <f>IF(DATA!B1897="","",DATA!B1897)</f>
        <v/>
      </c>
      <c r="C1897" s="52" t="str">
        <f t="array" ref="C1897">IF(B1897="","",IFERROR(XLOOKUP(B1897,DATA!$B$4:$B$2103,DATA!$D$4:$D$2103,"",0,1),""))</f>
        <v/>
      </c>
      <c r="D1897" s="52" t="str">
        <f t="array" ref="D1897">IF(B1897="","",IFERROR(XLOOKUP(B1897,DATA!$B$4:$B$2103,DATA!$C$4:$C$2103,"",0,1),""))</f>
        <v/>
      </c>
      <c r="E1897" s="52" t="str">
        <f t="array" ref="E1897">IF(B1897="","",IFERROR(XLOOKUP(B1897,DATA!$B$4:$B$2103,DATA!$W$4:$W$2103,"",0,1),""))</f>
        <v/>
      </c>
      <c r="F1897" s="52" t="str">
        <f t="array" ref="F1897">IF(B1897="","",IFERROR(XLOOKUP(E1897,PROVEEDORES!$A$2:$A$200,PROVEEDORES!$B$2:$B$200,"NO ENCONTRADO",0,1),""))</f>
        <v/>
      </c>
      <c r="G1897" s="52" t="str">
        <f t="array" ref="G1897">IF(B1897="","",IFERROR(XLOOKUP(B1897,DATA!$B$4:$B$2103,DATA!$L$4:$L$2103,"",0,1),""))</f>
        <v/>
      </c>
      <c r="H1897" s="52" t="str">
        <f t="array" ref="H1897">IF(B1897="","",IFERROR(XLOOKUP(B1897,DATA!$B$4:$B$2103,DATA!$E$4:$E$2103,0,0,1),0))</f>
        <v/>
      </c>
      <c r="I1897" s="53" t="str">
        <f t="array" ref="I1897">IF(B1897="","",IFERROR(XLOOKUP(B1897,DATA!$B$4:$B$2103,DATA!$F$4:$F$2103,0,0,1),0))</f>
        <v/>
      </c>
      <c r="J1897" s="53" t="str">
        <f t="shared" si="1"/>
        <v/>
      </c>
      <c r="K1897" s="52" t="str">
        <f t="array" ref="K1897">IF(B1897="","",IFERROR(XLOOKUP(B1897,DATA!$B$4:$B$2103,DATA!$N$4:$N$2103,0,0,1),0))</f>
        <v/>
      </c>
      <c r="L1897" s="86" t="str">
        <f t="shared" si="2"/>
        <v/>
      </c>
      <c r="M1897" s="52" t="str">
        <f t="array" ref="M1897">IF(B1897="","",IFERROR(XLOOKUP(B1897,DATA!$B$4:$B$2103,DATA!$P$4:$P$2103,0,0,1),0))</f>
        <v/>
      </c>
      <c r="N1897" s="52" t="str">
        <f t="shared" si="3"/>
        <v/>
      </c>
      <c r="O1897" s="52" t="str">
        <f t="shared" si="4"/>
        <v/>
      </c>
      <c r="P1897" s="52" t="str">
        <f t="shared" si="5"/>
        <v/>
      </c>
      <c r="Q1897" s="52" t="str">
        <f t="shared" si="6"/>
        <v/>
      </c>
      <c r="R1897" s="52" t="str">
        <f t="shared" si="7"/>
        <v/>
      </c>
      <c r="S1897" s="52" t="str">
        <f t="shared" si="8"/>
        <v/>
      </c>
      <c r="T1897" s="53" t="str">
        <f t="shared" si="9"/>
        <v/>
      </c>
      <c r="U1897" s="52" t="str">
        <f t="array" ref="U1897">IF(B1897="","",IFERROR(XLOOKUP(B1897,DATA!$B$4:$B$2103,DATA!$M$4:$M$2103,"",0,1),""))</f>
        <v/>
      </c>
      <c r="V1897" s="52" t="str">
        <f t="array" ref="V1897">IF(B1897="","",IFERROR(XLOOKUP(B1897,DATA!$B$4:$B$2103,DATA!$X$4:$X$2103,"",0,1),""))</f>
        <v/>
      </c>
      <c r="W1897" s="52" t="str">
        <f t="array" ref="W1897">IF(B1897="","",IFERROR(XLOOKUP(B1897,DATA!$B$4:$B$2103,DATA!$H$4:$H$2103,"",0,1),""))</f>
        <v/>
      </c>
      <c r="X1897" s="52" t="str">
        <f t="shared" si="10"/>
        <v/>
      </c>
      <c r="Y1897" s="87" t="str">
        <f t="shared" si="11"/>
        <v/>
      </c>
      <c r="Z1897" s="52" t="str">
        <f t="shared" si="12"/>
        <v/>
      </c>
    </row>
    <row r="1898" ht="15.75" customHeight="1">
      <c r="B1898" s="47" t="str">
        <f>IF(DATA!B1898="","",DATA!B1898)</f>
        <v/>
      </c>
      <c r="C1898" s="47" t="str">
        <f t="array" ref="C1898">IF(B1898="","",IFERROR(XLOOKUP(B1898,DATA!$B$4:$B$2103,DATA!$D$4:$D$2103,"",0,1),""))</f>
        <v/>
      </c>
      <c r="D1898" s="47" t="str">
        <f t="array" ref="D1898">IF(B1898="","",IFERROR(XLOOKUP(B1898,DATA!$B$4:$B$2103,DATA!$C$4:$C$2103,"",0,1),""))</f>
        <v/>
      </c>
      <c r="E1898" s="47" t="str">
        <f t="array" ref="E1898">IF(B1898="","",IFERROR(XLOOKUP(B1898,DATA!$B$4:$B$2103,DATA!$W$4:$W$2103,"",0,1),""))</f>
        <v/>
      </c>
      <c r="F1898" s="47" t="str">
        <f t="array" ref="F1898">IF(B1898="","",IFERROR(XLOOKUP(E1898,PROVEEDORES!$A$2:$A$200,PROVEEDORES!$B$2:$B$200,"NO ENCONTRADO",0,1),""))</f>
        <v/>
      </c>
      <c r="G1898" s="47" t="str">
        <f t="array" ref="G1898">IF(B1898="","",IFERROR(XLOOKUP(B1898,DATA!$B$4:$B$2103,DATA!$L$4:$L$2103,"",0,1),""))</f>
        <v/>
      </c>
      <c r="H1898" s="47" t="str">
        <f t="array" ref="H1898">IF(B1898="","",IFERROR(XLOOKUP(B1898,DATA!$B$4:$B$2103,DATA!$E$4:$E$2103,0,0,1),0))</f>
        <v/>
      </c>
      <c r="I1898" s="48" t="str">
        <f t="array" ref="I1898">IF(B1898="","",IFERROR(XLOOKUP(B1898,DATA!$B$4:$B$2103,DATA!$F$4:$F$2103,0,0,1),0))</f>
        <v/>
      </c>
      <c r="J1898" s="48" t="str">
        <f t="shared" si="1"/>
        <v/>
      </c>
      <c r="K1898" s="47" t="str">
        <f t="array" ref="K1898">IF(B1898="","",IFERROR(XLOOKUP(B1898,DATA!$B$4:$B$2103,DATA!$N$4:$N$2103,0,0,1),0))</f>
        <v/>
      </c>
      <c r="L1898" s="85" t="str">
        <f t="shared" si="2"/>
        <v/>
      </c>
      <c r="M1898" s="47" t="str">
        <f t="array" ref="M1898">IF(B1898="","",IFERROR(XLOOKUP(B1898,DATA!$B$4:$B$2103,DATA!$P$4:$P$2103,0,0,1),0))</f>
        <v/>
      </c>
      <c r="N1898" s="47" t="str">
        <f t="shared" si="3"/>
        <v/>
      </c>
      <c r="O1898" s="47" t="str">
        <f t="shared" si="4"/>
        <v/>
      </c>
      <c r="P1898" s="47" t="str">
        <f t="shared" si="5"/>
        <v/>
      </c>
      <c r="Q1898" s="47" t="str">
        <f t="shared" si="6"/>
        <v/>
      </c>
      <c r="R1898" s="47" t="str">
        <f t="shared" si="7"/>
        <v/>
      </c>
      <c r="S1898" s="47" t="str">
        <f t="shared" si="8"/>
        <v/>
      </c>
      <c r="T1898" s="48" t="str">
        <f t="shared" si="9"/>
        <v/>
      </c>
      <c r="U1898" s="47" t="str">
        <f t="array" ref="U1898">IF(B1898="","",IFERROR(XLOOKUP(B1898,DATA!$B$4:$B$2103,DATA!$M$4:$M$2103,"",0,1),""))</f>
        <v/>
      </c>
      <c r="V1898" s="47" t="str">
        <f t="array" ref="V1898">IF(B1898="","",IFERROR(XLOOKUP(B1898,DATA!$B$4:$B$2103,DATA!$X$4:$X$2103,"",0,1),""))</f>
        <v/>
      </c>
      <c r="W1898" s="47" t="str">
        <f t="array" ref="W1898">IF(B1898="","",IFERROR(XLOOKUP(B1898,DATA!$B$4:$B$2103,DATA!$H$4:$H$2103,"",0,1),""))</f>
        <v/>
      </c>
      <c r="X1898" s="47" t="str">
        <f t="shared" si="10"/>
        <v/>
      </c>
      <c r="Y1898" s="65" t="str">
        <f t="shared" si="11"/>
        <v/>
      </c>
      <c r="Z1898" s="47" t="str">
        <f t="shared" si="12"/>
        <v/>
      </c>
    </row>
    <row r="1899" ht="15.75" customHeight="1">
      <c r="B1899" s="52" t="str">
        <f>IF(DATA!B1899="","",DATA!B1899)</f>
        <v/>
      </c>
      <c r="C1899" s="52" t="str">
        <f t="array" ref="C1899">IF(B1899="","",IFERROR(XLOOKUP(B1899,DATA!$B$4:$B$2103,DATA!$D$4:$D$2103,"",0,1),""))</f>
        <v/>
      </c>
      <c r="D1899" s="52" t="str">
        <f t="array" ref="D1899">IF(B1899="","",IFERROR(XLOOKUP(B1899,DATA!$B$4:$B$2103,DATA!$C$4:$C$2103,"",0,1),""))</f>
        <v/>
      </c>
      <c r="E1899" s="52" t="str">
        <f t="array" ref="E1899">IF(B1899="","",IFERROR(XLOOKUP(B1899,DATA!$B$4:$B$2103,DATA!$W$4:$W$2103,"",0,1),""))</f>
        <v/>
      </c>
      <c r="F1899" s="52" t="str">
        <f t="array" ref="F1899">IF(B1899="","",IFERROR(XLOOKUP(E1899,PROVEEDORES!$A$2:$A$200,PROVEEDORES!$B$2:$B$200,"NO ENCONTRADO",0,1),""))</f>
        <v/>
      </c>
      <c r="G1899" s="52" t="str">
        <f t="array" ref="G1899">IF(B1899="","",IFERROR(XLOOKUP(B1899,DATA!$B$4:$B$2103,DATA!$L$4:$L$2103,"",0,1),""))</f>
        <v/>
      </c>
      <c r="H1899" s="52" t="str">
        <f t="array" ref="H1899">IF(B1899="","",IFERROR(XLOOKUP(B1899,DATA!$B$4:$B$2103,DATA!$E$4:$E$2103,0,0,1),0))</f>
        <v/>
      </c>
      <c r="I1899" s="53" t="str">
        <f t="array" ref="I1899">IF(B1899="","",IFERROR(XLOOKUP(B1899,DATA!$B$4:$B$2103,DATA!$F$4:$F$2103,0,0,1),0))</f>
        <v/>
      </c>
      <c r="J1899" s="53" t="str">
        <f t="shared" si="1"/>
        <v/>
      </c>
      <c r="K1899" s="52" t="str">
        <f t="array" ref="K1899">IF(B1899="","",IFERROR(XLOOKUP(B1899,DATA!$B$4:$B$2103,DATA!$N$4:$N$2103,0,0,1),0))</f>
        <v/>
      </c>
      <c r="L1899" s="86" t="str">
        <f t="shared" si="2"/>
        <v/>
      </c>
      <c r="M1899" s="52" t="str">
        <f t="array" ref="M1899">IF(B1899="","",IFERROR(XLOOKUP(B1899,DATA!$B$4:$B$2103,DATA!$P$4:$P$2103,0,0,1),0))</f>
        <v/>
      </c>
      <c r="N1899" s="52" t="str">
        <f t="shared" si="3"/>
        <v/>
      </c>
      <c r="O1899" s="52" t="str">
        <f t="shared" si="4"/>
        <v/>
      </c>
      <c r="P1899" s="52" t="str">
        <f t="shared" si="5"/>
        <v/>
      </c>
      <c r="Q1899" s="52" t="str">
        <f t="shared" si="6"/>
        <v/>
      </c>
      <c r="R1899" s="52" t="str">
        <f t="shared" si="7"/>
        <v/>
      </c>
      <c r="S1899" s="52" t="str">
        <f t="shared" si="8"/>
        <v/>
      </c>
      <c r="T1899" s="53" t="str">
        <f t="shared" si="9"/>
        <v/>
      </c>
      <c r="U1899" s="52" t="str">
        <f t="array" ref="U1899">IF(B1899="","",IFERROR(XLOOKUP(B1899,DATA!$B$4:$B$2103,DATA!$M$4:$M$2103,"",0,1),""))</f>
        <v/>
      </c>
      <c r="V1899" s="52" t="str">
        <f t="array" ref="V1899">IF(B1899="","",IFERROR(XLOOKUP(B1899,DATA!$B$4:$B$2103,DATA!$X$4:$X$2103,"",0,1),""))</f>
        <v/>
      </c>
      <c r="W1899" s="52" t="str">
        <f t="array" ref="W1899">IF(B1899="","",IFERROR(XLOOKUP(B1899,DATA!$B$4:$B$2103,DATA!$H$4:$H$2103,"",0,1),""))</f>
        <v/>
      </c>
      <c r="X1899" s="52" t="str">
        <f t="shared" si="10"/>
        <v/>
      </c>
      <c r="Y1899" s="87" t="str">
        <f t="shared" si="11"/>
        <v/>
      </c>
      <c r="Z1899" s="52" t="str">
        <f t="shared" si="12"/>
        <v/>
      </c>
    </row>
    <row r="1900" ht="15.75" customHeight="1">
      <c r="B1900" s="47" t="str">
        <f>IF(DATA!B1900="","",DATA!B1900)</f>
        <v/>
      </c>
      <c r="C1900" s="47" t="str">
        <f t="array" ref="C1900">IF(B1900="","",IFERROR(XLOOKUP(B1900,DATA!$B$4:$B$2103,DATA!$D$4:$D$2103,"",0,1),""))</f>
        <v/>
      </c>
      <c r="D1900" s="47" t="str">
        <f t="array" ref="D1900">IF(B1900="","",IFERROR(XLOOKUP(B1900,DATA!$B$4:$B$2103,DATA!$C$4:$C$2103,"",0,1),""))</f>
        <v/>
      </c>
      <c r="E1900" s="47" t="str">
        <f t="array" ref="E1900">IF(B1900="","",IFERROR(XLOOKUP(B1900,DATA!$B$4:$B$2103,DATA!$W$4:$W$2103,"",0,1),""))</f>
        <v/>
      </c>
      <c r="F1900" s="47" t="str">
        <f t="array" ref="F1900">IF(B1900="","",IFERROR(XLOOKUP(E1900,PROVEEDORES!$A$2:$A$200,PROVEEDORES!$B$2:$B$200,"NO ENCONTRADO",0,1),""))</f>
        <v/>
      </c>
      <c r="G1900" s="47" t="str">
        <f t="array" ref="G1900">IF(B1900="","",IFERROR(XLOOKUP(B1900,DATA!$B$4:$B$2103,DATA!$L$4:$L$2103,"",0,1),""))</f>
        <v/>
      </c>
      <c r="H1900" s="47" t="str">
        <f t="array" ref="H1900">IF(B1900="","",IFERROR(XLOOKUP(B1900,DATA!$B$4:$B$2103,DATA!$E$4:$E$2103,0,0,1),0))</f>
        <v/>
      </c>
      <c r="I1900" s="48" t="str">
        <f t="array" ref="I1900">IF(B1900="","",IFERROR(XLOOKUP(B1900,DATA!$B$4:$B$2103,DATA!$F$4:$F$2103,0,0,1),0))</f>
        <v/>
      </c>
      <c r="J1900" s="48" t="str">
        <f t="shared" si="1"/>
        <v/>
      </c>
      <c r="K1900" s="47" t="str">
        <f t="array" ref="K1900">IF(B1900="","",IFERROR(XLOOKUP(B1900,DATA!$B$4:$B$2103,DATA!$N$4:$N$2103,0,0,1),0))</f>
        <v/>
      </c>
      <c r="L1900" s="85" t="str">
        <f t="shared" si="2"/>
        <v/>
      </c>
      <c r="M1900" s="47" t="str">
        <f t="array" ref="M1900">IF(B1900="","",IFERROR(XLOOKUP(B1900,DATA!$B$4:$B$2103,DATA!$P$4:$P$2103,0,0,1),0))</f>
        <v/>
      </c>
      <c r="N1900" s="47" t="str">
        <f t="shared" si="3"/>
        <v/>
      </c>
      <c r="O1900" s="47" t="str">
        <f t="shared" si="4"/>
        <v/>
      </c>
      <c r="P1900" s="47" t="str">
        <f t="shared" si="5"/>
        <v/>
      </c>
      <c r="Q1900" s="47" t="str">
        <f t="shared" si="6"/>
        <v/>
      </c>
      <c r="R1900" s="47" t="str">
        <f t="shared" si="7"/>
        <v/>
      </c>
      <c r="S1900" s="47" t="str">
        <f t="shared" si="8"/>
        <v/>
      </c>
      <c r="T1900" s="48" t="str">
        <f t="shared" si="9"/>
        <v/>
      </c>
      <c r="U1900" s="47" t="str">
        <f t="array" ref="U1900">IF(B1900="","",IFERROR(XLOOKUP(B1900,DATA!$B$4:$B$2103,DATA!$M$4:$M$2103,"",0,1),""))</f>
        <v/>
      </c>
      <c r="V1900" s="47" t="str">
        <f t="array" ref="V1900">IF(B1900="","",IFERROR(XLOOKUP(B1900,DATA!$B$4:$B$2103,DATA!$X$4:$X$2103,"",0,1),""))</f>
        <v/>
      </c>
      <c r="W1900" s="47" t="str">
        <f t="array" ref="W1900">IF(B1900="","",IFERROR(XLOOKUP(B1900,DATA!$B$4:$B$2103,DATA!$H$4:$H$2103,"",0,1),""))</f>
        <v/>
      </c>
      <c r="X1900" s="47" t="str">
        <f t="shared" si="10"/>
        <v/>
      </c>
      <c r="Y1900" s="65" t="str">
        <f t="shared" si="11"/>
        <v/>
      </c>
      <c r="Z1900" s="47" t="str">
        <f t="shared" si="12"/>
        <v/>
      </c>
    </row>
    <row r="1901" ht="15.75" customHeight="1">
      <c r="B1901" s="52" t="str">
        <f>IF(DATA!B1901="","",DATA!B1901)</f>
        <v/>
      </c>
      <c r="C1901" s="52" t="str">
        <f t="array" ref="C1901">IF(B1901="","",IFERROR(XLOOKUP(B1901,DATA!$B$4:$B$2103,DATA!$D$4:$D$2103,"",0,1),""))</f>
        <v/>
      </c>
      <c r="D1901" s="52" t="str">
        <f t="array" ref="D1901">IF(B1901="","",IFERROR(XLOOKUP(B1901,DATA!$B$4:$B$2103,DATA!$C$4:$C$2103,"",0,1),""))</f>
        <v/>
      </c>
      <c r="E1901" s="52" t="str">
        <f t="array" ref="E1901">IF(B1901="","",IFERROR(XLOOKUP(B1901,DATA!$B$4:$B$2103,DATA!$W$4:$W$2103,"",0,1),""))</f>
        <v/>
      </c>
      <c r="F1901" s="52" t="str">
        <f t="array" ref="F1901">IF(B1901="","",IFERROR(XLOOKUP(E1901,PROVEEDORES!$A$2:$A$200,PROVEEDORES!$B$2:$B$200,"NO ENCONTRADO",0,1),""))</f>
        <v/>
      </c>
      <c r="G1901" s="52" t="str">
        <f t="array" ref="G1901">IF(B1901="","",IFERROR(XLOOKUP(B1901,DATA!$B$4:$B$2103,DATA!$L$4:$L$2103,"",0,1),""))</f>
        <v/>
      </c>
      <c r="H1901" s="52" t="str">
        <f t="array" ref="H1901">IF(B1901="","",IFERROR(XLOOKUP(B1901,DATA!$B$4:$B$2103,DATA!$E$4:$E$2103,0,0,1),0))</f>
        <v/>
      </c>
      <c r="I1901" s="53" t="str">
        <f t="array" ref="I1901">IF(B1901="","",IFERROR(XLOOKUP(B1901,DATA!$B$4:$B$2103,DATA!$F$4:$F$2103,0,0,1),0))</f>
        <v/>
      </c>
      <c r="J1901" s="53" t="str">
        <f t="shared" si="1"/>
        <v/>
      </c>
      <c r="K1901" s="52" t="str">
        <f t="array" ref="K1901">IF(B1901="","",IFERROR(XLOOKUP(B1901,DATA!$B$4:$B$2103,DATA!$N$4:$N$2103,0,0,1),0))</f>
        <v/>
      </c>
      <c r="L1901" s="86" t="str">
        <f t="shared" si="2"/>
        <v/>
      </c>
      <c r="M1901" s="52" t="str">
        <f t="array" ref="M1901">IF(B1901="","",IFERROR(XLOOKUP(B1901,DATA!$B$4:$B$2103,DATA!$P$4:$P$2103,0,0,1),0))</f>
        <v/>
      </c>
      <c r="N1901" s="52" t="str">
        <f t="shared" si="3"/>
        <v/>
      </c>
      <c r="O1901" s="52" t="str">
        <f t="shared" si="4"/>
        <v/>
      </c>
      <c r="P1901" s="52" t="str">
        <f t="shared" si="5"/>
        <v/>
      </c>
      <c r="Q1901" s="52" t="str">
        <f t="shared" si="6"/>
        <v/>
      </c>
      <c r="R1901" s="52" t="str">
        <f t="shared" si="7"/>
        <v/>
      </c>
      <c r="S1901" s="52" t="str">
        <f t="shared" si="8"/>
        <v/>
      </c>
      <c r="T1901" s="53" t="str">
        <f t="shared" si="9"/>
        <v/>
      </c>
      <c r="U1901" s="52" t="str">
        <f t="array" ref="U1901">IF(B1901="","",IFERROR(XLOOKUP(B1901,DATA!$B$4:$B$2103,DATA!$M$4:$M$2103,"",0,1),""))</f>
        <v/>
      </c>
      <c r="V1901" s="52" t="str">
        <f t="array" ref="V1901">IF(B1901="","",IFERROR(XLOOKUP(B1901,DATA!$B$4:$B$2103,DATA!$X$4:$X$2103,"",0,1),""))</f>
        <v/>
      </c>
      <c r="W1901" s="52" t="str">
        <f t="array" ref="W1901">IF(B1901="","",IFERROR(XLOOKUP(B1901,DATA!$B$4:$B$2103,DATA!$H$4:$H$2103,"",0,1),""))</f>
        <v/>
      </c>
      <c r="X1901" s="52" t="str">
        <f t="shared" si="10"/>
        <v/>
      </c>
      <c r="Y1901" s="87" t="str">
        <f t="shared" si="11"/>
        <v/>
      </c>
      <c r="Z1901" s="52" t="str">
        <f t="shared" si="12"/>
        <v/>
      </c>
    </row>
    <row r="1902" ht="15.75" customHeight="1">
      <c r="B1902" s="47" t="str">
        <f>IF(DATA!B1902="","",DATA!B1902)</f>
        <v/>
      </c>
      <c r="C1902" s="47" t="str">
        <f t="array" ref="C1902">IF(B1902="","",IFERROR(XLOOKUP(B1902,DATA!$B$4:$B$2103,DATA!$D$4:$D$2103,"",0,1),""))</f>
        <v/>
      </c>
      <c r="D1902" s="47" t="str">
        <f t="array" ref="D1902">IF(B1902="","",IFERROR(XLOOKUP(B1902,DATA!$B$4:$B$2103,DATA!$C$4:$C$2103,"",0,1),""))</f>
        <v/>
      </c>
      <c r="E1902" s="47" t="str">
        <f t="array" ref="E1902">IF(B1902="","",IFERROR(XLOOKUP(B1902,DATA!$B$4:$B$2103,DATA!$W$4:$W$2103,"",0,1),""))</f>
        <v/>
      </c>
      <c r="F1902" s="47" t="str">
        <f t="array" ref="F1902">IF(B1902="","",IFERROR(XLOOKUP(E1902,PROVEEDORES!$A$2:$A$200,PROVEEDORES!$B$2:$B$200,"NO ENCONTRADO",0,1),""))</f>
        <v/>
      </c>
      <c r="G1902" s="47" t="str">
        <f t="array" ref="G1902">IF(B1902="","",IFERROR(XLOOKUP(B1902,DATA!$B$4:$B$2103,DATA!$L$4:$L$2103,"",0,1),""))</f>
        <v/>
      </c>
      <c r="H1902" s="47" t="str">
        <f t="array" ref="H1902">IF(B1902="","",IFERROR(XLOOKUP(B1902,DATA!$B$4:$B$2103,DATA!$E$4:$E$2103,0,0,1),0))</f>
        <v/>
      </c>
      <c r="I1902" s="48" t="str">
        <f t="array" ref="I1902">IF(B1902="","",IFERROR(XLOOKUP(B1902,DATA!$B$4:$B$2103,DATA!$F$4:$F$2103,0,0,1),0))</f>
        <v/>
      </c>
      <c r="J1902" s="48" t="str">
        <f t="shared" si="1"/>
        <v/>
      </c>
      <c r="K1902" s="47" t="str">
        <f t="array" ref="K1902">IF(B1902="","",IFERROR(XLOOKUP(B1902,DATA!$B$4:$B$2103,DATA!$N$4:$N$2103,0,0,1),0))</f>
        <v/>
      </c>
      <c r="L1902" s="85" t="str">
        <f t="shared" si="2"/>
        <v/>
      </c>
      <c r="M1902" s="47" t="str">
        <f t="array" ref="M1902">IF(B1902="","",IFERROR(XLOOKUP(B1902,DATA!$B$4:$B$2103,DATA!$P$4:$P$2103,0,0,1),0))</f>
        <v/>
      </c>
      <c r="N1902" s="47" t="str">
        <f t="shared" si="3"/>
        <v/>
      </c>
      <c r="O1902" s="47" t="str">
        <f t="shared" si="4"/>
        <v/>
      </c>
      <c r="P1902" s="47" t="str">
        <f t="shared" si="5"/>
        <v/>
      </c>
      <c r="Q1902" s="47" t="str">
        <f t="shared" si="6"/>
        <v/>
      </c>
      <c r="R1902" s="47" t="str">
        <f t="shared" si="7"/>
        <v/>
      </c>
      <c r="S1902" s="47" t="str">
        <f t="shared" si="8"/>
        <v/>
      </c>
      <c r="T1902" s="48" t="str">
        <f t="shared" si="9"/>
        <v/>
      </c>
      <c r="U1902" s="47" t="str">
        <f t="array" ref="U1902">IF(B1902="","",IFERROR(XLOOKUP(B1902,DATA!$B$4:$B$2103,DATA!$M$4:$M$2103,"",0,1),""))</f>
        <v/>
      </c>
      <c r="V1902" s="47" t="str">
        <f t="array" ref="V1902">IF(B1902="","",IFERROR(XLOOKUP(B1902,DATA!$B$4:$B$2103,DATA!$X$4:$X$2103,"",0,1),""))</f>
        <v/>
      </c>
      <c r="W1902" s="47" t="str">
        <f t="array" ref="W1902">IF(B1902="","",IFERROR(XLOOKUP(B1902,DATA!$B$4:$B$2103,DATA!$H$4:$H$2103,"",0,1),""))</f>
        <v/>
      </c>
      <c r="X1902" s="47" t="str">
        <f t="shared" si="10"/>
        <v/>
      </c>
      <c r="Y1902" s="65" t="str">
        <f t="shared" si="11"/>
        <v/>
      </c>
      <c r="Z1902" s="47" t="str">
        <f t="shared" si="12"/>
        <v/>
      </c>
    </row>
    <row r="1903" ht="15.75" customHeight="1">
      <c r="B1903" s="52" t="str">
        <f>IF(DATA!B1903="","",DATA!B1903)</f>
        <v/>
      </c>
      <c r="C1903" s="52" t="str">
        <f t="array" ref="C1903">IF(B1903="","",IFERROR(XLOOKUP(B1903,DATA!$B$4:$B$2103,DATA!$D$4:$D$2103,"",0,1),""))</f>
        <v/>
      </c>
      <c r="D1903" s="52" t="str">
        <f t="array" ref="D1903">IF(B1903="","",IFERROR(XLOOKUP(B1903,DATA!$B$4:$B$2103,DATA!$C$4:$C$2103,"",0,1),""))</f>
        <v/>
      </c>
      <c r="E1903" s="52" t="str">
        <f t="array" ref="E1903">IF(B1903="","",IFERROR(XLOOKUP(B1903,DATA!$B$4:$B$2103,DATA!$W$4:$W$2103,"",0,1),""))</f>
        <v/>
      </c>
      <c r="F1903" s="52" t="str">
        <f t="array" ref="F1903">IF(B1903="","",IFERROR(XLOOKUP(E1903,PROVEEDORES!$A$2:$A$200,PROVEEDORES!$B$2:$B$200,"NO ENCONTRADO",0,1),""))</f>
        <v/>
      </c>
      <c r="G1903" s="52" t="str">
        <f t="array" ref="G1903">IF(B1903="","",IFERROR(XLOOKUP(B1903,DATA!$B$4:$B$2103,DATA!$L$4:$L$2103,"",0,1),""))</f>
        <v/>
      </c>
      <c r="H1903" s="52" t="str">
        <f t="array" ref="H1903">IF(B1903="","",IFERROR(XLOOKUP(B1903,DATA!$B$4:$B$2103,DATA!$E$4:$E$2103,0,0,1),0))</f>
        <v/>
      </c>
      <c r="I1903" s="53" t="str">
        <f t="array" ref="I1903">IF(B1903="","",IFERROR(XLOOKUP(B1903,DATA!$B$4:$B$2103,DATA!$F$4:$F$2103,0,0,1),0))</f>
        <v/>
      </c>
      <c r="J1903" s="53" t="str">
        <f t="shared" si="1"/>
        <v/>
      </c>
      <c r="K1903" s="52" t="str">
        <f t="array" ref="K1903">IF(B1903="","",IFERROR(XLOOKUP(B1903,DATA!$B$4:$B$2103,DATA!$N$4:$N$2103,0,0,1),0))</f>
        <v/>
      </c>
      <c r="L1903" s="86" t="str">
        <f t="shared" si="2"/>
        <v/>
      </c>
      <c r="M1903" s="52" t="str">
        <f t="array" ref="M1903">IF(B1903="","",IFERROR(XLOOKUP(B1903,DATA!$B$4:$B$2103,DATA!$P$4:$P$2103,0,0,1),0))</f>
        <v/>
      </c>
      <c r="N1903" s="52" t="str">
        <f t="shared" si="3"/>
        <v/>
      </c>
      <c r="O1903" s="52" t="str">
        <f t="shared" si="4"/>
        <v/>
      </c>
      <c r="P1903" s="52" t="str">
        <f t="shared" si="5"/>
        <v/>
      </c>
      <c r="Q1903" s="52" t="str">
        <f t="shared" si="6"/>
        <v/>
      </c>
      <c r="R1903" s="52" t="str">
        <f t="shared" si="7"/>
        <v/>
      </c>
      <c r="S1903" s="52" t="str">
        <f t="shared" si="8"/>
        <v/>
      </c>
      <c r="T1903" s="53" t="str">
        <f t="shared" si="9"/>
        <v/>
      </c>
      <c r="U1903" s="52" t="str">
        <f t="array" ref="U1903">IF(B1903="","",IFERROR(XLOOKUP(B1903,DATA!$B$4:$B$2103,DATA!$M$4:$M$2103,"",0,1),""))</f>
        <v/>
      </c>
      <c r="V1903" s="52" t="str">
        <f t="array" ref="V1903">IF(B1903="","",IFERROR(XLOOKUP(B1903,DATA!$B$4:$B$2103,DATA!$X$4:$X$2103,"",0,1),""))</f>
        <v/>
      </c>
      <c r="W1903" s="52" t="str">
        <f t="array" ref="W1903">IF(B1903="","",IFERROR(XLOOKUP(B1903,DATA!$B$4:$B$2103,DATA!$H$4:$H$2103,"",0,1),""))</f>
        <v/>
      </c>
      <c r="X1903" s="52" t="str">
        <f t="shared" si="10"/>
        <v/>
      </c>
      <c r="Y1903" s="87" t="str">
        <f t="shared" si="11"/>
        <v/>
      </c>
      <c r="Z1903" s="52" t="str">
        <f t="shared" si="12"/>
        <v/>
      </c>
    </row>
    <row r="1904" ht="15.75" customHeight="1">
      <c r="B1904" s="47" t="str">
        <f>IF(DATA!B1904="","",DATA!B1904)</f>
        <v/>
      </c>
      <c r="C1904" s="47" t="str">
        <f t="array" ref="C1904">IF(B1904="","",IFERROR(XLOOKUP(B1904,DATA!$B$4:$B$2103,DATA!$D$4:$D$2103,"",0,1),""))</f>
        <v/>
      </c>
      <c r="D1904" s="47" t="str">
        <f t="array" ref="D1904">IF(B1904="","",IFERROR(XLOOKUP(B1904,DATA!$B$4:$B$2103,DATA!$C$4:$C$2103,"",0,1),""))</f>
        <v/>
      </c>
      <c r="E1904" s="47" t="str">
        <f t="array" ref="E1904">IF(B1904="","",IFERROR(XLOOKUP(B1904,DATA!$B$4:$B$2103,DATA!$W$4:$W$2103,"",0,1),""))</f>
        <v/>
      </c>
      <c r="F1904" s="47" t="str">
        <f t="array" ref="F1904">IF(B1904="","",IFERROR(XLOOKUP(E1904,PROVEEDORES!$A$2:$A$200,PROVEEDORES!$B$2:$B$200,"NO ENCONTRADO",0,1),""))</f>
        <v/>
      </c>
      <c r="G1904" s="47" t="str">
        <f t="array" ref="G1904">IF(B1904="","",IFERROR(XLOOKUP(B1904,DATA!$B$4:$B$2103,DATA!$L$4:$L$2103,"",0,1),""))</f>
        <v/>
      </c>
      <c r="H1904" s="47" t="str">
        <f t="array" ref="H1904">IF(B1904="","",IFERROR(XLOOKUP(B1904,DATA!$B$4:$B$2103,DATA!$E$4:$E$2103,0,0,1),0))</f>
        <v/>
      </c>
      <c r="I1904" s="48" t="str">
        <f t="array" ref="I1904">IF(B1904="","",IFERROR(XLOOKUP(B1904,DATA!$B$4:$B$2103,DATA!$F$4:$F$2103,0,0,1),0))</f>
        <v/>
      </c>
      <c r="J1904" s="48" t="str">
        <f t="shared" si="1"/>
        <v/>
      </c>
      <c r="K1904" s="47" t="str">
        <f t="array" ref="K1904">IF(B1904="","",IFERROR(XLOOKUP(B1904,DATA!$B$4:$B$2103,DATA!$N$4:$N$2103,0,0,1),0))</f>
        <v/>
      </c>
      <c r="L1904" s="85" t="str">
        <f t="shared" si="2"/>
        <v/>
      </c>
      <c r="M1904" s="47" t="str">
        <f t="array" ref="M1904">IF(B1904="","",IFERROR(XLOOKUP(B1904,DATA!$B$4:$B$2103,DATA!$P$4:$P$2103,0,0,1),0))</f>
        <v/>
      </c>
      <c r="N1904" s="47" t="str">
        <f t="shared" si="3"/>
        <v/>
      </c>
      <c r="O1904" s="47" t="str">
        <f t="shared" si="4"/>
        <v/>
      </c>
      <c r="P1904" s="47" t="str">
        <f t="shared" si="5"/>
        <v/>
      </c>
      <c r="Q1904" s="47" t="str">
        <f t="shared" si="6"/>
        <v/>
      </c>
      <c r="R1904" s="47" t="str">
        <f t="shared" si="7"/>
        <v/>
      </c>
      <c r="S1904" s="47" t="str">
        <f t="shared" si="8"/>
        <v/>
      </c>
      <c r="T1904" s="48" t="str">
        <f t="shared" si="9"/>
        <v/>
      </c>
      <c r="U1904" s="47" t="str">
        <f t="array" ref="U1904">IF(B1904="","",IFERROR(XLOOKUP(B1904,DATA!$B$4:$B$2103,DATA!$M$4:$M$2103,"",0,1),""))</f>
        <v/>
      </c>
      <c r="V1904" s="47" t="str">
        <f t="array" ref="V1904">IF(B1904="","",IFERROR(XLOOKUP(B1904,DATA!$B$4:$B$2103,DATA!$X$4:$X$2103,"",0,1),""))</f>
        <v/>
      </c>
      <c r="W1904" s="47" t="str">
        <f t="array" ref="W1904">IF(B1904="","",IFERROR(XLOOKUP(B1904,DATA!$B$4:$B$2103,DATA!$H$4:$H$2103,"",0,1),""))</f>
        <v/>
      </c>
      <c r="X1904" s="47" t="str">
        <f t="shared" si="10"/>
        <v/>
      </c>
      <c r="Y1904" s="65" t="str">
        <f t="shared" si="11"/>
        <v/>
      </c>
      <c r="Z1904" s="47" t="str">
        <f t="shared" si="12"/>
        <v/>
      </c>
    </row>
    <row r="1905" ht="15.75" customHeight="1">
      <c r="B1905" s="52" t="str">
        <f>IF(DATA!B1905="","",DATA!B1905)</f>
        <v/>
      </c>
      <c r="C1905" s="52" t="str">
        <f t="array" ref="C1905">IF(B1905="","",IFERROR(XLOOKUP(B1905,DATA!$B$4:$B$2103,DATA!$D$4:$D$2103,"",0,1),""))</f>
        <v/>
      </c>
      <c r="D1905" s="52" t="str">
        <f t="array" ref="D1905">IF(B1905="","",IFERROR(XLOOKUP(B1905,DATA!$B$4:$B$2103,DATA!$C$4:$C$2103,"",0,1),""))</f>
        <v/>
      </c>
      <c r="E1905" s="52" t="str">
        <f t="array" ref="E1905">IF(B1905="","",IFERROR(XLOOKUP(B1905,DATA!$B$4:$B$2103,DATA!$W$4:$W$2103,"",0,1),""))</f>
        <v/>
      </c>
      <c r="F1905" s="52" t="str">
        <f t="array" ref="F1905">IF(B1905="","",IFERROR(XLOOKUP(E1905,PROVEEDORES!$A$2:$A$200,PROVEEDORES!$B$2:$B$200,"NO ENCONTRADO",0,1),""))</f>
        <v/>
      </c>
      <c r="G1905" s="52" t="str">
        <f t="array" ref="G1905">IF(B1905="","",IFERROR(XLOOKUP(B1905,DATA!$B$4:$B$2103,DATA!$L$4:$L$2103,"",0,1),""))</f>
        <v/>
      </c>
      <c r="H1905" s="52" t="str">
        <f t="array" ref="H1905">IF(B1905="","",IFERROR(XLOOKUP(B1905,DATA!$B$4:$B$2103,DATA!$E$4:$E$2103,0,0,1),0))</f>
        <v/>
      </c>
      <c r="I1905" s="53" t="str">
        <f t="array" ref="I1905">IF(B1905="","",IFERROR(XLOOKUP(B1905,DATA!$B$4:$B$2103,DATA!$F$4:$F$2103,0,0,1),0))</f>
        <v/>
      </c>
      <c r="J1905" s="53" t="str">
        <f t="shared" si="1"/>
        <v/>
      </c>
      <c r="K1905" s="52" t="str">
        <f t="array" ref="K1905">IF(B1905="","",IFERROR(XLOOKUP(B1905,DATA!$B$4:$B$2103,DATA!$N$4:$N$2103,0,0,1),0))</f>
        <v/>
      </c>
      <c r="L1905" s="86" t="str">
        <f t="shared" si="2"/>
        <v/>
      </c>
      <c r="M1905" s="52" t="str">
        <f t="array" ref="M1905">IF(B1905="","",IFERROR(XLOOKUP(B1905,DATA!$B$4:$B$2103,DATA!$P$4:$P$2103,0,0,1),0))</f>
        <v/>
      </c>
      <c r="N1905" s="52" t="str">
        <f t="shared" si="3"/>
        <v/>
      </c>
      <c r="O1905" s="52" t="str">
        <f t="shared" si="4"/>
        <v/>
      </c>
      <c r="P1905" s="52" t="str">
        <f t="shared" si="5"/>
        <v/>
      </c>
      <c r="Q1905" s="52" t="str">
        <f t="shared" si="6"/>
        <v/>
      </c>
      <c r="R1905" s="52" t="str">
        <f t="shared" si="7"/>
        <v/>
      </c>
      <c r="S1905" s="52" t="str">
        <f t="shared" si="8"/>
        <v/>
      </c>
      <c r="T1905" s="53" t="str">
        <f t="shared" si="9"/>
        <v/>
      </c>
      <c r="U1905" s="52" t="str">
        <f t="array" ref="U1905">IF(B1905="","",IFERROR(XLOOKUP(B1905,DATA!$B$4:$B$2103,DATA!$M$4:$M$2103,"",0,1),""))</f>
        <v/>
      </c>
      <c r="V1905" s="52" t="str">
        <f t="array" ref="V1905">IF(B1905="","",IFERROR(XLOOKUP(B1905,DATA!$B$4:$B$2103,DATA!$X$4:$X$2103,"",0,1),""))</f>
        <v/>
      </c>
      <c r="W1905" s="52" t="str">
        <f t="array" ref="W1905">IF(B1905="","",IFERROR(XLOOKUP(B1905,DATA!$B$4:$B$2103,DATA!$H$4:$H$2103,"",0,1),""))</f>
        <v/>
      </c>
      <c r="X1905" s="52" t="str">
        <f t="shared" si="10"/>
        <v/>
      </c>
      <c r="Y1905" s="87" t="str">
        <f t="shared" si="11"/>
        <v/>
      </c>
      <c r="Z1905" s="52" t="str">
        <f t="shared" si="12"/>
        <v/>
      </c>
    </row>
    <row r="1906" ht="15.75" customHeight="1">
      <c r="B1906" s="47" t="str">
        <f>IF(DATA!B1906="","",DATA!B1906)</f>
        <v/>
      </c>
      <c r="C1906" s="47" t="str">
        <f t="array" ref="C1906">IF(B1906="","",IFERROR(XLOOKUP(B1906,DATA!$B$4:$B$2103,DATA!$D$4:$D$2103,"",0,1),""))</f>
        <v/>
      </c>
      <c r="D1906" s="47" t="str">
        <f t="array" ref="D1906">IF(B1906="","",IFERROR(XLOOKUP(B1906,DATA!$B$4:$B$2103,DATA!$C$4:$C$2103,"",0,1),""))</f>
        <v/>
      </c>
      <c r="E1906" s="47" t="str">
        <f t="array" ref="E1906">IF(B1906="","",IFERROR(XLOOKUP(B1906,DATA!$B$4:$B$2103,DATA!$W$4:$W$2103,"",0,1),""))</f>
        <v/>
      </c>
      <c r="F1906" s="47" t="str">
        <f t="array" ref="F1906">IF(B1906="","",IFERROR(XLOOKUP(E1906,PROVEEDORES!$A$2:$A$200,PROVEEDORES!$B$2:$B$200,"NO ENCONTRADO",0,1),""))</f>
        <v/>
      </c>
      <c r="G1906" s="47" t="str">
        <f t="array" ref="G1906">IF(B1906="","",IFERROR(XLOOKUP(B1906,DATA!$B$4:$B$2103,DATA!$L$4:$L$2103,"",0,1),""))</f>
        <v/>
      </c>
      <c r="H1906" s="47" t="str">
        <f t="array" ref="H1906">IF(B1906="","",IFERROR(XLOOKUP(B1906,DATA!$B$4:$B$2103,DATA!$E$4:$E$2103,0,0,1),0))</f>
        <v/>
      </c>
      <c r="I1906" s="48" t="str">
        <f t="array" ref="I1906">IF(B1906="","",IFERROR(XLOOKUP(B1906,DATA!$B$4:$B$2103,DATA!$F$4:$F$2103,0,0,1),0))</f>
        <v/>
      </c>
      <c r="J1906" s="48" t="str">
        <f t="shared" si="1"/>
        <v/>
      </c>
      <c r="K1906" s="47" t="str">
        <f t="array" ref="K1906">IF(B1906="","",IFERROR(XLOOKUP(B1906,DATA!$B$4:$B$2103,DATA!$N$4:$N$2103,0,0,1),0))</f>
        <v/>
      </c>
      <c r="L1906" s="85" t="str">
        <f t="shared" si="2"/>
        <v/>
      </c>
      <c r="M1906" s="47" t="str">
        <f t="array" ref="M1906">IF(B1906="","",IFERROR(XLOOKUP(B1906,DATA!$B$4:$B$2103,DATA!$P$4:$P$2103,0,0,1),0))</f>
        <v/>
      </c>
      <c r="N1906" s="47" t="str">
        <f t="shared" si="3"/>
        <v/>
      </c>
      <c r="O1906" s="47" t="str">
        <f t="shared" si="4"/>
        <v/>
      </c>
      <c r="P1906" s="47" t="str">
        <f t="shared" si="5"/>
        <v/>
      </c>
      <c r="Q1906" s="47" t="str">
        <f t="shared" si="6"/>
        <v/>
      </c>
      <c r="R1906" s="47" t="str">
        <f t="shared" si="7"/>
        <v/>
      </c>
      <c r="S1906" s="47" t="str">
        <f t="shared" si="8"/>
        <v/>
      </c>
      <c r="T1906" s="48" t="str">
        <f t="shared" si="9"/>
        <v/>
      </c>
      <c r="U1906" s="47" t="str">
        <f t="array" ref="U1906">IF(B1906="","",IFERROR(XLOOKUP(B1906,DATA!$B$4:$B$2103,DATA!$M$4:$M$2103,"",0,1),""))</f>
        <v/>
      </c>
      <c r="V1906" s="47" t="str">
        <f t="array" ref="V1906">IF(B1906="","",IFERROR(XLOOKUP(B1906,DATA!$B$4:$B$2103,DATA!$X$4:$X$2103,"",0,1),""))</f>
        <v/>
      </c>
      <c r="W1906" s="47" t="str">
        <f t="array" ref="W1906">IF(B1906="","",IFERROR(XLOOKUP(B1906,DATA!$B$4:$B$2103,DATA!$H$4:$H$2103,"",0,1),""))</f>
        <v/>
      </c>
      <c r="X1906" s="47" t="str">
        <f t="shared" si="10"/>
        <v/>
      </c>
      <c r="Y1906" s="65" t="str">
        <f t="shared" si="11"/>
        <v/>
      </c>
      <c r="Z1906" s="47" t="str">
        <f t="shared" si="12"/>
        <v/>
      </c>
    </row>
    <row r="1907" ht="15.75" customHeight="1">
      <c r="B1907" s="52" t="str">
        <f>IF(DATA!B1907="","",DATA!B1907)</f>
        <v/>
      </c>
      <c r="C1907" s="52" t="str">
        <f t="array" ref="C1907">IF(B1907="","",IFERROR(XLOOKUP(B1907,DATA!$B$4:$B$2103,DATA!$D$4:$D$2103,"",0,1),""))</f>
        <v/>
      </c>
      <c r="D1907" s="52" t="str">
        <f t="array" ref="D1907">IF(B1907="","",IFERROR(XLOOKUP(B1907,DATA!$B$4:$B$2103,DATA!$C$4:$C$2103,"",0,1),""))</f>
        <v/>
      </c>
      <c r="E1907" s="52" t="str">
        <f t="array" ref="E1907">IF(B1907="","",IFERROR(XLOOKUP(B1907,DATA!$B$4:$B$2103,DATA!$W$4:$W$2103,"",0,1),""))</f>
        <v/>
      </c>
      <c r="F1907" s="52" t="str">
        <f t="array" ref="F1907">IF(B1907="","",IFERROR(XLOOKUP(E1907,PROVEEDORES!$A$2:$A$200,PROVEEDORES!$B$2:$B$200,"NO ENCONTRADO",0,1),""))</f>
        <v/>
      </c>
      <c r="G1907" s="52" t="str">
        <f t="array" ref="G1907">IF(B1907="","",IFERROR(XLOOKUP(B1907,DATA!$B$4:$B$2103,DATA!$L$4:$L$2103,"",0,1),""))</f>
        <v/>
      </c>
      <c r="H1907" s="52" t="str">
        <f t="array" ref="H1907">IF(B1907="","",IFERROR(XLOOKUP(B1907,DATA!$B$4:$B$2103,DATA!$E$4:$E$2103,0,0,1),0))</f>
        <v/>
      </c>
      <c r="I1907" s="53" t="str">
        <f t="array" ref="I1907">IF(B1907="","",IFERROR(XLOOKUP(B1907,DATA!$B$4:$B$2103,DATA!$F$4:$F$2103,0,0,1),0))</f>
        <v/>
      </c>
      <c r="J1907" s="53" t="str">
        <f t="shared" si="1"/>
        <v/>
      </c>
      <c r="K1907" s="52" t="str">
        <f t="array" ref="K1907">IF(B1907="","",IFERROR(XLOOKUP(B1907,DATA!$B$4:$B$2103,DATA!$N$4:$N$2103,0,0,1),0))</f>
        <v/>
      </c>
      <c r="L1907" s="86" t="str">
        <f t="shared" si="2"/>
        <v/>
      </c>
      <c r="M1907" s="52" t="str">
        <f t="array" ref="M1907">IF(B1907="","",IFERROR(XLOOKUP(B1907,DATA!$B$4:$B$2103,DATA!$P$4:$P$2103,0,0,1),0))</f>
        <v/>
      </c>
      <c r="N1907" s="52" t="str">
        <f t="shared" si="3"/>
        <v/>
      </c>
      <c r="O1907" s="52" t="str">
        <f t="shared" si="4"/>
        <v/>
      </c>
      <c r="P1907" s="52" t="str">
        <f t="shared" si="5"/>
        <v/>
      </c>
      <c r="Q1907" s="52" t="str">
        <f t="shared" si="6"/>
        <v/>
      </c>
      <c r="R1907" s="52" t="str">
        <f t="shared" si="7"/>
        <v/>
      </c>
      <c r="S1907" s="52" t="str">
        <f t="shared" si="8"/>
        <v/>
      </c>
      <c r="T1907" s="53" t="str">
        <f t="shared" si="9"/>
        <v/>
      </c>
      <c r="U1907" s="52" t="str">
        <f t="array" ref="U1907">IF(B1907="","",IFERROR(XLOOKUP(B1907,DATA!$B$4:$B$2103,DATA!$M$4:$M$2103,"",0,1),""))</f>
        <v/>
      </c>
      <c r="V1907" s="52" t="str">
        <f t="array" ref="V1907">IF(B1907="","",IFERROR(XLOOKUP(B1907,DATA!$B$4:$B$2103,DATA!$X$4:$X$2103,"",0,1),""))</f>
        <v/>
      </c>
      <c r="W1907" s="52" t="str">
        <f t="array" ref="W1907">IF(B1907="","",IFERROR(XLOOKUP(B1907,DATA!$B$4:$B$2103,DATA!$H$4:$H$2103,"",0,1),""))</f>
        <v/>
      </c>
      <c r="X1907" s="52" t="str">
        <f t="shared" si="10"/>
        <v/>
      </c>
      <c r="Y1907" s="87" t="str">
        <f t="shared" si="11"/>
        <v/>
      </c>
      <c r="Z1907" s="52" t="str">
        <f t="shared" si="12"/>
        <v/>
      </c>
    </row>
    <row r="1908" ht="15.75" customHeight="1">
      <c r="B1908" s="47" t="str">
        <f>IF(DATA!B1908="","",DATA!B1908)</f>
        <v/>
      </c>
      <c r="C1908" s="47" t="str">
        <f t="array" ref="C1908">IF(B1908="","",IFERROR(XLOOKUP(B1908,DATA!$B$4:$B$2103,DATA!$D$4:$D$2103,"",0,1),""))</f>
        <v/>
      </c>
      <c r="D1908" s="47" t="str">
        <f t="array" ref="D1908">IF(B1908="","",IFERROR(XLOOKUP(B1908,DATA!$B$4:$B$2103,DATA!$C$4:$C$2103,"",0,1),""))</f>
        <v/>
      </c>
      <c r="E1908" s="47" t="str">
        <f t="array" ref="E1908">IF(B1908="","",IFERROR(XLOOKUP(B1908,DATA!$B$4:$B$2103,DATA!$W$4:$W$2103,"",0,1),""))</f>
        <v/>
      </c>
      <c r="F1908" s="47" t="str">
        <f t="array" ref="F1908">IF(B1908="","",IFERROR(XLOOKUP(E1908,PROVEEDORES!$A$2:$A$200,PROVEEDORES!$B$2:$B$200,"NO ENCONTRADO",0,1),""))</f>
        <v/>
      </c>
      <c r="G1908" s="47" t="str">
        <f t="array" ref="G1908">IF(B1908="","",IFERROR(XLOOKUP(B1908,DATA!$B$4:$B$2103,DATA!$L$4:$L$2103,"",0,1),""))</f>
        <v/>
      </c>
      <c r="H1908" s="47" t="str">
        <f t="array" ref="H1908">IF(B1908="","",IFERROR(XLOOKUP(B1908,DATA!$B$4:$B$2103,DATA!$E$4:$E$2103,0,0,1),0))</f>
        <v/>
      </c>
      <c r="I1908" s="48" t="str">
        <f t="array" ref="I1908">IF(B1908="","",IFERROR(XLOOKUP(B1908,DATA!$B$4:$B$2103,DATA!$F$4:$F$2103,0,0,1),0))</f>
        <v/>
      </c>
      <c r="J1908" s="48" t="str">
        <f t="shared" si="1"/>
        <v/>
      </c>
      <c r="K1908" s="47" t="str">
        <f t="array" ref="K1908">IF(B1908="","",IFERROR(XLOOKUP(B1908,DATA!$B$4:$B$2103,DATA!$N$4:$N$2103,0,0,1),0))</f>
        <v/>
      </c>
      <c r="L1908" s="85" t="str">
        <f t="shared" si="2"/>
        <v/>
      </c>
      <c r="M1908" s="47" t="str">
        <f t="array" ref="M1908">IF(B1908="","",IFERROR(XLOOKUP(B1908,DATA!$B$4:$B$2103,DATA!$P$4:$P$2103,0,0,1),0))</f>
        <v/>
      </c>
      <c r="N1908" s="47" t="str">
        <f t="shared" si="3"/>
        <v/>
      </c>
      <c r="O1908" s="47" t="str">
        <f t="shared" si="4"/>
        <v/>
      </c>
      <c r="P1908" s="47" t="str">
        <f t="shared" si="5"/>
        <v/>
      </c>
      <c r="Q1908" s="47" t="str">
        <f t="shared" si="6"/>
        <v/>
      </c>
      <c r="R1908" s="47" t="str">
        <f t="shared" si="7"/>
        <v/>
      </c>
      <c r="S1908" s="47" t="str">
        <f t="shared" si="8"/>
        <v/>
      </c>
      <c r="T1908" s="48" t="str">
        <f t="shared" si="9"/>
        <v/>
      </c>
      <c r="U1908" s="47" t="str">
        <f t="array" ref="U1908">IF(B1908="","",IFERROR(XLOOKUP(B1908,DATA!$B$4:$B$2103,DATA!$M$4:$M$2103,"",0,1),""))</f>
        <v/>
      </c>
      <c r="V1908" s="47" t="str">
        <f t="array" ref="V1908">IF(B1908="","",IFERROR(XLOOKUP(B1908,DATA!$B$4:$B$2103,DATA!$X$4:$X$2103,"",0,1),""))</f>
        <v/>
      </c>
      <c r="W1908" s="47" t="str">
        <f t="array" ref="W1908">IF(B1908="","",IFERROR(XLOOKUP(B1908,DATA!$B$4:$B$2103,DATA!$H$4:$H$2103,"",0,1),""))</f>
        <v/>
      </c>
      <c r="X1908" s="47" t="str">
        <f t="shared" si="10"/>
        <v/>
      </c>
      <c r="Y1908" s="65" t="str">
        <f t="shared" si="11"/>
        <v/>
      </c>
      <c r="Z1908" s="47" t="str">
        <f t="shared" si="12"/>
        <v/>
      </c>
    </row>
    <row r="1909" ht="15.75" customHeight="1">
      <c r="B1909" s="52" t="str">
        <f>IF(DATA!B1909="","",DATA!B1909)</f>
        <v/>
      </c>
      <c r="C1909" s="52" t="str">
        <f t="array" ref="C1909">IF(B1909="","",IFERROR(XLOOKUP(B1909,DATA!$B$4:$B$2103,DATA!$D$4:$D$2103,"",0,1),""))</f>
        <v/>
      </c>
      <c r="D1909" s="52" t="str">
        <f t="array" ref="D1909">IF(B1909="","",IFERROR(XLOOKUP(B1909,DATA!$B$4:$B$2103,DATA!$C$4:$C$2103,"",0,1),""))</f>
        <v/>
      </c>
      <c r="E1909" s="52" t="str">
        <f t="array" ref="E1909">IF(B1909="","",IFERROR(XLOOKUP(B1909,DATA!$B$4:$B$2103,DATA!$W$4:$W$2103,"",0,1),""))</f>
        <v/>
      </c>
      <c r="F1909" s="52" t="str">
        <f t="array" ref="F1909">IF(B1909="","",IFERROR(XLOOKUP(E1909,PROVEEDORES!$A$2:$A$200,PROVEEDORES!$B$2:$B$200,"NO ENCONTRADO",0,1),""))</f>
        <v/>
      </c>
      <c r="G1909" s="52" t="str">
        <f t="array" ref="G1909">IF(B1909="","",IFERROR(XLOOKUP(B1909,DATA!$B$4:$B$2103,DATA!$L$4:$L$2103,"",0,1),""))</f>
        <v/>
      </c>
      <c r="H1909" s="52" t="str">
        <f t="array" ref="H1909">IF(B1909="","",IFERROR(XLOOKUP(B1909,DATA!$B$4:$B$2103,DATA!$E$4:$E$2103,0,0,1),0))</f>
        <v/>
      </c>
      <c r="I1909" s="53" t="str">
        <f t="array" ref="I1909">IF(B1909="","",IFERROR(XLOOKUP(B1909,DATA!$B$4:$B$2103,DATA!$F$4:$F$2103,0,0,1),0))</f>
        <v/>
      </c>
      <c r="J1909" s="53" t="str">
        <f t="shared" si="1"/>
        <v/>
      </c>
      <c r="K1909" s="52" t="str">
        <f t="array" ref="K1909">IF(B1909="","",IFERROR(XLOOKUP(B1909,DATA!$B$4:$B$2103,DATA!$N$4:$N$2103,0,0,1),0))</f>
        <v/>
      </c>
      <c r="L1909" s="86" t="str">
        <f t="shared" si="2"/>
        <v/>
      </c>
      <c r="M1909" s="52" t="str">
        <f t="array" ref="M1909">IF(B1909="","",IFERROR(XLOOKUP(B1909,DATA!$B$4:$B$2103,DATA!$P$4:$P$2103,0,0,1),0))</f>
        <v/>
      </c>
      <c r="N1909" s="52" t="str">
        <f t="shared" si="3"/>
        <v/>
      </c>
      <c r="O1909" s="52" t="str">
        <f t="shared" si="4"/>
        <v/>
      </c>
      <c r="P1909" s="52" t="str">
        <f t="shared" si="5"/>
        <v/>
      </c>
      <c r="Q1909" s="52" t="str">
        <f t="shared" si="6"/>
        <v/>
      </c>
      <c r="R1909" s="52" t="str">
        <f t="shared" si="7"/>
        <v/>
      </c>
      <c r="S1909" s="52" t="str">
        <f t="shared" si="8"/>
        <v/>
      </c>
      <c r="T1909" s="53" t="str">
        <f t="shared" si="9"/>
        <v/>
      </c>
      <c r="U1909" s="52" t="str">
        <f t="array" ref="U1909">IF(B1909="","",IFERROR(XLOOKUP(B1909,DATA!$B$4:$B$2103,DATA!$M$4:$M$2103,"",0,1),""))</f>
        <v/>
      </c>
      <c r="V1909" s="52" t="str">
        <f t="array" ref="V1909">IF(B1909="","",IFERROR(XLOOKUP(B1909,DATA!$B$4:$B$2103,DATA!$X$4:$X$2103,"",0,1),""))</f>
        <v/>
      </c>
      <c r="W1909" s="52" t="str">
        <f t="array" ref="W1909">IF(B1909="","",IFERROR(XLOOKUP(B1909,DATA!$B$4:$B$2103,DATA!$H$4:$H$2103,"",0,1),""))</f>
        <v/>
      </c>
      <c r="X1909" s="52" t="str">
        <f t="shared" si="10"/>
        <v/>
      </c>
      <c r="Y1909" s="87" t="str">
        <f t="shared" si="11"/>
        <v/>
      </c>
      <c r="Z1909" s="52" t="str">
        <f t="shared" si="12"/>
        <v/>
      </c>
    </row>
    <row r="1910" ht="15.75" customHeight="1">
      <c r="B1910" s="47" t="str">
        <f>IF(DATA!B1910="","",DATA!B1910)</f>
        <v/>
      </c>
      <c r="C1910" s="47" t="str">
        <f t="array" ref="C1910">IF(B1910="","",IFERROR(XLOOKUP(B1910,DATA!$B$4:$B$2103,DATA!$D$4:$D$2103,"",0,1),""))</f>
        <v/>
      </c>
      <c r="D1910" s="47" t="str">
        <f t="array" ref="D1910">IF(B1910="","",IFERROR(XLOOKUP(B1910,DATA!$B$4:$B$2103,DATA!$C$4:$C$2103,"",0,1),""))</f>
        <v/>
      </c>
      <c r="E1910" s="47" t="str">
        <f t="array" ref="E1910">IF(B1910="","",IFERROR(XLOOKUP(B1910,DATA!$B$4:$B$2103,DATA!$W$4:$W$2103,"",0,1),""))</f>
        <v/>
      </c>
      <c r="F1910" s="47" t="str">
        <f t="array" ref="F1910">IF(B1910="","",IFERROR(XLOOKUP(E1910,PROVEEDORES!$A$2:$A$200,PROVEEDORES!$B$2:$B$200,"NO ENCONTRADO",0,1),""))</f>
        <v/>
      </c>
      <c r="G1910" s="47" t="str">
        <f t="array" ref="G1910">IF(B1910="","",IFERROR(XLOOKUP(B1910,DATA!$B$4:$B$2103,DATA!$L$4:$L$2103,"",0,1),""))</f>
        <v/>
      </c>
      <c r="H1910" s="47" t="str">
        <f t="array" ref="H1910">IF(B1910="","",IFERROR(XLOOKUP(B1910,DATA!$B$4:$B$2103,DATA!$E$4:$E$2103,0,0,1),0))</f>
        <v/>
      </c>
      <c r="I1910" s="48" t="str">
        <f t="array" ref="I1910">IF(B1910="","",IFERROR(XLOOKUP(B1910,DATA!$B$4:$B$2103,DATA!$F$4:$F$2103,0,0,1),0))</f>
        <v/>
      </c>
      <c r="J1910" s="48" t="str">
        <f t="shared" si="1"/>
        <v/>
      </c>
      <c r="K1910" s="47" t="str">
        <f t="array" ref="K1910">IF(B1910="","",IFERROR(XLOOKUP(B1910,DATA!$B$4:$B$2103,DATA!$N$4:$N$2103,0,0,1),0))</f>
        <v/>
      </c>
      <c r="L1910" s="85" t="str">
        <f t="shared" si="2"/>
        <v/>
      </c>
      <c r="M1910" s="47" t="str">
        <f t="array" ref="M1910">IF(B1910="","",IFERROR(XLOOKUP(B1910,DATA!$B$4:$B$2103,DATA!$P$4:$P$2103,0,0,1),0))</f>
        <v/>
      </c>
      <c r="N1910" s="47" t="str">
        <f t="shared" si="3"/>
        <v/>
      </c>
      <c r="O1910" s="47" t="str">
        <f t="shared" si="4"/>
        <v/>
      </c>
      <c r="P1910" s="47" t="str">
        <f t="shared" si="5"/>
        <v/>
      </c>
      <c r="Q1910" s="47" t="str">
        <f t="shared" si="6"/>
        <v/>
      </c>
      <c r="R1910" s="47" t="str">
        <f t="shared" si="7"/>
        <v/>
      </c>
      <c r="S1910" s="47" t="str">
        <f t="shared" si="8"/>
        <v/>
      </c>
      <c r="T1910" s="48" t="str">
        <f t="shared" si="9"/>
        <v/>
      </c>
      <c r="U1910" s="47" t="str">
        <f t="array" ref="U1910">IF(B1910="","",IFERROR(XLOOKUP(B1910,DATA!$B$4:$B$2103,DATA!$M$4:$M$2103,"",0,1),""))</f>
        <v/>
      </c>
      <c r="V1910" s="47" t="str">
        <f t="array" ref="V1910">IF(B1910="","",IFERROR(XLOOKUP(B1910,DATA!$B$4:$B$2103,DATA!$X$4:$X$2103,"",0,1),""))</f>
        <v/>
      </c>
      <c r="W1910" s="47" t="str">
        <f t="array" ref="W1910">IF(B1910="","",IFERROR(XLOOKUP(B1910,DATA!$B$4:$B$2103,DATA!$H$4:$H$2103,"",0,1),""))</f>
        <v/>
      </c>
      <c r="X1910" s="47" t="str">
        <f t="shared" si="10"/>
        <v/>
      </c>
      <c r="Y1910" s="65" t="str">
        <f t="shared" si="11"/>
        <v/>
      </c>
      <c r="Z1910" s="47" t="str">
        <f t="shared" si="12"/>
        <v/>
      </c>
    </row>
    <row r="1911" ht="15.75" customHeight="1">
      <c r="B1911" s="52" t="str">
        <f>IF(DATA!B1911="","",DATA!B1911)</f>
        <v/>
      </c>
      <c r="C1911" s="52" t="str">
        <f t="array" ref="C1911">IF(B1911="","",IFERROR(XLOOKUP(B1911,DATA!$B$4:$B$2103,DATA!$D$4:$D$2103,"",0,1),""))</f>
        <v/>
      </c>
      <c r="D1911" s="52" t="str">
        <f t="array" ref="D1911">IF(B1911="","",IFERROR(XLOOKUP(B1911,DATA!$B$4:$B$2103,DATA!$C$4:$C$2103,"",0,1),""))</f>
        <v/>
      </c>
      <c r="E1911" s="52" t="str">
        <f t="array" ref="E1911">IF(B1911="","",IFERROR(XLOOKUP(B1911,DATA!$B$4:$B$2103,DATA!$W$4:$W$2103,"",0,1),""))</f>
        <v/>
      </c>
      <c r="F1911" s="52" t="str">
        <f t="array" ref="F1911">IF(B1911="","",IFERROR(XLOOKUP(E1911,PROVEEDORES!$A$2:$A$200,PROVEEDORES!$B$2:$B$200,"NO ENCONTRADO",0,1),""))</f>
        <v/>
      </c>
      <c r="G1911" s="52" t="str">
        <f t="array" ref="G1911">IF(B1911="","",IFERROR(XLOOKUP(B1911,DATA!$B$4:$B$2103,DATA!$L$4:$L$2103,"",0,1),""))</f>
        <v/>
      </c>
      <c r="H1911" s="52" t="str">
        <f t="array" ref="H1911">IF(B1911="","",IFERROR(XLOOKUP(B1911,DATA!$B$4:$B$2103,DATA!$E$4:$E$2103,0,0,1),0))</f>
        <v/>
      </c>
      <c r="I1911" s="53" t="str">
        <f t="array" ref="I1911">IF(B1911="","",IFERROR(XLOOKUP(B1911,DATA!$B$4:$B$2103,DATA!$F$4:$F$2103,0,0,1),0))</f>
        <v/>
      </c>
      <c r="J1911" s="53" t="str">
        <f t="shared" si="1"/>
        <v/>
      </c>
      <c r="K1911" s="52" t="str">
        <f t="array" ref="K1911">IF(B1911="","",IFERROR(XLOOKUP(B1911,DATA!$B$4:$B$2103,DATA!$N$4:$N$2103,0,0,1),0))</f>
        <v/>
      </c>
      <c r="L1911" s="86" t="str">
        <f t="shared" si="2"/>
        <v/>
      </c>
      <c r="M1911" s="52" t="str">
        <f t="array" ref="M1911">IF(B1911="","",IFERROR(XLOOKUP(B1911,DATA!$B$4:$B$2103,DATA!$P$4:$P$2103,0,0,1),0))</f>
        <v/>
      </c>
      <c r="N1911" s="52" t="str">
        <f t="shared" si="3"/>
        <v/>
      </c>
      <c r="O1911" s="52" t="str">
        <f t="shared" si="4"/>
        <v/>
      </c>
      <c r="P1911" s="52" t="str">
        <f t="shared" si="5"/>
        <v/>
      </c>
      <c r="Q1911" s="52" t="str">
        <f t="shared" si="6"/>
        <v/>
      </c>
      <c r="R1911" s="52" t="str">
        <f t="shared" si="7"/>
        <v/>
      </c>
      <c r="S1911" s="52" t="str">
        <f t="shared" si="8"/>
        <v/>
      </c>
      <c r="T1911" s="53" t="str">
        <f t="shared" si="9"/>
        <v/>
      </c>
      <c r="U1911" s="52" t="str">
        <f t="array" ref="U1911">IF(B1911="","",IFERROR(XLOOKUP(B1911,DATA!$B$4:$B$2103,DATA!$M$4:$M$2103,"",0,1),""))</f>
        <v/>
      </c>
      <c r="V1911" s="52" t="str">
        <f t="array" ref="V1911">IF(B1911="","",IFERROR(XLOOKUP(B1911,DATA!$B$4:$B$2103,DATA!$X$4:$X$2103,"",0,1),""))</f>
        <v/>
      </c>
      <c r="W1911" s="52" t="str">
        <f t="array" ref="W1911">IF(B1911="","",IFERROR(XLOOKUP(B1911,DATA!$B$4:$B$2103,DATA!$H$4:$H$2103,"",0,1),""))</f>
        <v/>
      </c>
      <c r="X1911" s="52" t="str">
        <f t="shared" si="10"/>
        <v/>
      </c>
      <c r="Y1911" s="87" t="str">
        <f t="shared" si="11"/>
        <v/>
      </c>
      <c r="Z1911" s="52" t="str">
        <f t="shared" si="12"/>
        <v/>
      </c>
    </row>
    <row r="1912" ht="15.75" customHeight="1">
      <c r="B1912" s="47" t="str">
        <f>IF(DATA!B1912="","",DATA!B1912)</f>
        <v/>
      </c>
      <c r="C1912" s="47" t="str">
        <f t="array" ref="C1912">IF(B1912="","",IFERROR(XLOOKUP(B1912,DATA!$B$4:$B$2103,DATA!$D$4:$D$2103,"",0,1),""))</f>
        <v/>
      </c>
      <c r="D1912" s="47" t="str">
        <f t="array" ref="D1912">IF(B1912="","",IFERROR(XLOOKUP(B1912,DATA!$B$4:$B$2103,DATA!$C$4:$C$2103,"",0,1),""))</f>
        <v/>
      </c>
      <c r="E1912" s="47" t="str">
        <f t="array" ref="E1912">IF(B1912="","",IFERROR(XLOOKUP(B1912,DATA!$B$4:$B$2103,DATA!$W$4:$W$2103,"",0,1),""))</f>
        <v/>
      </c>
      <c r="F1912" s="47" t="str">
        <f t="array" ref="F1912">IF(B1912="","",IFERROR(XLOOKUP(E1912,PROVEEDORES!$A$2:$A$200,PROVEEDORES!$B$2:$B$200,"NO ENCONTRADO",0,1),""))</f>
        <v/>
      </c>
      <c r="G1912" s="47" t="str">
        <f t="array" ref="G1912">IF(B1912="","",IFERROR(XLOOKUP(B1912,DATA!$B$4:$B$2103,DATA!$L$4:$L$2103,"",0,1),""))</f>
        <v/>
      </c>
      <c r="H1912" s="47" t="str">
        <f t="array" ref="H1912">IF(B1912="","",IFERROR(XLOOKUP(B1912,DATA!$B$4:$B$2103,DATA!$E$4:$E$2103,0,0,1),0))</f>
        <v/>
      </c>
      <c r="I1912" s="48" t="str">
        <f t="array" ref="I1912">IF(B1912="","",IFERROR(XLOOKUP(B1912,DATA!$B$4:$B$2103,DATA!$F$4:$F$2103,0,0,1),0))</f>
        <v/>
      </c>
      <c r="J1912" s="48" t="str">
        <f t="shared" si="1"/>
        <v/>
      </c>
      <c r="K1912" s="47" t="str">
        <f t="array" ref="K1912">IF(B1912="","",IFERROR(XLOOKUP(B1912,DATA!$B$4:$B$2103,DATA!$N$4:$N$2103,0,0,1),0))</f>
        <v/>
      </c>
      <c r="L1912" s="85" t="str">
        <f t="shared" si="2"/>
        <v/>
      </c>
      <c r="M1912" s="47" t="str">
        <f t="array" ref="M1912">IF(B1912="","",IFERROR(XLOOKUP(B1912,DATA!$B$4:$B$2103,DATA!$P$4:$P$2103,0,0,1),0))</f>
        <v/>
      </c>
      <c r="N1912" s="47" t="str">
        <f t="shared" si="3"/>
        <v/>
      </c>
      <c r="O1912" s="47" t="str">
        <f t="shared" si="4"/>
        <v/>
      </c>
      <c r="P1912" s="47" t="str">
        <f t="shared" si="5"/>
        <v/>
      </c>
      <c r="Q1912" s="47" t="str">
        <f t="shared" si="6"/>
        <v/>
      </c>
      <c r="R1912" s="47" t="str">
        <f t="shared" si="7"/>
        <v/>
      </c>
      <c r="S1912" s="47" t="str">
        <f t="shared" si="8"/>
        <v/>
      </c>
      <c r="T1912" s="48" t="str">
        <f t="shared" si="9"/>
        <v/>
      </c>
      <c r="U1912" s="47" t="str">
        <f t="array" ref="U1912">IF(B1912="","",IFERROR(XLOOKUP(B1912,DATA!$B$4:$B$2103,DATA!$M$4:$M$2103,"",0,1),""))</f>
        <v/>
      </c>
      <c r="V1912" s="47" t="str">
        <f t="array" ref="V1912">IF(B1912="","",IFERROR(XLOOKUP(B1912,DATA!$B$4:$B$2103,DATA!$X$4:$X$2103,"",0,1),""))</f>
        <v/>
      </c>
      <c r="W1912" s="47" t="str">
        <f t="array" ref="W1912">IF(B1912="","",IFERROR(XLOOKUP(B1912,DATA!$B$4:$B$2103,DATA!$H$4:$H$2103,"",0,1),""))</f>
        <v/>
      </c>
      <c r="X1912" s="47" t="str">
        <f t="shared" si="10"/>
        <v/>
      </c>
      <c r="Y1912" s="65" t="str">
        <f t="shared" si="11"/>
        <v/>
      </c>
      <c r="Z1912" s="47" t="str">
        <f t="shared" si="12"/>
        <v/>
      </c>
    </row>
    <row r="1913" ht="15.75" customHeight="1">
      <c r="B1913" s="52" t="str">
        <f>IF(DATA!B1913="","",DATA!B1913)</f>
        <v/>
      </c>
      <c r="C1913" s="52" t="str">
        <f t="array" ref="C1913">IF(B1913="","",IFERROR(XLOOKUP(B1913,DATA!$B$4:$B$2103,DATA!$D$4:$D$2103,"",0,1),""))</f>
        <v/>
      </c>
      <c r="D1913" s="52" t="str">
        <f t="array" ref="D1913">IF(B1913="","",IFERROR(XLOOKUP(B1913,DATA!$B$4:$B$2103,DATA!$C$4:$C$2103,"",0,1),""))</f>
        <v/>
      </c>
      <c r="E1913" s="52" t="str">
        <f t="array" ref="E1913">IF(B1913="","",IFERROR(XLOOKUP(B1913,DATA!$B$4:$B$2103,DATA!$W$4:$W$2103,"",0,1),""))</f>
        <v/>
      </c>
      <c r="F1913" s="52" t="str">
        <f t="array" ref="F1913">IF(B1913="","",IFERROR(XLOOKUP(E1913,PROVEEDORES!$A$2:$A$200,PROVEEDORES!$B$2:$B$200,"NO ENCONTRADO",0,1),""))</f>
        <v/>
      </c>
      <c r="G1913" s="52" t="str">
        <f t="array" ref="G1913">IF(B1913="","",IFERROR(XLOOKUP(B1913,DATA!$B$4:$B$2103,DATA!$L$4:$L$2103,"",0,1),""))</f>
        <v/>
      </c>
      <c r="H1913" s="52" t="str">
        <f t="array" ref="H1913">IF(B1913="","",IFERROR(XLOOKUP(B1913,DATA!$B$4:$B$2103,DATA!$E$4:$E$2103,0,0,1),0))</f>
        <v/>
      </c>
      <c r="I1913" s="53" t="str">
        <f t="array" ref="I1913">IF(B1913="","",IFERROR(XLOOKUP(B1913,DATA!$B$4:$B$2103,DATA!$F$4:$F$2103,0,0,1),0))</f>
        <v/>
      </c>
      <c r="J1913" s="53" t="str">
        <f t="shared" si="1"/>
        <v/>
      </c>
      <c r="K1913" s="52" t="str">
        <f t="array" ref="K1913">IF(B1913="","",IFERROR(XLOOKUP(B1913,DATA!$B$4:$B$2103,DATA!$N$4:$N$2103,0,0,1),0))</f>
        <v/>
      </c>
      <c r="L1913" s="86" t="str">
        <f t="shared" si="2"/>
        <v/>
      </c>
      <c r="M1913" s="52" t="str">
        <f t="array" ref="M1913">IF(B1913="","",IFERROR(XLOOKUP(B1913,DATA!$B$4:$B$2103,DATA!$P$4:$P$2103,0,0,1),0))</f>
        <v/>
      </c>
      <c r="N1913" s="52" t="str">
        <f t="shared" si="3"/>
        <v/>
      </c>
      <c r="O1913" s="52" t="str">
        <f t="shared" si="4"/>
        <v/>
      </c>
      <c r="P1913" s="52" t="str">
        <f t="shared" si="5"/>
        <v/>
      </c>
      <c r="Q1913" s="52" t="str">
        <f t="shared" si="6"/>
        <v/>
      </c>
      <c r="R1913" s="52" t="str">
        <f t="shared" si="7"/>
        <v/>
      </c>
      <c r="S1913" s="52" t="str">
        <f t="shared" si="8"/>
        <v/>
      </c>
      <c r="T1913" s="53" t="str">
        <f t="shared" si="9"/>
        <v/>
      </c>
      <c r="U1913" s="52" t="str">
        <f t="array" ref="U1913">IF(B1913="","",IFERROR(XLOOKUP(B1913,DATA!$B$4:$B$2103,DATA!$M$4:$M$2103,"",0,1),""))</f>
        <v/>
      </c>
      <c r="V1913" s="52" t="str">
        <f t="array" ref="V1913">IF(B1913="","",IFERROR(XLOOKUP(B1913,DATA!$B$4:$B$2103,DATA!$X$4:$X$2103,"",0,1),""))</f>
        <v/>
      </c>
      <c r="W1913" s="52" t="str">
        <f t="array" ref="W1913">IF(B1913="","",IFERROR(XLOOKUP(B1913,DATA!$B$4:$B$2103,DATA!$H$4:$H$2103,"",0,1),""))</f>
        <v/>
      </c>
      <c r="X1913" s="52" t="str">
        <f t="shared" si="10"/>
        <v/>
      </c>
      <c r="Y1913" s="87" t="str">
        <f t="shared" si="11"/>
        <v/>
      </c>
      <c r="Z1913" s="52" t="str">
        <f t="shared" si="12"/>
        <v/>
      </c>
    </row>
    <row r="1914" ht="15.75" customHeight="1">
      <c r="B1914" s="47" t="str">
        <f>IF(DATA!B1914="","",DATA!B1914)</f>
        <v/>
      </c>
      <c r="C1914" s="47" t="str">
        <f t="array" ref="C1914">IF(B1914="","",IFERROR(XLOOKUP(B1914,DATA!$B$4:$B$2103,DATA!$D$4:$D$2103,"",0,1),""))</f>
        <v/>
      </c>
      <c r="D1914" s="47" t="str">
        <f t="array" ref="D1914">IF(B1914="","",IFERROR(XLOOKUP(B1914,DATA!$B$4:$B$2103,DATA!$C$4:$C$2103,"",0,1),""))</f>
        <v/>
      </c>
      <c r="E1914" s="47" t="str">
        <f t="array" ref="E1914">IF(B1914="","",IFERROR(XLOOKUP(B1914,DATA!$B$4:$B$2103,DATA!$W$4:$W$2103,"",0,1),""))</f>
        <v/>
      </c>
      <c r="F1914" s="47" t="str">
        <f t="array" ref="F1914">IF(B1914="","",IFERROR(XLOOKUP(E1914,PROVEEDORES!$A$2:$A$200,PROVEEDORES!$B$2:$B$200,"NO ENCONTRADO",0,1),""))</f>
        <v/>
      </c>
      <c r="G1914" s="47" t="str">
        <f t="array" ref="G1914">IF(B1914="","",IFERROR(XLOOKUP(B1914,DATA!$B$4:$B$2103,DATA!$L$4:$L$2103,"",0,1),""))</f>
        <v/>
      </c>
      <c r="H1914" s="47" t="str">
        <f t="array" ref="H1914">IF(B1914="","",IFERROR(XLOOKUP(B1914,DATA!$B$4:$B$2103,DATA!$E$4:$E$2103,0,0,1),0))</f>
        <v/>
      </c>
      <c r="I1914" s="48" t="str">
        <f t="array" ref="I1914">IF(B1914="","",IFERROR(XLOOKUP(B1914,DATA!$B$4:$B$2103,DATA!$F$4:$F$2103,0,0,1),0))</f>
        <v/>
      </c>
      <c r="J1914" s="48" t="str">
        <f t="shared" si="1"/>
        <v/>
      </c>
      <c r="K1914" s="47" t="str">
        <f t="array" ref="K1914">IF(B1914="","",IFERROR(XLOOKUP(B1914,DATA!$B$4:$B$2103,DATA!$N$4:$N$2103,0,0,1),0))</f>
        <v/>
      </c>
      <c r="L1914" s="85" t="str">
        <f t="shared" si="2"/>
        <v/>
      </c>
      <c r="M1914" s="47" t="str">
        <f t="array" ref="M1914">IF(B1914="","",IFERROR(XLOOKUP(B1914,DATA!$B$4:$B$2103,DATA!$P$4:$P$2103,0,0,1),0))</f>
        <v/>
      </c>
      <c r="N1914" s="47" t="str">
        <f t="shared" si="3"/>
        <v/>
      </c>
      <c r="O1914" s="47" t="str">
        <f t="shared" si="4"/>
        <v/>
      </c>
      <c r="P1914" s="47" t="str">
        <f t="shared" si="5"/>
        <v/>
      </c>
      <c r="Q1914" s="47" t="str">
        <f t="shared" si="6"/>
        <v/>
      </c>
      <c r="R1914" s="47" t="str">
        <f t="shared" si="7"/>
        <v/>
      </c>
      <c r="S1914" s="47" t="str">
        <f t="shared" si="8"/>
        <v/>
      </c>
      <c r="T1914" s="48" t="str">
        <f t="shared" si="9"/>
        <v/>
      </c>
      <c r="U1914" s="47" t="str">
        <f t="array" ref="U1914">IF(B1914="","",IFERROR(XLOOKUP(B1914,DATA!$B$4:$B$2103,DATA!$M$4:$M$2103,"",0,1),""))</f>
        <v/>
      </c>
      <c r="V1914" s="47" t="str">
        <f t="array" ref="V1914">IF(B1914="","",IFERROR(XLOOKUP(B1914,DATA!$B$4:$B$2103,DATA!$X$4:$X$2103,"",0,1),""))</f>
        <v/>
      </c>
      <c r="W1914" s="47" t="str">
        <f t="array" ref="W1914">IF(B1914="","",IFERROR(XLOOKUP(B1914,DATA!$B$4:$B$2103,DATA!$H$4:$H$2103,"",0,1),""))</f>
        <v/>
      </c>
      <c r="X1914" s="47" t="str">
        <f t="shared" si="10"/>
        <v/>
      </c>
      <c r="Y1914" s="65" t="str">
        <f t="shared" si="11"/>
        <v/>
      </c>
      <c r="Z1914" s="47" t="str">
        <f t="shared" si="12"/>
        <v/>
      </c>
    </row>
    <row r="1915" ht="15.75" customHeight="1">
      <c r="B1915" s="52" t="str">
        <f>IF(DATA!B1915="","",DATA!B1915)</f>
        <v/>
      </c>
      <c r="C1915" s="52" t="str">
        <f t="array" ref="C1915">IF(B1915="","",IFERROR(XLOOKUP(B1915,DATA!$B$4:$B$2103,DATA!$D$4:$D$2103,"",0,1),""))</f>
        <v/>
      </c>
      <c r="D1915" s="52" t="str">
        <f t="array" ref="D1915">IF(B1915="","",IFERROR(XLOOKUP(B1915,DATA!$B$4:$B$2103,DATA!$C$4:$C$2103,"",0,1),""))</f>
        <v/>
      </c>
      <c r="E1915" s="52" t="str">
        <f t="array" ref="E1915">IF(B1915="","",IFERROR(XLOOKUP(B1915,DATA!$B$4:$B$2103,DATA!$W$4:$W$2103,"",0,1),""))</f>
        <v/>
      </c>
      <c r="F1915" s="52" t="str">
        <f t="array" ref="F1915">IF(B1915="","",IFERROR(XLOOKUP(E1915,PROVEEDORES!$A$2:$A$200,PROVEEDORES!$B$2:$B$200,"NO ENCONTRADO",0,1),""))</f>
        <v/>
      </c>
      <c r="G1915" s="52" t="str">
        <f t="array" ref="G1915">IF(B1915="","",IFERROR(XLOOKUP(B1915,DATA!$B$4:$B$2103,DATA!$L$4:$L$2103,"",0,1),""))</f>
        <v/>
      </c>
      <c r="H1915" s="52" t="str">
        <f t="array" ref="H1915">IF(B1915="","",IFERROR(XLOOKUP(B1915,DATA!$B$4:$B$2103,DATA!$E$4:$E$2103,0,0,1),0))</f>
        <v/>
      </c>
      <c r="I1915" s="53" t="str">
        <f t="array" ref="I1915">IF(B1915="","",IFERROR(XLOOKUP(B1915,DATA!$B$4:$B$2103,DATA!$F$4:$F$2103,0,0,1),0))</f>
        <v/>
      </c>
      <c r="J1915" s="53" t="str">
        <f t="shared" si="1"/>
        <v/>
      </c>
      <c r="K1915" s="52" t="str">
        <f t="array" ref="K1915">IF(B1915="","",IFERROR(XLOOKUP(B1915,DATA!$B$4:$B$2103,DATA!$N$4:$N$2103,0,0,1),0))</f>
        <v/>
      </c>
      <c r="L1915" s="86" t="str">
        <f t="shared" si="2"/>
        <v/>
      </c>
      <c r="M1915" s="52" t="str">
        <f t="array" ref="M1915">IF(B1915="","",IFERROR(XLOOKUP(B1915,DATA!$B$4:$B$2103,DATA!$P$4:$P$2103,0,0,1),0))</f>
        <v/>
      </c>
      <c r="N1915" s="52" t="str">
        <f t="shared" si="3"/>
        <v/>
      </c>
      <c r="O1915" s="52" t="str">
        <f t="shared" si="4"/>
        <v/>
      </c>
      <c r="P1915" s="52" t="str">
        <f t="shared" si="5"/>
        <v/>
      </c>
      <c r="Q1915" s="52" t="str">
        <f t="shared" si="6"/>
        <v/>
      </c>
      <c r="R1915" s="52" t="str">
        <f t="shared" si="7"/>
        <v/>
      </c>
      <c r="S1915" s="52" t="str">
        <f t="shared" si="8"/>
        <v/>
      </c>
      <c r="T1915" s="53" t="str">
        <f t="shared" si="9"/>
        <v/>
      </c>
      <c r="U1915" s="52" t="str">
        <f t="array" ref="U1915">IF(B1915="","",IFERROR(XLOOKUP(B1915,DATA!$B$4:$B$2103,DATA!$M$4:$M$2103,"",0,1),""))</f>
        <v/>
      </c>
      <c r="V1915" s="52" t="str">
        <f t="array" ref="V1915">IF(B1915="","",IFERROR(XLOOKUP(B1915,DATA!$B$4:$B$2103,DATA!$X$4:$X$2103,"",0,1),""))</f>
        <v/>
      </c>
      <c r="W1915" s="52" t="str">
        <f t="array" ref="W1915">IF(B1915="","",IFERROR(XLOOKUP(B1915,DATA!$B$4:$B$2103,DATA!$H$4:$H$2103,"",0,1),""))</f>
        <v/>
      </c>
      <c r="X1915" s="52" t="str">
        <f t="shared" si="10"/>
        <v/>
      </c>
      <c r="Y1915" s="87" t="str">
        <f t="shared" si="11"/>
        <v/>
      </c>
      <c r="Z1915" s="52" t="str">
        <f t="shared" si="12"/>
        <v/>
      </c>
    </row>
    <row r="1916" ht="15.75" customHeight="1">
      <c r="B1916" s="47" t="str">
        <f>IF(DATA!B1916="","",DATA!B1916)</f>
        <v/>
      </c>
      <c r="C1916" s="47" t="str">
        <f t="array" ref="C1916">IF(B1916="","",IFERROR(XLOOKUP(B1916,DATA!$B$4:$B$2103,DATA!$D$4:$D$2103,"",0,1),""))</f>
        <v/>
      </c>
      <c r="D1916" s="47" t="str">
        <f t="array" ref="D1916">IF(B1916="","",IFERROR(XLOOKUP(B1916,DATA!$B$4:$B$2103,DATA!$C$4:$C$2103,"",0,1),""))</f>
        <v/>
      </c>
      <c r="E1916" s="47" t="str">
        <f t="array" ref="E1916">IF(B1916="","",IFERROR(XLOOKUP(B1916,DATA!$B$4:$B$2103,DATA!$W$4:$W$2103,"",0,1),""))</f>
        <v/>
      </c>
      <c r="F1916" s="47" t="str">
        <f t="array" ref="F1916">IF(B1916="","",IFERROR(XLOOKUP(E1916,PROVEEDORES!$A$2:$A$200,PROVEEDORES!$B$2:$B$200,"NO ENCONTRADO",0,1),""))</f>
        <v/>
      </c>
      <c r="G1916" s="47" t="str">
        <f t="array" ref="G1916">IF(B1916="","",IFERROR(XLOOKUP(B1916,DATA!$B$4:$B$2103,DATA!$L$4:$L$2103,"",0,1),""))</f>
        <v/>
      </c>
      <c r="H1916" s="47" t="str">
        <f t="array" ref="H1916">IF(B1916="","",IFERROR(XLOOKUP(B1916,DATA!$B$4:$B$2103,DATA!$E$4:$E$2103,0,0,1),0))</f>
        <v/>
      </c>
      <c r="I1916" s="48" t="str">
        <f t="array" ref="I1916">IF(B1916="","",IFERROR(XLOOKUP(B1916,DATA!$B$4:$B$2103,DATA!$F$4:$F$2103,0,0,1),0))</f>
        <v/>
      </c>
      <c r="J1916" s="48" t="str">
        <f t="shared" si="1"/>
        <v/>
      </c>
      <c r="K1916" s="47" t="str">
        <f t="array" ref="K1916">IF(B1916="","",IFERROR(XLOOKUP(B1916,DATA!$B$4:$B$2103,DATA!$N$4:$N$2103,0,0,1),0))</f>
        <v/>
      </c>
      <c r="L1916" s="85" t="str">
        <f t="shared" si="2"/>
        <v/>
      </c>
      <c r="M1916" s="47" t="str">
        <f t="array" ref="M1916">IF(B1916="","",IFERROR(XLOOKUP(B1916,DATA!$B$4:$B$2103,DATA!$P$4:$P$2103,0,0,1),0))</f>
        <v/>
      </c>
      <c r="N1916" s="47" t="str">
        <f t="shared" si="3"/>
        <v/>
      </c>
      <c r="O1916" s="47" t="str">
        <f t="shared" si="4"/>
        <v/>
      </c>
      <c r="P1916" s="47" t="str">
        <f t="shared" si="5"/>
        <v/>
      </c>
      <c r="Q1916" s="47" t="str">
        <f t="shared" si="6"/>
        <v/>
      </c>
      <c r="R1916" s="47" t="str">
        <f t="shared" si="7"/>
        <v/>
      </c>
      <c r="S1916" s="47" t="str">
        <f t="shared" si="8"/>
        <v/>
      </c>
      <c r="T1916" s="48" t="str">
        <f t="shared" si="9"/>
        <v/>
      </c>
      <c r="U1916" s="47" t="str">
        <f t="array" ref="U1916">IF(B1916="","",IFERROR(XLOOKUP(B1916,DATA!$B$4:$B$2103,DATA!$M$4:$M$2103,"",0,1),""))</f>
        <v/>
      </c>
      <c r="V1916" s="47" t="str">
        <f t="array" ref="V1916">IF(B1916="","",IFERROR(XLOOKUP(B1916,DATA!$B$4:$B$2103,DATA!$X$4:$X$2103,"",0,1),""))</f>
        <v/>
      </c>
      <c r="W1916" s="47" t="str">
        <f t="array" ref="W1916">IF(B1916="","",IFERROR(XLOOKUP(B1916,DATA!$B$4:$B$2103,DATA!$H$4:$H$2103,"",0,1),""))</f>
        <v/>
      </c>
      <c r="X1916" s="47" t="str">
        <f t="shared" si="10"/>
        <v/>
      </c>
      <c r="Y1916" s="65" t="str">
        <f t="shared" si="11"/>
        <v/>
      </c>
      <c r="Z1916" s="47" t="str">
        <f t="shared" si="12"/>
        <v/>
      </c>
    </row>
    <row r="1917" ht="15.75" customHeight="1">
      <c r="B1917" s="52" t="str">
        <f>IF(DATA!B1917="","",DATA!B1917)</f>
        <v/>
      </c>
      <c r="C1917" s="52" t="str">
        <f t="array" ref="C1917">IF(B1917="","",IFERROR(XLOOKUP(B1917,DATA!$B$4:$B$2103,DATA!$D$4:$D$2103,"",0,1),""))</f>
        <v/>
      </c>
      <c r="D1917" s="52" t="str">
        <f t="array" ref="D1917">IF(B1917="","",IFERROR(XLOOKUP(B1917,DATA!$B$4:$B$2103,DATA!$C$4:$C$2103,"",0,1),""))</f>
        <v/>
      </c>
      <c r="E1917" s="52" t="str">
        <f t="array" ref="E1917">IF(B1917="","",IFERROR(XLOOKUP(B1917,DATA!$B$4:$B$2103,DATA!$W$4:$W$2103,"",0,1),""))</f>
        <v/>
      </c>
      <c r="F1917" s="52" t="str">
        <f t="array" ref="F1917">IF(B1917="","",IFERROR(XLOOKUP(E1917,PROVEEDORES!$A$2:$A$200,PROVEEDORES!$B$2:$B$200,"NO ENCONTRADO",0,1),""))</f>
        <v/>
      </c>
      <c r="G1917" s="52" t="str">
        <f t="array" ref="G1917">IF(B1917="","",IFERROR(XLOOKUP(B1917,DATA!$B$4:$B$2103,DATA!$L$4:$L$2103,"",0,1),""))</f>
        <v/>
      </c>
      <c r="H1917" s="52" t="str">
        <f t="array" ref="H1917">IF(B1917="","",IFERROR(XLOOKUP(B1917,DATA!$B$4:$B$2103,DATA!$E$4:$E$2103,0,0,1),0))</f>
        <v/>
      </c>
      <c r="I1917" s="53" t="str">
        <f t="array" ref="I1917">IF(B1917="","",IFERROR(XLOOKUP(B1917,DATA!$B$4:$B$2103,DATA!$F$4:$F$2103,0,0,1),0))</f>
        <v/>
      </c>
      <c r="J1917" s="53" t="str">
        <f t="shared" si="1"/>
        <v/>
      </c>
      <c r="K1917" s="52" t="str">
        <f t="array" ref="K1917">IF(B1917="","",IFERROR(XLOOKUP(B1917,DATA!$B$4:$B$2103,DATA!$N$4:$N$2103,0,0,1),0))</f>
        <v/>
      </c>
      <c r="L1917" s="86" t="str">
        <f t="shared" si="2"/>
        <v/>
      </c>
      <c r="M1917" s="52" t="str">
        <f t="array" ref="M1917">IF(B1917="","",IFERROR(XLOOKUP(B1917,DATA!$B$4:$B$2103,DATA!$P$4:$P$2103,0,0,1),0))</f>
        <v/>
      </c>
      <c r="N1917" s="52" t="str">
        <f t="shared" si="3"/>
        <v/>
      </c>
      <c r="O1917" s="52" t="str">
        <f t="shared" si="4"/>
        <v/>
      </c>
      <c r="P1917" s="52" t="str">
        <f t="shared" si="5"/>
        <v/>
      </c>
      <c r="Q1917" s="52" t="str">
        <f t="shared" si="6"/>
        <v/>
      </c>
      <c r="R1917" s="52" t="str">
        <f t="shared" si="7"/>
        <v/>
      </c>
      <c r="S1917" s="52" t="str">
        <f t="shared" si="8"/>
        <v/>
      </c>
      <c r="T1917" s="53" t="str">
        <f t="shared" si="9"/>
        <v/>
      </c>
      <c r="U1917" s="52" t="str">
        <f t="array" ref="U1917">IF(B1917="","",IFERROR(XLOOKUP(B1917,DATA!$B$4:$B$2103,DATA!$M$4:$M$2103,"",0,1),""))</f>
        <v/>
      </c>
      <c r="V1917" s="52" t="str">
        <f t="array" ref="V1917">IF(B1917="","",IFERROR(XLOOKUP(B1917,DATA!$B$4:$B$2103,DATA!$X$4:$X$2103,"",0,1),""))</f>
        <v/>
      </c>
      <c r="W1917" s="52" t="str">
        <f t="array" ref="W1917">IF(B1917="","",IFERROR(XLOOKUP(B1917,DATA!$B$4:$B$2103,DATA!$H$4:$H$2103,"",0,1),""))</f>
        <v/>
      </c>
      <c r="X1917" s="52" t="str">
        <f t="shared" si="10"/>
        <v/>
      </c>
      <c r="Y1917" s="87" t="str">
        <f t="shared" si="11"/>
        <v/>
      </c>
      <c r="Z1917" s="52" t="str">
        <f t="shared" si="12"/>
        <v/>
      </c>
    </row>
    <row r="1918" ht="15.75" customHeight="1">
      <c r="B1918" s="47" t="str">
        <f>IF(DATA!B1918="","",DATA!B1918)</f>
        <v/>
      </c>
      <c r="C1918" s="47" t="str">
        <f t="array" ref="C1918">IF(B1918="","",IFERROR(XLOOKUP(B1918,DATA!$B$4:$B$2103,DATA!$D$4:$D$2103,"",0,1),""))</f>
        <v/>
      </c>
      <c r="D1918" s="47" t="str">
        <f t="array" ref="D1918">IF(B1918="","",IFERROR(XLOOKUP(B1918,DATA!$B$4:$B$2103,DATA!$C$4:$C$2103,"",0,1),""))</f>
        <v/>
      </c>
      <c r="E1918" s="47" t="str">
        <f t="array" ref="E1918">IF(B1918="","",IFERROR(XLOOKUP(B1918,DATA!$B$4:$B$2103,DATA!$W$4:$W$2103,"",0,1),""))</f>
        <v/>
      </c>
      <c r="F1918" s="47" t="str">
        <f t="array" ref="F1918">IF(B1918="","",IFERROR(XLOOKUP(E1918,PROVEEDORES!$A$2:$A$200,PROVEEDORES!$B$2:$B$200,"NO ENCONTRADO",0,1),""))</f>
        <v/>
      </c>
      <c r="G1918" s="47" t="str">
        <f t="array" ref="G1918">IF(B1918="","",IFERROR(XLOOKUP(B1918,DATA!$B$4:$B$2103,DATA!$L$4:$L$2103,"",0,1),""))</f>
        <v/>
      </c>
      <c r="H1918" s="47" t="str">
        <f t="array" ref="H1918">IF(B1918="","",IFERROR(XLOOKUP(B1918,DATA!$B$4:$B$2103,DATA!$E$4:$E$2103,0,0,1),0))</f>
        <v/>
      </c>
      <c r="I1918" s="48" t="str">
        <f t="array" ref="I1918">IF(B1918="","",IFERROR(XLOOKUP(B1918,DATA!$B$4:$B$2103,DATA!$F$4:$F$2103,0,0,1),0))</f>
        <v/>
      </c>
      <c r="J1918" s="48" t="str">
        <f t="shared" si="1"/>
        <v/>
      </c>
      <c r="K1918" s="47" t="str">
        <f t="array" ref="K1918">IF(B1918="","",IFERROR(XLOOKUP(B1918,DATA!$B$4:$B$2103,DATA!$N$4:$N$2103,0,0,1),0))</f>
        <v/>
      </c>
      <c r="L1918" s="85" t="str">
        <f t="shared" si="2"/>
        <v/>
      </c>
      <c r="M1918" s="47" t="str">
        <f t="array" ref="M1918">IF(B1918="","",IFERROR(XLOOKUP(B1918,DATA!$B$4:$B$2103,DATA!$P$4:$P$2103,0,0,1),0))</f>
        <v/>
      </c>
      <c r="N1918" s="47" t="str">
        <f t="shared" si="3"/>
        <v/>
      </c>
      <c r="O1918" s="47" t="str">
        <f t="shared" si="4"/>
        <v/>
      </c>
      <c r="P1918" s="47" t="str">
        <f t="shared" si="5"/>
        <v/>
      </c>
      <c r="Q1918" s="47" t="str">
        <f t="shared" si="6"/>
        <v/>
      </c>
      <c r="R1918" s="47" t="str">
        <f t="shared" si="7"/>
        <v/>
      </c>
      <c r="S1918" s="47" t="str">
        <f t="shared" si="8"/>
        <v/>
      </c>
      <c r="T1918" s="48" t="str">
        <f t="shared" si="9"/>
        <v/>
      </c>
      <c r="U1918" s="47" t="str">
        <f t="array" ref="U1918">IF(B1918="","",IFERROR(XLOOKUP(B1918,DATA!$B$4:$B$2103,DATA!$M$4:$M$2103,"",0,1),""))</f>
        <v/>
      </c>
      <c r="V1918" s="47" t="str">
        <f t="array" ref="V1918">IF(B1918="","",IFERROR(XLOOKUP(B1918,DATA!$B$4:$B$2103,DATA!$X$4:$X$2103,"",0,1),""))</f>
        <v/>
      </c>
      <c r="W1918" s="47" t="str">
        <f t="array" ref="W1918">IF(B1918="","",IFERROR(XLOOKUP(B1918,DATA!$B$4:$B$2103,DATA!$H$4:$H$2103,"",0,1),""))</f>
        <v/>
      </c>
      <c r="X1918" s="47" t="str">
        <f t="shared" si="10"/>
        <v/>
      </c>
      <c r="Y1918" s="65" t="str">
        <f t="shared" si="11"/>
        <v/>
      </c>
      <c r="Z1918" s="47" t="str">
        <f t="shared" si="12"/>
        <v/>
      </c>
    </row>
    <row r="1919" ht="15.75" customHeight="1">
      <c r="B1919" s="52" t="str">
        <f>IF(DATA!B1919="","",DATA!B1919)</f>
        <v/>
      </c>
      <c r="C1919" s="52" t="str">
        <f t="array" ref="C1919">IF(B1919="","",IFERROR(XLOOKUP(B1919,DATA!$B$4:$B$2103,DATA!$D$4:$D$2103,"",0,1),""))</f>
        <v/>
      </c>
      <c r="D1919" s="52" t="str">
        <f t="array" ref="D1919">IF(B1919="","",IFERROR(XLOOKUP(B1919,DATA!$B$4:$B$2103,DATA!$C$4:$C$2103,"",0,1),""))</f>
        <v/>
      </c>
      <c r="E1919" s="52" t="str">
        <f t="array" ref="E1919">IF(B1919="","",IFERROR(XLOOKUP(B1919,DATA!$B$4:$B$2103,DATA!$W$4:$W$2103,"",0,1),""))</f>
        <v/>
      </c>
      <c r="F1919" s="52" t="str">
        <f t="array" ref="F1919">IF(B1919="","",IFERROR(XLOOKUP(E1919,PROVEEDORES!$A$2:$A$200,PROVEEDORES!$B$2:$B$200,"NO ENCONTRADO",0,1),""))</f>
        <v/>
      </c>
      <c r="G1919" s="52" t="str">
        <f t="array" ref="G1919">IF(B1919="","",IFERROR(XLOOKUP(B1919,DATA!$B$4:$B$2103,DATA!$L$4:$L$2103,"",0,1),""))</f>
        <v/>
      </c>
      <c r="H1919" s="52" t="str">
        <f t="array" ref="H1919">IF(B1919="","",IFERROR(XLOOKUP(B1919,DATA!$B$4:$B$2103,DATA!$E$4:$E$2103,0,0,1),0))</f>
        <v/>
      </c>
      <c r="I1919" s="53" t="str">
        <f t="array" ref="I1919">IF(B1919="","",IFERROR(XLOOKUP(B1919,DATA!$B$4:$B$2103,DATA!$F$4:$F$2103,0,0,1),0))</f>
        <v/>
      </c>
      <c r="J1919" s="53" t="str">
        <f t="shared" si="1"/>
        <v/>
      </c>
      <c r="K1919" s="52" t="str">
        <f t="array" ref="K1919">IF(B1919="","",IFERROR(XLOOKUP(B1919,DATA!$B$4:$B$2103,DATA!$N$4:$N$2103,0,0,1),0))</f>
        <v/>
      </c>
      <c r="L1919" s="86" t="str">
        <f t="shared" si="2"/>
        <v/>
      </c>
      <c r="M1919" s="52" t="str">
        <f t="array" ref="M1919">IF(B1919="","",IFERROR(XLOOKUP(B1919,DATA!$B$4:$B$2103,DATA!$P$4:$P$2103,0,0,1),0))</f>
        <v/>
      </c>
      <c r="N1919" s="52" t="str">
        <f t="shared" si="3"/>
        <v/>
      </c>
      <c r="O1919" s="52" t="str">
        <f t="shared" si="4"/>
        <v/>
      </c>
      <c r="P1919" s="52" t="str">
        <f t="shared" si="5"/>
        <v/>
      </c>
      <c r="Q1919" s="52" t="str">
        <f t="shared" si="6"/>
        <v/>
      </c>
      <c r="R1919" s="52" t="str">
        <f t="shared" si="7"/>
        <v/>
      </c>
      <c r="S1919" s="52" t="str">
        <f t="shared" si="8"/>
        <v/>
      </c>
      <c r="T1919" s="53" t="str">
        <f t="shared" si="9"/>
        <v/>
      </c>
      <c r="U1919" s="52" t="str">
        <f t="array" ref="U1919">IF(B1919="","",IFERROR(XLOOKUP(B1919,DATA!$B$4:$B$2103,DATA!$M$4:$M$2103,"",0,1),""))</f>
        <v/>
      </c>
      <c r="V1919" s="52" t="str">
        <f t="array" ref="V1919">IF(B1919="","",IFERROR(XLOOKUP(B1919,DATA!$B$4:$B$2103,DATA!$X$4:$X$2103,"",0,1),""))</f>
        <v/>
      </c>
      <c r="W1919" s="52" t="str">
        <f t="array" ref="W1919">IF(B1919="","",IFERROR(XLOOKUP(B1919,DATA!$B$4:$B$2103,DATA!$H$4:$H$2103,"",0,1),""))</f>
        <v/>
      </c>
      <c r="X1919" s="52" t="str">
        <f t="shared" si="10"/>
        <v/>
      </c>
      <c r="Y1919" s="87" t="str">
        <f t="shared" si="11"/>
        <v/>
      </c>
      <c r="Z1919" s="52" t="str">
        <f t="shared" si="12"/>
        <v/>
      </c>
    </row>
    <row r="1920" ht="15.75" customHeight="1">
      <c r="B1920" s="47" t="str">
        <f>IF(DATA!B1920="","",DATA!B1920)</f>
        <v/>
      </c>
      <c r="C1920" s="47" t="str">
        <f t="array" ref="C1920">IF(B1920="","",IFERROR(XLOOKUP(B1920,DATA!$B$4:$B$2103,DATA!$D$4:$D$2103,"",0,1),""))</f>
        <v/>
      </c>
      <c r="D1920" s="47" t="str">
        <f t="array" ref="D1920">IF(B1920="","",IFERROR(XLOOKUP(B1920,DATA!$B$4:$B$2103,DATA!$C$4:$C$2103,"",0,1),""))</f>
        <v/>
      </c>
      <c r="E1920" s="47" t="str">
        <f t="array" ref="E1920">IF(B1920="","",IFERROR(XLOOKUP(B1920,DATA!$B$4:$B$2103,DATA!$W$4:$W$2103,"",0,1),""))</f>
        <v/>
      </c>
      <c r="F1920" s="47" t="str">
        <f t="array" ref="F1920">IF(B1920="","",IFERROR(XLOOKUP(E1920,PROVEEDORES!$A$2:$A$200,PROVEEDORES!$B$2:$B$200,"NO ENCONTRADO",0,1),""))</f>
        <v/>
      </c>
      <c r="G1920" s="47" t="str">
        <f t="array" ref="G1920">IF(B1920="","",IFERROR(XLOOKUP(B1920,DATA!$B$4:$B$2103,DATA!$L$4:$L$2103,"",0,1),""))</f>
        <v/>
      </c>
      <c r="H1920" s="47" t="str">
        <f t="array" ref="H1920">IF(B1920="","",IFERROR(XLOOKUP(B1920,DATA!$B$4:$B$2103,DATA!$E$4:$E$2103,0,0,1),0))</f>
        <v/>
      </c>
      <c r="I1920" s="48" t="str">
        <f t="array" ref="I1920">IF(B1920="","",IFERROR(XLOOKUP(B1920,DATA!$B$4:$B$2103,DATA!$F$4:$F$2103,0,0,1),0))</f>
        <v/>
      </c>
      <c r="J1920" s="48" t="str">
        <f t="shared" si="1"/>
        <v/>
      </c>
      <c r="K1920" s="47" t="str">
        <f t="array" ref="K1920">IF(B1920="","",IFERROR(XLOOKUP(B1920,DATA!$B$4:$B$2103,DATA!$N$4:$N$2103,0,0,1),0))</f>
        <v/>
      </c>
      <c r="L1920" s="85" t="str">
        <f t="shared" si="2"/>
        <v/>
      </c>
      <c r="M1920" s="47" t="str">
        <f t="array" ref="M1920">IF(B1920="","",IFERROR(XLOOKUP(B1920,DATA!$B$4:$B$2103,DATA!$P$4:$P$2103,0,0,1),0))</f>
        <v/>
      </c>
      <c r="N1920" s="47" t="str">
        <f t="shared" si="3"/>
        <v/>
      </c>
      <c r="O1920" s="47" t="str">
        <f t="shared" si="4"/>
        <v/>
      </c>
      <c r="P1920" s="47" t="str">
        <f t="shared" si="5"/>
        <v/>
      </c>
      <c r="Q1920" s="47" t="str">
        <f t="shared" si="6"/>
        <v/>
      </c>
      <c r="R1920" s="47" t="str">
        <f t="shared" si="7"/>
        <v/>
      </c>
      <c r="S1920" s="47" t="str">
        <f t="shared" si="8"/>
        <v/>
      </c>
      <c r="T1920" s="48" t="str">
        <f t="shared" si="9"/>
        <v/>
      </c>
      <c r="U1920" s="47" t="str">
        <f t="array" ref="U1920">IF(B1920="","",IFERROR(XLOOKUP(B1920,DATA!$B$4:$B$2103,DATA!$M$4:$M$2103,"",0,1),""))</f>
        <v/>
      </c>
      <c r="V1920" s="47" t="str">
        <f t="array" ref="V1920">IF(B1920="","",IFERROR(XLOOKUP(B1920,DATA!$B$4:$B$2103,DATA!$X$4:$X$2103,"",0,1),""))</f>
        <v/>
      </c>
      <c r="W1920" s="47" t="str">
        <f t="array" ref="W1920">IF(B1920="","",IFERROR(XLOOKUP(B1920,DATA!$B$4:$B$2103,DATA!$H$4:$H$2103,"",0,1),""))</f>
        <v/>
      </c>
      <c r="X1920" s="47" t="str">
        <f t="shared" si="10"/>
        <v/>
      </c>
      <c r="Y1920" s="65" t="str">
        <f t="shared" si="11"/>
        <v/>
      </c>
      <c r="Z1920" s="47" t="str">
        <f t="shared" si="12"/>
        <v/>
      </c>
    </row>
    <row r="1921" ht="15.75" customHeight="1">
      <c r="B1921" s="52" t="str">
        <f>IF(DATA!B1921="","",DATA!B1921)</f>
        <v/>
      </c>
      <c r="C1921" s="52" t="str">
        <f t="array" ref="C1921">IF(B1921="","",IFERROR(XLOOKUP(B1921,DATA!$B$4:$B$2103,DATA!$D$4:$D$2103,"",0,1),""))</f>
        <v/>
      </c>
      <c r="D1921" s="52" t="str">
        <f t="array" ref="D1921">IF(B1921="","",IFERROR(XLOOKUP(B1921,DATA!$B$4:$B$2103,DATA!$C$4:$C$2103,"",0,1),""))</f>
        <v/>
      </c>
      <c r="E1921" s="52" t="str">
        <f t="array" ref="E1921">IF(B1921="","",IFERROR(XLOOKUP(B1921,DATA!$B$4:$B$2103,DATA!$W$4:$W$2103,"",0,1),""))</f>
        <v/>
      </c>
      <c r="F1921" s="52" t="str">
        <f t="array" ref="F1921">IF(B1921="","",IFERROR(XLOOKUP(E1921,PROVEEDORES!$A$2:$A$200,PROVEEDORES!$B$2:$B$200,"NO ENCONTRADO",0,1),""))</f>
        <v/>
      </c>
      <c r="G1921" s="52" t="str">
        <f t="array" ref="G1921">IF(B1921="","",IFERROR(XLOOKUP(B1921,DATA!$B$4:$B$2103,DATA!$L$4:$L$2103,"",0,1),""))</f>
        <v/>
      </c>
      <c r="H1921" s="52" t="str">
        <f t="array" ref="H1921">IF(B1921="","",IFERROR(XLOOKUP(B1921,DATA!$B$4:$B$2103,DATA!$E$4:$E$2103,0,0,1),0))</f>
        <v/>
      </c>
      <c r="I1921" s="53" t="str">
        <f t="array" ref="I1921">IF(B1921="","",IFERROR(XLOOKUP(B1921,DATA!$B$4:$B$2103,DATA!$F$4:$F$2103,0,0,1),0))</f>
        <v/>
      </c>
      <c r="J1921" s="53" t="str">
        <f t="shared" si="1"/>
        <v/>
      </c>
      <c r="K1921" s="52" t="str">
        <f t="array" ref="K1921">IF(B1921="","",IFERROR(XLOOKUP(B1921,DATA!$B$4:$B$2103,DATA!$N$4:$N$2103,0,0,1),0))</f>
        <v/>
      </c>
      <c r="L1921" s="86" t="str">
        <f t="shared" si="2"/>
        <v/>
      </c>
      <c r="M1921" s="52" t="str">
        <f t="array" ref="M1921">IF(B1921="","",IFERROR(XLOOKUP(B1921,DATA!$B$4:$B$2103,DATA!$P$4:$P$2103,0,0,1),0))</f>
        <v/>
      </c>
      <c r="N1921" s="52" t="str">
        <f t="shared" si="3"/>
        <v/>
      </c>
      <c r="O1921" s="52" t="str">
        <f t="shared" si="4"/>
        <v/>
      </c>
      <c r="P1921" s="52" t="str">
        <f t="shared" si="5"/>
        <v/>
      </c>
      <c r="Q1921" s="52" t="str">
        <f t="shared" si="6"/>
        <v/>
      </c>
      <c r="R1921" s="52" t="str">
        <f t="shared" si="7"/>
        <v/>
      </c>
      <c r="S1921" s="52" t="str">
        <f t="shared" si="8"/>
        <v/>
      </c>
      <c r="T1921" s="53" t="str">
        <f t="shared" si="9"/>
        <v/>
      </c>
      <c r="U1921" s="52" t="str">
        <f t="array" ref="U1921">IF(B1921="","",IFERROR(XLOOKUP(B1921,DATA!$B$4:$B$2103,DATA!$M$4:$M$2103,"",0,1),""))</f>
        <v/>
      </c>
      <c r="V1921" s="52" t="str">
        <f t="array" ref="V1921">IF(B1921="","",IFERROR(XLOOKUP(B1921,DATA!$B$4:$B$2103,DATA!$X$4:$X$2103,"",0,1),""))</f>
        <v/>
      </c>
      <c r="W1921" s="52" t="str">
        <f t="array" ref="W1921">IF(B1921="","",IFERROR(XLOOKUP(B1921,DATA!$B$4:$B$2103,DATA!$H$4:$H$2103,"",0,1),""))</f>
        <v/>
      </c>
      <c r="X1921" s="52" t="str">
        <f t="shared" si="10"/>
        <v/>
      </c>
      <c r="Y1921" s="87" t="str">
        <f t="shared" si="11"/>
        <v/>
      </c>
      <c r="Z1921" s="52" t="str">
        <f t="shared" si="12"/>
        <v/>
      </c>
    </row>
    <row r="1922" ht="15.75" customHeight="1">
      <c r="B1922" s="47" t="str">
        <f>IF(DATA!B1922="","",DATA!B1922)</f>
        <v/>
      </c>
      <c r="C1922" s="47" t="str">
        <f t="array" ref="C1922">IF(B1922="","",IFERROR(XLOOKUP(B1922,DATA!$B$4:$B$2103,DATA!$D$4:$D$2103,"",0,1),""))</f>
        <v/>
      </c>
      <c r="D1922" s="47" t="str">
        <f t="array" ref="D1922">IF(B1922="","",IFERROR(XLOOKUP(B1922,DATA!$B$4:$B$2103,DATA!$C$4:$C$2103,"",0,1),""))</f>
        <v/>
      </c>
      <c r="E1922" s="47" t="str">
        <f t="array" ref="E1922">IF(B1922="","",IFERROR(XLOOKUP(B1922,DATA!$B$4:$B$2103,DATA!$W$4:$W$2103,"",0,1),""))</f>
        <v/>
      </c>
      <c r="F1922" s="47" t="str">
        <f t="array" ref="F1922">IF(B1922="","",IFERROR(XLOOKUP(E1922,PROVEEDORES!$A$2:$A$200,PROVEEDORES!$B$2:$B$200,"NO ENCONTRADO",0,1),""))</f>
        <v/>
      </c>
      <c r="G1922" s="47" t="str">
        <f t="array" ref="G1922">IF(B1922="","",IFERROR(XLOOKUP(B1922,DATA!$B$4:$B$2103,DATA!$L$4:$L$2103,"",0,1),""))</f>
        <v/>
      </c>
      <c r="H1922" s="47" t="str">
        <f t="array" ref="H1922">IF(B1922="","",IFERROR(XLOOKUP(B1922,DATA!$B$4:$B$2103,DATA!$E$4:$E$2103,0,0,1),0))</f>
        <v/>
      </c>
      <c r="I1922" s="48" t="str">
        <f t="array" ref="I1922">IF(B1922="","",IFERROR(XLOOKUP(B1922,DATA!$B$4:$B$2103,DATA!$F$4:$F$2103,0,0,1),0))</f>
        <v/>
      </c>
      <c r="J1922" s="48" t="str">
        <f t="shared" si="1"/>
        <v/>
      </c>
      <c r="K1922" s="47" t="str">
        <f t="array" ref="K1922">IF(B1922="","",IFERROR(XLOOKUP(B1922,DATA!$B$4:$B$2103,DATA!$N$4:$N$2103,0,0,1),0))</f>
        <v/>
      </c>
      <c r="L1922" s="85" t="str">
        <f t="shared" si="2"/>
        <v/>
      </c>
      <c r="M1922" s="47" t="str">
        <f t="array" ref="M1922">IF(B1922="","",IFERROR(XLOOKUP(B1922,DATA!$B$4:$B$2103,DATA!$P$4:$P$2103,0,0,1),0))</f>
        <v/>
      </c>
      <c r="N1922" s="47" t="str">
        <f t="shared" si="3"/>
        <v/>
      </c>
      <c r="O1922" s="47" t="str">
        <f t="shared" si="4"/>
        <v/>
      </c>
      <c r="P1922" s="47" t="str">
        <f t="shared" si="5"/>
        <v/>
      </c>
      <c r="Q1922" s="47" t="str">
        <f t="shared" si="6"/>
        <v/>
      </c>
      <c r="R1922" s="47" t="str">
        <f t="shared" si="7"/>
        <v/>
      </c>
      <c r="S1922" s="47" t="str">
        <f t="shared" si="8"/>
        <v/>
      </c>
      <c r="T1922" s="48" t="str">
        <f t="shared" si="9"/>
        <v/>
      </c>
      <c r="U1922" s="47" t="str">
        <f t="array" ref="U1922">IF(B1922="","",IFERROR(XLOOKUP(B1922,DATA!$B$4:$B$2103,DATA!$M$4:$M$2103,"",0,1),""))</f>
        <v/>
      </c>
      <c r="V1922" s="47" t="str">
        <f t="array" ref="V1922">IF(B1922="","",IFERROR(XLOOKUP(B1922,DATA!$B$4:$B$2103,DATA!$X$4:$X$2103,"",0,1),""))</f>
        <v/>
      </c>
      <c r="W1922" s="47" t="str">
        <f t="array" ref="W1922">IF(B1922="","",IFERROR(XLOOKUP(B1922,DATA!$B$4:$B$2103,DATA!$H$4:$H$2103,"",0,1),""))</f>
        <v/>
      </c>
      <c r="X1922" s="47" t="str">
        <f t="shared" si="10"/>
        <v/>
      </c>
      <c r="Y1922" s="65" t="str">
        <f t="shared" si="11"/>
        <v/>
      </c>
      <c r="Z1922" s="47" t="str">
        <f t="shared" si="12"/>
        <v/>
      </c>
    </row>
    <row r="1923" ht="15.75" customHeight="1">
      <c r="B1923" s="52" t="str">
        <f>IF(DATA!B1923="","",DATA!B1923)</f>
        <v/>
      </c>
      <c r="C1923" s="52" t="str">
        <f t="array" ref="C1923">IF(B1923="","",IFERROR(XLOOKUP(B1923,DATA!$B$4:$B$2103,DATA!$D$4:$D$2103,"",0,1),""))</f>
        <v/>
      </c>
      <c r="D1923" s="52" t="str">
        <f t="array" ref="D1923">IF(B1923="","",IFERROR(XLOOKUP(B1923,DATA!$B$4:$B$2103,DATA!$C$4:$C$2103,"",0,1),""))</f>
        <v/>
      </c>
      <c r="E1923" s="52" t="str">
        <f t="array" ref="E1923">IF(B1923="","",IFERROR(XLOOKUP(B1923,DATA!$B$4:$B$2103,DATA!$W$4:$W$2103,"",0,1),""))</f>
        <v/>
      </c>
      <c r="F1923" s="52" t="str">
        <f t="array" ref="F1923">IF(B1923="","",IFERROR(XLOOKUP(E1923,PROVEEDORES!$A$2:$A$200,PROVEEDORES!$B$2:$B$200,"NO ENCONTRADO",0,1),""))</f>
        <v/>
      </c>
      <c r="G1923" s="52" t="str">
        <f t="array" ref="G1923">IF(B1923="","",IFERROR(XLOOKUP(B1923,DATA!$B$4:$B$2103,DATA!$L$4:$L$2103,"",0,1),""))</f>
        <v/>
      </c>
      <c r="H1923" s="52" t="str">
        <f t="array" ref="H1923">IF(B1923="","",IFERROR(XLOOKUP(B1923,DATA!$B$4:$B$2103,DATA!$E$4:$E$2103,0,0,1),0))</f>
        <v/>
      </c>
      <c r="I1923" s="53" t="str">
        <f t="array" ref="I1923">IF(B1923="","",IFERROR(XLOOKUP(B1923,DATA!$B$4:$B$2103,DATA!$F$4:$F$2103,0,0,1),0))</f>
        <v/>
      </c>
      <c r="J1923" s="53" t="str">
        <f t="shared" si="1"/>
        <v/>
      </c>
      <c r="K1923" s="52" t="str">
        <f t="array" ref="K1923">IF(B1923="","",IFERROR(XLOOKUP(B1923,DATA!$B$4:$B$2103,DATA!$N$4:$N$2103,0,0,1),0))</f>
        <v/>
      </c>
      <c r="L1923" s="86" t="str">
        <f t="shared" si="2"/>
        <v/>
      </c>
      <c r="M1923" s="52" t="str">
        <f t="array" ref="M1923">IF(B1923="","",IFERROR(XLOOKUP(B1923,DATA!$B$4:$B$2103,DATA!$P$4:$P$2103,0,0,1),0))</f>
        <v/>
      </c>
      <c r="N1923" s="52" t="str">
        <f t="shared" si="3"/>
        <v/>
      </c>
      <c r="O1923" s="52" t="str">
        <f t="shared" si="4"/>
        <v/>
      </c>
      <c r="P1923" s="52" t="str">
        <f t="shared" si="5"/>
        <v/>
      </c>
      <c r="Q1923" s="52" t="str">
        <f t="shared" si="6"/>
        <v/>
      </c>
      <c r="R1923" s="52" t="str">
        <f t="shared" si="7"/>
        <v/>
      </c>
      <c r="S1923" s="52" t="str">
        <f t="shared" si="8"/>
        <v/>
      </c>
      <c r="T1923" s="53" t="str">
        <f t="shared" si="9"/>
        <v/>
      </c>
      <c r="U1923" s="52" t="str">
        <f t="array" ref="U1923">IF(B1923="","",IFERROR(XLOOKUP(B1923,DATA!$B$4:$B$2103,DATA!$M$4:$M$2103,"",0,1),""))</f>
        <v/>
      </c>
      <c r="V1923" s="52" t="str">
        <f t="array" ref="V1923">IF(B1923="","",IFERROR(XLOOKUP(B1923,DATA!$B$4:$B$2103,DATA!$X$4:$X$2103,"",0,1),""))</f>
        <v/>
      </c>
      <c r="W1923" s="52" t="str">
        <f t="array" ref="W1923">IF(B1923="","",IFERROR(XLOOKUP(B1923,DATA!$B$4:$B$2103,DATA!$H$4:$H$2103,"",0,1),""))</f>
        <v/>
      </c>
      <c r="X1923" s="52" t="str">
        <f t="shared" si="10"/>
        <v/>
      </c>
      <c r="Y1923" s="87" t="str">
        <f t="shared" si="11"/>
        <v/>
      </c>
      <c r="Z1923" s="52" t="str">
        <f t="shared" si="12"/>
        <v/>
      </c>
    </row>
    <row r="1924" ht="15.75" customHeight="1">
      <c r="B1924" s="47" t="str">
        <f>IF(DATA!B1924="","",DATA!B1924)</f>
        <v/>
      </c>
      <c r="C1924" s="47" t="str">
        <f t="array" ref="C1924">IF(B1924="","",IFERROR(XLOOKUP(B1924,DATA!$B$4:$B$2103,DATA!$D$4:$D$2103,"",0,1),""))</f>
        <v/>
      </c>
      <c r="D1924" s="47" t="str">
        <f t="array" ref="D1924">IF(B1924="","",IFERROR(XLOOKUP(B1924,DATA!$B$4:$B$2103,DATA!$C$4:$C$2103,"",0,1),""))</f>
        <v/>
      </c>
      <c r="E1924" s="47" t="str">
        <f t="array" ref="E1924">IF(B1924="","",IFERROR(XLOOKUP(B1924,DATA!$B$4:$B$2103,DATA!$W$4:$W$2103,"",0,1),""))</f>
        <v/>
      </c>
      <c r="F1924" s="47" t="str">
        <f t="array" ref="F1924">IF(B1924="","",IFERROR(XLOOKUP(E1924,PROVEEDORES!$A$2:$A$200,PROVEEDORES!$B$2:$B$200,"NO ENCONTRADO",0,1),""))</f>
        <v/>
      </c>
      <c r="G1924" s="47" t="str">
        <f t="array" ref="G1924">IF(B1924="","",IFERROR(XLOOKUP(B1924,DATA!$B$4:$B$2103,DATA!$L$4:$L$2103,"",0,1),""))</f>
        <v/>
      </c>
      <c r="H1924" s="47" t="str">
        <f t="array" ref="H1924">IF(B1924="","",IFERROR(XLOOKUP(B1924,DATA!$B$4:$B$2103,DATA!$E$4:$E$2103,0,0,1),0))</f>
        <v/>
      </c>
      <c r="I1924" s="48" t="str">
        <f t="array" ref="I1924">IF(B1924="","",IFERROR(XLOOKUP(B1924,DATA!$B$4:$B$2103,DATA!$F$4:$F$2103,0,0,1),0))</f>
        <v/>
      </c>
      <c r="J1924" s="48" t="str">
        <f t="shared" si="1"/>
        <v/>
      </c>
      <c r="K1924" s="47" t="str">
        <f t="array" ref="K1924">IF(B1924="","",IFERROR(XLOOKUP(B1924,DATA!$B$4:$B$2103,DATA!$N$4:$N$2103,0,0,1),0))</f>
        <v/>
      </c>
      <c r="L1924" s="85" t="str">
        <f t="shared" si="2"/>
        <v/>
      </c>
      <c r="M1924" s="47" t="str">
        <f t="array" ref="M1924">IF(B1924="","",IFERROR(XLOOKUP(B1924,DATA!$B$4:$B$2103,DATA!$P$4:$P$2103,0,0,1),0))</f>
        <v/>
      </c>
      <c r="N1924" s="47" t="str">
        <f t="shared" si="3"/>
        <v/>
      </c>
      <c r="O1924" s="47" t="str">
        <f t="shared" si="4"/>
        <v/>
      </c>
      <c r="P1924" s="47" t="str">
        <f t="shared" si="5"/>
        <v/>
      </c>
      <c r="Q1924" s="47" t="str">
        <f t="shared" si="6"/>
        <v/>
      </c>
      <c r="R1924" s="47" t="str">
        <f t="shared" si="7"/>
        <v/>
      </c>
      <c r="S1924" s="47" t="str">
        <f t="shared" si="8"/>
        <v/>
      </c>
      <c r="T1924" s="48" t="str">
        <f t="shared" si="9"/>
        <v/>
      </c>
      <c r="U1924" s="47" t="str">
        <f t="array" ref="U1924">IF(B1924="","",IFERROR(XLOOKUP(B1924,DATA!$B$4:$B$2103,DATA!$M$4:$M$2103,"",0,1),""))</f>
        <v/>
      </c>
      <c r="V1924" s="47" t="str">
        <f t="array" ref="V1924">IF(B1924="","",IFERROR(XLOOKUP(B1924,DATA!$B$4:$B$2103,DATA!$X$4:$X$2103,"",0,1),""))</f>
        <v/>
      </c>
      <c r="W1924" s="47" t="str">
        <f t="array" ref="W1924">IF(B1924="","",IFERROR(XLOOKUP(B1924,DATA!$B$4:$B$2103,DATA!$H$4:$H$2103,"",0,1),""))</f>
        <v/>
      </c>
      <c r="X1924" s="47" t="str">
        <f t="shared" si="10"/>
        <v/>
      </c>
      <c r="Y1924" s="65" t="str">
        <f t="shared" si="11"/>
        <v/>
      </c>
      <c r="Z1924" s="47" t="str">
        <f t="shared" si="12"/>
        <v/>
      </c>
    </row>
    <row r="1925" ht="15.75" customHeight="1">
      <c r="B1925" s="52" t="str">
        <f>IF(DATA!B1925="","",DATA!B1925)</f>
        <v/>
      </c>
      <c r="C1925" s="52" t="str">
        <f t="array" ref="C1925">IF(B1925="","",IFERROR(XLOOKUP(B1925,DATA!$B$4:$B$2103,DATA!$D$4:$D$2103,"",0,1),""))</f>
        <v/>
      </c>
      <c r="D1925" s="52" t="str">
        <f t="array" ref="D1925">IF(B1925="","",IFERROR(XLOOKUP(B1925,DATA!$B$4:$B$2103,DATA!$C$4:$C$2103,"",0,1),""))</f>
        <v/>
      </c>
      <c r="E1925" s="52" t="str">
        <f t="array" ref="E1925">IF(B1925="","",IFERROR(XLOOKUP(B1925,DATA!$B$4:$B$2103,DATA!$W$4:$W$2103,"",0,1),""))</f>
        <v/>
      </c>
      <c r="F1925" s="52" t="str">
        <f t="array" ref="F1925">IF(B1925="","",IFERROR(XLOOKUP(E1925,PROVEEDORES!$A$2:$A$200,PROVEEDORES!$B$2:$B$200,"NO ENCONTRADO",0,1),""))</f>
        <v/>
      </c>
      <c r="G1925" s="52" t="str">
        <f t="array" ref="G1925">IF(B1925="","",IFERROR(XLOOKUP(B1925,DATA!$B$4:$B$2103,DATA!$L$4:$L$2103,"",0,1),""))</f>
        <v/>
      </c>
      <c r="H1925" s="52" t="str">
        <f t="array" ref="H1925">IF(B1925="","",IFERROR(XLOOKUP(B1925,DATA!$B$4:$B$2103,DATA!$E$4:$E$2103,0,0,1),0))</f>
        <v/>
      </c>
      <c r="I1925" s="53" t="str">
        <f t="array" ref="I1925">IF(B1925="","",IFERROR(XLOOKUP(B1925,DATA!$B$4:$B$2103,DATA!$F$4:$F$2103,0,0,1),0))</f>
        <v/>
      </c>
      <c r="J1925" s="53" t="str">
        <f t="shared" si="1"/>
        <v/>
      </c>
      <c r="K1925" s="52" t="str">
        <f t="array" ref="K1925">IF(B1925="","",IFERROR(XLOOKUP(B1925,DATA!$B$4:$B$2103,DATA!$N$4:$N$2103,0,0,1),0))</f>
        <v/>
      </c>
      <c r="L1925" s="86" t="str">
        <f t="shared" si="2"/>
        <v/>
      </c>
      <c r="M1925" s="52" t="str">
        <f t="array" ref="M1925">IF(B1925="","",IFERROR(XLOOKUP(B1925,DATA!$B$4:$B$2103,DATA!$P$4:$P$2103,0,0,1),0))</f>
        <v/>
      </c>
      <c r="N1925" s="52" t="str">
        <f t="shared" si="3"/>
        <v/>
      </c>
      <c r="O1925" s="52" t="str">
        <f t="shared" si="4"/>
        <v/>
      </c>
      <c r="P1925" s="52" t="str">
        <f t="shared" si="5"/>
        <v/>
      </c>
      <c r="Q1925" s="52" t="str">
        <f t="shared" si="6"/>
        <v/>
      </c>
      <c r="R1925" s="52" t="str">
        <f t="shared" si="7"/>
        <v/>
      </c>
      <c r="S1925" s="52" t="str">
        <f t="shared" si="8"/>
        <v/>
      </c>
      <c r="T1925" s="53" t="str">
        <f t="shared" si="9"/>
        <v/>
      </c>
      <c r="U1925" s="52" t="str">
        <f t="array" ref="U1925">IF(B1925="","",IFERROR(XLOOKUP(B1925,DATA!$B$4:$B$2103,DATA!$M$4:$M$2103,"",0,1),""))</f>
        <v/>
      </c>
      <c r="V1925" s="52" t="str">
        <f t="array" ref="V1925">IF(B1925="","",IFERROR(XLOOKUP(B1925,DATA!$B$4:$B$2103,DATA!$X$4:$X$2103,"",0,1),""))</f>
        <v/>
      </c>
      <c r="W1925" s="52" t="str">
        <f t="array" ref="W1925">IF(B1925="","",IFERROR(XLOOKUP(B1925,DATA!$B$4:$B$2103,DATA!$H$4:$H$2103,"",0,1),""))</f>
        <v/>
      </c>
      <c r="X1925" s="52" t="str">
        <f t="shared" si="10"/>
        <v/>
      </c>
      <c r="Y1925" s="87" t="str">
        <f t="shared" si="11"/>
        <v/>
      </c>
      <c r="Z1925" s="52" t="str">
        <f t="shared" si="12"/>
        <v/>
      </c>
    </row>
    <row r="1926" ht="15.75" customHeight="1">
      <c r="B1926" s="47" t="str">
        <f>IF(DATA!B1926="","",DATA!B1926)</f>
        <v/>
      </c>
      <c r="C1926" s="47" t="str">
        <f t="array" ref="C1926">IF(B1926="","",IFERROR(XLOOKUP(B1926,DATA!$B$4:$B$2103,DATA!$D$4:$D$2103,"",0,1),""))</f>
        <v/>
      </c>
      <c r="D1926" s="47" t="str">
        <f t="array" ref="D1926">IF(B1926="","",IFERROR(XLOOKUP(B1926,DATA!$B$4:$B$2103,DATA!$C$4:$C$2103,"",0,1),""))</f>
        <v/>
      </c>
      <c r="E1926" s="47" t="str">
        <f t="array" ref="E1926">IF(B1926="","",IFERROR(XLOOKUP(B1926,DATA!$B$4:$B$2103,DATA!$W$4:$W$2103,"",0,1),""))</f>
        <v/>
      </c>
      <c r="F1926" s="47" t="str">
        <f t="array" ref="F1926">IF(B1926="","",IFERROR(XLOOKUP(E1926,PROVEEDORES!$A$2:$A$200,PROVEEDORES!$B$2:$B$200,"NO ENCONTRADO",0,1),""))</f>
        <v/>
      </c>
      <c r="G1926" s="47" t="str">
        <f t="array" ref="G1926">IF(B1926="","",IFERROR(XLOOKUP(B1926,DATA!$B$4:$B$2103,DATA!$L$4:$L$2103,"",0,1),""))</f>
        <v/>
      </c>
      <c r="H1926" s="47" t="str">
        <f t="array" ref="H1926">IF(B1926="","",IFERROR(XLOOKUP(B1926,DATA!$B$4:$B$2103,DATA!$E$4:$E$2103,0,0,1),0))</f>
        <v/>
      </c>
      <c r="I1926" s="48" t="str">
        <f t="array" ref="I1926">IF(B1926="","",IFERROR(XLOOKUP(B1926,DATA!$B$4:$B$2103,DATA!$F$4:$F$2103,0,0,1),0))</f>
        <v/>
      </c>
      <c r="J1926" s="48" t="str">
        <f t="shared" si="1"/>
        <v/>
      </c>
      <c r="K1926" s="47" t="str">
        <f t="array" ref="K1926">IF(B1926="","",IFERROR(XLOOKUP(B1926,DATA!$B$4:$B$2103,DATA!$N$4:$N$2103,0,0,1),0))</f>
        <v/>
      </c>
      <c r="L1926" s="85" t="str">
        <f t="shared" si="2"/>
        <v/>
      </c>
      <c r="M1926" s="47" t="str">
        <f t="array" ref="M1926">IF(B1926="","",IFERROR(XLOOKUP(B1926,DATA!$B$4:$B$2103,DATA!$P$4:$P$2103,0,0,1),0))</f>
        <v/>
      </c>
      <c r="N1926" s="47" t="str">
        <f t="shared" si="3"/>
        <v/>
      </c>
      <c r="O1926" s="47" t="str">
        <f t="shared" si="4"/>
        <v/>
      </c>
      <c r="P1926" s="47" t="str">
        <f t="shared" si="5"/>
        <v/>
      </c>
      <c r="Q1926" s="47" t="str">
        <f t="shared" si="6"/>
        <v/>
      </c>
      <c r="R1926" s="47" t="str">
        <f t="shared" si="7"/>
        <v/>
      </c>
      <c r="S1926" s="47" t="str">
        <f t="shared" si="8"/>
        <v/>
      </c>
      <c r="T1926" s="48" t="str">
        <f t="shared" si="9"/>
        <v/>
      </c>
      <c r="U1926" s="47" t="str">
        <f t="array" ref="U1926">IF(B1926="","",IFERROR(XLOOKUP(B1926,DATA!$B$4:$B$2103,DATA!$M$4:$M$2103,"",0,1),""))</f>
        <v/>
      </c>
      <c r="V1926" s="47" t="str">
        <f t="array" ref="V1926">IF(B1926="","",IFERROR(XLOOKUP(B1926,DATA!$B$4:$B$2103,DATA!$X$4:$X$2103,"",0,1),""))</f>
        <v/>
      </c>
      <c r="W1926" s="47" t="str">
        <f t="array" ref="W1926">IF(B1926="","",IFERROR(XLOOKUP(B1926,DATA!$B$4:$B$2103,DATA!$H$4:$H$2103,"",0,1),""))</f>
        <v/>
      </c>
      <c r="X1926" s="47" t="str">
        <f t="shared" si="10"/>
        <v/>
      </c>
      <c r="Y1926" s="65" t="str">
        <f t="shared" si="11"/>
        <v/>
      </c>
      <c r="Z1926" s="47" t="str">
        <f t="shared" si="12"/>
        <v/>
      </c>
    </row>
    <row r="1927" ht="15.75" customHeight="1">
      <c r="B1927" s="52" t="str">
        <f>IF(DATA!B1927="","",DATA!B1927)</f>
        <v/>
      </c>
      <c r="C1927" s="52" t="str">
        <f t="array" ref="C1927">IF(B1927="","",IFERROR(XLOOKUP(B1927,DATA!$B$4:$B$2103,DATA!$D$4:$D$2103,"",0,1),""))</f>
        <v/>
      </c>
      <c r="D1927" s="52" t="str">
        <f t="array" ref="D1927">IF(B1927="","",IFERROR(XLOOKUP(B1927,DATA!$B$4:$B$2103,DATA!$C$4:$C$2103,"",0,1),""))</f>
        <v/>
      </c>
      <c r="E1927" s="52" t="str">
        <f t="array" ref="E1927">IF(B1927="","",IFERROR(XLOOKUP(B1927,DATA!$B$4:$B$2103,DATA!$W$4:$W$2103,"",0,1),""))</f>
        <v/>
      </c>
      <c r="F1927" s="52" t="str">
        <f t="array" ref="F1927">IF(B1927="","",IFERROR(XLOOKUP(E1927,PROVEEDORES!$A$2:$A$200,PROVEEDORES!$B$2:$B$200,"NO ENCONTRADO",0,1),""))</f>
        <v/>
      </c>
      <c r="G1927" s="52" t="str">
        <f t="array" ref="G1927">IF(B1927="","",IFERROR(XLOOKUP(B1927,DATA!$B$4:$B$2103,DATA!$L$4:$L$2103,"",0,1),""))</f>
        <v/>
      </c>
      <c r="H1927" s="52" t="str">
        <f t="array" ref="H1927">IF(B1927="","",IFERROR(XLOOKUP(B1927,DATA!$B$4:$B$2103,DATA!$E$4:$E$2103,0,0,1),0))</f>
        <v/>
      </c>
      <c r="I1927" s="53" t="str">
        <f t="array" ref="I1927">IF(B1927="","",IFERROR(XLOOKUP(B1927,DATA!$B$4:$B$2103,DATA!$F$4:$F$2103,0,0,1),0))</f>
        <v/>
      </c>
      <c r="J1927" s="53" t="str">
        <f t="shared" si="1"/>
        <v/>
      </c>
      <c r="K1927" s="52" t="str">
        <f t="array" ref="K1927">IF(B1927="","",IFERROR(XLOOKUP(B1927,DATA!$B$4:$B$2103,DATA!$N$4:$N$2103,0,0,1),0))</f>
        <v/>
      </c>
      <c r="L1927" s="86" t="str">
        <f t="shared" si="2"/>
        <v/>
      </c>
      <c r="M1927" s="52" t="str">
        <f t="array" ref="M1927">IF(B1927="","",IFERROR(XLOOKUP(B1927,DATA!$B$4:$B$2103,DATA!$P$4:$P$2103,0,0,1),0))</f>
        <v/>
      </c>
      <c r="N1927" s="52" t="str">
        <f t="shared" si="3"/>
        <v/>
      </c>
      <c r="O1927" s="52" t="str">
        <f t="shared" si="4"/>
        <v/>
      </c>
      <c r="P1927" s="52" t="str">
        <f t="shared" si="5"/>
        <v/>
      </c>
      <c r="Q1927" s="52" t="str">
        <f t="shared" si="6"/>
        <v/>
      </c>
      <c r="R1927" s="52" t="str">
        <f t="shared" si="7"/>
        <v/>
      </c>
      <c r="S1927" s="52" t="str">
        <f t="shared" si="8"/>
        <v/>
      </c>
      <c r="T1927" s="53" t="str">
        <f t="shared" si="9"/>
        <v/>
      </c>
      <c r="U1927" s="52" t="str">
        <f t="array" ref="U1927">IF(B1927="","",IFERROR(XLOOKUP(B1927,DATA!$B$4:$B$2103,DATA!$M$4:$M$2103,"",0,1),""))</f>
        <v/>
      </c>
      <c r="V1927" s="52" t="str">
        <f t="array" ref="V1927">IF(B1927="","",IFERROR(XLOOKUP(B1927,DATA!$B$4:$B$2103,DATA!$X$4:$X$2103,"",0,1),""))</f>
        <v/>
      </c>
      <c r="W1927" s="52" t="str">
        <f t="array" ref="W1927">IF(B1927="","",IFERROR(XLOOKUP(B1927,DATA!$B$4:$B$2103,DATA!$H$4:$H$2103,"",0,1),""))</f>
        <v/>
      </c>
      <c r="X1927" s="52" t="str">
        <f t="shared" si="10"/>
        <v/>
      </c>
      <c r="Y1927" s="87" t="str">
        <f t="shared" si="11"/>
        <v/>
      </c>
      <c r="Z1927" s="52" t="str">
        <f t="shared" si="12"/>
        <v/>
      </c>
    </row>
    <row r="1928" ht="15.75" customHeight="1">
      <c r="B1928" s="47" t="str">
        <f>IF(DATA!B1928="","",DATA!B1928)</f>
        <v/>
      </c>
      <c r="C1928" s="47" t="str">
        <f t="array" ref="C1928">IF(B1928="","",IFERROR(XLOOKUP(B1928,DATA!$B$4:$B$2103,DATA!$D$4:$D$2103,"",0,1),""))</f>
        <v/>
      </c>
      <c r="D1928" s="47" t="str">
        <f t="array" ref="D1928">IF(B1928="","",IFERROR(XLOOKUP(B1928,DATA!$B$4:$B$2103,DATA!$C$4:$C$2103,"",0,1),""))</f>
        <v/>
      </c>
      <c r="E1928" s="47" t="str">
        <f t="array" ref="E1928">IF(B1928="","",IFERROR(XLOOKUP(B1928,DATA!$B$4:$B$2103,DATA!$W$4:$W$2103,"",0,1),""))</f>
        <v/>
      </c>
      <c r="F1928" s="47" t="str">
        <f t="array" ref="F1928">IF(B1928="","",IFERROR(XLOOKUP(E1928,PROVEEDORES!$A$2:$A$200,PROVEEDORES!$B$2:$B$200,"NO ENCONTRADO",0,1),""))</f>
        <v/>
      </c>
      <c r="G1928" s="47" t="str">
        <f t="array" ref="G1928">IF(B1928="","",IFERROR(XLOOKUP(B1928,DATA!$B$4:$B$2103,DATA!$L$4:$L$2103,"",0,1),""))</f>
        <v/>
      </c>
      <c r="H1928" s="47" t="str">
        <f t="array" ref="H1928">IF(B1928="","",IFERROR(XLOOKUP(B1928,DATA!$B$4:$B$2103,DATA!$E$4:$E$2103,0,0,1),0))</f>
        <v/>
      </c>
      <c r="I1928" s="48" t="str">
        <f t="array" ref="I1928">IF(B1928="","",IFERROR(XLOOKUP(B1928,DATA!$B$4:$B$2103,DATA!$F$4:$F$2103,0,0,1),0))</f>
        <v/>
      </c>
      <c r="J1928" s="48" t="str">
        <f t="shared" si="1"/>
        <v/>
      </c>
      <c r="K1928" s="47" t="str">
        <f t="array" ref="K1928">IF(B1928="","",IFERROR(XLOOKUP(B1928,DATA!$B$4:$B$2103,DATA!$N$4:$N$2103,0,0,1),0))</f>
        <v/>
      </c>
      <c r="L1928" s="85" t="str">
        <f t="shared" si="2"/>
        <v/>
      </c>
      <c r="M1928" s="47" t="str">
        <f t="array" ref="M1928">IF(B1928="","",IFERROR(XLOOKUP(B1928,DATA!$B$4:$B$2103,DATA!$P$4:$P$2103,0,0,1),0))</f>
        <v/>
      </c>
      <c r="N1928" s="47" t="str">
        <f t="shared" si="3"/>
        <v/>
      </c>
      <c r="O1928" s="47" t="str">
        <f t="shared" si="4"/>
        <v/>
      </c>
      <c r="P1928" s="47" t="str">
        <f t="shared" si="5"/>
        <v/>
      </c>
      <c r="Q1928" s="47" t="str">
        <f t="shared" si="6"/>
        <v/>
      </c>
      <c r="R1928" s="47" t="str">
        <f t="shared" si="7"/>
        <v/>
      </c>
      <c r="S1928" s="47" t="str">
        <f t="shared" si="8"/>
        <v/>
      </c>
      <c r="T1928" s="48" t="str">
        <f t="shared" si="9"/>
        <v/>
      </c>
      <c r="U1928" s="47" t="str">
        <f t="array" ref="U1928">IF(B1928="","",IFERROR(XLOOKUP(B1928,DATA!$B$4:$B$2103,DATA!$M$4:$M$2103,"",0,1),""))</f>
        <v/>
      </c>
      <c r="V1928" s="47" t="str">
        <f t="array" ref="V1928">IF(B1928="","",IFERROR(XLOOKUP(B1928,DATA!$B$4:$B$2103,DATA!$X$4:$X$2103,"",0,1),""))</f>
        <v/>
      </c>
      <c r="W1928" s="47" t="str">
        <f t="array" ref="W1928">IF(B1928="","",IFERROR(XLOOKUP(B1928,DATA!$B$4:$B$2103,DATA!$H$4:$H$2103,"",0,1),""))</f>
        <v/>
      </c>
      <c r="X1928" s="47" t="str">
        <f t="shared" si="10"/>
        <v/>
      </c>
      <c r="Y1928" s="65" t="str">
        <f t="shared" si="11"/>
        <v/>
      </c>
      <c r="Z1928" s="47" t="str">
        <f t="shared" si="12"/>
        <v/>
      </c>
    </row>
    <row r="1929" ht="15.75" customHeight="1">
      <c r="B1929" s="52" t="str">
        <f>IF(DATA!B1929="","",DATA!B1929)</f>
        <v/>
      </c>
      <c r="C1929" s="52" t="str">
        <f t="array" ref="C1929">IF(B1929="","",IFERROR(XLOOKUP(B1929,DATA!$B$4:$B$2103,DATA!$D$4:$D$2103,"",0,1),""))</f>
        <v/>
      </c>
      <c r="D1929" s="52" t="str">
        <f t="array" ref="D1929">IF(B1929="","",IFERROR(XLOOKUP(B1929,DATA!$B$4:$B$2103,DATA!$C$4:$C$2103,"",0,1),""))</f>
        <v/>
      </c>
      <c r="E1929" s="52" t="str">
        <f t="array" ref="E1929">IF(B1929="","",IFERROR(XLOOKUP(B1929,DATA!$B$4:$B$2103,DATA!$W$4:$W$2103,"",0,1),""))</f>
        <v/>
      </c>
      <c r="F1929" s="52" t="str">
        <f t="array" ref="F1929">IF(B1929="","",IFERROR(XLOOKUP(E1929,PROVEEDORES!$A$2:$A$200,PROVEEDORES!$B$2:$B$200,"NO ENCONTRADO",0,1),""))</f>
        <v/>
      </c>
      <c r="G1929" s="52" t="str">
        <f t="array" ref="G1929">IF(B1929="","",IFERROR(XLOOKUP(B1929,DATA!$B$4:$B$2103,DATA!$L$4:$L$2103,"",0,1),""))</f>
        <v/>
      </c>
      <c r="H1929" s="52" t="str">
        <f t="array" ref="H1929">IF(B1929="","",IFERROR(XLOOKUP(B1929,DATA!$B$4:$B$2103,DATA!$E$4:$E$2103,0,0,1),0))</f>
        <v/>
      </c>
      <c r="I1929" s="53" t="str">
        <f t="array" ref="I1929">IF(B1929="","",IFERROR(XLOOKUP(B1929,DATA!$B$4:$B$2103,DATA!$F$4:$F$2103,0,0,1),0))</f>
        <v/>
      </c>
      <c r="J1929" s="53" t="str">
        <f t="shared" si="1"/>
        <v/>
      </c>
      <c r="K1929" s="52" t="str">
        <f t="array" ref="K1929">IF(B1929="","",IFERROR(XLOOKUP(B1929,DATA!$B$4:$B$2103,DATA!$N$4:$N$2103,0,0,1),0))</f>
        <v/>
      </c>
      <c r="L1929" s="86" t="str">
        <f t="shared" si="2"/>
        <v/>
      </c>
      <c r="M1929" s="52" t="str">
        <f t="array" ref="M1929">IF(B1929="","",IFERROR(XLOOKUP(B1929,DATA!$B$4:$B$2103,DATA!$P$4:$P$2103,0,0,1),0))</f>
        <v/>
      </c>
      <c r="N1929" s="52" t="str">
        <f t="shared" si="3"/>
        <v/>
      </c>
      <c r="O1929" s="52" t="str">
        <f t="shared" si="4"/>
        <v/>
      </c>
      <c r="P1929" s="52" t="str">
        <f t="shared" si="5"/>
        <v/>
      </c>
      <c r="Q1929" s="52" t="str">
        <f t="shared" si="6"/>
        <v/>
      </c>
      <c r="R1929" s="52" t="str">
        <f t="shared" si="7"/>
        <v/>
      </c>
      <c r="S1929" s="52" t="str">
        <f t="shared" si="8"/>
        <v/>
      </c>
      <c r="T1929" s="53" t="str">
        <f t="shared" si="9"/>
        <v/>
      </c>
      <c r="U1929" s="52" t="str">
        <f t="array" ref="U1929">IF(B1929="","",IFERROR(XLOOKUP(B1929,DATA!$B$4:$B$2103,DATA!$M$4:$M$2103,"",0,1),""))</f>
        <v/>
      </c>
      <c r="V1929" s="52" t="str">
        <f t="array" ref="V1929">IF(B1929="","",IFERROR(XLOOKUP(B1929,DATA!$B$4:$B$2103,DATA!$X$4:$X$2103,"",0,1),""))</f>
        <v/>
      </c>
      <c r="W1929" s="52" t="str">
        <f t="array" ref="W1929">IF(B1929="","",IFERROR(XLOOKUP(B1929,DATA!$B$4:$B$2103,DATA!$H$4:$H$2103,"",0,1),""))</f>
        <v/>
      </c>
      <c r="X1929" s="52" t="str">
        <f t="shared" si="10"/>
        <v/>
      </c>
      <c r="Y1929" s="87" t="str">
        <f t="shared" si="11"/>
        <v/>
      </c>
      <c r="Z1929" s="52" t="str">
        <f t="shared" si="12"/>
        <v/>
      </c>
    </row>
    <row r="1930" ht="15.75" customHeight="1">
      <c r="B1930" s="47" t="str">
        <f>IF(DATA!B1930="","",DATA!B1930)</f>
        <v/>
      </c>
      <c r="C1930" s="47" t="str">
        <f t="array" ref="C1930">IF(B1930="","",IFERROR(XLOOKUP(B1930,DATA!$B$4:$B$2103,DATA!$D$4:$D$2103,"",0,1),""))</f>
        <v/>
      </c>
      <c r="D1930" s="47" t="str">
        <f t="array" ref="D1930">IF(B1930="","",IFERROR(XLOOKUP(B1930,DATA!$B$4:$B$2103,DATA!$C$4:$C$2103,"",0,1),""))</f>
        <v/>
      </c>
      <c r="E1930" s="47" t="str">
        <f t="array" ref="E1930">IF(B1930="","",IFERROR(XLOOKUP(B1930,DATA!$B$4:$B$2103,DATA!$W$4:$W$2103,"",0,1),""))</f>
        <v/>
      </c>
      <c r="F1930" s="47" t="str">
        <f t="array" ref="F1930">IF(B1930="","",IFERROR(XLOOKUP(E1930,PROVEEDORES!$A$2:$A$200,PROVEEDORES!$B$2:$B$200,"NO ENCONTRADO",0,1),""))</f>
        <v/>
      </c>
      <c r="G1930" s="47" t="str">
        <f t="array" ref="G1930">IF(B1930="","",IFERROR(XLOOKUP(B1930,DATA!$B$4:$B$2103,DATA!$L$4:$L$2103,"",0,1),""))</f>
        <v/>
      </c>
      <c r="H1930" s="47" t="str">
        <f t="array" ref="H1930">IF(B1930="","",IFERROR(XLOOKUP(B1930,DATA!$B$4:$B$2103,DATA!$E$4:$E$2103,0,0,1),0))</f>
        <v/>
      </c>
      <c r="I1930" s="48" t="str">
        <f t="array" ref="I1930">IF(B1930="","",IFERROR(XLOOKUP(B1930,DATA!$B$4:$B$2103,DATA!$F$4:$F$2103,0,0,1),0))</f>
        <v/>
      </c>
      <c r="J1930" s="48" t="str">
        <f t="shared" si="1"/>
        <v/>
      </c>
      <c r="K1930" s="47" t="str">
        <f t="array" ref="K1930">IF(B1930="","",IFERROR(XLOOKUP(B1930,DATA!$B$4:$B$2103,DATA!$N$4:$N$2103,0,0,1),0))</f>
        <v/>
      </c>
      <c r="L1930" s="85" t="str">
        <f t="shared" si="2"/>
        <v/>
      </c>
      <c r="M1930" s="47" t="str">
        <f t="array" ref="M1930">IF(B1930="","",IFERROR(XLOOKUP(B1930,DATA!$B$4:$B$2103,DATA!$P$4:$P$2103,0,0,1),0))</f>
        <v/>
      </c>
      <c r="N1930" s="47" t="str">
        <f t="shared" si="3"/>
        <v/>
      </c>
      <c r="O1930" s="47" t="str">
        <f t="shared" si="4"/>
        <v/>
      </c>
      <c r="P1930" s="47" t="str">
        <f t="shared" si="5"/>
        <v/>
      </c>
      <c r="Q1930" s="47" t="str">
        <f t="shared" si="6"/>
        <v/>
      </c>
      <c r="R1930" s="47" t="str">
        <f t="shared" si="7"/>
        <v/>
      </c>
      <c r="S1930" s="47" t="str">
        <f t="shared" si="8"/>
        <v/>
      </c>
      <c r="T1930" s="48" t="str">
        <f t="shared" si="9"/>
        <v/>
      </c>
      <c r="U1930" s="47" t="str">
        <f t="array" ref="U1930">IF(B1930="","",IFERROR(XLOOKUP(B1930,DATA!$B$4:$B$2103,DATA!$M$4:$M$2103,"",0,1),""))</f>
        <v/>
      </c>
      <c r="V1930" s="47" t="str">
        <f t="array" ref="V1930">IF(B1930="","",IFERROR(XLOOKUP(B1930,DATA!$B$4:$B$2103,DATA!$X$4:$X$2103,"",0,1),""))</f>
        <v/>
      </c>
      <c r="W1930" s="47" t="str">
        <f t="array" ref="W1930">IF(B1930="","",IFERROR(XLOOKUP(B1930,DATA!$B$4:$B$2103,DATA!$H$4:$H$2103,"",0,1),""))</f>
        <v/>
      </c>
      <c r="X1930" s="47" t="str">
        <f t="shared" si="10"/>
        <v/>
      </c>
      <c r="Y1930" s="65" t="str">
        <f t="shared" si="11"/>
        <v/>
      </c>
      <c r="Z1930" s="47" t="str">
        <f t="shared" si="12"/>
        <v/>
      </c>
    </row>
    <row r="1931" ht="15.75" customHeight="1">
      <c r="B1931" s="52" t="str">
        <f>IF(DATA!B1931="","",DATA!B1931)</f>
        <v/>
      </c>
      <c r="C1931" s="52" t="str">
        <f t="array" ref="C1931">IF(B1931="","",IFERROR(XLOOKUP(B1931,DATA!$B$4:$B$2103,DATA!$D$4:$D$2103,"",0,1),""))</f>
        <v/>
      </c>
      <c r="D1931" s="52" t="str">
        <f t="array" ref="D1931">IF(B1931="","",IFERROR(XLOOKUP(B1931,DATA!$B$4:$B$2103,DATA!$C$4:$C$2103,"",0,1),""))</f>
        <v/>
      </c>
      <c r="E1931" s="52" t="str">
        <f t="array" ref="E1931">IF(B1931="","",IFERROR(XLOOKUP(B1931,DATA!$B$4:$B$2103,DATA!$W$4:$W$2103,"",0,1),""))</f>
        <v/>
      </c>
      <c r="F1931" s="52" t="str">
        <f t="array" ref="F1931">IF(B1931="","",IFERROR(XLOOKUP(E1931,PROVEEDORES!$A$2:$A$200,PROVEEDORES!$B$2:$B$200,"NO ENCONTRADO",0,1),""))</f>
        <v/>
      </c>
      <c r="G1931" s="52" t="str">
        <f t="array" ref="G1931">IF(B1931="","",IFERROR(XLOOKUP(B1931,DATA!$B$4:$B$2103,DATA!$L$4:$L$2103,"",0,1),""))</f>
        <v/>
      </c>
      <c r="H1931" s="52" t="str">
        <f t="array" ref="H1931">IF(B1931="","",IFERROR(XLOOKUP(B1931,DATA!$B$4:$B$2103,DATA!$E$4:$E$2103,0,0,1),0))</f>
        <v/>
      </c>
      <c r="I1931" s="53" t="str">
        <f t="array" ref="I1931">IF(B1931="","",IFERROR(XLOOKUP(B1931,DATA!$B$4:$B$2103,DATA!$F$4:$F$2103,0,0,1),0))</f>
        <v/>
      </c>
      <c r="J1931" s="53" t="str">
        <f t="shared" si="1"/>
        <v/>
      </c>
      <c r="K1931" s="52" t="str">
        <f t="array" ref="K1931">IF(B1931="","",IFERROR(XLOOKUP(B1931,DATA!$B$4:$B$2103,DATA!$N$4:$N$2103,0,0,1),0))</f>
        <v/>
      </c>
      <c r="L1931" s="86" t="str">
        <f t="shared" si="2"/>
        <v/>
      </c>
      <c r="M1931" s="52" t="str">
        <f t="array" ref="M1931">IF(B1931="","",IFERROR(XLOOKUP(B1931,DATA!$B$4:$B$2103,DATA!$P$4:$P$2103,0,0,1),0))</f>
        <v/>
      </c>
      <c r="N1931" s="52" t="str">
        <f t="shared" si="3"/>
        <v/>
      </c>
      <c r="O1931" s="52" t="str">
        <f t="shared" si="4"/>
        <v/>
      </c>
      <c r="P1931" s="52" t="str">
        <f t="shared" si="5"/>
        <v/>
      </c>
      <c r="Q1931" s="52" t="str">
        <f t="shared" si="6"/>
        <v/>
      </c>
      <c r="R1931" s="52" t="str">
        <f t="shared" si="7"/>
        <v/>
      </c>
      <c r="S1931" s="52" t="str">
        <f t="shared" si="8"/>
        <v/>
      </c>
      <c r="T1931" s="53" t="str">
        <f t="shared" si="9"/>
        <v/>
      </c>
      <c r="U1931" s="52" t="str">
        <f t="array" ref="U1931">IF(B1931="","",IFERROR(XLOOKUP(B1931,DATA!$B$4:$B$2103,DATA!$M$4:$M$2103,"",0,1),""))</f>
        <v/>
      </c>
      <c r="V1931" s="52" t="str">
        <f t="array" ref="V1931">IF(B1931="","",IFERROR(XLOOKUP(B1931,DATA!$B$4:$B$2103,DATA!$X$4:$X$2103,"",0,1),""))</f>
        <v/>
      </c>
      <c r="W1931" s="52" t="str">
        <f t="array" ref="W1931">IF(B1931="","",IFERROR(XLOOKUP(B1931,DATA!$B$4:$B$2103,DATA!$H$4:$H$2103,"",0,1),""))</f>
        <v/>
      </c>
      <c r="X1931" s="52" t="str">
        <f t="shared" si="10"/>
        <v/>
      </c>
      <c r="Y1931" s="87" t="str">
        <f t="shared" si="11"/>
        <v/>
      </c>
      <c r="Z1931" s="52" t="str">
        <f t="shared" si="12"/>
        <v/>
      </c>
    </row>
    <row r="1932" ht="15.75" customHeight="1">
      <c r="B1932" s="47" t="str">
        <f>IF(DATA!B1932="","",DATA!B1932)</f>
        <v/>
      </c>
      <c r="C1932" s="47" t="str">
        <f t="array" ref="C1932">IF(B1932="","",IFERROR(XLOOKUP(B1932,DATA!$B$4:$B$2103,DATA!$D$4:$D$2103,"",0,1),""))</f>
        <v/>
      </c>
      <c r="D1932" s="47" t="str">
        <f t="array" ref="D1932">IF(B1932="","",IFERROR(XLOOKUP(B1932,DATA!$B$4:$B$2103,DATA!$C$4:$C$2103,"",0,1),""))</f>
        <v/>
      </c>
      <c r="E1932" s="47" t="str">
        <f t="array" ref="E1932">IF(B1932="","",IFERROR(XLOOKUP(B1932,DATA!$B$4:$B$2103,DATA!$W$4:$W$2103,"",0,1),""))</f>
        <v/>
      </c>
      <c r="F1932" s="47" t="str">
        <f t="array" ref="F1932">IF(B1932="","",IFERROR(XLOOKUP(E1932,PROVEEDORES!$A$2:$A$200,PROVEEDORES!$B$2:$B$200,"NO ENCONTRADO",0,1),""))</f>
        <v/>
      </c>
      <c r="G1932" s="47" t="str">
        <f t="array" ref="G1932">IF(B1932="","",IFERROR(XLOOKUP(B1932,DATA!$B$4:$B$2103,DATA!$L$4:$L$2103,"",0,1),""))</f>
        <v/>
      </c>
      <c r="H1932" s="47" t="str">
        <f t="array" ref="H1932">IF(B1932="","",IFERROR(XLOOKUP(B1932,DATA!$B$4:$B$2103,DATA!$E$4:$E$2103,0,0,1),0))</f>
        <v/>
      </c>
      <c r="I1932" s="48" t="str">
        <f t="array" ref="I1932">IF(B1932="","",IFERROR(XLOOKUP(B1932,DATA!$B$4:$B$2103,DATA!$F$4:$F$2103,0,0,1),0))</f>
        <v/>
      </c>
      <c r="J1932" s="48" t="str">
        <f t="shared" si="1"/>
        <v/>
      </c>
      <c r="K1932" s="47" t="str">
        <f t="array" ref="K1932">IF(B1932="","",IFERROR(XLOOKUP(B1932,DATA!$B$4:$B$2103,DATA!$N$4:$N$2103,0,0,1),0))</f>
        <v/>
      </c>
      <c r="L1932" s="85" t="str">
        <f t="shared" si="2"/>
        <v/>
      </c>
      <c r="M1932" s="47" t="str">
        <f t="array" ref="M1932">IF(B1932="","",IFERROR(XLOOKUP(B1932,DATA!$B$4:$B$2103,DATA!$P$4:$P$2103,0,0,1),0))</f>
        <v/>
      </c>
      <c r="N1932" s="47" t="str">
        <f t="shared" si="3"/>
        <v/>
      </c>
      <c r="O1932" s="47" t="str">
        <f t="shared" si="4"/>
        <v/>
      </c>
      <c r="P1932" s="47" t="str">
        <f t="shared" si="5"/>
        <v/>
      </c>
      <c r="Q1932" s="47" t="str">
        <f t="shared" si="6"/>
        <v/>
      </c>
      <c r="R1932" s="47" t="str">
        <f t="shared" si="7"/>
        <v/>
      </c>
      <c r="S1932" s="47" t="str">
        <f t="shared" si="8"/>
        <v/>
      </c>
      <c r="T1932" s="48" t="str">
        <f t="shared" si="9"/>
        <v/>
      </c>
      <c r="U1932" s="47" t="str">
        <f t="array" ref="U1932">IF(B1932="","",IFERROR(XLOOKUP(B1932,DATA!$B$4:$B$2103,DATA!$M$4:$M$2103,"",0,1),""))</f>
        <v/>
      </c>
      <c r="V1932" s="47" t="str">
        <f t="array" ref="V1932">IF(B1932="","",IFERROR(XLOOKUP(B1932,DATA!$B$4:$B$2103,DATA!$X$4:$X$2103,"",0,1),""))</f>
        <v/>
      </c>
      <c r="W1932" s="47" t="str">
        <f t="array" ref="W1932">IF(B1932="","",IFERROR(XLOOKUP(B1932,DATA!$B$4:$B$2103,DATA!$H$4:$H$2103,"",0,1),""))</f>
        <v/>
      </c>
      <c r="X1932" s="47" t="str">
        <f t="shared" si="10"/>
        <v/>
      </c>
      <c r="Y1932" s="65" t="str">
        <f t="shared" si="11"/>
        <v/>
      </c>
      <c r="Z1932" s="47" t="str">
        <f t="shared" si="12"/>
        <v/>
      </c>
    </row>
    <row r="1933" ht="15.75" customHeight="1">
      <c r="B1933" s="52" t="str">
        <f>IF(DATA!B1933="","",DATA!B1933)</f>
        <v/>
      </c>
      <c r="C1933" s="52" t="str">
        <f t="array" ref="C1933">IF(B1933="","",IFERROR(XLOOKUP(B1933,DATA!$B$4:$B$2103,DATA!$D$4:$D$2103,"",0,1),""))</f>
        <v/>
      </c>
      <c r="D1933" s="52" t="str">
        <f t="array" ref="D1933">IF(B1933="","",IFERROR(XLOOKUP(B1933,DATA!$B$4:$B$2103,DATA!$C$4:$C$2103,"",0,1),""))</f>
        <v/>
      </c>
      <c r="E1933" s="52" t="str">
        <f t="array" ref="E1933">IF(B1933="","",IFERROR(XLOOKUP(B1933,DATA!$B$4:$B$2103,DATA!$W$4:$W$2103,"",0,1),""))</f>
        <v/>
      </c>
      <c r="F1933" s="52" t="str">
        <f t="array" ref="F1933">IF(B1933="","",IFERROR(XLOOKUP(E1933,PROVEEDORES!$A$2:$A$200,PROVEEDORES!$B$2:$B$200,"NO ENCONTRADO",0,1),""))</f>
        <v/>
      </c>
      <c r="G1933" s="52" t="str">
        <f t="array" ref="G1933">IF(B1933="","",IFERROR(XLOOKUP(B1933,DATA!$B$4:$B$2103,DATA!$L$4:$L$2103,"",0,1),""))</f>
        <v/>
      </c>
      <c r="H1933" s="52" t="str">
        <f t="array" ref="H1933">IF(B1933="","",IFERROR(XLOOKUP(B1933,DATA!$B$4:$B$2103,DATA!$E$4:$E$2103,0,0,1),0))</f>
        <v/>
      </c>
      <c r="I1933" s="53" t="str">
        <f t="array" ref="I1933">IF(B1933="","",IFERROR(XLOOKUP(B1933,DATA!$B$4:$B$2103,DATA!$F$4:$F$2103,0,0,1),0))</f>
        <v/>
      </c>
      <c r="J1933" s="53" t="str">
        <f t="shared" si="1"/>
        <v/>
      </c>
      <c r="K1933" s="52" t="str">
        <f t="array" ref="K1933">IF(B1933="","",IFERROR(XLOOKUP(B1933,DATA!$B$4:$B$2103,DATA!$N$4:$N$2103,0,0,1),0))</f>
        <v/>
      </c>
      <c r="L1933" s="86" t="str">
        <f t="shared" si="2"/>
        <v/>
      </c>
      <c r="M1933" s="52" t="str">
        <f t="array" ref="M1933">IF(B1933="","",IFERROR(XLOOKUP(B1933,DATA!$B$4:$B$2103,DATA!$P$4:$P$2103,0,0,1),0))</f>
        <v/>
      </c>
      <c r="N1933" s="52" t="str">
        <f t="shared" si="3"/>
        <v/>
      </c>
      <c r="O1933" s="52" t="str">
        <f t="shared" si="4"/>
        <v/>
      </c>
      <c r="P1933" s="52" t="str">
        <f t="shared" si="5"/>
        <v/>
      </c>
      <c r="Q1933" s="52" t="str">
        <f t="shared" si="6"/>
        <v/>
      </c>
      <c r="R1933" s="52" t="str">
        <f t="shared" si="7"/>
        <v/>
      </c>
      <c r="S1933" s="52" t="str">
        <f t="shared" si="8"/>
        <v/>
      </c>
      <c r="T1933" s="53" t="str">
        <f t="shared" si="9"/>
        <v/>
      </c>
      <c r="U1933" s="52" t="str">
        <f t="array" ref="U1933">IF(B1933="","",IFERROR(XLOOKUP(B1933,DATA!$B$4:$B$2103,DATA!$M$4:$M$2103,"",0,1),""))</f>
        <v/>
      </c>
      <c r="V1933" s="52" t="str">
        <f t="array" ref="V1933">IF(B1933="","",IFERROR(XLOOKUP(B1933,DATA!$B$4:$B$2103,DATA!$X$4:$X$2103,"",0,1),""))</f>
        <v/>
      </c>
      <c r="W1933" s="52" t="str">
        <f t="array" ref="W1933">IF(B1933="","",IFERROR(XLOOKUP(B1933,DATA!$B$4:$B$2103,DATA!$H$4:$H$2103,"",0,1),""))</f>
        <v/>
      </c>
      <c r="X1933" s="52" t="str">
        <f t="shared" si="10"/>
        <v/>
      </c>
      <c r="Y1933" s="87" t="str">
        <f t="shared" si="11"/>
        <v/>
      </c>
      <c r="Z1933" s="52" t="str">
        <f t="shared" si="12"/>
        <v/>
      </c>
    </row>
    <row r="1934" ht="15.75" customHeight="1">
      <c r="B1934" s="47" t="str">
        <f>IF(DATA!B1934="","",DATA!B1934)</f>
        <v/>
      </c>
      <c r="C1934" s="47" t="str">
        <f t="array" ref="C1934">IF(B1934="","",IFERROR(XLOOKUP(B1934,DATA!$B$4:$B$2103,DATA!$D$4:$D$2103,"",0,1),""))</f>
        <v/>
      </c>
      <c r="D1934" s="47" t="str">
        <f t="array" ref="D1934">IF(B1934="","",IFERROR(XLOOKUP(B1934,DATA!$B$4:$B$2103,DATA!$C$4:$C$2103,"",0,1),""))</f>
        <v/>
      </c>
      <c r="E1934" s="47" t="str">
        <f t="array" ref="E1934">IF(B1934="","",IFERROR(XLOOKUP(B1934,DATA!$B$4:$B$2103,DATA!$W$4:$W$2103,"",0,1),""))</f>
        <v/>
      </c>
      <c r="F1934" s="47" t="str">
        <f t="array" ref="F1934">IF(B1934="","",IFERROR(XLOOKUP(E1934,PROVEEDORES!$A$2:$A$200,PROVEEDORES!$B$2:$B$200,"NO ENCONTRADO",0,1),""))</f>
        <v/>
      </c>
      <c r="G1934" s="47" t="str">
        <f t="array" ref="G1934">IF(B1934="","",IFERROR(XLOOKUP(B1934,DATA!$B$4:$B$2103,DATA!$L$4:$L$2103,"",0,1),""))</f>
        <v/>
      </c>
      <c r="H1934" s="47" t="str">
        <f t="array" ref="H1934">IF(B1934="","",IFERROR(XLOOKUP(B1934,DATA!$B$4:$B$2103,DATA!$E$4:$E$2103,0,0,1),0))</f>
        <v/>
      </c>
      <c r="I1934" s="48" t="str">
        <f t="array" ref="I1934">IF(B1934="","",IFERROR(XLOOKUP(B1934,DATA!$B$4:$B$2103,DATA!$F$4:$F$2103,0,0,1),0))</f>
        <v/>
      </c>
      <c r="J1934" s="48" t="str">
        <f t="shared" si="1"/>
        <v/>
      </c>
      <c r="K1934" s="47" t="str">
        <f t="array" ref="K1934">IF(B1934="","",IFERROR(XLOOKUP(B1934,DATA!$B$4:$B$2103,DATA!$N$4:$N$2103,0,0,1),0))</f>
        <v/>
      </c>
      <c r="L1934" s="85" t="str">
        <f t="shared" si="2"/>
        <v/>
      </c>
      <c r="M1934" s="47" t="str">
        <f t="array" ref="M1934">IF(B1934="","",IFERROR(XLOOKUP(B1934,DATA!$B$4:$B$2103,DATA!$P$4:$P$2103,0,0,1),0))</f>
        <v/>
      </c>
      <c r="N1934" s="47" t="str">
        <f t="shared" si="3"/>
        <v/>
      </c>
      <c r="O1934" s="47" t="str">
        <f t="shared" si="4"/>
        <v/>
      </c>
      <c r="P1934" s="47" t="str">
        <f t="shared" si="5"/>
        <v/>
      </c>
      <c r="Q1934" s="47" t="str">
        <f t="shared" si="6"/>
        <v/>
      </c>
      <c r="R1934" s="47" t="str">
        <f t="shared" si="7"/>
        <v/>
      </c>
      <c r="S1934" s="47" t="str">
        <f t="shared" si="8"/>
        <v/>
      </c>
      <c r="T1934" s="48" t="str">
        <f t="shared" si="9"/>
        <v/>
      </c>
      <c r="U1934" s="47" t="str">
        <f t="array" ref="U1934">IF(B1934="","",IFERROR(XLOOKUP(B1934,DATA!$B$4:$B$2103,DATA!$M$4:$M$2103,"",0,1),""))</f>
        <v/>
      </c>
      <c r="V1934" s="47" t="str">
        <f t="array" ref="V1934">IF(B1934="","",IFERROR(XLOOKUP(B1934,DATA!$B$4:$B$2103,DATA!$X$4:$X$2103,"",0,1),""))</f>
        <v/>
      </c>
      <c r="W1934" s="47" t="str">
        <f t="array" ref="W1934">IF(B1934="","",IFERROR(XLOOKUP(B1934,DATA!$B$4:$B$2103,DATA!$H$4:$H$2103,"",0,1),""))</f>
        <v/>
      </c>
      <c r="X1934" s="47" t="str">
        <f t="shared" si="10"/>
        <v/>
      </c>
      <c r="Y1934" s="65" t="str">
        <f t="shared" si="11"/>
        <v/>
      </c>
      <c r="Z1934" s="47" t="str">
        <f t="shared" si="12"/>
        <v/>
      </c>
    </row>
    <row r="1935" ht="15.75" customHeight="1">
      <c r="B1935" s="52" t="str">
        <f>IF(DATA!B1935="","",DATA!B1935)</f>
        <v/>
      </c>
      <c r="C1935" s="52" t="str">
        <f t="array" ref="C1935">IF(B1935="","",IFERROR(XLOOKUP(B1935,DATA!$B$4:$B$2103,DATA!$D$4:$D$2103,"",0,1),""))</f>
        <v/>
      </c>
      <c r="D1935" s="52" t="str">
        <f t="array" ref="D1935">IF(B1935="","",IFERROR(XLOOKUP(B1935,DATA!$B$4:$B$2103,DATA!$C$4:$C$2103,"",0,1),""))</f>
        <v/>
      </c>
      <c r="E1935" s="52" t="str">
        <f t="array" ref="E1935">IF(B1935="","",IFERROR(XLOOKUP(B1935,DATA!$B$4:$B$2103,DATA!$W$4:$W$2103,"",0,1),""))</f>
        <v/>
      </c>
      <c r="F1935" s="52" t="str">
        <f t="array" ref="F1935">IF(B1935="","",IFERROR(XLOOKUP(E1935,PROVEEDORES!$A$2:$A$200,PROVEEDORES!$B$2:$B$200,"NO ENCONTRADO",0,1),""))</f>
        <v/>
      </c>
      <c r="G1935" s="52" t="str">
        <f t="array" ref="G1935">IF(B1935="","",IFERROR(XLOOKUP(B1935,DATA!$B$4:$B$2103,DATA!$L$4:$L$2103,"",0,1),""))</f>
        <v/>
      </c>
      <c r="H1935" s="52" t="str">
        <f t="array" ref="H1935">IF(B1935="","",IFERROR(XLOOKUP(B1935,DATA!$B$4:$B$2103,DATA!$E$4:$E$2103,0,0,1),0))</f>
        <v/>
      </c>
      <c r="I1935" s="53" t="str">
        <f t="array" ref="I1935">IF(B1935="","",IFERROR(XLOOKUP(B1935,DATA!$B$4:$B$2103,DATA!$F$4:$F$2103,0,0,1),0))</f>
        <v/>
      </c>
      <c r="J1935" s="53" t="str">
        <f t="shared" si="1"/>
        <v/>
      </c>
      <c r="K1935" s="52" t="str">
        <f t="array" ref="K1935">IF(B1935="","",IFERROR(XLOOKUP(B1935,DATA!$B$4:$B$2103,DATA!$N$4:$N$2103,0,0,1),0))</f>
        <v/>
      </c>
      <c r="L1935" s="86" t="str">
        <f t="shared" si="2"/>
        <v/>
      </c>
      <c r="M1935" s="52" t="str">
        <f t="array" ref="M1935">IF(B1935="","",IFERROR(XLOOKUP(B1935,DATA!$B$4:$B$2103,DATA!$P$4:$P$2103,0,0,1),0))</f>
        <v/>
      </c>
      <c r="N1935" s="52" t="str">
        <f t="shared" si="3"/>
        <v/>
      </c>
      <c r="O1935" s="52" t="str">
        <f t="shared" si="4"/>
        <v/>
      </c>
      <c r="P1935" s="52" t="str">
        <f t="shared" si="5"/>
        <v/>
      </c>
      <c r="Q1935" s="52" t="str">
        <f t="shared" si="6"/>
        <v/>
      </c>
      <c r="R1935" s="52" t="str">
        <f t="shared" si="7"/>
        <v/>
      </c>
      <c r="S1935" s="52" t="str">
        <f t="shared" si="8"/>
        <v/>
      </c>
      <c r="T1935" s="53" t="str">
        <f t="shared" si="9"/>
        <v/>
      </c>
      <c r="U1935" s="52" t="str">
        <f t="array" ref="U1935">IF(B1935="","",IFERROR(XLOOKUP(B1935,DATA!$B$4:$B$2103,DATA!$M$4:$M$2103,"",0,1),""))</f>
        <v/>
      </c>
      <c r="V1935" s="52" t="str">
        <f t="array" ref="V1935">IF(B1935="","",IFERROR(XLOOKUP(B1935,DATA!$B$4:$B$2103,DATA!$X$4:$X$2103,"",0,1),""))</f>
        <v/>
      </c>
      <c r="W1935" s="52" t="str">
        <f t="array" ref="W1935">IF(B1935="","",IFERROR(XLOOKUP(B1935,DATA!$B$4:$B$2103,DATA!$H$4:$H$2103,"",0,1),""))</f>
        <v/>
      </c>
      <c r="X1935" s="52" t="str">
        <f t="shared" si="10"/>
        <v/>
      </c>
      <c r="Y1935" s="87" t="str">
        <f t="shared" si="11"/>
        <v/>
      </c>
      <c r="Z1935" s="52" t="str">
        <f t="shared" si="12"/>
        <v/>
      </c>
    </row>
    <row r="1936" ht="15.75" customHeight="1">
      <c r="B1936" s="47" t="str">
        <f>IF(DATA!B1936="","",DATA!B1936)</f>
        <v/>
      </c>
      <c r="C1936" s="47" t="str">
        <f t="array" ref="C1936">IF(B1936="","",IFERROR(XLOOKUP(B1936,DATA!$B$4:$B$2103,DATA!$D$4:$D$2103,"",0,1),""))</f>
        <v/>
      </c>
      <c r="D1936" s="47" t="str">
        <f t="array" ref="D1936">IF(B1936="","",IFERROR(XLOOKUP(B1936,DATA!$B$4:$B$2103,DATA!$C$4:$C$2103,"",0,1),""))</f>
        <v/>
      </c>
      <c r="E1936" s="47" t="str">
        <f t="array" ref="E1936">IF(B1936="","",IFERROR(XLOOKUP(B1936,DATA!$B$4:$B$2103,DATA!$W$4:$W$2103,"",0,1),""))</f>
        <v/>
      </c>
      <c r="F1936" s="47" t="str">
        <f t="array" ref="F1936">IF(B1936="","",IFERROR(XLOOKUP(E1936,PROVEEDORES!$A$2:$A$200,PROVEEDORES!$B$2:$B$200,"NO ENCONTRADO",0,1),""))</f>
        <v/>
      </c>
      <c r="G1936" s="47" t="str">
        <f t="array" ref="G1936">IF(B1936="","",IFERROR(XLOOKUP(B1936,DATA!$B$4:$B$2103,DATA!$L$4:$L$2103,"",0,1),""))</f>
        <v/>
      </c>
      <c r="H1936" s="47" t="str">
        <f t="array" ref="H1936">IF(B1936="","",IFERROR(XLOOKUP(B1936,DATA!$B$4:$B$2103,DATA!$E$4:$E$2103,0,0,1),0))</f>
        <v/>
      </c>
      <c r="I1936" s="48" t="str">
        <f t="array" ref="I1936">IF(B1936="","",IFERROR(XLOOKUP(B1936,DATA!$B$4:$B$2103,DATA!$F$4:$F$2103,0,0,1),0))</f>
        <v/>
      </c>
      <c r="J1936" s="48" t="str">
        <f t="shared" si="1"/>
        <v/>
      </c>
      <c r="K1936" s="47" t="str">
        <f t="array" ref="K1936">IF(B1936="","",IFERROR(XLOOKUP(B1936,DATA!$B$4:$B$2103,DATA!$N$4:$N$2103,0,0,1),0))</f>
        <v/>
      </c>
      <c r="L1936" s="85" t="str">
        <f t="shared" si="2"/>
        <v/>
      </c>
      <c r="M1936" s="47" t="str">
        <f t="array" ref="M1936">IF(B1936="","",IFERROR(XLOOKUP(B1936,DATA!$B$4:$B$2103,DATA!$P$4:$P$2103,0,0,1),0))</f>
        <v/>
      </c>
      <c r="N1936" s="47" t="str">
        <f t="shared" si="3"/>
        <v/>
      </c>
      <c r="O1936" s="47" t="str">
        <f t="shared" si="4"/>
        <v/>
      </c>
      <c r="P1936" s="47" t="str">
        <f t="shared" si="5"/>
        <v/>
      </c>
      <c r="Q1936" s="47" t="str">
        <f t="shared" si="6"/>
        <v/>
      </c>
      <c r="R1936" s="47" t="str">
        <f t="shared" si="7"/>
        <v/>
      </c>
      <c r="S1936" s="47" t="str">
        <f t="shared" si="8"/>
        <v/>
      </c>
      <c r="T1936" s="48" t="str">
        <f t="shared" si="9"/>
        <v/>
      </c>
      <c r="U1936" s="47" t="str">
        <f t="array" ref="U1936">IF(B1936="","",IFERROR(XLOOKUP(B1936,DATA!$B$4:$B$2103,DATA!$M$4:$M$2103,"",0,1),""))</f>
        <v/>
      </c>
      <c r="V1936" s="47" t="str">
        <f t="array" ref="V1936">IF(B1936="","",IFERROR(XLOOKUP(B1936,DATA!$B$4:$B$2103,DATA!$X$4:$X$2103,"",0,1),""))</f>
        <v/>
      </c>
      <c r="W1936" s="47" t="str">
        <f t="array" ref="W1936">IF(B1936="","",IFERROR(XLOOKUP(B1936,DATA!$B$4:$B$2103,DATA!$H$4:$H$2103,"",0,1),""))</f>
        <v/>
      </c>
      <c r="X1936" s="47" t="str">
        <f t="shared" si="10"/>
        <v/>
      </c>
      <c r="Y1936" s="65" t="str">
        <f t="shared" si="11"/>
        <v/>
      </c>
      <c r="Z1936" s="47" t="str">
        <f t="shared" si="12"/>
        <v/>
      </c>
    </row>
    <row r="1937" ht="15.75" customHeight="1">
      <c r="B1937" s="52" t="str">
        <f>IF(DATA!B1937="","",DATA!B1937)</f>
        <v/>
      </c>
      <c r="C1937" s="52" t="str">
        <f t="array" ref="C1937">IF(B1937="","",IFERROR(XLOOKUP(B1937,DATA!$B$4:$B$2103,DATA!$D$4:$D$2103,"",0,1),""))</f>
        <v/>
      </c>
      <c r="D1937" s="52" t="str">
        <f t="array" ref="D1937">IF(B1937="","",IFERROR(XLOOKUP(B1937,DATA!$B$4:$B$2103,DATA!$C$4:$C$2103,"",0,1),""))</f>
        <v/>
      </c>
      <c r="E1937" s="52" t="str">
        <f t="array" ref="E1937">IF(B1937="","",IFERROR(XLOOKUP(B1937,DATA!$B$4:$B$2103,DATA!$W$4:$W$2103,"",0,1),""))</f>
        <v/>
      </c>
      <c r="F1937" s="52" t="str">
        <f t="array" ref="F1937">IF(B1937="","",IFERROR(XLOOKUP(E1937,PROVEEDORES!$A$2:$A$200,PROVEEDORES!$B$2:$B$200,"NO ENCONTRADO",0,1),""))</f>
        <v/>
      </c>
      <c r="G1937" s="52" t="str">
        <f t="array" ref="G1937">IF(B1937="","",IFERROR(XLOOKUP(B1937,DATA!$B$4:$B$2103,DATA!$L$4:$L$2103,"",0,1),""))</f>
        <v/>
      </c>
      <c r="H1937" s="52" t="str">
        <f t="array" ref="H1937">IF(B1937="","",IFERROR(XLOOKUP(B1937,DATA!$B$4:$B$2103,DATA!$E$4:$E$2103,0,0,1),0))</f>
        <v/>
      </c>
      <c r="I1937" s="53" t="str">
        <f t="array" ref="I1937">IF(B1937="","",IFERROR(XLOOKUP(B1937,DATA!$B$4:$B$2103,DATA!$F$4:$F$2103,0,0,1),0))</f>
        <v/>
      </c>
      <c r="J1937" s="53" t="str">
        <f t="shared" si="1"/>
        <v/>
      </c>
      <c r="K1937" s="52" t="str">
        <f t="array" ref="K1937">IF(B1937="","",IFERROR(XLOOKUP(B1937,DATA!$B$4:$B$2103,DATA!$N$4:$N$2103,0,0,1),0))</f>
        <v/>
      </c>
      <c r="L1937" s="86" t="str">
        <f t="shared" si="2"/>
        <v/>
      </c>
      <c r="M1937" s="52" t="str">
        <f t="array" ref="M1937">IF(B1937="","",IFERROR(XLOOKUP(B1937,DATA!$B$4:$B$2103,DATA!$P$4:$P$2103,0,0,1),0))</f>
        <v/>
      </c>
      <c r="N1937" s="52" t="str">
        <f t="shared" si="3"/>
        <v/>
      </c>
      <c r="O1937" s="52" t="str">
        <f t="shared" si="4"/>
        <v/>
      </c>
      <c r="P1937" s="52" t="str">
        <f t="shared" si="5"/>
        <v/>
      </c>
      <c r="Q1937" s="52" t="str">
        <f t="shared" si="6"/>
        <v/>
      </c>
      <c r="R1937" s="52" t="str">
        <f t="shared" si="7"/>
        <v/>
      </c>
      <c r="S1937" s="52" t="str">
        <f t="shared" si="8"/>
        <v/>
      </c>
      <c r="T1937" s="53" t="str">
        <f t="shared" si="9"/>
        <v/>
      </c>
      <c r="U1937" s="52" t="str">
        <f t="array" ref="U1937">IF(B1937="","",IFERROR(XLOOKUP(B1937,DATA!$B$4:$B$2103,DATA!$M$4:$M$2103,"",0,1),""))</f>
        <v/>
      </c>
      <c r="V1937" s="52" t="str">
        <f t="array" ref="V1937">IF(B1937="","",IFERROR(XLOOKUP(B1937,DATA!$B$4:$B$2103,DATA!$X$4:$X$2103,"",0,1),""))</f>
        <v/>
      </c>
      <c r="W1937" s="52" t="str">
        <f t="array" ref="W1937">IF(B1937="","",IFERROR(XLOOKUP(B1937,DATA!$B$4:$B$2103,DATA!$H$4:$H$2103,"",0,1),""))</f>
        <v/>
      </c>
      <c r="X1937" s="52" t="str">
        <f t="shared" si="10"/>
        <v/>
      </c>
      <c r="Y1937" s="87" t="str">
        <f t="shared" si="11"/>
        <v/>
      </c>
      <c r="Z1937" s="52" t="str">
        <f t="shared" si="12"/>
        <v/>
      </c>
    </row>
    <row r="1938" ht="15.75" customHeight="1">
      <c r="B1938" s="47" t="str">
        <f>IF(DATA!B1938="","",DATA!B1938)</f>
        <v/>
      </c>
      <c r="C1938" s="47" t="str">
        <f t="array" ref="C1938">IF(B1938="","",IFERROR(XLOOKUP(B1938,DATA!$B$4:$B$2103,DATA!$D$4:$D$2103,"",0,1),""))</f>
        <v/>
      </c>
      <c r="D1938" s="47" t="str">
        <f t="array" ref="D1938">IF(B1938="","",IFERROR(XLOOKUP(B1938,DATA!$B$4:$B$2103,DATA!$C$4:$C$2103,"",0,1),""))</f>
        <v/>
      </c>
      <c r="E1938" s="47" t="str">
        <f t="array" ref="E1938">IF(B1938="","",IFERROR(XLOOKUP(B1938,DATA!$B$4:$B$2103,DATA!$W$4:$W$2103,"",0,1),""))</f>
        <v/>
      </c>
      <c r="F1938" s="47" t="str">
        <f t="array" ref="F1938">IF(B1938="","",IFERROR(XLOOKUP(E1938,PROVEEDORES!$A$2:$A$200,PROVEEDORES!$B$2:$B$200,"NO ENCONTRADO",0,1),""))</f>
        <v/>
      </c>
      <c r="G1938" s="47" t="str">
        <f t="array" ref="G1938">IF(B1938="","",IFERROR(XLOOKUP(B1938,DATA!$B$4:$B$2103,DATA!$L$4:$L$2103,"",0,1),""))</f>
        <v/>
      </c>
      <c r="H1938" s="47" t="str">
        <f t="array" ref="H1938">IF(B1938="","",IFERROR(XLOOKUP(B1938,DATA!$B$4:$B$2103,DATA!$E$4:$E$2103,0,0,1),0))</f>
        <v/>
      </c>
      <c r="I1938" s="48" t="str">
        <f t="array" ref="I1938">IF(B1938="","",IFERROR(XLOOKUP(B1938,DATA!$B$4:$B$2103,DATA!$F$4:$F$2103,0,0,1),0))</f>
        <v/>
      </c>
      <c r="J1938" s="48" t="str">
        <f t="shared" si="1"/>
        <v/>
      </c>
      <c r="K1938" s="47" t="str">
        <f t="array" ref="K1938">IF(B1938="","",IFERROR(XLOOKUP(B1938,DATA!$B$4:$B$2103,DATA!$N$4:$N$2103,0,0,1),0))</f>
        <v/>
      </c>
      <c r="L1938" s="85" t="str">
        <f t="shared" si="2"/>
        <v/>
      </c>
      <c r="M1938" s="47" t="str">
        <f t="array" ref="M1938">IF(B1938="","",IFERROR(XLOOKUP(B1938,DATA!$B$4:$B$2103,DATA!$P$4:$P$2103,0,0,1),0))</f>
        <v/>
      </c>
      <c r="N1938" s="47" t="str">
        <f t="shared" si="3"/>
        <v/>
      </c>
      <c r="O1938" s="47" t="str">
        <f t="shared" si="4"/>
        <v/>
      </c>
      <c r="P1938" s="47" t="str">
        <f t="shared" si="5"/>
        <v/>
      </c>
      <c r="Q1938" s="47" t="str">
        <f t="shared" si="6"/>
        <v/>
      </c>
      <c r="R1938" s="47" t="str">
        <f t="shared" si="7"/>
        <v/>
      </c>
      <c r="S1938" s="47" t="str">
        <f t="shared" si="8"/>
        <v/>
      </c>
      <c r="T1938" s="48" t="str">
        <f t="shared" si="9"/>
        <v/>
      </c>
      <c r="U1938" s="47" t="str">
        <f t="array" ref="U1938">IF(B1938="","",IFERROR(XLOOKUP(B1938,DATA!$B$4:$B$2103,DATA!$M$4:$M$2103,"",0,1),""))</f>
        <v/>
      </c>
      <c r="V1938" s="47" t="str">
        <f t="array" ref="V1938">IF(B1938="","",IFERROR(XLOOKUP(B1938,DATA!$B$4:$B$2103,DATA!$X$4:$X$2103,"",0,1),""))</f>
        <v/>
      </c>
      <c r="W1938" s="47" t="str">
        <f t="array" ref="W1938">IF(B1938="","",IFERROR(XLOOKUP(B1938,DATA!$B$4:$B$2103,DATA!$H$4:$H$2103,"",0,1),""))</f>
        <v/>
      </c>
      <c r="X1938" s="47" t="str">
        <f t="shared" si="10"/>
        <v/>
      </c>
      <c r="Y1938" s="65" t="str">
        <f t="shared" si="11"/>
        <v/>
      </c>
      <c r="Z1938" s="47" t="str">
        <f t="shared" si="12"/>
        <v/>
      </c>
    </row>
    <row r="1939" ht="15.75" customHeight="1">
      <c r="B1939" s="52" t="str">
        <f>IF(DATA!B1939="","",DATA!B1939)</f>
        <v/>
      </c>
      <c r="C1939" s="52" t="str">
        <f t="array" ref="C1939">IF(B1939="","",IFERROR(XLOOKUP(B1939,DATA!$B$4:$B$2103,DATA!$D$4:$D$2103,"",0,1),""))</f>
        <v/>
      </c>
      <c r="D1939" s="52" t="str">
        <f t="array" ref="D1939">IF(B1939="","",IFERROR(XLOOKUP(B1939,DATA!$B$4:$B$2103,DATA!$C$4:$C$2103,"",0,1),""))</f>
        <v/>
      </c>
      <c r="E1939" s="52" t="str">
        <f t="array" ref="E1939">IF(B1939="","",IFERROR(XLOOKUP(B1939,DATA!$B$4:$B$2103,DATA!$W$4:$W$2103,"",0,1),""))</f>
        <v/>
      </c>
      <c r="F1939" s="52" t="str">
        <f t="array" ref="F1939">IF(B1939="","",IFERROR(XLOOKUP(E1939,PROVEEDORES!$A$2:$A$200,PROVEEDORES!$B$2:$B$200,"NO ENCONTRADO",0,1),""))</f>
        <v/>
      </c>
      <c r="G1939" s="52" t="str">
        <f t="array" ref="G1939">IF(B1939="","",IFERROR(XLOOKUP(B1939,DATA!$B$4:$B$2103,DATA!$L$4:$L$2103,"",0,1),""))</f>
        <v/>
      </c>
      <c r="H1939" s="52" t="str">
        <f t="array" ref="H1939">IF(B1939="","",IFERROR(XLOOKUP(B1939,DATA!$B$4:$B$2103,DATA!$E$4:$E$2103,0,0,1),0))</f>
        <v/>
      </c>
      <c r="I1939" s="53" t="str">
        <f t="array" ref="I1939">IF(B1939="","",IFERROR(XLOOKUP(B1939,DATA!$B$4:$B$2103,DATA!$F$4:$F$2103,0,0,1),0))</f>
        <v/>
      </c>
      <c r="J1939" s="53" t="str">
        <f t="shared" si="1"/>
        <v/>
      </c>
      <c r="K1939" s="52" t="str">
        <f t="array" ref="K1939">IF(B1939="","",IFERROR(XLOOKUP(B1939,DATA!$B$4:$B$2103,DATA!$N$4:$N$2103,0,0,1),0))</f>
        <v/>
      </c>
      <c r="L1939" s="86" t="str">
        <f t="shared" si="2"/>
        <v/>
      </c>
      <c r="M1939" s="52" t="str">
        <f t="array" ref="M1939">IF(B1939="","",IFERROR(XLOOKUP(B1939,DATA!$B$4:$B$2103,DATA!$P$4:$P$2103,0,0,1),0))</f>
        <v/>
      </c>
      <c r="N1939" s="52" t="str">
        <f t="shared" si="3"/>
        <v/>
      </c>
      <c r="O1939" s="52" t="str">
        <f t="shared" si="4"/>
        <v/>
      </c>
      <c r="P1939" s="52" t="str">
        <f t="shared" si="5"/>
        <v/>
      </c>
      <c r="Q1939" s="52" t="str">
        <f t="shared" si="6"/>
        <v/>
      </c>
      <c r="R1939" s="52" t="str">
        <f t="shared" si="7"/>
        <v/>
      </c>
      <c r="S1939" s="52" t="str">
        <f t="shared" si="8"/>
        <v/>
      </c>
      <c r="T1939" s="53" t="str">
        <f t="shared" si="9"/>
        <v/>
      </c>
      <c r="U1939" s="52" t="str">
        <f t="array" ref="U1939">IF(B1939="","",IFERROR(XLOOKUP(B1939,DATA!$B$4:$B$2103,DATA!$M$4:$M$2103,"",0,1),""))</f>
        <v/>
      </c>
      <c r="V1939" s="52" t="str">
        <f t="array" ref="V1939">IF(B1939="","",IFERROR(XLOOKUP(B1939,DATA!$B$4:$B$2103,DATA!$X$4:$X$2103,"",0,1),""))</f>
        <v/>
      </c>
      <c r="W1939" s="52" t="str">
        <f t="array" ref="W1939">IF(B1939="","",IFERROR(XLOOKUP(B1939,DATA!$B$4:$B$2103,DATA!$H$4:$H$2103,"",0,1),""))</f>
        <v/>
      </c>
      <c r="X1939" s="52" t="str">
        <f t="shared" si="10"/>
        <v/>
      </c>
      <c r="Y1939" s="87" t="str">
        <f t="shared" si="11"/>
        <v/>
      </c>
      <c r="Z1939" s="52" t="str">
        <f t="shared" si="12"/>
        <v/>
      </c>
    </row>
    <row r="1940" ht="15.75" customHeight="1">
      <c r="B1940" s="47" t="str">
        <f>IF(DATA!B1940="","",DATA!B1940)</f>
        <v/>
      </c>
      <c r="C1940" s="47" t="str">
        <f t="array" ref="C1940">IF(B1940="","",IFERROR(XLOOKUP(B1940,DATA!$B$4:$B$2103,DATA!$D$4:$D$2103,"",0,1),""))</f>
        <v/>
      </c>
      <c r="D1940" s="47" t="str">
        <f t="array" ref="D1940">IF(B1940="","",IFERROR(XLOOKUP(B1940,DATA!$B$4:$B$2103,DATA!$C$4:$C$2103,"",0,1),""))</f>
        <v/>
      </c>
      <c r="E1940" s="47" t="str">
        <f t="array" ref="E1940">IF(B1940="","",IFERROR(XLOOKUP(B1940,DATA!$B$4:$B$2103,DATA!$W$4:$W$2103,"",0,1),""))</f>
        <v/>
      </c>
      <c r="F1940" s="47" t="str">
        <f t="array" ref="F1940">IF(B1940="","",IFERROR(XLOOKUP(E1940,PROVEEDORES!$A$2:$A$200,PROVEEDORES!$B$2:$B$200,"NO ENCONTRADO",0,1),""))</f>
        <v/>
      </c>
      <c r="G1940" s="47" t="str">
        <f t="array" ref="G1940">IF(B1940="","",IFERROR(XLOOKUP(B1940,DATA!$B$4:$B$2103,DATA!$L$4:$L$2103,"",0,1),""))</f>
        <v/>
      </c>
      <c r="H1940" s="47" t="str">
        <f t="array" ref="H1940">IF(B1940="","",IFERROR(XLOOKUP(B1940,DATA!$B$4:$B$2103,DATA!$E$4:$E$2103,0,0,1),0))</f>
        <v/>
      </c>
      <c r="I1940" s="48" t="str">
        <f t="array" ref="I1940">IF(B1940="","",IFERROR(XLOOKUP(B1940,DATA!$B$4:$B$2103,DATA!$F$4:$F$2103,0,0,1),0))</f>
        <v/>
      </c>
      <c r="J1940" s="48" t="str">
        <f t="shared" si="1"/>
        <v/>
      </c>
      <c r="K1940" s="47" t="str">
        <f t="array" ref="K1940">IF(B1940="","",IFERROR(XLOOKUP(B1940,DATA!$B$4:$B$2103,DATA!$N$4:$N$2103,0,0,1),0))</f>
        <v/>
      </c>
      <c r="L1940" s="85" t="str">
        <f t="shared" si="2"/>
        <v/>
      </c>
      <c r="M1940" s="47" t="str">
        <f t="array" ref="M1940">IF(B1940="","",IFERROR(XLOOKUP(B1940,DATA!$B$4:$B$2103,DATA!$P$4:$P$2103,0,0,1),0))</f>
        <v/>
      </c>
      <c r="N1940" s="47" t="str">
        <f t="shared" si="3"/>
        <v/>
      </c>
      <c r="O1940" s="47" t="str">
        <f t="shared" si="4"/>
        <v/>
      </c>
      <c r="P1940" s="47" t="str">
        <f t="shared" si="5"/>
        <v/>
      </c>
      <c r="Q1940" s="47" t="str">
        <f t="shared" si="6"/>
        <v/>
      </c>
      <c r="R1940" s="47" t="str">
        <f t="shared" si="7"/>
        <v/>
      </c>
      <c r="S1940" s="47" t="str">
        <f t="shared" si="8"/>
        <v/>
      </c>
      <c r="T1940" s="48" t="str">
        <f t="shared" si="9"/>
        <v/>
      </c>
      <c r="U1940" s="47" t="str">
        <f t="array" ref="U1940">IF(B1940="","",IFERROR(XLOOKUP(B1940,DATA!$B$4:$B$2103,DATA!$M$4:$M$2103,"",0,1),""))</f>
        <v/>
      </c>
      <c r="V1940" s="47" t="str">
        <f t="array" ref="V1940">IF(B1940="","",IFERROR(XLOOKUP(B1940,DATA!$B$4:$B$2103,DATA!$X$4:$X$2103,"",0,1),""))</f>
        <v/>
      </c>
      <c r="W1940" s="47" t="str">
        <f t="array" ref="W1940">IF(B1940="","",IFERROR(XLOOKUP(B1940,DATA!$B$4:$B$2103,DATA!$H$4:$H$2103,"",0,1),""))</f>
        <v/>
      </c>
      <c r="X1940" s="47" t="str">
        <f t="shared" si="10"/>
        <v/>
      </c>
      <c r="Y1940" s="65" t="str">
        <f t="shared" si="11"/>
        <v/>
      </c>
      <c r="Z1940" s="47" t="str">
        <f t="shared" si="12"/>
        <v/>
      </c>
    </row>
    <row r="1941" ht="15.75" customHeight="1">
      <c r="B1941" s="52" t="str">
        <f>IF(DATA!B1941="","",DATA!B1941)</f>
        <v/>
      </c>
      <c r="C1941" s="52" t="str">
        <f t="array" ref="C1941">IF(B1941="","",IFERROR(XLOOKUP(B1941,DATA!$B$4:$B$2103,DATA!$D$4:$D$2103,"",0,1),""))</f>
        <v/>
      </c>
      <c r="D1941" s="52" t="str">
        <f t="array" ref="D1941">IF(B1941="","",IFERROR(XLOOKUP(B1941,DATA!$B$4:$B$2103,DATA!$C$4:$C$2103,"",0,1),""))</f>
        <v/>
      </c>
      <c r="E1941" s="52" t="str">
        <f t="array" ref="E1941">IF(B1941="","",IFERROR(XLOOKUP(B1941,DATA!$B$4:$B$2103,DATA!$W$4:$W$2103,"",0,1),""))</f>
        <v/>
      </c>
      <c r="F1941" s="52" t="str">
        <f t="array" ref="F1941">IF(B1941="","",IFERROR(XLOOKUP(E1941,PROVEEDORES!$A$2:$A$200,PROVEEDORES!$B$2:$B$200,"NO ENCONTRADO",0,1),""))</f>
        <v/>
      </c>
      <c r="G1941" s="52" t="str">
        <f t="array" ref="G1941">IF(B1941="","",IFERROR(XLOOKUP(B1941,DATA!$B$4:$B$2103,DATA!$L$4:$L$2103,"",0,1),""))</f>
        <v/>
      </c>
      <c r="H1941" s="52" t="str">
        <f t="array" ref="H1941">IF(B1941="","",IFERROR(XLOOKUP(B1941,DATA!$B$4:$B$2103,DATA!$E$4:$E$2103,0,0,1),0))</f>
        <v/>
      </c>
      <c r="I1941" s="53" t="str">
        <f t="array" ref="I1941">IF(B1941="","",IFERROR(XLOOKUP(B1941,DATA!$B$4:$B$2103,DATA!$F$4:$F$2103,0,0,1),0))</f>
        <v/>
      </c>
      <c r="J1941" s="53" t="str">
        <f t="shared" si="1"/>
        <v/>
      </c>
      <c r="K1941" s="52" t="str">
        <f t="array" ref="K1941">IF(B1941="","",IFERROR(XLOOKUP(B1941,DATA!$B$4:$B$2103,DATA!$N$4:$N$2103,0,0,1),0))</f>
        <v/>
      </c>
      <c r="L1941" s="86" t="str">
        <f t="shared" si="2"/>
        <v/>
      </c>
      <c r="M1941" s="52" t="str">
        <f t="array" ref="M1941">IF(B1941="","",IFERROR(XLOOKUP(B1941,DATA!$B$4:$B$2103,DATA!$P$4:$P$2103,0,0,1),0))</f>
        <v/>
      </c>
      <c r="N1941" s="52" t="str">
        <f t="shared" si="3"/>
        <v/>
      </c>
      <c r="O1941" s="52" t="str">
        <f t="shared" si="4"/>
        <v/>
      </c>
      <c r="P1941" s="52" t="str">
        <f t="shared" si="5"/>
        <v/>
      </c>
      <c r="Q1941" s="52" t="str">
        <f t="shared" si="6"/>
        <v/>
      </c>
      <c r="R1941" s="52" t="str">
        <f t="shared" si="7"/>
        <v/>
      </c>
      <c r="S1941" s="52" t="str">
        <f t="shared" si="8"/>
        <v/>
      </c>
      <c r="T1941" s="53" t="str">
        <f t="shared" si="9"/>
        <v/>
      </c>
      <c r="U1941" s="52" t="str">
        <f t="array" ref="U1941">IF(B1941="","",IFERROR(XLOOKUP(B1941,DATA!$B$4:$B$2103,DATA!$M$4:$M$2103,"",0,1),""))</f>
        <v/>
      </c>
      <c r="V1941" s="52" t="str">
        <f t="array" ref="V1941">IF(B1941="","",IFERROR(XLOOKUP(B1941,DATA!$B$4:$B$2103,DATA!$X$4:$X$2103,"",0,1),""))</f>
        <v/>
      </c>
      <c r="W1941" s="52" t="str">
        <f t="array" ref="W1941">IF(B1941="","",IFERROR(XLOOKUP(B1941,DATA!$B$4:$B$2103,DATA!$H$4:$H$2103,"",0,1),""))</f>
        <v/>
      </c>
      <c r="X1941" s="52" t="str">
        <f t="shared" si="10"/>
        <v/>
      </c>
      <c r="Y1941" s="87" t="str">
        <f t="shared" si="11"/>
        <v/>
      </c>
      <c r="Z1941" s="52" t="str">
        <f t="shared" si="12"/>
        <v/>
      </c>
    </row>
    <row r="1942" ht="15.75" customHeight="1">
      <c r="B1942" s="47" t="str">
        <f>IF(DATA!B1942="","",DATA!B1942)</f>
        <v/>
      </c>
      <c r="C1942" s="47" t="str">
        <f t="array" ref="C1942">IF(B1942="","",IFERROR(XLOOKUP(B1942,DATA!$B$4:$B$2103,DATA!$D$4:$D$2103,"",0,1),""))</f>
        <v/>
      </c>
      <c r="D1942" s="47" t="str">
        <f t="array" ref="D1942">IF(B1942="","",IFERROR(XLOOKUP(B1942,DATA!$B$4:$B$2103,DATA!$C$4:$C$2103,"",0,1),""))</f>
        <v/>
      </c>
      <c r="E1942" s="47" t="str">
        <f t="array" ref="E1942">IF(B1942="","",IFERROR(XLOOKUP(B1942,DATA!$B$4:$B$2103,DATA!$W$4:$W$2103,"",0,1),""))</f>
        <v/>
      </c>
      <c r="F1942" s="47" t="str">
        <f t="array" ref="F1942">IF(B1942="","",IFERROR(XLOOKUP(E1942,PROVEEDORES!$A$2:$A$200,PROVEEDORES!$B$2:$B$200,"NO ENCONTRADO",0,1),""))</f>
        <v/>
      </c>
      <c r="G1942" s="47" t="str">
        <f t="array" ref="G1942">IF(B1942="","",IFERROR(XLOOKUP(B1942,DATA!$B$4:$B$2103,DATA!$L$4:$L$2103,"",0,1),""))</f>
        <v/>
      </c>
      <c r="H1942" s="47" t="str">
        <f t="array" ref="H1942">IF(B1942="","",IFERROR(XLOOKUP(B1942,DATA!$B$4:$B$2103,DATA!$E$4:$E$2103,0,0,1),0))</f>
        <v/>
      </c>
      <c r="I1942" s="48" t="str">
        <f t="array" ref="I1942">IF(B1942="","",IFERROR(XLOOKUP(B1942,DATA!$B$4:$B$2103,DATA!$F$4:$F$2103,0,0,1),0))</f>
        <v/>
      </c>
      <c r="J1942" s="48" t="str">
        <f t="shared" si="1"/>
        <v/>
      </c>
      <c r="K1942" s="47" t="str">
        <f t="array" ref="K1942">IF(B1942="","",IFERROR(XLOOKUP(B1942,DATA!$B$4:$B$2103,DATA!$N$4:$N$2103,0,0,1),0))</f>
        <v/>
      </c>
      <c r="L1942" s="85" t="str">
        <f t="shared" si="2"/>
        <v/>
      </c>
      <c r="M1942" s="47" t="str">
        <f t="array" ref="M1942">IF(B1942="","",IFERROR(XLOOKUP(B1942,DATA!$B$4:$B$2103,DATA!$P$4:$P$2103,0,0,1),0))</f>
        <v/>
      </c>
      <c r="N1942" s="47" t="str">
        <f t="shared" si="3"/>
        <v/>
      </c>
      <c r="O1942" s="47" t="str">
        <f t="shared" si="4"/>
        <v/>
      </c>
      <c r="P1942" s="47" t="str">
        <f t="shared" si="5"/>
        <v/>
      </c>
      <c r="Q1942" s="47" t="str">
        <f t="shared" si="6"/>
        <v/>
      </c>
      <c r="R1942" s="47" t="str">
        <f t="shared" si="7"/>
        <v/>
      </c>
      <c r="S1942" s="47" t="str">
        <f t="shared" si="8"/>
        <v/>
      </c>
      <c r="T1942" s="48" t="str">
        <f t="shared" si="9"/>
        <v/>
      </c>
      <c r="U1942" s="47" t="str">
        <f t="array" ref="U1942">IF(B1942="","",IFERROR(XLOOKUP(B1942,DATA!$B$4:$B$2103,DATA!$M$4:$M$2103,"",0,1),""))</f>
        <v/>
      </c>
      <c r="V1942" s="47" t="str">
        <f t="array" ref="V1942">IF(B1942="","",IFERROR(XLOOKUP(B1942,DATA!$B$4:$B$2103,DATA!$X$4:$X$2103,"",0,1),""))</f>
        <v/>
      </c>
      <c r="W1942" s="47" t="str">
        <f t="array" ref="W1942">IF(B1942="","",IFERROR(XLOOKUP(B1942,DATA!$B$4:$B$2103,DATA!$H$4:$H$2103,"",0,1),""))</f>
        <v/>
      </c>
      <c r="X1942" s="47" t="str">
        <f t="shared" si="10"/>
        <v/>
      </c>
      <c r="Y1942" s="65" t="str">
        <f t="shared" si="11"/>
        <v/>
      </c>
      <c r="Z1942" s="47" t="str">
        <f t="shared" si="12"/>
        <v/>
      </c>
    </row>
    <row r="1943" ht="15.75" customHeight="1">
      <c r="B1943" s="52" t="str">
        <f>IF(DATA!B1943="","",DATA!B1943)</f>
        <v/>
      </c>
      <c r="C1943" s="52" t="str">
        <f t="array" ref="C1943">IF(B1943="","",IFERROR(XLOOKUP(B1943,DATA!$B$4:$B$2103,DATA!$D$4:$D$2103,"",0,1),""))</f>
        <v/>
      </c>
      <c r="D1943" s="52" t="str">
        <f t="array" ref="D1943">IF(B1943="","",IFERROR(XLOOKUP(B1943,DATA!$B$4:$B$2103,DATA!$C$4:$C$2103,"",0,1),""))</f>
        <v/>
      </c>
      <c r="E1943" s="52" t="str">
        <f t="array" ref="E1943">IF(B1943="","",IFERROR(XLOOKUP(B1943,DATA!$B$4:$B$2103,DATA!$W$4:$W$2103,"",0,1),""))</f>
        <v/>
      </c>
      <c r="F1943" s="52" t="str">
        <f t="array" ref="F1943">IF(B1943="","",IFERROR(XLOOKUP(E1943,PROVEEDORES!$A$2:$A$200,PROVEEDORES!$B$2:$B$200,"NO ENCONTRADO",0,1),""))</f>
        <v/>
      </c>
      <c r="G1943" s="52" t="str">
        <f t="array" ref="G1943">IF(B1943="","",IFERROR(XLOOKUP(B1943,DATA!$B$4:$B$2103,DATA!$L$4:$L$2103,"",0,1),""))</f>
        <v/>
      </c>
      <c r="H1943" s="52" t="str">
        <f t="array" ref="H1943">IF(B1943="","",IFERROR(XLOOKUP(B1943,DATA!$B$4:$B$2103,DATA!$E$4:$E$2103,0,0,1),0))</f>
        <v/>
      </c>
      <c r="I1943" s="53" t="str">
        <f t="array" ref="I1943">IF(B1943="","",IFERROR(XLOOKUP(B1943,DATA!$B$4:$B$2103,DATA!$F$4:$F$2103,0,0,1),0))</f>
        <v/>
      </c>
      <c r="J1943" s="53" t="str">
        <f t="shared" si="1"/>
        <v/>
      </c>
      <c r="K1943" s="52" t="str">
        <f t="array" ref="K1943">IF(B1943="","",IFERROR(XLOOKUP(B1943,DATA!$B$4:$B$2103,DATA!$N$4:$N$2103,0,0,1),0))</f>
        <v/>
      </c>
      <c r="L1943" s="86" t="str">
        <f t="shared" si="2"/>
        <v/>
      </c>
      <c r="M1943" s="52" t="str">
        <f t="array" ref="M1943">IF(B1943="","",IFERROR(XLOOKUP(B1943,DATA!$B$4:$B$2103,DATA!$P$4:$P$2103,0,0,1),0))</f>
        <v/>
      </c>
      <c r="N1943" s="52" t="str">
        <f t="shared" si="3"/>
        <v/>
      </c>
      <c r="O1943" s="52" t="str">
        <f t="shared" si="4"/>
        <v/>
      </c>
      <c r="P1943" s="52" t="str">
        <f t="shared" si="5"/>
        <v/>
      </c>
      <c r="Q1943" s="52" t="str">
        <f t="shared" si="6"/>
        <v/>
      </c>
      <c r="R1943" s="52" t="str">
        <f t="shared" si="7"/>
        <v/>
      </c>
      <c r="S1943" s="52" t="str">
        <f t="shared" si="8"/>
        <v/>
      </c>
      <c r="T1943" s="53" t="str">
        <f t="shared" si="9"/>
        <v/>
      </c>
      <c r="U1943" s="52" t="str">
        <f t="array" ref="U1943">IF(B1943="","",IFERROR(XLOOKUP(B1943,DATA!$B$4:$B$2103,DATA!$M$4:$M$2103,"",0,1),""))</f>
        <v/>
      </c>
      <c r="V1943" s="52" t="str">
        <f t="array" ref="V1943">IF(B1943="","",IFERROR(XLOOKUP(B1943,DATA!$B$4:$B$2103,DATA!$X$4:$X$2103,"",0,1),""))</f>
        <v/>
      </c>
      <c r="W1943" s="52" t="str">
        <f t="array" ref="W1943">IF(B1943="","",IFERROR(XLOOKUP(B1943,DATA!$B$4:$B$2103,DATA!$H$4:$H$2103,"",0,1),""))</f>
        <v/>
      </c>
      <c r="X1943" s="52" t="str">
        <f t="shared" si="10"/>
        <v/>
      </c>
      <c r="Y1943" s="87" t="str">
        <f t="shared" si="11"/>
        <v/>
      </c>
      <c r="Z1943" s="52" t="str">
        <f t="shared" si="12"/>
        <v/>
      </c>
    </row>
    <row r="1944" ht="15.75" customHeight="1">
      <c r="B1944" s="47" t="str">
        <f>IF(DATA!B1944="","",DATA!B1944)</f>
        <v/>
      </c>
      <c r="C1944" s="47" t="str">
        <f t="array" ref="C1944">IF(B1944="","",IFERROR(XLOOKUP(B1944,DATA!$B$4:$B$2103,DATA!$D$4:$D$2103,"",0,1),""))</f>
        <v/>
      </c>
      <c r="D1944" s="47" t="str">
        <f t="array" ref="D1944">IF(B1944="","",IFERROR(XLOOKUP(B1944,DATA!$B$4:$B$2103,DATA!$C$4:$C$2103,"",0,1),""))</f>
        <v/>
      </c>
      <c r="E1944" s="47" t="str">
        <f t="array" ref="E1944">IF(B1944="","",IFERROR(XLOOKUP(B1944,DATA!$B$4:$B$2103,DATA!$W$4:$W$2103,"",0,1),""))</f>
        <v/>
      </c>
      <c r="F1944" s="47" t="str">
        <f t="array" ref="F1944">IF(B1944="","",IFERROR(XLOOKUP(E1944,PROVEEDORES!$A$2:$A$200,PROVEEDORES!$B$2:$B$200,"NO ENCONTRADO",0,1),""))</f>
        <v/>
      </c>
      <c r="G1944" s="47" t="str">
        <f t="array" ref="G1944">IF(B1944="","",IFERROR(XLOOKUP(B1944,DATA!$B$4:$B$2103,DATA!$L$4:$L$2103,"",0,1),""))</f>
        <v/>
      </c>
      <c r="H1944" s="47" t="str">
        <f t="array" ref="H1944">IF(B1944="","",IFERROR(XLOOKUP(B1944,DATA!$B$4:$B$2103,DATA!$E$4:$E$2103,0,0,1),0))</f>
        <v/>
      </c>
      <c r="I1944" s="48" t="str">
        <f t="array" ref="I1944">IF(B1944="","",IFERROR(XLOOKUP(B1944,DATA!$B$4:$B$2103,DATA!$F$4:$F$2103,0,0,1),0))</f>
        <v/>
      </c>
      <c r="J1944" s="48" t="str">
        <f t="shared" si="1"/>
        <v/>
      </c>
      <c r="K1944" s="47" t="str">
        <f t="array" ref="K1944">IF(B1944="","",IFERROR(XLOOKUP(B1944,DATA!$B$4:$B$2103,DATA!$N$4:$N$2103,0,0,1),0))</f>
        <v/>
      </c>
      <c r="L1944" s="85" t="str">
        <f t="shared" si="2"/>
        <v/>
      </c>
      <c r="M1944" s="47" t="str">
        <f t="array" ref="M1944">IF(B1944="","",IFERROR(XLOOKUP(B1944,DATA!$B$4:$B$2103,DATA!$P$4:$P$2103,0,0,1),0))</f>
        <v/>
      </c>
      <c r="N1944" s="47" t="str">
        <f t="shared" si="3"/>
        <v/>
      </c>
      <c r="O1944" s="47" t="str">
        <f t="shared" si="4"/>
        <v/>
      </c>
      <c r="P1944" s="47" t="str">
        <f t="shared" si="5"/>
        <v/>
      </c>
      <c r="Q1944" s="47" t="str">
        <f t="shared" si="6"/>
        <v/>
      </c>
      <c r="R1944" s="47" t="str">
        <f t="shared" si="7"/>
        <v/>
      </c>
      <c r="S1944" s="47" t="str">
        <f t="shared" si="8"/>
        <v/>
      </c>
      <c r="T1944" s="48" t="str">
        <f t="shared" si="9"/>
        <v/>
      </c>
      <c r="U1944" s="47" t="str">
        <f t="array" ref="U1944">IF(B1944="","",IFERROR(XLOOKUP(B1944,DATA!$B$4:$B$2103,DATA!$M$4:$M$2103,"",0,1),""))</f>
        <v/>
      </c>
      <c r="V1944" s="47" t="str">
        <f t="array" ref="V1944">IF(B1944="","",IFERROR(XLOOKUP(B1944,DATA!$B$4:$B$2103,DATA!$X$4:$X$2103,"",0,1),""))</f>
        <v/>
      </c>
      <c r="W1944" s="47" t="str">
        <f t="array" ref="W1944">IF(B1944="","",IFERROR(XLOOKUP(B1944,DATA!$B$4:$B$2103,DATA!$H$4:$H$2103,"",0,1),""))</f>
        <v/>
      </c>
      <c r="X1944" s="47" t="str">
        <f t="shared" si="10"/>
        <v/>
      </c>
      <c r="Y1944" s="65" t="str">
        <f t="shared" si="11"/>
        <v/>
      </c>
      <c r="Z1944" s="47" t="str">
        <f t="shared" si="12"/>
        <v/>
      </c>
    </row>
    <row r="1945" ht="15.75" customHeight="1">
      <c r="B1945" s="52" t="str">
        <f>IF(DATA!B1945="","",DATA!B1945)</f>
        <v/>
      </c>
      <c r="C1945" s="52" t="str">
        <f t="array" ref="C1945">IF(B1945="","",IFERROR(XLOOKUP(B1945,DATA!$B$4:$B$2103,DATA!$D$4:$D$2103,"",0,1),""))</f>
        <v/>
      </c>
      <c r="D1945" s="52" t="str">
        <f t="array" ref="D1945">IF(B1945="","",IFERROR(XLOOKUP(B1945,DATA!$B$4:$B$2103,DATA!$C$4:$C$2103,"",0,1),""))</f>
        <v/>
      </c>
      <c r="E1945" s="52" t="str">
        <f t="array" ref="E1945">IF(B1945="","",IFERROR(XLOOKUP(B1945,DATA!$B$4:$B$2103,DATA!$W$4:$W$2103,"",0,1),""))</f>
        <v/>
      </c>
      <c r="F1945" s="52" t="str">
        <f t="array" ref="F1945">IF(B1945="","",IFERROR(XLOOKUP(E1945,PROVEEDORES!$A$2:$A$200,PROVEEDORES!$B$2:$B$200,"NO ENCONTRADO",0,1),""))</f>
        <v/>
      </c>
      <c r="G1945" s="52" t="str">
        <f t="array" ref="G1945">IF(B1945="","",IFERROR(XLOOKUP(B1945,DATA!$B$4:$B$2103,DATA!$L$4:$L$2103,"",0,1),""))</f>
        <v/>
      </c>
      <c r="H1945" s="52" t="str">
        <f t="array" ref="H1945">IF(B1945="","",IFERROR(XLOOKUP(B1945,DATA!$B$4:$B$2103,DATA!$E$4:$E$2103,0,0,1),0))</f>
        <v/>
      </c>
      <c r="I1945" s="53" t="str">
        <f t="array" ref="I1945">IF(B1945="","",IFERROR(XLOOKUP(B1945,DATA!$B$4:$B$2103,DATA!$F$4:$F$2103,0,0,1),0))</f>
        <v/>
      </c>
      <c r="J1945" s="53" t="str">
        <f t="shared" si="1"/>
        <v/>
      </c>
      <c r="K1945" s="52" t="str">
        <f t="array" ref="K1945">IF(B1945="","",IFERROR(XLOOKUP(B1945,DATA!$B$4:$B$2103,DATA!$N$4:$N$2103,0,0,1),0))</f>
        <v/>
      </c>
      <c r="L1945" s="86" t="str">
        <f t="shared" si="2"/>
        <v/>
      </c>
      <c r="M1945" s="52" t="str">
        <f t="array" ref="M1945">IF(B1945="","",IFERROR(XLOOKUP(B1945,DATA!$B$4:$B$2103,DATA!$P$4:$P$2103,0,0,1),0))</f>
        <v/>
      </c>
      <c r="N1945" s="52" t="str">
        <f t="shared" si="3"/>
        <v/>
      </c>
      <c r="O1945" s="52" t="str">
        <f t="shared" si="4"/>
        <v/>
      </c>
      <c r="P1945" s="52" t="str">
        <f t="shared" si="5"/>
        <v/>
      </c>
      <c r="Q1945" s="52" t="str">
        <f t="shared" si="6"/>
        <v/>
      </c>
      <c r="R1945" s="52" t="str">
        <f t="shared" si="7"/>
        <v/>
      </c>
      <c r="S1945" s="52" t="str">
        <f t="shared" si="8"/>
        <v/>
      </c>
      <c r="T1945" s="53" t="str">
        <f t="shared" si="9"/>
        <v/>
      </c>
      <c r="U1945" s="52" t="str">
        <f t="array" ref="U1945">IF(B1945="","",IFERROR(XLOOKUP(B1945,DATA!$B$4:$B$2103,DATA!$M$4:$M$2103,"",0,1),""))</f>
        <v/>
      </c>
      <c r="V1945" s="52" t="str">
        <f t="array" ref="V1945">IF(B1945="","",IFERROR(XLOOKUP(B1945,DATA!$B$4:$B$2103,DATA!$X$4:$X$2103,"",0,1),""))</f>
        <v/>
      </c>
      <c r="W1945" s="52" t="str">
        <f t="array" ref="W1945">IF(B1945="","",IFERROR(XLOOKUP(B1945,DATA!$B$4:$B$2103,DATA!$H$4:$H$2103,"",0,1),""))</f>
        <v/>
      </c>
      <c r="X1945" s="52" t="str">
        <f t="shared" si="10"/>
        <v/>
      </c>
      <c r="Y1945" s="87" t="str">
        <f t="shared" si="11"/>
        <v/>
      </c>
      <c r="Z1945" s="52" t="str">
        <f t="shared" si="12"/>
        <v/>
      </c>
    </row>
    <row r="1946" ht="15.75" customHeight="1">
      <c r="B1946" s="47" t="str">
        <f>IF(DATA!B1946="","",DATA!B1946)</f>
        <v/>
      </c>
      <c r="C1946" s="47" t="str">
        <f t="array" ref="C1946">IF(B1946="","",IFERROR(XLOOKUP(B1946,DATA!$B$4:$B$2103,DATA!$D$4:$D$2103,"",0,1),""))</f>
        <v/>
      </c>
      <c r="D1946" s="47" t="str">
        <f t="array" ref="D1946">IF(B1946="","",IFERROR(XLOOKUP(B1946,DATA!$B$4:$B$2103,DATA!$C$4:$C$2103,"",0,1),""))</f>
        <v/>
      </c>
      <c r="E1946" s="47" t="str">
        <f t="array" ref="E1946">IF(B1946="","",IFERROR(XLOOKUP(B1946,DATA!$B$4:$B$2103,DATA!$W$4:$W$2103,"",0,1),""))</f>
        <v/>
      </c>
      <c r="F1946" s="47" t="str">
        <f t="array" ref="F1946">IF(B1946="","",IFERROR(XLOOKUP(E1946,PROVEEDORES!$A$2:$A$200,PROVEEDORES!$B$2:$B$200,"NO ENCONTRADO",0,1),""))</f>
        <v/>
      </c>
      <c r="G1946" s="47" t="str">
        <f t="array" ref="G1946">IF(B1946="","",IFERROR(XLOOKUP(B1946,DATA!$B$4:$B$2103,DATA!$L$4:$L$2103,"",0,1),""))</f>
        <v/>
      </c>
      <c r="H1946" s="47" t="str">
        <f t="array" ref="H1946">IF(B1946="","",IFERROR(XLOOKUP(B1946,DATA!$B$4:$B$2103,DATA!$E$4:$E$2103,0,0,1),0))</f>
        <v/>
      </c>
      <c r="I1946" s="48" t="str">
        <f t="array" ref="I1946">IF(B1946="","",IFERROR(XLOOKUP(B1946,DATA!$B$4:$B$2103,DATA!$F$4:$F$2103,0,0,1),0))</f>
        <v/>
      </c>
      <c r="J1946" s="48" t="str">
        <f t="shared" si="1"/>
        <v/>
      </c>
      <c r="K1946" s="47" t="str">
        <f t="array" ref="K1946">IF(B1946="","",IFERROR(XLOOKUP(B1946,DATA!$B$4:$B$2103,DATA!$N$4:$N$2103,0,0,1),0))</f>
        <v/>
      </c>
      <c r="L1946" s="85" t="str">
        <f t="shared" si="2"/>
        <v/>
      </c>
      <c r="M1946" s="47" t="str">
        <f t="array" ref="M1946">IF(B1946="","",IFERROR(XLOOKUP(B1946,DATA!$B$4:$B$2103,DATA!$P$4:$P$2103,0,0,1),0))</f>
        <v/>
      </c>
      <c r="N1946" s="47" t="str">
        <f t="shared" si="3"/>
        <v/>
      </c>
      <c r="O1946" s="47" t="str">
        <f t="shared" si="4"/>
        <v/>
      </c>
      <c r="P1946" s="47" t="str">
        <f t="shared" si="5"/>
        <v/>
      </c>
      <c r="Q1946" s="47" t="str">
        <f t="shared" si="6"/>
        <v/>
      </c>
      <c r="R1946" s="47" t="str">
        <f t="shared" si="7"/>
        <v/>
      </c>
      <c r="S1946" s="47" t="str">
        <f t="shared" si="8"/>
        <v/>
      </c>
      <c r="T1946" s="48" t="str">
        <f t="shared" si="9"/>
        <v/>
      </c>
      <c r="U1946" s="47" t="str">
        <f t="array" ref="U1946">IF(B1946="","",IFERROR(XLOOKUP(B1946,DATA!$B$4:$B$2103,DATA!$M$4:$M$2103,"",0,1),""))</f>
        <v/>
      </c>
      <c r="V1946" s="47" t="str">
        <f t="array" ref="V1946">IF(B1946="","",IFERROR(XLOOKUP(B1946,DATA!$B$4:$B$2103,DATA!$X$4:$X$2103,"",0,1),""))</f>
        <v/>
      </c>
      <c r="W1946" s="47" t="str">
        <f t="array" ref="W1946">IF(B1946="","",IFERROR(XLOOKUP(B1946,DATA!$B$4:$B$2103,DATA!$H$4:$H$2103,"",0,1),""))</f>
        <v/>
      </c>
      <c r="X1946" s="47" t="str">
        <f t="shared" si="10"/>
        <v/>
      </c>
      <c r="Y1946" s="65" t="str">
        <f t="shared" si="11"/>
        <v/>
      </c>
      <c r="Z1946" s="47" t="str">
        <f t="shared" si="12"/>
        <v/>
      </c>
    </row>
    <row r="1947" ht="15.75" customHeight="1">
      <c r="B1947" s="52" t="str">
        <f>IF(DATA!B1947="","",DATA!B1947)</f>
        <v/>
      </c>
      <c r="C1947" s="52" t="str">
        <f t="array" ref="C1947">IF(B1947="","",IFERROR(XLOOKUP(B1947,DATA!$B$4:$B$2103,DATA!$D$4:$D$2103,"",0,1),""))</f>
        <v/>
      </c>
      <c r="D1947" s="52" t="str">
        <f t="array" ref="D1947">IF(B1947="","",IFERROR(XLOOKUP(B1947,DATA!$B$4:$B$2103,DATA!$C$4:$C$2103,"",0,1),""))</f>
        <v/>
      </c>
      <c r="E1947" s="52" t="str">
        <f t="array" ref="E1947">IF(B1947="","",IFERROR(XLOOKUP(B1947,DATA!$B$4:$B$2103,DATA!$W$4:$W$2103,"",0,1),""))</f>
        <v/>
      </c>
      <c r="F1947" s="52" t="str">
        <f t="array" ref="F1947">IF(B1947="","",IFERROR(XLOOKUP(E1947,PROVEEDORES!$A$2:$A$200,PROVEEDORES!$B$2:$B$200,"NO ENCONTRADO",0,1),""))</f>
        <v/>
      </c>
      <c r="G1947" s="52" t="str">
        <f t="array" ref="G1947">IF(B1947="","",IFERROR(XLOOKUP(B1947,DATA!$B$4:$B$2103,DATA!$L$4:$L$2103,"",0,1),""))</f>
        <v/>
      </c>
      <c r="H1947" s="52" t="str">
        <f t="array" ref="H1947">IF(B1947="","",IFERROR(XLOOKUP(B1947,DATA!$B$4:$B$2103,DATA!$E$4:$E$2103,0,0,1),0))</f>
        <v/>
      </c>
      <c r="I1947" s="53" t="str">
        <f t="array" ref="I1947">IF(B1947="","",IFERROR(XLOOKUP(B1947,DATA!$B$4:$B$2103,DATA!$F$4:$F$2103,0,0,1),0))</f>
        <v/>
      </c>
      <c r="J1947" s="53" t="str">
        <f t="shared" si="1"/>
        <v/>
      </c>
      <c r="K1947" s="52" t="str">
        <f t="array" ref="K1947">IF(B1947="","",IFERROR(XLOOKUP(B1947,DATA!$B$4:$B$2103,DATA!$N$4:$N$2103,0,0,1),0))</f>
        <v/>
      </c>
      <c r="L1947" s="86" t="str">
        <f t="shared" si="2"/>
        <v/>
      </c>
      <c r="M1947" s="52" t="str">
        <f t="array" ref="M1947">IF(B1947="","",IFERROR(XLOOKUP(B1947,DATA!$B$4:$B$2103,DATA!$P$4:$P$2103,0,0,1),0))</f>
        <v/>
      </c>
      <c r="N1947" s="52" t="str">
        <f t="shared" si="3"/>
        <v/>
      </c>
      <c r="O1947" s="52" t="str">
        <f t="shared" si="4"/>
        <v/>
      </c>
      <c r="P1947" s="52" t="str">
        <f t="shared" si="5"/>
        <v/>
      </c>
      <c r="Q1947" s="52" t="str">
        <f t="shared" si="6"/>
        <v/>
      </c>
      <c r="R1947" s="52" t="str">
        <f t="shared" si="7"/>
        <v/>
      </c>
      <c r="S1947" s="52" t="str">
        <f t="shared" si="8"/>
        <v/>
      </c>
      <c r="T1947" s="53" t="str">
        <f t="shared" si="9"/>
        <v/>
      </c>
      <c r="U1947" s="52" t="str">
        <f t="array" ref="U1947">IF(B1947="","",IFERROR(XLOOKUP(B1947,DATA!$B$4:$B$2103,DATA!$M$4:$M$2103,"",0,1),""))</f>
        <v/>
      </c>
      <c r="V1947" s="52" t="str">
        <f t="array" ref="V1947">IF(B1947="","",IFERROR(XLOOKUP(B1947,DATA!$B$4:$B$2103,DATA!$X$4:$X$2103,"",0,1),""))</f>
        <v/>
      </c>
      <c r="W1947" s="52" t="str">
        <f t="array" ref="W1947">IF(B1947="","",IFERROR(XLOOKUP(B1947,DATA!$B$4:$B$2103,DATA!$H$4:$H$2103,"",0,1),""))</f>
        <v/>
      </c>
      <c r="X1947" s="52" t="str">
        <f t="shared" si="10"/>
        <v/>
      </c>
      <c r="Y1947" s="87" t="str">
        <f t="shared" si="11"/>
        <v/>
      </c>
      <c r="Z1947" s="52" t="str">
        <f t="shared" si="12"/>
        <v/>
      </c>
    </row>
    <row r="1948" ht="15.75" customHeight="1">
      <c r="B1948" s="47" t="str">
        <f>IF(DATA!B1948="","",DATA!B1948)</f>
        <v/>
      </c>
      <c r="C1948" s="47" t="str">
        <f t="array" ref="C1948">IF(B1948="","",IFERROR(XLOOKUP(B1948,DATA!$B$4:$B$2103,DATA!$D$4:$D$2103,"",0,1),""))</f>
        <v/>
      </c>
      <c r="D1948" s="47" t="str">
        <f t="array" ref="D1948">IF(B1948="","",IFERROR(XLOOKUP(B1948,DATA!$B$4:$B$2103,DATA!$C$4:$C$2103,"",0,1),""))</f>
        <v/>
      </c>
      <c r="E1948" s="47" t="str">
        <f t="array" ref="E1948">IF(B1948="","",IFERROR(XLOOKUP(B1948,DATA!$B$4:$B$2103,DATA!$W$4:$W$2103,"",0,1),""))</f>
        <v/>
      </c>
      <c r="F1948" s="47" t="str">
        <f t="array" ref="F1948">IF(B1948="","",IFERROR(XLOOKUP(E1948,PROVEEDORES!$A$2:$A$200,PROVEEDORES!$B$2:$B$200,"NO ENCONTRADO",0,1),""))</f>
        <v/>
      </c>
      <c r="G1948" s="47" t="str">
        <f t="array" ref="G1948">IF(B1948="","",IFERROR(XLOOKUP(B1948,DATA!$B$4:$B$2103,DATA!$L$4:$L$2103,"",0,1),""))</f>
        <v/>
      </c>
      <c r="H1948" s="47" t="str">
        <f t="array" ref="H1948">IF(B1948="","",IFERROR(XLOOKUP(B1948,DATA!$B$4:$B$2103,DATA!$E$4:$E$2103,0,0,1),0))</f>
        <v/>
      </c>
      <c r="I1948" s="48" t="str">
        <f t="array" ref="I1948">IF(B1948="","",IFERROR(XLOOKUP(B1948,DATA!$B$4:$B$2103,DATA!$F$4:$F$2103,0,0,1),0))</f>
        <v/>
      </c>
      <c r="J1948" s="48" t="str">
        <f t="shared" si="1"/>
        <v/>
      </c>
      <c r="K1948" s="47" t="str">
        <f t="array" ref="K1948">IF(B1948="","",IFERROR(XLOOKUP(B1948,DATA!$B$4:$B$2103,DATA!$N$4:$N$2103,0,0,1),0))</f>
        <v/>
      </c>
      <c r="L1948" s="85" t="str">
        <f t="shared" si="2"/>
        <v/>
      </c>
      <c r="M1948" s="47" t="str">
        <f t="array" ref="M1948">IF(B1948="","",IFERROR(XLOOKUP(B1948,DATA!$B$4:$B$2103,DATA!$P$4:$P$2103,0,0,1),0))</f>
        <v/>
      </c>
      <c r="N1948" s="47" t="str">
        <f t="shared" si="3"/>
        <v/>
      </c>
      <c r="O1948" s="47" t="str">
        <f t="shared" si="4"/>
        <v/>
      </c>
      <c r="P1948" s="47" t="str">
        <f t="shared" si="5"/>
        <v/>
      </c>
      <c r="Q1948" s="47" t="str">
        <f t="shared" si="6"/>
        <v/>
      </c>
      <c r="R1948" s="47" t="str">
        <f t="shared" si="7"/>
        <v/>
      </c>
      <c r="S1948" s="47" t="str">
        <f t="shared" si="8"/>
        <v/>
      </c>
      <c r="T1948" s="48" t="str">
        <f t="shared" si="9"/>
        <v/>
      </c>
      <c r="U1948" s="47" t="str">
        <f t="array" ref="U1948">IF(B1948="","",IFERROR(XLOOKUP(B1948,DATA!$B$4:$B$2103,DATA!$M$4:$M$2103,"",0,1),""))</f>
        <v/>
      </c>
      <c r="V1948" s="47" t="str">
        <f t="array" ref="V1948">IF(B1948="","",IFERROR(XLOOKUP(B1948,DATA!$B$4:$B$2103,DATA!$X$4:$X$2103,"",0,1),""))</f>
        <v/>
      </c>
      <c r="W1948" s="47" t="str">
        <f t="array" ref="W1948">IF(B1948="","",IFERROR(XLOOKUP(B1948,DATA!$B$4:$B$2103,DATA!$H$4:$H$2103,"",0,1),""))</f>
        <v/>
      </c>
      <c r="X1948" s="47" t="str">
        <f t="shared" si="10"/>
        <v/>
      </c>
      <c r="Y1948" s="65" t="str">
        <f t="shared" si="11"/>
        <v/>
      </c>
      <c r="Z1948" s="47" t="str">
        <f t="shared" si="12"/>
        <v/>
      </c>
    </row>
    <row r="1949" ht="15.75" customHeight="1">
      <c r="B1949" s="52" t="str">
        <f>IF(DATA!B1949="","",DATA!B1949)</f>
        <v/>
      </c>
      <c r="C1949" s="52" t="str">
        <f t="array" ref="C1949">IF(B1949="","",IFERROR(XLOOKUP(B1949,DATA!$B$4:$B$2103,DATA!$D$4:$D$2103,"",0,1),""))</f>
        <v/>
      </c>
      <c r="D1949" s="52" t="str">
        <f t="array" ref="D1949">IF(B1949="","",IFERROR(XLOOKUP(B1949,DATA!$B$4:$B$2103,DATA!$C$4:$C$2103,"",0,1),""))</f>
        <v/>
      </c>
      <c r="E1949" s="52" t="str">
        <f t="array" ref="E1949">IF(B1949="","",IFERROR(XLOOKUP(B1949,DATA!$B$4:$B$2103,DATA!$W$4:$W$2103,"",0,1),""))</f>
        <v/>
      </c>
      <c r="F1949" s="52" t="str">
        <f t="array" ref="F1949">IF(B1949="","",IFERROR(XLOOKUP(E1949,PROVEEDORES!$A$2:$A$200,PROVEEDORES!$B$2:$B$200,"NO ENCONTRADO",0,1),""))</f>
        <v/>
      </c>
      <c r="G1949" s="52" t="str">
        <f t="array" ref="G1949">IF(B1949="","",IFERROR(XLOOKUP(B1949,DATA!$B$4:$B$2103,DATA!$L$4:$L$2103,"",0,1),""))</f>
        <v/>
      </c>
      <c r="H1949" s="52" t="str">
        <f t="array" ref="H1949">IF(B1949="","",IFERROR(XLOOKUP(B1949,DATA!$B$4:$B$2103,DATA!$E$4:$E$2103,0,0,1),0))</f>
        <v/>
      </c>
      <c r="I1949" s="53" t="str">
        <f t="array" ref="I1949">IF(B1949="","",IFERROR(XLOOKUP(B1949,DATA!$B$4:$B$2103,DATA!$F$4:$F$2103,0,0,1),0))</f>
        <v/>
      </c>
      <c r="J1949" s="53" t="str">
        <f t="shared" si="1"/>
        <v/>
      </c>
      <c r="K1949" s="52" t="str">
        <f t="array" ref="K1949">IF(B1949="","",IFERROR(XLOOKUP(B1949,DATA!$B$4:$B$2103,DATA!$N$4:$N$2103,0,0,1),0))</f>
        <v/>
      </c>
      <c r="L1949" s="86" t="str">
        <f t="shared" si="2"/>
        <v/>
      </c>
      <c r="M1949" s="52" t="str">
        <f t="array" ref="M1949">IF(B1949="","",IFERROR(XLOOKUP(B1949,DATA!$B$4:$B$2103,DATA!$P$4:$P$2103,0,0,1),0))</f>
        <v/>
      </c>
      <c r="N1949" s="52" t="str">
        <f t="shared" si="3"/>
        <v/>
      </c>
      <c r="O1949" s="52" t="str">
        <f t="shared" si="4"/>
        <v/>
      </c>
      <c r="P1949" s="52" t="str">
        <f t="shared" si="5"/>
        <v/>
      </c>
      <c r="Q1949" s="52" t="str">
        <f t="shared" si="6"/>
        <v/>
      </c>
      <c r="R1949" s="52" t="str">
        <f t="shared" si="7"/>
        <v/>
      </c>
      <c r="S1949" s="52" t="str">
        <f t="shared" si="8"/>
        <v/>
      </c>
      <c r="T1949" s="53" t="str">
        <f t="shared" si="9"/>
        <v/>
      </c>
      <c r="U1949" s="52" t="str">
        <f t="array" ref="U1949">IF(B1949="","",IFERROR(XLOOKUP(B1949,DATA!$B$4:$B$2103,DATA!$M$4:$M$2103,"",0,1),""))</f>
        <v/>
      </c>
      <c r="V1949" s="52" t="str">
        <f t="array" ref="V1949">IF(B1949="","",IFERROR(XLOOKUP(B1949,DATA!$B$4:$B$2103,DATA!$X$4:$X$2103,"",0,1),""))</f>
        <v/>
      </c>
      <c r="W1949" s="52" t="str">
        <f t="array" ref="W1949">IF(B1949="","",IFERROR(XLOOKUP(B1949,DATA!$B$4:$B$2103,DATA!$H$4:$H$2103,"",0,1),""))</f>
        <v/>
      </c>
      <c r="X1949" s="52" t="str">
        <f t="shared" si="10"/>
        <v/>
      </c>
      <c r="Y1949" s="87" t="str">
        <f t="shared" si="11"/>
        <v/>
      </c>
      <c r="Z1949" s="52" t="str">
        <f t="shared" si="12"/>
        <v/>
      </c>
    </row>
    <row r="1950" ht="15.75" customHeight="1">
      <c r="B1950" s="47" t="str">
        <f>IF(DATA!B1950="","",DATA!B1950)</f>
        <v/>
      </c>
      <c r="C1950" s="47" t="str">
        <f t="array" ref="C1950">IF(B1950="","",IFERROR(XLOOKUP(B1950,DATA!$B$4:$B$2103,DATA!$D$4:$D$2103,"",0,1),""))</f>
        <v/>
      </c>
      <c r="D1950" s="47" t="str">
        <f t="array" ref="D1950">IF(B1950="","",IFERROR(XLOOKUP(B1950,DATA!$B$4:$B$2103,DATA!$C$4:$C$2103,"",0,1),""))</f>
        <v/>
      </c>
      <c r="E1950" s="47" t="str">
        <f t="array" ref="E1950">IF(B1950="","",IFERROR(XLOOKUP(B1950,DATA!$B$4:$B$2103,DATA!$W$4:$W$2103,"",0,1),""))</f>
        <v/>
      </c>
      <c r="F1950" s="47" t="str">
        <f t="array" ref="F1950">IF(B1950="","",IFERROR(XLOOKUP(E1950,PROVEEDORES!$A$2:$A$200,PROVEEDORES!$B$2:$B$200,"NO ENCONTRADO",0,1),""))</f>
        <v/>
      </c>
      <c r="G1950" s="47" t="str">
        <f t="array" ref="G1950">IF(B1950="","",IFERROR(XLOOKUP(B1950,DATA!$B$4:$B$2103,DATA!$L$4:$L$2103,"",0,1),""))</f>
        <v/>
      </c>
      <c r="H1950" s="47" t="str">
        <f t="array" ref="H1950">IF(B1950="","",IFERROR(XLOOKUP(B1950,DATA!$B$4:$B$2103,DATA!$E$4:$E$2103,0,0,1),0))</f>
        <v/>
      </c>
      <c r="I1950" s="48" t="str">
        <f t="array" ref="I1950">IF(B1950="","",IFERROR(XLOOKUP(B1950,DATA!$B$4:$B$2103,DATA!$F$4:$F$2103,0,0,1),0))</f>
        <v/>
      </c>
      <c r="J1950" s="48" t="str">
        <f t="shared" si="1"/>
        <v/>
      </c>
      <c r="K1950" s="47" t="str">
        <f t="array" ref="K1950">IF(B1950="","",IFERROR(XLOOKUP(B1950,DATA!$B$4:$B$2103,DATA!$N$4:$N$2103,0,0,1),0))</f>
        <v/>
      </c>
      <c r="L1950" s="85" t="str">
        <f t="shared" si="2"/>
        <v/>
      </c>
      <c r="M1950" s="47" t="str">
        <f t="array" ref="M1950">IF(B1950="","",IFERROR(XLOOKUP(B1950,DATA!$B$4:$B$2103,DATA!$P$4:$P$2103,0,0,1),0))</f>
        <v/>
      </c>
      <c r="N1950" s="47" t="str">
        <f t="shared" si="3"/>
        <v/>
      </c>
      <c r="O1950" s="47" t="str">
        <f t="shared" si="4"/>
        <v/>
      </c>
      <c r="P1950" s="47" t="str">
        <f t="shared" si="5"/>
        <v/>
      </c>
      <c r="Q1950" s="47" t="str">
        <f t="shared" si="6"/>
        <v/>
      </c>
      <c r="R1950" s="47" t="str">
        <f t="shared" si="7"/>
        <v/>
      </c>
      <c r="S1950" s="47" t="str">
        <f t="shared" si="8"/>
        <v/>
      </c>
      <c r="T1950" s="48" t="str">
        <f t="shared" si="9"/>
        <v/>
      </c>
      <c r="U1950" s="47" t="str">
        <f t="array" ref="U1950">IF(B1950="","",IFERROR(XLOOKUP(B1950,DATA!$B$4:$B$2103,DATA!$M$4:$M$2103,"",0,1),""))</f>
        <v/>
      </c>
      <c r="V1950" s="47" t="str">
        <f t="array" ref="V1950">IF(B1950="","",IFERROR(XLOOKUP(B1950,DATA!$B$4:$B$2103,DATA!$X$4:$X$2103,"",0,1),""))</f>
        <v/>
      </c>
      <c r="W1950" s="47" t="str">
        <f t="array" ref="W1950">IF(B1950="","",IFERROR(XLOOKUP(B1950,DATA!$B$4:$B$2103,DATA!$H$4:$H$2103,"",0,1),""))</f>
        <v/>
      </c>
      <c r="X1950" s="47" t="str">
        <f t="shared" si="10"/>
        <v/>
      </c>
      <c r="Y1950" s="65" t="str">
        <f t="shared" si="11"/>
        <v/>
      </c>
      <c r="Z1950" s="47" t="str">
        <f t="shared" si="12"/>
        <v/>
      </c>
    </row>
    <row r="1951" ht="15.75" customHeight="1">
      <c r="B1951" s="52" t="str">
        <f>IF(DATA!B1951="","",DATA!B1951)</f>
        <v/>
      </c>
      <c r="C1951" s="52" t="str">
        <f t="array" ref="C1951">IF(B1951="","",IFERROR(XLOOKUP(B1951,DATA!$B$4:$B$2103,DATA!$D$4:$D$2103,"",0,1),""))</f>
        <v/>
      </c>
      <c r="D1951" s="52" t="str">
        <f t="array" ref="D1951">IF(B1951="","",IFERROR(XLOOKUP(B1951,DATA!$B$4:$B$2103,DATA!$C$4:$C$2103,"",0,1),""))</f>
        <v/>
      </c>
      <c r="E1951" s="52" t="str">
        <f t="array" ref="E1951">IF(B1951="","",IFERROR(XLOOKUP(B1951,DATA!$B$4:$B$2103,DATA!$W$4:$W$2103,"",0,1),""))</f>
        <v/>
      </c>
      <c r="F1951" s="52" t="str">
        <f t="array" ref="F1951">IF(B1951="","",IFERROR(XLOOKUP(E1951,PROVEEDORES!$A$2:$A$200,PROVEEDORES!$B$2:$B$200,"NO ENCONTRADO",0,1),""))</f>
        <v/>
      </c>
      <c r="G1951" s="52" t="str">
        <f t="array" ref="G1951">IF(B1951="","",IFERROR(XLOOKUP(B1951,DATA!$B$4:$B$2103,DATA!$L$4:$L$2103,"",0,1),""))</f>
        <v/>
      </c>
      <c r="H1951" s="52" t="str">
        <f t="array" ref="H1951">IF(B1951="","",IFERROR(XLOOKUP(B1951,DATA!$B$4:$B$2103,DATA!$E$4:$E$2103,0,0,1),0))</f>
        <v/>
      </c>
      <c r="I1951" s="53" t="str">
        <f t="array" ref="I1951">IF(B1951="","",IFERROR(XLOOKUP(B1951,DATA!$B$4:$B$2103,DATA!$F$4:$F$2103,0,0,1),0))</f>
        <v/>
      </c>
      <c r="J1951" s="53" t="str">
        <f t="shared" si="1"/>
        <v/>
      </c>
      <c r="K1951" s="52" t="str">
        <f t="array" ref="K1951">IF(B1951="","",IFERROR(XLOOKUP(B1951,DATA!$B$4:$B$2103,DATA!$N$4:$N$2103,0,0,1),0))</f>
        <v/>
      </c>
      <c r="L1951" s="86" t="str">
        <f t="shared" si="2"/>
        <v/>
      </c>
      <c r="M1951" s="52" t="str">
        <f t="array" ref="M1951">IF(B1951="","",IFERROR(XLOOKUP(B1951,DATA!$B$4:$B$2103,DATA!$P$4:$P$2103,0,0,1),0))</f>
        <v/>
      </c>
      <c r="N1951" s="52" t="str">
        <f t="shared" si="3"/>
        <v/>
      </c>
      <c r="O1951" s="52" t="str">
        <f t="shared" si="4"/>
        <v/>
      </c>
      <c r="P1951" s="52" t="str">
        <f t="shared" si="5"/>
        <v/>
      </c>
      <c r="Q1951" s="52" t="str">
        <f t="shared" si="6"/>
        <v/>
      </c>
      <c r="R1951" s="52" t="str">
        <f t="shared" si="7"/>
        <v/>
      </c>
      <c r="S1951" s="52" t="str">
        <f t="shared" si="8"/>
        <v/>
      </c>
      <c r="T1951" s="53" t="str">
        <f t="shared" si="9"/>
        <v/>
      </c>
      <c r="U1951" s="52" t="str">
        <f t="array" ref="U1951">IF(B1951="","",IFERROR(XLOOKUP(B1951,DATA!$B$4:$B$2103,DATA!$M$4:$M$2103,"",0,1),""))</f>
        <v/>
      </c>
      <c r="V1951" s="52" t="str">
        <f t="array" ref="V1951">IF(B1951="","",IFERROR(XLOOKUP(B1951,DATA!$B$4:$B$2103,DATA!$X$4:$X$2103,"",0,1),""))</f>
        <v/>
      </c>
      <c r="W1951" s="52" t="str">
        <f t="array" ref="W1951">IF(B1951="","",IFERROR(XLOOKUP(B1951,DATA!$B$4:$B$2103,DATA!$H$4:$H$2103,"",0,1),""))</f>
        <v/>
      </c>
      <c r="X1951" s="52" t="str">
        <f t="shared" si="10"/>
        <v/>
      </c>
      <c r="Y1951" s="87" t="str">
        <f t="shared" si="11"/>
        <v/>
      </c>
      <c r="Z1951" s="52" t="str">
        <f t="shared" si="12"/>
        <v/>
      </c>
    </row>
    <row r="1952" ht="15.75" customHeight="1">
      <c r="B1952" s="47" t="str">
        <f>IF(DATA!B1952="","",DATA!B1952)</f>
        <v/>
      </c>
      <c r="C1952" s="47" t="str">
        <f t="array" ref="C1952">IF(B1952="","",IFERROR(XLOOKUP(B1952,DATA!$B$4:$B$2103,DATA!$D$4:$D$2103,"",0,1),""))</f>
        <v/>
      </c>
      <c r="D1952" s="47" t="str">
        <f t="array" ref="D1952">IF(B1952="","",IFERROR(XLOOKUP(B1952,DATA!$B$4:$B$2103,DATA!$C$4:$C$2103,"",0,1),""))</f>
        <v/>
      </c>
      <c r="E1952" s="47" t="str">
        <f t="array" ref="E1952">IF(B1952="","",IFERROR(XLOOKUP(B1952,DATA!$B$4:$B$2103,DATA!$W$4:$W$2103,"",0,1),""))</f>
        <v/>
      </c>
      <c r="F1952" s="47" t="str">
        <f t="array" ref="F1952">IF(B1952="","",IFERROR(XLOOKUP(E1952,PROVEEDORES!$A$2:$A$200,PROVEEDORES!$B$2:$B$200,"NO ENCONTRADO",0,1),""))</f>
        <v/>
      </c>
      <c r="G1952" s="47" t="str">
        <f t="array" ref="G1952">IF(B1952="","",IFERROR(XLOOKUP(B1952,DATA!$B$4:$B$2103,DATA!$L$4:$L$2103,"",0,1),""))</f>
        <v/>
      </c>
      <c r="H1952" s="47" t="str">
        <f t="array" ref="H1952">IF(B1952="","",IFERROR(XLOOKUP(B1952,DATA!$B$4:$B$2103,DATA!$E$4:$E$2103,0,0,1),0))</f>
        <v/>
      </c>
      <c r="I1952" s="48" t="str">
        <f t="array" ref="I1952">IF(B1952="","",IFERROR(XLOOKUP(B1952,DATA!$B$4:$B$2103,DATA!$F$4:$F$2103,0,0,1),0))</f>
        <v/>
      </c>
      <c r="J1952" s="48" t="str">
        <f t="shared" si="1"/>
        <v/>
      </c>
      <c r="K1952" s="47" t="str">
        <f t="array" ref="K1952">IF(B1952="","",IFERROR(XLOOKUP(B1952,DATA!$B$4:$B$2103,DATA!$N$4:$N$2103,0,0,1),0))</f>
        <v/>
      </c>
      <c r="L1952" s="85" t="str">
        <f t="shared" si="2"/>
        <v/>
      </c>
      <c r="M1952" s="47" t="str">
        <f t="array" ref="M1952">IF(B1952="","",IFERROR(XLOOKUP(B1952,DATA!$B$4:$B$2103,DATA!$P$4:$P$2103,0,0,1),0))</f>
        <v/>
      </c>
      <c r="N1952" s="47" t="str">
        <f t="shared" si="3"/>
        <v/>
      </c>
      <c r="O1952" s="47" t="str">
        <f t="shared" si="4"/>
        <v/>
      </c>
      <c r="P1952" s="47" t="str">
        <f t="shared" si="5"/>
        <v/>
      </c>
      <c r="Q1952" s="47" t="str">
        <f t="shared" si="6"/>
        <v/>
      </c>
      <c r="R1952" s="47" t="str">
        <f t="shared" si="7"/>
        <v/>
      </c>
      <c r="S1952" s="47" t="str">
        <f t="shared" si="8"/>
        <v/>
      </c>
      <c r="T1952" s="48" t="str">
        <f t="shared" si="9"/>
        <v/>
      </c>
      <c r="U1952" s="47" t="str">
        <f t="array" ref="U1952">IF(B1952="","",IFERROR(XLOOKUP(B1952,DATA!$B$4:$B$2103,DATA!$M$4:$M$2103,"",0,1),""))</f>
        <v/>
      </c>
      <c r="V1952" s="47" t="str">
        <f t="array" ref="V1952">IF(B1952="","",IFERROR(XLOOKUP(B1952,DATA!$B$4:$B$2103,DATA!$X$4:$X$2103,"",0,1),""))</f>
        <v/>
      </c>
      <c r="W1952" s="47" t="str">
        <f t="array" ref="W1952">IF(B1952="","",IFERROR(XLOOKUP(B1952,DATA!$B$4:$B$2103,DATA!$H$4:$H$2103,"",0,1),""))</f>
        <v/>
      </c>
      <c r="X1952" s="47" t="str">
        <f t="shared" si="10"/>
        <v/>
      </c>
      <c r="Y1952" s="65" t="str">
        <f t="shared" si="11"/>
        <v/>
      </c>
      <c r="Z1952" s="47" t="str">
        <f t="shared" si="12"/>
        <v/>
      </c>
    </row>
    <row r="1953" ht="15.75" customHeight="1">
      <c r="B1953" s="52" t="str">
        <f>IF(DATA!B1953="","",DATA!B1953)</f>
        <v/>
      </c>
      <c r="C1953" s="52" t="str">
        <f t="array" ref="C1953">IF(B1953="","",IFERROR(XLOOKUP(B1953,DATA!$B$4:$B$2103,DATA!$D$4:$D$2103,"",0,1),""))</f>
        <v/>
      </c>
      <c r="D1953" s="52" t="str">
        <f t="array" ref="D1953">IF(B1953="","",IFERROR(XLOOKUP(B1953,DATA!$B$4:$B$2103,DATA!$C$4:$C$2103,"",0,1),""))</f>
        <v/>
      </c>
      <c r="E1953" s="52" t="str">
        <f t="array" ref="E1953">IF(B1953="","",IFERROR(XLOOKUP(B1953,DATA!$B$4:$B$2103,DATA!$W$4:$W$2103,"",0,1),""))</f>
        <v/>
      </c>
      <c r="F1953" s="52" t="str">
        <f t="array" ref="F1953">IF(B1953="","",IFERROR(XLOOKUP(E1953,PROVEEDORES!$A$2:$A$200,PROVEEDORES!$B$2:$B$200,"NO ENCONTRADO",0,1),""))</f>
        <v/>
      </c>
      <c r="G1953" s="52" t="str">
        <f t="array" ref="G1953">IF(B1953="","",IFERROR(XLOOKUP(B1953,DATA!$B$4:$B$2103,DATA!$L$4:$L$2103,"",0,1),""))</f>
        <v/>
      </c>
      <c r="H1953" s="52" t="str">
        <f t="array" ref="H1953">IF(B1953="","",IFERROR(XLOOKUP(B1953,DATA!$B$4:$B$2103,DATA!$E$4:$E$2103,0,0,1),0))</f>
        <v/>
      </c>
      <c r="I1953" s="53" t="str">
        <f t="array" ref="I1953">IF(B1953="","",IFERROR(XLOOKUP(B1953,DATA!$B$4:$B$2103,DATA!$F$4:$F$2103,0,0,1),0))</f>
        <v/>
      </c>
      <c r="J1953" s="53" t="str">
        <f t="shared" si="1"/>
        <v/>
      </c>
      <c r="K1953" s="52" t="str">
        <f t="array" ref="K1953">IF(B1953="","",IFERROR(XLOOKUP(B1953,DATA!$B$4:$B$2103,DATA!$N$4:$N$2103,0,0,1),0))</f>
        <v/>
      </c>
      <c r="L1953" s="86" t="str">
        <f t="shared" si="2"/>
        <v/>
      </c>
      <c r="M1953" s="52" t="str">
        <f t="array" ref="M1953">IF(B1953="","",IFERROR(XLOOKUP(B1953,DATA!$B$4:$B$2103,DATA!$P$4:$P$2103,0,0,1),0))</f>
        <v/>
      </c>
      <c r="N1953" s="52" t="str">
        <f t="shared" si="3"/>
        <v/>
      </c>
      <c r="O1953" s="52" t="str">
        <f t="shared" si="4"/>
        <v/>
      </c>
      <c r="P1953" s="52" t="str">
        <f t="shared" si="5"/>
        <v/>
      </c>
      <c r="Q1953" s="52" t="str">
        <f t="shared" si="6"/>
        <v/>
      </c>
      <c r="R1953" s="52" t="str">
        <f t="shared" si="7"/>
        <v/>
      </c>
      <c r="S1953" s="52" t="str">
        <f t="shared" si="8"/>
        <v/>
      </c>
      <c r="T1953" s="53" t="str">
        <f t="shared" si="9"/>
        <v/>
      </c>
      <c r="U1953" s="52" t="str">
        <f t="array" ref="U1953">IF(B1953="","",IFERROR(XLOOKUP(B1953,DATA!$B$4:$B$2103,DATA!$M$4:$M$2103,"",0,1),""))</f>
        <v/>
      </c>
      <c r="V1953" s="52" t="str">
        <f t="array" ref="V1953">IF(B1953="","",IFERROR(XLOOKUP(B1953,DATA!$B$4:$B$2103,DATA!$X$4:$X$2103,"",0,1),""))</f>
        <v/>
      </c>
      <c r="W1953" s="52" t="str">
        <f t="array" ref="W1953">IF(B1953="","",IFERROR(XLOOKUP(B1953,DATA!$B$4:$B$2103,DATA!$H$4:$H$2103,"",0,1),""))</f>
        <v/>
      </c>
      <c r="X1953" s="52" t="str">
        <f t="shared" si="10"/>
        <v/>
      </c>
      <c r="Y1953" s="87" t="str">
        <f t="shared" si="11"/>
        <v/>
      </c>
      <c r="Z1953" s="52" t="str">
        <f t="shared" si="12"/>
        <v/>
      </c>
    </row>
    <row r="1954" ht="15.75" customHeight="1">
      <c r="B1954" s="47" t="str">
        <f>IF(DATA!B1954="","",DATA!B1954)</f>
        <v/>
      </c>
      <c r="C1954" s="47" t="str">
        <f t="array" ref="C1954">IF(B1954="","",IFERROR(XLOOKUP(B1954,DATA!$B$4:$B$2103,DATA!$D$4:$D$2103,"",0,1),""))</f>
        <v/>
      </c>
      <c r="D1954" s="47" t="str">
        <f t="array" ref="D1954">IF(B1954="","",IFERROR(XLOOKUP(B1954,DATA!$B$4:$B$2103,DATA!$C$4:$C$2103,"",0,1),""))</f>
        <v/>
      </c>
      <c r="E1954" s="47" t="str">
        <f t="array" ref="E1954">IF(B1954="","",IFERROR(XLOOKUP(B1954,DATA!$B$4:$B$2103,DATA!$W$4:$W$2103,"",0,1),""))</f>
        <v/>
      </c>
      <c r="F1954" s="47" t="str">
        <f t="array" ref="F1954">IF(B1954="","",IFERROR(XLOOKUP(E1954,PROVEEDORES!$A$2:$A$200,PROVEEDORES!$B$2:$B$200,"NO ENCONTRADO",0,1),""))</f>
        <v/>
      </c>
      <c r="G1954" s="47" t="str">
        <f t="array" ref="G1954">IF(B1954="","",IFERROR(XLOOKUP(B1954,DATA!$B$4:$B$2103,DATA!$L$4:$L$2103,"",0,1),""))</f>
        <v/>
      </c>
      <c r="H1954" s="47" t="str">
        <f t="array" ref="H1954">IF(B1954="","",IFERROR(XLOOKUP(B1954,DATA!$B$4:$B$2103,DATA!$E$4:$E$2103,0,0,1),0))</f>
        <v/>
      </c>
      <c r="I1954" s="48" t="str">
        <f t="array" ref="I1954">IF(B1954="","",IFERROR(XLOOKUP(B1954,DATA!$B$4:$B$2103,DATA!$F$4:$F$2103,0,0,1),0))</f>
        <v/>
      </c>
      <c r="J1954" s="48" t="str">
        <f t="shared" si="1"/>
        <v/>
      </c>
      <c r="K1954" s="47" t="str">
        <f t="array" ref="K1954">IF(B1954="","",IFERROR(XLOOKUP(B1954,DATA!$B$4:$B$2103,DATA!$N$4:$N$2103,0,0,1),0))</f>
        <v/>
      </c>
      <c r="L1954" s="85" t="str">
        <f t="shared" si="2"/>
        <v/>
      </c>
      <c r="M1954" s="47" t="str">
        <f t="array" ref="M1954">IF(B1954="","",IFERROR(XLOOKUP(B1954,DATA!$B$4:$B$2103,DATA!$P$4:$P$2103,0,0,1),0))</f>
        <v/>
      </c>
      <c r="N1954" s="47" t="str">
        <f t="shared" si="3"/>
        <v/>
      </c>
      <c r="O1954" s="47" t="str">
        <f t="shared" si="4"/>
        <v/>
      </c>
      <c r="P1954" s="47" t="str">
        <f t="shared" si="5"/>
        <v/>
      </c>
      <c r="Q1954" s="47" t="str">
        <f t="shared" si="6"/>
        <v/>
      </c>
      <c r="R1954" s="47" t="str">
        <f t="shared" si="7"/>
        <v/>
      </c>
      <c r="S1954" s="47" t="str">
        <f t="shared" si="8"/>
        <v/>
      </c>
      <c r="T1954" s="48" t="str">
        <f t="shared" si="9"/>
        <v/>
      </c>
      <c r="U1954" s="47" t="str">
        <f t="array" ref="U1954">IF(B1954="","",IFERROR(XLOOKUP(B1954,DATA!$B$4:$B$2103,DATA!$M$4:$M$2103,"",0,1),""))</f>
        <v/>
      </c>
      <c r="V1954" s="47" t="str">
        <f t="array" ref="V1954">IF(B1954="","",IFERROR(XLOOKUP(B1954,DATA!$B$4:$B$2103,DATA!$X$4:$X$2103,"",0,1),""))</f>
        <v/>
      </c>
      <c r="W1954" s="47" t="str">
        <f t="array" ref="W1954">IF(B1954="","",IFERROR(XLOOKUP(B1954,DATA!$B$4:$B$2103,DATA!$H$4:$H$2103,"",0,1),""))</f>
        <v/>
      </c>
      <c r="X1954" s="47" t="str">
        <f t="shared" si="10"/>
        <v/>
      </c>
      <c r="Y1954" s="65" t="str">
        <f t="shared" si="11"/>
        <v/>
      </c>
      <c r="Z1954" s="47" t="str">
        <f t="shared" si="12"/>
        <v/>
      </c>
    </row>
    <row r="1955" ht="15.75" customHeight="1">
      <c r="B1955" s="52" t="str">
        <f>IF(DATA!B1955="","",DATA!B1955)</f>
        <v/>
      </c>
      <c r="C1955" s="52" t="str">
        <f t="array" ref="C1955">IF(B1955="","",IFERROR(XLOOKUP(B1955,DATA!$B$4:$B$2103,DATA!$D$4:$D$2103,"",0,1),""))</f>
        <v/>
      </c>
      <c r="D1955" s="52" t="str">
        <f t="array" ref="D1955">IF(B1955="","",IFERROR(XLOOKUP(B1955,DATA!$B$4:$B$2103,DATA!$C$4:$C$2103,"",0,1),""))</f>
        <v/>
      </c>
      <c r="E1955" s="52" t="str">
        <f t="array" ref="E1955">IF(B1955="","",IFERROR(XLOOKUP(B1955,DATA!$B$4:$B$2103,DATA!$W$4:$W$2103,"",0,1),""))</f>
        <v/>
      </c>
      <c r="F1955" s="52" t="str">
        <f t="array" ref="F1955">IF(B1955="","",IFERROR(XLOOKUP(E1955,PROVEEDORES!$A$2:$A$200,PROVEEDORES!$B$2:$B$200,"NO ENCONTRADO",0,1),""))</f>
        <v/>
      </c>
      <c r="G1955" s="52" t="str">
        <f t="array" ref="G1955">IF(B1955="","",IFERROR(XLOOKUP(B1955,DATA!$B$4:$B$2103,DATA!$L$4:$L$2103,"",0,1),""))</f>
        <v/>
      </c>
      <c r="H1955" s="52" t="str">
        <f t="array" ref="H1955">IF(B1955="","",IFERROR(XLOOKUP(B1955,DATA!$B$4:$B$2103,DATA!$E$4:$E$2103,0,0,1),0))</f>
        <v/>
      </c>
      <c r="I1955" s="53" t="str">
        <f t="array" ref="I1955">IF(B1955="","",IFERROR(XLOOKUP(B1955,DATA!$B$4:$B$2103,DATA!$F$4:$F$2103,0,0,1),0))</f>
        <v/>
      </c>
      <c r="J1955" s="53" t="str">
        <f t="shared" si="1"/>
        <v/>
      </c>
      <c r="K1955" s="52" t="str">
        <f t="array" ref="K1955">IF(B1955="","",IFERROR(XLOOKUP(B1955,DATA!$B$4:$B$2103,DATA!$N$4:$N$2103,0,0,1),0))</f>
        <v/>
      </c>
      <c r="L1955" s="86" t="str">
        <f t="shared" si="2"/>
        <v/>
      </c>
      <c r="M1955" s="52" t="str">
        <f t="array" ref="M1955">IF(B1955="","",IFERROR(XLOOKUP(B1955,DATA!$B$4:$B$2103,DATA!$P$4:$P$2103,0,0,1),0))</f>
        <v/>
      </c>
      <c r="N1955" s="52" t="str">
        <f t="shared" si="3"/>
        <v/>
      </c>
      <c r="O1955" s="52" t="str">
        <f t="shared" si="4"/>
        <v/>
      </c>
      <c r="P1955" s="52" t="str">
        <f t="shared" si="5"/>
        <v/>
      </c>
      <c r="Q1955" s="52" t="str">
        <f t="shared" si="6"/>
        <v/>
      </c>
      <c r="R1955" s="52" t="str">
        <f t="shared" si="7"/>
        <v/>
      </c>
      <c r="S1955" s="52" t="str">
        <f t="shared" si="8"/>
        <v/>
      </c>
      <c r="T1955" s="53" t="str">
        <f t="shared" si="9"/>
        <v/>
      </c>
      <c r="U1955" s="52" t="str">
        <f t="array" ref="U1955">IF(B1955="","",IFERROR(XLOOKUP(B1955,DATA!$B$4:$B$2103,DATA!$M$4:$M$2103,"",0,1),""))</f>
        <v/>
      </c>
      <c r="V1955" s="52" t="str">
        <f t="array" ref="V1955">IF(B1955="","",IFERROR(XLOOKUP(B1955,DATA!$B$4:$B$2103,DATA!$X$4:$X$2103,"",0,1),""))</f>
        <v/>
      </c>
      <c r="W1955" s="52" t="str">
        <f t="array" ref="W1955">IF(B1955="","",IFERROR(XLOOKUP(B1955,DATA!$B$4:$B$2103,DATA!$H$4:$H$2103,"",0,1),""))</f>
        <v/>
      </c>
      <c r="X1955" s="52" t="str">
        <f t="shared" si="10"/>
        <v/>
      </c>
      <c r="Y1955" s="87" t="str">
        <f t="shared" si="11"/>
        <v/>
      </c>
      <c r="Z1955" s="52" t="str">
        <f t="shared" si="12"/>
        <v/>
      </c>
    </row>
    <row r="1956" ht="15.75" customHeight="1">
      <c r="B1956" s="47" t="str">
        <f>IF(DATA!B1956="","",DATA!B1956)</f>
        <v/>
      </c>
      <c r="C1956" s="47" t="str">
        <f t="array" ref="C1956">IF(B1956="","",IFERROR(XLOOKUP(B1956,DATA!$B$4:$B$2103,DATA!$D$4:$D$2103,"",0,1),""))</f>
        <v/>
      </c>
      <c r="D1956" s="47" t="str">
        <f t="array" ref="D1956">IF(B1956="","",IFERROR(XLOOKUP(B1956,DATA!$B$4:$B$2103,DATA!$C$4:$C$2103,"",0,1),""))</f>
        <v/>
      </c>
      <c r="E1956" s="47" t="str">
        <f t="array" ref="E1956">IF(B1956="","",IFERROR(XLOOKUP(B1956,DATA!$B$4:$B$2103,DATA!$W$4:$W$2103,"",0,1),""))</f>
        <v/>
      </c>
      <c r="F1956" s="47" t="str">
        <f t="array" ref="F1956">IF(B1956="","",IFERROR(XLOOKUP(E1956,PROVEEDORES!$A$2:$A$200,PROVEEDORES!$B$2:$B$200,"NO ENCONTRADO",0,1),""))</f>
        <v/>
      </c>
      <c r="G1956" s="47" t="str">
        <f t="array" ref="G1956">IF(B1956="","",IFERROR(XLOOKUP(B1956,DATA!$B$4:$B$2103,DATA!$L$4:$L$2103,"",0,1),""))</f>
        <v/>
      </c>
      <c r="H1956" s="47" t="str">
        <f t="array" ref="H1956">IF(B1956="","",IFERROR(XLOOKUP(B1956,DATA!$B$4:$B$2103,DATA!$E$4:$E$2103,0,0,1),0))</f>
        <v/>
      </c>
      <c r="I1956" s="48" t="str">
        <f t="array" ref="I1956">IF(B1956="","",IFERROR(XLOOKUP(B1956,DATA!$B$4:$B$2103,DATA!$F$4:$F$2103,0,0,1),0))</f>
        <v/>
      </c>
      <c r="J1956" s="48" t="str">
        <f t="shared" si="1"/>
        <v/>
      </c>
      <c r="K1956" s="47" t="str">
        <f t="array" ref="K1956">IF(B1956="","",IFERROR(XLOOKUP(B1956,DATA!$B$4:$B$2103,DATA!$N$4:$N$2103,0,0,1),0))</f>
        <v/>
      </c>
      <c r="L1956" s="85" t="str">
        <f t="shared" si="2"/>
        <v/>
      </c>
      <c r="M1956" s="47" t="str">
        <f t="array" ref="M1956">IF(B1956="","",IFERROR(XLOOKUP(B1956,DATA!$B$4:$B$2103,DATA!$P$4:$P$2103,0,0,1),0))</f>
        <v/>
      </c>
      <c r="N1956" s="47" t="str">
        <f t="shared" si="3"/>
        <v/>
      </c>
      <c r="O1956" s="47" t="str">
        <f t="shared" si="4"/>
        <v/>
      </c>
      <c r="P1956" s="47" t="str">
        <f t="shared" si="5"/>
        <v/>
      </c>
      <c r="Q1956" s="47" t="str">
        <f t="shared" si="6"/>
        <v/>
      </c>
      <c r="R1956" s="47" t="str">
        <f t="shared" si="7"/>
        <v/>
      </c>
      <c r="S1956" s="47" t="str">
        <f t="shared" si="8"/>
        <v/>
      </c>
      <c r="T1956" s="48" t="str">
        <f t="shared" si="9"/>
        <v/>
      </c>
      <c r="U1956" s="47" t="str">
        <f t="array" ref="U1956">IF(B1956="","",IFERROR(XLOOKUP(B1956,DATA!$B$4:$B$2103,DATA!$M$4:$M$2103,"",0,1),""))</f>
        <v/>
      </c>
      <c r="V1956" s="47" t="str">
        <f t="array" ref="V1956">IF(B1956="","",IFERROR(XLOOKUP(B1956,DATA!$B$4:$B$2103,DATA!$X$4:$X$2103,"",0,1),""))</f>
        <v/>
      </c>
      <c r="W1956" s="47" t="str">
        <f t="array" ref="W1956">IF(B1956="","",IFERROR(XLOOKUP(B1956,DATA!$B$4:$B$2103,DATA!$H$4:$H$2103,"",0,1),""))</f>
        <v/>
      </c>
      <c r="X1956" s="47" t="str">
        <f t="shared" si="10"/>
        <v/>
      </c>
      <c r="Y1956" s="65" t="str">
        <f t="shared" si="11"/>
        <v/>
      </c>
      <c r="Z1956" s="47" t="str">
        <f t="shared" si="12"/>
        <v/>
      </c>
    </row>
    <row r="1957" ht="15.75" customHeight="1">
      <c r="B1957" s="52" t="str">
        <f>IF(DATA!B1957="","",DATA!B1957)</f>
        <v/>
      </c>
      <c r="C1957" s="52" t="str">
        <f t="array" ref="C1957">IF(B1957="","",IFERROR(XLOOKUP(B1957,DATA!$B$4:$B$2103,DATA!$D$4:$D$2103,"",0,1),""))</f>
        <v/>
      </c>
      <c r="D1957" s="52" t="str">
        <f t="array" ref="D1957">IF(B1957="","",IFERROR(XLOOKUP(B1957,DATA!$B$4:$B$2103,DATA!$C$4:$C$2103,"",0,1),""))</f>
        <v/>
      </c>
      <c r="E1957" s="52" t="str">
        <f t="array" ref="E1957">IF(B1957="","",IFERROR(XLOOKUP(B1957,DATA!$B$4:$B$2103,DATA!$W$4:$W$2103,"",0,1),""))</f>
        <v/>
      </c>
      <c r="F1957" s="52" t="str">
        <f t="array" ref="F1957">IF(B1957="","",IFERROR(XLOOKUP(E1957,PROVEEDORES!$A$2:$A$200,PROVEEDORES!$B$2:$B$200,"NO ENCONTRADO",0,1),""))</f>
        <v/>
      </c>
      <c r="G1957" s="52" t="str">
        <f t="array" ref="G1957">IF(B1957="","",IFERROR(XLOOKUP(B1957,DATA!$B$4:$B$2103,DATA!$L$4:$L$2103,"",0,1),""))</f>
        <v/>
      </c>
      <c r="H1957" s="52" t="str">
        <f t="array" ref="H1957">IF(B1957="","",IFERROR(XLOOKUP(B1957,DATA!$B$4:$B$2103,DATA!$E$4:$E$2103,0,0,1),0))</f>
        <v/>
      </c>
      <c r="I1957" s="53" t="str">
        <f t="array" ref="I1957">IF(B1957="","",IFERROR(XLOOKUP(B1957,DATA!$B$4:$B$2103,DATA!$F$4:$F$2103,0,0,1),0))</f>
        <v/>
      </c>
      <c r="J1957" s="53" t="str">
        <f t="shared" si="1"/>
        <v/>
      </c>
      <c r="K1957" s="52" t="str">
        <f t="array" ref="K1957">IF(B1957="","",IFERROR(XLOOKUP(B1957,DATA!$B$4:$B$2103,DATA!$N$4:$N$2103,0,0,1),0))</f>
        <v/>
      </c>
      <c r="L1957" s="86" t="str">
        <f t="shared" si="2"/>
        <v/>
      </c>
      <c r="M1957" s="52" t="str">
        <f t="array" ref="M1957">IF(B1957="","",IFERROR(XLOOKUP(B1957,DATA!$B$4:$B$2103,DATA!$P$4:$P$2103,0,0,1),0))</f>
        <v/>
      </c>
      <c r="N1957" s="52" t="str">
        <f t="shared" si="3"/>
        <v/>
      </c>
      <c r="O1957" s="52" t="str">
        <f t="shared" si="4"/>
        <v/>
      </c>
      <c r="P1957" s="52" t="str">
        <f t="shared" si="5"/>
        <v/>
      </c>
      <c r="Q1957" s="52" t="str">
        <f t="shared" si="6"/>
        <v/>
      </c>
      <c r="R1957" s="52" t="str">
        <f t="shared" si="7"/>
        <v/>
      </c>
      <c r="S1957" s="52" t="str">
        <f t="shared" si="8"/>
        <v/>
      </c>
      <c r="T1957" s="53" t="str">
        <f t="shared" si="9"/>
        <v/>
      </c>
      <c r="U1957" s="52" t="str">
        <f t="array" ref="U1957">IF(B1957="","",IFERROR(XLOOKUP(B1957,DATA!$B$4:$B$2103,DATA!$M$4:$M$2103,"",0,1),""))</f>
        <v/>
      </c>
      <c r="V1957" s="52" t="str">
        <f t="array" ref="V1957">IF(B1957="","",IFERROR(XLOOKUP(B1957,DATA!$B$4:$B$2103,DATA!$X$4:$X$2103,"",0,1),""))</f>
        <v/>
      </c>
      <c r="W1957" s="52" t="str">
        <f t="array" ref="W1957">IF(B1957="","",IFERROR(XLOOKUP(B1957,DATA!$B$4:$B$2103,DATA!$H$4:$H$2103,"",0,1),""))</f>
        <v/>
      </c>
      <c r="X1957" s="52" t="str">
        <f t="shared" si="10"/>
        <v/>
      </c>
      <c r="Y1957" s="87" t="str">
        <f t="shared" si="11"/>
        <v/>
      </c>
      <c r="Z1957" s="52" t="str">
        <f t="shared" si="12"/>
        <v/>
      </c>
    </row>
    <row r="1958" ht="15.75" customHeight="1">
      <c r="B1958" s="47" t="str">
        <f>IF(DATA!B1958="","",DATA!B1958)</f>
        <v/>
      </c>
      <c r="C1958" s="47" t="str">
        <f t="array" ref="C1958">IF(B1958="","",IFERROR(XLOOKUP(B1958,DATA!$B$4:$B$2103,DATA!$D$4:$D$2103,"",0,1),""))</f>
        <v/>
      </c>
      <c r="D1958" s="47" t="str">
        <f t="array" ref="D1958">IF(B1958="","",IFERROR(XLOOKUP(B1958,DATA!$B$4:$B$2103,DATA!$C$4:$C$2103,"",0,1),""))</f>
        <v/>
      </c>
      <c r="E1958" s="47" t="str">
        <f t="array" ref="E1958">IF(B1958="","",IFERROR(XLOOKUP(B1958,DATA!$B$4:$B$2103,DATA!$W$4:$W$2103,"",0,1),""))</f>
        <v/>
      </c>
      <c r="F1958" s="47" t="str">
        <f t="array" ref="F1958">IF(B1958="","",IFERROR(XLOOKUP(E1958,PROVEEDORES!$A$2:$A$200,PROVEEDORES!$B$2:$B$200,"NO ENCONTRADO",0,1),""))</f>
        <v/>
      </c>
      <c r="G1958" s="47" t="str">
        <f t="array" ref="G1958">IF(B1958="","",IFERROR(XLOOKUP(B1958,DATA!$B$4:$B$2103,DATA!$L$4:$L$2103,"",0,1),""))</f>
        <v/>
      </c>
      <c r="H1958" s="47" t="str">
        <f t="array" ref="H1958">IF(B1958="","",IFERROR(XLOOKUP(B1958,DATA!$B$4:$B$2103,DATA!$E$4:$E$2103,0,0,1),0))</f>
        <v/>
      </c>
      <c r="I1958" s="48" t="str">
        <f t="array" ref="I1958">IF(B1958="","",IFERROR(XLOOKUP(B1958,DATA!$B$4:$B$2103,DATA!$F$4:$F$2103,0,0,1),0))</f>
        <v/>
      </c>
      <c r="J1958" s="48" t="str">
        <f t="shared" si="1"/>
        <v/>
      </c>
      <c r="K1958" s="47" t="str">
        <f t="array" ref="K1958">IF(B1958="","",IFERROR(XLOOKUP(B1958,DATA!$B$4:$B$2103,DATA!$N$4:$N$2103,0,0,1),0))</f>
        <v/>
      </c>
      <c r="L1958" s="85" t="str">
        <f t="shared" si="2"/>
        <v/>
      </c>
      <c r="M1958" s="47" t="str">
        <f t="array" ref="M1958">IF(B1958="","",IFERROR(XLOOKUP(B1958,DATA!$B$4:$B$2103,DATA!$P$4:$P$2103,0,0,1),0))</f>
        <v/>
      </c>
      <c r="N1958" s="47" t="str">
        <f t="shared" si="3"/>
        <v/>
      </c>
      <c r="O1958" s="47" t="str">
        <f t="shared" si="4"/>
        <v/>
      </c>
      <c r="P1958" s="47" t="str">
        <f t="shared" si="5"/>
        <v/>
      </c>
      <c r="Q1958" s="47" t="str">
        <f t="shared" si="6"/>
        <v/>
      </c>
      <c r="R1958" s="47" t="str">
        <f t="shared" si="7"/>
        <v/>
      </c>
      <c r="S1958" s="47" t="str">
        <f t="shared" si="8"/>
        <v/>
      </c>
      <c r="T1958" s="48" t="str">
        <f t="shared" si="9"/>
        <v/>
      </c>
      <c r="U1958" s="47" t="str">
        <f t="array" ref="U1958">IF(B1958="","",IFERROR(XLOOKUP(B1958,DATA!$B$4:$B$2103,DATA!$M$4:$M$2103,"",0,1),""))</f>
        <v/>
      </c>
      <c r="V1958" s="47" t="str">
        <f t="array" ref="V1958">IF(B1958="","",IFERROR(XLOOKUP(B1958,DATA!$B$4:$B$2103,DATA!$X$4:$X$2103,"",0,1),""))</f>
        <v/>
      </c>
      <c r="W1958" s="47" t="str">
        <f t="array" ref="W1958">IF(B1958="","",IFERROR(XLOOKUP(B1958,DATA!$B$4:$B$2103,DATA!$H$4:$H$2103,"",0,1),""))</f>
        <v/>
      </c>
      <c r="X1958" s="47" t="str">
        <f t="shared" si="10"/>
        <v/>
      </c>
      <c r="Y1958" s="65" t="str">
        <f t="shared" si="11"/>
        <v/>
      </c>
      <c r="Z1958" s="47" t="str">
        <f t="shared" si="12"/>
        <v/>
      </c>
    </row>
    <row r="1959" ht="15.75" customHeight="1">
      <c r="B1959" s="52" t="str">
        <f>IF(DATA!B1959="","",DATA!B1959)</f>
        <v/>
      </c>
      <c r="C1959" s="52" t="str">
        <f t="array" ref="C1959">IF(B1959="","",IFERROR(XLOOKUP(B1959,DATA!$B$4:$B$2103,DATA!$D$4:$D$2103,"",0,1),""))</f>
        <v/>
      </c>
      <c r="D1959" s="52" t="str">
        <f t="array" ref="D1959">IF(B1959="","",IFERROR(XLOOKUP(B1959,DATA!$B$4:$B$2103,DATA!$C$4:$C$2103,"",0,1),""))</f>
        <v/>
      </c>
      <c r="E1959" s="52" t="str">
        <f t="array" ref="E1959">IF(B1959="","",IFERROR(XLOOKUP(B1959,DATA!$B$4:$B$2103,DATA!$W$4:$W$2103,"",0,1),""))</f>
        <v/>
      </c>
      <c r="F1959" s="52" t="str">
        <f t="array" ref="F1959">IF(B1959="","",IFERROR(XLOOKUP(E1959,PROVEEDORES!$A$2:$A$200,PROVEEDORES!$B$2:$B$200,"NO ENCONTRADO",0,1),""))</f>
        <v/>
      </c>
      <c r="G1959" s="52" t="str">
        <f t="array" ref="G1959">IF(B1959="","",IFERROR(XLOOKUP(B1959,DATA!$B$4:$B$2103,DATA!$L$4:$L$2103,"",0,1),""))</f>
        <v/>
      </c>
      <c r="H1959" s="52" t="str">
        <f t="array" ref="H1959">IF(B1959="","",IFERROR(XLOOKUP(B1959,DATA!$B$4:$B$2103,DATA!$E$4:$E$2103,0,0,1),0))</f>
        <v/>
      </c>
      <c r="I1959" s="53" t="str">
        <f t="array" ref="I1959">IF(B1959="","",IFERROR(XLOOKUP(B1959,DATA!$B$4:$B$2103,DATA!$F$4:$F$2103,0,0,1),0))</f>
        <v/>
      </c>
      <c r="J1959" s="53" t="str">
        <f t="shared" si="1"/>
        <v/>
      </c>
      <c r="K1959" s="52" t="str">
        <f t="array" ref="K1959">IF(B1959="","",IFERROR(XLOOKUP(B1959,DATA!$B$4:$B$2103,DATA!$N$4:$N$2103,0,0,1),0))</f>
        <v/>
      </c>
      <c r="L1959" s="86" t="str">
        <f t="shared" si="2"/>
        <v/>
      </c>
      <c r="M1959" s="52" t="str">
        <f t="array" ref="M1959">IF(B1959="","",IFERROR(XLOOKUP(B1959,DATA!$B$4:$B$2103,DATA!$P$4:$P$2103,0,0,1),0))</f>
        <v/>
      </c>
      <c r="N1959" s="52" t="str">
        <f t="shared" si="3"/>
        <v/>
      </c>
      <c r="O1959" s="52" t="str">
        <f t="shared" si="4"/>
        <v/>
      </c>
      <c r="P1959" s="52" t="str">
        <f t="shared" si="5"/>
        <v/>
      </c>
      <c r="Q1959" s="52" t="str">
        <f t="shared" si="6"/>
        <v/>
      </c>
      <c r="R1959" s="52" t="str">
        <f t="shared" si="7"/>
        <v/>
      </c>
      <c r="S1959" s="52" t="str">
        <f t="shared" si="8"/>
        <v/>
      </c>
      <c r="T1959" s="53" t="str">
        <f t="shared" si="9"/>
        <v/>
      </c>
      <c r="U1959" s="52" t="str">
        <f t="array" ref="U1959">IF(B1959="","",IFERROR(XLOOKUP(B1959,DATA!$B$4:$B$2103,DATA!$M$4:$M$2103,"",0,1),""))</f>
        <v/>
      </c>
      <c r="V1959" s="52" t="str">
        <f t="array" ref="V1959">IF(B1959="","",IFERROR(XLOOKUP(B1959,DATA!$B$4:$B$2103,DATA!$X$4:$X$2103,"",0,1),""))</f>
        <v/>
      </c>
      <c r="W1959" s="52" t="str">
        <f t="array" ref="W1959">IF(B1959="","",IFERROR(XLOOKUP(B1959,DATA!$B$4:$B$2103,DATA!$H$4:$H$2103,"",0,1),""))</f>
        <v/>
      </c>
      <c r="X1959" s="52" t="str">
        <f t="shared" si="10"/>
        <v/>
      </c>
      <c r="Y1959" s="87" t="str">
        <f t="shared" si="11"/>
        <v/>
      </c>
      <c r="Z1959" s="52" t="str">
        <f t="shared" si="12"/>
        <v/>
      </c>
    </row>
    <row r="1960" ht="15.75" customHeight="1">
      <c r="B1960" s="47" t="str">
        <f>IF(DATA!B1960="","",DATA!B1960)</f>
        <v/>
      </c>
      <c r="C1960" s="47" t="str">
        <f t="array" ref="C1960">IF(B1960="","",IFERROR(XLOOKUP(B1960,DATA!$B$4:$B$2103,DATA!$D$4:$D$2103,"",0,1),""))</f>
        <v/>
      </c>
      <c r="D1960" s="47" t="str">
        <f t="array" ref="D1960">IF(B1960="","",IFERROR(XLOOKUP(B1960,DATA!$B$4:$B$2103,DATA!$C$4:$C$2103,"",0,1),""))</f>
        <v/>
      </c>
      <c r="E1960" s="47" t="str">
        <f t="array" ref="E1960">IF(B1960="","",IFERROR(XLOOKUP(B1960,DATA!$B$4:$B$2103,DATA!$W$4:$W$2103,"",0,1),""))</f>
        <v/>
      </c>
      <c r="F1960" s="47" t="str">
        <f t="array" ref="F1960">IF(B1960="","",IFERROR(XLOOKUP(E1960,PROVEEDORES!$A$2:$A$200,PROVEEDORES!$B$2:$B$200,"NO ENCONTRADO",0,1),""))</f>
        <v/>
      </c>
      <c r="G1960" s="47" t="str">
        <f t="array" ref="G1960">IF(B1960="","",IFERROR(XLOOKUP(B1960,DATA!$B$4:$B$2103,DATA!$L$4:$L$2103,"",0,1),""))</f>
        <v/>
      </c>
      <c r="H1960" s="47" t="str">
        <f t="array" ref="H1960">IF(B1960="","",IFERROR(XLOOKUP(B1960,DATA!$B$4:$B$2103,DATA!$E$4:$E$2103,0,0,1),0))</f>
        <v/>
      </c>
      <c r="I1960" s="48" t="str">
        <f t="array" ref="I1960">IF(B1960="","",IFERROR(XLOOKUP(B1960,DATA!$B$4:$B$2103,DATA!$F$4:$F$2103,0,0,1),0))</f>
        <v/>
      </c>
      <c r="J1960" s="48" t="str">
        <f t="shared" si="1"/>
        <v/>
      </c>
      <c r="K1960" s="47" t="str">
        <f t="array" ref="K1960">IF(B1960="","",IFERROR(XLOOKUP(B1960,DATA!$B$4:$B$2103,DATA!$N$4:$N$2103,0,0,1),0))</f>
        <v/>
      </c>
      <c r="L1960" s="85" t="str">
        <f t="shared" si="2"/>
        <v/>
      </c>
      <c r="M1960" s="47" t="str">
        <f t="array" ref="M1960">IF(B1960="","",IFERROR(XLOOKUP(B1960,DATA!$B$4:$B$2103,DATA!$P$4:$P$2103,0,0,1),0))</f>
        <v/>
      </c>
      <c r="N1960" s="47" t="str">
        <f t="shared" si="3"/>
        <v/>
      </c>
      <c r="O1960" s="47" t="str">
        <f t="shared" si="4"/>
        <v/>
      </c>
      <c r="P1960" s="47" t="str">
        <f t="shared" si="5"/>
        <v/>
      </c>
      <c r="Q1960" s="47" t="str">
        <f t="shared" si="6"/>
        <v/>
      </c>
      <c r="R1960" s="47" t="str">
        <f t="shared" si="7"/>
        <v/>
      </c>
      <c r="S1960" s="47" t="str">
        <f t="shared" si="8"/>
        <v/>
      </c>
      <c r="T1960" s="48" t="str">
        <f t="shared" si="9"/>
        <v/>
      </c>
      <c r="U1960" s="47" t="str">
        <f t="array" ref="U1960">IF(B1960="","",IFERROR(XLOOKUP(B1960,DATA!$B$4:$B$2103,DATA!$M$4:$M$2103,"",0,1),""))</f>
        <v/>
      </c>
      <c r="V1960" s="47" t="str">
        <f t="array" ref="V1960">IF(B1960="","",IFERROR(XLOOKUP(B1960,DATA!$B$4:$B$2103,DATA!$X$4:$X$2103,"",0,1),""))</f>
        <v/>
      </c>
      <c r="W1960" s="47" t="str">
        <f t="array" ref="W1960">IF(B1960="","",IFERROR(XLOOKUP(B1960,DATA!$B$4:$B$2103,DATA!$H$4:$H$2103,"",0,1),""))</f>
        <v/>
      </c>
      <c r="X1960" s="47" t="str">
        <f t="shared" si="10"/>
        <v/>
      </c>
      <c r="Y1960" s="65" t="str">
        <f t="shared" si="11"/>
        <v/>
      </c>
      <c r="Z1960" s="47" t="str">
        <f t="shared" si="12"/>
        <v/>
      </c>
    </row>
    <row r="1961" ht="15.75" customHeight="1">
      <c r="B1961" s="52" t="str">
        <f>IF(DATA!B1961="","",DATA!B1961)</f>
        <v/>
      </c>
      <c r="C1961" s="52" t="str">
        <f t="array" ref="C1961">IF(B1961="","",IFERROR(XLOOKUP(B1961,DATA!$B$4:$B$2103,DATA!$D$4:$D$2103,"",0,1),""))</f>
        <v/>
      </c>
      <c r="D1961" s="52" t="str">
        <f t="array" ref="D1961">IF(B1961="","",IFERROR(XLOOKUP(B1961,DATA!$B$4:$B$2103,DATA!$C$4:$C$2103,"",0,1),""))</f>
        <v/>
      </c>
      <c r="E1961" s="52" t="str">
        <f t="array" ref="E1961">IF(B1961="","",IFERROR(XLOOKUP(B1961,DATA!$B$4:$B$2103,DATA!$W$4:$W$2103,"",0,1),""))</f>
        <v/>
      </c>
      <c r="F1961" s="52" t="str">
        <f t="array" ref="F1961">IF(B1961="","",IFERROR(XLOOKUP(E1961,PROVEEDORES!$A$2:$A$200,PROVEEDORES!$B$2:$B$200,"NO ENCONTRADO",0,1),""))</f>
        <v/>
      </c>
      <c r="G1961" s="52" t="str">
        <f t="array" ref="G1961">IF(B1961="","",IFERROR(XLOOKUP(B1961,DATA!$B$4:$B$2103,DATA!$L$4:$L$2103,"",0,1),""))</f>
        <v/>
      </c>
      <c r="H1961" s="52" t="str">
        <f t="array" ref="H1961">IF(B1961="","",IFERROR(XLOOKUP(B1961,DATA!$B$4:$B$2103,DATA!$E$4:$E$2103,0,0,1),0))</f>
        <v/>
      </c>
      <c r="I1961" s="53" t="str">
        <f t="array" ref="I1961">IF(B1961="","",IFERROR(XLOOKUP(B1961,DATA!$B$4:$B$2103,DATA!$F$4:$F$2103,0,0,1),0))</f>
        <v/>
      </c>
      <c r="J1961" s="53" t="str">
        <f t="shared" si="1"/>
        <v/>
      </c>
      <c r="K1961" s="52" t="str">
        <f t="array" ref="K1961">IF(B1961="","",IFERROR(XLOOKUP(B1961,DATA!$B$4:$B$2103,DATA!$N$4:$N$2103,0,0,1),0))</f>
        <v/>
      </c>
      <c r="L1961" s="86" t="str">
        <f t="shared" si="2"/>
        <v/>
      </c>
      <c r="M1961" s="52" t="str">
        <f t="array" ref="M1961">IF(B1961="","",IFERROR(XLOOKUP(B1961,DATA!$B$4:$B$2103,DATA!$P$4:$P$2103,0,0,1),0))</f>
        <v/>
      </c>
      <c r="N1961" s="52" t="str">
        <f t="shared" si="3"/>
        <v/>
      </c>
      <c r="O1961" s="52" t="str">
        <f t="shared" si="4"/>
        <v/>
      </c>
      <c r="P1961" s="52" t="str">
        <f t="shared" si="5"/>
        <v/>
      </c>
      <c r="Q1961" s="52" t="str">
        <f t="shared" si="6"/>
        <v/>
      </c>
      <c r="R1961" s="52" t="str">
        <f t="shared" si="7"/>
        <v/>
      </c>
      <c r="S1961" s="52" t="str">
        <f t="shared" si="8"/>
        <v/>
      </c>
      <c r="T1961" s="53" t="str">
        <f t="shared" si="9"/>
        <v/>
      </c>
      <c r="U1961" s="52" t="str">
        <f t="array" ref="U1961">IF(B1961="","",IFERROR(XLOOKUP(B1961,DATA!$B$4:$B$2103,DATA!$M$4:$M$2103,"",0,1),""))</f>
        <v/>
      </c>
      <c r="V1961" s="52" t="str">
        <f t="array" ref="V1961">IF(B1961="","",IFERROR(XLOOKUP(B1961,DATA!$B$4:$B$2103,DATA!$X$4:$X$2103,"",0,1),""))</f>
        <v/>
      </c>
      <c r="W1961" s="52" t="str">
        <f t="array" ref="W1961">IF(B1961="","",IFERROR(XLOOKUP(B1961,DATA!$B$4:$B$2103,DATA!$H$4:$H$2103,"",0,1),""))</f>
        <v/>
      </c>
      <c r="X1961" s="52" t="str">
        <f t="shared" si="10"/>
        <v/>
      </c>
      <c r="Y1961" s="87" t="str">
        <f t="shared" si="11"/>
        <v/>
      </c>
      <c r="Z1961" s="52" t="str">
        <f t="shared" si="12"/>
        <v/>
      </c>
    </row>
    <row r="1962" ht="15.75" customHeight="1">
      <c r="B1962" s="47" t="str">
        <f>IF(DATA!B1962="","",DATA!B1962)</f>
        <v/>
      </c>
      <c r="C1962" s="47" t="str">
        <f t="array" ref="C1962">IF(B1962="","",IFERROR(XLOOKUP(B1962,DATA!$B$4:$B$2103,DATA!$D$4:$D$2103,"",0,1),""))</f>
        <v/>
      </c>
      <c r="D1962" s="47" t="str">
        <f t="array" ref="D1962">IF(B1962="","",IFERROR(XLOOKUP(B1962,DATA!$B$4:$B$2103,DATA!$C$4:$C$2103,"",0,1),""))</f>
        <v/>
      </c>
      <c r="E1962" s="47" t="str">
        <f t="array" ref="E1962">IF(B1962="","",IFERROR(XLOOKUP(B1962,DATA!$B$4:$B$2103,DATA!$W$4:$W$2103,"",0,1),""))</f>
        <v/>
      </c>
      <c r="F1962" s="47" t="str">
        <f t="array" ref="F1962">IF(B1962="","",IFERROR(XLOOKUP(E1962,PROVEEDORES!$A$2:$A$200,PROVEEDORES!$B$2:$B$200,"NO ENCONTRADO",0,1),""))</f>
        <v/>
      </c>
      <c r="G1962" s="47" t="str">
        <f t="array" ref="G1962">IF(B1962="","",IFERROR(XLOOKUP(B1962,DATA!$B$4:$B$2103,DATA!$L$4:$L$2103,"",0,1),""))</f>
        <v/>
      </c>
      <c r="H1962" s="47" t="str">
        <f t="array" ref="H1962">IF(B1962="","",IFERROR(XLOOKUP(B1962,DATA!$B$4:$B$2103,DATA!$E$4:$E$2103,0,0,1),0))</f>
        <v/>
      </c>
      <c r="I1962" s="48" t="str">
        <f t="array" ref="I1962">IF(B1962="","",IFERROR(XLOOKUP(B1962,DATA!$B$4:$B$2103,DATA!$F$4:$F$2103,0,0,1),0))</f>
        <v/>
      </c>
      <c r="J1962" s="48" t="str">
        <f t="shared" si="1"/>
        <v/>
      </c>
      <c r="K1962" s="47" t="str">
        <f t="array" ref="K1962">IF(B1962="","",IFERROR(XLOOKUP(B1962,DATA!$B$4:$B$2103,DATA!$N$4:$N$2103,0,0,1),0))</f>
        <v/>
      </c>
      <c r="L1962" s="85" t="str">
        <f t="shared" si="2"/>
        <v/>
      </c>
      <c r="M1962" s="47" t="str">
        <f t="array" ref="M1962">IF(B1962="","",IFERROR(XLOOKUP(B1962,DATA!$B$4:$B$2103,DATA!$P$4:$P$2103,0,0,1),0))</f>
        <v/>
      </c>
      <c r="N1962" s="47" t="str">
        <f t="shared" si="3"/>
        <v/>
      </c>
      <c r="O1962" s="47" t="str">
        <f t="shared" si="4"/>
        <v/>
      </c>
      <c r="P1962" s="47" t="str">
        <f t="shared" si="5"/>
        <v/>
      </c>
      <c r="Q1962" s="47" t="str">
        <f t="shared" si="6"/>
        <v/>
      </c>
      <c r="R1962" s="47" t="str">
        <f t="shared" si="7"/>
        <v/>
      </c>
      <c r="S1962" s="47" t="str">
        <f t="shared" si="8"/>
        <v/>
      </c>
      <c r="T1962" s="48" t="str">
        <f t="shared" si="9"/>
        <v/>
      </c>
      <c r="U1962" s="47" t="str">
        <f t="array" ref="U1962">IF(B1962="","",IFERROR(XLOOKUP(B1962,DATA!$B$4:$B$2103,DATA!$M$4:$M$2103,"",0,1),""))</f>
        <v/>
      </c>
      <c r="V1962" s="47" t="str">
        <f t="array" ref="V1962">IF(B1962="","",IFERROR(XLOOKUP(B1962,DATA!$B$4:$B$2103,DATA!$X$4:$X$2103,"",0,1),""))</f>
        <v/>
      </c>
      <c r="W1962" s="47" t="str">
        <f t="array" ref="W1962">IF(B1962="","",IFERROR(XLOOKUP(B1962,DATA!$B$4:$B$2103,DATA!$H$4:$H$2103,"",0,1),""))</f>
        <v/>
      </c>
      <c r="X1962" s="47" t="str">
        <f t="shared" si="10"/>
        <v/>
      </c>
      <c r="Y1962" s="65" t="str">
        <f t="shared" si="11"/>
        <v/>
      </c>
      <c r="Z1962" s="47" t="str">
        <f t="shared" si="12"/>
        <v/>
      </c>
    </row>
    <row r="1963" ht="15.75" customHeight="1">
      <c r="B1963" s="52" t="str">
        <f>IF(DATA!B1963="","",DATA!B1963)</f>
        <v/>
      </c>
      <c r="C1963" s="52" t="str">
        <f t="array" ref="C1963">IF(B1963="","",IFERROR(XLOOKUP(B1963,DATA!$B$4:$B$2103,DATA!$D$4:$D$2103,"",0,1),""))</f>
        <v/>
      </c>
      <c r="D1963" s="52" t="str">
        <f t="array" ref="D1963">IF(B1963="","",IFERROR(XLOOKUP(B1963,DATA!$B$4:$B$2103,DATA!$C$4:$C$2103,"",0,1),""))</f>
        <v/>
      </c>
      <c r="E1963" s="52" t="str">
        <f t="array" ref="E1963">IF(B1963="","",IFERROR(XLOOKUP(B1963,DATA!$B$4:$B$2103,DATA!$W$4:$W$2103,"",0,1),""))</f>
        <v/>
      </c>
      <c r="F1963" s="52" t="str">
        <f t="array" ref="F1963">IF(B1963="","",IFERROR(XLOOKUP(E1963,PROVEEDORES!$A$2:$A$200,PROVEEDORES!$B$2:$B$200,"NO ENCONTRADO",0,1),""))</f>
        <v/>
      </c>
      <c r="G1963" s="52" t="str">
        <f t="array" ref="G1963">IF(B1963="","",IFERROR(XLOOKUP(B1963,DATA!$B$4:$B$2103,DATA!$L$4:$L$2103,"",0,1),""))</f>
        <v/>
      </c>
      <c r="H1963" s="52" t="str">
        <f t="array" ref="H1963">IF(B1963="","",IFERROR(XLOOKUP(B1963,DATA!$B$4:$B$2103,DATA!$E$4:$E$2103,0,0,1),0))</f>
        <v/>
      </c>
      <c r="I1963" s="53" t="str">
        <f t="array" ref="I1963">IF(B1963="","",IFERROR(XLOOKUP(B1963,DATA!$B$4:$B$2103,DATA!$F$4:$F$2103,0,0,1),0))</f>
        <v/>
      </c>
      <c r="J1963" s="53" t="str">
        <f t="shared" si="1"/>
        <v/>
      </c>
      <c r="K1963" s="52" t="str">
        <f t="array" ref="K1963">IF(B1963="","",IFERROR(XLOOKUP(B1963,DATA!$B$4:$B$2103,DATA!$N$4:$N$2103,0,0,1),0))</f>
        <v/>
      </c>
      <c r="L1963" s="86" t="str">
        <f t="shared" si="2"/>
        <v/>
      </c>
      <c r="M1963" s="52" t="str">
        <f t="array" ref="M1963">IF(B1963="","",IFERROR(XLOOKUP(B1963,DATA!$B$4:$B$2103,DATA!$P$4:$P$2103,0,0,1),0))</f>
        <v/>
      </c>
      <c r="N1963" s="52" t="str">
        <f t="shared" si="3"/>
        <v/>
      </c>
      <c r="O1963" s="52" t="str">
        <f t="shared" si="4"/>
        <v/>
      </c>
      <c r="P1963" s="52" t="str">
        <f t="shared" si="5"/>
        <v/>
      </c>
      <c r="Q1963" s="52" t="str">
        <f t="shared" si="6"/>
        <v/>
      </c>
      <c r="R1963" s="52" t="str">
        <f t="shared" si="7"/>
        <v/>
      </c>
      <c r="S1963" s="52" t="str">
        <f t="shared" si="8"/>
        <v/>
      </c>
      <c r="T1963" s="53" t="str">
        <f t="shared" si="9"/>
        <v/>
      </c>
      <c r="U1963" s="52" t="str">
        <f t="array" ref="U1963">IF(B1963="","",IFERROR(XLOOKUP(B1963,DATA!$B$4:$B$2103,DATA!$M$4:$M$2103,"",0,1),""))</f>
        <v/>
      </c>
      <c r="V1963" s="52" t="str">
        <f t="array" ref="V1963">IF(B1963="","",IFERROR(XLOOKUP(B1963,DATA!$B$4:$B$2103,DATA!$X$4:$X$2103,"",0,1),""))</f>
        <v/>
      </c>
      <c r="W1963" s="52" t="str">
        <f t="array" ref="W1963">IF(B1963="","",IFERROR(XLOOKUP(B1963,DATA!$B$4:$B$2103,DATA!$H$4:$H$2103,"",0,1),""))</f>
        <v/>
      </c>
      <c r="X1963" s="52" t="str">
        <f t="shared" si="10"/>
        <v/>
      </c>
      <c r="Y1963" s="87" t="str">
        <f t="shared" si="11"/>
        <v/>
      </c>
      <c r="Z1963" s="52" t="str">
        <f t="shared" si="12"/>
        <v/>
      </c>
    </row>
    <row r="1964" ht="15.75" customHeight="1">
      <c r="B1964" s="47" t="str">
        <f>IF(DATA!B1964="","",DATA!B1964)</f>
        <v/>
      </c>
      <c r="C1964" s="47" t="str">
        <f t="array" ref="C1964">IF(B1964="","",IFERROR(XLOOKUP(B1964,DATA!$B$4:$B$2103,DATA!$D$4:$D$2103,"",0,1),""))</f>
        <v/>
      </c>
      <c r="D1964" s="47" t="str">
        <f t="array" ref="D1964">IF(B1964="","",IFERROR(XLOOKUP(B1964,DATA!$B$4:$B$2103,DATA!$C$4:$C$2103,"",0,1),""))</f>
        <v/>
      </c>
      <c r="E1964" s="47" t="str">
        <f t="array" ref="E1964">IF(B1964="","",IFERROR(XLOOKUP(B1964,DATA!$B$4:$B$2103,DATA!$W$4:$W$2103,"",0,1),""))</f>
        <v/>
      </c>
      <c r="F1964" s="47" t="str">
        <f t="array" ref="F1964">IF(B1964="","",IFERROR(XLOOKUP(E1964,PROVEEDORES!$A$2:$A$200,PROVEEDORES!$B$2:$B$200,"NO ENCONTRADO",0,1),""))</f>
        <v/>
      </c>
      <c r="G1964" s="47" t="str">
        <f t="array" ref="G1964">IF(B1964="","",IFERROR(XLOOKUP(B1964,DATA!$B$4:$B$2103,DATA!$L$4:$L$2103,"",0,1),""))</f>
        <v/>
      </c>
      <c r="H1964" s="47" t="str">
        <f t="array" ref="H1964">IF(B1964="","",IFERROR(XLOOKUP(B1964,DATA!$B$4:$B$2103,DATA!$E$4:$E$2103,0,0,1),0))</f>
        <v/>
      </c>
      <c r="I1964" s="48" t="str">
        <f t="array" ref="I1964">IF(B1964="","",IFERROR(XLOOKUP(B1964,DATA!$B$4:$B$2103,DATA!$F$4:$F$2103,0,0,1),0))</f>
        <v/>
      </c>
      <c r="J1964" s="48" t="str">
        <f t="shared" si="1"/>
        <v/>
      </c>
      <c r="K1964" s="47" t="str">
        <f t="array" ref="K1964">IF(B1964="","",IFERROR(XLOOKUP(B1964,DATA!$B$4:$B$2103,DATA!$N$4:$N$2103,0,0,1),0))</f>
        <v/>
      </c>
      <c r="L1964" s="85" t="str">
        <f t="shared" si="2"/>
        <v/>
      </c>
      <c r="M1964" s="47" t="str">
        <f t="array" ref="M1964">IF(B1964="","",IFERROR(XLOOKUP(B1964,DATA!$B$4:$B$2103,DATA!$P$4:$P$2103,0,0,1),0))</f>
        <v/>
      </c>
      <c r="N1964" s="47" t="str">
        <f t="shared" si="3"/>
        <v/>
      </c>
      <c r="O1964" s="47" t="str">
        <f t="shared" si="4"/>
        <v/>
      </c>
      <c r="P1964" s="47" t="str">
        <f t="shared" si="5"/>
        <v/>
      </c>
      <c r="Q1964" s="47" t="str">
        <f t="shared" si="6"/>
        <v/>
      </c>
      <c r="R1964" s="47" t="str">
        <f t="shared" si="7"/>
        <v/>
      </c>
      <c r="S1964" s="47" t="str">
        <f t="shared" si="8"/>
        <v/>
      </c>
      <c r="T1964" s="48" t="str">
        <f t="shared" si="9"/>
        <v/>
      </c>
      <c r="U1964" s="47" t="str">
        <f t="array" ref="U1964">IF(B1964="","",IFERROR(XLOOKUP(B1964,DATA!$B$4:$B$2103,DATA!$M$4:$M$2103,"",0,1),""))</f>
        <v/>
      </c>
      <c r="V1964" s="47" t="str">
        <f t="array" ref="V1964">IF(B1964="","",IFERROR(XLOOKUP(B1964,DATA!$B$4:$B$2103,DATA!$X$4:$X$2103,"",0,1),""))</f>
        <v/>
      </c>
      <c r="W1964" s="47" t="str">
        <f t="array" ref="W1964">IF(B1964="","",IFERROR(XLOOKUP(B1964,DATA!$B$4:$B$2103,DATA!$H$4:$H$2103,"",0,1),""))</f>
        <v/>
      </c>
      <c r="X1964" s="47" t="str">
        <f t="shared" si="10"/>
        <v/>
      </c>
      <c r="Y1964" s="65" t="str">
        <f t="shared" si="11"/>
        <v/>
      </c>
      <c r="Z1964" s="47" t="str">
        <f t="shared" si="12"/>
        <v/>
      </c>
    </row>
    <row r="1965" ht="15.75" customHeight="1">
      <c r="B1965" s="52" t="str">
        <f>IF(DATA!B1965="","",DATA!B1965)</f>
        <v/>
      </c>
      <c r="C1965" s="52" t="str">
        <f t="array" ref="C1965">IF(B1965="","",IFERROR(XLOOKUP(B1965,DATA!$B$4:$B$2103,DATA!$D$4:$D$2103,"",0,1),""))</f>
        <v/>
      </c>
      <c r="D1965" s="52" t="str">
        <f t="array" ref="D1965">IF(B1965="","",IFERROR(XLOOKUP(B1965,DATA!$B$4:$B$2103,DATA!$C$4:$C$2103,"",0,1),""))</f>
        <v/>
      </c>
      <c r="E1965" s="52" t="str">
        <f t="array" ref="E1965">IF(B1965="","",IFERROR(XLOOKUP(B1965,DATA!$B$4:$B$2103,DATA!$W$4:$W$2103,"",0,1),""))</f>
        <v/>
      </c>
      <c r="F1965" s="52" t="str">
        <f t="array" ref="F1965">IF(B1965="","",IFERROR(XLOOKUP(E1965,PROVEEDORES!$A$2:$A$200,PROVEEDORES!$B$2:$B$200,"NO ENCONTRADO",0,1),""))</f>
        <v/>
      </c>
      <c r="G1965" s="52" t="str">
        <f t="array" ref="G1965">IF(B1965="","",IFERROR(XLOOKUP(B1965,DATA!$B$4:$B$2103,DATA!$L$4:$L$2103,"",0,1),""))</f>
        <v/>
      </c>
      <c r="H1965" s="52" t="str">
        <f t="array" ref="H1965">IF(B1965="","",IFERROR(XLOOKUP(B1965,DATA!$B$4:$B$2103,DATA!$E$4:$E$2103,0,0,1),0))</f>
        <v/>
      </c>
      <c r="I1965" s="53" t="str">
        <f t="array" ref="I1965">IF(B1965="","",IFERROR(XLOOKUP(B1965,DATA!$B$4:$B$2103,DATA!$F$4:$F$2103,0,0,1),0))</f>
        <v/>
      </c>
      <c r="J1965" s="53" t="str">
        <f t="shared" si="1"/>
        <v/>
      </c>
      <c r="K1965" s="52" t="str">
        <f t="array" ref="K1965">IF(B1965="","",IFERROR(XLOOKUP(B1965,DATA!$B$4:$B$2103,DATA!$N$4:$N$2103,0,0,1),0))</f>
        <v/>
      </c>
      <c r="L1965" s="86" t="str">
        <f t="shared" si="2"/>
        <v/>
      </c>
      <c r="M1965" s="52" t="str">
        <f t="array" ref="M1965">IF(B1965="","",IFERROR(XLOOKUP(B1965,DATA!$B$4:$B$2103,DATA!$P$4:$P$2103,0,0,1),0))</f>
        <v/>
      </c>
      <c r="N1965" s="52" t="str">
        <f t="shared" si="3"/>
        <v/>
      </c>
      <c r="O1965" s="52" t="str">
        <f t="shared" si="4"/>
        <v/>
      </c>
      <c r="P1965" s="52" t="str">
        <f t="shared" si="5"/>
        <v/>
      </c>
      <c r="Q1965" s="52" t="str">
        <f t="shared" si="6"/>
        <v/>
      </c>
      <c r="R1965" s="52" t="str">
        <f t="shared" si="7"/>
        <v/>
      </c>
      <c r="S1965" s="52" t="str">
        <f t="shared" si="8"/>
        <v/>
      </c>
      <c r="T1965" s="53" t="str">
        <f t="shared" si="9"/>
        <v/>
      </c>
      <c r="U1965" s="52" t="str">
        <f t="array" ref="U1965">IF(B1965="","",IFERROR(XLOOKUP(B1965,DATA!$B$4:$B$2103,DATA!$M$4:$M$2103,"",0,1),""))</f>
        <v/>
      </c>
      <c r="V1965" s="52" t="str">
        <f t="array" ref="V1965">IF(B1965="","",IFERROR(XLOOKUP(B1965,DATA!$B$4:$B$2103,DATA!$X$4:$X$2103,"",0,1),""))</f>
        <v/>
      </c>
      <c r="W1965" s="52" t="str">
        <f t="array" ref="W1965">IF(B1965="","",IFERROR(XLOOKUP(B1965,DATA!$B$4:$B$2103,DATA!$H$4:$H$2103,"",0,1),""))</f>
        <v/>
      </c>
      <c r="X1965" s="52" t="str">
        <f t="shared" si="10"/>
        <v/>
      </c>
      <c r="Y1965" s="87" t="str">
        <f t="shared" si="11"/>
        <v/>
      </c>
      <c r="Z1965" s="52" t="str">
        <f t="shared" si="12"/>
        <v/>
      </c>
    </row>
    <row r="1966" ht="15.75" customHeight="1">
      <c r="B1966" s="47" t="str">
        <f>IF(DATA!B1966="","",DATA!B1966)</f>
        <v/>
      </c>
      <c r="C1966" s="47" t="str">
        <f t="array" ref="C1966">IF(B1966="","",IFERROR(XLOOKUP(B1966,DATA!$B$4:$B$2103,DATA!$D$4:$D$2103,"",0,1),""))</f>
        <v/>
      </c>
      <c r="D1966" s="47" t="str">
        <f t="array" ref="D1966">IF(B1966="","",IFERROR(XLOOKUP(B1966,DATA!$B$4:$B$2103,DATA!$C$4:$C$2103,"",0,1),""))</f>
        <v/>
      </c>
      <c r="E1966" s="47" t="str">
        <f t="array" ref="E1966">IF(B1966="","",IFERROR(XLOOKUP(B1966,DATA!$B$4:$B$2103,DATA!$W$4:$W$2103,"",0,1),""))</f>
        <v/>
      </c>
      <c r="F1966" s="47" t="str">
        <f t="array" ref="F1966">IF(B1966="","",IFERROR(XLOOKUP(E1966,PROVEEDORES!$A$2:$A$200,PROVEEDORES!$B$2:$B$200,"NO ENCONTRADO",0,1),""))</f>
        <v/>
      </c>
      <c r="G1966" s="47" t="str">
        <f t="array" ref="G1966">IF(B1966="","",IFERROR(XLOOKUP(B1966,DATA!$B$4:$B$2103,DATA!$L$4:$L$2103,"",0,1),""))</f>
        <v/>
      </c>
      <c r="H1966" s="47" t="str">
        <f t="array" ref="H1966">IF(B1966="","",IFERROR(XLOOKUP(B1966,DATA!$B$4:$B$2103,DATA!$E$4:$E$2103,0,0,1),0))</f>
        <v/>
      </c>
      <c r="I1966" s="48" t="str">
        <f t="array" ref="I1966">IF(B1966="","",IFERROR(XLOOKUP(B1966,DATA!$B$4:$B$2103,DATA!$F$4:$F$2103,0,0,1),0))</f>
        <v/>
      </c>
      <c r="J1966" s="48" t="str">
        <f t="shared" si="1"/>
        <v/>
      </c>
      <c r="K1966" s="47" t="str">
        <f t="array" ref="K1966">IF(B1966="","",IFERROR(XLOOKUP(B1966,DATA!$B$4:$B$2103,DATA!$N$4:$N$2103,0,0,1),0))</f>
        <v/>
      </c>
      <c r="L1966" s="85" t="str">
        <f t="shared" si="2"/>
        <v/>
      </c>
      <c r="M1966" s="47" t="str">
        <f t="array" ref="M1966">IF(B1966="","",IFERROR(XLOOKUP(B1966,DATA!$B$4:$B$2103,DATA!$P$4:$P$2103,0,0,1),0))</f>
        <v/>
      </c>
      <c r="N1966" s="47" t="str">
        <f t="shared" si="3"/>
        <v/>
      </c>
      <c r="O1966" s="47" t="str">
        <f t="shared" si="4"/>
        <v/>
      </c>
      <c r="P1966" s="47" t="str">
        <f t="shared" si="5"/>
        <v/>
      </c>
      <c r="Q1966" s="47" t="str">
        <f t="shared" si="6"/>
        <v/>
      </c>
      <c r="R1966" s="47" t="str">
        <f t="shared" si="7"/>
        <v/>
      </c>
      <c r="S1966" s="47" t="str">
        <f t="shared" si="8"/>
        <v/>
      </c>
      <c r="T1966" s="48" t="str">
        <f t="shared" si="9"/>
        <v/>
      </c>
      <c r="U1966" s="47" t="str">
        <f t="array" ref="U1966">IF(B1966="","",IFERROR(XLOOKUP(B1966,DATA!$B$4:$B$2103,DATA!$M$4:$M$2103,"",0,1),""))</f>
        <v/>
      </c>
      <c r="V1966" s="47" t="str">
        <f t="array" ref="V1966">IF(B1966="","",IFERROR(XLOOKUP(B1966,DATA!$B$4:$B$2103,DATA!$X$4:$X$2103,"",0,1),""))</f>
        <v/>
      </c>
      <c r="W1966" s="47" t="str">
        <f t="array" ref="W1966">IF(B1966="","",IFERROR(XLOOKUP(B1966,DATA!$B$4:$B$2103,DATA!$H$4:$H$2103,"",0,1),""))</f>
        <v/>
      </c>
      <c r="X1966" s="47" t="str">
        <f t="shared" si="10"/>
        <v/>
      </c>
      <c r="Y1966" s="65" t="str">
        <f t="shared" si="11"/>
        <v/>
      </c>
      <c r="Z1966" s="47" t="str">
        <f t="shared" si="12"/>
        <v/>
      </c>
    </row>
    <row r="1967" ht="15.75" customHeight="1">
      <c r="B1967" s="52" t="str">
        <f>IF(DATA!B1967="","",DATA!B1967)</f>
        <v/>
      </c>
      <c r="C1967" s="52" t="str">
        <f t="array" ref="C1967">IF(B1967="","",IFERROR(XLOOKUP(B1967,DATA!$B$4:$B$2103,DATA!$D$4:$D$2103,"",0,1),""))</f>
        <v/>
      </c>
      <c r="D1967" s="52" t="str">
        <f t="array" ref="D1967">IF(B1967="","",IFERROR(XLOOKUP(B1967,DATA!$B$4:$B$2103,DATA!$C$4:$C$2103,"",0,1),""))</f>
        <v/>
      </c>
      <c r="E1967" s="52" t="str">
        <f t="array" ref="E1967">IF(B1967="","",IFERROR(XLOOKUP(B1967,DATA!$B$4:$B$2103,DATA!$W$4:$W$2103,"",0,1),""))</f>
        <v/>
      </c>
      <c r="F1967" s="52" t="str">
        <f t="array" ref="F1967">IF(B1967="","",IFERROR(XLOOKUP(E1967,PROVEEDORES!$A$2:$A$200,PROVEEDORES!$B$2:$B$200,"NO ENCONTRADO",0,1),""))</f>
        <v/>
      </c>
      <c r="G1967" s="52" t="str">
        <f t="array" ref="G1967">IF(B1967="","",IFERROR(XLOOKUP(B1967,DATA!$B$4:$B$2103,DATA!$L$4:$L$2103,"",0,1),""))</f>
        <v/>
      </c>
      <c r="H1967" s="52" t="str">
        <f t="array" ref="H1967">IF(B1967="","",IFERROR(XLOOKUP(B1967,DATA!$B$4:$B$2103,DATA!$E$4:$E$2103,0,0,1),0))</f>
        <v/>
      </c>
      <c r="I1967" s="53" t="str">
        <f t="array" ref="I1967">IF(B1967="","",IFERROR(XLOOKUP(B1967,DATA!$B$4:$B$2103,DATA!$F$4:$F$2103,0,0,1),0))</f>
        <v/>
      </c>
      <c r="J1967" s="53" t="str">
        <f t="shared" si="1"/>
        <v/>
      </c>
      <c r="K1967" s="52" t="str">
        <f t="array" ref="K1967">IF(B1967="","",IFERROR(XLOOKUP(B1967,DATA!$B$4:$B$2103,DATA!$N$4:$N$2103,0,0,1),0))</f>
        <v/>
      </c>
      <c r="L1967" s="86" t="str">
        <f t="shared" si="2"/>
        <v/>
      </c>
      <c r="M1967" s="52" t="str">
        <f t="array" ref="M1967">IF(B1967="","",IFERROR(XLOOKUP(B1967,DATA!$B$4:$B$2103,DATA!$P$4:$P$2103,0,0,1),0))</f>
        <v/>
      </c>
      <c r="N1967" s="52" t="str">
        <f t="shared" si="3"/>
        <v/>
      </c>
      <c r="O1967" s="52" t="str">
        <f t="shared" si="4"/>
        <v/>
      </c>
      <c r="P1967" s="52" t="str">
        <f t="shared" si="5"/>
        <v/>
      </c>
      <c r="Q1967" s="52" t="str">
        <f t="shared" si="6"/>
        <v/>
      </c>
      <c r="R1967" s="52" t="str">
        <f t="shared" si="7"/>
        <v/>
      </c>
      <c r="S1967" s="52" t="str">
        <f t="shared" si="8"/>
        <v/>
      </c>
      <c r="T1967" s="53" t="str">
        <f t="shared" si="9"/>
        <v/>
      </c>
      <c r="U1967" s="52" t="str">
        <f t="array" ref="U1967">IF(B1967="","",IFERROR(XLOOKUP(B1967,DATA!$B$4:$B$2103,DATA!$M$4:$M$2103,"",0,1),""))</f>
        <v/>
      </c>
      <c r="V1967" s="52" t="str">
        <f t="array" ref="V1967">IF(B1967="","",IFERROR(XLOOKUP(B1967,DATA!$B$4:$B$2103,DATA!$X$4:$X$2103,"",0,1),""))</f>
        <v/>
      </c>
      <c r="W1967" s="52" t="str">
        <f t="array" ref="W1967">IF(B1967="","",IFERROR(XLOOKUP(B1967,DATA!$B$4:$B$2103,DATA!$H$4:$H$2103,"",0,1),""))</f>
        <v/>
      </c>
      <c r="X1967" s="52" t="str">
        <f t="shared" si="10"/>
        <v/>
      </c>
      <c r="Y1967" s="87" t="str">
        <f t="shared" si="11"/>
        <v/>
      </c>
      <c r="Z1967" s="52" t="str">
        <f t="shared" si="12"/>
        <v/>
      </c>
    </row>
    <row r="1968" ht="15.75" customHeight="1">
      <c r="B1968" s="47" t="str">
        <f>IF(DATA!B1968="","",DATA!B1968)</f>
        <v/>
      </c>
      <c r="C1968" s="47" t="str">
        <f t="array" ref="C1968">IF(B1968="","",IFERROR(XLOOKUP(B1968,DATA!$B$4:$B$2103,DATA!$D$4:$D$2103,"",0,1),""))</f>
        <v/>
      </c>
      <c r="D1968" s="47" t="str">
        <f t="array" ref="D1968">IF(B1968="","",IFERROR(XLOOKUP(B1968,DATA!$B$4:$B$2103,DATA!$C$4:$C$2103,"",0,1),""))</f>
        <v/>
      </c>
      <c r="E1968" s="47" t="str">
        <f t="array" ref="E1968">IF(B1968="","",IFERROR(XLOOKUP(B1968,DATA!$B$4:$B$2103,DATA!$W$4:$W$2103,"",0,1),""))</f>
        <v/>
      </c>
      <c r="F1968" s="47" t="str">
        <f t="array" ref="F1968">IF(B1968="","",IFERROR(XLOOKUP(E1968,PROVEEDORES!$A$2:$A$200,PROVEEDORES!$B$2:$B$200,"NO ENCONTRADO",0,1),""))</f>
        <v/>
      </c>
      <c r="G1968" s="47" t="str">
        <f t="array" ref="G1968">IF(B1968="","",IFERROR(XLOOKUP(B1968,DATA!$B$4:$B$2103,DATA!$L$4:$L$2103,"",0,1),""))</f>
        <v/>
      </c>
      <c r="H1968" s="47" t="str">
        <f t="array" ref="H1968">IF(B1968="","",IFERROR(XLOOKUP(B1968,DATA!$B$4:$B$2103,DATA!$E$4:$E$2103,0,0,1),0))</f>
        <v/>
      </c>
      <c r="I1968" s="48" t="str">
        <f t="array" ref="I1968">IF(B1968="","",IFERROR(XLOOKUP(B1968,DATA!$B$4:$B$2103,DATA!$F$4:$F$2103,0,0,1),0))</f>
        <v/>
      </c>
      <c r="J1968" s="48" t="str">
        <f t="shared" si="1"/>
        <v/>
      </c>
      <c r="K1968" s="47" t="str">
        <f t="array" ref="K1968">IF(B1968="","",IFERROR(XLOOKUP(B1968,DATA!$B$4:$B$2103,DATA!$N$4:$N$2103,0,0,1),0))</f>
        <v/>
      </c>
      <c r="L1968" s="85" t="str">
        <f t="shared" si="2"/>
        <v/>
      </c>
      <c r="M1968" s="47" t="str">
        <f t="array" ref="M1968">IF(B1968="","",IFERROR(XLOOKUP(B1968,DATA!$B$4:$B$2103,DATA!$P$4:$P$2103,0,0,1),0))</f>
        <v/>
      </c>
      <c r="N1968" s="47" t="str">
        <f t="shared" si="3"/>
        <v/>
      </c>
      <c r="O1968" s="47" t="str">
        <f t="shared" si="4"/>
        <v/>
      </c>
      <c r="P1968" s="47" t="str">
        <f t="shared" si="5"/>
        <v/>
      </c>
      <c r="Q1968" s="47" t="str">
        <f t="shared" si="6"/>
        <v/>
      </c>
      <c r="R1968" s="47" t="str">
        <f t="shared" si="7"/>
        <v/>
      </c>
      <c r="S1968" s="47" t="str">
        <f t="shared" si="8"/>
        <v/>
      </c>
      <c r="T1968" s="48" t="str">
        <f t="shared" si="9"/>
        <v/>
      </c>
      <c r="U1968" s="47" t="str">
        <f t="array" ref="U1968">IF(B1968="","",IFERROR(XLOOKUP(B1968,DATA!$B$4:$B$2103,DATA!$M$4:$M$2103,"",0,1),""))</f>
        <v/>
      </c>
      <c r="V1968" s="47" t="str">
        <f t="array" ref="V1968">IF(B1968="","",IFERROR(XLOOKUP(B1968,DATA!$B$4:$B$2103,DATA!$X$4:$X$2103,"",0,1),""))</f>
        <v/>
      </c>
      <c r="W1968" s="47" t="str">
        <f t="array" ref="W1968">IF(B1968="","",IFERROR(XLOOKUP(B1968,DATA!$B$4:$B$2103,DATA!$H$4:$H$2103,"",0,1),""))</f>
        <v/>
      </c>
      <c r="X1968" s="47" t="str">
        <f t="shared" si="10"/>
        <v/>
      </c>
      <c r="Y1968" s="65" t="str">
        <f t="shared" si="11"/>
        <v/>
      </c>
      <c r="Z1968" s="47" t="str">
        <f t="shared" si="12"/>
        <v/>
      </c>
    </row>
    <row r="1969" ht="15.75" customHeight="1">
      <c r="B1969" s="52" t="str">
        <f>IF(DATA!B1969="","",DATA!B1969)</f>
        <v/>
      </c>
      <c r="C1969" s="52" t="str">
        <f t="array" ref="C1969">IF(B1969="","",IFERROR(XLOOKUP(B1969,DATA!$B$4:$B$2103,DATA!$D$4:$D$2103,"",0,1),""))</f>
        <v/>
      </c>
      <c r="D1969" s="52" t="str">
        <f t="array" ref="D1969">IF(B1969="","",IFERROR(XLOOKUP(B1969,DATA!$B$4:$B$2103,DATA!$C$4:$C$2103,"",0,1),""))</f>
        <v/>
      </c>
      <c r="E1969" s="52" t="str">
        <f t="array" ref="E1969">IF(B1969="","",IFERROR(XLOOKUP(B1969,DATA!$B$4:$B$2103,DATA!$W$4:$W$2103,"",0,1),""))</f>
        <v/>
      </c>
      <c r="F1969" s="52" t="str">
        <f t="array" ref="F1969">IF(B1969="","",IFERROR(XLOOKUP(E1969,PROVEEDORES!$A$2:$A$200,PROVEEDORES!$B$2:$B$200,"NO ENCONTRADO",0,1),""))</f>
        <v/>
      </c>
      <c r="G1969" s="52" t="str">
        <f t="array" ref="G1969">IF(B1969="","",IFERROR(XLOOKUP(B1969,DATA!$B$4:$B$2103,DATA!$L$4:$L$2103,"",0,1),""))</f>
        <v/>
      </c>
      <c r="H1969" s="52" t="str">
        <f t="array" ref="H1969">IF(B1969="","",IFERROR(XLOOKUP(B1969,DATA!$B$4:$B$2103,DATA!$E$4:$E$2103,0,0,1),0))</f>
        <v/>
      </c>
      <c r="I1969" s="53" t="str">
        <f t="array" ref="I1969">IF(B1969="","",IFERROR(XLOOKUP(B1969,DATA!$B$4:$B$2103,DATA!$F$4:$F$2103,0,0,1),0))</f>
        <v/>
      </c>
      <c r="J1969" s="53" t="str">
        <f t="shared" si="1"/>
        <v/>
      </c>
      <c r="K1969" s="52" t="str">
        <f t="array" ref="K1969">IF(B1969="","",IFERROR(XLOOKUP(B1969,DATA!$B$4:$B$2103,DATA!$N$4:$N$2103,0,0,1),0))</f>
        <v/>
      </c>
      <c r="L1969" s="86" t="str">
        <f t="shared" si="2"/>
        <v/>
      </c>
      <c r="M1969" s="52" t="str">
        <f t="array" ref="M1969">IF(B1969="","",IFERROR(XLOOKUP(B1969,DATA!$B$4:$B$2103,DATA!$P$4:$P$2103,0,0,1),0))</f>
        <v/>
      </c>
      <c r="N1969" s="52" t="str">
        <f t="shared" si="3"/>
        <v/>
      </c>
      <c r="O1969" s="52" t="str">
        <f t="shared" si="4"/>
        <v/>
      </c>
      <c r="P1969" s="52" t="str">
        <f t="shared" si="5"/>
        <v/>
      </c>
      <c r="Q1969" s="52" t="str">
        <f t="shared" si="6"/>
        <v/>
      </c>
      <c r="R1969" s="52" t="str">
        <f t="shared" si="7"/>
        <v/>
      </c>
      <c r="S1969" s="52" t="str">
        <f t="shared" si="8"/>
        <v/>
      </c>
      <c r="T1969" s="53" t="str">
        <f t="shared" si="9"/>
        <v/>
      </c>
      <c r="U1969" s="52" t="str">
        <f t="array" ref="U1969">IF(B1969="","",IFERROR(XLOOKUP(B1969,DATA!$B$4:$B$2103,DATA!$M$4:$M$2103,"",0,1),""))</f>
        <v/>
      </c>
      <c r="V1969" s="52" t="str">
        <f t="array" ref="V1969">IF(B1969="","",IFERROR(XLOOKUP(B1969,DATA!$B$4:$B$2103,DATA!$X$4:$X$2103,"",0,1),""))</f>
        <v/>
      </c>
      <c r="W1969" s="52" t="str">
        <f t="array" ref="W1969">IF(B1969="","",IFERROR(XLOOKUP(B1969,DATA!$B$4:$B$2103,DATA!$H$4:$H$2103,"",0,1),""))</f>
        <v/>
      </c>
      <c r="X1969" s="52" t="str">
        <f t="shared" si="10"/>
        <v/>
      </c>
      <c r="Y1969" s="87" t="str">
        <f t="shared" si="11"/>
        <v/>
      </c>
      <c r="Z1969" s="52" t="str">
        <f t="shared" si="12"/>
        <v/>
      </c>
    </row>
    <row r="1970" ht="15.75" customHeight="1">
      <c r="B1970" s="47" t="str">
        <f>IF(DATA!B1970="","",DATA!B1970)</f>
        <v/>
      </c>
      <c r="C1970" s="47" t="str">
        <f t="array" ref="C1970">IF(B1970="","",IFERROR(XLOOKUP(B1970,DATA!$B$4:$B$2103,DATA!$D$4:$D$2103,"",0,1),""))</f>
        <v/>
      </c>
      <c r="D1970" s="47" t="str">
        <f t="array" ref="D1970">IF(B1970="","",IFERROR(XLOOKUP(B1970,DATA!$B$4:$B$2103,DATA!$C$4:$C$2103,"",0,1),""))</f>
        <v/>
      </c>
      <c r="E1970" s="47" t="str">
        <f t="array" ref="E1970">IF(B1970="","",IFERROR(XLOOKUP(B1970,DATA!$B$4:$B$2103,DATA!$W$4:$W$2103,"",0,1),""))</f>
        <v/>
      </c>
      <c r="F1970" s="47" t="str">
        <f t="array" ref="F1970">IF(B1970="","",IFERROR(XLOOKUP(E1970,PROVEEDORES!$A$2:$A$200,PROVEEDORES!$B$2:$B$200,"NO ENCONTRADO",0,1),""))</f>
        <v/>
      </c>
      <c r="G1970" s="47" t="str">
        <f t="array" ref="G1970">IF(B1970="","",IFERROR(XLOOKUP(B1970,DATA!$B$4:$B$2103,DATA!$L$4:$L$2103,"",0,1),""))</f>
        <v/>
      </c>
      <c r="H1970" s="47" t="str">
        <f t="array" ref="H1970">IF(B1970="","",IFERROR(XLOOKUP(B1970,DATA!$B$4:$B$2103,DATA!$E$4:$E$2103,0,0,1),0))</f>
        <v/>
      </c>
      <c r="I1970" s="48" t="str">
        <f t="array" ref="I1970">IF(B1970="","",IFERROR(XLOOKUP(B1970,DATA!$B$4:$B$2103,DATA!$F$4:$F$2103,0,0,1),0))</f>
        <v/>
      </c>
      <c r="J1970" s="48" t="str">
        <f t="shared" si="1"/>
        <v/>
      </c>
      <c r="K1970" s="47" t="str">
        <f t="array" ref="K1970">IF(B1970="","",IFERROR(XLOOKUP(B1970,DATA!$B$4:$B$2103,DATA!$N$4:$N$2103,0,0,1),0))</f>
        <v/>
      </c>
      <c r="L1970" s="85" t="str">
        <f t="shared" si="2"/>
        <v/>
      </c>
      <c r="M1970" s="47" t="str">
        <f t="array" ref="M1970">IF(B1970="","",IFERROR(XLOOKUP(B1970,DATA!$B$4:$B$2103,DATA!$P$4:$P$2103,0,0,1),0))</f>
        <v/>
      </c>
      <c r="N1970" s="47" t="str">
        <f t="shared" si="3"/>
        <v/>
      </c>
      <c r="O1970" s="47" t="str">
        <f t="shared" si="4"/>
        <v/>
      </c>
      <c r="P1970" s="47" t="str">
        <f t="shared" si="5"/>
        <v/>
      </c>
      <c r="Q1970" s="47" t="str">
        <f t="shared" si="6"/>
        <v/>
      </c>
      <c r="R1970" s="47" t="str">
        <f t="shared" si="7"/>
        <v/>
      </c>
      <c r="S1970" s="47" t="str">
        <f t="shared" si="8"/>
        <v/>
      </c>
      <c r="T1970" s="48" t="str">
        <f t="shared" si="9"/>
        <v/>
      </c>
      <c r="U1970" s="47" t="str">
        <f t="array" ref="U1970">IF(B1970="","",IFERROR(XLOOKUP(B1970,DATA!$B$4:$B$2103,DATA!$M$4:$M$2103,"",0,1),""))</f>
        <v/>
      </c>
      <c r="V1970" s="47" t="str">
        <f t="array" ref="V1970">IF(B1970="","",IFERROR(XLOOKUP(B1970,DATA!$B$4:$B$2103,DATA!$X$4:$X$2103,"",0,1),""))</f>
        <v/>
      </c>
      <c r="W1970" s="47" t="str">
        <f t="array" ref="W1970">IF(B1970="","",IFERROR(XLOOKUP(B1970,DATA!$B$4:$B$2103,DATA!$H$4:$H$2103,"",0,1),""))</f>
        <v/>
      </c>
      <c r="X1970" s="47" t="str">
        <f t="shared" si="10"/>
        <v/>
      </c>
      <c r="Y1970" s="65" t="str">
        <f t="shared" si="11"/>
        <v/>
      </c>
      <c r="Z1970" s="47" t="str">
        <f t="shared" si="12"/>
        <v/>
      </c>
    </row>
    <row r="1971" ht="15.75" customHeight="1">
      <c r="B1971" s="52" t="str">
        <f>IF(DATA!B1971="","",DATA!B1971)</f>
        <v/>
      </c>
      <c r="C1971" s="52" t="str">
        <f t="array" ref="C1971">IF(B1971="","",IFERROR(XLOOKUP(B1971,DATA!$B$4:$B$2103,DATA!$D$4:$D$2103,"",0,1),""))</f>
        <v/>
      </c>
      <c r="D1971" s="52" t="str">
        <f t="array" ref="D1971">IF(B1971="","",IFERROR(XLOOKUP(B1971,DATA!$B$4:$B$2103,DATA!$C$4:$C$2103,"",0,1),""))</f>
        <v/>
      </c>
      <c r="E1971" s="52" t="str">
        <f t="array" ref="E1971">IF(B1971="","",IFERROR(XLOOKUP(B1971,DATA!$B$4:$B$2103,DATA!$W$4:$W$2103,"",0,1),""))</f>
        <v/>
      </c>
      <c r="F1971" s="52" t="str">
        <f t="array" ref="F1971">IF(B1971="","",IFERROR(XLOOKUP(E1971,PROVEEDORES!$A$2:$A$200,PROVEEDORES!$B$2:$B$200,"NO ENCONTRADO",0,1),""))</f>
        <v/>
      </c>
      <c r="G1971" s="52" t="str">
        <f t="array" ref="G1971">IF(B1971="","",IFERROR(XLOOKUP(B1971,DATA!$B$4:$B$2103,DATA!$L$4:$L$2103,"",0,1),""))</f>
        <v/>
      </c>
      <c r="H1971" s="52" t="str">
        <f t="array" ref="H1971">IF(B1971="","",IFERROR(XLOOKUP(B1971,DATA!$B$4:$B$2103,DATA!$E$4:$E$2103,0,0,1),0))</f>
        <v/>
      </c>
      <c r="I1971" s="53" t="str">
        <f t="array" ref="I1971">IF(B1971="","",IFERROR(XLOOKUP(B1971,DATA!$B$4:$B$2103,DATA!$F$4:$F$2103,0,0,1),0))</f>
        <v/>
      </c>
      <c r="J1971" s="53" t="str">
        <f t="shared" si="1"/>
        <v/>
      </c>
      <c r="K1971" s="52" t="str">
        <f t="array" ref="K1971">IF(B1971="","",IFERROR(XLOOKUP(B1971,DATA!$B$4:$B$2103,DATA!$N$4:$N$2103,0,0,1),0))</f>
        <v/>
      </c>
      <c r="L1971" s="86" t="str">
        <f t="shared" si="2"/>
        <v/>
      </c>
      <c r="M1971" s="52" t="str">
        <f t="array" ref="M1971">IF(B1971="","",IFERROR(XLOOKUP(B1971,DATA!$B$4:$B$2103,DATA!$P$4:$P$2103,0,0,1),0))</f>
        <v/>
      </c>
      <c r="N1971" s="52" t="str">
        <f t="shared" si="3"/>
        <v/>
      </c>
      <c r="O1971" s="52" t="str">
        <f t="shared" si="4"/>
        <v/>
      </c>
      <c r="P1971" s="52" t="str">
        <f t="shared" si="5"/>
        <v/>
      </c>
      <c r="Q1971" s="52" t="str">
        <f t="shared" si="6"/>
        <v/>
      </c>
      <c r="R1971" s="52" t="str">
        <f t="shared" si="7"/>
        <v/>
      </c>
      <c r="S1971" s="52" t="str">
        <f t="shared" si="8"/>
        <v/>
      </c>
      <c r="T1971" s="53" t="str">
        <f t="shared" si="9"/>
        <v/>
      </c>
      <c r="U1971" s="52" t="str">
        <f t="array" ref="U1971">IF(B1971="","",IFERROR(XLOOKUP(B1971,DATA!$B$4:$B$2103,DATA!$M$4:$M$2103,"",0,1),""))</f>
        <v/>
      </c>
      <c r="V1971" s="52" t="str">
        <f t="array" ref="V1971">IF(B1971="","",IFERROR(XLOOKUP(B1971,DATA!$B$4:$B$2103,DATA!$X$4:$X$2103,"",0,1),""))</f>
        <v/>
      </c>
      <c r="W1971" s="52" t="str">
        <f t="array" ref="W1971">IF(B1971="","",IFERROR(XLOOKUP(B1971,DATA!$B$4:$B$2103,DATA!$H$4:$H$2103,"",0,1),""))</f>
        <v/>
      </c>
      <c r="X1971" s="52" t="str">
        <f t="shared" si="10"/>
        <v/>
      </c>
      <c r="Y1971" s="87" t="str">
        <f t="shared" si="11"/>
        <v/>
      </c>
      <c r="Z1971" s="52" t="str">
        <f t="shared" si="12"/>
        <v/>
      </c>
    </row>
    <row r="1972" ht="15.75" customHeight="1">
      <c r="B1972" s="47" t="str">
        <f>IF(DATA!B1972="","",DATA!B1972)</f>
        <v/>
      </c>
      <c r="C1972" s="47" t="str">
        <f t="array" ref="C1972">IF(B1972="","",IFERROR(XLOOKUP(B1972,DATA!$B$4:$B$2103,DATA!$D$4:$D$2103,"",0,1),""))</f>
        <v/>
      </c>
      <c r="D1972" s="47" t="str">
        <f t="array" ref="D1972">IF(B1972="","",IFERROR(XLOOKUP(B1972,DATA!$B$4:$B$2103,DATA!$C$4:$C$2103,"",0,1),""))</f>
        <v/>
      </c>
      <c r="E1972" s="47" t="str">
        <f t="array" ref="E1972">IF(B1972="","",IFERROR(XLOOKUP(B1972,DATA!$B$4:$B$2103,DATA!$W$4:$W$2103,"",0,1),""))</f>
        <v/>
      </c>
      <c r="F1972" s="47" t="str">
        <f t="array" ref="F1972">IF(B1972="","",IFERROR(XLOOKUP(E1972,PROVEEDORES!$A$2:$A$200,PROVEEDORES!$B$2:$B$200,"NO ENCONTRADO",0,1),""))</f>
        <v/>
      </c>
      <c r="G1972" s="47" t="str">
        <f t="array" ref="G1972">IF(B1972="","",IFERROR(XLOOKUP(B1972,DATA!$B$4:$B$2103,DATA!$L$4:$L$2103,"",0,1),""))</f>
        <v/>
      </c>
      <c r="H1972" s="47" t="str">
        <f t="array" ref="H1972">IF(B1972="","",IFERROR(XLOOKUP(B1972,DATA!$B$4:$B$2103,DATA!$E$4:$E$2103,0,0,1),0))</f>
        <v/>
      </c>
      <c r="I1972" s="48" t="str">
        <f t="array" ref="I1972">IF(B1972="","",IFERROR(XLOOKUP(B1972,DATA!$B$4:$B$2103,DATA!$F$4:$F$2103,0,0,1),0))</f>
        <v/>
      </c>
      <c r="J1972" s="48" t="str">
        <f t="shared" si="1"/>
        <v/>
      </c>
      <c r="K1972" s="47" t="str">
        <f t="array" ref="K1972">IF(B1972="","",IFERROR(XLOOKUP(B1972,DATA!$B$4:$B$2103,DATA!$N$4:$N$2103,0,0,1),0))</f>
        <v/>
      </c>
      <c r="L1972" s="85" t="str">
        <f t="shared" si="2"/>
        <v/>
      </c>
      <c r="M1972" s="47" t="str">
        <f t="array" ref="M1972">IF(B1972="","",IFERROR(XLOOKUP(B1972,DATA!$B$4:$B$2103,DATA!$P$4:$P$2103,0,0,1),0))</f>
        <v/>
      </c>
      <c r="N1972" s="47" t="str">
        <f t="shared" si="3"/>
        <v/>
      </c>
      <c r="O1972" s="47" t="str">
        <f t="shared" si="4"/>
        <v/>
      </c>
      <c r="P1972" s="47" t="str">
        <f t="shared" si="5"/>
        <v/>
      </c>
      <c r="Q1972" s="47" t="str">
        <f t="shared" si="6"/>
        <v/>
      </c>
      <c r="R1972" s="47" t="str">
        <f t="shared" si="7"/>
        <v/>
      </c>
      <c r="S1972" s="47" t="str">
        <f t="shared" si="8"/>
        <v/>
      </c>
      <c r="T1972" s="48" t="str">
        <f t="shared" si="9"/>
        <v/>
      </c>
      <c r="U1972" s="47" t="str">
        <f t="array" ref="U1972">IF(B1972="","",IFERROR(XLOOKUP(B1972,DATA!$B$4:$B$2103,DATA!$M$4:$M$2103,"",0,1),""))</f>
        <v/>
      </c>
      <c r="V1972" s="47" t="str">
        <f t="array" ref="V1972">IF(B1972="","",IFERROR(XLOOKUP(B1972,DATA!$B$4:$B$2103,DATA!$X$4:$X$2103,"",0,1),""))</f>
        <v/>
      </c>
      <c r="W1972" s="47" t="str">
        <f t="array" ref="W1972">IF(B1972="","",IFERROR(XLOOKUP(B1972,DATA!$B$4:$B$2103,DATA!$H$4:$H$2103,"",0,1),""))</f>
        <v/>
      </c>
      <c r="X1972" s="47" t="str">
        <f t="shared" si="10"/>
        <v/>
      </c>
      <c r="Y1972" s="65" t="str">
        <f t="shared" si="11"/>
        <v/>
      </c>
      <c r="Z1972" s="47" t="str">
        <f t="shared" si="12"/>
        <v/>
      </c>
    </row>
    <row r="1973" ht="15.75" customHeight="1">
      <c r="B1973" s="52" t="str">
        <f>IF(DATA!B1973="","",DATA!B1973)</f>
        <v/>
      </c>
      <c r="C1973" s="52" t="str">
        <f t="array" ref="C1973">IF(B1973="","",IFERROR(XLOOKUP(B1973,DATA!$B$4:$B$2103,DATA!$D$4:$D$2103,"",0,1),""))</f>
        <v/>
      </c>
      <c r="D1973" s="52" t="str">
        <f t="array" ref="D1973">IF(B1973="","",IFERROR(XLOOKUP(B1973,DATA!$B$4:$B$2103,DATA!$C$4:$C$2103,"",0,1),""))</f>
        <v/>
      </c>
      <c r="E1973" s="52" t="str">
        <f t="array" ref="E1973">IF(B1973="","",IFERROR(XLOOKUP(B1973,DATA!$B$4:$B$2103,DATA!$W$4:$W$2103,"",0,1),""))</f>
        <v/>
      </c>
      <c r="F1973" s="52" t="str">
        <f t="array" ref="F1973">IF(B1973="","",IFERROR(XLOOKUP(E1973,PROVEEDORES!$A$2:$A$200,PROVEEDORES!$B$2:$B$200,"NO ENCONTRADO",0,1),""))</f>
        <v/>
      </c>
      <c r="G1973" s="52" t="str">
        <f t="array" ref="G1973">IF(B1973="","",IFERROR(XLOOKUP(B1973,DATA!$B$4:$B$2103,DATA!$L$4:$L$2103,"",0,1),""))</f>
        <v/>
      </c>
      <c r="H1973" s="52" t="str">
        <f t="array" ref="H1973">IF(B1973="","",IFERROR(XLOOKUP(B1973,DATA!$B$4:$B$2103,DATA!$E$4:$E$2103,0,0,1),0))</f>
        <v/>
      </c>
      <c r="I1973" s="53" t="str">
        <f t="array" ref="I1973">IF(B1973="","",IFERROR(XLOOKUP(B1973,DATA!$B$4:$B$2103,DATA!$F$4:$F$2103,0,0,1),0))</f>
        <v/>
      </c>
      <c r="J1973" s="53" t="str">
        <f t="shared" si="1"/>
        <v/>
      </c>
      <c r="K1973" s="52" t="str">
        <f t="array" ref="K1973">IF(B1973="","",IFERROR(XLOOKUP(B1973,DATA!$B$4:$B$2103,DATA!$N$4:$N$2103,0,0,1),0))</f>
        <v/>
      </c>
      <c r="L1973" s="86" t="str">
        <f t="shared" si="2"/>
        <v/>
      </c>
      <c r="M1973" s="52" t="str">
        <f t="array" ref="M1973">IF(B1973="","",IFERROR(XLOOKUP(B1973,DATA!$B$4:$B$2103,DATA!$P$4:$P$2103,0,0,1),0))</f>
        <v/>
      </c>
      <c r="N1973" s="52" t="str">
        <f t="shared" si="3"/>
        <v/>
      </c>
      <c r="O1973" s="52" t="str">
        <f t="shared" si="4"/>
        <v/>
      </c>
      <c r="P1973" s="52" t="str">
        <f t="shared" si="5"/>
        <v/>
      </c>
      <c r="Q1973" s="52" t="str">
        <f t="shared" si="6"/>
        <v/>
      </c>
      <c r="R1973" s="52" t="str">
        <f t="shared" si="7"/>
        <v/>
      </c>
      <c r="S1973" s="52" t="str">
        <f t="shared" si="8"/>
        <v/>
      </c>
      <c r="T1973" s="53" t="str">
        <f t="shared" si="9"/>
        <v/>
      </c>
      <c r="U1973" s="52" t="str">
        <f t="array" ref="U1973">IF(B1973="","",IFERROR(XLOOKUP(B1973,DATA!$B$4:$B$2103,DATA!$M$4:$M$2103,"",0,1),""))</f>
        <v/>
      </c>
      <c r="V1973" s="52" t="str">
        <f t="array" ref="V1973">IF(B1973="","",IFERROR(XLOOKUP(B1973,DATA!$B$4:$B$2103,DATA!$X$4:$X$2103,"",0,1),""))</f>
        <v/>
      </c>
      <c r="W1973" s="52" t="str">
        <f t="array" ref="W1973">IF(B1973="","",IFERROR(XLOOKUP(B1973,DATA!$B$4:$B$2103,DATA!$H$4:$H$2103,"",0,1),""))</f>
        <v/>
      </c>
      <c r="X1973" s="52" t="str">
        <f t="shared" si="10"/>
        <v/>
      </c>
      <c r="Y1973" s="87" t="str">
        <f t="shared" si="11"/>
        <v/>
      </c>
      <c r="Z1973" s="52" t="str">
        <f t="shared" si="12"/>
        <v/>
      </c>
    </row>
    <row r="1974" ht="15.75" customHeight="1">
      <c r="B1974" s="47" t="str">
        <f>IF(DATA!B1974="","",DATA!B1974)</f>
        <v/>
      </c>
      <c r="C1974" s="47" t="str">
        <f t="array" ref="C1974">IF(B1974="","",IFERROR(XLOOKUP(B1974,DATA!$B$4:$B$2103,DATA!$D$4:$D$2103,"",0,1),""))</f>
        <v/>
      </c>
      <c r="D1974" s="47" t="str">
        <f t="array" ref="D1974">IF(B1974="","",IFERROR(XLOOKUP(B1974,DATA!$B$4:$B$2103,DATA!$C$4:$C$2103,"",0,1),""))</f>
        <v/>
      </c>
      <c r="E1974" s="47" t="str">
        <f t="array" ref="E1974">IF(B1974="","",IFERROR(XLOOKUP(B1974,DATA!$B$4:$B$2103,DATA!$W$4:$W$2103,"",0,1),""))</f>
        <v/>
      </c>
      <c r="F1974" s="47" t="str">
        <f t="array" ref="F1974">IF(B1974="","",IFERROR(XLOOKUP(E1974,PROVEEDORES!$A$2:$A$200,PROVEEDORES!$B$2:$B$200,"NO ENCONTRADO",0,1),""))</f>
        <v/>
      </c>
      <c r="G1974" s="47" t="str">
        <f t="array" ref="G1974">IF(B1974="","",IFERROR(XLOOKUP(B1974,DATA!$B$4:$B$2103,DATA!$L$4:$L$2103,"",0,1),""))</f>
        <v/>
      </c>
      <c r="H1974" s="47" t="str">
        <f t="array" ref="H1974">IF(B1974="","",IFERROR(XLOOKUP(B1974,DATA!$B$4:$B$2103,DATA!$E$4:$E$2103,0,0,1),0))</f>
        <v/>
      </c>
      <c r="I1974" s="48" t="str">
        <f t="array" ref="I1974">IF(B1974="","",IFERROR(XLOOKUP(B1974,DATA!$B$4:$B$2103,DATA!$F$4:$F$2103,0,0,1),0))</f>
        <v/>
      </c>
      <c r="J1974" s="48" t="str">
        <f t="shared" si="1"/>
        <v/>
      </c>
      <c r="K1974" s="47" t="str">
        <f t="array" ref="K1974">IF(B1974="","",IFERROR(XLOOKUP(B1974,DATA!$B$4:$B$2103,DATA!$N$4:$N$2103,0,0,1),0))</f>
        <v/>
      </c>
      <c r="L1974" s="85" t="str">
        <f t="shared" si="2"/>
        <v/>
      </c>
      <c r="M1974" s="47" t="str">
        <f t="array" ref="M1974">IF(B1974="","",IFERROR(XLOOKUP(B1974,DATA!$B$4:$B$2103,DATA!$P$4:$P$2103,0,0,1),0))</f>
        <v/>
      </c>
      <c r="N1974" s="47" t="str">
        <f t="shared" si="3"/>
        <v/>
      </c>
      <c r="O1974" s="47" t="str">
        <f t="shared" si="4"/>
        <v/>
      </c>
      <c r="P1974" s="47" t="str">
        <f t="shared" si="5"/>
        <v/>
      </c>
      <c r="Q1974" s="47" t="str">
        <f t="shared" si="6"/>
        <v/>
      </c>
      <c r="R1974" s="47" t="str">
        <f t="shared" si="7"/>
        <v/>
      </c>
      <c r="S1974" s="47" t="str">
        <f t="shared" si="8"/>
        <v/>
      </c>
      <c r="T1974" s="48" t="str">
        <f t="shared" si="9"/>
        <v/>
      </c>
      <c r="U1974" s="47" t="str">
        <f t="array" ref="U1974">IF(B1974="","",IFERROR(XLOOKUP(B1974,DATA!$B$4:$B$2103,DATA!$M$4:$M$2103,"",0,1),""))</f>
        <v/>
      </c>
      <c r="V1974" s="47" t="str">
        <f t="array" ref="V1974">IF(B1974="","",IFERROR(XLOOKUP(B1974,DATA!$B$4:$B$2103,DATA!$X$4:$X$2103,"",0,1),""))</f>
        <v/>
      </c>
      <c r="W1974" s="47" t="str">
        <f t="array" ref="W1974">IF(B1974="","",IFERROR(XLOOKUP(B1974,DATA!$B$4:$B$2103,DATA!$H$4:$H$2103,"",0,1),""))</f>
        <v/>
      </c>
      <c r="X1974" s="47" t="str">
        <f t="shared" si="10"/>
        <v/>
      </c>
      <c r="Y1974" s="65" t="str">
        <f t="shared" si="11"/>
        <v/>
      </c>
      <c r="Z1974" s="47" t="str">
        <f t="shared" si="12"/>
        <v/>
      </c>
    </row>
    <row r="1975" ht="15.75" customHeight="1">
      <c r="B1975" s="52" t="str">
        <f>IF(DATA!B1975="","",DATA!B1975)</f>
        <v/>
      </c>
      <c r="C1975" s="52" t="str">
        <f t="array" ref="C1975">IF(B1975="","",IFERROR(XLOOKUP(B1975,DATA!$B$4:$B$2103,DATA!$D$4:$D$2103,"",0,1),""))</f>
        <v/>
      </c>
      <c r="D1975" s="52" t="str">
        <f t="array" ref="D1975">IF(B1975="","",IFERROR(XLOOKUP(B1975,DATA!$B$4:$B$2103,DATA!$C$4:$C$2103,"",0,1),""))</f>
        <v/>
      </c>
      <c r="E1975" s="52" t="str">
        <f t="array" ref="E1975">IF(B1975="","",IFERROR(XLOOKUP(B1975,DATA!$B$4:$B$2103,DATA!$W$4:$W$2103,"",0,1),""))</f>
        <v/>
      </c>
      <c r="F1975" s="52" t="str">
        <f t="array" ref="F1975">IF(B1975="","",IFERROR(XLOOKUP(E1975,PROVEEDORES!$A$2:$A$200,PROVEEDORES!$B$2:$B$200,"NO ENCONTRADO",0,1),""))</f>
        <v/>
      </c>
      <c r="G1975" s="52" t="str">
        <f t="array" ref="G1975">IF(B1975="","",IFERROR(XLOOKUP(B1975,DATA!$B$4:$B$2103,DATA!$L$4:$L$2103,"",0,1),""))</f>
        <v/>
      </c>
      <c r="H1975" s="52" t="str">
        <f t="array" ref="H1975">IF(B1975="","",IFERROR(XLOOKUP(B1975,DATA!$B$4:$B$2103,DATA!$E$4:$E$2103,0,0,1),0))</f>
        <v/>
      </c>
      <c r="I1975" s="53" t="str">
        <f t="array" ref="I1975">IF(B1975="","",IFERROR(XLOOKUP(B1975,DATA!$B$4:$B$2103,DATA!$F$4:$F$2103,0,0,1),0))</f>
        <v/>
      </c>
      <c r="J1975" s="53" t="str">
        <f t="shared" si="1"/>
        <v/>
      </c>
      <c r="K1975" s="52" t="str">
        <f t="array" ref="K1975">IF(B1975="","",IFERROR(XLOOKUP(B1975,DATA!$B$4:$B$2103,DATA!$N$4:$N$2103,0,0,1),0))</f>
        <v/>
      </c>
      <c r="L1975" s="86" t="str">
        <f t="shared" si="2"/>
        <v/>
      </c>
      <c r="M1975" s="52" t="str">
        <f t="array" ref="M1975">IF(B1975="","",IFERROR(XLOOKUP(B1975,DATA!$B$4:$B$2103,DATA!$P$4:$P$2103,0,0,1),0))</f>
        <v/>
      </c>
      <c r="N1975" s="52" t="str">
        <f t="shared" si="3"/>
        <v/>
      </c>
      <c r="O1975" s="52" t="str">
        <f t="shared" si="4"/>
        <v/>
      </c>
      <c r="P1975" s="52" t="str">
        <f t="shared" si="5"/>
        <v/>
      </c>
      <c r="Q1975" s="52" t="str">
        <f t="shared" si="6"/>
        <v/>
      </c>
      <c r="R1975" s="52" t="str">
        <f t="shared" si="7"/>
        <v/>
      </c>
      <c r="S1975" s="52" t="str">
        <f t="shared" si="8"/>
        <v/>
      </c>
      <c r="T1975" s="53" t="str">
        <f t="shared" si="9"/>
        <v/>
      </c>
      <c r="U1975" s="52" t="str">
        <f t="array" ref="U1975">IF(B1975="","",IFERROR(XLOOKUP(B1975,DATA!$B$4:$B$2103,DATA!$M$4:$M$2103,"",0,1),""))</f>
        <v/>
      </c>
      <c r="V1975" s="52" t="str">
        <f t="array" ref="V1975">IF(B1975="","",IFERROR(XLOOKUP(B1975,DATA!$B$4:$B$2103,DATA!$X$4:$X$2103,"",0,1),""))</f>
        <v/>
      </c>
      <c r="W1975" s="52" t="str">
        <f t="array" ref="W1975">IF(B1975="","",IFERROR(XLOOKUP(B1975,DATA!$B$4:$B$2103,DATA!$H$4:$H$2103,"",0,1),""))</f>
        <v/>
      </c>
      <c r="X1975" s="52" t="str">
        <f t="shared" si="10"/>
        <v/>
      </c>
      <c r="Y1975" s="87" t="str">
        <f t="shared" si="11"/>
        <v/>
      </c>
      <c r="Z1975" s="52" t="str">
        <f t="shared" si="12"/>
        <v/>
      </c>
    </row>
    <row r="1976" ht="15.75" customHeight="1">
      <c r="B1976" s="47" t="str">
        <f>IF(DATA!B1976="","",DATA!B1976)</f>
        <v/>
      </c>
      <c r="C1976" s="47" t="str">
        <f t="array" ref="C1976">IF(B1976="","",IFERROR(XLOOKUP(B1976,DATA!$B$4:$B$2103,DATA!$D$4:$D$2103,"",0,1),""))</f>
        <v/>
      </c>
      <c r="D1976" s="47" t="str">
        <f t="array" ref="D1976">IF(B1976="","",IFERROR(XLOOKUP(B1976,DATA!$B$4:$B$2103,DATA!$C$4:$C$2103,"",0,1),""))</f>
        <v/>
      </c>
      <c r="E1976" s="47" t="str">
        <f t="array" ref="E1976">IF(B1976="","",IFERROR(XLOOKUP(B1976,DATA!$B$4:$B$2103,DATA!$W$4:$W$2103,"",0,1),""))</f>
        <v/>
      </c>
      <c r="F1976" s="47" t="str">
        <f t="array" ref="F1976">IF(B1976="","",IFERROR(XLOOKUP(E1976,PROVEEDORES!$A$2:$A$200,PROVEEDORES!$B$2:$B$200,"NO ENCONTRADO",0,1),""))</f>
        <v/>
      </c>
      <c r="G1976" s="47" t="str">
        <f t="array" ref="G1976">IF(B1976="","",IFERROR(XLOOKUP(B1976,DATA!$B$4:$B$2103,DATA!$L$4:$L$2103,"",0,1),""))</f>
        <v/>
      </c>
      <c r="H1976" s="47" t="str">
        <f t="array" ref="H1976">IF(B1976="","",IFERROR(XLOOKUP(B1976,DATA!$B$4:$B$2103,DATA!$E$4:$E$2103,0,0,1),0))</f>
        <v/>
      </c>
      <c r="I1976" s="48" t="str">
        <f t="array" ref="I1976">IF(B1976="","",IFERROR(XLOOKUP(B1976,DATA!$B$4:$B$2103,DATA!$F$4:$F$2103,0,0,1),0))</f>
        <v/>
      </c>
      <c r="J1976" s="48" t="str">
        <f t="shared" si="1"/>
        <v/>
      </c>
      <c r="K1976" s="47" t="str">
        <f t="array" ref="K1976">IF(B1976="","",IFERROR(XLOOKUP(B1976,DATA!$B$4:$B$2103,DATA!$N$4:$N$2103,0,0,1),0))</f>
        <v/>
      </c>
      <c r="L1976" s="85" t="str">
        <f t="shared" si="2"/>
        <v/>
      </c>
      <c r="M1976" s="47" t="str">
        <f t="array" ref="M1976">IF(B1976="","",IFERROR(XLOOKUP(B1976,DATA!$B$4:$B$2103,DATA!$P$4:$P$2103,0,0,1),0))</f>
        <v/>
      </c>
      <c r="N1976" s="47" t="str">
        <f t="shared" si="3"/>
        <v/>
      </c>
      <c r="O1976" s="47" t="str">
        <f t="shared" si="4"/>
        <v/>
      </c>
      <c r="P1976" s="47" t="str">
        <f t="shared" si="5"/>
        <v/>
      </c>
      <c r="Q1976" s="47" t="str">
        <f t="shared" si="6"/>
        <v/>
      </c>
      <c r="R1976" s="47" t="str">
        <f t="shared" si="7"/>
        <v/>
      </c>
      <c r="S1976" s="47" t="str">
        <f t="shared" si="8"/>
        <v/>
      </c>
      <c r="T1976" s="48" t="str">
        <f t="shared" si="9"/>
        <v/>
      </c>
      <c r="U1976" s="47" t="str">
        <f t="array" ref="U1976">IF(B1976="","",IFERROR(XLOOKUP(B1976,DATA!$B$4:$B$2103,DATA!$M$4:$M$2103,"",0,1),""))</f>
        <v/>
      </c>
      <c r="V1976" s="47" t="str">
        <f t="array" ref="V1976">IF(B1976="","",IFERROR(XLOOKUP(B1976,DATA!$B$4:$B$2103,DATA!$X$4:$X$2103,"",0,1),""))</f>
        <v/>
      </c>
      <c r="W1976" s="47" t="str">
        <f t="array" ref="W1976">IF(B1976="","",IFERROR(XLOOKUP(B1976,DATA!$B$4:$B$2103,DATA!$H$4:$H$2103,"",0,1),""))</f>
        <v/>
      </c>
      <c r="X1976" s="47" t="str">
        <f t="shared" si="10"/>
        <v/>
      </c>
      <c r="Y1976" s="65" t="str">
        <f t="shared" si="11"/>
        <v/>
      </c>
      <c r="Z1976" s="47" t="str">
        <f t="shared" si="12"/>
        <v/>
      </c>
    </row>
    <row r="1977" ht="15.75" customHeight="1">
      <c r="B1977" s="52" t="str">
        <f>IF(DATA!B1977="","",DATA!B1977)</f>
        <v/>
      </c>
      <c r="C1977" s="52" t="str">
        <f t="array" ref="C1977">IF(B1977="","",IFERROR(XLOOKUP(B1977,DATA!$B$4:$B$2103,DATA!$D$4:$D$2103,"",0,1),""))</f>
        <v/>
      </c>
      <c r="D1977" s="52" t="str">
        <f t="array" ref="D1977">IF(B1977="","",IFERROR(XLOOKUP(B1977,DATA!$B$4:$B$2103,DATA!$C$4:$C$2103,"",0,1),""))</f>
        <v/>
      </c>
      <c r="E1977" s="52" t="str">
        <f t="array" ref="E1977">IF(B1977="","",IFERROR(XLOOKUP(B1977,DATA!$B$4:$B$2103,DATA!$W$4:$W$2103,"",0,1),""))</f>
        <v/>
      </c>
      <c r="F1977" s="52" t="str">
        <f t="array" ref="F1977">IF(B1977="","",IFERROR(XLOOKUP(E1977,PROVEEDORES!$A$2:$A$200,PROVEEDORES!$B$2:$B$200,"NO ENCONTRADO",0,1),""))</f>
        <v/>
      </c>
      <c r="G1977" s="52" t="str">
        <f t="array" ref="G1977">IF(B1977="","",IFERROR(XLOOKUP(B1977,DATA!$B$4:$B$2103,DATA!$L$4:$L$2103,"",0,1),""))</f>
        <v/>
      </c>
      <c r="H1977" s="52" t="str">
        <f t="array" ref="H1977">IF(B1977="","",IFERROR(XLOOKUP(B1977,DATA!$B$4:$B$2103,DATA!$E$4:$E$2103,0,0,1),0))</f>
        <v/>
      </c>
      <c r="I1977" s="53" t="str">
        <f t="array" ref="I1977">IF(B1977="","",IFERROR(XLOOKUP(B1977,DATA!$B$4:$B$2103,DATA!$F$4:$F$2103,0,0,1),0))</f>
        <v/>
      </c>
      <c r="J1977" s="53" t="str">
        <f t="shared" si="1"/>
        <v/>
      </c>
      <c r="K1977" s="52" t="str">
        <f t="array" ref="K1977">IF(B1977="","",IFERROR(XLOOKUP(B1977,DATA!$B$4:$B$2103,DATA!$N$4:$N$2103,0,0,1),0))</f>
        <v/>
      </c>
      <c r="L1977" s="86" t="str">
        <f t="shared" si="2"/>
        <v/>
      </c>
      <c r="M1977" s="52" t="str">
        <f t="array" ref="M1977">IF(B1977="","",IFERROR(XLOOKUP(B1977,DATA!$B$4:$B$2103,DATA!$P$4:$P$2103,0,0,1),0))</f>
        <v/>
      </c>
      <c r="N1977" s="52" t="str">
        <f t="shared" si="3"/>
        <v/>
      </c>
      <c r="O1977" s="52" t="str">
        <f t="shared" si="4"/>
        <v/>
      </c>
      <c r="P1977" s="52" t="str">
        <f t="shared" si="5"/>
        <v/>
      </c>
      <c r="Q1977" s="52" t="str">
        <f t="shared" si="6"/>
        <v/>
      </c>
      <c r="R1977" s="52" t="str">
        <f t="shared" si="7"/>
        <v/>
      </c>
      <c r="S1977" s="52" t="str">
        <f t="shared" si="8"/>
        <v/>
      </c>
      <c r="T1977" s="53" t="str">
        <f t="shared" si="9"/>
        <v/>
      </c>
      <c r="U1977" s="52" t="str">
        <f t="array" ref="U1977">IF(B1977="","",IFERROR(XLOOKUP(B1977,DATA!$B$4:$B$2103,DATA!$M$4:$M$2103,"",0,1),""))</f>
        <v/>
      </c>
      <c r="V1977" s="52" t="str">
        <f t="array" ref="V1977">IF(B1977="","",IFERROR(XLOOKUP(B1977,DATA!$B$4:$B$2103,DATA!$X$4:$X$2103,"",0,1),""))</f>
        <v/>
      </c>
      <c r="W1977" s="52" t="str">
        <f t="array" ref="W1977">IF(B1977="","",IFERROR(XLOOKUP(B1977,DATA!$B$4:$B$2103,DATA!$H$4:$H$2103,"",0,1),""))</f>
        <v/>
      </c>
      <c r="X1977" s="52" t="str">
        <f t="shared" si="10"/>
        <v/>
      </c>
      <c r="Y1977" s="87" t="str">
        <f t="shared" si="11"/>
        <v/>
      </c>
      <c r="Z1977" s="52" t="str">
        <f t="shared" si="12"/>
        <v/>
      </c>
    </row>
    <row r="1978" ht="15.75" customHeight="1">
      <c r="B1978" s="47" t="str">
        <f>IF(DATA!B1978="","",DATA!B1978)</f>
        <v/>
      </c>
      <c r="C1978" s="47" t="str">
        <f t="array" ref="C1978">IF(B1978="","",IFERROR(XLOOKUP(B1978,DATA!$B$4:$B$2103,DATA!$D$4:$D$2103,"",0,1),""))</f>
        <v/>
      </c>
      <c r="D1978" s="47" t="str">
        <f t="array" ref="D1978">IF(B1978="","",IFERROR(XLOOKUP(B1978,DATA!$B$4:$B$2103,DATA!$C$4:$C$2103,"",0,1),""))</f>
        <v/>
      </c>
      <c r="E1978" s="47" t="str">
        <f t="array" ref="E1978">IF(B1978="","",IFERROR(XLOOKUP(B1978,DATA!$B$4:$B$2103,DATA!$W$4:$W$2103,"",0,1),""))</f>
        <v/>
      </c>
      <c r="F1978" s="47" t="str">
        <f t="array" ref="F1978">IF(B1978="","",IFERROR(XLOOKUP(E1978,PROVEEDORES!$A$2:$A$200,PROVEEDORES!$B$2:$B$200,"NO ENCONTRADO",0,1),""))</f>
        <v/>
      </c>
      <c r="G1978" s="47" t="str">
        <f t="array" ref="G1978">IF(B1978="","",IFERROR(XLOOKUP(B1978,DATA!$B$4:$B$2103,DATA!$L$4:$L$2103,"",0,1),""))</f>
        <v/>
      </c>
      <c r="H1978" s="47" t="str">
        <f t="array" ref="H1978">IF(B1978="","",IFERROR(XLOOKUP(B1978,DATA!$B$4:$B$2103,DATA!$E$4:$E$2103,0,0,1),0))</f>
        <v/>
      </c>
      <c r="I1978" s="48" t="str">
        <f t="array" ref="I1978">IF(B1978="","",IFERROR(XLOOKUP(B1978,DATA!$B$4:$B$2103,DATA!$F$4:$F$2103,0,0,1),0))</f>
        <v/>
      </c>
      <c r="J1978" s="48" t="str">
        <f t="shared" si="1"/>
        <v/>
      </c>
      <c r="K1978" s="47" t="str">
        <f t="array" ref="K1978">IF(B1978="","",IFERROR(XLOOKUP(B1978,DATA!$B$4:$B$2103,DATA!$N$4:$N$2103,0,0,1),0))</f>
        <v/>
      </c>
      <c r="L1978" s="85" t="str">
        <f t="shared" si="2"/>
        <v/>
      </c>
      <c r="M1978" s="47" t="str">
        <f t="array" ref="M1978">IF(B1978="","",IFERROR(XLOOKUP(B1978,DATA!$B$4:$B$2103,DATA!$P$4:$P$2103,0,0,1),0))</f>
        <v/>
      </c>
      <c r="N1978" s="47" t="str">
        <f t="shared" si="3"/>
        <v/>
      </c>
      <c r="O1978" s="47" t="str">
        <f t="shared" si="4"/>
        <v/>
      </c>
      <c r="P1978" s="47" t="str">
        <f t="shared" si="5"/>
        <v/>
      </c>
      <c r="Q1978" s="47" t="str">
        <f t="shared" si="6"/>
        <v/>
      </c>
      <c r="R1978" s="47" t="str">
        <f t="shared" si="7"/>
        <v/>
      </c>
      <c r="S1978" s="47" t="str">
        <f t="shared" si="8"/>
        <v/>
      </c>
      <c r="T1978" s="48" t="str">
        <f t="shared" si="9"/>
        <v/>
      </c>
      <c r="U1978" s="47" t="str">
        <f t="array" ref="U1978">IF(B1978="","",IFERROR(XLOOKUP(B1978,DATA!$B$4:$B$2103,DATA!$M$4:$M$2103,"",0,1),""))</f>
        <v/>
      </c>
      <c r="V1978" s="47" t="str">
        <f t="array" ref="V1978">IF(B1978="","",IFERROR(XLOOKUP(B1978,DATA!$B$4:$B$2103,DATA!$X$4:$X$2103,"",0,1),""))</f>
        <v/>
      </c>
      <c r="W1978" s="47" t="str">
        <f t="array" ref="W1978">IF(B1978="","",IFERROR(XLOOKUP(B1978,DATA!$B$4:$B$2103,DATA!$H$4:$H$2103,"",0,1),""))</f>
        <v/>
      </c>
      <c r="X1978" s="47" t="str">
        <f t="shared" si="10"/>
        <v/>
      </c>
      <c r="Y1978" s="65" t="str">
        <f t="shared" si="11"/>
        <v/>
      </c>
      <c r="Z1978" s="47" t="str">
        <f t="shared" si="12"/>
        <v/>
      </c>
    </row>
    <row r="1979" ht="15.75" customHeight="1">
      <c r="B1979" s="52" t="str">
        <f>IF(DATA!B1979="","",DATA!B1979)</f>
        <v/>
      </c>
      <c r="C1979" s="52" t="str">
        <f t="array" ref="C1979">IF(B1979="","",IFERROR(XLOOKUP(B1979,DATA!$B$4:$B$2103,DATA!$D$4:$D$2103,"",0,1),""))</f>
        <v/>
      </c>
      <c r="D1979" s="52" t="str">
        <f t="array" ref="D1979">IF(B1979="","",IFERROR(XLOOKUP(B1979,DATA!$B$4:$B$2103,DATA!$C$4:$C$2103,"",0,1),""))</f>
        <v/>
      </c>
      <c r="E1979" s="52" t="str">
        <f t="array" ref="E1979">IF(B1979="","",IFERROR(XLOOKUP(B1979,DATA!$B$4:$B$2103,DATA!$W$4:$W$2103,"",0,1),""))</f>
        <v/>
      </c>
      <c r="F1979" s="52" t="str">
        <f t="array" ref="F1979">IF(B1979="","",IFERROR(XLOOKUP(E1979,PROVEEDORES!$A$2:$A$200,PROVEEDORES!$B$2:$B$200,"NO ENCONTRADO",0,1),""))</f>
        <v/>
      </c>
      <c r="G1979" s="52" t="str">
        <f t="array" ref="G1979">IF(B1979="","",IFERROR(XLOOKUP(B1979,DATA!$B$4:$B$2103,DATA!$L$4:$L$2103,"",0,1),""))</f>
        <v/>
      </c>
      <c r="H1979" s="52" t="str">
        <f t="array" ref="H1979">IF(B1979="","",IFERROR(XLOOKUP(B1979,DATA!$B$4:$B$2103,DATA!$E$4:$E$2103,0,0,1),0))</f>
        <v/>
      </c>
      <c r="I1979" s="53" t="str">
        <f t="array" ref="I1979">IF(B1979="","",IFERROR(XLOOKUP(B1979,DATA!$B$4:$B$2103,DATA!$F$4:$F$2103,0,0,1),0))</f>
        <v/>
      </c>
      <c r="J1979" s="53" t="str">
        <f t="shared" si="1"/>
        <v/>
      </c>
      <c r="K1979" s="52" t="str">
        <f t="array" ref="K1979">IF(B1979="","",IFERROR(XLOOKUP(B1979,DATA!$B$4:$B$2103,DATA!$N$4:$N$2103,0,0,1),0))</f>
        <v/>
      </c>
      <c r="L1979" s="86" t="str">
        <f t="shared" si="2"/>
        <v/>
      </c>
      <c r="M1979" s="52" t="str">
        <f t="array" ref="M1979">IF(B1979="","",IFERROR(XLOOKUP(B1979,DATA!$B$4:$B$2103,DATA!$P$4:$P$2103,0,0,1),0))</f>
        <v/>
      </c>
      <c r="N1979" s="52" t="str">
        <f t="shared" si="3"/>
        <v/>
      </c>
      <c r="O1979" s="52" t="str">
        <f t="shared" si="4"/>
        <v/>
      </c>
      <c r="P1979" s="52" t="str">
        <f t="shared" si="5"/>
        <v/>
      </c>
      <c r="Q1979" s="52" t="str">
        <f t="shared" si="6"/>
        <v/>
      </c>
      <c r="R1979" s="52" t="str">
        <f t="shared" si="7"/>
        <v/>
      </c>
      <c r="S1979" s="52" t="str">
        <f t="shared" si="8"/>
        <v/>
      </c>
      <c r="T1979" s="53" t="str">
        <f t="shared" si="9"/>
        <v/>
      </c>
      <c r="U1979" s="52" t="str">
        <f t="array" ref="U1979">IF(B1979="","",IFERROR(XLOOKUP(B1979,DATA!$B$4:$B$2103,DATA!$M$4:$M$2103,"",0,1),""))</f>
        <v/>
      </c>
      <c r="V1979" s="52" t="str">
        <f t="array" ref="V1979">IF(B1979="","",IFERROR(XLOOKUP(B1979,DATA!$B$4:$B$2103,DATA!$X$4:$X$2103,"",0,1),""))</f>
        <v/>
      </c>
      <c r="W1979" s="52" t="str">
        <f t="array" ref="W1979">IF(B1979="","",IFERROR(XLOOKUP(B1979,DATA!$B$4:$B$2103,DATA!$H$4:$H$2103,"",0,1),""))</f>
        <v/>
      </c>
      <c r="X1979" s="52" t="str">
        <f t="shared" si="10"/>
        <v/>
      </c>
      <c r="Y1979" s="87" t="str">
        <f t="shared" si="11"/>
        <v/>
      </c>
      <c r="Z1979" s="52" t="str">
        <f t="shared" si="12"/>
        <v/>
      </c>
    </row>
    <row r="1980" ht="15.75" customHeight="1">
      <c r="B1980" s="47" t="str">
        <f>IF(DATA!B1980="","",DATA!B1980)</f>
        <v/>
      </c>
      <c r="C1980" s="47" t="str">
        <f t="array" ref="C1980">IF(B1980="","",IFERROR(XLOOKUP(B1980,DATA!$B$4:$B$2103,DATA!$D$4:$D$2103,"",0,1),""))</f>
        <v/>
      </c>
      <c r="D1980" s="47" t="str">
        <f t="array" ref="D1980">IF(B1980="","",IFERROR(XLOOKUP(B1980,DATA!$B$4:$B$2103,DATA!$C$4:$C$2103,"",0,1),""))</f>
        <v/>
      </c>
      <c r="E1980" s="47" t="str">
        <f t="array" ref="E1980">IF(B1980="","",IFERROR(XLOOKUP(B1980,DATA!$B$4:$B$2103,DATA!$W$4:$W$2103,"",0,1),""))</f>
        <v/>
      </c>
      <c r="F1980" s="47" t="str">
        <f t="array" ref="F1980">IF(B1980="","",IFERROR(XLOOKUP(E1980,PROVEEDORES!$A$2:$A$200,PROVEEDORES!$B$2:$B$200,"NO ENCONTRADO",0,1),""))</f>
        <v/>
      </c>
      <c r="G1980" s="47" t="str">
        <f t="array" ref="G1980">IF(B1980="","",IFERROR(XLOOKUP(B1980,DATA!$B$4:$B$2103,DATA!$L$4:$L$2103,"",0,1),""))</f>
        <v/>
      </c>
      <c r="H1980" s="47" t="str">
        <f t="array" ref="H1980">IF(B1980="","",IFERROR(XLOOKUP(B1980,DATA!$B$4:$B$2103,DATA!$E$4:$E$2103,0,0,1),0))</f>
        <v/>
      </c>
      <c r="I1980" s="48" t="str">
        <f t="array" ref="I1980">IF(B1980="","",IFERROR(XLOOKUP(B1980,DATA!$B$4:$B$2103,DATA!$F$4:$F$2103,0,0,1),0))</f>
        <v/>
      </c>
      <c r="J1980" s="48" t="str">
        <f t="shared" si="1"/>
        <v/>
      </c>
      <c r="K1980" s="47" t="str">
        <f t="array" ref="K1980">IF(B1980="","",IFERROR(XLOOKUP(B1980,DATA!$B$4:$B$2103,DATA!$N$4:$N$2103,0,0,1),0))</f>
        <v/>
      </c>
      <c r="L1980" s="85" t="str">
        <f t="shared" si="2"/>
        <v/>
      </c>
      <c r="M1980" s="47" t="str">
        <f t="array" ref="M1980">IF(B1980="","",IFERROR(XLOOKUP(B1980,DATA!$B$4:$B$2103,DATA!$P$4:$P$2103,0,0,1),0))</f>
        <v/>
      </c>
      <c r="N1980" s="47" t="str">
        <f t="shared" si="3"/>
        <v/>
      </c>
      <c r="O1980" s="47" t="str">
        <f t="shared" si="4"/>
        <v/>
      </c>
      <c r="P1980" s="47" t="str">
        <f t="shared" si="5"/>
        <v/>
      </c>
      <c r="Q1980" s="47" t="str">
        <f t="shared" si="6"/>
        <v/>
      </c>
      <c r="R1980" s="47" t="str">
        <f t="shared" si="7"/>
        <v/>
      </c>
      <c r="S1980" s="47" t="str">
        <f t="shared" si="8"/>
        <v/>
      </c>
      <c r="T1980" s="48" t="str">
        <f t="shared" si="9"/>
        <v/>
      </c>
      <c r="U1980" s="47" t="str">
        <f t="array" ref="U1980">IF(B1980="","",IFERROR(XLOOKUP(B1980,DATA!$B$4:$B$2103,DATA!$M$4:$M$2103,"",0,1),""))</f>
        <v/>
      </c>
      <c r="V1980" s="47" t="str">
        <f t="array" ref="V1980">IF(B1980="","",IFERROR(XLOOKUP(B1980,DATA!$B$4:$B$2103,DATA!$X$4:$X$2103,"",0,1),""))</f>
        <v/>
      </c>
      <c r="W1980" s="47" t="str">
        <f t="array" ref="W1980">IF(B1980="","",IFERROR(XLOOKUP(B1980,DATA!$B$4:$B$2103,DATA!$H$4:$H$2103,"",0,1),""))</f>
        <v/>
      </c>
      <c r="X1980" s="47" t="str">
        <f t="shared" si="10"/>
        <v/>
      </c>
      <c r="Y1980" s="65" t="str">
        <f t="shared" si="11"/>
        <v/>
      </c>
      <c r="Z1980" s="47" t="str">
        <f t="shared" si="12"/>
        <v/>
      </c>
    </row>
    <row r="1981" ht="15.75" customHeight="1">
      <c r="B1981" s="52" t="str">
        <f>IF(DATA!B1981="","",DATA!B1981)</f>
        <v/>
      </c>
      <c r="C1981" s="52" t="str">
        <f t="array" ref="C1981">IF(B1981="","",IFERROR(XLOOKUP(B1981,DATA!$B$4:$B$2103,DATA!$D$4:$D$2103,"",0,1),""))</f>
        <v/>
      </c>
      <c r="D1981" s="52" t="str">
        <f t="array" ref="D1981">IF(B1981="","",IFERROR(XLOOKUP(B1981,DATA!$B$4:$B$2103,DATA!$C$4:$C$2103,"",0,1),""))</f>
        <v/>
      </c>
      <c r="E1981" s="52" t="str">
        <f t="array" ref="E1981">IF(B1981="","",IFERROR(XLOOKUP(B1981,DATA!$B$4:$B$2103,DATA!$W$4:$W$2103,"",0,1),""))</f>
        <v/>
      </c>
      <c r="F1981" s="52" t="str">
        <f t="array" ref="F1981">IF(B1981="","",IFERROR(XLOOKUP(E1981,PROVEEDORES!$A$2:$A$200,PROVEEDORES!$B$2:$B$200,"NO ENCONTRADO",0,1),""))</f>
        <v/>
      </c>
      <c r="G1981" s="52" t="str">
        <f t="array" ref="G1981">IF(B1981="","",IFERROR(XLOOKUP(B1981,DATA!$B$4:$B$2103,DATA!$L$4:$L$2103,"",0,1),""))</f>
        <v/>
      </c>
      <c r="H1981" s="52" t="str">
        <f t="array" ref="H1981">IF(B1981="","",IFERROR(XLOOKUP(B1981,DATA!$B$4:$B$2103,DATA!$E$4:$E$2103,0,0,1),0))</f>
        <v/>
      </c>
      <c r="I1981" s="53" t="str">
        <f t="array" ref="I1981">IF(B1981="","",IFERROR(XLOOKUP(B1981,DATA!$B$4:$B$2103,DATA!$F$4:$F$2103,0,0,1),0))</f>
        <v/>
      </c>
      <c r="J1981" s="53" t="str">
        <f t="shared" si="1"/>
        <v/>
      </c>
      <c r="K1981" s="52" t="str">
        <f t="array" ref="K1981">IF(B1981="","",IFERROR(XLOOKUP(B1981,DATA!$B$4:$B$2103,DATA!$N$4:$N$2103,0,0,1),0))</f>
        <v/>
      </c>
      <c r="L1981" s="86" t="str">
        <f t="shared" si="2"/>
        <v/>
      </c>
      <c r="M1981" s="52" t="str">
        <f t="array" ref="M1981">IF(B1981="","",IFERROR(XLOOKUP(B1981,DATA!$B$4:$B$2103,DATA!$P$4:$P$2103,0,0,1),0))</f>
        <v/>
      </c>
      <c r="N1981" s="52" t="str">
        <f t="shared" si="3"/>
        <v/>
      </c>
      <c r="O1981" s="52" t="str">
        <f t="shared" si="4"/>
        <v/>
      </c>
      <c r="P1981" s="52" t="str">
        <f t="shared" si="5"/>
        <v/>
      </c>
      <c r="Q1981" s="52" t="str">
        <f t="shared" si="6"/>
        <v/>
      </c>
      <c r="R1981" s="52" t="str">
        <f t="shared" si="7"/>
        <v/>
      </c>
      <c r="S1981" s="52" t="str">
        <f t="shared" si="8"/>
        <v/>
      </c>
      <c r="T1981" s="53" t="str">
        <f t="shared" si="9"/>
        <v/>
      </c>
      <c r="U1981" s="52" t="str">
        <f t="array" ref="U1981">IF(B1981="","",IFERROR(XLOOKUP(B1981,DATA!$B$4:$B$2103,DATA!$M$4:$M$2103,"",0,1),""))</f>
        <v/>
      </c>
      <c r="V1981" s="52" t="str">
        <f t="array" ref="V1981">IF(B1981="","",IFERROR(XLOOKUP(B1981,DATA!$B$4:$B$2103,DATA!$X$4:$X$2103,"",0,1),""))</f>
        <v/>
      </c>
      <c r="W1981" s="52" t="str">
        <f t="array" ref="W1981">IF(B1981="","",IFERROR(XLOOKUP(B1981,DATA!$B$4:$B$2103,DATA!$H$4:$H$2103,"",0,1),""))</f>
        <v/>
      </c>
      <c r="X1981" s="52" t="str">
        <f t="shared" si="10"/>
        <v/>
      </c>
      <c r="Y1981" s="87" t="str">
        <f t="shared" si="11"/>
        <v/>
      </c>
      <c r="Z1981" s="52" t="str">
        <f t="shared" si="12"/>
        <v/>
      </c>
    </row>
    <row r="1982" ht="15.75" customHeight="1">
      <c r="B1982" s="47" t="str">
        <f>IF(DATA!B1982="","",DATA!B1982)</f>
        <v/>
      </c>
      <c r="C1982" s="47" t="str">
        <f t="array" ref="C1982">IF(B1982="","",IFERROR(XLOOKUP(B1982,DATA!$B$4:$B$2103,DATA!$D$4:$D$2103,"",0,1),""))</f>
        <v/>
      </c>
      <c r="D1982" s="47" t="str">
        <f t="array" ref="D1982">IF(B1982="","",IFERROR(XLOOKUP(B1982,DATA!$B$4:$B$2103,DATA!$C$4:$C$2103,"",0,1),""))</f>
        <v/>
      </c>
      <c r="E1982" s="47" t="str">
        <f t="array" ref="E1982">IF(B1982="","",IFERROR(XLOOKUP(B1982,DATA!$B$4:$B$2103,DATA!$W$4:$W$2103,"",0,1),""))</f>
        <v/>
      </c>
      <c r="F1982" s="47" t="str">
        <f t="array" ref="F1982">IF(B1982="","",IFERROR(XLOOKUP(E1982,PROVEEDORES!$A$2:$A$200,PROVEEDORES!$B$2:$B$200,"NO ENCONTRADO",0,1),""))</f>
        <v/>
      </c>
      <c r="G1982" s="47" t="str">
        <f t="array" ref="G1982">IF(B1982="","",IFERROR(XLOOKUP(B1982,DATA!$B$4:$B$2103,DATA!$L$4:$L$2103,"",0,1),""))</f>
        <v/>
      </c>
      <c r="H1982" s="47" t="str">
        <f t="array" ref="H1982">IF(B1982="","",IFERROR(XLOOKUP(B1982,DATA!$B$4:$B$2103,DATA!$E$4:$E$2103,0,0,1),0))</f>
        <v/>
      </c>
      <c r="I1982" s="48" t="str">
        <f t="array" ref="I1982">IF(B1982="","",IFERROR(XLOOKUP(B1982,DATA!$B$4:$B$2103,DATA!$F$4:$F$2103,0,0,1),0))</f>
        <v/>
      </c>
      <c r="J1982" s="48" t="str">
        <f t="shared" si="1"/>
        <v/>
      </c>
      <c r="K1982" s="47" t="str">
        <f t="array" ref="K1982">IF(B1982="","",IFERROR(XLOOKUP(B1982,DATA!$B$4:$B$2103,DATA!$N$4:$N$2103,0,0,1),0))</f>
        <v/>
      </c>
      <c r="L1982" s="85" t="str">
        <f t="shared" si="2"/>
        <v/>
      </c>
      <c r="M1982" s="47" t="str">
        <f t="array" ref="M1982">IF(B1982="","",IFERROR(XLOOKUP(B1982,DATA!$B$4:$B$2103,DATA!$P$4:$P$2103,0,0,1),0))</f>
        <v/>
      </c>
      <c r="N1982" s="47" t="str">
        <f t="shared" si="3"/>
        <v/>
      </c>
      <c r="O1982" s="47" t="str">
        <f t="shared" si="4"/>
        <v/>
      </c>
      <c r="P1982" s="47" t="str">
        <f t="shared" si="5"/>
        <v/>
      </c>
      <c r="Q1982" s="47" t="str">
        <f t="shared" si="6"/>
        <v/>
      </c>
      <c r="R1982" s="47" t="str">
        <f t="shared" si="7"/>
        <v/>
      </c>
      <c r="S1982" s="47" t="str">
        <f t="shared" si="8"/>
        <v/>
      </c>
      <c r="T1982" s="48" t="str">
        <f t="shared" si="9"/>
        <v/>
      </c>
      <c r="U1982" s="47" t="str">
        <f t="array" ref="U1982">IF(B1982="","",IFERROR(XLOOKUP(B1982,DATA!$B$4:$B$2103,DATA!$M$4:$M$2103,"",0,1),""))</f>
        <v/>
      </c>
      <c r="V1982" s="47" t="str">
        <f t="array" ref="V1982">IF(B1982="","",IFERROR(XLOOKUP(B1982,DATA!$B$4:$B$2103,DATA!$X$4:$X$2103,"",0,1),""))</f>
        <v/>
      </c>
      <c r="W1982" s="47" t="str">
        <f t="array" ref="W1982">IF(B1982="","",IFERROR(XLOOKUP(B1982,DATA!$B$4:$B$2103,DATA!$H$4:$H$2103,"",0,1),""))</f>
        <v/>
      </c>
      <c r="X1982" s="47" t="str">
        <f t="shared" si="10"/>
        <v/>
      </c>
      <c r="Y1982" s="65" t="str">
        <f t="shared" si="11"/>
        <v/>
      </c>
      <c r="Z1982" s="47" t="str">
        <f t="shared" si="12"/>
        <v/>
      </c>
    </row>
    <row r="1983" ht="15.75" customHeight="1">
      <c r="B1983" s="52" t="str">
        <f>IF(DATA!B1983="","",DATA!B1983)</f>
        <v/>
      </c>
      <c r="C1983" s="52" t="str">
        <f t="array" ref="C1983">IF(B1983="","",IFERROR(XLOOKUP(B1983,DATA!$B$4:$B$2103,DATA!$D$4:$D$2103,"",0,1),""))</f>
        <v/>
      </c>
      <c r="D1983" s="52" t="str">
        <f t="array" ref="D1983">IF(B1983="","",IFERROR(XLOOKUP(B1983,DATA!$B$4:$B$2103,DATA!$C$4:$C$2103,"",0,1),""))</f>
        <v/>
      </c>
      <c r="E1983" s="52" t="str">
        <f t="array" ref="E1983">IF(B1983="","",IFERROR(XLOOKUP(B1983,DATA!$B$4:$B$2103,DATA!$W$4:$W$2103,"",0,1),""))</f>
        <v/>
      </c>
      <c r="F1983" s="52" t="str">
        <f t="array" ref="F1983">IF(B1983="","",IFERROR(XLOOKUP(E1983,PROVEEDORES!$A$2:$A$200,PROVEEDORES!$B$2:$B$200,"NO ENCONTRADO",0,1),""))</f>
        <v/>
      </c>
      <c r="G1983" s="52" t="str">
        <f t="array" ref="G1983">IF(B1983="","",IFERROR(XLOOKUP(B1983,DATA!$B$4:$B$2103,DATA!$L$4:$L$2103,"",0,1),""))</f>
        <v/>
      </c>
      <c r="H1983" s="52" t="str">
        <f t="array" ref="H1983">IF(B1983="","",IFERROR(XLOOKUP(B1983,DATA!$B$4:$B$2103,DATA!$E$4:$E$2103,0,0,1),0))</f>
        <v/>
      </c>
      <c r="I1983" s="53" t="str">
        <f t="array" ref="I1983">IF(B1983="","",IFERROR(XLOOKUP(B1983,DATA!$B$4:$B$2103,DATA!$F$4:$F$2103,0,0,1),0))</f>
        <v/>
      </c>
      <c r="J1983" s="53" t="str">
        <f t="shared" si="1"/>
        <v/>
      </c>
      <c r="K1983" s="52" t="str">
        <f t="array" ref="K1983">IF(B1983="","",IFERROR(XLOOKUP(B1983,DATA!$B$4:$B$2103,DATA!$N$4:$N$2103,0,0,1),0))</f>
        <v/>
      </c>
      <c r="L1983" s="86" t="str">
        <f t="shared" si="2"/>
        <v/>
      </c>
      <c r="M1983" s="52" t="str">
        <f t="array" ref="M1983">IF(B1983="","",IFERROR(XLOOKUP(B1983,DATA!$B$4:$B$2103,DATA!$P$4:$P$2103,0,0,1),0))</f>
        <v/>
      </c>
      <c r="N1983" s="52" t="str">
        <f t="shared" si="3"/>
        <v/>
      </c>
      <c r="O1983" s="52" t="str">
        <f t="shared" si="4"/>
        <v/>
      </c>
      <c r="P1983" s="52" t="str">
        <f t="shared" si="5"/>
        <v/>
      </c>
      <c r="Q1983" s="52" t="str">
        <f t="shared" si="6"/>
        <v/>
      </c>
      <c r="R1983" s="52" t="str">
        <f t="shared" si="7"/>
        <v/>
      </c>
      <c r="S1983" s="52" t="str">
        <f t="shared" si="8"/>
        <v/>
      </c>
      <c r="T1983" s="53" t="str">
        <f t="shared" si="9"/>
        <v/>
      </c>
      <c r="U1983" s="52" t="str">
        <f t="array" ref="U1983">IF(B1983="","",IFERROR(XLOOKUP(B1983,DATA!$B$4:$B$2103,DATA!$M$4:$M$2103,"",0,1),""))</f>
        <v/>
      </c>
      <c r="V1983" s="52" t="str">
        <f t="array" ref="V1983">IF(B1983="","",IFERROR(XLOOKUP(B1983,DATA!$B$4:$B$2103,DATA!$X$4:$X$2103,"",0,1),""))</f>
        <v/>
      </c>
      <c r="W1983" s="52" t="str">
        <f t="array" ref="W1983">IF(B1983="","",IFERROR(XLOOKUP(B1983,DATA!$B$4:$B$2103,DATA!$H$4:$H$2103,"",0,1),""))</f>
        <v/>
      </c>
      <c r="X1983" s="52" t="str">
        <f t="shared" si="10"/>
        <v/>
      </c>
      <c r="Y1983" s="87" t="str">
        <f t="shared" si="11"/>
        <v/>
      </c>
      <c r="Z1983" s="52" t="str">
        <f t="shared" si="12"/>
        <v/>
      </c>
    </row>
    <row r="1984" ht="15.75" customHeight="1">
      <c r="B1984" s="47" t="str">
        <f>IF(DATA!B1984="","",DATA!B1984)</f>
        <v/>
      </c>
      <c r="C1984" s="47" t="str">
        <f t="array" ref="C1984">IF(B1984="","",IFERROR(XLOOKUP(B1984,DATA!$B$4:$B$2103,DATA!$D$4:$D$2103,"",0,1),""))</f>
        <v/>
      </c>
      <c r="D1984" s="47" t="str">
        <f t="array" ref="D1984">IF(B1984="","",IFERROR(XLOOKUP(B1984,DATA!$B$4:$B$2103,DATA!$C$4:$C$2103,"",0,1),""))</f>
        <v/>
      </c>
      <c r="E1984" s="47" t="str">
        <f t="array" ref="E1984">IF(B1984="","",IFERROR(XLOOKUP(B1984,DATA!$B$4:$B$2103,DATA!$W$4:$W$2103,"",0,1),""))</f>
        <v/>
      </c>
      <c r="F1984" s="47" t="str">
        <f t="array" ref="F1984">IF(B1984="","",IFERROR(XLOOKUP(E1984,PROVEEDORES!$A$2:$A$200,PROVEEDORES!$B$2:$B$200,"NO ENCONTRADO",0,1),""))</f>
        <v/>
      </c>
      <c r="G1984" s="47" t="str">
        <f t="array" ref="G1984">IF(B1984="","",IFERROR(XLOOKUP(B1984,DATA!$B$4:$B$2103,DATA!$L$4:$L$2103,"",0,1),""))</f>
        <v/>
      </c>
      <c r="H1984" s="47" t="str">
        <f t="array" ref="H1984">IF(B1984="","",IFERROR(XLOOKUP(B1984,DATA!$B$4:$B$2103,DATA!$E$4:$E$2103,0,0,1),0))</f>
        <v/>
      </c>
      <c r="I1984" s="48" t="str">
        <f t="array" ref="I1984">IF(B1984="","",IFERROR(XLOOKUP(B1984,DATA!$B$4:$B$2103,DATA!$F$4:$F$2103,0,0,1),0))</f>
        <v/>
      </c>
      <c r="J1984" s="48" t="str">
        <f t="shared" si="1"/>
        <v/>
      </c>
      <c r="K1984" s="47" t="str">
        <f t="array" ref="K1984">IF(B1984="","",IFERROR(XLOOKUP(B1984,DATA!$B$4:$B$2103,DATA!$N$4:$N$2103,0,0,1),0))</f>
        <v/>
      </c>
      <c r="L1984" s="85" t="str">
        <f t="shared" si="2"/>
        <v/>
      </c>
      <c r="M1984" s="47" t="str">
        <f t="array" ref="M1984">IF(B1984="","",IFERROR(XLOOKUP(B1984,DATA!$B$4:$B$2103,DATA!$P$4:$P$2103,0,0,1),0))</f>
        <v/>
      </c>
      <c r="N1984" s="47" t="str">
        <f t="shared" si="3"/>
        <v/>
      </c>
      <c r="O1984" s="47" t="str">
        <f t="shared" si="4"/>
        <v/>
      </c>
      <c r="P1984" s="47" t="str">
        <f t="shared" si="5"/>
        <v/>
      </c>
      <c r="Q1984" s="47" t="str">
        <f t="shared" si="6"/>
        <v/>
      </c>
      <c r="R1984" s="47" t="str">
        <f t="shared" si="7"/>
        <v/>
      </c>
      <c r="S1984" s="47" t="str">
        <f t="shared" si="8"/>
        <v/>
      </c>
      <c r="T1984" s="48" t="str">
        <f t="shared" si="9"/>
        <v/>
      </c>
      <c r="U1984" s="47" t="str">
        <f t="array" ref="U1984">IF(B1984="","",IFERROR(XLOOKUP(B1984,DATA!$B$4:$B$2103,DATA!$M$4:$M$2103,"",0,1),""))</f>
        <v/>
      </c>
      <c r="V1984" s="47" t="str">
        <f t="array" ref="V1984">IF(B1984="","",IFERROR(XLOOKUP(B1984,DATA!$B$4:$B$2103,DATA!$X$4:$X$2103,"",0,1),""))</f>
        <v/>
      </c>
      <c r="W1984" s="47" t="str">
        <f t="array" ref="W1984">IF(B1984="","",IFERROR(XLOOKUP(B1984,DATA!$B$4:$B$2103,DATA!$H$4:$H$2103,"",0,1),""))</f>
        <v/>
      </c>
      <c r="X1984" s="47" t="str">
        <f t="shared" si="10"/>
        <v/>
      </c>
      <c r="Y1984" s="65" t="str">
        <f t="shared" si="11"/>
        <v/>
      </c>
      <c r="Z1984" s="47" t="str">
        <f t="shared" si="12"/>
        <v/>
      </c>
    </row>
    <row r="1985" ht="15.75" customHeight="1">
      <c r="B1985" s="52" t="str">
        <f>IF(DATA!B1985="","",DATA!B1985)</f>
        <v/>
      </c>
      <c r="C1985" s="52" t="str">
        <f t="array" ref="C1985">IF(B1985="","",IFERROR(XLOOKUP(B1985,DATA!$B$4:$B$2103,DATA!$D$4:$D$2103,"",0,1),""))</f>
        <v/>
      </c>
      <c r="D1985" s="52" t="str">
        <f t="array" ref="D1985">IF(B1985="","",IFERROR(XLOOKUP(B1985,DATA!$B$4:$B$2103,DATA!$C$4:$C$2103,"",0,1),""))</f>
        <v/>
      </c>
      <c r="E1985" s="52" t="str">
        <f t="array" ref="E1985">IF(B1985="","",IFERROR(XLOOKUP(B1985,DATA!$B$4:$B$2103,DATA!$W$4:$W$2103,"",0,1),""))</f>
        <v/>
      </c>
      <c r="F1985" s="52" t="str">
        <f t="array" ref="F1985">IF(B1985="","",IFERROR(XLOOKUP(E1985,PROVEEDORES!$A$2:$A$200,PROVEEDORES!$B$2:$B$200,"NO ENCONTRADO",0,1),""))</f>
        <v/>
      </c>
      <c r="G1985" s="52" t="str">
        <f t="array" ref="G1985">IF(B1985="","",IFERROR(XLOOKUP(B1985,DATA!$B$4:$B$2103,DATA!$L$4:$L$2103,"",0,1),""))</f>
        <v/>
      </c>
      <c r="H1985" s="52" t="str">
        <f t="array" ref="H1985">IF(B1985="","",IFERROR(XLOOKUP(B1985,DATA!$B$4:$B$2103,DATA!$E$4:$E$2103,0,0,1),0))</f>
        <v/>
      </c>
      <c r="I1985" s="53" t="str">
        <f t="array" ref="I1985">IF(B1985="","",IFERROR(XLOOKUP(B1985,DATA!$B$4:$B$2103,DATA!$F$4:$F$2103,0,0,1),0))</f>
        <v/>
      </c>
      <c r="J1985" s="53" t="str">
        <f t="shared" si="1"/>
        <v/>
      </c>
      <c r="K1985" s="52" t="str">
        <f t="array" ref="K1985">IF(B1985="","",IFERROR(XLOOKUP(B1985,DATA!$B$4:$B$2103,DATA!$N$4:$N$2103,0,0,1),0))</f>
        <v/>
      </c>
      <c r="L1985" s="86" t="str">
        <f t="shared" si="2"/>
        <v/>
      </c>
      <c r="M1985" s="52" t="str">
        <f t="array" ref="M1985">IF(B1985="","",IFERROR(XLOOKUP(B1985,DATA!$B$4:$B$2103,DATA!$P$4:$P$2103,0,0,1),0))</f>
        <v/>
      </c>
      <c r="N1985" s="52" t="str">
        <f t="shared" si="3"/>
        <v/>
      </c>
      <c r="O1985" s="52" t="str">
        <f t="shared" si="4"/>
        <v/>
      </c>
      <c r="P1985" s="52" t="str">
        <f t="shared" si="5"/>
        <v/>
      </c>
      <c r="Q1985" s="52" t="str">
        <f t="shared" si="6"/>
        <v/>
      </c>
      <c r="R1985" s="52" t="str">
        <f t="shared" si="7"/>
        <v/>
      </c>
      <c r="S1985" s="52" t="str">
        <f t="shared" si="8"/>
        <v/>
      </c>
      <c r="T1985" s="53" t="str">
        <f t="shared" si="9"/>
        <v/>
      </c>
      <c r="U1985" s="52" t="str">
        <f t="array" ref="U1985">IF(B1985="","",IFERROR(XLOOKUP(B1985,DATA!$B$4:$B$2103,DATA!$M$4:$M$2103,"",0,1),""))</f>
        <v/>
      </c>
      <c r="V1985" s="52" t="str">
        <f t="array" ref="V1985">IF(B1985="","",IFERROR(XLOOKUP(B1985,DATA!$B$4:$B$2103,DATA!$X$4:$X$2103,"",0,1),""))</f>
        <v/>
      </c>
      <c r="W1985" s="52" t="str">
        <f t="array" ref="W1985">IF(B1985="","",IFERROR(XLOOKUP(B1985,DATA!$B$4:$B$2103,DATA!$H$4:$H$2103,"",0,1),""))</f>
        <v/>
      </c>
      <c r="X1985" s="52" t="str">
        <f t="shared" si="10"/>
        <v/>
      </c>
      <c r="Y1985" s="87" t="str">
        <f t="shared" si="11"/>
        <v/>
      </c>
      <c r="Z1985" s="52" t="str">
        <f t="shared" si="12"/>
        <v/>
      </c>
    </row>
    <row r="1986" ht="15.75" customHeight="1">
      <c r="B1986" s="47" t="str">
        <f>IF(DATA!B1986="","",DATA!B1986)</f>
        <v/>
      </c>
      <c r="C1986" s="47" t="str">
        <f t="array" ref="C1986">IF(B1986="","",IFERROR(XLOOKUP(B1986,DATA!$B$4:$B$2103,DATA!$D$4:$D$2103,"",0,1),""))</f>
        <v/>
      </c>
      <c r="D1986" s="47" t="str">
        <f t="array" ref="D1986">IF(B1986="","",IFERROR(XLOOKUP(B1986,DATA!$B$4:$B$2103,DATA!$C$4:$C$2103,"",0,1),""))</f>
        <v/>
      </c>
      <c r="E1986" s="47" t="str">
        <f t="array" ref="E1986">IF(B1986="","",IFERROR(XLOOKUP(B1986,DATA!$B$4:$B$2103,DATA!$W$4:$W$2103,"",0,1),""))</f>
        <v/>
      </c>
      <c r="F1986" s="47" t="str">
        <f t="array" ref="F1986">IF(B1986="","",IFERROR(XLOOKUP(E1986,PROVEEDORES!$A$2:$A$200,PROVEEDORES!$B$2:$B$200,"NO ENCONTRADO",0,1),""))</f>
        <v/>
      </c>
      <c r="G1986" s="47" t="str">
        <f t="array" ref="G1986">IF(B1986="","",IFERROR(XLOOKUP(B1986,DATA!$B$4:$B$2103,DATA!$L$4:$L$2103,"",0,1),""))</f>
        <v/>
      </c>
      <c r="H1986" s="47" t="str">
        <f t="array" ref="H1986">IF(B1986="","",IFERROR(XLOOKUP(B1986,DATA!$B$4:$B$2103,DATA!$E$4:$E$2103,0,0,1),0))</f>
        <v/>
      </c>
      <c r="I1986" s="48" t="str">
        <f t="array" ref="I1986">IF(B1986="","",IFERROR(XLOOKUP(B1986,DATA!$B$4:$B$2103,DATA!$F$4:$F$2103,0,0,1),0))</f>
        <v/>
      </c>
      <c r="J1986" s="48" t="str">
        <f t="shared" si="1"/>
        <v/>
      </c>
      <c r="K1986" s="47" t="str">
        <f t="array" ref="K1986">IF(B1986="","",IFERROR(XLOOKUP(B1986,DATA!$B$4:$B$2103,DATA!$N$4:$N$2103,0,0,1),0))</f>
        <v/>
      </c>
      <c r="L1986" s="85" t="str">
        <f t="shared" si="2"/>
        <v/>
      </c>
      <c r="M1986" s="47" t="str">
        <f t="array" ref="M1986">IF(B1986="","",IFERROR(XLOOKUP(B1986,DATA!$B$4:$B$2103,DATA!$P$4:$P$2103,0,0,1),0))</f>
        <v/>
      </c>
      <c r="N1986" s="47" t="str">
        <f t="shared" si="3"/>
        <v/>
      </c>
      <c r="O1986" s="47" t="str">
        <f t="shared" si="4"/>
        <v/>
      </c>
      <c r="P1986" s="47" t="str">
        <f t="shared" si="5"/>
        <v/>
      </c>
      <c r="Q1986" s="47" t="str">
        <f t="shared" si="6"/>
        <v/>
      </c>
      <c r="R1986" s="47" t="str">
        <f t="shared" si="7"/>
        <v/>
      </c>
      <c r="S1986" s="47" t="str">
        <f t="shared" si="8"/>
        <v/>
      </c>
      <c r="T1986" s="48" t="str">
        <f t="shared" si="9"/>
        <v/>
      </c>
      <c r="U1986" s="47" t="str">
        <f t="array" ref="U1986">IF(B1986="","",IFERROR(XLOOKUP(B1986,DATA!$B$4:$B$2103,DATA!$M$4:$M$2103,"",0,1),""))</f>
        <v/>
      </c>
      <c r="V1986" s="47" t="str">
        <f t="array" ref="V1986">IF(B1986="","",IFERROR(XLOOKUP(B1986,DATA!$B$4:$B$2103,DATA!$X$4:$X$2103,"",0,1),""))</f>
        <v/>
      </c>
      <c r="W1986" s="47" t="str">
        <f t="array" ref="W1986">IF(B1986="","",IFERROR(XLOOKUP(B1986,DATA!$B$4:$B$2103,DATA!$H$4:$H$2103,"",0,1),""))</f>
        <v/>
      </c>
      <c r="X1986" s="47" t="str">
        <f t="shared" si="10"/>
        <v/>
      </c>
      <c r="Y1986" s="65" t="str">
        <f t="shared" si="11"/>
        <v/>
      </c>
      <c r="Z1986" s="47" t="str">
        <f t="shared" si="12"/>
        <v/>
      </c>
    </row>
    <row r="1987" ht="15.75" customHeight="1">
      <c r="B1987" s="52" t="str">
        <f>IF(DATA!B1987="","",DATA!B1987)</f>
        <v/>
      </c>
      <c r="C1987" s="52" t="str">
        <f t="array" ref="C1987">IF(B1987="","",IFERROR(XLOOKUP(B1987,DATA!$B$4:$B$2103,DATA!$D$4:$D$2103,"",0,1),""))</f>
        <v/>
      </c>
      <c r="D1987" s="52" t="str">
        <f t="array" ref="D1987">IF(B1987="","",IFERROR(XLOOKUP(B1987,DATA!$B$4:$B$2103,DATA!$C$4:$C$2103,"",0,1),""))</f>
        <v/>
      </c>
      <c r="E1987" s="52" t="str">
        <f t="array" ref="E1987">IF(B1987="","",IFERROR(XLOOKUP(B1987,DATA!$B$4:$B$2103,DATA!$W$4:$W$2103,"",0,1),""))</f>
        <v/>
      </c>
      <c r="F1987" s="52" t="str">
        <f t="array" ref="F1987">IF(B1987="","",IFERROR(XLOOKUP(E1987,PROVEEDORES!$A$2:$A$200,PROVEEDORES!$B$2:$B$200,"NO ENCONTRADO",0,1),""))</f>
        <v/>
      </c>
      <c r="G1987" s="52" t="str">
        <f t="array" ref="G1987">IF(B1987="","",IFERROR(XLOOKUP(B1987,DATA!$B$4:$B$2103,DATA!$L$4:$L$2103,"",0,1),""))</f>
        <v/>
      </c>
      <c r="H1987" s="52" t="str">
        <f t="array" ref="H1987">IF(B1987="","",IFERROR(XLOOKUP(B1987,DATA!$B$4:$B$2103,DATA!$E$4:$E$2103,0,0,1),0))</f>
        <v/>
      </c>
      <c r="I1987" s="53" t="str">
        <f t="array" ref="I1987">IF(B1987="","",IFERROR(XLOOKUP(B1987,DATA!$B$4:$B$2103,DATA!$F$4:$F$2103,0,0,1),0))</f>
        <v/>
      </c>
      <c r="J1987" s="53" t="str">
        <f t="shared" si="1"/>
        <v/>
      </c>
      <c r="K1987" s="52" t="str">
        <f t="array" ref="K1987">IF(B1987="","",IFERROR(XLOOKUP(B1987,DATA!$B$4:$B$2103,DATA!$N$4:$N$2103,0,0,1),0))</f>
        <v/>
      </c>
      <c r="L1987" s="86" t="str">
        <f t="shared" si="2"/>
        <v/>
      </c>
      <c r="M1987" s="52" t="str">
        <f t="array" ref="M1987">IF(B1987="","",IFERROR(XLOOKUP(B1987,DATA!$B$4:$B$2103,DATA!$P$4:$P$2103,0,0,1),0))</f>
        <v/>
      </c>
      <c r="N1987" s="52" t="str">
        <f t="shared" si="3"/>
        <v/>
      </c>
      <c r="O1987" s="52" t="str">
        <f t="shared" si="4"/>
        <v/>
      </c>
      <c r="P1987" s="52" t="str">
        <f t="shared" si="5"/>
        <v/>
      </c>
      <c r="Q1987" s="52" t="str">
        <f t="shared" si="6"/>
        <v/>
      </c>
      <c r="R1987" s="52" t="str">
        <f t="shared" si="7"/>
        <v/>
      </c>
      <c r="S1987" s="52" t="str">
        <f t="shared" si="8"/>
        <v/>
      </c>
      <c r="T1987" s="53" t="str">
        <f t="shared" si="9"/>
        <v/>
      </c>
      <c r="U1987" s="52" t="str">
        <f t="array" ref="U1987">IF(B1987="","",IFERROR(XLOOKUP(B1987,DATA!$B$4:$B$2103,DATA!$M$4:$M$2103,"",0,1),""))</f>
        <v/>
      </c>
      <c r="V1987" s="52" t="str">
        <f t="array" ref="V1987">IF(B1987="","",IFERROR(XLOOKUP(B1987,DATA!$B$4:$B$2103,DATA!$X$4:$X$2103,"",0,1),""))</f>
        <v/>
      </c>
      <c r="W1987" s="52" t="str">
        <f t="array" ref="W1987">IF(B1987="","",IFERROR(XLOOKUP(B1987,DATA!$B$4:$B$2103,DATA!$H$4:$H$2103,"",0,1),""))</f>
        <v/>
      </c>
      <c r="X1987" s="52" t="str">
        <f t="shared" si="10"/>
        <v/>
      </c>
      <c r="Y1987" s="87" t="str">
        <f t="shared" si="11"/>
        <v/>
      </c>
      <c r="Z1987" s="52" t="str">
        <f t="shared" si="12"/>
        <v/>
      </c>
    </row>
    <row r="1988" ht="15.75" customHeight="1">
      <c r="B1988" s="47" t="str">
        <f>IF(DATA!B1988="","",DATA!B1988)</f>
        <v/>
      </c>
      <c r="C1988" s="47" t="str">
        <f t="array" ref="C1988">IF(B1988="","",IFERROR(XLOOKUP(B1988,DATA!$B$4:$B$2103,DATA!$D$4:$D$2103,"",0,1),""))</f>
        <v/>
      </c>
      <c r="D1988" s="47" t="str">
        <f t="array" ref="D1988">IF(B1988="","",IFERROR(XLOOKUP(B1988,DATA!$B$4:$B$2103,DATA!$C$4:$C$2103,"",0,1),""))</f>
        <v/>
      </c>
      <c r="E1988" s="47" t="str">
        <f t="array" ref="E1988">IF(B1988="","",IFERROR(XLOOKUP(B1988,DATA!$B$4:$B$2103,DATA!$W$4:$W$2103,"",0,1),""))</f>
        <v/>
      </c>
      <c r="F1988" s="47" t="str">
        <f t="array" ref="F1988">IF(B1988="","",IFERROR(XLOOKUP(E1988,PROVEEDORES!$A$2:$A$200,PROVEEDORES!$B$2:$B$200,"NO ENCONTRADO",0,1),""))</f>
        <v/>
      </c>
      <c r="G1988" s="47" t="str">
        <f t="array" ref="G1988">IF(B1988="","",IFERROR(XLOOKUP(B1988,DATA!$B$4:$B$2103,DATA!$L$4:$L$2103,"",0,1),""))</f>
        <v/>
      </c>
      <c r="H1988" s="47" t="str">
        <f t="array" ref="H1988">IF(B1988="","",IFERROR(XLOOKUP(B1988,DATA!$B$4:$B$2103,DATA!$E$4:$E$2103,0,0,1),0))</f>
        <v/>
      </c>
      <c r="I1988" s="48" t="str">
        <f t="array" ref="I1988">IF(B1988="","",IFERROR(XLOOKUP(B1988,DATA!$B$4:$B$2103,DATA!$F$4:$F$2103,0,0,1),0))</f>
        <v/>
      </c>
      <c r="J1988" s="48" t="str">
        <f t="shared" si="1"/>
        <v/>
      </c>
      <c r="K1988" s="47" t="str">
        <f t="array" ref="K1988">IF(B1988="","",IFERROR(XLOOKUP(B1988,DATA!$B$4:$B$2103,DATA!$N$4:$N$2103,0,0,1),0))</f>
        <v/>
      </c>
      <c r="L1988" s="85" t="str">
        <f t="shared" si="2"/>
        <v/>
      </c>
      <c r="M1988" s="47" t="str">
        <f t="array" ref="M1988">IF(B1988="","",IFERROR(XLOOKUP(B1988,DATA!$B$4:$B$2103,DATA!$P$4:$P$2103,0,0,1),0))</f>
        <v/>
      </c>
      <c r="N1988" s="47" t="str">
        <f t="shared" si="3"/>
        <v/>
      </c>
      <c r="O1988" s="47" t="str">
        <f t="shared" si="4"/>
        <v/>
      </c>
      <c r="P1988" s="47" t="str">
        <f t="shared" si="5"/>
        <v/>
      </c>
      <c r="Q1988" s="47" t="str">
        <f t="shared" si="6"/>
        <v/>
      </c>
      <c r="R1988" s="47" t="str">
        <f t="shared" si="7"/>
        <v/>
      </c>
      <c r="S1988" s="47" t="str">
        <f t="shared" si="8"/>
        <v/>
      </c>
      <c r="T1988" s="48" t="str">
        <f t="shared" si="9"/>
        <v/>
      </c>
      <c r="U1988" s="47" t="str">
        <f t="array" ref="U1988">IF(B1988="","",IFERROR(XLOOKUP(B1988,DATA!$B$4:$B$2103,DATA!$M$4:$M$2103,"",0,1),""))</f>
        <v/>
      </c>
      <c r="V1988" s="47" t="str">
        <f t="array" ref="V1988">IF(B1988="","",IFERROR(XLOOKUP(B1988,DATA!$B$4:$B$2103,DATA!$X$4:$X$2103,"",0,1),""))</f>
        <v/>
      </c>
      <c r="W1988" s="47" t="str">
        <f t="array" ref="W1988">IF(B1988="","",IFERROR(XLOOKUP(B1988,DATA!$B$4:$B$2103,DATA!$H$4:$H$2103,"",0,1),""))</f>
        <v/>
      </c>
      <c r="X1988" s="47" t="str">
        <f t="shared" si="10"/>
        <v/>
      </c>
      <c r="Y1988" s="65" t="str">
        <f t="shared" si="11"/>
        <v/>
      </c>
      <c r="Z1988" s="47" t="str">
        <f t="shared" si="12"/>
        <v/>
      </c>
    </row>
    <row r="1989" ht="15.75" customHeight="1">
      <c r="B1989" s="52" t="str">
        <f>IF(DATA!B1989="","",DATA!B1989)</f>
        <v/>
      </c>
      <c r="C1989" s="52" t="str">
        <f t="array" ref="C1989">IF(B1989="","",IFERROR(XLOOKUP(B1989,DATA!$B$4:$B$2103,DATA!$D$4:$D$2103,"",0,1),""))</f>
        <v/>
      </c>
      <c r="D1989" s="52" t="str">
        <f t="array" ref="D1989">IF(B1989="","",IFERROR(XLOOKUP(B1989,DATA!$B$4:$B$2103,DATA!$C$4:$C$2103,"",0,1),""))</f>
        <v/>
      </c>
      <c r="E1989" s="52" t="str">
        <f t="array" ref="E1989">IF(B1989="","",IFERROR(XLOOKUP(B1989,DATA!$B$4:$B$2103,DATA!$W$4:$W$2103,"",0,1),""))</f>
        <v/>
      </c>
      <c r="F1989" s="52" t="str">
        <f t="array" ref="F1989">IF(B1989="","",IFERROR(XLOOKUP(E1989,PROVEEDORES!$A$2:$A$200,PROVEEDORES!$B$2:$B$200,"NO ENCONTRADO",0,1),""))</f>
        <v/>
      </c>
      <c r="G1989" s="52" t="str">
        <f t="array" ref="G1989">IF(B1989="","",IFERROR(XLOOKUP(B1989,DATA!$B$4:$B$2103,DATA!$L$4:$L$2103,"",0,1),""))</f>
        <v/>
      </c>
      <c r="H1989" s="52" t="str">
        <f t="array" ref="H1989">IF(B1989="","",IFERROR(XLOOKUP(B1989,DATA!$B$4:$B$2103,DATA!$E$4:$E$2103,0,0,1),0))</f>
        <v/>
      </c>
      <c r="I1989" s="53" t="str">
        <f t="array" ref="I1989">IF(B1989="","",IFERROR(XLOOKUP(B1989,DATA!$B$4:$B$2103,DATA!$F$4:$F$2103,0,0,1),0))</f>
        <v/>
      </c>
      <c r="J1989" s="53" t="str">
        <f t="shared" si="1"/>
        <v/>
      </c>
      <c r="K1989" s="52" t="str">
        <f t="array" ref="K1989">IF(B1989="","",IFERROR(XLOOKUP(B1989,DATA!$B$4:$B$2103,DATA!$N$4:$N$2103,0,0,1),0))</f>
        <v/>
      </c>
      <c r="L1989" s="86" t="str">
        <f t="shared" si="2"/>
        <v/>
      </c>
      <c r="M1989" s="52" t="str">
        <f t="array" ref="M1989">IF(B1989="","",IFERROR(XLOOKUP(B1989,DATA!$B$4:$B$2103,DATA!$P$4:$P$2103,0,0,1),0))</f>
        <v/>
      </c>
      <c r="N1989" s="52" t="str">
        <f t="shared" si="3"/>
        <v/>
      </c>
      <c r="O1989" s="52" t="str">
        <f t="shared" si="4"/>
        <v/>
      </c>
      <c r="P1989" s="52" t="str">
        <f t="shared" si="5"/>
        <v/>
      </c>
      <c r="Q1989" s="52" t="str">
        <f t="shared" si="6"/>
        <v/>
      </c>
      <c r="R1989" s="52" t="str">
        <f t="shared" si="7"/>
        <v/>
      </c>
      <c r="S1989" s="52" t="str">
        <f t="shared" si="8"/>
        <v/>
      </c>
      <c r="T1989" s="53" t="str">
        <f t="shared" si="9"/>
        <v/>
      </c>
      <c r="U1989" s="52" t="str">
        <f t="array" ref="U1989">IF(B1989="","",IFERROR(XLOOKUP(B1989,DATA!$B$4:$B$2103,DATA!$M$4:$M$2103,"",0,1),""))</f>
        <v/>
      </c>
      <c r="V1989" s="52" t="str">
        <f t="array" ref="V1989">IF(B1989="","",IFERROR(XLOOKUP(B1989,DATA!$B$4:$B$2103,DATA!$X$4:$X$2103,"",0,1),""))</f>
        <v/>
      </c>
      <c r="W1989" s="52" t="str">
        <f t="array" ref="W1989">IF(B1989="","",IFERROR(XLOOKUP(B1989,DATA!$B$4:$B$2103,DATA!$H$4:$H$2103,"",0,1),""))</f>
        <v/>
      </c>
      <c r="X1989" s="52" t="str">
        <f t="shared" si="10"/>
        <v/>
      </c>
      <c r="Y1989" s="87" t="str">
        <f t="shared" si="11"/>
        <v/>
      </c>
      <c r="Z1989" s="52" t="str">
        <f t="shared" si="12"/>
        <v/>
      </c>
    </row>
    <row r="1990" ht="15.75" customHeight="1">
      <c r="B1990" s="47" t="str">
        <f>IF(DATA!B1990="","",DATA!B1990)</f>
        <v/>
      </c>
      <c r="C1990" s="47" t="str">
        <f t="array" ref="C1990">IF(B1990="","",IFERROR(XLOOKUP(B1990,DATA!$B$4:$B$2103,DATA!$D$4:$D$2103,"",0,1),""))</f>
        <v/>
      </c>
      <c r="D1990" s="47" t="str">
        <f t="array" ref="D1990">IF(B1990="","",IFERROR(XLOOKUP(B1990,DATA!$B$4:$B$2103,DATA!$C$4:$C$2103,"",0,1),""))</f>
        <v/>
      </c>
      <c r="E1990" s="47" t="str">
        <f t="array" ref="E1990">IF(B1990="","",IFERROR(XLOOKUP(B1990,DATA!$B$4:$B$2103,DATA!$W$4:$W$2103,"",0,1),""))</f>
        <v/>
      </c>
      <c r="F1990" s="47" t="str">
        <f t="array" ref="F1990">IF(B1990="","",IFERROR(XLOOKUP(E1990,PROVEEDORES!$A$2:$A$200,PROVEEDORES!$B$2:$B$200,"NO ENCONTRADO",0,1),""))</f>
        <v/>
      </c>
      <c r="G1990" s="47" t="str">
        <f t="array" ref="G1990">IF(B1990="","",IFERROR(XLOOKUP(B1990,DATA!$B$4:$B$2103,DATA!$L$4:$L$2103,"",0,1),""))</f>
        <v/>
      </c>
      <c r="H1990" s="47" t="str">
        <f t="array" ref="H1990">IF(B1990="","",IFERROR(XLOOKUP(B1990,DATA!$B$4:$B$2103,DATA!$E$4:$E$2103,0,0,1),0))</f>
        <v/>
      </c>
      <c r="I1990" s="48" t="str">
        <f t="array" ref="I1990">IF(B1990="","",IFERROR(XLOOKUP(B1990,DATA!$B$4:$B$2103,DATA!$F$4:$F$2103,0,0,1),0))</f>
        <v/>
      </c>
      <c r="J1990" s="48" t="str">
        <f t="shared" si="1"/>
        <v/>
      </c>
      <c r="K1990" s="47" t="str">
        <f t="array" ref="K1990">IF(B1990="","",IFERROR(XLOOKUP(B1990,DATA!$B$4:$B$2103,DATA!$N$4:$N$2103,0,0,1),0))</f>
        <v/>
      </c>
      <c r="L1990" s="85" t="str">
        <f t="shared" si="2"/>
        <v/>
      </c>
      <c r="M1990" s="47" t="str">
        <f t="array" ref="M1990">IF(B1990="","",IFERROR(XLOOKUP(B1990,DATA!$B$4:$B$2103,DATA!$P$4:$P$2103,0,0,1),0))</f>
        <v/>
      </c>
      <c r="N1990" s="47" t="str">
        <f t="shared" si="3"/>
        <v/>
      </c>
      <c r="O1990" s="47" t="str">
        <f t="shared" si="4"/>
        <v/>
      </c>
      <c r="P1990" s="47" t="str">
        <f t="shared" si="5"/>
        <v/>
      </c>
      <c r="Q1990" s="47" t="str">
        <f t="shared" si="6"/>
        <v/>
      </c>
      <c r="R1990" s="47" t="str">
        <f t="shared" si="7"/>
        <v/>
      </c>
      <c r="S1990" s="47" t="str">
        <f t="shared" si="8"/>
        <v/>
      </c>
      <c r="T1990" s="48" t="str">
        <f t="shared" si="9"/>
        <v/>
      </c>
      <c r="U1990" s="47" t="str">
        <f t="array" ref="U1990">IF(B1990="","",IFERROR(XLOOKUP(B1990,DATA!$B$4:$B$2103,DATA!$M$4:$M$2103,"",0,1),""))</f>
        <v/>
      </c>
      <c r="V1990" s="47" t="str">
        <f t="array" ref="V1990">IF(B1990="","",IFERROR(XLOOKUP(B1990,DATA!$B$4:$B$2103,DATA!$X$4:$X$2103,"",0,1),""))</f>
        <v/>
      </c>
      <c r="W1990" s="47" t="str">
        <f t="array" ref="W1990">IF(B1990="","",IFERROR(XLOOKUP(B1990,DATA!$B$4:$B$2103,DATA!$H$4:$H$2103,"",0,1),""))</f>
        <v/>
      </c>
      <c r="X1990" s="47" t="str">
        <f t="shared" si="10"/>
        <v/>
      </c>
      <c r="Y1990" s="65" t="str">
        <f t="shared" si="11"/>
        <v/>
      </c>
      <c r="Z1990" s="47" t="str">
        <f t="shared" si="12"/>
        <v/>
      </c>
    </row>
    <row r="1991" ht="15.75" customHeight="1">
      <c r="B1991" s="52" t="str">
        <f>IF(DATA!B1991="","",DATA!B1991)</f>
        <v/>
      </c>
      <c r="C1991" s="52" t="str">
        <f t="array" ref="C1991">IF(B1991="","",IFERROR(XLOOKUP(B1991,DATA!$B$4:$B$2103,DATA!$D$4:$D$2103,"",0,1),""))</f>
        <v/>
      </c>
      <c r="D1991" s="52" t="str">
        <f t="array" ref="D1991">IF(B1991="","",IFERROR(XLOOKUP(B1991,DATA!$B$4:$B$2103,DATA!$C$4:$C$2103,"",0,1),""))</f>
        <v/>
      </c>
      <c r="E1991" s="52" t="str">
        <f t="array" ref="E1991">IF(B1991="","",IFERROR(XLOOKUP(B1991,DATA!$B$4:$B$2103,DATA!$W$4:$W$2103,"",0,1),""))</f>
        <v/>
      </c>
      <c r="F1991" s="52" t="str">
        <f t="array" ref="F1991">IF(B1991="","",IFERROR(XLOOKUP(E1991,PROVEEDORES!$A$2:$A$200,PROVEEDORES!$B$2:$B$200,"NO ENCONTRADO",0,1),""))</f>
        <v/>
      </c>
      <c r="G1991" s="52" t="str">
        <f t="array" ref="G1991">IF(B1991="","",IFERROR(XLOOKUP(B1991,DATA!$B$4:$B$2103,DATA!$L$4:$L$2103,"",0,1),""))</f>
        <v/>
      </c>
      <c r="H1991" s="52" t="str">
        <f t="array" ref="H1991">IF(B1991="","",IFERROR(XLOOKUP(B1991,DATA!$B$4:$B$2103,DATA!$E$4:$E$2103,0,0,1),0))</f>
        <v/>
      </c>
      <c r="I1991" s="53" t="str">
        <f t="array" ref="I1991">IF(B1991="","",IFERROR(XLOOKUP(B1991,DATA!$B$4:$B$2103,DATA!$F$4:$F$2103,0,0,1),0))</f>
        <v/>
      </c>
      <c r="J1991" s="53" t="str">
        <f t="shared" si="1"/>
        <v/>
      </c>
      <c r="K1991" s="52" t="str">
        <f t="array" ref="K1991">IF(B1991="","",IFERROR(XLOOKUP(B1991,DATA!$B$4:$B$2103,DATA!$N$4:$N$2103,0,0,1),0))</f>
        <v/>
      </c>
      <c r="L1991" s="86" t="str">
        <f t="shared" si="2"/>
        <v/>
      </c>
      <c r="M1991" s="52" t="str">
        <f t="array" ref="M1991">IF(B1991="","",IFERROR(XLOOKUP(B1991,DATA!$B$4:$B$2103,DATA!$P$4:$P$2103,0,0,1),0))</f>
        <v/>
      </c>
      <c r="N1991" s="52" t="str">
        <f t="shared" si="3"/>
        <v/>
      </c>
      <c r="O1991" s="52" t="str">
        <f t="shared" si="4"/>
        <v/>
      </c>
      <c r="P1991" s="52" t="str">
        <f t="shared" si="5"/>
        <v/>
      </c>
      <c r="Q1991" s="52" t="str">
        <f t="shared" si="6"/>
        <v/>
      </c>
      <c r="R1991" s="52" t="str">
        <f t="shared" si="7"/>
        <v/>
      </c>
      <c r="S1991" s="52" t="str">
        <f t="shared" si="8"/>
        <v/>
      </c>
      <c r="T1991" s="53" t="str">
        <f t="shared" si="9"/>
        <v/>
      </c>
      <c r="U1991" s="52" t="str">
        <f t="array" ref="U1991">IF(B1991="","",IFERROR(XLOOKUP(B1991,DATA!$B$4:$B$2103,DATA!$M$4:$M$2103,"",0,1),""))</f>
        <v/>
      </c>
      <c r="V1991" s="52" t="str">
        <f t="array" ref="V1991">IF(B1991="","",IFERROR(XLOOKUP(B1991,DATA!$B$4:$B$2103,DATA!$X$4:$X$2103,"",0,1),""))</f>
        <v/>
      </c>
      <c r="W1991" s="52" t="str">
        <f t="array" ref="W1991">IF(B1991="","",IFERROR(XLOOKUP(B1991,DATA!$B$4:$B$2103,DATA!$H$4:$H$2103,"",0,1),""))</f>
        <v/>
      </c>
      <c r="X1991" s="52" t="str">
        <f t="shared" si="10"/>
        <v/>
      </c>
      <c r="Y1991" s="87" t="str">
        <f t="shared" si="11"/>
        <v/>
      </c>
      <c r="Z1991" s="52" t="str">
        <f t="shared" si="12"/>
        <v/>
      </c>
    </row>
    <row r="1992" ht="15.75" customHeight="1">
      <c r="B1992" s="47" t="str">
        <f>IF(DATA!B1992="","",DATA!B1992)</f>
        <v/>
      </c>
      <c r="C1992" s="47" t="str">
        <f t="array" ref="C1992">IF(B1992="","",IFERROR(XLOOKUP(B1992,DATA!$B$4:$B$2103,DATA!$D$4:$D$2103,"",0,1),""))</f>
        <v/>
      </c>
      <c r="D1992" s="47" t="str">
        <f t="array" ref="D1992">IF(B1992="","",IFERROR(XLOOKUP(B1992,DATA!$B$4:$B$2103,DATA!$C$4:$C$2103,"",0,1),""))</f>
        <v/>
      </c>
      <c r="E1992" s="47" t="str">
        <f t="array" ref="E1992">IF(B1992="","",IFERROR(XLOOKUP(B1992,DATA!$B$4:$B$2103,DATA!$W$4:$W$2103,"",0,1),""))</f>
        <v/>
      </c>
      <c r="F1992" s="47" t="str">
        <f t="array" ref="F1992">IF(B1992="","",IFERROR(XLOOKUP(E1992,PROVEEDORES!$A$2:$A$200,PROVEEDORES!$B$2:$B$200,"NO ENCONTRADO",0,1),""))</f>
        <v/>
      </c>
      <c r="G1992" s="47" t="str">
        <f t="array" ref="G1992">IF(B1992="","",IFERROR(XLOOKUP(B1992,DATA!$B$4:$B$2103,DATA!$L$4:$L$2103,"",0,1),""))</f>
        <v/>
      </c>
      <c r="H1992" s="47" t="str">
        <f t="array" ref="H1992">IF(B1992="","",IFERROR(XLOOKUP(B1992,DATA!$B$4:$B$2103,DATA!$E$4:$E$2103,0,0,1),0))</f>
        <v/>
      </c>
      <c r="I1992" s="48" t="str">
        <f t="array" ref="I1992">IF(B1992="","",IFERROR(XLOOKUP(B1992,DATA!$B$4:$B$2103,DATA!$F$4:$F$2103,0,0,1),0))</f>
        <v/>
      </c>
      <c r="J1992" s="48" t="str">
        <f t="shared" si="1"/>
        <v/>
      </c>
      <c r="K1992" s="47" t="str">
        <f t="array" ref="K1992">IF(B1992="","",IFERROR(XLOOKUP(B1992,DATA!$B$4:$B$2103,DATA!$N$4:$N$2103,0,0,1),0))</f>
        <v/>
      </c>
      <c r="L1992" s="85" t="str">
        <f t="shared" si="2"/>
        <v/>
      </c>
      <c r="M1992" s="47" t="str">
        <f t="array" ref="M1992">IF(B1992="","",IFERROR(XLOOKUP(B1992,DATA!$B$4:$B$2103,DATA!$P$4:$P$2103,0,0,1),0))</f>
        <v/>
      </c>
      <c r="N1992" s="47" t="str">
        <f t="shared" si="3"/>
        <v/>
      </c>
      <c r="O1992" s="47" t="str">
        <f t="shared" si="4"/>
        <v/>
      </c>
      <c r="P1992" s="47" t="str">
        <f t="shared" si="5"/>
        <v/>
      </c>
      <c r="Q1992" s="47" t="str">
        <f t="shared" si="6"/>
        <v/>
      </c>
      <c r="R1992" s="47" t="str">
        <f t="shared" si="7"/>
        <v/>
      </c>
      <c r="S1992" s="47" t="str">
        <f t="shared" si="8"/>
        <v/>
      </c>
      <c r="T1992" s="48" t="str">
        <f t="shared" si="9"/>
        <v/>
      </c>
      <c r="U1992" s="47" t="str">
        <f t="array" ref="U1992">IF(B1992="","",IFERROR(XLOOKUP(B1992,DATA!$B$4:$B$2103,DATA!$M$4:$M$2103,"",0,1),""))</f>
        <v/>
      </c>
      <c r="V1992" s="47" t="str">
        <f t="array" ref="V1992">IF(B1992="","",IFERROR(XLOOKUP(B1992,DATA!$B$4:$B$2103,DATA!$X$4:$X$2103,"",0,1),""))</f>
        <v/>
      </c>
      <c r="W1992" s="47" t="str">
        <f t="array" ref="W1992">IF(B1992="","",IFERROR(XLOOKUP(B1992,DATA!$B$4:$B$2103,DATA!$H$4:$H$2103,"",0,1),""))</f>
        <v/>
      </c>
      <c r="X1992" s="47" t="str">
        <f t="shared" si="10"/>
        <v/>
      </c>
      <c r="Y1992" s="65" t="str">
        <f t="shared" si="11"/>
        <v/>
      </c>
      <c r="Z1992" s="47" t="str">
        <f t="shared" si="12"/>
        <v/>
      </c>
    </row>
    <row r="1993" ht="15.75" customHeight="1">
      <c r="B1993" s="52" t="str">
        <f>IF(DATA!B1993="","",DATA!B1993)</f>
        <v/>
      </c>
      <c r="C1993" s="52" t="str">
        <f t="array" ref="C1993">IF(B1993="","",IFERROR(XLOOKUP(B1993,DATA!$B$4:$B$2103,DATA!$D$4:$D$2103,"",0,1),""))</f>
        <v/>
      </c>
      <c r="D1993" s="52" t="str">
        <f t="array" ref="D1993">IF(B1993="","",IFERROR(XLOOKUP(B1993,DATA!$B$4:$B$2103,DATA!$C$4:$C$2103,"",0,1),""))</f>
        <v/>
      </c>
      <c r="E1993" s="52" t="str">
        <f t="array" ref="E1993">IF(B1993="","",IFERROR(XLOOKUP(B1993,DATA!$B$4:$B$2103,DATA!$W$4:$W$2103,"",0,1),""))</f>
        <v/>
      </c>
      <c r="F1993" s="52" t="str">
        <f t="array" ref="F1993">IF(B1993="","",IFERROR(XLOOKUP(E1993,PROVEEDORES!$A$2:$A$200,PROVEEDORES!$B$2:$B$200,"NO ENCONTRADO",0,1),""))</f>
        <v/>
      </c>
      <c r="G1993" s="52" t="str">
        <f t="array" ref="G1993">IF(B1993="","",IFERROR(XLOOKUP(B1993,DATA!$B$4:$B$2103,DATA!$L$4:$L$2103,"",0,1),""))</f>
        <v/>
      </c>
      <c r="H1993" s="52" t="str">
        <f t="array" ref="H1993">IF(B1993="","",IFERROR(XLOOKUP(B1993,DATA!$B$4:$B$2103,DATA!$E$4:$E$2103,0,0,1),0))</f>
        <v/>
      </c>
      <c r="I1993" s="53" t="str">
        <f t="array" ref="I1993">IF(B1993="","",IFERROR(XLOOKUP(B1993,DATA!$B$4:$B$2103,DATA!$F$4:$F$2103,0,0,1),0))</f>
        <v/>
      </c>
      <c r="J1993" s="53" t="str">
        <f t="shared" si="1"/>
        <v/>
      </c>
      <c r="K1993" s="52" t="str">
        <f t="array" ref="K1993">IF(B1993="","",IFERROR(XLOOKUP(B1993,DATA!$B$4:$B$2103,DATA!$N$4:$N$2103,0,0,1),0))</f>
        <v/>
      </c>
      <c r="L1993" s="86" t="str">
        <f t="shared" si="2"/>
        <v/>
      </c>
      <c r="M1993" s="52" t="str">
        <f t="array" ref="M1993">IF(B1993="","",IFERROR(XLOOKUP(B1993,DATA!$B$4:$B$2103,DATA!$P$4:$P$2103,0,0,1),0))</f>
        <v/>
      </c>
      <c r="N1993" s="52" t="str">
        <f t="shared" si="3"/>
        <v/>
      </c>
      <c r="O1993" s="52" t="str">
        <f t="shared" si="4"/>
        <v/>
      </c>
      <c r="P1993" s="52" t="str">
        <f t="shared" si="5"/>
        <v/>
      </c>
      <c r="Q1993" s="52" t="str">
        <f t="shared" si="6"/>
        <v/>
      </c>
      <c r="R1993" s="52" t="str">
        <f t="shared" si="7"/>
        <v/>
      </c>
      <c r="S1993" s="52" t="str">
        <f t="shared" si="8"/>
        <v/>
      </c>
      <c r="T1993" s="53" t="str">
        <f t="shared" si="9"/>
        <v/>
      </c>
      <c r="U1993" s="52" t="str">
        <f t="array" ref="U1993">IF(B1993="","",IFERROR(XLOOKUP(B1993,DATA!$B$4:$B$2103,DATA!$M$4:$M$2103,"",0,1),""))</f>
        <v/>
      </c>
      <c r="V1993" s="52" t="str">
        <f t="array" ref="V1993">IF(B1993="","",IFERROR(XLOOKUP(B1993,DATA!$B$4:$B$2103,DATA!$X$4:$X$2103,"",0,1),""))</f>
        <v/>
      </c>
      <c r="W1993" s="52" t="str">
        <f t="array" ref="W1993">IF(B1993="","",IFERROR(XLOOKUP(B1993,DATA!$B$4:$B$2103,DATA!$H$4:$H$2103,"",0,1),""))</f>
        <v/>
      </c>
      <c r="X1993" s="52" t="str">
        <f t="shared" si="10"/>
        <v/>
      </c>
      <c r="Y1993" s="87" t="str">
        <f t="shared" si="11"/>
        <v/>
      </c>
      <c r="Z1993" s="52" t="str">
        <f t="shared" si="12"/>
        <v/>
      </c>
    </row>
    <row r="1994" ht="15.75" customHeight="1">
      <c r="B1994" s="47" t="str">
        <f>IF(DATA!B1994="","",DATA!B1994)</f>
        <v/>
      </c>
      <c r="C1994" s="47" t="str">
        <f t="array" ref="C1994">IF(B1994="","",IFERROR(XLOOKUP(B1994,DATA!$B$4:$B$2103,DATA!$D$4:$D$2103,"",0,1),""))</f>
        <v/>
      </c>
      <c r="D1994" s="47" t="str">
        <f t="array" ref="D1994">IF(B1994="","",IFERROR(XLOOKUP(B1994,DATA!$B$4:$B$2103,DATA!$C$4:$C$2103,"",0,1),""))</f>
        <v/>
      </c>
      <c r="E1994" s="47" t="str">
        <f t="array" ref="E1994">IF(B1994="","",IFERROR(XLOOKUP(B1994,DATA!$B$4:$B$2103,DATA!$W$4:$W$2103,"",0,1),""))</f>
        <v/>
      </c>
      <c r="F1994" s="47" t="str">
        <f t="array" ref="F1994">IF(B1994="","",IFERROR(XLOOKUP(E1994,PROVEEDORES!$A$2:$A$200,PROVEEDORES!$B$2:$B$200,"NO ENCONTRADO",0,1),""))</f>
        <v/>
      </c>
      <c r="G1994" s="47" t="str">
        <f t="array" ref="G1994">IF(B1994="","",IFERROR(XLOOKUP(B1994,DATA!$B$4:$B$2103,DATA!$L$4:$L$2103,"",0,1),""))</f>
        <v/>
      </c>
      <c r="H1994" s="47" t="str">
        <f t="array" ref="H1994">IF(B1994="","",IFERROR(XLOOKUP(B1994,DATA!$B$4:$B$2103,DATA!$E$4:$E$2103,0,0,1),0))</f>
        <v/>
      </c>
      <c r="I1994" s="48" t="str">
        <f t="array" ref="I1994">IF(B1994="","",IFERROR(XLOOKUP(B1994,DATA!$B$4:$B$2103,DATA!$F$4:$F$2103,0,0,1),0))</f>
        <v/>
      </c>
      <c r="J1994" s="48" t="str">
        <f t="shared" si="1"/>
        <v/>
      </c>
      <c r="K1994" s="47" t="str">
        <f t="array" ref="K1994">IF(B1994="","",IFERROR(XLOOKUP(B1994,DATA!$B$4:$B$2103,DATA!$N$4:$N$2103,0,0,1),0))</f>
        <v/>
      </c>
      <c r="L1994" s="85" t="str">
        <f t="shared" si="2"/>
        <v/>
      </c>
      <c r="M1994" s="47" t="str">
        <f t="array" ref="M1994">IF(B1994="","",IFERROR(XLOOKUP(B1994,DATA!$B$4:$B$2103,DATA!$P$4:$P$2103,0,0,1),0))</f>
        <v/>
      </c>
      <c r="N1994" s="47" t="str">
        <f t="shared" si="3"/>
        <v/>
      </c>
      <c r="O1994" s="47" t="str">
        <f t="shared" si="4"/>
        <v/>
      </c>
      <c r="P1994" s="47" t="str">
        <f t="shared" si="5"/>
        <v/>
      </c>
      <c r="Q1994" s="47" t="str">
        <f t="shared" si="6"/>
        <v/>
      </c>
      <c r="R1994" s="47" t="str">
        <f t="shared" si="7"/>
        <v/>
      </c>
      <c r="S1994" s="47" t="str">
        <f t="shared" si="8"/>
        <v/>
      </c>
      <c r="T1994" s="48" t="str">
        <f t="shared" si="9"/>
        <v/>
      </c>
      <c r="U1994" s="47" t="str">
        <f t="array" ref="U1994">IF(B1994="","",IFERROR(XLOOKUP(B1994,DATA!$B$4:$B$2103,DATA!$M$4:$M$2103,"",0,1),""))</f>
        <v/>
      </c>
      <c r="V1994" s="47" t="str">
        <f t="array" ref="V1994">IF(B1994="","",IFERROR(XLOOKUP(B1994,DATA!$B$4:$B$2103,DATA!$X$4:$X$2103,"",0,1),""))</f>
        <v/>
      </c>
      <c r="W1994" s="47" t="str">
        <f t="array" ref="W1994">IF(B1994="","",IFERROR(XLOOKUP(B1994,DATA!$B$4:$B$2103,DATA!$H$4:$H$2103,"",0,1),""))</f>
        <v/>
      </c>
      <c r="X1994" s="47" t="str">
        <f t="shared" si="10"/>
        <v/>
      </c>
      <c r="Y1994" s="65" t="str">
        <f t="shared" si="11"/>
        <v/>
      </c>
      <c r="Z1994" s="47" t="str">
        <f t="shared" si="12"/>
        <v/>
      </c>
    </row>
    <row r="1995" ht="15.75" customHeight="1">
      <c r="B1995" s="52" t="str">
        <f>IF(DATA!B1995="","",DATA!B1995)</f>
        <v/>
      </c>
      <c r="C1995" s="52" t="str">
        <f t="array" ref="C1995">IF(B1995="","",IFERROR(XLOOKUP(B1995,DATA!$B$4:$B$2103,DATA!$D$4:$D$2103,"",0,1),""))</f>
        <v/>
      </c>
      <c r="D1995" s="52" t="str">
        <f t="array" ref="D1995">IF(B1995="","",IFERROR(XLOOKUP(B1995,DATA!$B$4:$B$2103,DATA!$C$4:$C$2103,"",0,1),""))</f>
        <v/>
      </c>
      <c r="E1995" s="52" t="str">
        <f t="array" ref="E1995">IF(B1995="","",IFERROR(XLOOKUP(B1995,DATA!$B$4:$B$2103,DATA!$W$4:$W$2103,"",0,1),""))</f>
        <v/>
      </c>
      <c r="F1995" s="52" t="str">
        <f t="array" ref="F1995">IF(B1995="","",IFERROR(XLOOKUP(E1995,PROVEEDORES!$A$2:$A$200,PROVEEDORES!$B$2:$B$200,"NO ENCONTRADO",0,1),""))</f>
        <v/>
      </c>
      <c r="G1995" s="52" t="str">
        <f t="array" ref="G1995">IF(B1995="","",IFERROR(XLOOKUP(B1995,DATA!$B$4:$B$2103,DATA!$L$4:$L$2103,"",0,1),""))</f>
        <v/>
      </c>
      <c r="H1995" s="52" t="str">
        <f t="array" ref="H1995">IF(B1995="","",IFERROR(XLOOKUP(B1995,DATA!$B$4:$B$2103,DATA!$E$4:$E$2103,0,0,1),0))</f>
        <v/>
      </c>
      <c r="I1995" s="53" t="str">
        <f t="array" ref="I1995">IF(B1995="","",IFERROR(XLOOKUP(B1995,DATA!$B$4:$B$2103,DATA!$F$4:$F$2103,0,0,1),0))</f>
        <v/>
      </c>
      <c r="J1995" s="53" t="str">
        <f t="shared" si="1"/>
        <v/>
      </c>
      <c r="K1995" s="52" t="str">
        <f t="array" ref="K1995">IF(B1995="","",IFERROR(XLOOKUP(B1995,DATA!$B$4:$B$2103,DATA!$N$4:$N$2103,0,0,1),0))</f>
        <v/>
      </c>
      <c r="L1995" s="86" t="str">
        <f t="shared" si="2"/>
        <v/>
      </c>
      <c r="M1995" s="52" t="str">
        <f t="array" ref="M1995">IF(B1995="","",IFERROR(XLOOKUP(B1995,DATA!$B$4:$B$2103,DATA!$P$4:$P$2103,0,0,1),0))</f>
        <v/>
      </c>
      <c r="N1995" s="52" t="str">
        <f t="shared" si="3"/>
        <v/>
      </c>
      <c r="O1995" s="52" t="str">
        <f t="shared" si="4"/>
        <v/>
      </c>
      <c r="P1995" s="52" t="str">
        <f t="shared" si="5"/>
        <v/>
      </c>
      <c r="Q1995" s="52" t="str">
        <f t="shared" si="6"/>
        <v/>
      </c>
      <c r="R1995" s="52" t="str">
        <f t="shared" si="7"/>
        <v/>
      </c>
      <c r="S1995" s="52" t="str">
        <f t="shared" si="8"/>
        <v/>
      </c>
      <c r="T1995" s="53" t="str">
        <f t="shared" si="9"/>
        <v/>
      </c>
      <c r="U1995" s="52" t="str">
        <f t="array" ref="U1995">IF(B1995="","",IFERROR(XLOOKUP(B1995,DATA!$B$4:$B$2103,DATA!$M$4:$M$2103,"",0,1),""))</f>
        <v/>
      </c>
      <c r="V1995" s="52" t="str">
        <f t="array" ref="V1995">IF(B1995="","",IFERROR(XLOOKUP(B1995,DATA!$B$4:$B$2103,DATA!$X$4:$X$2103,"",0,1),""))</f>
        <v/>
      </c>
      <c r="W1995" s="52" t="str">
        <f t="array" ref="W1995">IF(B1995="","",IFERROR(XLOOKUP(B1995,DATA!$B$4:$B$2103,DATA!$H$4:$H$2103,"",0,1),""))</f>
        <v/>
      </c>
      <c r="X1995" s="52" t="str">
        <f t="shared" si="10"/>
        <v/>
      </c>
      <c r="Y1995" s="87" t="str">
        <f t="shared" si="11"/>
        <v/>
      </c>
      <c r="Z1995" s="52" t="str">
        <f t="shared" si="12"/>
        <v/>
      </c>
    </row>
    <row r="1996" ht="15.75" customHeight="1">
      <c r="B1996" s="47" t="str">
        <f>IF(DATA!B1996="","",DATA!B1996)</f>
        <v/>
      </c>
      <c r="C1996" s="47" t="str">
        <f t="array" ref="C1996">IF(B1996="","",IFERROR(XLOOKUP(B1996,DATA!$B$4:$B$2103,DATA!$D$4:$D$2103,"",0,1),""))</f>
        <v/>
      </c>
      <c r="D1996" s="47" t="str">
        <f t="array" ref="D1996">IF(B1996="","",IFERROR(XLOOKUP(B1996,DATA!$B$4:$B$2103,DATA!$C$4:$C$2103,"",0,1),""))</f>
        <v/>
      </c>
      <c r="E1996" s="47" t="str">
        <f t="array" ref="E1996">IF(B1996="","",IFERROR(XLOOKUP(B1996,DATA!$B$4:$B$2103,DATA!$W$4:$W$2103,"",0,1),""))</f>
        <v/>
      </c>
      <c r="F1996" s="47" t="str">
        <f t="array" ref="F1996">IF(B1996="","",IFERROR(XLOOKUP(E1996,PROVEEDORES!$A$2:$A$200,PROVEEDORES!$B$2:$B$200,"NO ENCONTRADO",0,1),""))</f>
        <v/>
      </c>
      <c r="G1996" s="47" t="str">
        <f t="array" ref="G1996">IF(B1996="","",IFERROR(XLOOKUP(B1996,DATA!$B$4:$B$2103,DATA!$L$4:$L$2103,"",0,1),""))</f>
        <v/>
      </c>
      <c r="H1996" s="47" t="str">
        <f t="array" ref="H1996">IF(B1996="","",IFERROR(XLOOKUP(B1996,DATA!$B$4:$B$2103,DATA!$E$4:$E$2103,0,0,1),0))</f>
        <v/>
      </c>
      <c r="I1996" s="48" t="str">
        <f t="array" ref="I1996">IF(B1996="","",IFERROR(XLOOKUP(B1996,DATA!$B$4:$B$2103,DATA!$F$4:$F$2103,0,0,1),0))</f>
        <v/>
      </c>
      <c r="J1996" s="48" t="str">
        <f t="shared" si="1"/>
        <v/>
      </c>
      <c r="K1996" s="47" t="str">
        <f t="array" ref="K1996">IF(B1996="","",IFERROR(XLOOKUP(B1996,DATA!$B$4:$B$2103,DATA!$N$4:$N$2103,0,0,1),0))</f>
        <v/>
      </c>
      <c r="L1996" s="85" t="str">
        <f t="shared" si="2"/>
        <v/>
      </c>
      <c r="M1996" s="47" t="str">
        <f t="array" ref="M1996">IF(B1996="","",IFERROR(XLOOKUP(B1996,DATA!$B$4:$B$2103,DATA!$P$4:$P$2103,0,0,1),0))</f>
        <v/>
      </c>
      <c r="N1996" s="47" t="str">
        <f t="shared" si="3"/>
        <v/>
      </c>
      <c r="O1996" s="47" t="str">
        <f t="shared" si="4"/>
        <v/>
      </c>
      <c r="P1996" s="47" t="str">
        <f t="shared" si="5"/>
        <v/>
      </c>
      <c r="Q1996" s="47" t="str">
        <f t="shared" si="6"/>
        <v/>
      </c>
      <c r="R1996" s="47" t="str">
        <f t="shared" si="7"/>
        <v/>
      </c>
      <c r="S1996" s="47" t="str">
        <f t="shared" si="8"/>
        <v/>
      </c>
      <c r="T1996" s="48" t="str">
        <f t="shared" si="9"/>
        <v/>
      </c>
      <c r="U1996" s="47" t="str">
        <f t="array" ref="U1996">IF(B1996="","",IFERROR(XLOOKUP(B1996,DATA!$B$4:$B$2103,DATA!$M$4:$M$2103,"",0,1),""))</f>
        <v/>
      </c>
      <c r="V1996" s="47" t="str">
        <f t="array" ref="V1996">IF(B1996="","",IFERROR(XLOOKUP(B1996,DATA!$B$4:$B$2103,DATA!$X$4:$X$2103,"",0,1),""))</f>
        <v/>
      </c>
      <c r="W1996" s="47" t="str">
        <f t="array" ref="W1996">IF(B1996="","",IFERROR(XLOOKUP(B1996,DATA!$B$4:$B$2103,DATA!$H$4:$H$2103,"",0,1),""))</f>
        <v/>
      </c>
      <c r="X1996" s="47" t="str">
        <f t="shared" si="10"/>
        <v/>
      </c>
      <c r="Y1996" s="65" t="str">
        <f t="shared" si="11"/>
        <v/>
      </c>
      <c r="Z1996" s="47" t="str">
        <f t="shared" si="12"/>
        <v/>
      </c>
    </row>
    <row r="1997" ht="15.75" customHeight="1">
      <c r="B1997" s="52" t="str">
        <f>IF(DATA!B1997="","",DATA!B1997)</f>
        <v/>
      </c>
      <c r="C1997" s="52" t="str">
        <f t="array" ref="C1997">IF(B1997="","",IFERROR(XLOOKUP(B1997,DATA!$B$4:$B$2103,DATA!$D$4:$D$2103,"",0,1),""))</f>
        <v/>
      </c>
      <c r="D1997" s="52" t="str">
        <f t="array" ref="D1997">IF(B1997="","",IFERROR(XLOOKUP(B1997,DATA!$B$4:$B$2103,DATA!$C$4:$C$2103,"",0,1),""))</f>
        <v/>
      </c>
      <c r="E1997" s="52" t="str">
        <f t="array" ref="E1997">IF(B1997="","",IFERROR(XLOOKUP(B1997,DATA!$B$4:$B$2103,DATA!$W$4:$W$2103,"",0,1),""))</f>
        <v/>
      </c>
      <c r="F1997" s="52" t="str">
        <f t="array" ref="F1997">IF(B1997="","",IFERROR(XLOOKUP(E1997,PROVEEDORES!$A$2:$A$200,PROVEEDORES!$B$2:$B$200,"NO ENCONTRADO",0,1),""))</f>
        <v/>
      </c>
      <c r="G1997" s="52" t="str">
        <f t="array" ref="G1997">IF(B1997="","",IFERROR(XLOOKUP(B1997,DATA!$B$4:$B$2103,DATA!$L$4:$L$2103,"",0,1),""))</f>
        <v/>
      </c>
      <c r="H1997" s="52" t="str">
        <f t="array" ref="H1997">IF(B1997="","",IFERROR(XLOOKUP(B1997,DATA!$B$4:$B$2103,DATA!$E$4:$E$2103,0,0,1),0))</f>
        <v/>
      </c>
      <c r="I1997" s="53" t="str">
        <f t="array" ref="I1997">IF(B1997="","",IFERROR(XLOOKUP(B1997,DATA!$B$4:$B$2103,DATA!$F$4:$F$2103,0,0,1),0))</f>
        <v/>
      </c>
      <c r="J1997" s="53" t="str">
        <f t="shared" si="1"/>
        <v/>
      </c>
      <c r="K1997" s="52" t="str">
        <f t="array" ref="K1997">IF(B1997="","",IFERROR(XLOOKUP(B1997,DATA!$B$4:$B$2103,DATA!$N$4:$N$2103,0,0,1),0))</f>
        <v/>
      </c>
      <c r="L1997" s="86" t="str">
        <f t="shared" si="2"/>
        <v/>
      </c>
      <c r="M1997" s="52" t="str">
        <f t="array" ref="M1997">IF(B1997="","",IFERROR(XLOOKUP(B1997,DATA!$B$4:$B$2103,DATA!$P$4:$P$2103,0,0,1),0))</f>
        <v/>
      </c>
      <c r="N1997" s="52" t="str">
        <f t="shared" si="3"/>
        <v/>
      </c>
      <c r="O1997" s="52" t="str">
        <f t="shared" si="4"/>
        <v/>
      </c>
      <c r="P1997" s="52" t="str">
        <f t="shared" si="5"/>
        <v/>
      </c>
      <c r="Q1997" s="52" t="str">
        <f t="shared" si="6"/>
        <v/>
      </c>
      <c r="R1997" s="52" t="str">
        <f t="shared" si="7"/>
        <v/>
      </c>
      <c r="S1997" s="52" t="str">
        <f t="shared" si="8"/>
        <v/>
      </c>
      <c r="T1997" s="53" t="str">
        <f t="shared" si="9"/>
        <v/>
      </c>
      <c r="U1997" s="52" t="str">
        <f t="array" ref="U1997">IF(B1997="","",IFERROR(XLOOKUP(B1997,DATA!$B$4:$B$2103,DATA!$M$4:$M$2103,"",0,1),""))</f>
        <v/>
      </c>
      <c r="V1997" s="52" t="str">
        <f t="array" ref="V1997">IF(B1997="","",IFERROR(XLOOKUP(B1997,DATA!$B$4:$B$2103,DATA!$X$4:$X$2103,"",0,1),""))</f>
        <v/>
      </c>
      <c r="W1997" s="52" t="str">
        <f t="array" ref="W1997">IF(B1997="","",IFERROR(XLOOKUP(B1997,DATA!$B$4:$B$2103,DATA!$H$4:$H$2103,"",0,1),""))</f>
        <v/>
      </c>
      <c r="X1997" s="52" t="str">
        <f t="shared" si="10"/>
        <v/>
      </c>
      <c r="Y1997" s="87" t="str">
        <f t="shared" si="11"/>
        <v/>
      </c>
      <c r="Z1997" s="52" t="str">
        <f t="shared" si="12"/>
        <v/>
      </c>
    </row>
    <row r="1998" ht="15.75" customHeight="1">
      <c r="B1998" s="47" t="str">
        <f>IF(DATA!B1998="","",DATA!B1998)</f>
        <v/>
      </c>
      <c r="C1998" s="47" t="str">
        <f t="array" ref="C1998">IF(B1998="","",IFERROR(XLOOKUP(B1998,DATA!$B$4:$B$2103,DATA!$D$4:$D$2103,"",0,1),""))</f>
        <v/>
      </c>
      <c r="D1998" s="47" t="str">
        <f t="array" ref="D1998">IF(B1998="","",IFERROR(XLOOKUP(B1998,DATA!$B$4:$B$2103,DATA!$C$4:$C$2103,"",0,1),""))</f>
        <v/>
      </c>
      <c r="E1998" s="47" t="str">
        <f t="array" ref="E1998">IF(B1998="","",IFERROR(XLOOKUP(B1998,DATA!$B$4:$B$2103,DATA!$W$4:$W$2103,"",0,1),""))</f>
        <v/>
      </c>
      <c r="F1998" s="47" t="str">
        <f t="array" ref="F1998">IF(B1998="","",IFERROR(XLOOKUP(E1998,PROVEEDORES!$A$2:$A$200,PROVEEDORES!$B$2:$B$200,"NO ENCONTRADO",0,1),""))</f>
        <v/>
      </c>
      <c r="G1998" s="47" t="str">
        <f t="array" ref="G1998">IF(B1998="","",IFERROR(XLOOKUP(B1998,DATA!$B$4:$B$2103,DATA!$L$4:$L$2103,"",0,1),""))</f>
        <v/>
      </c>
      <c r="H1998" s="47" t="str">
        <f t="array" ref="H1998">IF(B1998="","",IFERROR(XLOOKUP(B1998,DATA!$B$4:$B$2103,DATA!$E$4:$E$2103,0,0,1),0))</f>
        <v/>
      </c>
      <c r="I1998" s="48" t="str">
        <f t="array" ref="I1998">IF(B1998="","",IFERROR(XLOOKUP(B1998,DATA!$B$4:$B$2103,DATA!$F$4:$F$2103,0,0,1),0))</f>
        <v/>
      </c>
      <c r="J1998" s="48" t="str">
        <f t="shared" si="1"/>
        <v/>
      </c>
      <c r="K1998" s="47" t="str">
        <f t="array" ref="K1998">IF(B1998="","",IFERROR(XLOOKUP(B1998,DATA!$B$4:$B$2103,DATA!$N$4:$N$2103,0,0,1),0))</f>
        <v/>
      </c>
      <c r="L1998" s="85" t="str">
        <f t="shared" si="2"/>
        <v/>
      </c>
      <c r="M1998" s="47" t="str">
        <f t="array" ref="M1998">IF(B1998="","",IFERROR(XLOOKUP(B1998,DATA!$B$4:$B$2103,DATA!$P$4:$P$2103,0,0,1),0))</f>
        <v/>
      </c>
      <c r="N1998" s="47" t="str">
        <f t="shared" si="3"/>
        <v/>
      </c>
      <c r="O1998" s="47" t="str">
        <f t="shared" si="4"/>
        <v/>
      </c>
      <c r="P1998" s="47" t="str">
        <f t="shared" si="5"/>
        <v/>
      </c>
      <c r="Q1998" s="47" t="str">
        <f t="shared" si="6"/>
        <v/>
      </c>
      <c r="R1998" s="47" t="str">
        <f t="shared" si="7"/>
        <v/>
      </c>
      <c r="S1998" s="47" t="str">
        <f t="shared" si="8"/>
        <v/>
      </c>
      <c r="T1998" s="48" t="str">
        <f t="shared" si="9"/>
        <v/>
      </c>
      <c r="U1998" s="47" t="str">
        <f t="array" ref="U1998">IF(B1998="","",IFERROR(XLOOKUP(B1998,DATA!$B$4:$B$2103,DATA!$M$4:$M$2103,"",0,1),""))</f>
        <v/>
      </c>
      <c r="V1998" s="47" t="str">
        <f t="array" ref="V1998">IF(B1998="","",IFERROR(XLOOKUP(B1998,DATA!$B$4:$B$2103,DATA!$X$4:$X$2103,"",0,1),""))</f>
        <v/>
      </c>
      <c r="W1998" s="47" t="str">
        <f t="array" ref="W1998">IF(B1998="","",IFERROR(XLOOKUP(B1998,DATA!$B$4:$B$2103,DATA!$H$4:$H$2103,"",0,1),""))</f>
        <v/>
      </c>
      <c r="X1998" s="47" t="str">
        <f t="shared" si="10"/>
        <v/>
      </c>
      <c r="Y1998" s="65" t="str">
        <f t="shared" si="11"/>
        <v/>
      </c>
      <c r="Z1998" s="47" t="str">
        <f t="shared" si="12"/>
        <v/>
      </c>
    </row>
    <row r="1999" ht="15.75" customHeight="1">
      <c r="B1999" s="52" t="str">
        <f>IF(DATA!B1999="","",DATA!B1999)</f>
        <v/>
      </c>
      <c r="C1999" s="52" t="str">
        <f t="array" ref="C1999">IF(B1999="","",IFERROR(XLOOKUP(B1999,DATA!$B$4:$B$2103,DATA!$D$4:$D$2103,"",0,1),""))</f>
        <v/>
      </c>
      <c r="D1999" s="52" t="str">
        <f t="array" ref="D1999">IF(B1999="","",IFERROR(XLOOKUP(B1999,DATA!$B$4:$B$2103,DATA!$C$4:$C$2103,"",0,1),""))</f>
        <v/>
      </c>
      <c r="E1999" s="52" t="str">
        <f t="array" ref="E1999">IF(B1999="","",IFERROR(XLOOKUP(B1999,DATA!$B$4:$B$2103,DATA!$W$4:$W$2103,"",0,1),""))</f>
        <v/>
      </c>
      <c r="F1999" s="52" t="str">
        <f t="array" ref="F1999">IF(B1999="","",IFERROR(XLOOKUP(E1999,PROVEEDORES!$A$2:$A$200,PROVEEDORES!$B$2:$B$200,"NO ENCONTRADO",0,1),""))</f>
        <v/>
      </c>
      <c r="G1999" s="52" t="str">
        <f t="array" ref="G1999">IF(B1999="","",IFERROR(XLOOKUP(B1999,DATA!$B$4:$B$2103,DATA!$L$4:$L$2103,"",0,1),""))</f>
        <v/>
      </c>
      <c r="H1999" s="52" t="str">
        <f t="array" ref="H1999">IF(B1999="","",IFERROR(XLOOKUP(B1999,DATA!$B$4:$B$2103,DATA!$E$4:$E$2103,0,0,1),0))</f>
        <v/>
      </c>
      <c r="I1999" s="53" t="str">
        <f t="array" ref="I1999">IF(B1999="","",IFERROR(XLOOKUP(B1999,DATA!$B$4:$B$2103,DATA!$F$4:$F$2103,0,0,1),0))</f>
        <v/>
      </c>
      <c r="J1999" s="53" t="str">
        <f t="shared" si="1"/>
        <v/>
      </c>
      <c r="K1999" s="52" t="str">
        <f t="array" ref="K1999">IF(B1999="","",IFERROR(XLOOKUP(B1999,DATA!$B$4:$B$2103,DATA!$N$4:$N$2103,0,0,1),0))</f>
        <v/>
      </c>
      <c r="L1999" s="86" t="str">
        <f t="shared" si="2"/>
        <v/>
      </c>
      <c r="M1999" s="52" t="str">
        <f t="array" ref="M1999">IF(B1999="","",IFERROR(XLOOKUP(B1999,DATA!$B$4:$B$2103,DATA!$P$4:$P$2103,0,0,1),0))</f>
        <v/>
      </c>
      <c r="N1999" s="52" t="str">
        <f t="shared" si="3"/>
        <v/>
      </c>
      <c r="O1999" s="52" t="str">
        <f t="shared" si="4"/>
        <v/>
      </c>
      <c r="P1999" s="52" t="str">
        <f t="shared" si="5"/>
        <v/>
      </c>
      <c r="Q1999" s="52" t="str">
        <f t="shared" si="6"/>
        <v/>
      </c>
      <c r="R1999" s="52" t="str">
        <f t="shared" si="7"/>
        <v/>
      </c>
      <c r="S1999" s="52" t="str">
        <f t="shared" si="8"/>
        <v/>
      </c>
      <c r="T1999" s="53" t="str">
        <f t="shared" si="9"/>
        <v/>
      </c>
      <c r="U1999" s="52" t="str">
        <f t="array" ref="U1999">IF(B1999="","",IFERROR(XLOOKUP(B1999,DATA!$B$4:$B$2103,DATA!$M$4:$M$2103,"",0,1),""))</f>
        <v/>
      </c>
      <c r="V1999" s="52" t="str">
        <f t="array" ref="V1999">IF(B1999="","",IFERROR(XLOOKUP(B1999,DATA!$B$4:$B$2103,DATA!$X$4:$X$2103,"",0,1),""))</f>
        <v/>
      </c>
      <c r="W1999" s="52" t="str">
        <f t="array" ref="W1999">IF(B1999="","",IFERROR(XLOOKUP(B1999,DATA!$B$4:$B$2103,DATA!$H$4:$H$2103,"",0,1),""))</f>
        <v/>
      </c>
      <c r="X1999" s="52" t="str">
        <f t="shared" si="10"/>
        <v/>
      </c>
      <c r="Y1999" s="87" t="str">
        <f t="shared" si="11"/>
        <v/>
      </c>
      <c r="Z1999" s="52" t="str">
        <f t="shared" si="12"/>
        <v/>
      </c>
    </row>
    <row r="2000" ht="15.75" customHeight="1">
      <c r="B2000" s="47" t="str">
        <f>IF(DATA!B2000="","",DATA!B2000)</f>
        <v/>
      </c>
      <c r="C2000" s="47" t="str">
        <f t="array" ref="C2000">IF(B2000="","",IFERROR(XLOOKUP(B2000,DATA!$B$4:$B$2103,DATA!$D$4:$D$2103,"",0,1),""))</f>
        <v/>
      </c>
      <c r="D2000" s="47" t="str">
        <f t="array" ref="D2000">IF(B2000="","",IFERROR(XLOOKUP(B2000,DATA!$B$4:$B$2103,DATA!$C$4:$C$2103,"",0,1),""))</f>
        <v/>
      </c>
      <c r="E2000" s="47" t="str">
        <f t="array" ref="E2000">IF(B2000="","",IFERROR(XLOOKUP(B2000,DATA!$B$4:$B$2103,DATA!$W$4:$W$2103,"",0,1),""))</f>
        <v/>
      </c>
      <c r="F2000" s="47" t="str">
        <f t="array" ref="F2000">IF(B2000="","",IFERROR(XLOOKUP(E2000,PROVEEDORES!$A$2:$A$200,PROVEEDORES!$B$2:$B$200,"NO ENCONTRADO",0,1),""))</f>
        <v/>
      </c>
      <c r="G2000" s="47" t="str">
        <f t="array" ref="G2000">IF(B2000="","",IFERROR(XLOOKUP(B2000,DATA!$B$4:$B$2103,DATA!$L$4:$L$2103,"",0,1),""))</f>
        <v/>
      </c>
      <c r="H2000" s="47" t="str">
        <f t="array" ref="H2000">IF(B2000="","",IFERROR(XLOOKUP(B2000,DATA!$B$4:$B$2103,DATA!$E$4:$E$2103,0,0,1),0))</f>
        <v/>
      </c>
      <c r="I2000" s="48" t="str">
        <f t="array" ref="I2000">IF(B2000="","",IFERROR(XLOOKUP(B2000,DATA!$B$4:$B$2103,DATA!$F$4:$F$2103,0,0,1),0))</f>
        <v/>
      </c>
      <c r="J2000" s="48" t="str">
        <f t="shared" si="1"/>
        <v/>
      </c>
      <c r="K2000" s="47" t="str">
        <f t="array" ref="K2000">IF(B2000="","",IFERROR(XLOOKUP(B2000,DATA!$B$4:$B$2103,DATA!$N$4:$N$2103,0,0,1),0))</f>
        <v/>
      </c>
      <c r="L2000" s="85" t="str">
        <f t="shared" si="2"/>
        <v/>
      </c>
      <c r="M2000" s="47" t="str">
        <f t="array" ref="M2000">IF(B2000="","",IFERROR(XLOOKUP(B2000,DATA!$B$4:$B$2103,DATA!$P$4:$P$2103,0,0,1),0))</f>
        <v/>
      </c>
      <c r="N2000" s="47" t="str">
        <f t="shared" si="3"/>
        <v/>
      </c>
      <c r="O2000" s="47" t="str">
        <f t="shared" si="4"/>
        <v/>
      </c>
      <c r="P2000" s="47" t="str">
        <f t="shared" si="5"/>
        <v/>
      </c>
      <c r="Q2000" s="47" t="str">
        <f t="shared" si="6"/>
        <v/>
      </c>
      <c r="R2000" s="47" t="str">
        <f t="shared" si="7"/>
        <v/>
      </c>
      <c r="S2000" s="47" t="str">
        <f t="shared" si="8"/>
        <v/>
      </c>
      <c r="T2000" s="48" t="str">
        <f t="shared" si="9"/>
        <v/>
      </c>
      <c r="U2000" s="47" t="str">
        <f t="array" ref="U2000">IF(B2000="","",IFERROR(XLOOKUP(B2000,DATA!$B$4:$B$2103,DATA!$M$4:$M$2103,"",0,1),""))</f>
        <v/>
      </c>
      <c r="V2000" s="47" t="str">
        <f t="array" ref="V2000">IF(B2000="","",IFERROR(XLOOKUP(B2000,DATA!$B$4:$B$2103,DATA!$X$4:$X$2103,"",0,1),""))</f>
        <v/>
      </c>
      <c r="W2000" s="47" t="str">
        <f t="array" ref="W2000">IF(B2000="","",IFERROR(XLOOKUP(B2000,DATA!$B$4:$B$2103,DATA!$H$4:$H$2103,"",0,1),""))</f>
        <v/>
      </c>
      <c r="X2000" s="47" t="str">
        <f t="shared" si="10"/>
        <v/>
      </c>
      <c r="Y2000" s="65" t="str">
        <f t="shared" si="11"/>
        <v/>
      </c>
      <c r="Z2000" s="47" t="str">
        <f t="shared" si="12"/>
        <v/>
      </c>
    </row>
    <row r="2001" ht="15.75" customHeight="1">
      <c r="B2001" s="52" t="str">
        <f>IF(DATA!B2001="","",DATA!B2001)</f>
        <v/>
      </c>
      <c r="C2001" s="52" t="str">
        <f t="array" ref="C2001">IF(B2001="","",IFERROR(XLOOKUP(B2001,DATA!$B$4:$B$2103,DATA!$D$4:$D$2103,"",0,1),""))</f>
        <v/>
      </c>
      <c r="D2001" s="52" t="str">
        <f t="array" ref="D2001">IF(B2001="","",IFERROR(XLOOKUP(B2001,DATA!$B$4:$B$2103,DATA!$C$4:$C$2103,"",0,1),""))</f>
        <v/>
      </c>
      <c r="E2001" s="52" t="str">
        <f t="array" ref="E2001">IF(B2001="","",IFERROR(XLOOKUP(B2001,DATA!$B$4:$B$2103,DATA!$W$4:$W$2103,"",0,1),""))</f>
        <v/>
      </c>
      <c r="F2001" s="52" t="str">
        <f t="array" ref="F2001">IF(B2001="","",IFERROR(XLOOKUP(E2001,PROVEEDORES!$A$2:$A$200,PROVEEDORES!$B$2:$B$200,"NO ENCONTRADO",0,1),""))</f>
        <v/>
      </c>
      <c r="G2001" s="52" t="str">
        <f t="array" ref="G2001">IF(B2001="","",IFERROR(XLOOKUP(B2001,DATA!$B$4:$B$2103,DATA!$L$4:$L$2103,"",0,1),""))</f>
        <v/>
      </c>
      <c r="H2001" s="52" t="str">
        <f t="array" ref="H2001">IF(B2001="","",IFERROR(XLOOKUP(B2001,DATA!$B$4:$B$2103,DATA!$E$4:$E$2103,0,0,1),0))</f>
        <v/>
      </c>
      <c r="I2001" s="53" t="str">
        <f t="array" ref="I2001">IF(B2001="","",IFERROR(XLOOKUP(B2001,DATA!$B$4:$B$2103,DATA!$F$4:$F$2103,0,0,1),0))</f>
        <v/>
      </c>
      <c r="J2001" s="53" t="str">
        <f t="shared" si="1"/>
        <v/>
      </c>
      <c r="K2001" s="52" t="str">
        <f t="array" ref="K2001">IF(B2001="","",IFERROR(XLOOKUP(B2001,DATA!$B$4:$B$2103,DATA!$N$4:$N$2103,0,0,1),0))</f>
        <v/>
      </c>
      <c r="L2001" s="86" t="str">
        <f t="shared" si="2"/>
        <v/>
      </c>
      <c r="M2001" s="52" t="str">
        <f t="array" ref="M2001">IF(B2001="","",IFERROR(XLOOKUP(B2001,DATA!$B$4:$B$2103,DATA!$P$4:$P$2103,0,0,1),0))</f>
        <v/>
      </c>
      <c r="N2001" s="52" t="str">
        <f t="shared" si="3"/>
        <v/>
      </c>
      <c r="O2001" s="52" t="str">
        <f t="shared" si="4"/>
        <v/>
      </c>
      <c r="P2001" s="52" t="str">
        <f t="shared" si="5"/>
        <v/>
      </c>
      <c r="Q2001" s="52" t="str">
        <f t="shared" si="6"/>
        <v/>
      </c>
      <c r="R2001" s="52" t="str">
        <f t="shared" si="7"/>
        <v/>
      </c>
      <c r="S2001" s="52" t="str">
        <f t="shared" si="8"/>
        <v/>
      </c>
      <c r="T2001" s="53" t="str">
        <f t="shared" si="9"/>
        <v/>
      </c>
      <c r="U2001" s="52" t="str">
        <f t="array" ref="U2001">IF(B2001="","",IFERROR(XLOOKUP(B2001,DATA!$B$4:$B$2103,DATA!$M$4:$M$2103,"",0,1),""))</f>
        <v/>
      </c>
      <c r="V2001" s="52" t="str">
        <f t="array" ref="V2001">IF(B2001="","",IFERROR(XLOOKUP(B2001,DATA!$B$4:$B$2103,DATA!$X$4:$X$2103,"",0,1),""))</f>
        <v/>
      </c>
      <c r="W2001" s="52" t="str">
        <f t="array" ref="W2001">IF(B2001="","",IFERROR(XLOOKUP(B2001,DATA!$B$4:$B$2103,DATA!$H$4:$H$2103,"",0,1),""))</f>
        <v/>
      </c>
      <c r="X2001" s="52" t="str">
        <f t="shared" si="10"/>
        <v/>
      </c>
      <c r="Y2001" s="87" t="str">
        <f t="shared" si="11"/>
        <v/>
      </c>
      <c r="Z2001" s="52" t="str">
        <f t="shared" si="12"/>
        <v/>
      </c>
    </row>
    <row r="2002" ht="15.75" customHeight="1">
      <c r="B2002" s="47" t="str">
        <f>IF(DATA!B2002="","",DATA!B2002)</f>
        <v/>
      </c>
      <c r="C2002" s="47" t="str">
        <f t="array" ref="C2002">IF(B2002="","",IFERROR(XLOOKUP(B2002,DATA!$B$4:$B$2103,DATA!$D$4:$D$2103,"",0,1),""))</f>
        <v/>
      </c>
      <c r="D2002" s="47" t="str">
        <f t="array" ref="D2002">IF(B2002="","",IFERROR(XLOOKUP(B2002,DATA!$B$4:$B$2103,DATA!$C$4:$C$2103,"",0,1),""))</f>
        <v/>
      </c>
      <c r="E2002" s="47" t="str">
        <f t="array" ref="E2002">IF(B2002="","",IFERROR(XLOOKUP(B2002,DATA!$B$4:$B$2103,DATA!$W$4:$W$2103,"",0,1),""))</f>
        <v/>
      </c>
      <c r="F2002" s="47" t="str">
        <f t="array" ref="F2002">IF(B2002="","",IFERROR(XLOOKUP(E2002,PROVEEDORES!$A$2:$A$200,PROVEEDORES!$B$2:$B$200,"NO ENCONTRADO",0,1),""))</f>
        <v/>
      </c>
      <c r="G2002" s="47" t="str">
        <f t="array" ref="G2002">IF(B2002="","",IFERROR(XLOOKUP(B2002,DATA!$B$4:$B$2103,DATA!$L$4:$L$2103,"",0,1),""))</f>
        <v/>
      </c>
      <c r="H2002" s="47" t="str">
        <f t="array" ref="H2002">IF(B2002="","",IFERROR(XLOOKUP(B2002,DATA!$B$4:$B$2103,DATA!$E$4:$E$2103,0,0,1),0))</f>
        <v/>
      </c>
      <c r="I2002" s="48" t="str">
        <f t="array" ref="I2002">IF(B2002="","",IFERROR(XLOOKUP(B2002,DATA!$B$4:$B$2103,DATA!$F$4:$F$2103,0,0,1),0))</f>
        <v/>
      </c>
      <c r="J2002" s="48" t="str">
        <f t="shared" si="1"/>
        <v/>
      </c>
      <c r="K2002" s="47" t="str">
        <f t="array" ref="K2002">IF(B2002="","",IFERROR(XLOOKUP(B2002,DATA!$B$4:$B$2103,DATA!$N$4:$N$2103,0,0,1),0))</f>
        <v/>
      </c>
      <c r="L2002" s="85" t="str">
        <f t="shared" si="2"/>
        <v/>
      </c>
      <c r="M2002" s="47" t="str">
        <f t="array" ref="M2002">IF(B2002="","",IFERROR(XLOOKUP(B2002,DATA!$B$4:$B$2103,DATA!$P$4:$P$2103,0,0,1),0))</f>
        <v/>
      </c>
      <c r="N2002" s="47" t="str">
        <f t="shared" si="3"/>
        <v/>
      </c>
      <c r="O2002" s="47" t="str">
        <f t="shared" si="4"/>
        <v/>
      </c>
      <c r="P2002" s="47" t="str">
        <f t="shared" si="5"/>
        <v/>
      </c>
      <c r="Q2002" s="47" t="str">
        <f t="shared" si="6"/>
        <v/>
      </c>
      <c r="R2002" s="47" t="str">
        <f t="shared" si="7"/>
        <v/>
      </c>
      <c r="S2002" s="47" t="str">
        <f t="shared" si="8"/>
        <v/>
      </c>
      <c r="T2002" s="48" t="str">
        <f t="shared" si="9"/>
        <v/>
      </c>
      <c r="U2002" s="47" t="str">
        <f t="array" ref="U2002">IF(B2002="","",IFERROR(XLOOKUP(B2002,DATA!$B$4:$B$2103,DATA!$M$4:$M$2103,"",0,1),""))</f>
        <v/>
      </c>
      <c r="V2002" s="47" t="str">
        <f t="array" ref="V2002">IF(B2002="","",IFERROR(XLOOKUP(B2002,DATA!$B$4:$B$2103,DATA!$X$4:$X$2103,"",0,1),""))</f>
        <v/>
      </c>
      <c r="W2002" s="47" t="str">
        <f t="array" ref="W2002">IF(B2002="","",IFERROR(XLOOKUP(B2002,DATA!$B$4:$B$2103,DATA!$H$4:$H$2103,"",0,1),""))</f>
        <v/>
      </c>
      <c r="X2002" s="47" t="str">
        <f t="shared" si="10"/>
        <v/>
      </c>
      <c r="Y2002" s="65" t="str">
        <f t="shared" si="11"/>
        <v/>
      </c>
      <c r="Z2002" s="47" t="str">
        <f t="shared" si="12"/>
        <v/>
      </c>
    </row>
    <row r="2003" ht="15.75" customHeight="1">
      <c r="B2003" s="52" t="str">
        <f>IF(DATA!B2003="","",DATA!B2003)</f>
        <v/>
      </c>
      <c r="C2003" s="52" t="str">
        <f t="array" ref="C2003">IF(B2003="","",IFERROR(XLOOKUP(B2003,DATA!$B$4:$B$2103,DATA!$D$4:$D$2103,"",0,1),""))</f>
        <v/>
      </c>
      <c r="D2003" s="52" t="str">
        <f t="array" ref="D2003">IF(B2003="","",IFERROR(XLOOKUP(B2003,DATA!$B$4:$B$2103,DATA!$C$4:$C$2103,"",0,1),""))</f>
        <v/>
      </c>
      <c r="E2003" s="52" t="str">
        <f t="array" ref="E2003">IF(B2003="","",IFERROR(XLOOKUP(B2003,DATA!$B$4:$B$2103,DATA!$W$4:$W$2103,"",0,1),""))</f>
        <v/>
      </c>
      <c r="F2003" s="52" t="str">
        <f t="array" ref="F2003">IF(B2003="","",IFERROR(XLOOKUP(E2003,PROVEEDORES!$A$2:$A$200,PROVEEDORES!$B$2:$B$200,"NO ENCONTRADO",0,1),""))</f>
        <v/>
      </c>
      <c r="G2003" s="52" t="str">
        <f t="array" ref="G2003">IF(B2003="","",IFERROR(XLOOKUP(B2003,DATA!$B$4:$B$2103,DATA!$L$4:$L$2103,"",0,1),""))</f>
        <v/>
      </c>
      <c r="H2003" s="52" t="str">
        <f t="array" ref="H2003">IF(B2003="","",IFERROR(XLOOKUP(B2003,DATA!$B$4:$B$2103,DATA!$E$4:$E$2103,0,0,1),0))</f>
        <v/>
      </c>
      <c r="I2003" s="53" t="str">
        <f t="array" ref="I2003">IF(B2003="","",IFERROR(XLOOKUP(B2003,DATA!$B$4:$B$2103,DATA!$F$4:$F$2103,0,0,1),0))</f>
        <v/>
      </c>
      <c r="J2003" s="53" t="str">
        <f t="shared" si="1"/>
        <v/>
      </c>
      <c r="K2003" s="52" t="str">
        <f t="array" ref="K2003">IF(B2003="","",IFERROR(XLOOKUP(B2003,DATA!$B$4:$B$2103,DATA!$N$4:$N$2103,0,0,1),0))</f>
        <v/>
      </c>
      <c r="L2003" s="86" t="str">
        <f t="shared" si="2"/>
        <v/>
      </c>
      <c r="M2003" s="52" t="str">
        <f t="array" ref="M2003">IF(B2003="","",IFERROR(XLOOKUP(B2003,DATA!$B$4:$B$2103,DATA!$P$4:$P$2103,0,0,1),0))</f>
        <v/>
      </c>
      <c r="N2003" s="52" t="str">
        <f t="shared" si="3"/>
        <v/>
      </c>
      <c r="O2003" s="52" t="str">
        <f t="shared" si="4"/>
        <v/>
      </c>
      <c r="P2003" s="52" t="str">
        <f t="shared" si="5"/>
        <v/>
      </c>
      <c r="Q2003" s="52" t="str">
        <f t="shared" si="6"/>
        <v/>
      </c>
      <c r="R2003" s="52" t="str">
        <f t="shared" si="7"/>
        <v/>
      </c>
      <c r="S2003" s="52" t="str">
        <f t="shared" si="8"/>
        <v/>
      </c>
      <c r="T2003" s="53" t="str">
        <f t="shared" si="9"/>
        <v/>
      </c>
      <c r="U2003" s="52" t="str">
        <f t="array" ref="U2003">IF(B2003="","",IFERROR(XLOOKUP(B2003,DATA!$B$4:$B$2103,DATA!$M$4:$M$2103,"",0,1),""))</f>
        <v/>
      </c>
      <c r="V2003" s="52" t="str">
        <f t="array" ref="V2003">IF(B2003="","",IFERROR(XLOOKUP(B2003,DATA!$B$4:$B$2103,DATA!$X$4:$X$2103,"",0,1),""))</f>
        <v/>
      </c>
      <c r="W2003" s="52" t="str">
        <f t="array" ref="W2003">IF(B2003="","",IFERROR(XLOOKUP(B2003,DATA!$B$4:$B$2103,DATA!$H$4:$H$2103,"",0,1),""))</f>
        <v/>
      </c>
      <c r="X2003" s="52" t="str">
        <f t="shared" si="10"/>
        <v/>
      </c>
      <c r="Y2003" s="87" t="str">
        <f t="shared" si="11"/>
        <v/>
      </c>
      <c r="Z2003" s="52" t="str">
        <f t="shared" si="12"/>
        <v/>
      </c>
    </row>
    <row r="2004" ht="15.75" customHeight="1">
      <c r="B2004" s="47" t="str">
        <f>IF(DATA!B2004="","",DATA!B2004)</f>
        <v/>
      </c>
      <c r="C2004" s="47" t="str">
        <f t="array" ref="C2004">IF(B2004="","",IFERROR(XLOOKUP(B2004,DATA!$B$4:$B$2103,DATA!$D$4:$D$2103,"",0,1),""))</f>
        <v/>
      </c>
      <c r="D2004" s="47" t="str">
        <f t="array" ref="D2004">IF(B2004="","",IFERROR(XLOOKUP(B2004,DATA!$B$4:$B$2103,DATA!$C$4:$C$2103,"",0,1),""))</f>
        <v/>
      </c>
      <c r="E2004" s="47" t="str">
        <f t="array" ref="E2004">IF(B2004="","",IFERROR(XLOOKUP(B2004,DATA!$B$4:$B$2103,DATA!$W$4:$W$2103,"",0,1),""))</f>
        <v/>
      </c>
      <c r="F2004" s="47" t="str">
        <f t="array" ref="F2004">IF(B2004="","",IFERROR(XLOOKUP(E2004,PROVEEDORES!$A$2:$A$200,PROVEEDORES!$B$2:$B$200,"NO ENCONTRADO",0,1),""))</f>
        <v/>
      </c>
      <c r="G2004" s="47" t="str">
        <f t="array" ref="G2004">IF(B2004="","",IFERROR(XLOOKUP(B2004,DATA!$B$4:$B$2103,DATA!$L$4:$L$2103,"",0,1),""))</f>
        <v/>
      </c>
      <c r="H2004" s="47" t="str">
        <f t="array" ref="H2004">IF(B2004="","",IFERROR(XLOOKUP(B2004,DATA!$B$4:$B$2103,DATA!$E$4:$E$2103,0,0,1),0))</f>
        <v/>
      </c>
      <c r="I2004" s="48" t="str">
        <f t="array" ref="I2004">IF(B2004="","",IFERROR(XLOOKUP(B2004,DATA!$B$4:$B$2103,DATA!$F$4:$F$2103,0,0,1),0))</f>
        <v/>
      </c>
      <c r="J2004" s="48" t="str">
        <f t="shared" si="1"/>
        <v/>
      </c>
      <c r="K2004" s="47" t="str">
        <f t="array" ref="K2004">IF(B2004="","",IFERROR(XLOOKUP(B2004,DATA!$B$4:$B$2103,DATA!$N$4:$N$2103,0,0,1),0))</f>
        <v/>
      </c>
      <c r="L2004" s="85" t="str">
        <f t="shared" si="2"/>
        <v/>
      </c>
      <c r="M2004" s="47" t="str">
        <f t="array" ref="M2004">IF(B2004="","",IFERROR(XLOOKUP(B2004,DATA!$B$4:$B$2103,DATA!$P$4:$P$2103,0,0,1),0))</f>
        <v/>
      </c>
      <c r="N2004" s="47" t="str">
        <f t="shared" si="3"/>
        <v/>
      </c>
      <c r="O2004" s="47" t="str">
        <f t="shared" si="4"/>
        <v/>
      </c>
      <c r="P2004" s="47" t="str">
        <f t="shared" si="5"/>
        <v/>
      </c>
      <c r="Q2004" s="47" t="str">
        <f t="shared" si="6"/>
        <v/>
      </c>
      <c r="R2004" s="47" t="str">
        <f t="shared" si="7"/>
        <v/>
      </c>
      <c r="S2004" s="47" t="str">
        <f t="shared" si="8"/>
        <v/>
      </c>
      <c r="T2004" s="48" t="str">
        <f t="shared" si="9"/>
        <v/>
      </c>
      <c r="U2004" s="47" t="str">
        <f t="array" ref="U2004">IF(B2004="","",IFERROR(XLOOKUP(B2004,DATA!$B$4:$B$2103,DATA!$M$4:$M$2103,"",0,1),""))</f>
        <v/>
      </c>
      <c r="V2004" s="47" t="str">
        <f t="array" ref="V2004">IF(B2004="","",IFERROR(XLOOKUP(B2004,DATA!$B$4:$B$2103,DATA!$X$4:$X$2103,"",0,1),""))</f>
        <v/>
      </c>
      <c r="W2004" s="47" t="str">
        <f t="array" ref="W2004">IF(B2004="","",IFERROR(XLOOKUP(B2004,DATA!$B$4:$B$2103,DATA!$H$4:$H$2103,"",0,1),""))</f>
        <v/>
      </c>
      <c r="X2004" s="47" t="str">
        <f t="shared" si="10"/>
        <v/>
      </c>
      <c r="Y2004" s="65" t="str">
        <f t="shared" si="11"/>
        <v/>
      </c>
      <c r="Z2004" s="47" t="str">
        <f t="shared" si="12"/>
        <v/>
      </c>
    </row>
    <row r="2005" ht="15.75" customHeight="1">
      <c r="B2005" s="52" t="str">
        <f>IF(DATA!B2005="","",DATA!B2005)</f>
        <v/>
      </c>
      <c r="C2005" s="52" t="str">
        <f t="array" ref="C2005">IF(B2005="","",IFERROR(XLOOKUP(B2005,DATA!$B$4:$B$2103,DATA!$D$4:$D$2103,"",0,1),""))</f>
        <v/>
      </c>
      <c r="D2005" s="52" t="str">
        <f t="array" ref="D2005">IF(B2005="","",IFERROR(XLOOKUP(B2005,DATA!$B$4:$B$2103,DATA!$C$4:$C$2103,"",0,1),""))</f>
        <v/>
      </c>
      <c r="E2005" s="52" t="str">
        <f t="array" ref="E2005">IF(B2005="","",IFERROR(XLOOKUP(B2005,DATA!$B$4:$B$2103,DATA!$W$4:$W$2103,"",0,1),""))</f>
        <v/>
      </c>
      <c r="F2005" s="52" t="str">
        <f t="array" ref="F2005">IF(B2005="","",IFERROR(XLOOKUP(E2005,PROVEEDORES!$A$2:$A$200,PROVEEDORES!$B$2:$B$200,"NO ENCONTRADO",0,1),""))</f>
        <v/>
      </c>
      <c r="G2005" s="52" t="str">
        <f t="array" ref="G2005">IF(B2005="","",IFERROR(XLOOKUP(B2005,DATA!$B$4:$B$2103,DATA!$L$4:$L$2103,"",0,1),""))</f>
        <v/>
      </c>
      <c r="H2005" s="52" t="str">
        <f t="array" ref="H2005">IF(B2005="","",IFERROR(XLOOKUP(B2005,DATA!$B$4:$B$2103,DATA!$E$4:$E$2103,0,0,1),0))</f>
        <v/>
      </c>
      <c r="I2005" s="53" t="str">
        <f t="array" ref="I2005">IF(B2005="","",IFERROR(XLOOKUP(B2005,DATA!$B$4:$B$2103,DATA!$F$4:$F$2103,0,0,1),0))</f>
        <v/>
      </c>
      <c r="J2005" s="53" t="str">
        <f t="shared" si="1"/>
        <v/>
      </c>
      <c r="K2005" s="52" t="str">
        <f t="array" ref="K2005">IF(B2005="","",IFERROR(XLOOKUP(B2005,DATA!$B$4:$B$2103,DATA!$N$4:$N$2103,0,0,1),0))</f>
        <v/>
      </c>
      <c r="L2005" s="86" t="str">
        <f t="shared" si="2"/>
        <v/>
      </c>
      <c r="M2005" s="52" t="str">
        <f t="array" ref="M2005">IF(B2005="","",IFERROR(XLOOKUP(B2005,DATA!$B$4:$B$2103,DATA!$P$4:$P$2103,0,0,1),0))</f>
        <v/>
      </c>
      <c r="N2005" s="52" t="str">
        <f t="shared" si="3"/>
        <v/>
      </c>
      <c r="O2005" s="52" t="str">
        <f t="shared" si="4"/>
        <v/>
      </c>
      <c r="P2005" s="52" t="str">
        <f t="shared" si="5"/>
        <v/>
      </c>
      <c r="Q2005" s="52" t="str">
        <f t="shared" si="6"/>
        <v/>
      </c>
      <c r="R2005" s="52" t="str">
        <f t="shared" si="7"/>
        <v/>
      </c>
      <c r="S2005" s="52" t="str">
        <f t="shared" si="8"/>
        <v/>
      </c>
      <c r="T2005" s="53" t="str">
        <f t="shared" si="9"/>
        <v/>
      </c>
      <c r="U2005" s="52" t="str">
        <f t="array" ref="U2005">IF(B2005="","",IFERROR(XLOOKUP(B2005,DATA!$B$4:$B$2103,DATA!$M$4:$M$2103,"",0,1),""))</f>
        <v/>
      </c>
      <c r="V2005" s="52" t="str">
        <f t="array" ref="V2005">IF(B2005="","",IFERROR(XLOOKUP(B2005,DATA!$B$4:$B$2103,DATA!$X$4:$X$2103,"",0,1),""))</f>
        <v/>
      </c>
      <c r="W2005" s="52" t="str">
        <f t="array" ref="W2005">IF(B2005="","",IFERROR(XLOOKUP(B2005,DATA!$B$4:$B$2103,DATA!$H$4:$H$2103,"",0,1),""))</f>
        <v/>
      </c>
      <c r="X2005" s="52" t="str">
        <f t="shared" si="10"/>
        <v/>
      </c>
      <c r="Y2005" s="87" t="str">
        <f t="shared" si="11"/>
        <v/>
      </c>
      <c r="Z2005" s="52" t="str">
        <f t="shared" si="12"/>
        <v/>
      </c>
    </row>
    <row r="2006" ht="15.75" customHeight="1">
      <c r="B2006" s="47" t="str">
        <f>IF(DATA!B2006="","",DATA!B2006)</f>
        <v/>
      </c>
      <c r="C2006" s="47" t="str">
        <f t="array" ref="C2006">IF(B2006="","",IFERROR(XLOOKUP(B2006,DATA!$B$4:$B$2103,DATA!$D$4:$D$2103,"",0,1),""))</f>
        <v/>
      </c>
      <c r="D2006" s="47" t="str">
        <f t="array" ref="D2006">IF(B2006="","",IFERROR(XLOOKUP(B2006,DATA!$B$4:$B$2103,DATA!$C$4:$C$2103,"",0,1),""))</f>
        <v/>
      </c>
      <c r="E2006" s="47" t="str">
        <f t="array" ref="E2006">IF(B2006="","",IFERROR(XLOOKUP(B2006,DATA!$B$4:$B$2103,DATA!$W$4:$W$2103,"",0,1),""))</f>
        <v/>
      </c>
      <c r="F2006" s="47" t="str">
        <f t="array" ref="F2006">IF(B2006="","",IFERROR(XLOOKUP(E2006,PROVEEDORES!$A$2:$A$200,PROVEEDORES!$B$2:$B$200,"NO ENCONTRADO",0,1),""))</f>
        <v/>
      </c>
      <c r="G2006" s="47" t="str">
        <f t="array" ref="G2006">IF(B2006="","",IFERROR(XLOOKUP(B2006,DATA!$B$4:$B$2103,DATA!$L$4:$L$2103,"",0,1),""))</f>
        <v/>
      </c>
      <c r="H2006" s="47" t="str">
        <f t="array" ref="H2006">IF(B2006="","",IFERROR(XLOOKUP(B2006,DATA!$B$4:$B$2103,DATA!$E$4:$E$2103,0,0,1),0))</f>
        <v/>
      </c>
      <c r="I2006" s="48" t="str">
        <f t="array" ref="I2006">IF(B2006="","",IFERROR(XLOOKUP(B2006,DATA!$B$4:$B$2103,DATA!$F$4:$F$2103,0,0,1),0))</f>
        <v/>
      </c>
      <c r="J2006" s="48" t="str">
        <f t="shared" si="1"/>
        <v/>
      </c>
      <c r="K2006" s="47" t="str">
        <f t="array" ref="K2006">IF(B2006="","",IFERROR(XLOOKUP(B2006,DATA!$B$4:$B$2103,DATA!$N$4:$N$2103,0,0,1),0))</f>
        <v/>
      </c>
      <c r="L2006" s="85" t="str">
        <f t="shared" si="2"/>
        <v/>
      </c>
      <c r="M2006" s="47" t="str">
        <f t="array" ref="M2006">IF(B2006="","",IFERROR(XLOOKUP(B2006,DATA!$B$4:$B$2103,DATA!$P$4:$P$2103,0,0,1),0))</f>
        <v/>
      </c>
      <c r="N2006" s="47" t="str">
        <f t="shared" si="3"/>
        <v/>
      </c>
      <c r="O2006" s="47" t="str">
        <f t="shared" si="4"/>
        <v/>
      </c>
      <c r="P2006" s="47" t="str">
        <f t="shared" si="5"/>
        <v/>
      </c>
      <c r="Q2006" s="47" t="str">
        <f t="shared" si="6"/>
        <v/>
      </c>
      <c r="R2006" s="47" t="str">
        <f t="shared" si="7"/>
        <v/>
      </c>
      <c r="S2006" s="47" t="str">
        <f t="shared" si="8"/>
        <v/>
      </c>
      <c r="T2006" s="48" t="str">
        <f t="shared" si="9"/>
        <v/>
      </c>
      <c r="U2006" s="47" t="str">
        <f t="array" ref="U2006">IF(B2006="","",IFERROR(XLOOKUP(B2006,DATA!$B$4:$B$2103,DATA!$M$4:$M$2103,"",0,1),""))</f>
        <v/>
      </c>
      <c r="V2006" s="47" t="str">
        <f t="array" ref="V2006">IF(B2006="","",IFERROR(XLOOKUP(B2006,DATA!$B$4:$B$2103,DATA!$X$4:$X$2103,"",0,1),""))</f>
        <v/>
      </c>
      <c r="W2006" s="47" t="str">
        <f t="array" ref="W2006">IF(B2006="","",IFERROR(XLOOKUP(B2006,DATA!$B$4:$B$2103,DATA!$H$4:$H$2103,"",0,1),""))</f>
        <v/>
      </c>
      <c r="X2006" s="47" t="str">
        <f t="shared" si="10"/>
        <v/>
      </c>
      <c r="Y2006" s="65" t="str">
        <f t="shared" si="11"/>
        <v/>
      </c>
      <c r="Z2006" s="47" t="str">
        <f t="shared" si="12"/>
        <v/>
      </c>
    </row>
    <row r="2007" ht="15.75" customHeight="1">
      <c r="B2007" s="52" t="str">
        <f>IF(DATA!B2007="","",DATA!B2007)</f>
        <v/>
      </c>
      <c r="C2007" s="52" t="str">
        <f t="array" ref="C2007">IF(B2007="","",IFERROR(XLOOKUP(B2007,DATA!$B$4:$B$2103,DATA!$D$4:$D$2103,"",0,1),""))</f>
        <v/>
      </c>
      <c r="D2007" s="52" t="str">
        <f t="array" ref="D2007">IF(B2007="","",IFERROR(XLOOKUP(B2007,DATA!$B$4:$B$2103,DATA!$C$4:$C$2103,"",0,1),""))</f>
        <v/>
      </c>
      <c r="E2007" s="52" t="str">
        <f t="array" ref="E2007">IF(B2007="","",IFERROR(XLOOKUP(B2007,DATA!$B$4:$B$2103,DATA!$W$4:$W$2103,"",0,1),""))</f>
        <v/>
      </c>
      <c r="F2007" s="52" t="str">
        <f t="array" ref="F2007">IF(B2007="","",IFERROR(XLOOKUP(E2007,PROVEEDORES!$A$2:$A$200,PROVEEDORES!$B$2:$B$200,"NO ENCONTRADO",0,1),""))</f>
        <v/>
      </c>
      <c r="G2007" s="52" t="str">
        <f t="array" ref="G2007">IF(B2007="","",IFERROR(XLOOKUP(B2007,DATA!$B$4:$B$2103,DATA!$L$4:$L$2103,"",0,1),""))</f>
        <v/>
      </c>
      <c r="H2007" s="52" t="str">
        <f t="array" ref="H2007">IF(B2007="","",IFERROR(XLOOKUP(B2007,DATA!$B$4:$B$2103,DATA!$E$4:$E$2103,0,0,1),0))</f>
        <v/>
      </c>
      <c r="I2007" s="53" t="str">
        <f t="array" ref="I2007">IF(B2007="","",IFERROR(XLOOKUP(B2007,DATA!$B$4:$B$2103,DATA!$F$4:$F$2103,0,0,1),0))</f>
        <v/>
      </c>
      <c r="J2007" s="53" t="str">
        <f t="shared" si="1"/>
        <v/>
      </c>
      <c r="K2007" s="52" t="str">
        <f t="array" ref="K2007">IF(B2007="","",IFERROR(XLOOKUP(B2007,DATA!$B$4:$B$2103,DATA!$N$4:$N$2103,0,0,1),0))</f>
        <v/>
      </c>
      <c r="L2007" s="86" t="str">
        <f t="shared" si="2"/>
        <v/>
      </c>
      <c r="M2007" s="52" t="str">
        <f t="array" ref="M2007">IF(B2007="","",IFERROR(XLOOKUP(B2007,DATA!$B$4:$B$2103,DATA!$P$4:$P$2103,0,0,1),0))</f>
        <v/>
      </c>
      <c r="N2007" s="52" t="str">
        <f t="shared" si="3"/>
        <v/>
      </c>
      <c r="O2007" s="52" t="str">
        <f t="shared" si="4"/>
        <v/>
      </c>
      <c r="P2007" s="52" t="str">
        <f t="shared" si="5"/>
        <v/>
      </c>
      <c r="Q2007" s="52" t="str">
        <f t="shared" si="6"/>
        <v/>
      </c>
      <c r="R2007" s="52" t="str">
        <f t="shared" si="7"/>
        <v/>
      </c>
      <c r="S2007" s="52" t="str">
        <f t="shared" si="8"/>
        <v/>
      </c>
      <c r="T2007" s="53" t="str">
        <f t="shared" si="9"/>
        <v/>
      </c>
      <c r="U2007" s="52" t="str">
        <f t="array" ref="U2007">IF(B2007="","",IFERROR(XLOOKUP(B2007,DATA!$B$4:$B$2103,DATA!$M$4:$M$2103,"",0,1),""))</f>
        <v/>
      </c>
      <c r="V2007" s="52" t="str">
        <f t="array" ref="V2007">IF(B2007="","",IFERROR(XLOOKUP(B2007,DATA!$B$4:$B$2103,DATA!$X$4:$X$2103,"",0,1),""))</f>
        <v/>
      </c>
      <c r="W2007" s="52" t="str">
        <f t="array" ref="W2007">IF(B2007="","",IFERROR(XLOOKUP(B2007,DATA!$B$4:$B$2103,DATA!$H$4:$H$2103,"",0,1),""))</f>
        <v/>
      </c>
      <c r="X2007" s="52" t="str">
        <f t="shared" si="10"/>
        <v/>
      </c>
      <c r="Y2007" s="87" t="str">
        <f t="shared" si="11"/>
        <v/>
      </c>
      <c r="Z2007" s="52" t="str">
        <f t="shared" si="12"/>
        <v/>
      </c>
    </row>
    <row r="2008" ht="15.75" customHeight="1">
      <c r="B2008" s="47" t="str">
        <f>IF(DATA!B2008="","",DATA!B2008)</f>
        <v/>
      </c>
      <c r="C2008" s="47" t="str">
        <f t="array" ref="C2008">IF(B2008="","",IFERROR(XLOOKUP(B2008,DATA!$B$4:$B$2103,DATA!$D$4:$D$2103,"",0,1),""))</f>
        <v/>
      </c>
      <c r="D2008" s="47" t="str">
        <f t="array" ref="D2008">IF(B2008="","",IFERROR(XLOOKUP(B2008,DATA!$B$4:$B$2103,DATA!$C$4:$C$2103,"",0,1),""))</f>
        <v/>
      </c>
      <c r="E2008" s="47" t="str">
        <f t="array" ref="E2008">IF(B2008="","",IFERROR(XLOOKUP(B2008,DATA!$B$4:$B$2103,DATA!$W$4:$W$2103,"",0,1),""))</f>
        <v/>
      </c>
      <c r="F2008" s="47" t="str">
        <f t="array" ref="F2008">IF(B2008="","",IFERROR(XLOOKUP(E2008,PROVEEDORES!$A$2:$A$200,PROVEEDORES!$B$2:$B$200,"NO ENCONTRADO",0,1),""))</f>
        <v/>
      </c>
      <c r="G2008" s="47" t="str">
        <f t="array" ref="G2008">IF(B2008="","",IFERROR(XLOOKUP(B2008,DATA!$B$4:$B$2103,DATA!$L$4:$L$2103,"",0,1),""))</f>
        <v/>
      </c>
      <c r="H2008" s="47" t="str">
        <f t="array" ref="H2008">IF(B2008="","",IFERROR(XLOOKUP(B2008,DATA!$B$4:$B$2103,DATA!$E$4:$E$2103,0,0,1),0))</f>
        <v/>
      </c>
      <c r="I2008" s="48" t="str">
        <f t="array" ref="I2008">IF(B2008="","",IFERROR(XLOOKUP(B2008,DATA!$B$4:$B$2103,DATA!$F$4:$F$2103,0,0,1),0))</f>
        <v/>
      </c>
      <c r="J2008" s="48" t="str">
        <f t="shared" si="1"/>
        <v/>
      </c>
      <c r="K2008" s="47" t="str">
        <f t="array" ref="K2008">IF(B2008="","",IFERROR(XLOOKUP(B2008,DATA!$B$4:$B$2103,DATA!$N$4:$N$2103,0,0,1),0))</f>
        <v/>
      </c>
      <c r="L2008" s="85" t="str">
        <f t="shared" si="2"/>
        <v/>
      </c>
      <c r="M2008" s="47" t="str">
        <f t="array" ref="M2008">IF(B2008="","",IFERROR(XLOOKUP(B2008,DATA!$B$4:$B$2103,DATA!$P$4:$P$2103,0,0,1),0))</f>
        <v/>
      </c>
      <c r="N2008" s="47" t="str">
        <f t="shared" si="3"/>
        <v/>
      </c>
      <c r="O2008" s="47" t="str">
        <f t="shared" si="4"/>
        <v/>
      </c>
      <c r="P2008" s="47" t="str">
        <f t="shared" si="5"/>
        <v/>
      </c>
      <c r="Q2008" s="47" t="str">
        <f t="shared" si="6"/>
        <v/>
      </c>
      <c r="R2008" s="47" t="str">
        <f t="shared" si="7"/>
        <v/>
      </c>
      <c r="S2008" s="47" t="str">
        <f t="shared" si="8"/>
        <v/>
      </c>
      <c r="T2008" s="48" t="str">
        <f t="shared" si="9"/>
        <v/>
      </c>
      <c r="U2008" s="47" t="str">
        <f t="array" ref="U2008">IF(B2008="","",IFERROR(XLOOKUP(B2008,DATA!$B$4:$B$2103,DATA!$M$4:$M$2103,"",0,1),""))</f>
        <v/>
      </c>
      <c r="V2008" s="47" t="str">
        <f t="array" ref="V2008">IF(B2008="","",IFERROR(XLOOKUP(B2008,DATA!$B$4:$B$2103,DATA!$X$4:$X$2103,"",0,1),""))</f>
        <v/>
      </c>
      <c r="W2008" s="47" t="str">
        <f t="array" ref="W2008">IF(B2008="","",IFERROR(XLOOKUP(B2008,DATA!$B$4:$B$2103,DATA!$H$4:$H$2103,"",0,1),""))</f>
        <v/>
      </c>
      <c r="X2008" s="47" t="str">
        <f t="shared" si="10"/>
        <v/>
      </c>
      <c r="Y2008" s="65" t="str">
        <f t="shared" si="11"/>
        <v/>
      </c>
      <c r="Z2008" s="47" t="str">
        <f t="shared" si="12"/>
        <v/>
      </c>
    </row>
    <row r="2009" ht="15.75" customHeight="1">
      <c r="B2009" s="52" t="str">
        <f>IF(DATA!B2009="","",DATA!B2009)</f>
        <v/>
      </c>
      <c r="C2009" s="52" t="str">
        <f t="array" ref="C2009">IF(B2009="","",IFERROR(XLOOKUP(B2009,DATA!$B$4:$B$2103,DATA!$D$4:$D$2103,"",0,1),""))</f>
        <v/>
      </c>
      <c r="D2009" s="52" t="str">
        <f t="array" ref="D2009">IF(B2009="","",IFERROR(XLOOKUP(B2009,DATA!$B$4:$B$2103,DATA!$C$4:$C$2103,"",0,1),""))</f>
        <v/>
      </c>
      <c r="E2009" s="52" t="str">
        <f t="array" ref="E2009">IF(B2009="","",IFERROR(XLOOKUP(B2009,DATA!$B$4:$B$2103,DATA!$W$4:$W$2103,"",0,1),""))</f>
        <v/>
      </c>
      <c r="F2009" s="52" t="str">
        <f t="array" ref="F2009">IF(B2009="","",IFERROR(XLOOKUP(E2009,PROVEEDORES!$A$2:$A$200,PROVEEDORES!$B$2:$B$200,"NO ENCONTRADO",0,1),""))</f>
        <v/>
      </c>
      <c r="G2009" s="52" t="str">
        <f t="array" ref="G2009">IF(B2009="","",IFERROR(XLOOKUP(B2009,DATA!$B$4:$B$2103,DATA!$L$4:$L$2103,"",0,1),""))</f>
        <v/>
      </c>
      <c r="H2009" s="52" t="str">
        <f t="array" ref="H2009">IF(B2009="","",IFERROR(XLOOKUP(B2009,DATA!$B$4:$B$2103,DATA!$E$4:$E$2103,0,0,1),0))</f>
        <v/>
      </c>
      <c r="I2009" s="53" t="str">
        <f t="array" ref="I2009">IF(B2009="","",IFERROR(XLOOKUP(B2009,DATA!$B$4:$B$2103,DATA!$F$4:$F$2103,0,0,1),0))</f>
        <v/>
      </c>
      <c r="J2009" s="53" t="str">
        <f t="shared" si="1"/>
        <v/>
      </c>
      <c r="K2009" s="52" t="str">
        <f t="array" ref="K2009">IF(B2009="","",IFERROR(XLOOKUP(B2009,DATA!$B$4:$B$2103,DATA!$N$4:$N$2103,0,0,1),0))</f>
        <v/>
      </c>
      <c r="L2009" s="86" t="str">
        <f t="shared" si="2"/>
        <v/>
      </c>
      <c r="M2009" s="52" t="str">
        <f t="array" ref="M2009">IF(B2009="","",IFERROR(XLOOKUP(B2009,DATA!$B$4:$B$2103,DATA!$P$4:$P$2103,0,0,1),0))</f>
        <v/>
      </c>
      <c r="N2009" s="52" t="str">
        <f t="shared" si="3"/>
        <v/>
      </c>
      <c r="O2009" s="52" t="str">
        <f t="shared" si="4"/>
        <v/>
      </c>
      <c r="P2009" s="52" t="str">
        <f t="shared" si="5"/>
        <v/>
      </c>
      <c r="Q2009" s="52" t="str">
        <f t="shared" si="6"/>
        <v/>
      </c>
      <c r="R2009" s="52" t="str">
        <f t="shared" si="7"/>
        <v/>
      </c>
      <c r="S2009" s="52" t="str">
        <f t="shared" si="8"/>
        <v/>
      </c>
      <c r="T2009" s="53" t="str">
        <f t="shared" si="9"/>
        <v/>
      </c>
      <c r="U2009" s="52" t="str">
        <f t="array" ref="U2009">IF(B2009="","",IFERROR(XLOOKUP(B2009,DATA!$B$4:$B$2103,DATA!$M$4:$M$2103,"",0,1),""))</f>
        <v/>
      </c>
      <c r="V2009" s="52" t="str">
        <f t="array" ref="V2009">IF(B2009="","",IFERROR(XLOOKUP(B2009,DATA!$B$4:$B$2103,DATA!$X$4:$X$2103,"",0,1),""))</f>
        <v/>
      </c>
      <c r="W2009" s="52" t="str">
        <f t="array" ref="W2009">IF(B2009="","",IFERROR(XLOOKUP(B2009,DATA!$B$4:$B$2103,DATA!$H$4:$H$2103,"",0,1),""))</f>
        <v/>
      </c>
      <c r="X2009" s="52" t="str">
        <f t="shared" si="10"/>
        <v/>
      </c>
      <c r="Y2009" s="87" t="str">
        <f t="shared" si="11"/>
        <v/>
      </c>
      <c r="Z2009" s="52" t="str">
        <f t="shared" si="12"/>
        <v/>
      </c>
    </row>
    <row r="2010" ht="15.75" customHeight="1">
      <c r="B2010" s="47" t="str">
        <f>IF(DATA!B2010="","",DATA!B2010)</f>
        <v/>
      </c>
      <c r="C2010" s="47" t="str">
        <f t="array" ref="C2010">IF(B2010="","",IFERROR(XLOOKUP(B2010,DATA!$B$4:$B$2103,DATA!$D$4:$D$2103,"",0,1),""))</f>
        <v/>
      </c>
      <c r="D2010" s="47" t="str">
        <f t="array" ref="D2010">IF(B2010="","",IFERROR(XLOOKUP(B2010,DATA!$B$4:$B$2103,DATA!$C$4:$C$2103,"",0,1),""))</f>
        <v/>
      </c>
      <c r="E2010" s="47" t="str">
        <f t="array" ref="E2010">IF(B2010="","",IFERROR(XLOOKUP(B2010,DATA!$B$4:$B$2103,DATA!$W$4:$W$2103,"",0,1),""))</f>
        <v/>
      </c>
      <c r="F2010" s="47" t="str">
        <f t="array" ref="F2010">IF(B2010="","",IFERROR(XLOOKUP(E2010,PROVEEDORES!$A$2:$A$200,PROVEEDORES!$B$2:$B$200,"NO ENCONTRADO",0,1),""))</f>
        <v/>
      </c>
      <c r="G2010" s="47" t="str">
        <f t="array" ref="G2010">IF(B2010="","",IFERROR(XLOOKUP(B2010,DATA!$B$4:$B$2103,DATA!$L$4:$L$2103,"",0,1),""))</f>
        <v/>
      </c>
      <c r="H2010" s="47" t="str">
        <f t="array" ref="H2010">IF(B2010="","",IFERROR(XLOOKUP(B2010,DATA!$B$4:$B$2103,DATA!$E$4:$E$2103,0,0,1),0))</f>
        <v/>
      </c>
      <c r="I2010" s="48" t="str">
        <f t="array" ref="I2010">IF(B2010="","",IFERROR(XLOOKUP(B2010,DATA!$B$4:$B$2103,DATA!$F$4:$F$2103,0,0,1),0))</f>
        <v/>
      </c>
      <c r="J2010" s="48" t="str">
        <f t="shared" si="1"/>
        <v/>
      </c>
      <c r="K2010" s="47" t="str">
        <f t="array" ref="K2010">IF(B2010="","",IFERROR(XLOOKUP(B2010,DATA!$B$4:$B$2103,DATA!$N$4:$N$2103,0,0,1),0))</f>
        <v/>
      </c>
      <c r="L2010" s="85" t="str">
        <f t="shared" si="2"/>
        <v/>
      </c>
      <c r="M2010" s="47" t="str">
        <f t="array" ref="M2010">IF(B2010="","",IFERROR(XLOOKUP(B2010,DATA!$B$4:$B$2103,DATA!$P$4:$P$2103,0,0,1),0))</f>
        <v/>
      </c>
      <c r="N2010" s="47" t="str">
        <f t="shared" si="3"/>
        <v/>
      </c>
      <c r="O2010" s="47" t="str">
        <f t="shared" si="4"/>
        <v/>
      </c>
      <c r="P2010" s="47" t="str">
        <f t="shared" si="5"/>
        <v/>
      </c>
      <c r="Q2010" s="47" t="str">
        <f t="shared" si="6"/>
        <v/>
      </c>
      <c r="R2010" s="47" t="str">
        <f t="shared" si="7"/>
        <v/>
      </c>
      <c r="S2010" s="47" t="str">
        <f t="shared" si="8"/>
        <v/>
      </c>
      <c r="T2010" s="48" t="str">
        <f t="shared" si="9"/>
        <v/>
      </c>
      <c r="U2010" s="47" t="str">
        <f t="array" ref="U2010">IF(B2010="","",IFERROR(XLOOKUP(B2010,DATA!$B$4:$B$2103,DATA!$M$4:$M$2103,"",0,1),""))</f>
        <v/>
      </c>
      <c r="V2010" s="47" t="str">
        <f t="array" ref="V2010">IF(B2010="","",IFERROR(XLOOKUP(B2010,DATA!$B$4:$B$2103,DATA!$X$4:$X$2103,"",0,1),""))</f>
        <v/>
      </c>
      <c r="W2010" s="47" t="str">
        <f t="array" ref="W2010">IF(B2010="","",IFERROR(XLOOKUP(B2010,DATA!$B$4:$B$2103,DATA!$H$4:$H$2103,"",0,1),""))</f>
        <v/>
      </c>
      <c r="X2010" s="47" t="str">
        <f t="shared" si="10"/>
        <v/>
      </c>
      <c r="Y2010" s="65" t="str">
        <f t="shared" si="11"/>
        <v/>
      </c>
      <c r="Z2010" s="47" t="str">
        <f t="shared" si="12"/>
        <v/>
      </c>
    </row>
    <row r="2011" ht="15.75" customHeight="1">
      <c r="B2011" s="52" t="str">
        <f>IF(DATA!B2011="","",DATA!B2011)</f>
        <v/>
      </c>
      <c r="C2011" s="52" t="str">
        <f t="array" ref="C2011">IF(B2011="","",IFERROR(XLOOKUP(B2011,DATA!$B$4:$B$2103,DATA!$D$4:$D$2103,"",0,1),""))</f>
        <v/>
      </c>
      <c r="D2011" s="52" t="str">
        <f t="array" ref="D2011">IF(B2011="","",IFERROR(XLOOKUP(B2011,DATA!$B$4:$B$2103,DATA!$C$4:$C$2103,"",0,1),""))</f>
        <v/>
      </c>
      <c r="E2011" s="52" t="str">
        <f t="array" ref="E2011">IF(B2011="","",IFERROR(XLOOKUP(B2011,DATA!$B$4:$B$2103,DATA!$W$4:$W$2103,"",0,1),""))</f>
        <v/>
      </c>
      <c r="F2011" s="52" t="str">
        <f t="array" ref="F2011">IF(B2011="","",IFERROR(XLOOKUP(E2011,PROVEEDORES!$A$2:$A$200,PROVEEDORES!$B$2:$B$200,"NO ENCONTRADO",0,1),""))</f>
        <v/>
      </c>
      <c r="G2011" s="52" t="str">
        <f t="array" ref="G2011">IF(B2011="","",IFERROR(XLOOKUP(B2011,DATA!$B$4:$B$2103,DATA!$L$4:$L$2103,"",0,1),""))</f>
        <v/>
      </c>
      <c r="H2011" s="52" t="str">
        <f t="array" ref="H2011">IF(B2011="","",IFERROR(XLOOKUP(B2011,DATA!$B$4:$B$2103,DATA!$E$4:$E$2103,0,0,1),0))</f>
        <v/>
      </c>
      <c r="I2011" s="53" t="str">
        <f t="array" ref="I2011">IF(B2011="","",IFERROR(XLOOKUP(B2011,DATA!$B$4:$B$2103,DATA!$F$4:$F$2103,0,0,1),0))</f>
        <v/>
      </c>
      <c r="J2011" s="53" t="str">
        <f t="shared" si="1"/>
        <v/>
      </c>
      <c r="K2011" s="52" t="str">
        <f t="array" ref="K2011">IF(B2011="","",IFERROR(XLOOKUP(B2011,DATA!$B$4:$B$2103,DATA!$N$4:$N$2103,0,0,1),0))</f>
        <v/>
      </c>
      <c r="L2011" s="86" t="str">
        <f t="shared" si="2"/>
        <v/>
      </c>
      <c r="M2011" s="52" t="str">
        <f t="array" ref="M2011">IF(B2011="","",IFERROR(XLOOKUP(B2011,DATA!$B$4:$B$2103,DATA!$P$4:$P$2103,0,0,1),0))</f>
        <v/>
      </c>
      <c r="N2011" s="52" t="str">
        <f t="shared" si="3"/>
        <v/>
      </c>
      <c r="O2011" s="52" t="str">
        <f t="shared" si="4"/>
        <v/>
      </c>
      <c r="P2011" s="52" t="str">
        <f t="shared" si="5"/>
        <v/>
      </c>
      <c r="Q2011" s="52" t="str">
        <f t="shared" si="6"/>
        <v/>
      </c>
      <c r="R2011" s="52" t="str">
        <f t="shared" si="7"/>
        <v/>
      </c>
      <c r="S2011" s="52" t="str">
        <f t="shared" si="8"/>
        <v/>
      </c>
      <c r="T2011" s="53" t="str">
        <f t="shared" si="9"/>
        <v/>
      </c>
      <c r="U2011" s="52" t="str">
        <f t="array" ref="U2011">IF(B2011="","",IFERROR(XLOOKUP(B2011,DATA!$B$4:$B$2103,DATA!$M$4:$M$2103,"",0,1),""))</f>
        <v/>
      </c>
      <c r="V2011" s="52" t="str">
        <f t="array" ref="V2011">IF(B2011="","",IFERROR(XLOOKUP(B2011,DATA!$B$4:$B$2103,DATA!$X$4:$X$2103,"",0,1),""))</f>
        <v/>
      </c>
      <c r="W2011" s="52" t="str">
        <f t="array" ref="W2011">IF(B2011="","",IFERROR(XLOOKUP(B2011,DATA!$B$4:$B$2103,DATA!$H$4:$H$2103,"",0,1),""))</f>
        <v/>
      </c>
      <c r="X2011" s="52" t="str">
        <f t="shared" si="10"/>
        <v/>
      </c>
      <c r="Y2011" s="87" t="str">
        <f t="shared" si="11"/>
        <v/>
      </c>
      <c r="Z2011" s="52" t="str">
        <f t="shared" si="12"/>
        <v/>
      </c>
    </row>
    <row r="2012" ht="15.75" customHeight="1">
      <c r="B2012" s="47" t="str">
        <f>IF(DATA!B2012="","",DATA!B2012)</f>
        <v/>
      </c>
      <c r="C2012" s="47" t="str">
        <f t="array" ref="C2012">IF(B2012="","",IFERROR(XLOOKUP(B2012,DATA!$B$4:$B$2103,DATA!$D$4:$D$2103,"",0,1),""))</f>
        <v/>
      </c>
      <c r="D2012" s="47" t="str">
        <f t="array" ref="D2012">IF(B2012="","",IFERROR(XLOOKUP(B2012,DATA!$B$4:$B$2103,DATA!$C$4:$C$2103,"",0,1),""))</f>
        <v/>
      </c>
      <c r="E2012" s="47" t="str">
        <f t="array" ref="E2012">IF(B2012="","",IFERROR(XLOOKUP(B2012,DATA!$B$4:$B$2103,DATA!$W$4:$W$2103,"",0,1),""))</f>
        <v/>
      </c>
      <c r="F2012" s="47" t="str">
        <f t="array" ref="F2012">IF(B2012="","",IFERROR(XLOOKUP(E2012,PROVEEDORES!$A$2:$A$200,PROVEEDORES!$B$2:$B$200,"NO ENCONTRADO",0,1),""))</f>
        <v/>
      </c>
      <c r="G2012" s="47" t="str">
        <f t="array" ref="G2012">IF(B2012="","",IFERROR(XLOOKUP(B2012,DATA!$B$4:$B$2103,DATA!$L$4:$L$2103,"",0,1),""))</f>
        <v/>
      </c>
      <c r="H2012" s="47" t="str">
        <f t="array" ref="H2012">IF(B2012="","",IFERROR(XLOOKUP(B2012,DATA!$B$4:$B$2103,DATA!$E$4:$E$2103,0,0,1),0))</f>
        <v/>
      </c>
      <c r="I2012" s="48" t="str">
        <f t="array" ref="I2012">IF(B2012="","",IFERROR(XLOOKUP(B2012,DATA!$B$4:$B$2103,DATA!$F$4:$F$2103,0,0,1),0))</f>
        <v/>
      </c>
      <c r="J2012" s="48" t="str">
        <f t="shared" si="1"/>
        <v/>
      </c>
      <c r="K2012" s="47" t="str">
        <f t="array" ref="K2012">IF(B2012="","",IFERROR(XLOOKUP(B2012,DATA!$B$4:$B$2103,DATA!$N$4:$N$2103,0,0,1),0))</f>
        <v/>
      </c>
      <c r="L2012" s="85" t="str">
        <f t="shared" si="2"/>
        <v/>
      </c>
      <c r="M2012" s="47" t="str">
        <f t="array" ref="M2012">IF(B2012="","",IFERROR(XLOOKUP(B2012,DATA!$B$4:$B$2103,DATA!$P$4:$P$2103,0,0,1),0))</f>
        <v/>
      </c>
      <c r="N2012" s="47" t="str">
        <f t="shared" si="3"/>
        <v/>
      </c>
      <c r="O2012" s="47" t="str">
        <f t="shared" si="4"/>
        <v/>
      </c>
      <c r="P2012" s="47" t="str">
        <f t="shared" si="5"/>
        <v/>
      </c>
      <c r="Q2012" s="47" t="str">
        <f t="shared" si="6"/>
        <v/>
      </c>
      <c r="R2012" s="47" t="str">
        <f t="shared" si="7"/>
        <v/>
      </c>
      <c r="S2012" s="47" t="str">
        <f t="shared" si="8"/>
        <v/>
      </c>
      <c r="T2012" s="48" t="str">
        <f t="shared" si="9"/>
        <v/>
      </c>
      <c r="U2012" s="47" t="str">
        <f t="array" ref="U2012">IF(B2012="","",IFERROR(XLOOKUP(B2012,DATA!$B$4:$B$2103,DATA!$M$4:$M$2103,"",0,1),""))</f>
        <v/>
      </c>
      <c r="V2012" s="47" t="str">
        <f t="array" ref="V2012">IF(B2012="","",IFERROR(XLOOKUP(B2012,DATA!$B$4:$B$2103,DATA!$X$4:$X$2103,"",0,1),""))</f>
        <v/>
      </c>
      <c r="W2012" s="47" t="str">
        <f t="array" ref="W2012">IF(B2012="","",IFERROR(XLOOKUP(B2012,DATA!$B$4:$B$2103,DATA!$H$4:$H$2103,"",0,1),""))</f>
        <v/>
      </c>
      <c r="X2012" s="47" t="str">
        <f t="shared" si="10"/>
        <v/>
      </c>
      <c r="Y2012" s="65" t="str">
        <f t="shared" si="11"/>
        <v/>
      </c>
      <c r="Z2012" s="47" t="str">
        <f t="shared" si="12"/>
        <v/>
      </c>
    </row>
    <row r="2013" ht="15.75" customHeight="1">
      <c r="B2013" s="52" t="str">
        <f>IF(DATA!B2013="","",DATA!B2013)</f>
        <v/>
      </c>
      <c r="C2013" s="52" t="str">
        <f t="array" ref="C2013">IF(B2013="","",IFERROR(XLOOKUP(B2013,DATA!$B$4:$B$2103,DATA!$D$4:$D$2103,"",0,1),""))</f>
        <v/>
      </c>
      <c r="D2013" s="52" t="str">
        <f t="array" ref="D2013">IF(B2013="","",IFERROR(XLOOKUP(B2013,DATA!$B$4:$B$2103,DATA!$C$4:$C$2103,"",0,1),""))</f>
        <v/>
      </c>
      <c r="E2013" s="52" t="str">
        <f t="array" ref="E2013">IF(B2013="","",IFERROR(XLOOKUP(B2013,DATA!$B$4:$B$2103,DATA!$W$4:$W$2103,"",0,1),""))</f>
        <v/>
      </c>
      <c r="F2013" s="52" t="str">
        <f t="array" ref="F2013">IF(B2013="","",IFERROR(XLOOKUP(E2013,PROVEEDORES!$A$2:$A$200,PROVEEDORES!$B$2:$B$200,"NO ENCONTRADO",0,1),""))</f>
        <v/>
      </c>
      <c r="G2013" s="52" t="str">
        <f t="array" ref="G2013">IF(B2013="","",IFERROR(XLOOKUP(B2013,DATA!$B$4:$B$2103,DATA!$L$4:$L$2103,"",0,1),""))</f>
        <v/>
      </c>
      <c r="H2013" s="52" t="str">
        <f t="array" ref="H2013">IF(B2013="","",IFERROR(XLOOKUP(B2013,DATA!$B$4:$B$2103,DATA!$E$4:$E$2103,0,0,1),0))</f>
        <v/>
      </c>
      <c r="I2013" s="53" t="str">
        <f t="array" ref="I2013">IF(B2013="","",IFERROR(XLOOKUP(B2013,DATA!$B$4:$B$2103,DATA!$F$4:$F$2103,0,0,1),0))</f>
        <v/>
      </c>
      <c r="J2013" s="53" t="str">
        <f t="shared" si="1"/>
        <v/>
      </c>
      <c r="K2013" s="52" t="str">
        <f t="array" ref="K2013">IF(B2013="","",IFERROR(XLOOKUP(B2013,DATA!$B$4:$B$2103,DATA!$N$4:$N$2103,0,0,1),0))</f>
        <v/>
      </c>
      <c r="L2013" s="86" t="str">
        <f t="shared" si="2"/>
        <v/>
      </c>
      <c r="M2013" s="52" t="str">
        <f t="array" ref="M2013">IF(B2013="","",IFERROR(XLOOKUP(B2013,DATA!$B$4:$B$2103,DATA!$P$4:$P$2103,0,0,1),0))</f>
        <v/>
      </c>
      <c r="N2013" s="52" t="str">
        <f t="shared" si="3"/>
        <v/>
      </c>
      <c r="O2013" s="52" t="str">
        <f t="shared" si="4"/>
        <v/>
      </c>
      <c r="P2013" s="52" t="str">
        <f t="shared" si="5"/>
        <v/>
      </c>
      <c r="Q2013" s="52" t="str">
        <f t="shared" si="6"/>
        <v/>
      </c>
      <c r="R2013" s="52" t="str">
        <f t="shared" si="7"/>
        <v/>
      </c>
      <c r="S2013" s="52" t="str">
        <f t="shared" si="8"/>
        <v/>
      </c>
      <c r="T2013" s="53" t="str">
        <f t="shared" si="9"/>
        <v/>
      </c>
      <c r="U2013" s="52" t="str">
        <f t="array" ref="U2013">IF(B2013="","",IFERROR(XLOOKUP(B2013,DATA!$B$4:$B$2103,DATA!$M$4:$M$2103,"",0,1),""))</f>
        <v/>
      </c>
      <c r="V2013" s="52" t="str">
        <f t="array" ref="V2013">IF(B2013="","",IFERROR(XLOOKUP(B2013,DATA!$B$4:$B$2103,DATA!$X$4:$X$2103,"",0,1),""))</f>
        <v/>
      </c>
      <c r="W2013" s="52" t="str">
        <f t="array" ref="W2013">IF(B2013="","",IFERROR(XLOOKUP(B2013,DATA!$B$4:$B$2103,DATA!$H$4:$H$2103,"",0,1),""))</f>
        <v/>
      </c>
      <c r="X2013" s="52" t="str">
        <f t="shared" si="10"/>
        <v/>
      </c>
      <c r="Y2013" s="87" t="str">
        <f t="shared" si="11"/>
        <v/>
      </c>
      <c r="Z2013" s="52" t="str">
        <f t="shared" si="12"/>
        <v/>
      </c>
    </row>
    <row r="2014" ht="15.75" customHeight="1">
      <c r="B2014" s="47" t="str">
        <f>IF(DATA!B2014="","",DATA!B2014)</f>
        <v/>
      </c>
      <c r="C2014" s="47" t="str">
        <f t="array" ref="C2014">IF(B2014="","",IFERROR(XLOOKUP(B2014,DATA!$B$4:$B$2103,DATA!$D$4:$D$2103,"",0,1),""))</f>
        <v/>
      </c>
      <c r="D2014" s="47" t="str">
        <f t="array" ref="D2014">IF(B2014="","",IFERROR(XLOOKUP(B2014,DATA!$B$4:$B$2103,DATA!$C$4:$C$2103,"",0,1),""))</f>
        <v/>
      </c>
      <c r="E2014" s="47" t="str">
        <f t="array" ref="E2014">IF(B2014="","",IFERROR(XLOOKUP(B2014,DATA!$B$4:$B$2103,DATA!$W$4:$W$2103,"",0,1),""))</f>
        <v/>
      </c>
      <c r="F2014" s="47" t="str">
        <f t="array" ref="F2014">IF(B2014="","",IFERROR(XLOOKUP(E2014,PROVEEDORES!$A$2:$A$200,PROVEEDORES!$B$2:$B$200,"NO ENCONTRADO",0,1),""))</f>
        <v/>
      </c>
      <c r="G2014" s="47" t="str">
        <f t="array" ref="G2014">IF(B2014="","",IFERROR(XLOOKUP(B2014,DATA!$B$4:$B$2103,DATA!$L$4:$L$2103,"",0,1),""))</f>
        <v/>
      </c>
      <c r="H2014" s="47" t="str">
        <f t="array" ref="H2014">IF(B2014="","",IFERROR(XLOOKUP(B2014,DATA!$B$4:$B$2103,DATA!$E$4:$E$2103,0,0,1),0))</f>
        <v/>
      </c>
      <c r="I2014" s="48" t="str">
        <f t="array" ref="I2014">IF(B2014="","",IFERROR(XLOOKUP(B2014,DATA!$B$4:$B$2103,DATA!$F$4:$F$2103,0,0,1),0))</f>
        <v/>
      </c>
      <c r="J2014" s="48" t="str">
        <f t="shared" si="1"/>
        <v/>
      </c>
      <c r="K2014" s="47" t="str">
        <f t="array" ref="K2014">IF(B2014="","",IFERROR(XLOOKUP(B2014,DATA!$B$4:$B$2103,DATA!$N$4:$N$2103,0,0,1),0))</f>
        <v/>
      </c>
      <c r="L2014" s="85" t="str">
        <f t="shared" si="2"/>
        <v/>
      </c>
      <c r="M2014" s="47" t="str">
        <f t="array" ref="M2014">IF(B2014="","",IFERROR(XLOOKUP(B2014,DATA!$B$4:$B$2103,DATA!$P$4:$P$2103,0,0,1),0))</f>
        <v/>
      </c>
      <c r="N2014" s="47" t="str">
        <f t="shared" si="3"/>
        <v/>
      </c>
      <c r="O2014" s="47" t="str">
        <f t="shared" si="4"/>
        <v/>
      </c>
      <c r="P2014" s="47" t="str">
        <f t="shared" si="5"/>
        <v/>
      </c>
      <c r="Q2014" s="47" t="str">
        <f t="shared" si="6"/>
        <v/>
      </c>
      <c r="R2014" s="47" t="str">
        <f t="shared" si="7"/>
        <v/>
      </c>
      <c r="S2014" s="47" t="str">
        <f t="shared" si="8"/>
        <v/>
      </c>
      <c r="T2014" s="48" t="str">
        <f t="shared" si="9"/>
        <v/>
      </c>
      <c r="U2014" s="47" t="str">
        <f t="array" ref="U2014">IF(B2014="","",IFERROR(XLOOKUP(B2014,DATA!$B$4:$B$2103,DATA!$M$4:$M$2103,"",0,1),""))</f>
        <v/>
      </c>
      <c r="V2014" s="47" t="str">
        <f t="array" ref="V2014">IF(B2014="","",IFERROR(XLOOKUP(B2014,DATA!$B$4:$B$2103,DATA!$X$4:$X$2103,"",0,1),""))</f>
        <v/>
      </c>
      <c r="W2014" s="47" t="str">
        <f t="array" ref="W2014">IF(B2014="","",IFERROR(XLOOKUP(B2014,DATA!$B$4:$B$2103,DATA!$H$4:$H$2103,"",0,1),""))</f>
        <v/>
      </c>
      <c r="X2014" s="47" t="str">
        <f t="shared" si="10"/>
        <v/>
      </c>
      <c r="Y2014" s="65" t="str">
        <f t="shared" si="11"/>
        <v/>
      </c>
      <c r="Z2014" s="47" t="str">
        <f t="shared" si="12"/>
        <v/>
      </c>
    </row>
    <row r="2015" ht="15.75" customHeight="1">
      <c r="B2015" s="52" t="str">
        <f>IF(DATA!B2015="","",DATA!B2015)</f>
        <v/>
      </c>
      <c r="C2015" s="52" t="str">
        <f t="array" ref="C2015">IF(B2015="","",IFERROR(XLOOKUP(B2015,DATA!$B$4:$B$2103,DATA!$D$4:$D$2103,"",0,1),""))</f>
        <v/>
      </c>
      <c r="D2015" s="52" t="str">
        <f t="array" ref="D2015">IF(B2015="","",IFERROR(XLOOKUP(B2015,DATA!$B$4:$B$2103,DATA!$C$4:$C$2103,"",0,1),""))</f>
        <v/>
      </c>
      <c r="E2015" s="52" t="str">
        <f t="array" ref="E2015">IF(B2015="","",IFERROR(XLOOKUP(B2015,DATA!$B$4:$B$2103,DATA!$W$4:$W$2103,"",0,1),""))</f>
        <v/>
      </c>
      <c r="F2015" s="52" t="str">
        <f t="array" ref="F2015">IF(B2015="","",IFERROR(XLOOKUP(E2015,PROVEEDORES!$A$2:$A$200,PROVEEDORES!$B$2:$B$200,"NO ENCONTRADO",0,1),""))</f>
        <v/>
      </c>
      <c r="G2015" s="52" t="str">
        <f t="array" ref="G2015">IF(B2015="","",IFERROR(XLOOKUP(B2015,DATA!$B$4:$B$2103,DATA!$L$4:$L$2103,"",0,1),""))</f>
        <v/>
      </c>
      <c r="H2015" s="52" t="str">
        <f t="array" ref="H2015">IF(B2015="","",IFERROR(XLOOKUP(B2015,DATA!$B$4:$B$2103,DATA!$E$4:$E$2103,0,0,1),0))</f>
        <v/>
      </c>
      <c r="I2015" s="53" t="str">
        <f t="array" ref="I2015">IF(B2015="","",IFERROR(XLOOKUP(B2015,DATA!$B$4:$B$2103,DATA!$F$4:$F$2103,0,0,1),0))</f>
        <v/>
      </c>
      <c r="J2015" s="53" t="str">
        <f t="shared" si="1"/>
        <v/>
      </c>
      <c r="K2015" s="52" t="str">
        <f t="array" ref="K2015">IF(B2015="","",IFERROR(XLOOKUP(B2015,DATA!$B$4:$B$2103,DATA!$N$4:$N$2103,0,0,1),0))</f>
        <v/>
      </c>
      <c r="L2015" s="86" t="str">
        <f t="shared" si="2"/>
        <v/>
      </c>
      <c r="M2015" s="52" t="str">
        <f t="array" ref="M2015">IF(B2015="","",IFERROR(XLOOKUP(B2015,DATA!$B$4:$B$2103,DATA!$P$4:$P$2103,0,0,1),0))</f>
        <v/>
      </c>
      <c r="N2015" s="52" t="str">
        <f t="shared" si="3"/>
        <v/>
      </c>
      <c r="O2015" s="52" t="str">
        <f t="shared" si="4"/>
        <v/>
      </c>
      <c r="P2015" s="52" t="str">
        <f t="shared" si="5"/>
        <v/>
      </c>
      <c r="Q2015" s="52" t="str">
        <f t="shared" si="6"/>
        <v/>
      </c>
      <c r="R2015" s="52" t="str">
        <f t="shared" si="7"/>
        <v/>
      </c>
      <c r="S2015" s="52" t="str">
        <f t="shared" si="8"/>
        <v/>
      </c>
      <c r="T2015" s="53" t="str">
        <f t="shared" si="9"/>
        <v/>
      </c>
      <c r="U2015" s="52" t="str">
        <f t="array" ref="U2015">IF(B2015="","",IFERROR(XLOOKUP(B2015,DATA!$B$4:$B$2103,DATA!$M$4:$M$2103,"",0,1),""))</f>
        <v/>
      </c>
      <c r="V2015" s="52" t="str">
        <f t="array" ref="V2015">IF(B2015="","",IFERROR(XLOOKUP(B2015,DATA!$B$4:$B$2103,DATA!$X$4:$X$2103,"",0,1),""))</f>
        <v/>
      </c>
      <c r="W2015" s="52" t="str">
        <f t="array" ref="W2015">IF(B2015="","",IFERROR(XLOOKUP(B2015,DATA!$B$4:$B$2103,DATA!$H$4:$H$2103,"",0,1),""))</f>
        <v/>
      </c>
      <c r="X2015" s="52" t="str">
        <f t="shared" si="10"/>
        <v/>
      </c>
      <c r="Y2015" s="87" t="str">
        <f t="shared" si="11"/>
        <v/>
      </c>
      <c r="Z2015" s="52" t="str">
        <f t="shared" si="12"/>
        <v/>
      </c>
    </row>
    <row r="2016" ht="15.75" customHeight="1">
      <c r="B2016" s="47" t="str">
        <f>IF(DATA!B2016="","",DATA!B2016)</f>
        <v/>
      </c>
      <c r="C2016" s="47" t="str">
        <f t="array" ref="C2016">IF(B2016="","",IFERROR(XLOOKUP(B2016,DATA!$B$4:$B$2103,DATA!$D$4:$D$2103,"",0,1),""))</f>
        <v/>
      </c>
      <c r="D2016" s="47" t="str">
        <f t="array" ref="D2016">IF(B2016="","",IFERROR(XLOOKUP(B2016,DATA!$B$4:$B$2103,DATA!$C$4:$C$2103,"",0,1),""))</f>
        <v/>
      </c>
      <c r="E2016" s="47" t="str">
        <f t="array" ref="E2016">IF(B2016="","",IFERROR(XLOOKUP(B2016,DATA!$B$4:$B$2103,DATA!$W$4:$W$2103,"",0,1),""))</f>
        <v/>
      </c>
      <c r="F2016" s="47" t="str">
        <f t="array" ref="F2016">IF(B2016="","",IFERROR(XLOOKUP(E2016,PROVEEDORES!$A$2:$A$200,PROVEEDORES!$B$2:$B$200,"NO ENCONTRADO",0,1),""))</f>
        <v/>
      </c>
      <c r="G2016" s="47" t="str">
        <f t="array" ref="G2016">IF(B2016="","",IFERROR(XLOOKUP(B2016,DATA!$B$4:$B$2103,DATA!$L$4:$L$2103,"",0,1),""))</f>
        <v/>
      </c>
      <c r="H2016" s="47" t="str">
        <f t="array" ref="H2016">IF(B2016="","",IFERROR(XLOOKUP(B2016,DATA!$B$4:$B$2103,DATA!$E$4:$E$2103,0,0,1),0))</f>
        <v/>
      </c>
      <c r="I2016" s="48" t="str">
        <f t="array" ref="I2016">IF(B2016="","",IFERROR(XLOOKUP(B2016,DATA!$B$4:$B$2103,DATA!$F$4:$F$2103,0,0,1),0))</f>
        <v/>
      </c>
      <c r="J2016" s="48" t="str">
        <f t="shared" si="1"/>
        <v/>
      </c>
      <c r="K2016" s="47" t="str">
        <f t="array" ref="K2016">IF(B2016="","",IFERROR(XLOOKUP(B2016,DATA!$B$4:$B$2103,DATA!$N$4:$N$2103,0,0,1),0))</f>
        <v/>
      </c>
      <c r="L2016" s="85" t="str">
        <f t="shared" si="2"/>
        <v/>
      </c>
      <c r="M2016" s="47" t="str">
        <f t="array" ref="M2016">IF(B2016="","",IFERROR(XLOOKUP(B2016,DATA!$B$4:$B$2103,DATA!$P$4:$P$2103,0,0,1),0))</f>
        <v/>
      </c>
      <c r="N2016" s="47" t="str">
        <f t="shared" si="3"/>
        <v/>
      </c>
      <c r="O2016" s="47" t="str">
        <f t="shared" si="4"/>
        <v/>
      </c>
      <c r="P2016" s="47" t="str">
        <f t="shared" si="5"/>
        <v/>
      </c>
      <c r="Q2016" s="47" t="str">
        <f t="shared" si="6"/>
        <v/>
      </c>
      <c r="R2016" s="47" t="str">
        <f t="shared" si="7"/>
        <v/>
      </c>
      <c r="S2016" s="47" t="str">
        <f t="shared" si="8"/>
        <v/>
      </c>
      <c r="T2016" s="48" t="str">
        <f t="shared" si="9"/>
        <v/>
      </c>
      <c r="U2016" s="47" t="str">
        <f t="array" ref="U2016">IF(B2016="","",IFERROR(XLOOKUP(B2016,DATA!$B$4:$B$2103,DATA!$M$4:$M$2103,"",0,1),""))</f>
        <v/>
      </c>
      <c r="V2016" s="47" t="str">
        <f t="array" ref="V2016">IF(B2016="","",IFERROR(XLOOKUP(B2016,DATA!$B$4:$B$2103,DATA!$X$4:$X$2103,"",0,1),""))</f>
        <v/>
      </c>
      <c r="W2016" s="47" t="str">
        <f t="array" ref="W2016">IF(B2016="","",IFERROR(XLOOKUP(B2016,DATA!$B$4:$B$2103,DATA!$H$4:$H$2103,"",0,1),""))</f>
        <v/>
      </c>
      <c r="X2016" s="47" t="str">
        <f t="shared" si="10"/>
        <v/>
      </c>
      <c r="Y2016" s="65" t="str">
        <f t="shared" si="11"/>
        <v/>
      </c>
      <c r="Z2016" s="47" t="str">
        <f t="shared" si="12"/>
        <v/>
      </c>
    </row>
    <row r="2017" ht="15.75" customHeight="1">
      <c r="B2017" s="52" t="str">
        <f>IF(DATA!B2017="","",DATA!B2017)</f>
        <v/>
      </c>
      <c r="C2017" s="52" t="str">
        <f t="array" ref="C2017">IF(B2017="","",IFERROR(XLOOKUP(B2017,DATA!$B$4:$B$2103,DATA!$D$4:$D$2103,"",0,1),""))</f>
        <v/>
      </c>
      <c r="D2017" s="52" t="str">
        <f t="array" ref="D2017">IF(B2017="","",IFERROR(XLOOKUP(B2017,DATA!$B$4:$B$2103,DATA!$C$4:$C$2103,"",0,1),""))</f>
        <v/>
      </c>
      <c r="E2017" s="52" t="str">
        <f t="array" ref="E2017">IF(B2017="","",IFERROR(XLOOKUP(B2017,DATA!$B$4:$B$2103,DATA!$W$4:$W$2103,"",0,1),""))</f>
        <v/>
      </c>
      <c r="F2017" s="52" t="str">
        <f t="array" ref="F2017">IF(B2017="","",IFERROR(XLOOKUP(E2017,PROVEEDORES!$A$2:$A$200,PROVEEDORES!$B$2:$B$200,"NO ENCONTRADO",0,1),""))</f>
        <v/>
      </c>
      <c r="G2017" s="52" t="str">
        <f t="array" ref="G2017">IF(B2017="","",IFERROR(XLOOKUP(B2017,DATA!$B$4:$B$2103,DATA!$L$4:$L$2103,"",0,1),""))</f>
        <v/>
      </c>
      <c r="H2017" s="52" t="str">
        <f t="array" ref="H2017">IF(B2017="","",IFERROR(XLOOKUP(B2017,DATA!$B$4:$B$2103,DATA!$E$4:$E$2103,0,0,1),0))</f>
        <v/>
      </c>
      <c r="I2017" s="53" t="str">
        <f t="array" ref="I2017">IF(B2017="","",IFERROR(XLOOKUP(B2017,DATA!$B$4:$B$2103,DATA!$F$4:$F$2103,0,0,1),0))</f>
        <v/>
      </c>
      <c r="J2017" s="53" t="str">
        <f t="shared" si="1"/>
        <v/>
      </c>
      <c r="K2017" s="52" t="str">
        <f t="array" ref="K2017">IF(B2017="","",IFERROR(XLOOKUP(B2017,DATA!$B$4:$B$2103,DATA!$N$4:$N$2103,0,0,1),0))</f>
        <v/>
      </c>
      <c r="L2017" s="86" t="str">
        <f t="shared" si="2"/>
        <v/>
      </c>
      <c r="M2017" s="52" t="str">
        <f t="array" ref="M2017">IF(B2017="","",IFERROR(XLOOKUP(B2017,DATA!$B$4:$B$2103,DATA!$P$4:$P$2103,0,0,1),0))</f>
        <v/>
      </c>
      <c r="N2017" s="52" t="str">
        <f t="shared" si="3"/>
        <v/>
      </c>
      <c r="O2017" s="52" t="str">
        <f t="shared" si="4"/>
        <v/>
      </c>
      <c r="P2017" s="52" t="str">
        <f t="shared" si="5"/>
        <v/>
      </c>
      <c r="Q2017" s="52" t="str">
        <f t="shared" si="6"/>
        <v/>
      </c>
      <c r="R2017" s="52" t="str">
        <f t="shared" si="7"/>
        <v/>
      </c>
      <c r="S2017" s="52" t="str">
        <f t="shared" si="8"/>
        <v/>
      </c>
      <c r="T2017" s="53" t="str">
        <f t="shared" si="9"/>
        <v/>
      </c>
      <c r="U2017" s="52" t="str">
        <f t="array" ref="U2017">IF(B2017="","",IFERROR(XLOOKUP(B2017,DATA!$B$4:$B$2103,DATA!$M$4:$M$2103,"",0,1),""))</f>
        <v/>
      </c>
      <c r="V2017" s="52" t="str">
        <f t="array" ref="V2017">IF(B2017="","",IFERROR(XLOOKUP(B2017,DATA!$B$4:$B$2103,DATA!$X$4:$X$2103,"",0,1),""))</f>
        <v/>
      </c>
      <c r="W2017" s="52" t="str">
        <f t="array" ref="W2017">IF(B2017="","",IFERROR(XLOOKUP(B2017,DATA!$B$4:$B$2103,DATA!$H$4:$H$2103,"",0,1),""))</f>
        <v/>
      </c>
      <c r="X2017" s="52" t="str">
        <f t="shared" si="10"/>
        <v/>
      </c>
      <c r="Y2017" s="87" t="str">
        <f t="shared" si="11"/>
        <v/>
      </c>
      <c r="Z2017" s="52" t="str">
        <f t="shared" si="12"/>
        <v/>
      </c>
    </row>
    <row r="2018" ht="15.75" customHeight="1">
      <c r="B2018" s="47" t="str">
        <f>IF(DATA!B2018="","",DATA!B2018)</f>
        <v/>
      </c>
      <c r="C2018" s="47" t="str">
        <f t="array" ref="C2018">IF(B2018="","",IFERROR(XLOOKUP(B2018,DATA!$B$4:$B$2103,DATA!$D$4:$D$2103,"",0,1),""))</f>
        <v/>
      </c>
      <c r="D2018" s="47" t="str">
        <f t="array" ref="D2018">IF(B2018="","",IFERROR(XLOOKUP(B2018,DATA!$B$4:$B$2103,DATA!$C$4:$C$2103,"",0,1),""))</f>
        <v/>
      </c>
      <c r="E2018" s="47" t="str">
        <f t="array" ref="E2018">IF(B2018="","",IFERROR(XLOOKUP(B2018,DATA!$B$4:$B$2103,DATA!$W$4:$W$2103,"",0,1),""))</f>
        <v/>
      </c>
      <c r="F2018" s="47" t="str">
        <f t="array" ref="F2018">IF(B2018="","",IFERROR(XLOOKUP(E2018,PROVEEDORES!$A$2:$A$200,PROVEEDORES!$B$2:$B$200,"NO ENCONTRADO",0,1),""))</f>
        <v/>
      </c>
      <c r="G2018" s="47" t="str">
        <f t="array" ref="G2018">IF(B2018="","",IFERROR(XLOOKUP(B2018,DATA!$B$4:$B$2103,DATA!$L$4:$L$2103,"",0,1),""))</f>
        <v/>
      </c>
      <c r="H2018" s="47" t="str">
        <f t="array" ref="H2018">IF(B2018="","",IFERROR(XLOOKUP(B2018,DATA!$B$4:$B$2103,DATA!$E$4:$E$2103,0,0,1),0))</f>
        <v/>
      </c>
      <c r="I2018" s="48" t="str">
        <f t="array" ref="I2018">IF(B2018="","",IFERROR(XLOOKUP(B2018,DATA!$B$4:$B$2103,DATA!$F$4:$F$2103,0,0,1),0))</f>
        <v/>
      </c>
      <c r="J2018" s="48" t="str">
        <f t="shared" si="1"/>
        <v/>
      </c>
      <c r="K2018" s="47" t="str">
        <f t="array" ref="K2018">IF(B2018="","",IFERROR(XLOOKUP(B2018,DATA!$B$4:$B$2103,DATA!$N$4:$N$2103,0,0,1),0))</f>
        <v/>
      </c>
      <c r="L2018" s="85" t="str">
        <f t="shared" si="2"/>
        <v/>
      </c>
      <c r="M2018" s="47" t="str">
        <f t="array" ref="M2018">IF(B2018="","",IFERROR(XLOOKUP(B2018,DATA!$B$4:$B$2103,DATA!$P$4:$P$2103,0,0,1),0))</f>
        <v/>
      </c>
      <c r="N2018" s="47" t="str">
        <f t="shared" si="3"/>
        <v/>
      </c>
      <c r="O2018" s="47" t="str">
        <f t="shared" si="4"/>
        <v/>
      </c>
      <c r="P2018" s="47" t="str">
        <f t="shared" si="5"/>
        <v/>
      </c>
      <c r="Q2018" s="47" t="str">
        <f t="shared" si="6"/>
        <v/>
      </c>
      <c r="R2018" s="47" t="str">
        <f t="shared" si="7"/>
        <v/>
      </c>
      <c r="S2018" s="47" t="str">
        <f t="shared" si="8"/>
        <v/>
      </c>
      <c r="T2018" s="48" t="str">
        <f t="shared" si="9"/>
        <v/>
      </c>
      <c r="U2018" s="47" t="str">
        <f t="array" ref="U2018">IF(B2018="","",IFERROR(XLOOKUP(B2018,DATA!$B$4:$B$2103,DATA!$M$4:$M$2103,"",0,1),""))</f>
        <v/>
      </c>
      <c r="V2018" s="47" t="str">
        <f t="array" ref="V2018">IF(B2018="","",IFERROR(XLOOKUP(B2018,DATA!$B$4:$B$2103,DATA!$X$4:$X$2103,"",0,1),""))</f>
        <v/>
      </c>
      <c r="W2018" s="47" t="str">
        <f t="array" ref="W2018">IF(B2018="","",IFERROR(XLOOKUP(B2018,DATA!$B$4:$B$2103,DATA!$H$4:$H$2103,"",0,1),""))</f>
        <v/>
      </c>
      <c r="X2018" s="47" t="str">
        <f t="shared" si="10"/>
        <v/>
      </c>
      <c r="Y2018" s="65" t="str">
        <f t="shared" si="11"/>
        <v/>
      </c>
      <c r="Z2018" s="47" t="str">
        <f t="shared" si="12"/>
        <v/>
      </c>
    </row>
    <row r="2019" ht="15.75" customHeight="1">
      <c r="B2019" s="52" t="str">
        <f>IF(DATA!B2019="","",DATA!B2019)</f>
        <v/>
      </c>
      <c r="C2019" s="52" t="str">
        <f t="array" ref="C2019">IF(B2019="","",IFERROR(XLOOKUP(B2019,DATA!$B$4:$B$2103,DATA!$D$4:$D$2103,"",0,1),""))</f>
        <v/>
      </c>
      <c r="D2019" s="52" t="str">
        <f t="array" ref="D2019">IF(B2019="","",IFERROR(XLOOKUP(B2019,DATA!$B$4:$B$2103,DATA!$C$4:$C$2103,"",0,1),""))</f>
        <v/>
      </c>
      <c r="E2019" s="52" t="str">
        <f t="array" ref="E2019">IF(B2019="","",IFERROR(XLOOKUP(B2019,DATA!$B$4:$B$2103,DATA!$W$4:$W$2103,"",0,1),""))</f>
        <v/>
      </c>
      <c r="F2019" s="52" t="str">
        <f t="array" ref="F2019">IF(B2019="","",IFERROR(XLOOKUP(E2019,PROVEEDORES!$A$2:$A$200,PROVEEDORES!$B$2:$B$200,"NO ENCONTRADO",0,1),""))</f>
        <v/>
      </c>
      <c r="G2019" s="52" t="str">
        <f t="array" ref="G2019">IF(B2019="","",IFERROR(XLOOKUP(B2019,DATA!$B$4:$B$2103,DATA!$L$4:$L$2103,"",0,1),""))</f>
        <v/>
      </c>
      <c r="H2019" s="52" t="str">
        <f t="array" ref="H2019">IF(B2019="","",IFERROR(XLOOKUP(B2019,DATA!$B$4:$B$2103,DATA!$E$4:$E$2103,0,0,1),0))</f>
        <v/>
      </c>
      <c r="I2019" s="53" t="str">
        <f t="array" ref="I2019">IF(B2019="","",IFERROR(XLOOKUP(B2019,DATA!$B$4:$B$2103,DATA!$F$4:$F$2103,0,0,1),0))</f>
        <v/>
      </c>
      <c r="J2019" s="53" t="str">
        <f t="shared" si="1"/>
        <v/>
      </c>
      <c r="K2019" s="52" t="str">
        <f t="array" ref="K2019">IF(B2019="","",IFERROR(XLOOKUP(B2019,DATA!$B$4:$B$2103,DATA!$N$4:$N$2103,0,0,1),0))</f>
        <v/>
      </c>
      <c r="L2019" s="86" t="str">
        <f t="shared" si="2"/>
        <v/>
      </c>
      <c r="M2019" s="52" t="str">
        <f t="array" ref="M2019">IF(B2019="","",IFERROR(XLOOKUP(B2019,DATA!$B$4:$B$2103,DATA!$P$4:$P$2103,0,0,1),0))</f>
        <v/>
      </c>
      <c r="N2019" s="52" t="str">
        <f t="shared" si="3"/>
        <v/>
      </c>
      <c r="O2019" s="52" t="str">
        <f t="shared" si="4"/>
        <v/>
      </c>
      <c r="P2019" s="52" t="str">
        <f t="shared" si="5"/>
        <v/>
      </c>
      <c r="Q2019" s="52" t="str">
        <f t="shared" si="6"/>
        <v/>
      </c>
      <c r="R2019" s="52" t="str">
        <f t="shared" si="7"/>
        <v/>
      </c>
      <c r="S2019" s="52" t="str">
        <f t="shared" si="8"/>
        <v/>
      </c>
      <c r="T2019" s="53" t="str">
        <f t="shared" si="9"/>
        <v/>
      </c>
      <c r="U2019" s="52" t="str">
        <f t="array" ref="U2019">IF(B2019="","",IFERROR(XLOOKUP(B2019,DATA!$B$4:$B$2103,DATA!$M$4:$M$2103,"",0,1),""))</f>
        <v/>
      </c>
      <c r="V2019" s="52" t="str">
        <f t="array" ref="V2019">IF(B2019="","",IFERROR(XLOOKUP(B2019,DATA!$B$4:$B$2103,DATA!$X$4:$X$2103,"",0,1),""))</f>
        <v/>
      </c>
      <c r="W2019" s="52" t="str">
        <f t="array" ref="W2019">IF(B2019="","",IFERROR(XLOOKUP(B2019,DATA!$B$4:$B$2103,DATA!$H$4:$H$2103,"",0,1),""))</f>
        <v/>
      </c>
      <c r="X2019" s="52" t="str">
        <f t="shared" si="10"/>
        <v/>
      </c>
      <c r="Y2019" s="87" t="str">
        <f t="shared" si="11"/>
        <v/>
      </c>
      <c r="Z2019" s="52" t="str">
        <f t="shared" si="12"/>
        <v/>
      </c>
    </row>
    <row r="2020" ht="15.75" customHeight="1">
      <c r="B2020" s="47" t="str">
        <f>IF(DATA!B2020="","",DATA!B2020)</f>
        <v/>
      </c>
      <c r="C2020" s="47" t="str">
        <f t="array" ref="C2020">IF(B2020="","",IFERROR(XLOOKUP(B2020,DATA!$B$4:$B$2103,DATA!$D$4:$D$2103,"",0,1),""))</f>
        <v/>
      </c>
      <c r="D2020" s="47" t="str">
        <f t="array" ref="D2020">IF(B2020="","",IFERROR(XLOOKUP(B2020,DATA!$B$4:$B$2103,DATA!$C$4:$C$2103,"",0,1),""))</f>
        <v/>
      </c>
      <c r="E2020" s="47" t="str">
        <f t="array" ref="E2020">IF(B2020="","",IFERROR(XLOOKUP(B2020,DATA!$B$4:$B$2103,DATA!$W$4:$W$2103,"",0,1),""))</f>
        <v/>
      </c>
      <c r="F2020" s="47" t="str">
        <f t="array" ref="F2020">IF(B2020="","",IFERROR(XLOOKUP(E2020,PROVEEDORES!$A$2:$A$200,PROVEEDORES!$B$2:$B$200,"NO ENCONTRADO",0,1),""))</f>
        <v/>
      </c>
      <c r="G2020" s="47" t="str">
        <f t="array" ref="G2020">IF(B2020="","",IFERROR(XLOOKUP(B2020,DATA!$B$4:$B$2103,DATA!$L$4:$L$2103,"",0,1),""))</f>
        <v/>
      </c>
      <c r="H2020" s="47" t="str">
        <f t="array" ref="H2020">IF(B2020="","",IFERROR(XLOOKUP(B2020,DATA!$B$4:$B$2103,DATA!$E$4:$E$2103,0,0,1),0))</f>
        <v/>
      </c>
      <c r="I2020" s="48" t="str">
        <f t="array" ref="I2020">IF(B2020="","",IFERROR(XLOOKUP(B2020,DATA!$B$4:$B$2103,DATA!$F$4:$F$2103,0,0,1),0))</f>
        <v/>
      </c>
      <c r="J2020" s="48" t="str">
        <f t="shared" si="1"/>
        <v/>
      </c>
      <c r="K2020" s="47" t="str">
        <f t="array" ref="K2020">IF(B2020="","",IFERROR(XLOOKUP(B2020,DATA!$B$4:$B$2103,DATA!$N$4:$N$2103,0,0,1),0))</f>
        <v/>
      </c>
      <c r="L2020" s="85" t="str">
        <f t="shared" si="2"/>
        <v/>
      </c>
      <c r="M2020" s="47" t="str">
        <f t="array" ref="M2020">IF(B2020="","",IFERROR(XLOOKUP(B2020,DATA!$B$4:$B$2103,DATA!$P$4:$P$2103,0,0,1),0))</f>
        <v/>
      </c>
      <c r="N2020" s="47" t="str">
        <f t="shared" si="3"/>
        <v/>
      </c>
      <c r="O2020" s="47" t="str">
        <f t="shared" si="4"/>
        <v/>
      </c>
      <c r="P2020" s="47" t="str">
        <f t="shared" si="5"/>
        <v/>
      </c>
      <c r="Q2020" s="47" t="str">
        <f t="shared" si="6"/>
        <v/>
      </c>
      <c r="R2020" s="47" t="str">
        <f t="shared" si="7"/>
        <v/>
      </c>
      <c r="S2020" s="47" t="str">
        <f t="shared" si="8"/>
        <v/>
      </c>
      <c r="T2020" s="48" t="str">
        <f t="shared" si="9"/>
        <v/>
      </c>
      <c r="U2020" s="47" t="str">
        <f t="array" ref="U2020">IF(B2020="","",IFERROR(XLOOKUP(B2020,DATA!$B$4:$B$2103,DATA!$M$4:$M$2103,"",0,1),""))</f>
        <v/>
      </c>
      <c r="V2020" s="47" t="str">
        <f t="array" ref="V2020">IF(B2020="","",IFERROR(XLOOKUP(B2020,DATA!$B$4:$B$2103,DATA!$X$4:$X$2103,"",0,1),""))</f>
        <v/>
      </c>
      <c r="W2020" s="47" t="str">
        <f t="array" ref="W2020">IF(B2020="","",IFERROR(XLOOKUP(B2020,DATA!$B$4:$B$2103,DATA!$H$4:$H$2103,"",0,1),""))</f>
        <v/>
      </c>
      <c r="X2020" s="47" t="str">
        <f t="shared" si="10"/>
        <v/>
      </c>
      <c r="Y2020" s="65" t="str">
        <f t="shared" si="11"/>
        <v/>
      </c>
      <c r="Z2020" s="47" t="str">
        <f t="shared" si="12"/>
        <v/>
      </c>
    </row>
    <row r="2021" ht="15.75" customHeight="1">
      <c r="B2021" s="52" t="str">
        <f>IF(DATA!B2021="","",DATA!B2021)</f>
        <v/>
      </c>
      <c r="C2021" s="52" t="str">
        <f t="array" ref="C2021">IF(B2021="","",IFERROR(XLOOKUP(B2021,DATA!$B$4:$B$2103,DATA!$D$4:$D$2103,"",0,1),""))</f>
        <v/>
      </c>
      <c r="D2021" s="52" t="str">
        <f t="array" ref="D2021">IF(B2021="","",IFERROR(XLOOKUP(B2021,DATA!$B$4:$B$2103,DATA!$C$4:$C$2103,"",0,1),""))</f>
        <v/>
      </c>
      <c r="E2021" s="52" t="str">
        <f t="array" ref="E2021">IF(B2021="","",IFERROR(XLOOKUP(B2021,DATA!$B$4:$B$2103,DATA!$W$4:$W$2103,"",0,1),""))</f>
        <v/>
      </c>
      <c r="F2021" s="52" t="str">
        <f t="array" ref="F2021">IF(B2021="","",IFERROR(XLOOKUP(E2021,PROVEEDORES!$A$2:$A$200,PROVEEDORES!$B$2:$B$200,"NO ENCONTRADO",0,1),""))</f>
        <v/>
      </c>
      <c r="G2021" s="52" t="str">
        <f t="array" ref="G2021">IF(B2021="","",IFERROR(XLOOKUP(B2021,DATA!$B$4:$B$2103,DATA!$L$4:$L$2103,"",0,1),""))</f>
        <v/>
      </c>
      <c r="H2021" s="52" t="str">
        <f t="array" ref="H2021">IF(B2021="","",IFERROR(XLOOKUP(B2021,DATA!$B$4:$B$2103,DATA!$E$4:$E$2103,0,0,1),0))</f>
        <v/>
      </c>
      <c r="I2021" s="53" t="str">
        <f t="array" ref="I2021">IF(B2021="","",IFERROR(XLOOKUP(B2021,DATA!$B$4:$B$2103,DATA!$F$4:$F$2103,0,0,1),0))</f>
        <v/>
      </c>
      <c r="J2021" s="53" t="str">
        <f t="shared" si="1"/>
        <v/>
      </c>
      <c r="K2021" s="52" t="str">
        <f t="array" ref="K2021">IF(B2021="","",IFERROR(XLOOKUP(B2021,DATA!$B$4:$B$2103,DATA!$N$4:$N$2103,0,0,1),0))</f>
        <v/>
      </c>
      <c r="L2021" s="86" t="str">
        <f t="shared" si="2"/>
        <v/>
      </c>
      <c r="M2021" s="52" t="str">
        <f t="array" ref="M2021">IF(B2021="","",IFERROR(XLOOKUP(B2021,DATA!$B$4:$B$2103,DATA!$P$4:$P$2103,0,0,1),0))</f>
        <v/>
      </c>
      <c r="N2021" s="52" t="str">
        <f t="shared" si="3"/>
        <v/>
      </c>
      <c r="O2021" s="52" t="str">
        <f t="shared" si="4"/>
        <v/>
      </c>
      <c r="P2021" s="52" t="str">
        <f t="shared" si="5"/>
        <v/>
      </c>
      <c r="Q2021" s="52" t="str">
        <f t="shared" si="6"/>
        <v/>
      </c>
      <c r="R2021" s="52" t="str">
        <f t="shared" si="7"/>
        <v/>
      </c>
      <c r="S2021" s="52" t="str">
        <f t="shared" si="8"/>
        <v/>
      </c>
      <c r="T2021" s="53" t="str">
        <f t="shared" si="9"/>
        <v/>
      </c>
      <c r="U2021" s="52" t="str">
        <f t="array" ref="U2021">IF(B2021="","",IFERROR(XLOOKUP(B2021,DATA!$B$4:$B$2103,DATA!$M$4:$M$2103,"",0,1),""))</f>
        <v/>
      </c>
      <c r="V2021" s="52" t="str">
        <f t="array" ref="V2021">IF(B2021="","",IFERROR(XLOOKUP(B2021,DATA!$B$4:$B$2103,DATA!$X$4:$X$2103,"",0,1),""))</f>
        <v/>
      </c>
      <c r="W2021" s="52" t="str">
        <f t="array" ref="W2021">IF(B2021="","",IFERROR(XLOOKUP(B2021,DATA!$B$4:$B$2103,DATA!$H$4:$H$2103,"",0,1),""))</f>
        <v/>
      </c>
      <c r="X2021" s="52" t="str">
        <f t="shared" si="10"/>
        <v/>
      </c>
      <c r="Y2021" s="87" t="str">
        <f t="shared" si="11"/>
        <v/>
      </c>
      <c r="Z2021" s="52" t="str">
        <f t="shared" si="12"/>
        <v/>
      </c>
    </row>
    <row r="2022" ht="15.75" customHeight="1">
      <c r="B2022" s="47" t="str">
        <f>IF(DATA!B2022="","",DATA!B2022)</f>
        <v/>
      </c>
      <c r="C2022" s="47" t="str">
        <f t="array" ref="C2022">IF(B2022="","",IFERROR(XLOOKUP(B2022,DATA!$B$4:$B$2103,DATA!$D$4:$D$2103,"",0,1),""))</f>
        <v/>
      </c>
      <c r="D2022" s="47" t="str">
        <f t="array" ref="D2022">IF(B2022="","",IFERROR(XLOOKUP(B2022,DATA!$B$4:$B$2103,DATA!$C$4:$C$2103,"",0,1),""))</f>
        <v/>
      </c>
      <c r="E2022" s="47" t="str">
        <f t="array" ref="E2022">IF(B2022="","",IFERROR(XLOOKUP(B2022,DATA!$B$4:$B$2103,DATA!$W$4:$W$2103,"",0,1),""))</f>
        <v/>
      </c>
      <c r="F2022" s="47" t="str">
        <f t="array" ref="F2022">IF(B2022="","",IFERROR(XLOOKUP(E2022,PROVEEDORES!$A$2:$A$200,PROVEEDORES!$B$2:$B$200,"NO ENCONTRADO",0,1),""))</f>
        <v/>
      </c>
      <c r="G2022" s="47" t="str">
        <f t="array" ref="G2022">IF(B2022="","",IFERROR(XLOOKUP(B2022,DATA!$B$4:$B$2103,DATA!$L$4:$L$2103,"",0,1),""))</f>
        <v/>
      </c>
      <c r="H2022" s="47" t="str">
        <f t="array" ref="H2022">IF(B2022="","",IFERROR(XLOOKUP(B2022,DATA!$B$4:$B$2103,DATA!$E$4:$E$2103,0,0,1),0))</f>
        <v/>
      </c>
      <c r="I2022" s="48" t="str">
        <f t="array" ref="I2022">IF(B2022="","",IFERROR(XLOOKUP(B2022,DATA!$B$4:$B$2103,DATA!$F$4:$F$2103,0,0,1),0))</f>
        <v/>
      </c>
      <c r="J2022" s="48" t="str">
        <f t="shared" si="1"/>
        <v/>
      </c>
      <c r="K2022" s="47" t="str">
        <f t="array" ref="K2022">IF(B2022="","",IFERROR(XLOOKUP(B2022,DATA!$B$4:$B$2103,DATA!$N$4:$N$2103,0,0,1),0))</f>
        <v/>
      </c>
      <c r="L2022" s="85" t="str">
        <f t="shared" si="2"/>
        <v/>
      </c>
      <c r="M2022" s="47" t="str">
        <f t="array" ref="M2022">IF(B2022="","",IFERROR(XLOOKUP(B2022,DATA!$B$4:$B$2103,DATA!$P$4:$P$2103,0,0,1),0))</f>
        <v/>
      </c>
      <c r="N2022" s="47" t="str">
        <f t="shared" si="3"/>
        <v/>
      </c>
      <c r="O2022" s="47" t="str">
        <f t="shared" si="4"/>
        <v/>
      </c>
      <c r="P2022" s="47" t="str">
        <f t="shared" si="5"/>
        <v/>
      </c>
      <c r="Q2022" s="47" t="str">
        <f t="shared" si="6"/>
        <v/>
      </c>
      <c r="R2022" s="47" t="str">
        <f t="shared" si="7"/>
        <v/>
      </c>
      <c r="S2022" s="47" t="str">
        <f t="shared" si="8"/>
        <v/>
      </c>
      <c r="T2022" s="48" t="str">
        <f t="shared" si="9"/>
        <v/>
      </c>
      <c r="U2022" s="47" t="str">
        <f t="array" ref="U2022">IF(B2022="","",IFERROR(XLOOKUP(B2022,DATA!$B$4:$B$2103,DATA!$M$4:$M$2103,"",0,1),""))</f>
        <v/>
      </c>
      <c r="V2022" s="47" t="str">
        <f t="array" ref="V2022">IF(B2022="","",IFERROR(XLOOKUP(B2022,DATA!$B$4:$B$2103,DATA!$X$4:$X$2103,"",0,1),""))</f>
        <v/>
      </c>
      <c r="W2022" s="47" t="str">
        <f t="array" ref="W2022">IF(B2022="","",IFERROR(XLOOKUP(B2022,DATA!$B$4:$B$2103,DATA!$H$4:$H$2103,"",0,1),""))</f>
        <v/>
      </c>
      <c r="X2022" s="47" t="str">
        <f t="shared" si="10"/>
        <v/>
      </c>
      <c r="Y2022" s="65" t="str">
        <f t="shared" si="11"/>
        <v/>
      </c>
      <c r="Z2022" s="47" t="str">
        <f t="shared" si="12"/>
        <v/>
      </c>
    </row>
    <row r="2023" ht="15.75" customHeight="1">
      <c r="B2023" s="52" t="str">
        <f>IF(DATA!B2023="","",DATA!B2023)</f>
        <v/>
      </c>
      <c r="C2023" s="52" t="str">
        <f t="array" ref="C2023">IF(B2023="","",IFERROR(XLOOKUP(B2023,DATA!$B$4:$B$2103,DATA!$D$4:$D$2103,"",0,1),""))</f>
        <v/>
      </c>
      <c r="D2023" s="52" t="str">
        <f t="array" ref="D2023">IF(B2023="","",IFERROR(XLOOKUP(B2023,DATA!$B$4:$B$2103,DATA!$C$4:$C$2103,"",0,1),""))</f>
        <v/>
      </c>
      <c r="E2023" s="52" t="str">
        <f t="array" ref="E2023">IF(B2023="","",IFERROR(XLOOKUP(B2023,DATA!$B$4:$B$2103,DATA!$W$4:$W$2103,"",0,1),""))</f>
        <v/>
      </c>
      <c r="F2023" s="52" t="str">
        <f t="array" ref="F2023">IF(B2023="","",IFERROR(XLOOKUP(E2023,PROVEEDORES!$A$2:$A$200,PROVEEDORES!$B$2:$B$200,"NO ENCONTRADO",0,1),""))</f>
        <v/>
      </c>
      <c r="G2023" s="52" t="str">
        <f t="array" ref="G2023">IF(B2023="","",IFERROR(XLOOKUP(B2023,DATA!$B$4:$B$2103,DATA!$L$4:$L$2103,"",0,1),""))</f>
        <v/>
      </c>
      <c r="H2023" s="52" t="str">
        <f t="array" ref="H2023">IF(B2023="","",IFERROR(XLOOKUP(B2023,DATA!$B$4:$B$2103,DATA!$E$4:$E$2103,0,0,1),0))</f>
        <v/>
      </c>
      <c r="I2023" s="53" t="str">
        <f t="array" ref="I2023">IF(B2023="","",IFERROR(XLOOKUP(B2023,DATA!$B$4:$B$2103,DATA!$F$4:$F$2103,0,0,1),0))</f>
        <v/>
      </c>
      <c r="J2023" s="53" t="str">
        <f t="shared" si="1"/>
        <v/>
      </c>
      <c r="K2023" s="52" t="str">
        <f t="array" ref="K2023">IF(B2023="","",IFERROR(XLOOKUP(B2023,DATA!$B$4:$B$2103,DATA!$N$4:$N$2103,0,0,1),0))</f>
        <v/>
      </c>
      <c r="L2023" s="86" t="str">
        <f t="shared" si="2"/>
        <v/>
      </c>
      <c r="M2023" s="52" t="str">
        <f t="array" ref="M2023">IF(B2023="","",IFERROR(XLOOKUP(B2023,DATA!$B$4:$B$2103,DATA!$P$4:$P$2103,0,0,1),0))</f>
        <v/>
      </c>
      <c r="N2023" s="52" t="str">
        <f t="shared" si="3"/>
        <v/>
      </c>
      <c r="O2023" s="52" t="str">
        <f t="shared" si="4"/>
        <v/>
      </c>
      <c r="P2023" s="52" t="str">
        <f t="shared" si="5"/>
        <v/>
      </c>
      <c r="Q2023" s="52" t="str">
        <f t="shared" si="6"/>
        <v/>
      </c>
      <c r="R2023" s="52" t="str">
        <f t="shared" si="7"/>
        <v/>
      </c>
      <c r="S2023" s="52" t="str">
        <f t="shared" si="8"/>
        <v/>
      </c>
      <c r="T2023" s="53" t="str">
        <f t="shared" si="9"/>
        <v/>
      </c>
      <c r="U2023" s="52" t="str">
        <f t="array" ref="U2023">IF(B2023="","",IFERROR(XLOOKUP(B2023,DATA!$B$4:$B$2103,DATA!$M$4:$M$2103,"",0,1),""))</f>
        <v/>
      </c>
      <c r="V2023" s="52" t="str">
        <f t="array" ref="V2023">IF(B2023="","",IFERROR(XLOOKUP(B2023,DATA!$B$4:$B$2103,DATA!$X$4:$X$2103,"",0,1),""))</f>
        <v/>
      </c>
      <c r="W2023" s="52" t="str">
        <f t="array" ref="W2023">IF(B2023="","",IFERROR(XLOOKUP(B2023,DATA!$B$4:$B$2103,DATA!$H$4:$H$2103,"",0,1),""))</f>
        <v/>
      </c>
      <c r="X2023" s="52" t="str">
        <f t="shared" si="10"/>
        <v/>
      </c>
      <c r="Y2023" s="87" t="str">
        <f t="shared" si="11"/>
        <v/>
      </c>
      <c r="Z2023" s="52" t="str">
        <f t="shared" si="12"/>
        <v/>
      </c>
    </row>
    <row r="2024" ht="15.75" customHeight="1">
      <c r="B2024" s="47" t="str">
        <f>IF(DATA!B2024="","",DATA!B2024)</f>
        <v/>
      </c>
      <c r="C2024" s="47" t="str">
        <f t="array" ref="C2024">IF(B2024="","",IFERROR(XLOOKUP(B2024,DATA!$B$4:$B$2103,DATA!$D$4:$D$2103,"",0,1),""))</f>
        <v/>
      </c>
      <c r="D2024" s="47" t="str">
        <f t="array" ref="D2024">IF(B2024="","",IFERROR(XLOOKUP(B2024,DATA!$B$4:$B$2103,DATA!$C$4:$C$2103,"",0,1),""))</f>
        <v/>
      </c>
      <c r="E2024" s="47" t="str">
        <f t="array" ref="E2024">IF(B2024="","",IFERROR(XLOOKUP(B2024,DATA!$B$4:$B$2103,DATA!$W$4:$W$2103,"",0,1),""))</f>
        <v/>
      </c>
      <c r="F2024" s="47" t="str">
        <f t="array" ref="F2024">IF(B2024="","",IFERROR(XLOOKUP(E2024,PROVEEDORES!$A$2:$A$200,PROVEEDORES!$B$2:$B$200,"NO ENCONTRADO",0,1),""))</f>
        <v/>
      </c>
      <c r="G2024" s="47" t="str">
        <f t="array" ref="G2024">IF(B2024="","",IFERROR(XLOOKUP(B2024,DATA!$B$4:$B$2103,DATA!$L$4:$L$2103,"",0,1),""))</f>
        <v/>
      </c>
      <c r="H2024" s="47" t="str">
        <f t="array" ref="H2024">IF(B2024="","",IFERROR(XLOOKUP(B2024,DATA!$B$4:$B$2103,DATA!$E$4:$E$2103,0,0,1),0))</f>
        <v/>
      </c>
      <c r="I2024" s="48" t="str">
        <f t="array" ref="I2024">IF(B2024="","",IFERROR(XLOOKUP(B2024,DATA!$B$4:$B$2103,DATA!$F$4:$F$2103,0,0,1),0))</f>
        <v/>
      </c>
      <c r="J2024" s="48" t="str">
        <f t="shared" si="1"/>
        <v/>
      </c>
      <c r="K2024" s="47" t="str">
        <f t="array" ref="K2024">IF(B2024="","",IFERROR(XLOOKUP(B2024,DATA!$B$4:$B$2103,DATA!$N$4:$N$2103,0,0,1),0))</f>
        <v/>
      </c>
      <c r="L2024" s="85" t="str">
        <f t="shared" si="2"/>
        <v/>
      </c>
      <c r="M2024" s="47" t="str">
        <f t="array" ref="M2024">IF(B2024="","",IFERROR(XLOOKUP(B2024,DATA!$B$4:$B$2103,DATA!$P$4:$P$2103,0,0,1),0))</f>
        <v/>
      </c>
      <c r="N2024" s="47" t="str">
        <f t="shared" si="3"/>
        <v/>
      </c>
      <c r="O2024" s="47" t="str">
        <f t="shared" si="4"/>
        <v/>
      </c>
      <c r="P2024" s="47" t="str">
        <f t="shared" si="5"/>
        <v/>
      </c>
      <c r="Q2024" s="47" t="str">
        <f t="shared" si="6"/>
        <v/>
      </c>
      <c r="R2024" s="47" t="str">
        <f t="shared" si="7"/>
        <v/>
      </c>
      <c r="S2024" s="47" t="str">
        <f t="shared" si="8"/>
        <v/>
      </c>
      <c r="T2024" s="48" t="str">
        <f t="shared" si="9"/>
        <v/>
      </c>
      <c r="U2024" s="47" t="str">
        <f t="array" ref="U2024">IF(B2024="","",IFERROR(XLOOKUP(B2024,DATA!$B$4:$B$2103,DATA!$M$4:$M$2103,"",0,1),""))</f>
        <v/>
      </c>
      <c r="V2024" s="47" t="str">
        <f t="array" ref="V2024">IF(B2024="","",IFERROR(XLOOKUP(B2024,DATA!$B$4:$B$2103,DATA!$X$4:$X$2103,"",0,1),""))</f>
        <v/>
      </c>
      <c r="W2024" s="47" t="str">
        <f t="array" ref="W2024">IF(B2024="","",IFERROR(XLOOKUP(B2024,DATA!$B$4:$B$2103,DATA!$H$4:$H$2103,"",0,1),""))</f>
        <v/>
      </c>
      <c r="X2024" s="47" t="str">
        <f t="shared" si="10"/>
        <v/>
      </c>
      <c r="Y2024" s="65" t="str">
        <f t="shared" si="11"/>
        <v/>
      </c>
      <c r="Z2024" s="47" t="str">
        <f t="shared" si="12"/>
        <v/>
      </c>
    </row>
    <row r="2025" ht="15.75" customHeight="1">
      <c r="B2025" s="52" t="str">
        <f>IF(DATA!B2025="","",DATA!B2025)</f>
        <v/>
      </c>
      <c r="C2025" s="52" t="str">
        <f t="array" ref="C2025">IF(B2025="","",IFERROR(XLOOKUP(B2025,DATA!$B$4:$B$2103,DATA!$D$4:$D$2103,"",0,1),""))</f>
        <v/>
      </c>
      <c r="D2025" s="52" t="str">
        <f t="array" ref="D2025">IF(B2025="","",IFERROR(XLOOKUP(B2025,DATA!$B$4:$B$2103,DATA!$C$4:$C$2103,"",0,1),""))</f>
        <v/>
      </c>
      <c r="E2025" s="52" t="str">
        <f t="array" ref="E2025">IF(B2025="","",IFERROR(XLOOKUP(B2025,DATA!$B$4:$B$2103,DATA!$W$4:$W$2103,"",0,1),""))</f>
        <v/>
      </c>
      <c r="F2025" s="52" t="str">
        <f t="array" ref="F2025">IF(B2025="","",IFERROR(XLOOKUP(E2025,PROVEEDORES!$A$2:$A$200,PROVEEDORES!$B$2:$B$200,"NO ENCONTRADO",0,1),""))</f>
        <v/>
      </c>
      <c r="G2025" s="52" t="str">
        <f t="array" ref="G2025">IF(B2025="","",IFERROR(XLOOKUP(B2025,DATA!$B$4:$B$2103,DATA!$L$4:$L$2103,"",0,1),""))</f>
        <v/>
      </c>
      <c r="H2025" s="52" t="str">
        <f t="array" ref="H2025">IF(B2025="","",IFERROR(XLOOKUP(B2025,DATA!$B$4:$B$2103,DATA!$E$4:$E$2103,0,0,1),0))</f>
        <v/>
      </c>
      <c r="I2025" s="53" t="str">
        <f t="array" ref="I2025">IF(B2025="","",IFERROR(XLOOKUP(B2025,DATA!$B$4:$B$2103,DATA!$F$4:$F$2103,0,0,1),0))</f>
        <v/>
      </c>
      <c r="J2025" s="53" t="str">
        <f t="shared" si="1"/>
        <v/>
      </c>
      <c r="K2025" s="52" t="str">
        <f t="array" ref="K2025">IF(B2025="","",IFERROR(XLOOKUP(B2025,DATA!$B$4:$B$2103,DATA!$N$4:$N$2103,0,0,1),0))</f>
        <v/>
      </c>
      <c r="L2025" s="86" t="str">
        <f t="shared" si="2"/>
        <v/>
      </c>
      <c r="M2025" s="52" t="str">
        <f t="array" ref="M2025">IF(B2025="","",IFERROR(XLOOKUP(B2025,DATA!$B$4:$B$2103,DATA!$P$4:$P$2103,0,0,1),0))</f>
        <v/>
      </c>
      <c r="N2025" s="52" t="str">
        <f t="shared" si="3"/>
        <v/>
      </c>
      <c r="O2025" s="52" t="str">
        <f t="shared" si="4"/>
        <v/>
      </c>
      <c r="P2025" s="52" t="str">
        <f t="shared" si="5"/>
        <v/>
      </c>
      <c r="Q2025" s="52" t="str">
        <f t="shared" si="6"/>
        <v/>
      </c>
      <c r="R2025" s="52" t="str">
        <f t="shared" si="7"/>
        <v/>
      </c>
      <c r="S2025" s="52" t="str">
        <f t="shared" si="8"/>
        <v/>
      </c>
      <c r="T2025" s="53" t="str">
        <f t="shared" si="9"/>
        <v/>
      </c>
      <c r="U2025" s="52" t="str">
        <f t="array" ref="U2025">IF(B2025="","",IFERROR(XLOOKUP(B2025,DATA!$B$4:$B$2103,DATA!$M$4:$M$2103,"",0,1),""))</f>
        <v/>
      </c>
      <c r="V2025" s="52" t="str">
        <f t="array" ref="V2025">IF(B2025="","",IFERROR(XLOOKUP(B2025,DATA!$B$4:$B$2103,DATA!$X$4:$X$2103,"",0,1),""))</f>
        <v/>
      </c>
      <c r="W2025" s="52" t="str">
        <f t="array" ref="W2025">IF(B2025="","",IFERROR(XLOOKUP(B2025,DATA!$B$4:$B$2103,DATA!$H$4:$H$2103,"",0,1),""))</f>
        <v/>
      </c>
      <c r="X2025" s="52" t="str">
        <f t="shared" si="10"/>
        <v/>
      </c>
      <c r="Y2025" s="87" t="str">
        <f t="shared" si="11"/>
        <v/>
      </c>
      <c r="Z2025" s="52" t="str">
        <f t="shared" si="12"/>
        <v/>
      </c>
    </row>
    <row r="2026" ht="15.75" customHeight="1">
      <c r="B2026" s="47" t="str">
        <f>IF(DATA!B2026="","",DATA!B2026)</f>
        <v/>
      </c>
      <c r="C2026" s="47" t="str">
        <f t="array" ref="C2026">IF(B2026="","",IFERROR(XLOOKUP(B2026,DATA!$B$4:$B$2103,DATA!$D$4:$D$2103,"",0,1),""))</f>
        <v/>
      </c>
      <c r="D2026" s="47" t="str">
        <f t="array" ref="D2026">IF(B2026="","",IFERROR(XLOOKUP(B2026,DATA!$B$4:$B$2103,DATA!$C$4:$C$2103,"",0,1),""))</f>
        <v/>
      </c>
      <c r="E2026" s="47" t="str">
        <f t="array" ref="E2026">IF(B2026="","",IFERROR(XLOOKUP(B2026,DATA!$B$4:$B$2103,DATA!$W$4:$W$2103,"",0,1),""))</f>
        <v/>
      </c>
      <c r="F2026" s="47" t="str">
        <f t="array" ref="F2026">IF(B2026="","",IFERROR(XLOOKUP(E2026,PROVEEDORES!$A$2:$A$200,PROVEEDORES!$B$2:$B$200,"NO ENCONTRADO",0,1),""))</f>
        <v/>
      </c>
      <c r="G2026" s="47" t="str">
        <f t="array" ref="G2026">IF(B2026="","",IFERROR(XLOOKUP(B2026,DATA!$B$4:$B$2103,DATA!$L$4:$L$2103,"",0,1),""))</f>
        <v/>
      </c>
      <c r="H2026" s="47" t="str">
        <f t="array" ref="H2026">IF(B2026="","",IFERROR(XLOOKUP(B2026,DATA!$B$4:$B$2103,DATA!$E$4:$E$2103,0,0,1),0))</f>
        <v/>
      </c>
      <c r="I2026" s="48" t="str">
        <f t="array" ref="I2026">IF(B2026="","",IFERROR(XLOOKUP(B2026,DATA!$B$4:$B$2103,DATA!$F$4:$F$2103,0,0,1),0))</f>
        <v/>
      </c>
      <c r="J2026" s="48" t="str">
        <f t="shared" si="1"/>
        <v/>
      </c>
      <c r="K2026" s="47" t="str">
        <f t="array" ref="K2026">IF(B2026="","",IFERROR(XLOOKUP(B2026,DATA!$B$4:$B$2103,DATA!$N$4:$N$2103,0,0,1),0))</f>
        <v/>
      </c>
      <c r="L2026" s="85" t="str">
        <f t="shared" si="2"/>
        <v/>
      </c>
      <c r="M2026" s="47" t="str">
        <f t="array" ref="M2026">IF(B2026="","",IFERROR(XLOOKUP(B2026,DATA!$B$4:$B$2103,DATA!$P$4:$P$2103,0,0,1),0))</f>
        <v/>
      </c>
      <c r="N2026" s="47" t="str">
        <f t="shared" si="3"/>
        <v/>
      </c>
      <c r="O2026" s="47" t="str">
        <f t="shared" si="4"/>
        <v/>
      </c>
      <c r="P2026" s="47" t="str">
        <f t="shared" si="5"/>
        <v/>
      </c>
      <c r="Q2026" s="47" t="str">
        <f t="shared" si="6"/>
        <v/>
      </c>
      <c r="R2026" s="47" t="str">
        <f t="shared" si="7"/>
        <v/>
      </c>
      <c r="S2026" s="47" t="str">
        <f t="shared" si="8"/>
        <v/>
      </c>
      <c r="T2026" s="48" t="str">
        <f t="shared" si="9"/>
        <v/>
      </c>
      <c r="U2026" s="47" t="str">
        <f t="array" ref="U2026">IF(B2026="","",IFERROR(XLOOKUP(B2026,DATA!$B$4:$B$2103,DATA!$M$4:$M$2103,"",0,1),""))</f>
        <v/>
      </c>
      <c r="V2026" s="47" t="str">
        <f t="array" ref="V2026">IF(B2026="","",IFERROR(XLOOKUP(B2026,DATA!$B$4:$B$2103,DATA!$X$4:$X$2103,"",0,1),""))</f>
        <v/>
      </c>
      <c r="W2026" s="47" t="str">
        <f t="array" ref="W2026">IF(B2026="","",IFERROR(XLOOKUP(B2026,DATA!$B$4:$B$2103,DATA!$H$4:$H$2103,"",0,1),""))</f>
        <v/>
      </c>
      <c r="X2026" s="47" t="str">
        <f t="shared" si="10"/>
        <v/>
      </c>
      <c r="Y2026" s="65" t="str">
        <f t="shared" si="11"/>
        <v/>
      </c>
      <c r="Z2026" s="47" t="str">
        <f t="shared" si="12"/>
        <v/>
      </c>
    </row>
    <row r="2027" ht="15.75" customHeight="1">
      <c r="B2027" s="52" t="str">
        <f>IF(DATA!B2027="","",DATA!B2027)</f>
        <v/>
      </c>
      <c r="C2027" s="52" t="str">
        <f t="array" ref="C2027">IF(B2027="","",IFERROR(XLOOKUP(B2027,DATA!$B$4:$B$2103,DATA!$D$4:$D$2103,"",0,1),""))</f>
        <v/>
      </c>
      <c r="D2027" s="52" t="str">
        <f t="array" ref="D2027">IF(B2027="","",IFERROR(XLOOKUP(B2027,DATA!$B$4:$B$2103,DATA!$C$4:$C$2103,"",0,1),""))</f>
        <v/>
      </c>
      <c r="E2027" s="52" t="str">
        <f t="array" ref="E2027">IF(B2027="","",IFERROR(XLOOKUP(B2027,DATA!$B$4:$B$2103,DATA!$W$4:$W$2103,"",0,1),""))</f>
        <v/>
      </c>
      <c r="F2027" s="52" t="str">
        <f t="array" ref="F2027">IF(B2027="","",IFERROR(XLOOKUP(E2027,PROVEEDORES!$A$2:$A$200,PROVEEDORES!$B$2:$B$200,"NO ENCONTRADO",0,1),""))</f>
        <v/>
      </c>
      <c r="G2027" s="52" t="str">
        <f t="array" ref="G2027">IF(B2027="","",IFERROR(XLOOKUP(B2027,DATA!$B$4:$B$2103,DATA!$L$4:$L$2103,"",0,1),""))</f>
        <v/>
      </c>
      <c r="H2027" s="52" t="str">
        <f t="array" ref="H2027">IF(B2027="","",IFERROR(XLOOKUP(B2027,DATA!$B$4:$B$2103,DATA!$E$4:$E$2103,0,0,1),0))</f>
        <v/>
      </c>
      <c r="I2027" s="53" t="str">
        <f t="array" ref="I2027">IF(B2027="","",IFERROR(XLOOKUP(B2027,DATA!$B$4:$B$2103,DATA!$F$4:$F$2103,0,0,1),0))</f>
        <v/>
      </c>
      <c r="J2027" s="53" t="str">
        <f t="shared" si="1"/>
        <v/>
      </c>
      <c r="K2027" s="52" t="str">
        <f t="array" ref="K2027">IF(B2027="","",IFERROR(XLOOKUP(B2027,DATA!$B$4:$B$2103,DATA!$N$4:$N$2103,0,0,1),0))</f>
        <v/>
      </c>
      <c r="L2027" s="86" t="str">
        <f t="shared" si="2"/>
        <v/>
      </c>
      <c r="M2027" s="52" t="str">
        <f t="array" ref="M2027">IF(B2027="","",IFERROR(XLOOKUP(B2027,DATA!$B$4:$B$2103,DATA!$P$4:$P$2103,0,0,1),0))</f>
        <v/>
      </c>
      <c r="N2027" s="52" t="str">
        <f t="shared" si="3"/>
        <v/>
      </c>
      <c r="O2027" s="52" t="str">
        <f t="shared" si="4"/>
        <v/>
      </c>
      <c r="P2027" s="52" t="str">
        <f t="shared" si="5"/>
        <v/>
      </c>
      <c r="Q2027" s="52" t="str">
        <f t="shared" si="6"/>
        <v/>
      </c>
      <c r="R2027" s="52" t="str">
        <f t="shared" si="7"/>
        <v/>
      </c>
      <c r="S2027" s="52" t="str">
        <f t="shared" si="8"/>
        <v/>
      </c>
      <c r="T2027" s="53" t="str">
        <f t="shared" si="9"/>
        <v/>
      </c>
      <c r="U2027" s="52" t="str">
        <f t="array" ref="U2027">IF(B2027="","",IFERROR(XLOOKUP(B2027,DATA!$B$4:$B$2103,DATA!$M$4:$M$2103,"",0,1),""))</f>
        <v/>
      </c>
      <c r="V2027" s="52" t="str">
        <f t="array" ref="V2027">IF(B2027="","",IFERROR(XLOOKUP(B2027,DATA!$B$4:$B$2103,DATA!$X$4:$X$2103,"",0,1),""))</f>
        <v/>
      </c>
      <c r="W2027" s="52" t="str">
        <f t="array" ref="W2027">IF(B2027="","",IFERROR(XLOOKUP(B2027,DATA!$B$4:$B$2103,DATA!$H$4:$H$2103,"",0,1),""))</f>
        <v/>
      </c>
      <c r="X2027" s="52" t="str">
        <f t="shared" si="10"/>
        <v/>
      </c>
      <c r="Y2027" s="87" t="str">
        <f t="shared" si="11"/>
        <v/>
      </c>
      <c r="Z2027" s="52" t="str">
        <f t="shared" si="12"/>
        <v/>
      </c>
    </row>
    <row r="2028" ht="15.75" customHeight="1">
      <c r="B2028" s="47" t="str">
        <f>IF(DATA!B2028="","",DATA!B2028)</f>
        <v/>
      </c>
      <c r="C2028" s="47" t="str">
        <f t="array" ref="C2028">IF(B2028="","",IFERROR(XLOOKUP(B2028,DATA!$B$4:$B$2103,DATA!$D$4:$D$2103,"",0,1),""))</f>
        <v/>
      </c>
      <c r="D2028" s="47" t="str">
        <f t="array" ref="D2028">IF(B2028="","",IFERROR(XLOOKUP(B2028,DATA!$B$4:$B$2103,DATA!$C$4:$C$2103,"",0,1),""))</f>
        <v/>
      </c>
      <c r="E2028" s="47" t="str">
        <f t="array" ref="E2028">IF(B2028="","",IFERROR(XLOOKUP(B2028,DATA!$B$4:$B$2103,DATA!$W$4:$W$2103,"",0,1),""))</f>
        <v/>
      </c>
      <c r="F2028" s="47" t="str">
        <f t="array" ref="F2028">IF(B2028="","",IFERROR(XLOOKUP(E2028,PROVEEDORES!$A$2:$A$200,PROVEEDORES!$B$2:$B$200,"NO ENCONTRADO",0,1),""))</f>
        <v/>
      </c>
      <c r="G2028" s="47" t="str">
        <f t="array" ref="G2028">IF(B2028="","",IFERROR(XLOOKUP(B2028,DATA!$B$4:$B$2103,DATA!$L$4:$L$2103,"",0,1),""))</f>
        <v/>
      </c>
      <c r="H2028" s="47" t="str">
        <f t="array" ref="H2028">IF(B2028="","",IFERROR(XLOOKUP(B2028,DATA!$B$4:$B$2103,DATA!$E$4:$E$2103,0,0,1),0))</f>
        <v/>
      </c>
      <c r="I2028" s="48" t="str">
        <f t="array" ref="I2028">IF(B2028="","",IFERROR(XLOOKUP(B2028,DATA!$B$4:$B$2103,DATA!$F$4:$F$2103,0,0,1),0))</f>
        <v/>
      </c>
      <c r="J2028" s="48" t="str">
        <f t="shared" si="1"/>
        <v/>
      </c>
      <c r="K2028" s="47" t="str">
        <f t="array" ref="K2028">IF(B2028="","",IFERROR(XLOOKUP(B2028,DATA!$B$4:$B$2103,DATA!$N$4:$N$2103,0,0,1),0))</f>
        <v/>
      </c>
      <c r="L2028" s="85" t="str">
        <f t="shared" si="2"/>
        <v/>
      </c>
      <c r="M2028" s="47" t="str">
        <f t="array" ref="M2028">IF(B2028="","",IFERROR(XLOOKUP(B2028,DATA!$B$4:$B$2103,DATA!$P$4:$P$2103,0,0,1),0))</f>
        <v/>
      </c>
      <c r="N2028" s="47" t="str">
        <f t="shared" si="3"/>
        <v/>
      </c>
      <c r="O2028" s="47" t="str">
        <f t="shared" si="4"/>
        <v/>
      </c>
      <c r="P2028" s="47" t="str">
        <f t="shared" si="5"/>
        <v/>
      </c>
      <c r="Q2028" s="47" t="str">
        <f t="shared" si="6"/>
        <v/>
      </c>
      <c r="R2028" s="47" t="str">
        <f t="shared" si="7"/>
        <v/>
      </c>
      <c r="S2028" s="47" t="str">
        <f t="shared" si="8"/>
        <v/>
      </c>
      <c r="T2028" s="48" t="str">
        <f t="shared" si="9"/>
        <v/>
      </c>
      <c r="U2028" s="47" t="str">
        <f t="array" ref="U2028">IF(B2028="","",IFERROR(XLOOKUP(B2028,DATA!$B$4:$B$2103,DATA!$M$4:$M$2103,"",0,1),""))</f>
        <v/>
      </c>
      <c r="V2028" s="47" t="str">
        <f t="array" ref="V2028">IF(B2028="","",IFERROR(XLOOKUP(B2028,DATA!$B$4:$B$2103,DATA!$X$4:$X$2103,"",0,1),""))</f>
        <v/>
      </c>
      <c r="W2028" s="47" t="str">
        <f t="array" ref="W2028">IF(B2028="","",IFERROR(XLOOKUP(B2028,DATA!$B$4:$B$2103,DATA!$H$4:$H$2103,"",0,1),""))</f>
        <v/>
      </c>
      <c r="X2028" s="47" t="str">
        <f t="shared" si="10"/>
        <v/>
      </c>
      <c r="Y2028" s="65" t="str">
        <f t="shared" si="11"/>
        <v/>
      </c>
      <c r="Z2028" s="47" t="str">
        <f t="shared" si="12"/>
        <v/>
      </c>
    </row>
    <row r="2029" ht="15.75" customHeight="1">
      <c r="B2029" s="52" t="str">
        <f>IF(DATA!B2029="","",DATA!B2029)</f>
        <v/>
      </c>
      <c r="C2029" s="52" t="str">
        <f t="array" ref="C2029">IF(B2029="","",IFERROR(XLOOKUP(B2029,DATA!$B$4:$B$2103,DATA!$D$4:$D$2103,"",0,1),""))</f>
        <v/>
      </c>
      <c r="D2029" s="52" t="str">
        <f t="array" ref="D2029">IF(B2029="","",IFERROR(XLOOKUP(B2029,DATA!$B$4:$B$2103,DATA!$C$4:$C$2103,"",0,1),""))</f>
        <v/>
      </c>
      <c r="E2029" s="52" t="str">
        <f t="array" ref="E2029">IF(B2029="","",IFERROR(XLOOKUP(B2029,DATA!$B$4:$B$2103,DATA!$W$4:$W$2103,"",0,1),""))</f>
        <v/>
      </c>
      <c r="F2029" s="52" t="str">
        <f t="array" ref="F2029">IF(B2029="","",IFERROR(XLOOKUP(E2029,PROVEEDORES!$A$2:$A$200,PROVEEDORES!$B$2:$B$200,"NO ENCONTRADO",0,1),""))</f>
        <v/>
      </c>
      <c r="G2029" s="52" t="str">
        <f t="array" ref="G2029">IF(B2029="","",IFERROR(XLOOKUP(B2029,DATA!$B$4:$B$2103,DATA!$L$4:$L$2103,"",0,1),""))</f>
        <v/>
      </c>
      <c r="H2029" s="52" t="str">
        <f t="array" ref="H2029">IF(B2029="","",IFERROR(XLOOKUP(B2029,DATA!$B$4:$B$2103,DATA!$E$4:$E$2103,0,0,1),0))</f>
        <v/>
      </c>
      <c r="I2029" s="53" t="str">
        <f t="array" ref="I2029">IF(B2029="","",IFERROR(XLOOKUP(B2029,DATA!$B$4:$B$2103,DATA!$F$4:$F$2103,0,0,1),0))</f>
        <v/>
      </c>
      <c r="J2029" s="53" t="str">
        <f t="shared" si="1"/>
        <v/>
      </c>
      <c r="K2029" s="52" t="str">
        <f t="array" ref="K2029">IF(B2029="","",IFERROR(XLOOKUP(B2029,DATA!$B$4:$B$2103,DATA!$N$4:$N$2103,0,0,1),0))</f>
        <v/>
      </c>
      <c r="L2029" s="86" t="str">
        <f t="shared" si="2"/>
        <v/>
      </c>
      <c r="M2029" s="52" t="str">
        <f t="array" ref="M2029">IF(B2029="","",IFERROR(XLOOKUP(B2029,DATA!$B$4:$B$2103,DATA!$P$4:$P$2103,0,0,1),0))</f>
        <v/>
      </c>
      <c r="N2029" s="52" t="str">
        <f t="shared" si="3"/>
        <v/>
      </c>
      <c r="O2029" s="52" t="str">
        <f t="shared" si="4"/>
        <v/>
      </c>
      <c r="P2029" s="52" t="str">
        <f t="shared" si="5"/>
        <v/>
      </c>
      <c r="Q2029" s="52" t="str">
        <f t="shared" si="6"/>
        <v/>
      </c>
      <c r="R2029" s="52" t="str">
        <f t="shared" si="7"/>
        <v/>
      </c>
      <c r="S2029" s="52" t="str">
        <f t="shared" si="8"/>
        <v/>
      </c>
      <c r="T2029" s="53" t="str">
        <f t="shared" si="9"/>
        <v/>
      </c>
      <c r="U2029" s="52" t="str">
        <f t="array" ref="U2029">IF(B2029="","",IFERROR(XLOOKUP(B2029,DATA!$B$4:$B$2103,DATA!$M$4:$M$2103,"",0,1),""))</f>
        <v/>
      </c>
      <c r="V2029" s="52" t="str">
        <f t="array" ref="V2029">IF(B2029="","",IFERROR(XLOOKUP(B2029,DATA!$B$4:$B$2103,DATA!$X$4:$X$2103,"",0,1),""))</f>
        <v/>
      </c>
      <c r="W2029" s="52" t="str">
        <f t="array" ref="W2029">IF(B2029="","",IFERROR(XLOOKUP(B2029,DATA!$B$4:$B$2103,DATA!$H$4:$H$2103,"",0,1),""))</f>
        <v/>
      </c>
      <c r="X2029" s="52" t="str">
        <f t="shared" si="10"/>
        <v/>
      </c>
      <c r="Y2029" s="87" t="str">
        <f t="shared" si="11"/>
        <v/>
      </c>
      <c r="Z2029" s="52" t="str">
        <f t="shared" si="12"/>
        <v/>
      </c>
    </row>
    <row r="2030" ht="15.75" customHeight="1">
      <c r="B2030" s="47" t="str">
        <f>IF(DATA!B2030="","",DATA!B2030)</f>
        <v/>
      </c>
      <c r="C2030" s="47" t="str">
        <f t="array" ref="C2030">IF(B2030="","",IFERROR(XLOOKUP(B2030,DATA!$B$4:$B$2103,DATA!$D$4:$D$2103,"",0,1),""))</f>
        <v/>
      </c>
      <c r="D2030" s="47" t="str">
        <f t="array" ref="D2030">IF(B2030="","",IFERROR(XLOOKUP(B2030,DATA!$B$4:$B$2103,DATA!$C$4:$C$2103,"",0,1),""))</f>
        <v/>
      </c>
      <c r="E2030" s="47" t="str">
        <f t="array" ref="E2030">IF(B2030="","",IFERROR(XLOOKUP(B2030,DATA!$B$4:$B$2103,DATA!$W$4:$W$2103,"",0,1),""))</f>
        <v/>
      </c>
      <c r="F2030" s="47" t="str">
        <f t="array" ref="F2030">IF(B2030="","",IFERROR(XLOOKUP(E2030,PROVEEDORES!$A$2:$A$200,PROVEEDORES!$B$2:$B$200,"NO ENCONTRADO",0,1),""))</f>
        <v/>
      </c>
      <c r="G2030" s="47" t="str">
        <f t="array" ref="G2030">IF(B2030="","",IFERROR(XLOOKUP(B2030,DATA!$B$4:$B$2103,DATA!$L$4:$L$2103,"",0,1),""))</f>
        <v/>
      </c>
      <c r="H2030" s="47" t="str">
        <f t="array" ref="H2030">IF(B2030="","",IFERROR(XLOOKUP(B2030,DATA!$B$4:$B$2103,DATA!$E$4:$E$2103,0,0,1),0))</f>
        <v/>
      </c>
      <c r="I2030" s="48" t="str">
        <f t="array" ref="I2030">IF(B2030="","",IFERROR(XLOOKUP(B2030,DATA!$B$4:$B$2103,DATA!$F$4:$F$2103,0,0,1),0))</f>
        <v/>
      </c>
      <c r="J2030" s="48" t="str">
        <f t="shared" si="1"/>
        <v/>
      </c>
      <c r="K2030" s="47" t="str">
        <f t="array" ref="K2030">IF(B2030="","",IFERROR(XLOOKUP(B2030,DATA!$B$4:$B$2103,DATA!$N$4:$N$2103,0,0,1),0))</f>
        <v/>
      </c>
      <c r="L2030" s="85" t="str">
        <f t="shared" si="2"/>
        <v/>
      </c>
      <c r="M2030" s="47" t="str">
        <f t="array" ref="M2030">IF(B2030="","",IFERROR(XLOOKUP(B2030,DATA!$B$4:$B$2103,DATA!$P$4:$P$2103,0,0,1),0))</f>
        <v/>
      </c>
      <c r="N2030" s="47" t="str">
        <f t="shared" si="3"/>
        <v/>
      </c>
      <c r="O2030" s="47" t="str">
        <f t="shared" si="4"/>
        <v/>
      </c>
      <c r="P2030" s="47" t="str">
        <f t="shared" si="5"/>
        <v/>
      </c>
      <c r="Q2030" s="47" t="str">
        <f t="shared" si="6"/>
        <v/>
      </c>
      <c r="R2030" s="47" t="str">
        <f t="shared" si="7"/>
        <v/>
      </c>
      <c r="S2030" s="47" t="str">
        <f t="shared" si="8"/>
        <v/>
      </c>
      <c r="T2030" s="48" t="str">
        <f t="shared" si="9"/>
        <v/>
      </c>
      <c r="U2030" s="47" t="str">
        <f t="array" ref="U2030">IF(B2030="","",IFERROR(XLOOKUP(B2030,DATA!$B$4:$B$2103,DATA!$M$4:$M$2103,"",0,1),""))</f>
        <v/>
      </c>
      <c r="V2030" s="47" t="str">
        <f t="array" ref="V2030">IF(B2030="","",IFERROR(XLOOKUP(B2030,DATA!$B$4:$B$2103,DATA!$X$4:$X$2103,"",0,1),""))</f>
        <v/>
      </c>
      <c r="W2030" s="47" t="str">
        <f t="array" ref="W2030">IF(B2030="","",IFERROR(XLOOKUP(B2030,DATA!$B$4:$B$2103,DATA!$H$4:$H$2103,"",0,1),""))</f>
        <v/>
      </c>
      <c r="X2030" s="47" t="str">
        <f t="shared" si="10"/>
        <v/>
      </c>
      <c r="Y2030" s="65" t="str">
        <f t="shared" si="11"/>
        <v/>
      </c>
      <c r="Z2030" s="47" t="str">
        <f t="shared" si="12"/>
        <v/>
      </c>
    </row>
    <row r="2031" ht="15.75" customHeight="1">
      <c r="B2031" s="52" t="str">
        <f>IF(DATA!B2031="","",DATA!B2031)</f>
        <v/>
      </c>
      <c r="C2031" s="52" t="str">
        <f t="array" ref="C2031">IF(B2031="","",IFERROR(XLOOKUP(B2031,DATA!$B$4:$B$2103,DATA!$D$4:$D$2103,"",0,1),""))</f>
        <v/>
      </c>
      <c r="D2031" s="52" t="str">
        <f t="array" ref="D2031">IF(B2031="","",IFERROR(XLOOKUP(B2031,DATA!$B$4:$B$2103,DATA!$C$4:$C$2103,"",0,1),""))</f>
        <v/>
      </c>
      <c r="E2031" s="52" t="str">
        <f t="array" ref="E2031">IF(B2031="","",IFERROR(XLOOKUP(B2031,DATA!$B$4:$B$2103,DATA!$W$4:$W$2103,"",0,1),""))</f>
        <v/>
      </c>
      <c r="F2031" s="52" t="str">
        <f t="array" ref="F2031">IF(B2031="","",IFERROR(XLOOKUP(E2031,PROVEEDORES!$A$2:$A$200,PROVEEDORES!$B$2:$B$200,"NO ENCONTRADO",0,1),""))</f>
        <v/>
      </c>
      <c r="G2031" s="52" t="str">
        <f t="array" ref="G2031">IF(B2031="","",IFERROR(XLOOKUP(B2031,DATA!$B$4:$B$2103,DATA!$L$4:$L$2103,"",0,1),""))</f>
        <v/>
      </c>
      <c r="H2031" s="52" t="str">
        <f t="array" ref="H2031">IF(B2031="","",IFERROR(XLOOKUP(B2031,DATA!$B$4:$B$2103,DATA!$E$4:$E$2103,0,0,1),0))</f>
        <v/>
      </c>
      <c r="I2031" s="53" t="str">
        <f t="array" ref="I2031">IF(B2031="","",IFERROR(XLOOKUP(B2031,DATA!$B$4:$B$2103,DATA!$F$4:$F$2103,0,0,1),0))</f>
        <v/>
      </c>
      <c r="J2031" s="53" t="str">
        <f t="shared" si="1"/>
        <v/>
      </c>
      <c r="K2031" s="52" t="str">
        <f t="array" ref="K2031">IF(B2031="","",IFERROR(XLOOKUP(B2031,DATA!$B$4:$B$2103,DATA!$N$4:$N$2103,0,0,1),0))</f>
        <v/>
      </c>
      <c r="L2031" s="86" t="str">
        <f t="shared" si="2"/>
        <v/>
      </c>
      <c r="M2031" s="52" t="str">
        <f t="array" ref="M2031">IF(B2031="","",IFERROR(XLOOKUP(B2031,DATA!$B$4:$B$2103,DATA!$P$4:$P$2103,0,0,1),0))</f>
        <v/>
      </c>
      <c r="N2031" s="52" t="str">
        <f t="shared" si="3"/>
        <v/>
      </c>
      <c r="O2031" s="52" t="str">
        <f t="shared" si="4"/>
        <v/>
      </c>
      <c r="P2031" s="52" t="str">
        <f t="shared" si="5"/>
        <v/>
      </c>
      <c r="Q2031" s="52" t="str">
        <f t="shared" si="6"/>
        <v/>
      </c>
      <c r="R2031" s="52" t="str">
        <f t="shared" si="7"/>
        <v/>
      </c>
      <c r="S2031" s="52" t="str">
        <f t="shared" si="8"/>
        <v/>
      </c>
      <c r="T2031" s="53" t="str">
        <f t="shared" si="9"/>
        <v/>
      </c>
      <c r="U2031" s="52" t="str">
        <f t="array" ref="U2031">IF(B2031="","",IFERROR(XLOOKUP(B2031,DATA!$B$4:$B$2103,DATA!$M$4:$M$2103,"",0,1),""))</f>
        <v/>
      </c>
      <c r="V2031" s="52" t="str">
        <f t="array" ref="V2031">IF(B2031="","",IFERROR(XLOOKUP(B2031,DATA!$B$4:$B$2103,DATA!$X$4:$X$2103,"",0,1),""))</f>
        <v/>
      </c>
      <c r="W2031" s="52" t="str">
        <f t="array" ref="W2031">IF(B2031="","",IFERROR(XLOOKUP(B2031,DATA!$B$4:$B$2103,DATA!$H$4:$H$2103,"",0,1),""))</f>
        <v/>
      </c>
      <c r="X2031" s="52" t="str">
        <f t="shared" si="10"/>
        <v/>
      </c>
      <c r="Y2031" s="87" t="str">
        <f t="shared" si="11"/>
        <v/>
      </c>
      <c r="Z2031" s="52" t="str">
        <f t="shared" si="12"/>
        <v/>
      </c>
    </row>
    <row r="2032" ht="15.75" customHeight="1">
      <c r="B2032" s="47" t="str">
        <f>IF(DATA!B2032="","",DATA!B2032)</f>
        <v/>
      </c>
      <c r="C2032" s="47" t="str">
        <f t="array" ref="C2032">IF(B2032="","",IFERROR(XLOOKUP(B2032,DATA!$B$4:$B$2103,DATA!$D$4:$D$2103,"",0,1),""))</f>
        <v/>
      </c>
      <c r="D2032" s="47" t="str">
        <f t="array" ref="D2032">IF(B2032="","",IFERROR(XLOOKUP(B2032,DATA!$B$4:$B$2103,DATA!$C$4:$C$2103,"",0,1),""))</f>
        <v/>
      </c>
      <c r="E2032" s="47" t="str">
        <f t="array" ref="E2032">IF(B2032="","",IFERROR(XLOOKUP(B2032,DATA!$B$4:$B$2103,DATA!$W$4:$W$2103,"",0,1),""))</f>
        <v/>
      </c>
      <c r="F2032" s="47" t="str">
        <f t="array" ref="F2032">IF(B2032="","",IFERROR(XLOOKUP(E2032,PROVEEDORES!$A$2:$A$200,PROVEEDORES!$B$2:$B$200,"NO ENCONTRADO",0,1),""))</f>
        <v/>
      </c>
      <c r="G2032" s="47" t="str">
        <f t="array" ref="G2032">IF(B2032="","",IFERROR(XLOOKUP(B2032,DATA!$B$4:$B$2103,DATA!$L$4:$L$2103,"",0,1),""))</f>
        <v/>
      </c>
      <c r="H2032" s="47" t="str">
        <f t="array" ref="H2032">IF(B2032="","",IFERROR(XLOOKUP(B2032,DATA!$B$4:$B$2103,DATA!$E$4:$E$2103,0,0,1),0))</f>
        <v/>
      </c>
      <c r="I2032" s="48" t="str">
        <f t="array" ref="I2032">IF(B2032="","",IFERROR(XLOOKUP(B2032,DATA!$B$4:$B$2103,DATA!$F$4:$F$2103,0,0,1),0))</f>
        <v/>
      </c>
      <c r="J2032" s="48" t="str">
        <f t="shared" si="1"/>
        <v/>
      </c>
      <c r="K2032" s="47" t="str">
        <f t="array" ref="K2032">IF(B2032="","",IFERROR(XLOOKUP(B2032,DATA!$B$4:$B$2103,DATA!$N$4:$N$2103,0,0,1),0))</f>
        <v/>
      </c>
      <c r="L2032" s="85" t="str">
        <f t="shared" si="2"/>
        <v/>
      </c>
      <c r="M2032" s="47" t="str">
        <f t="array" ref="M2032">IF(B2032="","",IFERROR(XLOOKUP(B2032,DATA!$B$4:$B$2103,DATA!$P$4:$P$2103,0,0,1),0))</f>
        <v/>
      </c>
      <c r="N2032" s="47" t="str">
        <f t="shared" si="3"/>
        <v/>
      </c>
      <c r="O2032" s="47" t="str">
        <f t="shared" si="4"/>
        <v/>
      </c>
      <c r="P2032" s="47" t="str">
        <f t="shared" si="5"/>
        <v/>
      </c>
      <c r="Q2032" s="47" t="str">
        <f t="shared" si="6"/>
        <v/>
      </c>
      <c r="R2032" s="47" t="str">
        <f t="shared" si="7"/>
        <v/>
      </c>
      <c r="S2032" s="47" t="str">
        <f t="shared" si="8"/>
        <v/>
      </c>
      <c r="T2032" s="48" t="str">
        <f t="shared" si="9"/>
        <v/>
      </c>
      <c r="U2032" s="47" t="str">
        <f t="array" ref="U2032">IF(B2032="","",IFERROR(XLOOKUP(B2032,DATA!$B$4:$B$2103,DATA!$M$4:$M$2103,"",0,1),""))</f>
        <v/>
      </c>
      <c r="V2032" s="47" t="str">
        <f t="array" ref="V2032">IF(B2032="","",IFERROR(XLOOKUP(B2032,DATA!$B$4:$B$2103,DATA!$X$4:$X$2103,"",0,1),""))</f>
        <v/>
      </c>
      <c r="W2032" s="47" t="str">
        <f t="array" ref="W2032">IF(B2032="","",IFERROR(XLOOKUP(B2032,DATA!$B$4:$B$2103,DATA!$H$4:$H$2103,"",0,1),""))</f>
        <v/>
      </c>
      <c r="X2032" s="47" t="str">
        <f t="shared" si="10"/>
        <v/>
      </c>
      <c r="Y2032" s="65" t="str">
        <f t="shared" si="11"/>
        <v/>
      </c>
      <c r="Z2032" s="47" t="str">
        <f t="shared" si="12"/>
        <v/>
      </c>
    </row>
    <row r="2033" ht="15.75" customHeight="1">
      <c r="B2033" s="52" t="str">
        <f>IF(DATA!B2033="","",DATA!B2033)</f>
        <v/>
      </c>
      <c r="C2033" s="52" t="str">
        <f t="array" ref="C2033">IF(B2033="","",IFERROR(XLOOKUP(B2033,DATA!$B$4:$B$2103,DATA!$D$4:$D$2103,"",0,1),""))</f>
        <v/>
      </c>
      <c r="D2033" s="52" t="str">
        <f t="array" ref="D2033">IF(B2033="","",IFERROR(XLOOKUP(B2033,DATA!$B$4:$B$2103,DATA!$C$4:$C$2103,"",0,1),""))</f>
        <v/>
      </c>
      <c r="E2033" s="52" t="str">
        <f t="array" ref="E2033">IF(B2033="","",IFERROR(XLOOKUP(B2033,DATA!$B$4:$B$2103,DATA!$W$4:$W$2103,"",0,1),""))</f>
        <v/>
      </c>
      <c r="F2033" s="52" t="str">
        <f t="array" ref="F2033">IF(B2033="","",IFERROR(XLOOKUP(E2033,PROVEEDORES!$A$2:$A$200,PROVEEDORES!$B$2:$B$200,"NO ENCONTRADO",0,1),""))</f>
        <v/>
      </c>
      <c r="G2033" s="52" t="str">
        <f t="array" ref="G2033">IF(B2033="","",IFERROR(XLOOKUP(B2033,DATA!$B$4:$B$2103,DATA!$L$4:$L$2103,"",0,1),""))</f>
        <v/>
      </c>
      <c r="H2033" s="52" t="str">
        <f t="array" ref="H2033">IF(B2033="","",IFERROR(XLOOKUP(B2033,DATA!$B$4:$B$2103,DATA!$E$4:$E$2103,0,0,1),0))</f>
        <v/>
      </c>
      <c r="I2033" s="53" t="str">
        <f t="array" ref="I2033">IF(B2033="","",IFERROR(XLOOKUP(B2033,DATA!$B$4:$B$2103,DATA!$F$4:$F$2103,0,0,1),0))</f>
        <v/>
      </c>
      <c r="J2033" s="53" t="str">
        <f t="shared" si="1"/>
        <v/>
      </c>
      <c r="K2033" s="52" t="str">
        <f t="array" ref="K2033">IF(B2033="","",IFERROR(XLOOKUP(B2033,DATA!$B$4:$B$2103,DATA!$N$4:$N$2103,0,0,1),0))</f>
        <v/>
      </c>
      <c r="L2033" s="86" t="str">
        <f t="shared" si="2"/>
        <v/>
      </c>
      <c r="M2033" s="52" t="str">
        <f t="array" ref="M2033">IF(B2033="","",IFERROR(XLOOKUP(B2033,DATA!$B$4:$B$2103,DATA!$P$4:$P$2103,0,0,1),0))</f>
        <v/>
      </c>
      <c r="N2033" s="52" t="str">
        <f t="shared" si="3"/>
        <v/>
      </c>
      <c r="O2033" s="52" t="str">
        <f t="shared" si="4"/>
        <v/>
      </c>
      <c r="P2033" s="52" t="str">
        <f t="shared" si="5"/>
        <v/>
      </c>
      <c r="Q2033" s="52" t="str">
        <f t="shared" si="6"/>
        <v/>
      </c>
      <c r="R2033" s="52" t="str">
        <f t="shared" si="7"/>
        <v/>
      </c>
      <c r="S2033" s="52" t="str">
        <f t="shared" si="8"/>
        <v/>
      </c>
      <c r="T2033" s="53" t="str">
        <f t="shared" si="9"/>
        <v/>
      </c>
      <c r="U2033" s="52" t="str">
        <f t="array" ref="U2033">IF(B2033="","",IFERROR(XLOOKUP(B2033,DATA!$B$4:$B$2103,DATA!$M$4:$M$2103,"",0,1),""))</f>
        <v/>
      </c>
      <c r="V2033" s="52" t="str">
        <f t="array" ref="V2033">IF(B2033="","",IFERROR(XLOOKUP(B2033,DATA!$B$4:$B$2103,DATA!$X$4:$X$2103,"",0,1),""))</f>
        <v/>
      </c>
      <c r="W2033" s="52" t="str">
        <f t="array" ref="W2033">IF(B2033="","",IFERROR(XLOOKUP(B2033,DATA!$B$4:$B$2103,DATA!$H$4:$H$2103,"",0,1),""))</f>
        <v/>
      </c>
      <c r="X2033" s="52" t="str">
        <f t="shared" si="10"/>
        <v/>
      </c>
      <c r="Y2033" s="87" t="str">
        <f t="shared" si="11"/>
        <v/>
      </c>
      <c r="Z2033" s="52" t="str">
        <f t="shared" si="12"/>
        <v/>
      </c>
    </row>
    <row r="2034" ht="15.75" customHeight="1">
      <c r="B2034" s="47" t="str">
        <f>IF(DATA!B2034="","",DATA!B2034)</f>
        <v/>
      </c>
      <c r="C2034" s="47" t="str">
        <f t="array" ref="C2034">IF(B2034="","",IFERROR(XLOOKUP(B2034,DATA!$B$4:$B$2103,DATA!$D$4:$D$2103,"",0,1),""))</f>
        <v/>
      </c>
      <c r="D2034" s="47" t="str">
        <f t="array" ref="D2034">IF(B2034="","",IFERROR(XLOOKUP(B2034,DATA!$B$4:$B$2103,DATA!$C$4:$C$2103,"",0,1),""))</f>
        <v/>
      </c>
      <c r="E2034" s="47" t="str">
        <f t="array" ref="E2034">IF(B2034="","",IFERROR(XLOOKUP(B2034,DATA!$B$4:$B$2103,DATA!$W$4:$W$2103,"",0,1),""))</f>
        <v/>
      </c>
      <c r="F2034" s="47" t="str">
        <f t="array" ref="F2034">IF(B2034="","",IFERROR(XLOOKUP(E2034,PROVEEDORES!$A$2:$A$200,PROVEEDORES!$B$2:$B$200,"NO ENCONTRADO",0,1),""))</f>
        <v/>
      </c>
      <c r="G2034" s="47" t="str">
        <f t="array" ref="G2034">IF(B2034="","",IFERROR(XLOOKUP(B2034,DATA!$B$4:$B$2103,DATA!$L$4:$L$2103,"",0,1),""))</f>
        <v/>
      </c>
      <c r="H2034" s="47" t="str">
        <f t="array" ref="H2034">IF(B2034="","",IFERROR(XLOOKUP(B2034,DATA!$B$4:$B$2103,DATA!$E$4:$E$2103,0,0,1),0))</f>
        <v/>
      </c>
      <c r="I2034" s="48" t="str">
        <f t="array" ref="I2034">IF(B2034="","",IFERROR(XLOOKUP(B2034,DATA!$B$4:$B$2103,DATA!$F$4:$F$2103,0,0,1),0))</f>
        <v/>
      </c>
      <c r="J2034" s="48" t="str">
        <f t="shared" si="1"/>
        <v/>
      </c>
      <c r="K2034" s="47" t="str">
        <f t="array" ref="K2034">IF(B2034="","",IFERROR(XLOOKUP(B2034,DATA!$B$4:$B$2103,DATA!$N$4:$N$2103,0,0,1),0))</f>
        <v/>
      </c>
      <c r="L2034" s="85" t="str">
        <f t="shared" si="2"/>
        <v/>
      </c>
      <c r="M2034" s="47" t="str">
        <f t="array" ref="M2034">IF(B2034="","",IFERROR(XLOOKUP(B2034,DATA!$B$4:$B$2103,DATA!$P$4:$P$2103,0,0,1),0))</f>
        <v/>
      </c>
      <c r="N2034" s="47" t="str">
        <f t="shared" si="3"/>
        <v/>
      </c>
      <c r="O2034" s="47" t="str">
        <f t="shared" si="4"/>
        <v/>
      </c>
      <c r="P2034" s="47" t="str">
        <f t="shared" si="5"/>
        <v/>
      </c>
      <c r="Q2034" s="47" t="str">
        <f t="shared" si="6"/>
        <v/>
      </c>
      <c r="R2034" s="47" t="str">
        <f t="shared" si="7"/>
        <v/>
      </c>
      <c r="S2034" s="47" t="str">
        <f t="shared" si="8"/>
        <v/>
      </c>
      <c r="T2034" s="48" t="str">
        <f t="shared" si="9"/>
        <v/>
      </c>
      <c r="U2034" s="47" t="str">
        <f t="array" ref="U2034">IF(B2034="","",IFERROR(XLOOKUP(B2034,DATA!$B$4:$B$2103,DATA!$M$4:$M$2103,"",0,1),""))</f>
        <v/>
      </c>
      <c r="V2034" s="47" t="str">
        <f t="array" ref="V2034">IF(B2034="","",IFERROR(XLOOKUP(B2034,DATA!$B$4:$B$2103,DATA!$X$4:$X$2103,"",0,1),""))</f>
        <v/>
      </c>
      <c r="W2034" s="47" t="str">
        <f t="array" ref="W2034">IF(B2034="","",IFERROR(XLOOKUP(B2034,DATA!$B$4:$B$2103,DATA!$H$4:$H$2103,"",0,1),""))</f>
        <v/>
      </c>
      <c r="X2034" s="47" t="str">
        <f t="shared" si="10"/>
        <v/>
      </c>
      <c r="Y2034" s="65" t="str">
        <f t="shared" si="11"/>
        <v/>
      </c>
      <c r="Z2034" s="47" t="str">
        <f t="shared" si="12"/>
        <v/>
      </c>
    </row>
    <row r="2035" ht="15.75" customHeight="1">
      <c r="B2035" s="52" t="str">
        <f>IF(DATA!B2035="","",DATA!B2035)</f>
        <v/>
      </c>
      <c r="C2035" s="52" t="str">
        <f t="array" ref="C2035">IF(B2035="","",IFERROR(XLOOKUP(B2035,DATA!$B$4:$B$2103,DATA!$D$4:$D$2103,"",0,1),""))</f>
        <v/>
      </c>
      <c r="D2035" s="52" t="str">
        <f t="array" ref="D2035">IF(B2035="","",IFERROR(XLOOKUP(B2035,DATA!$B$4:$B$2103,DATA!$C$4:$C$2103,"",0,1),""))</f>
        <v/>
      </c>
      <c r="E2035" s="52" t="str">
        <f t="array" ref="E2035">IF(B2035="","",IFERROR(XLOOKUP(B2035,DATA!$B$4:$B$2103,DATA!$W$4:$W$2103,"",0,1),""))</f>
        <v/>
      </c>
      <c r="F2035" s="52" t="str">
        <f t="array" ref="F2035">IF(B2035="","",IFERROR(XLOOKUP(E2035,PROVEEDORES!$A$2:$A$200,PROVEEDORES!$B$2:$B$200,"NO ENCONTRADO",0,1),""))</f>
        <v/>
      </c>
      <c r="G2035" s="52" t="str">
        <f t="array" ref="G2035">IF(B2035="","",IFERROR(XLOOKUP(B2035,DATA!$B$4:$B$2103,DATA!$L$4:$L$2103,"",0,1),""))</f>
        <v/>
      </c>
      <c r="H2035" s="52" t="str">
        <f t="array" ref="H2035">IF(B2035="","",IFERROR(XLOOKUP(B2035,DATA!$B$4:$B$2103,DATA!$E$4:$E$2103,0,0,1),0))</f>
        <v/>
      </c>
      <c r="I2035" s="53" t="str">
        <f t="array" ref="I2035">IF(B2035="","",IFERROR(XLOOKUP(B2035,DATA!$B$4:$B$2103,DATA!$F$4:$F$2103,0,0,1),0))</f>
        <v/>
      </c>
      <c r="J2035" s="53" t="str">
        <f t="shared" si="1"/>
        <v/>
      </c>
      <c r="K2035" s="52" t="str">
        <f t="array" ref="K2035">IF(B2035="","",IFERROR(XLOOKUP(B2035,DATA!$B$4:$B$2103,DATA!$N$4:$N$2103,0,0,1),0))</f>
        <v/>
      </c>
      <c r="L2035" s="86" t="str">
        <f t="shared" si="2"/>
        <v/>
      </c>
      <c r="M2035" s="52" t="str">
        <f t="array" ref="M2035">IF(B2035="","",IFERROR(XLOOKUP(B2035,DATA!$B$4:$B$2103,DATA!$P$4:$P$2103,0,0,1),0))</f>
        <v/>
      </c>
      <c r="N2035" s="52" t="str">
        <f t="shared" si="3"/>
        <v/>
      </c>
      <c r="O2035" s="52" t="str">
        <f t="shared" si="4"/>
        <v/>
      </c>
      <c r="P2035" s="52" t="str">
        <f t="shared" si="5"/>
        <v/>
      </c>
      <c r="Q2035" s="52" t="str">
        <f t="shared" si="6"/>
        <v/>
      </c>
      <c r="R2035" s="52" t="str">
        <f t="shared" si="7"/>
        <v/>
      </c>
      <c r="S2035" s="52" t="str">
        <f t="shared" si="8"/>
        <v/>
      </c>
      <c r="T2035" s="53" t="str">
        <f t="shared" si="9"/>
        <v/>
      </c>
      <c r="U2035" s="52" t="str">
        <f t="array" ref="U2035">IF(B2035="","",IFERROR(XLOOKUP(B2035,DATA!$B$4:$B$2103,DATA!$M$4:$M$2103,"",0,1),""))</f>
        <v/>
      </c>
      <c r="V2035" s="52" t="str">
        <f t="array" ref="V2035">IF(B2035="","",IFERROR(XLOOKUP(B2035,DATA!$B$4:$B$2103,DATA!$X$4:$X$2103,"",0,1),""))</f>
        <v/>
      </c>
      <c r="W2035" s="52" t="str">
        <f t="array" ref="W2035">IF(B2035="","",IFERROR(XLOOKUP(B2035,DATA!$B$4:$B$2103,DATA!$H$4:$H$2103,"",0,1),""))</f>
        <v/>
      </c>
      <c r="X2035" s="52" t="str">
        <f t="shared" si="10"/>
        <v/>
      </c>
      <c r="Y2035" s="87" t="str">
        <f t="shared" si="11"/>
        <v/>
      </c>
      <c r="Z2035" s="52" t="str">
        <f t="shared" si="12"/>
        <v/>
      </c>
    </row>
    <row r="2036" ht="15.75" customHeight="1">
      <c r="B2036" s="47" t="str">
        <f>IF(DATA!B2036="","",DATA!B2036)</f>
        <v/>
      </c>
      <c r="C2036" s="47" t="str">
        <f t="array" ref="C2036">IF(B2036="","",IFERROR(XLOOKUP(B2036,DATA!$B$4:$B$2103,DATA!$D$4:$D$2103,"",0,1),""))</f>
        <v/>
      </c>
      <c r="D2036" s="47" t="str">
        <f t="array" ref="D2036">IF(B2036="","",IFERROR(XLOOKUP(B2036,DATA!$B$4:$B$2103,DATA!$C$4:$C$2103,"",0,1),""))</f>
        <v/>
      </c>
      <c r="E2036" s="47" t="str">
        <f t="array" ref="E2036">IF(B2036="","",IFERROR(XLOOKUP(B2036,DATA!$B$4:$B$2103,DATA!$W$4:$W$2103,"",0,1),""))</f>
        <v/>
      </c>
      <c r="F2036" s="47" t="str">
        <f t="array" ref="F2036">IF(B2036="","",IFERROR(XLOOKUP(E2036,PROVEEDORES!$A$2:$A$200,PROVEEDORES!$B$2:$B$200,"NO ENCONTRADO",0,1),""))</f>
        <v/>
      </c>
      <c r="G2036" s="47" t="str">
        <f t="array" ref="G2036">IF(B2036="","",IFERROR(XLOOKUP(B2036,DATA!$B$4:$B$2103,DATA!$L$4:$L$2103,"",0,1),""))</f>
        <v/>
      </c>
      <c r="H2036" s="47" t="str">
        <f t="array" ref="H2036">IF(B2036="","",IFERROR(XLOOKUP(B2036,DATA!$B$4:$B$2103,DATA!$E$4:$E$2103,0,0,1),0))</f>
        <v/>
      </c>
      <c r="I2036" s="48" t="str">
        <f t="array" ref="I2036">IF(B2036="","",IFERROR(XLOOKUP(B2036,DATA!$B$4:$B$2103,DATA!$F$4:$F$2103,0,0,1),0))</f>
        <v/>
      </c>
      <c r="J2036" s="48" t="str">
        <f t="shared" si="1"/>
        <v/>
      </c>
      <c r="K2036" s="47" t="str">
        <f t="array" ref="K2036">IF(B2036="","",IFERROR(XLOOKUP(B2036,DATA!$B$4:$B$2103,DATA!$N$4:$N$2103,0,0,1),0))</f>
        <v/>
      </c>
      <c r="L2036" s="85" t="str">
        <f t="shared" si="2"/>
        <v/>
      </c>
      <c r="M2036" s="47" t="str">
        <f t="array" ref="M2036">IF(B2036="","",IFERROR(XLOOKUP(B2036,DATA!$B$4:$B$2103,DATA!$P$4:$P$2103,0,0,1),0))</f>
        <v/>
      </c>
      <c r="N2036" s="47" t="str">
        <f t="shared" si="3"/>
        <v/>
      </c>
      <c r="O2036" s="47" t="str">
        <f t="shared" si="4"/>
        <v/>
      </c>
      <c r="P2036" s="47" t="str">
        <f t="shared" si="5"/>
        <v/>
      </c>
      <c r="Q2036" s="47" t="str">
        <f t="shared" si="6"/>
        <v/>
      </c>
      <c r="R2036" s="47" t="str">
        <f t="shared" si="7"/>
        <v/>
      </c>
      <c r="S2036" s="47" t="str">
        <f t="shared" si="8"/>
        <v/>
      </c>
      <c r="T2036" s="48" t="str">
        <f t="shared" si="9"/>
        <v/>
      </c>
      <c r="U2036" s="47" t="str">
        <f t="array" ref="U2036">IF(B2036="","",IFERROR(XLOOKUP(B2036,DATA!$B$4:$B$2103,DATA!$M$4:$M$2103,"",0,1),""))</f>
        <v/>
      </c>
      <c r="V2036" s="47" t="str">
        <f t="array" ref="V2036">IF(B2036="","",IFERROR(XLOOKUP(B2036,DATA!$B$4:$B$2103,DATA!$X$4:$X$2103,"",0,1),""))</f>
        <v/>
      </c>
      <c r="W2036" s="47" t="str">
        <f t="array" ref="W2036">IF(B2036="","",IFERROR(XLOOKUP(B2036,DATA!$B$4:$B$2103,DATA!$H$4:$H$2103,"",0,1),""))</f>
        <v/>
      </c>
      <c r="X2036" s="47" t="str">
        <f t="shared" si="10"/>
        <v/>
      </c>
      <c r="Y2036" s="65" t="str">
        <f t="shared" si="11"/>
        <v/>
      </c>
      <c r="Z2036" s="47" t="str">
        <f t="shared" si="12"/>
        <v/>
      </c>
    </row>
    <row r="2037" ht="15.75" customHeight="1">
      <c r="B2037" s="52" t="str">
        <f>IF(DATA!B2037="","",DATA!B2037)</f>
        <v/>
      </c>
      <c r="C2037" s="52" t="str">
        <f t="array" ref="C2037">IF(B2037="","",IFERROR(XLOOKUP(B2037,DATA!$B$4:$B$2103,DATA!$D$4:$D$2103,"",0,1),""))</f>
        <v/>
      </c>
      <c r="D2037" s="52" t="str">
        <f t="array" ref="D2037">IF(B2037="","",IFERROR(XLOOKUP(B2037,DATA!$B$4:$B$2103,DATA!$C$4:$C$2103,"",0,1),""))</f>
        <v/>
      </c>
      <c r="E2037" s="52" t="str">
        <f t="array" ref="E2037">IF(B2037="","",IFERROR(XLOOKUP(B2037,DATA!$B$4:$B$2103,DATA!$W$4:$W$2103,"",0,1),""))</f>
        <v/>
      </c>
      <c r="F2037" s="52" t="str">
        <f t="array" ref="F2037">IF(B2037="","",IFERROR(XLOOKUP(E2037,PROVEEDORES!$A$2:$A$200,PROVEEDORES!$B$2:$B$200,"NO ENCONTRADO",0,1),""))</f>
        <v/>
      </c>
      <c r="G2037" s="52" t="str">
        <f t="array" ref="G2037">IF(B2037="","",IFERROR(XLOOKUP(B2037,DATA!$B$4:$B$2103,DATA!$L$4:$L$2103,"",0,1),""))</f>
        <v/>
      </c>
      <c r="H2037" s="52" t="str">
        <f t="array" ref="H2037">IF(B2037="","",IFERROR(XLOOKUP(B2037,DATA!$B$4:$B$2103,DATA!$E$4:$E$2103,0,0,1),0))</f>
        <v/>
      </c>
      <c r="I2037" s="53" t="str">
        <f t="array" ref="I2037">IF(B2037="","",IFERROR(XLOOKUP(B2037,DATA!$B$4:$B$2103,DATA!$F$4:$F$2103,0,0,1),0))</f>
        <v/>
      </c>
      <c r="J2037" s="53" t="str">
        <f t="shared" si="1"/>
        <v/>
      </c>
      <c r="K2037" s="52" t="str">
        <f t="array" ref="K2037">IF(B2037="","",IFERROR(XLOOKUP(B2037,DATA!$B$4:$B$2103,DATA!$N$4:$N$2103,0,0,1),0))</f>
        <v/>
      </c>
      <c r="L2037" s="86" t="str">
        <f t="shared" si="2"/>
        <v/>
      </c>
      <c r="M2037" s="52" t="str">
        <f t="array" ref="M2037">IF(B2037="","",IFERROR(XLOOKUP(B2037,DATA!$B$4:$B$2103,DATA!$P$4:$P$2103,0,0,1),0))</f>
        <v/>
      </c>
      <c r="N2037" s="52" t="str">
        <f t="shared" si="3"/>
        <v/>
      </c>
      <c r="O2037" s="52" t="str">
        <f t="shared" si="4"/>
        <v/>
      </c>
      <c r="P2037" s="52" t="str">
        <f t="shared" si="5"/>
        <v/>
      </c>
      <c r="Q2037" s="52" t="str">
        <f t="shared" si="6"/>
        <v/>
      </c>
      <c r="R2037" s="52" t="str">
        <f t="shared" si="7"/>
        <v/>
      </c>
      <c r="S2037" s="52" t="str">
        <f t="shared" si="8"/>
        <v/>
      </c>
      <c r="T2037" s="53" t="str">
        <f t="shared" si="9"/>
        <v/>
      </c>
      <c r="U2037" s="52" t="str">
        <f t="array" ref="U2037">IF(B2037="","",IFERROR(XLOOKUP(B2037,DATA!$B$4:$B$2103,DATA!$M$4:$M$2103,"",0,1),""))</f>
        <v/>
      </c>
      <c r="V2037" s="52" t="str">
        <f t="array" ref="V2037">IF(B2037="","",IFERROR(XLOOKUP(B2037,DATA!$B$4:$B$2103,DATA!$X$4:$X$2103,"",0,1),""))</f>
        <v/>
      </c>
      <c r="W2037" s="52" t="str">
        <f t="array" ref="W2037">IF(B2037="","",IFERROR(XLOOKUP(B2037,DATA!$B$4:$B$2103,DATA!$H$4:$H$2103,"",0,1),""))</f>
        <v/>
      </c>
      <c r="X2037" s="52" t="str">
        <f t="shared" si="10"/>
        <v/>
      </c>
      <c r="Y2037" s="87" t="str">
        <f t="shared" si="11"/>
        <v/>
      </c>
      <c r="Z2037" s="52" t="str">
        <f t="shared" si="12"/>
        <v/>
      </c>
    </row>
    <row r="2038" ht="15.75" customHeight="1">
      <c r="B2038" s="47" t="str">
        <f>IF(DATA!B2038="","",DATA!B2038)</f>
        <v/>
      </c>
      <c r="C2038" s="47" t="str">
        <f t="array" ref="C2038">IF(B2038="","",IFERROR(XLOOKUP(B2038,DATA!$B$4:$B$2103,DATA!$D$4:$D$2103,"",0,1),""))</f>
        <v/>
      </c>
      <c r="D2038" s="47" t="str">
        <f t="array" ref="D2038">IF(B2038="","",IFERROR(XLOOKUP(B2038,DATA!$B$4:$B$2103,DATA!$C$4:$C$2103,"",0,1),""))</f>
        <v/>
      </c>
      <c r="E2038" s="47" t="str">
        <f t="array" ref="E2038">IF(B2038="","",IFERROR(XLOOKUP(B2038,DATA!$B$4:$B$2103,DATA!$W$4:$W$2103,"",0,1),""))</f>
        <v/>
      </c>
      <c r="F2038" s="47" t="str">
        <f t="array" ref="F2038">IF(B2038="","",IFERROR(XLOOKUP(E2038,PROVEEDORES!$A$2:$A$200,PROVEEDORES!$B$2:$B$200,"NO ENCONTRADO",0,1),""))</f>
        <v/>
      </c>
      <c r="G2038" s="47" t="str">
        <f t="array" ref="G2038">IF(B2038="","",IFERROR(XLOOKUP(B2038,DATA!$B$4:$B$2103,DATA!$L$4:$L$2103,"",0,1),""))</f>
        <v/>
      </c>
      <c r="H2038" s="47" t="str">
        <f t="array" ref="H2038">IF(B2038="","",IFERROR(XLOOKUP(B2038,DATA!$B$4:$B$2103,DATA!$E$4:$E$2103,0,0,1),0))</f>
        <v/>
      </c>
      <c r="I2038" s="48" t="str">
        <f t="array" ref="I2038">IF(B2038="","",IFERROR(XLOOKUP(B2038,DATA!$B$4:$B$2103,DATA!$F$4:$F$2103,0,0,1),0))</f>
        <v/>
      </c>
      <c r="J2038" s="48" t="str">
        <f t="shared" si="1"/>
        <v/>
      </c>
      <c r="K2038" s="47" t="str">
        <f t="array" ref="K2038">IF(B2038="","",IFERROR(XLOOKUP(B2038,DATA!$B$4:$B$2103,DATA!$N$4:$N$2103,0,0,1),0))</f>
        <v/>
      </c>
      <c r="L2038" s="85" t="str">
        <f t="shared" si="2"/>
        <v/>
      </c>
      <c r="M2038" s="47" t="str">
        <f t="array" ref="M2038">IF(B2038="","",IFERROR(XLOOKUP(B2038,DATA!$B$4:$B$2103,DATA!$P$4:$P$2103,0,0,1),0))</f>
        <v/>
      </c>
      <c r="N2038" s="47" t="str">
        <f t="shared" si="3"/>
        <v/>
      </c>
      <c r="O2038" s="47" t="str">
        <f t="shared" si="4"/>
        <v/>
      </c>
      <c r="P2038" s="47" t="str">
        <f t="shared" si="5"/>
        <v/>
      </c>
      <c r="Q2038" s="47" t="str">
        <f t="shared" si="6"/>
        <v/>
      </c>
      <c r="R2038" s="47" t="str">
        <f t="shared" si="7"/>
        <v/>
      </c>
      <c r="S2038" s="47" t="str">
        <f t="shared" si="8"/>
        <v/>
      </c>
      <c r="T2038" s="48" t="str">
        <f t="shared" si="9"/>
        <v/>
      </c>
      <c r="U2038" s="47" t="str">
        <f t="array" ref="U2038">IF(B2038="","",IFERROR(XLOOKUP(B2038,DATA!$B$4:$B$2103,DATA!$M$4:$M$2103,"",0,1),""))</f>
        <v/>
      </c>
      <c r="V2038" s="47" t="str">
        <f t="array" ref="V2038">IF(B2038="","",IFERROR(XLOOKUP(B2038,DATA!$B$4:$B$2103,DATA!$X$4:$X$2103,"",0,1),""))</f>
        <v/>
      </c>
      <c r="W2038" s="47" t="str">
        <f t="array" ref="W2038">IF(B2038="","",IFERROR(XLOOKUP(B2038,DATA!$B$4:$B$2103,DATA!$H$4:$H$2103,"",0,1),""))</f>
        <v/>
      </c>
      <c r="X2038" s="47" t="str">
        <f t="shared" si="10"/>
        <v/>
      </c>
      <c r="Y2038" s="65" t="str">
        <f t="shared" si="11"/>
        <v/>
      </c>
      <c r="Z2038" s="47" t="str">
        <f t="shared" si="12"/>
        <v/>
      </c>
    </row>
    <row r="2039" ht="15.75" customHeight="1">
      <c r="B2039" s="52" t="str">
        <f>IF(DATA!B2039="","",DATA!B2039)</f>
        <v/>
      </c>
      <c r="C2039" s="52" t="str">
        <f t="array" ref="C2039">IF(B2039="","",IFERROR(XLOOKUP(B2039,DATA!$B$4:$B$2103,DATA!$D$4:$D$2103,"",0,1),""))</f>
        <v/>
      </c>
      <c r="D2039" s="52" t="str">
        <f t="array" ref="D2039">IF(B2039="","",IFERROR(XLOOKUP(B2039,DATA!$B$4:$B$2103,DATA!$C$4:$C$2103,"",0,1),""))</f>
        <v/>
      </c>
      <c r="E2039" s="52" t="str">
        <f t="array" ref="E2039">IF(B2039="","",IFERROR(XLOOKUP(B2039,DATA!$B$4:$B$2103,DATA!$W$4:$W$2103,"",0,1),""))</f>
        <v/>
      </c>
      <c r="F2039" s="52" t="str">
        <f t="array" ref="F2039">IF(B2039="","",IFERROR(XLOOKUP(E2039,PROVEEDORES!$A$2:$A$200,PROVEEDORES!$B$2:$B$200,"NO ENCONTRADO",0,1),""))</f>
        <v/>
      </c>
      <c r="G2039" s="52" t="str">
        <f t="array" ref="G2039">IF(B2039="","",IFERROR(XLOOKUP(B2039,DATA!$B$4:$B$2103,DATA!$L$4:$L$2103,"",0,1),""))</f>
        <v/>
      </c>
      <c r="H2039" s="52" t="str">
        <f t="array" ref="H2039">IF(B2039="","",IFERROR(XLOOKUP(B2039,DATA!$B$4:$B$2103,DATA!$E$4:$E$2103,0,0,1),0))</f>
        <v/>
      </c>
      <c r="I2039" s="53" t="str">
        <f t="array" ref="I2039">IF(B2039="","",IFERROR(XLOOKUP(B2039,DATA!$B$4:$B$2103,DATA!$F$4:$F$2103,0,0,1),0))</f>
        <v/>
      </c>
      <c r="J2039" s="53" t="str">
        <f t="shared" si="1"/>
        <v/>
      </c>
      <c r="K2039" s="52" t="str">
        <f t="array" ref="K2039">IF(B2039="","",IFERROR(XLOOKUP(B2039,DATA!$B$4:$B$2103,DATA!$N$4:$N$2103,0,0,1),0))</f>
        <v/>
      </c>
      <c r="L2039" s="86" t="str">
        <f t="shared" si="2"/>
        <v/>
      </c>
      <c r="M2039" s="52" t="str">
        <f t="array" ref="M2039">IF(B2039="","",IFERROR(XLOOKUP(B2039,DATA!$B$4:$B$2103,DATA!$P$4:$P$2103,0,0,1),0))</f>
        <v/>
      </c>
      <c r="N2039" s="52" t="str">
        <f t="shared" si="3"/>
        <v/>
      </c>
      <c r="O2039" s="52" t="str">
        <f t="shared" si="4"/>
        <v/>
      </c>
      <c r="P2039" s="52" t="str">
        <f t="shared" si="5"/>
        <v/>
      </c>
      <c r="Q2039" s="52" t="str">
        <f t="shared" si="6"/>
        <v/>
      </c>
      <c r="R2039" s="52" t="str">
        <f t="shared" si="7"/>
        <v/>
      </c>
      <c r="S2039" s="52" t="str">
        <f t="shared" si="8"/>
        <v/>
      </c>
      <c r="T2039" s="53" t="str">
        <f t="shared" si="9"/>
        <v/>
      </c>
      <c r="U2039" s="52" t="str">
        <f t="array" ref="U2039">IF(B2039="","",IFERROR(XLOOKUP(B2039,DATA!$B$4:$B$2103,DATA!$M$4:$M$2103,"",0,1),""))</f>
        <v/>
      </c>
      <c r="V2039" s="52" t="str">
        <f t="array" ref="V2039">IF(B2039="","",IFERROR(XLOOKUP(B2039,DATA!$B$4:$B$2103,DATA!$X$4:$X$2103,"",0,1),""))</f>
        <v/>
      </c>
      <c r="W2039" s="52" t="str">
        <f t="array" ref="W2039">IF(B2039="","",IFERROR(XLOOKUP(B2039,DATA!$B$4:$B$2103,DATA!$H$4:$H$2103,"",0,1),""))</f>
        <v/>
      </c>
      <c r="X2039" s="52" t="str">
        <f t="shared" si="10"/>
        <v/>
      </c>
      <c r="Y2039" s="87" t="str">
        <f t="shared" si="11"/>
        <v/>
      </c>
      <c r="Z2039" s="52" t="str">
        <f t="shared" si="12"/>
        <v/>
      </c>
    </row>
    <row r="2040" ht="15.75" customHeight="1">
      <c r="B2040" s="47" t="str">
        <f>IF(DATA!B2040="","",DATA!B2040)</f>
        <v/>
      </c>
      <c r="C2040" s="47" t="str">
        <f t="array" ref="C2040">IF(B2040="","",IFERROR(XLOOKUP(B2040,DATA!$B$4:$B$2103,DATA!$D$4:$D$2103,"",0,1),""))</f>
        <v/>
      </c>
      <c r="D2040" s="47" t="str">
        <f t="array" ref="D2040">IF(B2040="","",IFERROR(XLOOKUP(B2040,DATA!$B$4:$B$2103,DATA!$C$4:$C$2103,"",0,1),""))</f>
        <v/>
      </c>
      <c r="E2040" s="47" t="str">
        <f t="array" ref="E2040">IF(B2040="","",IFERROR(XLOOKUP(B2040,DATA!$B$4:$B$2103,DATA!$W$4:$W$2103,"",0,1),""))</f>
        <v/>
      </c>
      <c r="F2040" s="47" t="str">
        <f t="array" ref="F2040">IF(B2040="","",IFERROR(XLOOKUP(E2040,PROVEEDORES!$A$2:$A$200,PROVEEDORES!$B$2:$B$200,"NO ENCONTRADO",0,1),""))</f>
        <v/>
      </c>
      <c r="G2040" s="47" t="str">
        <f t="array" ref="G2040">IF(B2040="","",IFERROR(XLOOKUP(B2040,DATA!$B$4:$B$2103,DATA!$L$4:$L$2103,"",0,1),""))</f>
        <v/>
      </c>
      <c r="H2040" s="47" t="str">
        <f t="array" ref="H2040">IF(B2040="","",IFERROR(XLOOKUP(B2040,DATA!$B$4:$B$2103,DATA!$E$4:$E$2103,0,0,1),0))</f>
        <v/>
      </c>
      <c r="I2040" s="48" t="str">
        <f t="array" ref="I2040">IF(B2040="","",IFERROR(XLOOKUP(B2040,DATA!$B$4:$B$2103,DATA!$F$4:$F$2103,0,0,1),0))</f>
        <v/>
      </c>
      <c r="J2040" s="48" t="str">
        <f t="shared" si="1"/>
        <v/>
      </c>
      <c r="K2040" s="47" t="str">
        <f t="array" ref="K2040">IF(B2040="","",IFERROR(XLOOKUP(B2040,DATA!$B$4:$B$2103,DATA!$N$4:$N$2103,0,0,1),0))</f>
        <v/>
      </c>
      <c r="L2040" s="85" t="str">
        <f t="shared" si="2"/>
        <v/>
      </c>
      <c r="M2040" s="47" t="str">
        <f t="array" ref="M2040">IF(B2040="","",IFERROR(XLOOKUP(B2040,DATA!$B$4:$B$2103,DATA!$P$4:$P$2103,0,0,1),0))</f>
        <v/>
      </c>
      <c r="N2040" s="47" t="str">
        <f t="shared" si="3"/>
        <v/>
      </c>
      <c r="O2040" s="47" t="str">
        <f t="shared" si="4"/>
        <v/>
      </c>
      <c r="P2040" s="47" t="str">
        <f t="shared" si="5"/>
        <v/>
      </c>
      <c r="Q2040" s="47" t="str">
        <f t="shared" si="6"/>
        <v/>
      </c>
      <c r="R2040" s="47" t="str">
        <f t="shared" si="7"/>
        <v/>
      </c>
      <c r="S2040" s="47" t="str">
        <f t="shared" si="8"/>
        <v/>
      </c>
      <c r="T2040" s="48" t="str">
        <f t="shared" si="9"/>
        <v/>
      </c>
      <c r="U2040" s="47" t="str">
        <f t="array" ref="U2040">IF(B2040="","",IFERROR(XLOOKUP(B2040,DATA!$B$4:$B$2103,DATA!$M$4:$M$2103,"",0,1),""))</f>
        <v/>
      </c>
      <c r="V2040" s="47" t="str">
        <f t="array" ref="V2040">IF(B2040="","",IFERROR(XLOOKUP(B2040,DATA!$B$4:$B$2103,DATA!$X$4:$X$2103,"",0,1),""))</f>
        <v/>
      </c>
      <c r="W2040" s="47" t="str">
        <f t="array" ref="W2040">IF(B2040="","",IFERROR(XLOOKUP(B2040,DATA!$B$4:$B$2103,DATA!$H$4:$H$2103,"",0,1),""))</f>
        <v/>
      </c>
      <c r="X2040" s="47" t="str">
        <f t="shared" si="10"/>
        <v/>
      </c>
      <c r="Y2040" s="65" t="str">
        <f t="shared" si="11"/>
        <v/>
      </c>
      <c r="Z2040" s="47" t="str">
        <f t="shared" si="12"/>
        <v/>
      </c>
    </row>
    <row r="2041" ht="15.75" customHeight="1">
      <c r="B2041" s="52" t="str">
        <f>IF(DATA!B2041="","",DATA!B2041)</f>
        <v/>
      </c>
      <c r="C2041" s="52" t="str">
        <f t="array" ref="C2041">IF(B2041="","",IFERROR(XLOOKUP(B2041,DATA!$B$4:$B$2103,DATA!$D$4:$D$2103,"",0,1),""))</f>
        <v/>
      </c>
      <c r="D2041" s="52" t="str">
        <f t="array" ref="D2041">IF(B2041="","",IFERROR(XLOOKUP(B2041,DATA!$B$4:$B$2103,DATA!$C$4:$C$2103,"",0,1),""))</f>
        <v/>
      </c>
      <c r="E2041" s="52" t="str">
        <f t="array" ref="E2041">IF(B2041="","",IFERROR(XLOOKUP(B2041,DATA!$B$4:$B$2103,DATA!$W$4:$W$2103,"",0,1),""))</f>
        <v/>
      </c>
      <c r="F2041" s="52" t="str">
        <f t="array" ref="F2041">IF(B2041="","",IFERROR(XLOOKUP(E2041,PROVEEDORES!$A$2:$A$200,PROVEEDORES!$B$2:$B$200,"NO ENCONTRADO",0,1),""))</f>
        <v/>
      </c>
      <c r="G2041" s="52" t="str">
        <f t="array" ref="G2041">IF(B2041="","",IFERROR(XLOOKUP(B2041,DATA!$B$4:$B$2103,DATA!$L$4:$L$2103,"",0,1),""))</f>
        <v/>
      </c>
      <c r="H2041" s="52" t="str">
        <f t="array" ref="H2041">IF(B2041="","",IFERROR(XLOOKUP(B2041,DATA!$B$4:$B$2103,DATA!$E$4:$E$2103,0,0,1),0))</f>
        <v/>
      </c>
      <c r="I2041" s="53" t="str">
        <f t="array" ref="I2041">IF(B2041="","",IFERROR(XLOOKUP(B2041,DATA!$B$4:$B$2103,DATA!$F$4:$F$2103,0,0,1),0))</f>
        <v/>
      </c>
      <c r="J2041" s="53" t="str">
        <f t="shared" si="1"/>
        <v/>
      </c>
      <c r="K2041" s="52" t="str">
        <f t="array" ref="K2041">IF(B2041="","",IFERROR(XLOOKUP(B2041,DATA!$B$4:$B$2103,DATA!$N$4:$N$2103,0,0,1),0))</f>
        <v/>
      </c>
      <c r="L2041" s="86" t="str">
        <f t="shared" si="2"/>
        <v/>
      </c>
      <c r="M2041" s="52" t="str">
        <f t="array" ref="M2041">IF(B2041="","",IFERROR(XLOOKUP(B2041,DATA!$B$4:$B$2103,DATA!$P$4:$P$2103,0,0,1),0))</f>
        <v/>
      </c>
      <c r="N2041" s="52" t="str">
        <f t="shared" si="3"/>
        <v/>
      </c>
      <c r="O2041" s="52" t="str">
        <f t="shared" si="4"/>
        <v/>
      </c>
      <c r="P2041" s="52" t="str">
        <f t="shared" si="5"/>
        <v/>
      </c>
      <c r="Q2041" s="52" t="str">
        <f t="shared" si="6"/>
        <v/>
      </c>
      <c r="R2041" s="52" t="str">
        <f t="shared" si="7"/>
        <v/>
      </c>
      <c r="S2041" s="52" t="str">
        <f t="shared" si="8"/>
        <v/>
      </c>
      <c r="T2041" s="53" t="str">
        <f t="shared" si="9"/>
        <v/>
      </c>
      <c r="U2041" s="52" t="str">
        <f t="array" ref="U2041">IF(B2041="","",IFERROR(XLOOKUP(B2041,DATA!$B$4:$B$2103,DATA!$M$4:$M$2103,"",0,1),""))</f>
        <v/>
      </c>
      <c r="V2041" s="52" t="str">
        <f t="array" ref="V2041">IF(B2041="","",IFERROR(XLOOKUP(B2041,DATA!$B$4:$B$2103,DATA!$X$4:$X$2103,"",0,1),""))</f>
        <v/>
      </c>
      <c r="W2041" s="52" t="str">
        <f t="array" ref="W2041">IF(B2041="","",IFERROR(XLOOKUP(B2041,DATA!$B$4:$B$2103,DATA!$H$4:$H$2103,"",0,1),""))</f>
        <v/>
      </c>
      <c r="X2041" s="52" t="str">
        <f t="shared" si="10"/>
        <v/>
      </c>
      <c r="Y2041" s="87" t="str">
        <f t="shared" si="11"/>
        <v/>
      </c>
      <c r="Z2041" s="52" t="str">
        <f t="shared" si="12"/>
        <v/>
      </c>
    </row>
    <row r="2042" ht="15.75" customHeight="1">
      <c r="B2042" s="47" t="str">
        <f>IF(DATA!B2042="","",DATA!B2042)</f>
        <v/>
      </c>
      <c r="C2042" s="47" t="str">
        <f t="array" ref="C2042">IF(B2042="","",IFERROR(XLOOKUP(B2042,DATA!$B$4:$B$2103,DATA!$D$4:$D$2103,"",0,1),""))</f>
        <v/>
      </c>
      <c r="D2042" s="47" t="str">
        <f t="array" ref="D2042">IF(B2042="","",IFERROR(XLOOKUP(B2042,DATA!$B$4:$B$2103,DATA!$C$4:$C$2103,"",0,1),""))</f>
        <v/>
      </c>
      <c r="E2042" s="47" t="str">
        <f t="array" ref="E2042">IF(B2042="","",IFERROR(XLOOKUP(B2042,DATA!$B$4:$B$2103,DATA!$W$4:$W$2103,"",0,1),""))</f>
        <v/>
      </c>
      <c r="F2042" s="47" t="str">
        <f t="array" ref="F2042">IF(B2042="","",IFERROR(XLOOKUP(E2042,PROVEEDORES!$A$2:$A$200,PROVEEDORES!$B$2:$B$200,"NO ENCONTRADO",0,1),""))</f>
        <v/>
      </c>
      <c r="G2042" s="47" t="str">
        <f t="array" ref="G2042">IF(B2042="","",IFERROR(XLOOKUP(B2042,DATA!$B$4:$B$2103,DATA!$L$4:$L$2103,"",0,1),""))</f>
        <v/>
      </c>
      <c r="H2042" s="47" t="str">
        <f t="array" ref="H2042">IF(B2042="","",IFERROR(XLOOKUP(B2042,DATA!$B$4:$B$2103,DATA!$E$4:$E$2103,0,0,1),0))</f>
        <v/>
      </c>
      <c r="I2042" s="48" t="str">
        <f t="array" ref="I2042">IF(B2042="","",IFERROR(XLOOKUP(B2042,DATA!$B$4:$B$2103,DATA!$F$4:$F$2103,0,0,1),0))</f>
        <v/>
      </c>
      <c r="J2042" s="48" t="str">
        <f t="shared" si="1"/>
        <v/>
      </c>
      <c r="K2042" s="47" t="str">
        <f t="array" ref="K2042">IF(B2042="","",IFERROR(XLOOKUP(B2042,DATA!$B$4:$B$2103,DATA!$N$4:$N$2103,0,0,1),0))</f>
        <v/>
      </c>
      <c r="L2042" s="85" t="str">
        <f t="shared" si="2"/>
        <v/>
      </c>
      <c r="M2042" s="47" t="str">
        <f t="array" ref="M2042">IF(B2042="","",IFERROR(XLOOKUP(B2042,DATA!$B$4:$B$2103,DATA!$P$4:$P$2103,0,0,1),0))</f>
        <v/>
      </c>
      <c r="N2042" s="47" t="str">
        <f t="shared" si="3"/>
        <v/>
      </c>
      <c r="O2042" s="47" t="str">
        <f t="shared" si="4"/>
        <v/>
      </c>
      <c r="P2042" s="47" t="str">
        <f t="shared" si="5"/>
        <v/>
      </c>
      <c r="Q2042" s="47" t="str">
        <f t="shared" si="6"/>
        <v/>
      </c>
      <c r="R2042" s="47" t="str">
        <f t="shared" si="7"/>
        <v/>
      </c>
      <c r="S2042" s="47" t="str">
        <f t="shared" si="8"/>
        <v/>
      </c>
      <c r="T2042" s="48" t="str">
        <f t="shared" si="9"/>
        <v/>
      </c>
      <c r="U2042" s="47" t="str">
        <f t="array" ref="U2042">IF(B2042="","",IFERROR(XLOOKUP(B2042,DATA!$B$4:$B$2103,DATA!$M$4:$M$2103,"",0,1),""))</f>
        <v/>
      </c>
      <c r="V2042" s="47" t="str">
        <f t="array" ref="V2042">IF(B2042="","",IFERROR(XLOOKUP(B2042,DATA!$B$4:$B$2103,DATA!$X$4:$X$2103,"",0,1),""))</f>
        <v/>
      </c>
      <c r="W2042" s="47" t="str">
        <f t="array" ref="W2042">IF(B2042="","",IFERROR(XLOOKUP(B2042,DATA!$B$4:$B$2103,DATA!$H$4:$H$2103,"",0,1),""))</f>
        <v/>
      </c>
      <c r="X2042" s="47" t="str">
        <f t="shared" si="10"/>
        <v/>
      </c>
      <c r="Y2042" s="65" t="str">
        <f t="shared" si="11"/>
        <v/>
      </c>
      <c r="Z2042" s="47" t="str">
        <f t="shared" si="12"/>
        <v/>
      </c>
    </row>
    <row r="2043" ht="15.75" customHeight="1">
      <c r="B2043" s="52" t="str">
        <f>IF(DATA!B2043="","",DATA!B2043)</f>
        <v/>
      </c>
      <c r="C2043" s="52" t="str">
        <f t="array" ref="C2043">IF(B2043="","",IFERROR(XLOOKUP(B2043,DATA!$B$4:$B$2103,DATA!$D$4:$D$2103,"",0,1),""))</f>
        <v/>
      </c>
      <c r="D2043" s="52" t="str">
        <f t="array" ref="D2043">IF(B2043="","",IFERROR(XLOOKUP(B2043,DATA!$B$4:$B$2103,DATA!$C$4:$C$2103,"",0,1),""))</f>
        <v/>
      </c>
      <c r="E2043" s="52" t="str">
        <f t="array" ref="E2043">IF(B2043="","",IFERROR(XLOOKUP(B2043,DATA!$B$4:$B$2103,DATA!$W$4:$W$2103,"",0,1),""))</f>
        <v/>
      </c>
      <c r="F2043" s="52" t="str">
        <f t="array" ref="F2043">IF(B2043="","",IFERROR(XLOOKUP(E2043,PROVEEDORES!$A$2:$A$200,PROVEEDORES!$B$2:$B$200,"NO ENCONTRADO",0,1),""))</f>
        <v/>
      </c>
      <c r="G2043" s="52" t="str">
        <f t="array" ref="G2043">IF(B2043="","",IFERROR(XLOOKUP(B2043,DATA!$B$4:$B$2103,DATA!$L$4:$L$2103,"",0,1),""))</f>
        <v/>
      </c>
      <c r="H2043" s="52" t="str">
        <f t="array" ref="H2043">IF(B2043="","",IFERROR(XLOOKUP(B2043,DATA!$B$4:$B$2103,DATA!$E$4:$E$2103,0,0,1),0))</f>
        <v/>
      </c>
      <c r="I2043" s="53" t="str">
        <f t="array" ref="I2043">IF(B2043="","",IFERROR(XLOOKUP(B2043,DATA!$B$4:$B$2103,DATA!$F$4:$F$2103,0,0,1),0))</f>
        <v/>
      </c>
      <c r="J2043" s="53" t="str">
        <f t="shared" si="1"/>
        <v/>
      </c>
      <c r="K2043" s="52" t="str">
        <f t="array" ref="K2043">IF(B2043="","",IFERROR(XLOOKUP(B2043,DATA!$B$4:$B$2103,DATA!$N$4:$N$2103,0,0,1),0))</f>
        <v/>
      </c>
      <c r="L2043" s="86" t="str">
        <f t="shared" si="2"/>
        <v/>
      </c>
      <c r="M2043" s="52" t="str">
        <f t="array" ref="M2043">IF(B2043="","",IFERROR(XLOOKUP(B2043,DATA!$B$4:$B$2103,DATA!$P$4:$P$2103,0,0,1),0))</f>
        <v/>
      </c>
      <c r="N2043" s="52" t="str">
        <f t="shared" si="3"/>
        <v/>
      </c>
      <c r="O2043" s="52" t="str">
        <f t="shared" si="4"/>
        <v/>
      </c>
      <c r="P2043" s="52" t="str">
        <f t="shared" si="5"/>
        <v/>
      </c>
      <c r="Q2043" s="52" t="str">
        <f t="shared" si="6"/>
        <v/>
      </c>
      <c r="R2043" s="52" t="str">
        <f t="shared" si="7"/>
        <v/>
      </c>
      <c r="S2043" s="52" t="str">
        <f t="shared" si="8"/>
        <v/>
      </c>
      <c r="T2043" s="53" t="str">
        <f t="shared" si="9"/>
        <v/>
      </c>
      <c r="U2043" s="52" t="str">
        <f t="array" ref="U2043">IF(B2043="","",IFERROR(XLOOKUP(B2043,DATA!$B$4:$B$2103,DATA!$M$4:$M$2103,"",0,1),""))</f>
        <v/>
      </c>
      <c r="V2043" s="52" t="str">
        <f t="array" ref="V2043">IF(B2043="","",IFERROR(XLOOKUP(B2043,DATA!$B$4:$B$2103,DATA!$X$4:$X$2103,"",0,1),""))</f>
        <v/>
      </c>
      <c r="W2043" s="52" t="str">
        <f t="array" ref="W2043">IF(B2043="","",IFERROR(XLOOKUP(B2043,DATA!$B$4:$B$2103,DATA!$H$4:$H$2103,"",0,1),""))</f>
        <v/>
      </c>
      <c r="X2043" s="52" t="str">
        <f t="shared" si="10"/>
        <v/>
      </c>
      <c r="Y2043" s="87" t="str">
        <f t="shared" si="11"/>
        <v/>
      </c>
      <c r="Z2043" s="52" t="str">
        <f t="shared" si="12"/>
        <v/>
      </c>
    </row>
    <row r="2044" ht="15.75" customHeight="1">
      <c r="B2044" s="47" t="str">
        <f>IF(DATA!B2044="","",DATA!B2044)</f>
        <v/>
      </c>
      <c r="C2044" s="47" t="str">
        <f t="array" ref="C2044">IF(B2044="","",IFERROR(XLOOKUP(B2044,DATA!$B$4:$B$2103,DATA!$D$4:$D$2103,"",0,1),""))</f>
        <v/>
      </c>
      <c r="D2044" s="47" t="str">
        <f t="array" ref="D2044">IF(B2044="","",IFERROR(XLOOKUP(B2044,DATA!$B$4:$B$2103,DATA!$C$4:$C$2103,"",0,1),""))</f>
        <v/>
      </c>
      <c r="E2044" s="47" t="str">
        <f t="array" ref="E2044">IF(B2044="","",IFERROR(XLOOKUP(B2044,DATA!$B$4:$B$2103,DATA!$W$4:$W$2103,"",0,1),""))</f>
        <v/>
      </c>
      <c r="F2044" s="47" t="str">
        <f t="array" ref="F2044">IF(B2044="","",IFERROR(XLOOKUP(E2044,PROVEEDORES!$A$2:$A$200,PROVEEDORES!$B$2:$B$200,"NO ENCONTRADO",0,1),""))</f>
        <v/>
      </c>
      <c r="G2044" s="47" t="str">
        <f t="array" ref="G2044">IF(B2044="","",IFERROR(XLOOKUP(B2044,DATA!$B$4:$B$2103,DATA!$L$4:$L$2103,"",0,1),""))</f>
        <v/>
      </c>
      <c r="H2044" s="47" t="str">
        <f t="array" ref="H2044">IF(B2044="","",IFERROR(XLOOKUP(B2044,DATA!$B$4:$B$2103,DATA!$E$4:$E$2103,0,0,1),0))</f>
        <v/>
      </c>
      <c r="I2044" s="48" t="str">
        <f t="array" ref="I2044">IF(B2044="","",IFERROR(XLOOKUP(B2044,DATA!$B$4:$B$2103,DATA!$F$4:$F$2103,0,0,1),0))</f>
        <v/>
      </c>
      <c r="J2044" s="48" t="str">
        <f t="shared" si="1"/>
        <v/>
      </c>
      <c r="K2044" s="47" t="str">
        <f t="array" ref="K2044">IF(B2044="","",IFERROR(XLOOKUP(B2044,DATA!$B$4:$B$2103,DATA!$N$4:$N$2103,0,0,1),0))</f>
        <v/>
      </c>
      <c r="L2044" s="85" t="str">
        <f t="shared" si="2"/>
        <v/>
      </c>
      <c r="M2044" s="47" t="str">
        <f t="array" ref="M2044">IF(B2044="","",IFERROR(XLOOKUP(B2044,DATA!$B$4:$B$2103,DATA!$P$4:$P$2103,0,0,1),0))</f>
        <v/>
      </c>
      <c r="N2044" s="47" t="str">
        <f t="shared" si="3"/>
        <v/>
      </c>
      <c r="O2044" s="47" t="str">
        <f t="shared" si="4"/>
        <v/>
      </c>
      <c r="P2044" s="47" t="str">
        <f t="shared" si="5"/>
        <v/>
      </c>
      <c r="Q2044" s="47" t="str">
        <f t="shared" si="6"/>
        <v/>
      </c>
      <c r="R2044" s="47" t="str">
        <f t="shared" si="7"/>
        <v/>
      </c>
      <c r="S2044" s="47" t="str">
        <f t="shared" si="8"/>
        <v/>
      </c>
      <c r="T2044" s="48" t="str">
        <f t="shared" si="9"/>
        <v/>
      </c>
      <c r="U2044" s="47" t="str">
        <f t="array" ref="U2044">IF(B2044="","",IFERROR(XLOOKUP(B2044,DATA!$B$4:$B$2103,DATA!$M$4:$M$2103,"",0,1),""))</f>
        <v/>
      </c>
      <c r="V2044" s="47" t="str">
        <f t="array" ref="V2044">IF(B2044="","",IFERROR(XLOOKUP(B2044,DATA!$B$4:$B$2103,DATA!$X$4:$X$2103,"",0,1),""))</f>
        <v/>
      </c>
      <c r="W2044" s="47" t="str">
        <f t="array" ref="W2044">IF(B2044="","",IFERROR(XLOOKUP(B2044,DATA!$B$4:$B$2103,DATA!$H$4:$H$2103,"",0,1),""))</f>
        <v/>
      </c>
      <c r="X2044" s="47" t="str">
        <f t="shared" si="10"/>
        <v/>
      </c>
      <c r="Y2044" s="65" t="str">
        <f t="shared" si="11"/>
        <v/>
      </c>
      <c r="Z2044" s="47" t="str">
        <f t="shared" si="12"/>
        <v/>
      </c>
    </row>
    <row r="2045" ht="15.75" customHeight="1">
      <c r="B2045" s="52" t="str">
        <f>IF(DATA!B2045="","",DATA!B2045)</f>
        <v/>
      </c>
      <c r="C2045" s="52" t="str">
        <f t="array" ref="C2045">IF(B2045="","",IFERROR(XLOOKUP(B2045,DATA!$B$4:$B$2103,DATA!$D$4:$D$2103,"",0,1),""))</f>
        <v/>
      </c>
      <c r="D2045" s="52" t="str">
        <f t="array" ref="D2045">IF(B2045="","",IFERROR(XLOOKUP(B2045,DATA!$B$4:$B$2103,DATA!$C$4:$C$2103,"",0,1),""))</f>
        <v/>
      </c>
      <c r="E2045" s="52" t="str">
        <f t="array" ref="E2045">IF(B2045="","",IFERROR(XLOOKUP(B2045,DATA!$B$4:$B$2103,DATA!$W$4:$W$2103,"",0,1),""))</f>
        <v/>
      </c>
      <c r="F2045" s="52" t="str">
        <f t="array" ref="F2045">IF(B2045="","",IFERROR(XLOOKUP(E2045,PROVEEDORES!$A$2:$A$200,PROVEEDORES!$B$2:$B$200,"NO ENCONTRADO",0,1),""))</f>
        <v/>
      </c>
      <c r="G2045" s="52" t="str">
        <f t="array" ref="G2045">IF(B2045="","",IFERROR(XLOOKUP(B2045,DATA!$B$4:$B$2103,DATA!$L$4:$L$2103,"",0,1),""))</f>
        <v/>
      </c>
      <c r="H2045" s="52" t="str">
        <f t="array" ref="H2045">IF(B2045="","",IFERROR(XLOOKUP(B2045,DATA!$B$4:$B$2103,DATA!$E$4:$E$2103,0,0,1),0))</f>
        <v/>
      </c>
      <c r="I2045" s="53" t="str">
        <f t="array" ref="I2045">IF(B2045="","",IFERROR(XLOOKUP(B2045,DATA!$B$4:$B$2103,DATA!$F$4:$F$2103,0,0,1),0))</f>
        <v/>
      </c>
      <c r="J2045" s="53" t="str">
        <f t="shared" si="1"/>
        <v/>
      </c>
      <c r="K2045" s="52" t="str">
        <f t="array" ref="K2045">IF(B2045="","",IFERROR(XLOOKUP(B2045,DATA!$B$4:$B$2103,DATA!$N$4:$N$2103,0,0,1),0))</f>
        <v/>
      </c>
      <c r="L2045" s="86" t="str">
        <f t="shared" si="2"/>
        <v/>
      </c>
      <c r="M2045" s="52" t="str">
        <f t="array" ref="M2045">IF(B2045="","",IFERROR(XLOOKUP(B2045,DATA!$B$4:$B$2103,DATA!$P$4:$P$2103,0,0,1),0))</f>
        <v/>
      </c>
      <c r="N2045" s="52" t="str">
        <f t="shared" si="3"/>
        <v/>
      </c>
      <c r="O2045" s="52" t="str">
        <f t="shared" si="4"/>
        <v/>
      </c>
      <c r="P2045" s="52" t="str">
        <f t="shared" si="5"/>
        <v/>
      </c>
      <c r="Q2045" s="52" t="str">
        <f t="shared" si="6"/>
        <v/>
      </c>
      <c r="R2045" s="52" t="str">
        <f t="shared" si="7"/>
        <v/>
      </c>
      <c r="S2045" s="52" t="str">
        <f t="shared" si="8"/>
        <v/>
      </c>
      <c r="T2045" s="53" t="str">
        <f t="shared" si="9"/>
        <v/>
      </c>
      <c r="U2045" s="52" t="str">
        <f t="array" ref="U2045">IF(B2045="","",IFERROR(XLOOKUP(B2045,DATA!$B$4:$B$2103,DATA!$M$4:$M$2103,"",0,1),""))</f>
        <v/>
      </c>
      <c r="V2045" s="52" t="str">
        <f t="array" ref="V2045">IF(B2045="","",IFERROR(XLOOKUP(B2045,DATA!$B$4:$B$2103,DATA!$X$4:$X$2103,"",0,1),""))</f>
        <v/>
      </c>
      <c r="W2045" s="52" t="str">
        <f t="array" ref="W2045">IF(B2045="","",IFERROR(XLOOKUP(B2045,DATA!$B$4:$B$2103,DATA!$H$4:$H$2103,"",0,1),""))</f>
        <v/>
      </c>
      <c r="X2045" s="52" t="str">
        <f t="shared" si="10"/>
        <v/>
      </c>
      <c r="Y2045" s="87" t="str">
        <f t="shared" si="11"/>
        <v/>
      </c>
      <c r="Z2045" s="52" t="str">
        <f t="shared" si="12"/>
        <v/>
      </c>
    </row>
    <row r="2046" ht="15.75" customHeight="1">
      <c r="B2046" s="47" t="str">
        <f>IF(DATA!B2046="","",DATA!B2046)</f>
        <v/>
      </c>
      <c r="C2046" s="47" t="str">
        <f t="array" ref="C2046">IF(B2046="","",IFERROR(XLOOKUP(B2046,DATA!$B$4:$B$2103,DATA!$D$4:$D$2103,"",0,1),""))</f>
        <v/>
      </c>
      <c r="D2046" s="47" t="str">
        <f t="array" ref="D2046">IF(B2046="","",IFERROR(XLOOKUP(B2046,DATA!$B$4:$B$2103,DATA!$C$4:$C$2103,"",0,1),""))</f>
        <v/>
      </c>
      <c r="E2046" s="47" t="str">
        <f t="array" ref="E2046">IF(B2046="","",IFERROR(XLOOKUP(B2046,DATA!$B$4:$B$2103,DATA!$W$4:$W$2103,"",0,1),""))</f>
        <v/>
      </c>
      <c r="F2046" s="47" t="str">
        <f t="array" ref="F2046">IF(B2046="","",IFERROR(XLOOKUP(E2046,PROVEEDORES!$A$2:$A$200,PROVEEDORES!$B$2:$B$200,"NO ENCONTRADO",0,1),""))</f>
        <v/>
      </c>
      <c r="G2046" s="47" t="str">
        <f t="array" ref="G2046">IF(B2046="","",IFERROR(XLOOKUP(B2046,DATA!$B$4:$B$2103,DATA!$L$4:$L$2103,"",0,1),""))</f>
        <v/>
      </c>
      <c r="H2046" s="47" t="str">
        <f t="array" ref="H2046">IF(B2046="","",IFERROR(XLOOKUP(B2046,DATA!$B$4:$B$2103,DATA!$E$4:$E$2103,0,0,1),0))</f>
        <v/>
      </c>
      <c r="I2046" s="48" t="str">
        <f t="array" ref="I2046">IF(B2046="","",IFERROR(XLOOKUP(B2046,DATA!$B$4:$B$2103,DATA!$F$4:$F$2103,0,0,1),0))</f>
        <v/>
      </c>
      <c r="J2046" s="48" t="str">
        <f t="shared" si="1"/>
        <v/>
      </c>
      <c r="K2046" s="47" t="str">
        <f t="array" ref="K2046">IF(B2046="","",IFERROR(XLOOKUP(B2046,DATA!$B$4:$B$2103,DATA!$N$4:$N$2103,0,0,1),0))</f>
        <v/>
      </c>
      <c r="L2046" s="85" t="str">
        <f t="shared" si="2"/>
        <v/>
      </c>
      <c r="M2046" s="47" t="str">
        <f t="array" ref="M2046">IF(B2046="","",IFERROR(XLOOKUP(B2046,DATA!$B$4:$B$2103,DATA!$P$4:$P$2103,0,0,1),0))</f>
        <v/>
      </c>
      <c r="N2046" s="47" t="str">
        <f t="shared" si="3"/>
        <v/>
      </c>
      <c r="O2046" s="47" t="str">
        <f t="shared" si="4"/>
        <v/>
      </c>
      <c r="P2046" s="47" t="str">
        <f t="shared" si="5"/>
        <v/>
      </c>
      <c r="Q2046" s="47" t="str">
        <f t="shared" si="6"/>
        <v/>
      </c>
      <c r="R2046" s="47" t="str">
        <f t="shared" si="7"/>
        <v/>
      </c>
      <c r="S2046" s="47" t="str">
        <f t="shared" si="8"/>
        <v/>
      </c>
      <c r="T2046" s="48" t="str">
        <f t="shared" si="9"/>
        <v/>
      </c>
      <c r="U2046" s="47" t="str">
        <f t="array" ref="U2046">IF(B2046="","",IFERROR(XLOOKUP(B2046,DATA!$B$4:$B$2103,DATA!$M$4:$M$2103,"",0,1),""))</f>
        <v/>
      </c>
      <c r="V2046" s="47" t="str">
        <f t="array" ref="V2046">IF(B2046="","",IFERROR(XLOOKUP(B2046,DATA!$B$4:$B$2103,DATA!$X$4:$X$2103,"",0,1),""))</f>
        <v/>
      </c>
      <c r="W2046" s="47" t="str">
        <f t="array" ref="W2046">IF(B2046="","",IFERROR(XLOOKUP(B2046,DATA!$B$4:$B$2103,DATA!$H$4:$H$2103,"",0,1),""))</f>
        <v/>
      </c>
      <c r="X2046" s="47" t="str">
        <f t="shared" si="10"/>
        <v/>
      </c>
      <c r="Y2046" s="65" t="str">
        <f t="shared" si="11"/>
        <v/>
      </c>
      <c r="Z2046" s="47" t="str">
        <f t="shared" si="12"/>
        <v/>
      </c>
    </row>
    <row r="2047" ht="15.75" customHeight="1">
      <c r="B2047" s="52" t="str">
        <f>IF(DATA!B2047="","",DATA!B2047)</f>
        <v/>
      </c>
      <c r="C2047" s="52" t="str">
        <f t="array" ref="C2047">IF(B2047="","",IFERROR(XLOOKUP(B2047,DATA!$B$4:$B$2103,DATA!$D$4:$D$2103,"",0,1),""))</f>
        <v/>
      </c>
      <c r="D2047" s="52" t="str">
        <f t="array" ref="D2047">IF(B2047="","",IFERROR(XLOOKUP(B2047,DATA!$B$4:$B$2103,DATA!$C$4:$C$2103,"",0,1),""))</f>
        <v/>
      </c>
      <c r="E2047" s="52" t="str">
        <f t="array" ref="E2047">IF(B2047="","",IFERROR(XLOOKUP(B2047,DATA!$B$4:$B$2103,DATA!$W$4:$W$2103,"",0,1),""))</f>
        <v/>
      </c>
      <c r="F2047" s="52" t="str">
        <f t="array" ref="F2047">IF(B2047="","",IFERROR(XLOOKUP(E2047,PROVEEDORES!$A$2:$A$200,PROVEEDORES!$B$2:$B$200,"NO ENCONTRADO",0,1),""))</f>
        <v/>
      </c>
      <c r="G2047" s="52" t="str">
        <f t="array" ref="G2047">IF(B2047="","",IFERROR(XLOOKUP(B2047,DATA!$B$4:$B$2103,DATA!$L$4:$L$2103,"",0,1),""))</f>
        <v/>
      </c>
      <c r="H2047" s="52" t="str">
        <f t="array" ref="H2047">IF(B2047="","",IFERROR(XLOOKUP(B2047,DATA!$B$4:$B$2103,DATA!$E$4:$E$2103,0,0,1),0))</f>
        <v/>
      </c>
      <c r="I2047" s="53" t="str">
        <f t="array" ref="I2047">IF(B2047="","",IFERROR(XLOOKUP(B2047,DATA!$B$4:$B$2103,DATA!$F$4:$F$2103,0,0,1),0))</f>
        <v/>
      </c>
      <c r="J2047" s="53" t="str">
        <f t="shared" si="1"/>
        <v/>
      </c>
      <c r="K2047" s="52" t="str">
        <f t="array" ref="K2047">IF(B2047="","",IFERROR(XLOOKUP(B2047,DATA!$B$4:$B$2103,DATA!$N$4:$N$2103,0,0,1),0))</f>
        <v/>
      </c>
      <c r="L2047" s="86" t="str">
        <f t="shared" si="2"/>
        <v/>
      </c>
      <c r="M2047" s="52" t="str">
        <f t="array" ref="M2047">IF(B2047="","",IFERROR(XLOOKUP(B2047,DATA!$B$4:$B$2103,DATA!$P$4:$P$2103,0,0,1),0))</f>
        <v/>
      </c>
      <c r="N2047" s="52" t="str">
        <f t="shared" si="3"/>
        <v/>
      </c>
      <c r="O2047" s="52" t="str">
        <f t="shared" si="4"/>
        <v/>
      </c>
      <c r="P2047" s="52" t="str">
        <f t="shared" si="5"/>
        <v/>
      </c>
      <c r="Q2047" s="52" t="str">
        <f t="shared" si="6"/>
        <v/>
      </c>
      <c r="R2047" s="52" t="str">
        <f t="shared" si="7"/>
        <v/>
      </c>
      <c r="S2047" s="52" t="str">
        <f t="shared" si="8"/>
        <v/>
      </c>
      <c r="T2047" s="53" t="str">
        <f t="shared" si="9"/>
        <v/>
      </c>
      <c r="U2047" s="52" t="str">
        <f t="array" ref="U2047">IF(B2047="","",IFERROR(XLOOKUP(B2047,DATA!$B$4:$B$2103,DATA!$M$4:$M$2103,"",0,1),""))</f>
        <v/>
      </c>
      <c r="V2047" s="52" t="str">
        <f t="array" ref="V2047">IF(B2047="","",IFERROR(XLOOKUP(B2047,DATA!$B$4:$B$2103,DATA!$X$4:$X$2103,"",0,1),""))</f>
        <v/>
      </c>
      <c r="W2047" s="52" t="str">
        <f t="array" ref="W2047">IF(B2047="","",IFERROR(XLOOKUP(B2047,DATA!$B$4:$B$2103,DATA!$H$4:$H$2103,"",0,1),""))</f>
        <v/>
      </c>
      <c r="X2047" s="52" t="str">
        <f t="shared" si="10"/>
        <v/>
      </c>
      <c r="Y2047" s="87" t="str">
        <f t="shared" si="11"/>
        <v/>
      </c>
      <c r="Z2047" s="52" t="str">
        <f t="shared" si="12"/>
        <v/>
      </c>
    </row>
    <row r="2048" ht="15.75" customHeight="1">
      <c r="B2048" s="47" t="str">
        <f>IF(DATA!B2048="","",DATA!B2048)</f>
        <v/>
      </c>
      <c r="C2048" s="47" t="str">
        <f t="array" ref="C2048">IF(B2048="","",IFERROR(XLOOKUP(B2048,DATA!$B$4:$B$2103,DATA!$D$4:$D$2103,"",0,1),""))</f>
        <v/>
      </c>
      <c r="D2048" s="47" t="str">
        <f t="array" ref="D2048">IF(B2048="","",IFERROR(XLOOKUP(B2048,DATA!$B$4:$B$2103,DATA!$C$4:$C$2103,"",0,1),""))</f>
        <v/>
      </c>
      <c r="E2048" s="47" t="str">
        <f t="array" ref="E2048">IF(B2048="","",IFERROR(XLOOKUP(B2048,DATA!$B$4:$B$2103,DATA!$W$4:$W$2103,"",0,1),""))</f>
        <v/>
      </c>
      <c r="F2048" s="47" t="str">
        <f t="array" ref="F2048">IF(B2048="","",IFERROR(XLOOKUP(E2048,PROVEEDORES!$A$2:$A$200,PROVEEDORES!$B$2:$B$200,"NO ENCONTRADO",0,1),""))</f>
        <v/>
      </c>
      <c r="G2048" s="47" t="str">
        <f t="array" ref="G2048">IF(B2048="","",IFERROR(XLOOKUP(B2048,DATA!$B$4:$B$2103,DATA!$L$4:$L$2103,"",0,1),""))</f>
        <v/>
      </c>
      <c r="H2048" s="47" t="str">
        <f t="array" ref="H2048">IF(B2048="","",IFERROR(XLOOKUP(B2048,DATA!$B$4:$B$2103,DATA!$E$4:$E$2103,0,0,1),0))</f>
        <v/>
      </c>
      <c r="I2048" s="48" t="str">
        <f t="array" ref="I2048">IF(B2048="","",IFERROR(XLOOKUP(B2048,DATA!$B$4:$B$2103,DATA!$F$4:$F$2103,0,0,1),0))</f>
        <v/>
      </c>
      <c r="J2048" s="48" t="str">
        <f t="shared" si="1"/>
        <v/>
      </c>
      <c r="K2048" s="47" t="str">
        <f t="array" ref="K2048">IF(B2048="","",IFERROR(XLOOKUP(B2048,DATA!$B$4:$B$2103,DATA!$N$4:$N$2103,0,0,1),0))</f>
        <v/>
      </c>
      <c r="L2048" s="85" t="str">
        <f t="shared" si="2"/>
        <v/>
      </c>
      <c r="M2048" s="47" t="str">
        <f t="array" ref="M2048">IF(B2048="","",IFERROR(XLOOKUP(B2048,DATA!$B$4:$B$2103,DATA!$P$4:$P$2103,0,0,1),0))</f>
        <v/>
      </c>
      <c r="N2048" s="47" t="str">
        <f t="shared" si="3"/>
        <v/>
      </c>
      <c r="O2048" s="47" t="str">
        <f t="shared" si="4"/>
        <v/>
      </c>
      <c r="P2048" s="47" t="str">
        <f t="shared" si="5"/>
        <v/>
      </c>
      <c r="Q2048" s="47" t="str">
        <f t="shared" si="6"/>
        <v/>
      </c>
      <c r="R2048" s="47" t="str">
        <f t="shared" si="7"/>
        <v/>
      </c>
      <c r="S2048" s="47" t="str">
        <f t="shared" si="8"/>
        <v/>
      </c>
      <c r="T2048" s="48" t="str">
        <f t="shared" si="9"/>
        <v/>
      </c>
      <c r="U2048" s="47" t="str">
        <f t="array" ref="U2048">IF(B2048="","",IFERROR(XLOOKUP(B2048,DATA!$B$4:$B$2103,DATA!$M$4:$M$2103,"",0,1),""))</f>
        <v/>
      </c>
      <c r="V2048" s="47" t="str">
        <f t="array" ref="V2048">IF(B2048="","",IFERROR(XLOOKUP(B2048,DATA!$B$4:$B$2103,DATA!$X$4:$X$2103,"",0,1),""))</f>
        <v/>
      </c>
      <c r="W2048" s="47" t="str">
        <f t="array" ref="W2048">IF(B2048="","",IFERROR(XLOOKUP(B2048,DATA!$B$4:$B$2103,DATA!$H$4:$H$2103,"",0,1),""))</f>
        <v/>
      </c>
      <c r="X2048" s="47" t="str">
        <f t="shared" si="10"/>
        <v/>
      </c>
      <c r="Y2048" s="65" t="str">
        <f t="shared" si="11"/>
        <v/>
      </c>
      <c r="Z2048" s="47" t="str">
        <f t="shared" si="12"/>
        <v/>
      </c>
    </row>
    <row r="2049" ht="15.75" customHeight="1">
      <c r="B2049" s="52" t="str">
        <f>IF(DATA!B2049="","",DATA!B2049)</f>
        <v/>
      </c>
      <c r="C2049" s="52" t="str">
        <f t="array" ref="C2049">IF(B2049="","",IFERROR(XLOOKUP(B2049,DATA!$B$4:$B$2103,DATA!$D$4:$D$2103,"",0,1),""))</f>
        <v/>
      </c>
      <c r="D2049" s="52" t="str">
        <f t="array" ref="D2049">IF(B2049="","",IFERROR(XLOOKUP(B2049,DATA!$B$4:$B$2103,DATA!$C$4:$C$2103,"",0,1),""))</f>
        <v/>
      </c>
      <c r="E2049" s="52" t="str">
        <f t="array" ref="E2049">IF(B2049="","",IFERROR(XLOOKUP(B2049,DATA!$B$4:$B$2103,DATA!$W$4:$W$2103,"",0,1),""))</f>
        <v/>
      </c>
      <c r="F2049" s="52" t="str">
        <f t="array" ref="F2049">IF(B2049="","",IFERROR(XLOOKUP(E2049,PROVEEDORES!$A$2:$A$200,PROVEEDORES!$B$2:$B$200,"NO ENCONTRADO",0,1),""))</f>
        <v/>
      </c>
      <c r="G2049" s="52" t="str">
        <f t="array" ref="G2049">IF(B2049="","",IFERROR(XLOOKUP(B2049,DATA!$B$4:$B$2103,DATA!$L$4:$L$2103,"",0,1),""))</f>
        <v/>
      </c>
      <c r="H2049" s="52" t="str">
        <f t="array" ref="H2049">IF(B2049="","",IFERROR(XLOOKUP(B2049,DATA!$B$4:$B$2103,DATA!$E$4:$E$2103,0,0,1),0))</f>
        <v/>
      </c>
      <c r="I2049" s="53" t="str">
        <f t="array" ref="I2049">IF(B2049="","",IFERROR(XLOOKUP(B2049,DATA!$B$4:$B$2103,DATA!$F$4:$F$2103,0,0,1),0))</f>
        <v/>
      </c>
      <c r="J2049" s="53" t="str">
        <f t="shared" si="1"/>
        <v/>
      </c>
      <c r="K2049" s="52" t="str">
        <f t="array" ref="K2049">IF(B2049="","",IFERROR(XLOOKUP(B2049,DATA!$B$4:$B$2103,DATA!$N$4:$N$2103,0,0,1),0))</f>
        <v/>
      </c>
      <c r="L2049" s="86" t="str">
        <f t="shared" si="2"/>
        <v/>
      </c>
      <c r="M2049" s="52" t="str">
        <f t="array" ref="M2049">IF(B2049="","",IFERROR(XLOOKUP(B2049,DATA!$B$4:$B$2103,DATA!$P$4:$P$2103,0,0,1),0))</f>
        <v/>
      </c>
      <c r="N2049" s="52" t="str">
        <f t="shared" si="3"/>
        <v/>
      </c>
      <c r="O2049" s="52" t="str">
        <f t="shared" si="4"/>
        <v/>
      </c>
      <c r="P2049" s="52" t="str">
        <f t="shared" si="5"/>
        <v/>
      </c>
      <c r="Q2049" s="52" t="str">
        <f t="shared" si="6"/>
        <v/>
      </c>
      <c r="R2049" s="52" t="str">
        <f t="shared" si="7"/>
        <v/>
      </c>
      <c r="S2049" s="52" t="str">
        <f t="shared" si="8"/>
        <v/>
      </c>
      <c r="T2049" s="53" t="str">
        <f t="shared" si="9"/>
        <v/>
      </c>
      <c r="U2049" s="52" t="str">
        <f t="array" ref="U2049">IF(B2049="","",IFERROR(XLOOKUP(B2049,DATA!$B$4:$B$2103,DATA!$M$4:$M$2103,"",0,1),""))</f>
        <v/>
      </c>
      <c r="V2049" s="52" t="str">
        <f t="array" ref="V2049">IF(B2049="","",IFERROR(XLOOKUP(B2049,DATA!$B$4:$B$2103,DATA!$X$4:$X$2103,"",0,1),""))</f>
        <v/>
      </c>
      <c r="W2049" s="52" t="str">
        <f t="array" ref="W2049">IF(B2049="","",IFERROR(XLOOKUP(B2049,DATA!$B$4:$B$2103,DATA!$H$4:$H$2103,"",0,1),""))</f>
        <v/>
      </c>
      <c r="X2049" s="52" t="str">
        <f t="shared" si="10"/>
        <v/>
      </c>
      <c r="Y2049" s="87" t="str">
        <f t="shared" si="11"/>
        <v/>
      </c>
      <c r="Z2049" s="52" t="str">
        <f t="shared" si="12"/>
        <v/>
      </c>
    </row>
    <row r="2050" ht="15.75" customHeight="1">
      <c r="B2050" s="47" t="str">
        <f>IF(DATA!B2050="","",DATA!B2050)</f>
        <v/>
      </c>
      <c r="C2050" s="47" t="str">
        <f t="array" ref="C2050">IF(B2050="","",IFERROR(XLOOKUP(B2050,DATA!$B$4:$B$2103,DATA!$D$4:$D$2103,"",0,1),""))</f>
        <v/>
      </c>
      <c r="D2050" s="47" t="str">
        <f t="array" ref="D2050">IF(B2050="","",IFERROR(XLOOKUP(B2050,DATA!$B$4:$B$2103,DATA!$C$4:$C$2103,"",0,1),""))</f>
        <v/>
      </c>
      <c r="E2050" s="47" t="str">
        <f t="array" ref="E2050">IF(B2050="","",IFERROR(XLOOKUP(B2050,DATA!$B$4:$B$2103,DATA!$W$4:$W$2103,"",0,1),""))</f>
        <v/>
      </c>
      <c r="F2050" s="47" t="str">
        <f t="array" ref="F2050">IF(B2050="","",IFERROR(XLOOKUP(E2050,PROVEEDORES!$A$2:$A$200,PROVEEDORES!$B$2:$B$200,"NO ENCONTRADO",0,1),""))</f>
        <v/>
      </c>
      <c r="G2050" s="47" t="str">
        <f t="array" ref="G2050">IF(B2050="","",IFERROR(XLOOKUP(B2050,DATA!$B$4:$B$2103,DATA!$L$4:$L$2103,"",0,1),""))</f>
        <v/>
      </c>
      <c r="H2050" s="47" t="str">
        <f t="array" ref="H2050">IF(B2050="","",IFERROR(XLOOKUP(B2050,DATA!$B$4:$B$2103,DATA!$E$4:$E$2103,0,0,1),0))</f>
        <v/>
      </c>
      <c r="I2050" s="48" t="str">
        <f t="array" ref="I2050">IF(B2050="","",IFERROR(XLOOKUP(B2050,DATA!$B$4:$B$2103,DATA!$F$4:$F$2103,0,0,1),0))</f>
        <v/>
      </c>
      <c r="J2050" s="48" t="str">
        <f t="shared" si="1"/>
        <v/>
      </c>
      <c r="K2050" s="47" t="str">
        <f t="array" ref="K2050">IF(B2050="","",IFERROR(XLOOKUP(B2050,DATA!$B$4:$B$2103,DATA!$N$4:$N$2103,0,0,1),0))</f>
        <v/>
      </c>
      <c r="L2050" s="85" t="str">
        <f t="shared" si="2"/>
        <v/>
      </c>
      <c r="M2050" s="47" t="str">
        <f t="array" ref="M2050">IF(B2050="","",IFERROR(XLOOKUP(B2050,DATA!$B$4:$B$2103,DATA!$P$4:$P$2103,0,0,1),0))</f>
        <v/>
      </c>
      <c r="N2050" s="47" t="str">
        <f t="shared" si="3"/>
        <v/>
      </c>
      <c r="O2050" s="47" t="str">
        <f t="shared" si="4"/>
        <v/>
      </c>
      <c r="P2050" s="47" t="str">
        <f t="shared" si="5"/>
        <v/>
      </c>
      <c r="Q2050" s="47" t="str">
        <f t="shared" si="6"/>
        <v/>
      </c>
      <c r="R2050" s="47" t="str">
        <f t="shared" si="7"/>
        <v/>
      </c>
      <c r="S2050" s="47" t="str">
        <f t="shared" si="8"/>
        <v/>
      </c>
      <c r="T2050" s="48" t="str">
        <f t="shared" si="9"/>
        <v/>
      </c>
      <c r="U2050" s="47" t="str">
        <f t="array" ref="U2050">IF(B2050="","",IFERROR(XLOOKUP(B2050,DATA!$B$4:$B$2103,DATA!$M$4:$M$2103,"",0,1),""))</f>
        <v/>
      </c>
      <c r="V2050" s="47" t="str">
        <f t="array" ref="V2050">IF(B2050="","",IFERROR(XLOOKUP(B2050,DATA!$B$4:$B$2103,DATA!$X$4:$X$2103,"",0,1),""))</f>
        <v/>
      </c>
      <c r="W2050" s="47" t="str">
        <f t="array" ref="W2050">IF(B2050="","",IFERROR(XLOOKUP(B2050,DATA!$B$4:$B$2103,DATA!$H$4:$H$2103,"",0,1),""))</f>
        <v/>
      </c>
      <c r="X2050" s="47" t="str">
        <f t="shared" si="10"/>
        <v/>
      </c>
      <c r="Y2050" s="65" t="str">
        <f t="shared" si="11"/>
        <v/>
      </c>
      <c r="Z2050" s="47" t="str">
        <f t="shared" si="12"/>
        <v/>
      </c>
    </row>
    <row r="2051" ht="15.75" customHeight="1">
      <c r="B2051" s="52" t="str">
        <f>IF(DATA!B2051="","",DATA!B2051)</f>
        <v/>
      </c>
      <c r="C2051" s="52" t="str">
        <f t="array" ref="C2051">IF(B2051="","",IFERROR(XLOOKUP(B2051,DATA!$B$4:$B$2103,DATA!$D$4:$D$2103,"",0,1),""))</f>
        <v/>
      </c>
      <c r="D2051" s="52" t="str">
        <f t="array" ref="D2051">IF(B2051="","",IFERROR(XLOOKUP(B2051,DATA!$B$4:$B$2103,DATA!$C$4:$C$2103,"",0,1),""))</f>
        <v/>
      </c>
      <c r="E2051" s="52" t="str">
        <f t="array" ref="E2051">IF(B2051="","",IFERROR(XLOOKUP(B2051,DATA!$B$4:$B$2103,DATA!$W$4:$W$2103,"",0,1),""))</f>
        <v/>
      </c>
      <c r="F2051" s="52" t="str">
        <f t="array" ref="F2051">IF(B2051="","",IFERROR(XLOOKUP(E2051,PROVEEDORES!$A$2:$A$200,PROVEEDORES!$B$2:$B$200,"NO ENCONTRADO",0,1),""))</f>
        <v/>
      </c>
      <c r="G2051" s="52" t="str">
        <f t="array" ref="G2051">IF(B2051="","",IFERROR(XLOOKUP(B2051,DATA!$B$4:$B$2103,DATA!$L$4:$L$2103,"",0,1),""))</f>
        <v/>
      </c>
      <c r="H2051" s="52" t="str">
        <f t="array" ref="H2051">IF(B2051="","",IFERROR(XLOOKUP(B2051,DATA!$B$4:$B$2103,DATA!$E$4:$E$2103,0,0,1),0))</f>
        <v/>
      </c>
      <c r="I2051" s="53" t="str">
        <f t="array" ref="I2051">IF(B2051="","",IFERROR(XLOOKUP(B2051,DATA!$B$4:$B$2103,DATA!$F$4:$F$2103,0,0,1),0))</f>
        <v/>
      </c>
      <c r="J2051" s="53" t="str">
        <f t="shared" si="1"/>
        <v/>
      </c>
      <c r="K2051" s="52" t="str">
        <f t="array" ref="K2051">IF(B2051="","",IFERROR(XLOOKUP(B2051,DATA!$B$4:$B$2103,DATA!$N$4:$N$2103,0,0,1),0))</f>
        <v/>
      </c>
      <c r="L2051" s="86" t="str">
        <f t="shared" si="2"/>
        <v/>
      </c>
      <c r="M2051" s="52" t="str">
        <f t="array" ref="M2051">IF(B2051="","",IFERROR(XLOOKUP(B2051,DATA!$B$4:$B$2103,DATA!$P$4:$P$2103,0,0,1),0))</f>
        <v/>
      </c>
      <c r="N2051" s="52" t="str">
        <f t="shared" si="3"/>
        <v/>
      </c>
      <c r="O2051" s="52" t="str">
        <f t="shared" si="4"/>
        <v/>
      </c>
      <c r="P2051" s="52" t="str">
        <f t="shared" si="5"/>
        <v/>
      </c>
      <c r="Q2051" s="52" t="str">
        <f t="shared" si="6"/>
        <v/>
      </c>
      <c r="R2051" s="52" t="str">
        <f t="shared" si="7"/>
        <v/>
      </c>
      <c r="S2051" s="52" t="str">
        <f t="shared" si="8"/>
        <v/>
      </c>
      <c r="T2051" s="53" t="str">
        <f t="shared" si="9"/>
        <v/>
      </c>
      <c r="U2051" s="52" t="str">
        <f t="array" ref="U2051">IF(B2051="","",IFERROR(XLOOKUP(B2051,DATA!$B$4:$B$2103,DATA!$M$4:$M$2103,"",0,1),""))</f>
        <v/>
      </c>
      <c r="V2051" s="52" t="str">
        <f t="array" ref="V2051">IF(B2051="","",IFERROR(XLOOKUP(B2051,DATA!$B$4:$B$2103,DATA!$X$4:$X$2103,"",0,1),""))</f>
        <v/>
      </c>
      <c r="W2051" s="52" t="str">
        <f t="array" ref="W2051">IF(B2051="","",IFERROR(XLOOKUP(B2051,DATA!$B$4:$B$2103,DATA!$H$4:$H$2103,"",0,1),""))</f>
        <v/>
      </c>
      <c r="X2051" s="52" t="str">
        <f t="shared" si="10"/>
        <v/>
      </c>
      <c r="Y2051" s="87" t="str">
        <f t="shared" si="11"/>
        <v/>
      </c>
      <c r="Z2051" s="52" t="str">
        <f t="shared" si="12"/>
        <v/>
      </c>
    </row>
    <row r="2052" ht="15.75" customHeight="1">
      <c r="B2052" s="47" t="str">
        <f>IF(DATA!B2052="","",DATA!B2052)</f>
        <v/>
      </c>
      <c r="C2052" s="47" t="str">
        <f t="array" ref="C2052">IF(B2052="","",IFERROR(XLOOKUP(B2052,DATA!$B$4:$B$2103,DATA!$D$4:$D$2103,"",0,1),""))</f>
        <v/>
      </c>
      <c r="D2052" s="47" t="str">
        <f t="array" ref="D2052">IF(B2052="","",IFERROR(XLOOKUP(B2052,DATA!$B$4:$B$2103,DATA!$C$4:$C$2103,"",0,1),""))</f>
        <v/>
      </c>
      <c r="E2052" s="47" t="str">
        <f t="array" ref="E2052">IF(B2052="","",IFERROR(XLOOKUP(B2052,DATA!$B$4:$B$2103,DATA!$W$4:$W$2103,"",0,1),""))</f>
        <v/>
      </c>
      <c r="F2052" s="47" t="str">
        <f t="array" ref="F2052">IF(B2052="","",IFERROR(XLOOKUP(E2052,PROVEEDORES!$A$2:$A$200,PROVEEDORES!$B$2:$B$200,"NO ENCONTRADO",0,1),""))</f>
        <v/>
      </c>
      <c r="G2052" s="47" t="str">
        <f t="array" ref="G2052">IF(B2052="","",IFERROR(XLOOKUP(B2052,DATA!$B$4:$B$2103,DATA!$L$4:$L$2103,"",0,1),""))</f>
        <v/>
      </c>
      <c r="H2052" s="47" t="str">
        <f t="array" ref="H2052">IF(B2052="","",IFERROR(XLOOKUP(B2052,DATA!$B$4:$B$2103,DATA!$E$4:$E$2103,0,0,1),0))</f>
        <v/>
      </c>
      <c r="I2052" s="48" t="str">
        <f t="array" ref="I2052">IF(B2052="","",IFERROR(XLOOKUP(B2052,DATA!$B$4:$B$2103,DATA!$F$4:$F$2103,0,0,1),0))</f>
        <v/>
      </c>
      <c r="J2052" s="48" t="str">
        <f t="shared" si="1"/>
        <v/>
      </c>
      <c r="K2052" s="47" t="str">
        <f t="array" ref="K2052">IF(B2052="","",IFERROR(XLOOKUP(B2052,DATA!$B$4:$B$2103,DATA!$N$4:$N$2103,0,0,1),0))</f>
        <v/>
      </c>
      <c r="L2052" s="85" t="str">
        <f t="shared" si="2"/>
        <v/>
      </c>
      <c r="M2052" s="47" t="str">
        <f t="array" ref="M2052">IF(B2052="","",IFERROR(XLOOKUP(B2052,DATA!$B$4:$B$2103,DATA!$P$4:$P$2103,0,0,1),0))</f>
        <v/>
      </c>
      <c r="N2052" s="47" t="str">
        <f t="shared" si="3"/>
        <v/>
      </c>
      <c r="O2052" s="47" t="str">
        <f t="shared" si="4"/>
        <v/>
      </c>
      <c r="P2052" s="47" t="str">
        <f t="shared" si="5"/>
        <v/>
      </c>
      <c r="Q2052" s="47" t="str">
        <f t="shared" si="6"/>
        <v/>
      </c>
      <c r="R2052" s="47" t="str">
        <f t="shared" si="7"/>
        <v/>
      </c>
      <c r="S2052" s="47" t="str">
        <f t="shared" si="8"/>
        <v/>
      </c>
      <c r="T2052" s="48" t="str">
        <f t="shared" si="9"/>
        <v/>
      </c>
      <c r="U2052" s="47" t="str">
        <f t="array" ref="U2052">IF(B2052="","",IFERROR(XLOOKUP(B2052,DATA!$B$4:$B$2103,DATA!$M$4:$M$2103,"",0,1),""))</f>
        <v/>
      </c>
      <c r="V2052" s="47" t="str">
        <f t="array" ref="V2052">IF(B2052="","",IFERROR(XLOOKUP(B2052,DATA!$B$4:$B$2103,DATA!$X$4:$X$2103,"",0,1),""))</f>
        <v/>
      </c>
      <c r="W2052" s="47" t="str">
        <f t="array" ref="W2052">IF(B2052="","",IFERROR(XLOOKUP(B2052,DATA!$B$4:$B$2103,DATA!$H$4:$H$2103,"",0,1),""))</f>
        <v/>
      </c>
      <c r="X2052" s="47" t="str">
        <f t="shared" si="10"/>
        <v/>
      </c>
      <c r="Y2052" s="65" t="str">
        <f t="shared" si="11"/>
        <v/>
      </c>
      <c r="Z2052" s="47" t="str">
        <f t="shared" si="12"/>
        <v/>
      </c>
    </row>
    <row r="2053" ht="15.75" customHeight="1">
      <c r="B2053" s="52" t="str">
        <f>IF(DATA!B2053="","",DATA!B2053)</f>
        <v/>
      </c>
      <c r="C2053" s="52" t="str">
        <f t="array" ref="C2053">IF(B2053="","",IFERROR(XLOOKUP(B2053,DATA!$B$4:$B$2103,DATA!$D$4:$D$2103,"",0,1),""))</f>
        <v/>
      </c>
      <c r="D2053" s="52" t="str">
        <f t="array" ref="D2053">IF(B2053="","",IFERROR(XLOOKUP(B2053,DATA!$B$4:$B$2103,DATA!$C$4:$C$2103,"",0,1),""))</f>
        <v/>
      </c>
      <c r="E2053" s="52" t="str">
        <f t="array" ref="E2053">IF(B2053="","",IFERROR(XLOOKUP(B2053,DATA!$B$4:$B$2103,DATA!$W$4:$W$2103,"",0,1),""))</f>
        <v/>
      </c>
      <c r="F2053" s="52" t="str">
        <f t="array" ref="F2053">IF(B2053="","",IFERROR(XLOOKUP(E2053,PROVEEDORES!$A$2:$A$200,PROVEEDORES!$B$2:$B$200,"NO ENCONTRADO",0,1),""))</f>
        <v/>
      </c>
      <c r="G2053" s="52" t="str">
        <f t="array" ref="G2053">IF(B2053="","",IFERROR(XLOOKUP(B2053,DATA!$B$4:$B$2103,DATA!$L$4:$L$2103,"",0,1),""))</f>
        <v/>
      </c>
      <c r="H2053" s="52" t="str">
        <f t="array" ref="H2053">IF(B2053="","",IFERROR(XLOOKUP(B2053,DATA!$B$4:$B$2103,DATA!$E$4:$E$2103,0,0,1),0))</f>
        <v/>
      </c>
      <c r="I2053" s="53" t="str">
        <f t="array" ref="I2053">IF(B2053="","",IFERROR(XLOOKUP(B2053,DATA!$B$4:$B$2103,DATA!$F$4:$F$2103,0,0,1),0))</f>
        <v/>
      </c>
      <c r="J2053" s="53" t="str">
        <f t="shared" si="1"/>
        <v/>
      </c>
      <c r="K2053" s="52" t="str">
        <f t="array" ref="K2053">IF(B2053="","",IFERROR(XLOOKUP(B2053,DATA!$B$4:$B$2103,DATA!$N$4:$N$2103,0,0,1),0))</f>
        <v/>
      </c>
      <c r="L2053" s="86" t="str">
        <f t="shared" si="2"/>
        <v/>
      </c>
      <c r="M2053" s="52" t="str">
        <f t="array" ref="M2053">IF(B2053="","",IFERROR(XLOOKUP(B2053,DATA!$B$4:$B$2103,DATA!$P$4:$P$2103,0,0,1),0))</f>
        <v/>
      </c>
      <c r="N2053" s="52" t="str">
        <f t="shared" si="3"/>
        <v/>
      </c>
      <c r="O2053" s="52" t="str">
        <f t="shared" si="4"/>
        <v/>
      </c>
      <c r="P2053" s="52" t="str">
        <f t="shared" si="5"/>
        <v/>
      </c>
      <c r="Q2053" s="52" t="str">
        <f t="shared" si="6"/>
        <v/>
      </c>
      <c r="R2053" s="52" t="str">
        <f t="shared" si="7"/>
        <v/>
      </c>
      <c r="S2053" s="52" t="str">
        <f t="shared" si="8"/>
        <v/>
      </c>
      <c r="T2053" s="53" t="str">
        <f t="shared" si="9"/>
        <v/>
      </c>
      <c r="U2053" s="52" t="str">
        <f t="array" ref="U2053">IF(B2053="","",IFERROR(XLOOKUP(B2053,DATA!$B$4:$B$2103,DATA!$M$4:$M$2103,"",0,1),""))</f>
        <v/>
      </c>
      <c r="V2053" s="52" t="str">
        <f t="array" ref="V2053">IF(B2053="","",IFERROR(XLOOKUP(B2053,DATA!$B$4:$B$2103,DATA!$X$4:$X$2103,"",0,1),""))</f>
        <v/>
      </c>
      <c r="W2053" s="52" t="str">
        <f t="array" ref="W2053">IF(B2053="","",IFERROR(XLOOKUP(B2053,DATA!$B$4:$B$2103,DATA!$H$4:$H$2103,"",0,1),""))</f>
        <v/>
      </c>
      <c r="X2053" s="52" t="str">
        <f t="shared" si="10"/>
        <v/>
      </c>
      <c r="Y2053" s="87" t="str">
        <f t="shared" si="11"/>
        <v/>
      </c>
      <c r="Z2053" s="52" t="str">
        <f t="shared" si="12"/>
        <v/>
      </c>
    </row>
    <row r="2054" ht="15.75" customHeight="1">
      <c r="B2054" s="47" t="str">
        <f>IF(DATA!B2054="","",DATA!B2054)</f>
        <v/>
      </c>
      <c r="C2054" s="47" t="str">
        <f t="array" ref="C2054">IF(B2054="","",IFERROR(XLOOKUP(B2054,DATA!$B$4:$B$2103,DATA!$D$4:$D$2103,"",0,1),""))</f>
        <v/>
      </c>
      <c r="D2054" s="47" t="str">
        <f t="array" ref="D2054">IF(B2054="","",IFERROR(XLOOKUP(B2054,DATA!$B$4:$B$2103,DATA!$C$4:$C$2103,"",0,1),""))</f>
        <v/>
      </c>
      <c r="E2054" s="47" t="str">
        <f t="array" ref="E2054">IF(B2054="","",IFERROR(XLOOKUP(B2054,DATA!$B$4:$B$2103,DATA!$W$4:$W$2103,"",0,1),""))</f>
        <v/>
      </c>
      <c r="F2054" s="47" t="str">
        <f t="array" ref="F2054">IF(B2054="","",IFERROR(XLOOKUP(E2054,PROVEEDORES!$A$2:$A$200,PROVEEDORES!$B$2:$B$200,"NO ENCONTRADO",0,1),""))</f>
        <v/>
      </c>
      <c r="G2054" s="47" t="str">
        <f t="array" ref="G2054">IF(B2054="","",IFERROR(XLOOKUP(B2054,DATA!$B$4:$B$2103,DATA!$L$4:$L$2103,"",0,1),""))</f>
        <v/>
      </c>
      <c r="H2054" s="47" t="str">
        <f t="array" ref="H2054">IF(B2054="","",IFERROR(XLOOKUP(B2054,DATA!$B$4:$B$2103,DATA!$E$4:$E$2103,0,0,1),0))</f>
        <v/>
      </c>
      <c r="I2054" s="48" t="str">
        <f t="array" ref="I2054">IF(B2054="","",IFERROR(XLOOKUP(B2054,DATA!$B$4:$B$2103,DATA!$F$4:$F$2103,0,0,1),0))</f>
        <v/>
      </c>
      <c r="J2054" s="48" t="str">
        <f t="shared" si="1"/>
        <v/>
      </c>
      <c r="K2054" s="47" t="str">
        <f t="array" ref="K2054">IF(B2054="","",IFERROR(XLOOKUP(B2054,DATA!$B$4:$B$2103,DATA!$N$4:$N$2103,0,0,1),0))</f>
        <v/>
      </c>
      <c r="L2054" s="85" t="str">
        <f t="shared" si="2"/>
        <v/>
      </c>
      <c r="M2054" s="47" t="str">
        <f t="array" ref="M2054">IF(B2054="","",IFERROR(XLOOKUP(B2054,DATA!$B$4:$B$2103,DATA!$P$4:$P$2103,0,0,1),0))</f>
        <v/>
      </c>
      <c r="N2054" s="47" t="str">
        <f t="shared" si="3"/>
        <v/>
      </c>
      <c r="O2054" s="47" t="str">
        <f t="shared" si="4"/>
        <v/>
      </c>
      <c r="P2054" s="47" t="str">
        <f t="shared" si="5"/>
        <v/>
      </c>
      <c r="Q2054" s="47" t="str">
        <f t="shared" si="6"/>
        <v/>
      </c>
      <c r="R2054" s="47" t="str">
        <f t="shared" si="7"/>
        <v/>
      </c>
      <c r="S2054" s="47" t="str">
        <f t="shared" si="8"/>
        <v/>
      </c>
      <c r="T2054" s="48" t="str">
        <f t="shared" si="9"/>
        <v/>
      </c>
      <c r="U2054" s="47" t="str">
        <f t="array" ref="U2054">IF(B2054="","",IFERROR(XLOOKUP(B2054,DATA!$B$4:$B$2103,DATA!$M$4:$M$2103,"",0,1),""))</f>
        <v/>
      </c>
      <c r="V2054" s="47" t="str">
        <f t="array" ref="V2054">IF(B2054="","",IFERROR(XLOOKUP(B2054,DATA!$B$4:$B$2103,DATA!$X$4:$X$2103,"",0,1),""))</f>
        <v/>
      </c>
      <c r="W2054" s="47" t="str">
        <f t="array" ref="W2054">IF(B2054="","",IFERROR(XLOOKUP(B2054,DATA!$B$4:$B$2103,DATA!$H$4:$H$2103,"",0,1),""))</f>
        <v/>
      </c>
      <c r="X2054" s="47" t="str">
        <f t="shared" si="10"/>
        <v/>
      </c>
      <c r="Y2054" s="65" t="str">
        <f t="shared" si="11"/>
        <v/>
      </c>
      <c r="Z2054" s="47" t="str">
        <f t="shared" si="12"/>
        <v/>
      </c>
    </row>
    <row r="2055" ht="15.75" customHeight="1">
      <c r="B2055" s="52" t="str">
        <f>IF(DATA!B2055="","",DATA!B2055)</f>
        <v/>
      </c>
      <c r="C2055" s="52" t="str">
        <f t="array" ref="C2055">IF(B2055="","",IFERROR(XLOOKUP(B2055,DATA!$B$4:$B$2103,DATA!$D$4:$D$2103,"",0,1),""))</f>
        <v/>
      </c>
      <c r="D2055" s="52" t="str">
        <f t="array" ref="D2055">IF(B2055="","",IFERROR(XLOOKUP(B2055,DATA!$B$4:$B$2103,DATA!$C$4:$C$2103,"",0,1),""))</f>
        <v/>
      </c>
      <c r="E2055" s="52" t="str">
        <f t="array" ref="E2055">IF(B2055="","",IFERROR(XLOOKUP(B2055,DATA!$B$4:$B$2103,DATA!$W$4:$W$2103,"",0,1),""))</f>
        <v/>
      </c>
      <c r="F2055" s="52" t="str">
        <f t="array" ref="F2055">IF(B2055="","",IFERROR(XLOOKUP(E2055,PROVEEDORES!$A$2:$A$200,PROVEEDORES!$B$2:$B$200,"NO ENCONTRADO",0,1),""))</f>
        <v/>
      </c>
      <c r="G2055" s="52" t="str">
        <f t="array" ref="G2055">IF(B2055="","",IFERROR(XLOOKUP(B2055,DATA!$B$4:$B$2103,DATA!$L$4:$L$2103,"",0,1),""))</f>
        <v/>
      </c>
      <c r="H2055" s="52" t="str">
        <f t="array" ref="H2055">IF(B2055="","",IFERROR(XLOOKUP(B2055,DATA!$B$4:$B$2103,DATA!$E$4:$E$2103,0,0,1),0))</f>
        <v/>
      </c>
      <c r="I2055" s="53" t="str">
        <f t="array" ref="I2055">IF(B2055="","",IFERROR(XLOOKUP(B2055,DATA!$B$4:$B$2103,DATA!$F$4:$F$2103,0,0,1),0))</f>
        <v/>
      </c>
      <c r="J2055" s="53" t="str">
        <f t="shared" si="1"/>
        <v/>
      </c>
      <c r="K2055" s="52" t="str">
        <f t="array" ref="K2055">IF(B2055="","",IFERROR(XLOOKUP(B2055,DATA!$B$4:$B$2103,DATA!$N$4:$N$2103,0,0,1),0))</f>
        <v/>
      </c>
      <c r="L2055" s="86" t="str">
        <f t="shared" si="2"/>
        <v/>
      </c>
      <c r="M2055" s="52" t="str">
        <f t="array" ref="M2055">IF(B2055="","",IFERROR(XLOOKUP(B2055,DATA!$B$4:$B$2103,DATA!$P$4:$P$2103,0,0,1),0))</f>
        <v/>
      </c>
      <c r="N2055" s="52" t="str">
        <f t="shared" si="3"/>
        <v/>
      </c>
      <c r="O2055" s="52" t="str">
        <f t="shared" si="4"/>
        <v/>
      </c>
      <c r="P2055" s="52" t="str">
        <f t="shared" si="5"/>
        <v/>
      </c>
      <c r="Q2055" s="52" t="str">
        <f t="shared" si="6"/>
        <v/>
      </c>
      <c r="R2055" s="52" t="str">
        <f t="shared" si="7"/>
        <v/>
      </c>
      <c r="S2055" s="52" t="str">
        <f t="shared" si="8"/>
        <v/>
      </c>
      <c r="T2055" s="53" t="str">
        <f t="shared" si="9"/>
        <v/>
      </c>
      <c r="U2055" s="52" t="str">
        <f t="array" ref="U2055">IF(B2055="","",IFERROR(XLOOKUP(B2055,DATA!$B$4:$B$2103,DATA!$M$4:$M$2103,"",0,1),""))</f>
        <v/>
      </c>
      <c r="V2055" s="52" t="str">
        <f t="array" ref="V2055">IF(B2055="","",IFERROR(XLOOKUP(B2055,DATA!$B$4:$B$2103,DATA!$X$4:$X$2103,"",0,1),""))</f>
        <v/>
      </c>
      <c r="W2055" s="52" t="str">
        <f t="array" ref="W2055">IF(B2055="","",IFERROR(XLOOKUP(B2055,DATA!$B$4:$B$2103,DATA!$H$4:$H$2103,"",0,1),""))</f>
        <v/>
      </c>
      <c r="X2055" s="52" t="str">
        <f t="shared" si="10"/>
        <v/>
      </c>
      <c r="Y2055" s="87" t="str">
        <f t="shared" si="11"/>
        <v/>
      </c>
      <c r="Z2055" s="52" t="str">
        <f t="shared" si="12"/>
        <v/>
      </c>
    </row>
    <row r="2056" ht="15.75" customHeight="1">
      <c r="B2056" s="47" t="str">
        <f>IF(DATA!B2056="","",DATA!B2056)</f>
        <v/>
      </c>
      <c r="C2056" s="47" t="str">
        <f t="array" ref="C2056">IF(B2056="","",IFERROR(XLOOKUP(B2056,DATA!$B$4:$B$2103,DATA!$D$4:$D$2103,"",0,1),""))</f>
        <v/>
      </c>
      <c r="D2056" s="47" t="str">
        <f t="array" ref="D2056">IF(B2056="","",IFERROR(XLOOKUP(B2056,DATA!$B$4:$B$2103,DATA!$C$4:$C$2103,"",0,1),""))</f>
        <v/>
      </c>
      <c r="E2056" s="47" t="str">
        <f t="array" ref="E2056">IF(B2056="","",IFERROR(XLOOKUP(B2056,DATA!$B$4:$B$2103,DATA!$W$4:$W$2103,"",0,1),""))</f>
        <v/>
      </c>
      <c r="F2056" s="47" t="str">
        <f t="array" ref="F2056">IF(B2056="","",IFERROR(XLOOKUP(E2056,PROVEEDORES!$A$2:$A$200,PROVEEDORES!$B$2:$B$200,"NO ENCONTRADO",0,1),""))</f>
        <v/>
      </c>
      <c r="G2056" s="47" t="str">
        <f t="array" ref="G2056">IF(B2056="","",IFERROR(XLOOKUP(B2056,DATA!$B$4:$B$2103,DATA!$L$4:$L$2103,"",0,1),""))</f>
        <v/>
      </c>
      <c r="H2056" s="47" t="str">
        <f t="array" ref="H2056">IF(B2056="","",IFERROR(XLOOKUP(B2056,DATA!$B$4:$B$2103,DATA!$E$4:$E$2103,0,0,1),0))</f>
        <v/>
      </c>
      <c r="I2056" s="48" t="str">
        <f t="array" ref="I2056">IF(B2056="","",IFERROR(XLOOKUP(B2056,DATA!$B$4:$B$2103,DATA!$F$4:$F$2103,0,0,1),0))</f>
        <v/>
      </c>
      <c r="J2056" s="48" t="str">
        <f t="shared" si="1"/>
        <v/>
      </c>
      <c r="K2056" s="47" t="str">
        <f t="array" ref="K2056">IF(B2056="","",IFERROR(XLOOKUP(B2056,DATA!$B$4:$B$2103,DATA!$N$4:$N$2103,0,0,1),0))</f>
        <v/>
      </c>
      <c r="L2056" s="85" t="str">
        <f t="shared" si="2"/>
        <v/>
      </c>
      <c r="M2056" s="47" t="str">
        <f t="array" ref="M2056">IF(B2056="","",IFERROR(XLOOKUP(B2056,DATA!$B$4:$B$2103,DATA!$P$4:$P$2103,0,0,1),0))</f>
        <v/>
      </c>
      <c r="N2056" s="47" t="str">
        <f t="shared" si="3"/>
        <v/>
      </c>
      <c r="O2056" s="47" t="str">
        <f t="shared" si="4"/>
        <v/>
      </c>
      <c r="P2056" s="47" t="str">
        <f t="shared" si="5"/>
        <v/>
      </c>
      <c r="Q2056" s="47" t="str">
        <f t="shared" si="6"/>
        <v/>
      </c>
      <c r="R2056" s="47" t="str">
        <f t="shared" si="7"/>
        <v/>
      </c>
      <c r="S2056" s="47" t="str">
        <f t="shared" si="8"/>
        <v/>
      </c>
      <c r="T2056" s="48" t="str">
        <f t="shared" si="9"/>
        <v/>
      </c>
      <c r="U2056" s="47" t="str">
        <f t="array" ref="U2056">IF(B2056="","",IFERROR(XLOOKUP(B2056,DATA!$B$4:$B$2103,DATA!$M$4:$M$2103,"",0,1),""))</f>
        <v/>
      </c>
      <c r="V2056" s="47" t="str">
        <f t="array" ref="V2056">IF(B2056="","",IFERROR(XLOOKUP(B2056,DATA!$B$4:$B$2103,DATA!$X$4:$X$2103,"",0,1),""))</f>
        <v/>
      </c>
      <c r="W2056" s="47" t="str">
        <f t="array" ref="W2056">IF(B2056="","",IFERROR(XLOOKUP(B2056,DATA!$B$4:$B$2103,DATA!$H$4:$H$2103,"",0,1),""))</f>
        <v/>
      </c>
      <c r="X2056" s="47" t="str">
        <f t="shared" si="10"/>
        <v/>
      </c>
      <c r="Y2056" s="65" t="str">
        <f t="shared" si="11"/>
        <v/>
      </c>
      <c r="Z2056" s="47" t="str">
        <f t="shared" si="12"/>
        <v/>
      </c>
    </row>
    <row r="2057" ht="15.75" customHeight="1">
      <c r="B2057" s="52" t="str">
        <f>IF(DATA!B2057="","",DATA!B2057)</f>
        <v/>
      </c>
      <c r="C2057" s="52" t="str">
        <f t="array" ref="C2057">IF(B2057="","",IFERROR(XLOOKUP(B2057,DATA!$B$4:$B$2103,DATA!$D$4:$D$2103,"",0,1),""))</f>
        <v/>
      </c>
      <c r="D2057" s="52" t="str">
        <f t="array" ref="D2057">IF(B2057="","",IFERROR(XLOOKUP(B2057,DATA!$B$4:$B$2103,DATA!$C$4:$C$2103,"",0,1),""))</f>
        <v/>
      </c>
      <c r="E2057" s="52" t="str">
        <f t="array" ref="E2057">IF(B2057="","",IFERROR(XLOOKUP(B2057,DATA!$B$4:$B$2103,DATA!$W$4:$W$2103,"",0,1),""))</f>
        <v/>
      </c>
      <c r="F2057" s="52" t="str">
        <f t="array" ref="F2057">IF(B2057="","",IFERROR(XLOOKUP(E2057,PROVEEDORES!$A$2:$A$200,PROVEEDORES!$B$2:$B$200,"NO ENCONTRADO",0,1),""))</f>
        <v/>
      </c>
      <c r="G2057" s="52" t="str">
        <f t="array" ref="G2057">IF(B2057="","",IFERROR(XLOOKUP(B2057,DATA!$B$4:$B$2103,DATA!$L$4:$L$2103,"",0,1),""))</f>
        <v/>
      </c>
      <c r="H2057" s="52" t="str">
        <f t="array" ref="H2057">IF(B2057="","",IFERROR(XLOOKUP(B2057,DATA!$B$4:$B$2103,DATA!$E$4:$E$2103,0,0,1),0))</f>
        <v/>
      </c>
      <c r="I2057" s="53" t="str">
        <f t="array" ref="I2057">IF(B2057="","",IFERROR(XLOOKUP(B2057,DATA!$B$4:$B$2103,DATA!$F$4:$F$2103,0,0,1),0))</f>
        <v/>
      </c>
      <c r="J2057" s="53" t="str">
        <f t="shared" si="1"/>
        <v/>
      </c>
      <c r="K2057" s="52" t="str">
        <f t="array" ref="K2057">IF(B2057="","",IFERROR(XLOOKUP(B2057,DATA!$B$4:$B$2103,DATA!$N$4:$N$2103,0,0,1),0))</f>
        <v/>
      </c>
      <c r="L2057" s="86" t="str">
        <f t="shared" si="2"/>
        <v/>
      </c>
      <c r="M2057" s="52" t="str">
        <f t="array" ref="M2057">IF(B2057="","",IFERROR(XLOOKUP(B2057,DATA!$B$4:$B$2103,DATA!$P$4:$P$2103,0,0,1),0))</f>
        <v/>
      </c>
      <c r="N2057" s="52" t="str">
        <f t="shared" si="3"/>
        <v/>
      </c>
      <c r="O2057" s="52" t="str">
        <f t="shared" si="4"/>
        <v/>
      </c>
      <c r="P2057" s="52" t="str">
        <f t="shared" si="5"/>
        <v/>
      </c>
      <c r="Q2057" s="52" t="str">
        <f t="shared" si="6"/>
        <v/>
      </c>
      <c r="R2057" s="52" t="str">
        <f t="shared" si="7"/>
        <v/>
      </c>
      <c r="S2057" s="52" t="str">
        <f t="shared" si="8"/>
        <v/>
      </c>
      <c r="T2057" s="53" t="str">
        <f t="shared" si="9"/>
        <v/>
      </c>
      <c r="U2057" s="52" t="str">
        <f t="array" ref="U2057">IF(B2057="","",IFERROR(XLOOKUP(B2057,DATA!$B$4:$B$2103,DATA!$M$4:$M$2103,"",0,1),""))</f>
        <v/>
      </c>
      <c r="V2057" s="52" t="str">
        <f t="array" ref="V2057">IF(B2057="","",IFERROR(XLOOKUP(B2057,DATA!$B$4:$B$2103,DATA!$X$4:$X$2103,"",0,1),""))</f>
        <v/>
      </c>
      <c r="W2057" s="52" t="str">
        <f t="array" ref="W2057">IF(B2057="","",IFERROR(XLOOKUP(B2057,DATA!$B$4:$B$2103,DATA!$H$4:$H$2103,"",0,1),""))</f>
        <v/>
      </c>
      <c r="X2057" s="52" t="str">
        <f t="shared" si="10"/>
        <v/>
      </c>
      <c r="Y2057" s="87" t="str">
        <f t="shared" si="11"/>
        <v/>
      </c>
      <c r="Z2057" s="52" t="str">
        <f t="shared" si="12"/>
        <v/>
      </c>
    </row>
    <row r="2058" ht="15.75" customHeight="1">
      <c r="B2058" s="47" t="str">
        <f>IF(DATA!B2058="","",DATA!B2058)</f>
        <v/>
      </c>
      <c r="C2058" s="47" t="str">
        <f t="array" ref="C2058">IF(B2058="","",IFERROR(XLOOKUP(B2058,DATA!$B$4:$B$2103,DATA!$D$4:$D$2103,"",0,1),""))</f>
        <v/>
      </c>
      <c r="D2058" s="47" t="str">
        <f t="array" ref="D2058">IF(B2058="","",IFERROR(XLOOKUP(B2058,DATA!$B$4:$B$2103,DATA!$C$4:$C$2103,"",0,1),""))</f>
        <v/>
      </c>
      <c r="E2058" s="47" t="str">
        <f t="array" ref="E2058">IF(B2058="","",IFERROR(XLOOKUP(B2058,DATA!$B$4:$B$2103,DATA!$W$4:$W$2103,"",0,1),""))</f>
        <v/>
      </c>
      <c r="F2058" s="47" t="str">
        <f t="array" ref="F2058">IF(B2058="","",IFERROR(XLOOKUP(E2058,PROVEEDORES!$A$2:$A$200,PROVEEDORES!$B$2:$B$200,"NO ENCONTRADO",0,1),""))</f>
        <v/>
      </c>
      <c r="G2058" s="47" t="str">
        <f t="array" ref="G2058">IF(B2058="","",IFERROR(XLOOKUP(B2058,DATA!$B$4:$B$2103,DATA!$L$4:$L$2103,"",0,1),""))</f>
        <v/>
      </c>
      <c r="H2058" s="47" t="str">
        <f t="array" ref="H2058">IF(B2058="","",IFERROR(XLOOKUP(B2058,DATA!$B$4:$B$2103,DATA!$E$4:$E$2103,0,0,1),0))</f>
        <v/>
      </c>
      <c r="I2058" s="48" t="str">
        <f t="array" ref="I2058">IF(B2058="","",IFERROR(XLOOKUP(B2058,DATA!$B$4:$B$2103,DATA!$F$4:$F$2103,0,0,1),0))</f>
        <v/>
      </c>
      <c r="J2058" s="48" t="str">
        <f t="shared" si="1"/>
        <v/>
      </c>
      <c r="K2058" s="47" t="str">
        <f t="array" ref="K2058">IF(B2058="","",IFERROR(XLOOKUP(B2058,DATA!$B$4:$B$2103,DATA!$N$4:$N$2103,0,0,1),0))</f>
        <v/>
      </c>
      <c r="L2058" s="85" t="str">
        <f t="shared" si="2"/>
        <v/>
      </c>
      <c r="M2058" s="47" t="str">
        <f t="array" ref="M2058">IF(B2058="","",IFERROR(XLOOKUP(B2058,DATA!$B$4:$B$2103,DATA!$P$4:$P$2103,0,0,1),0))</f>
        <v/>
      </c>
      <c r="N2058" s="47" t="str">
        <f t="shared" si="3"/>
        <v/>
      </c>
      <c r="O2058" s="47" t="str">
        <f t="shared" si="4"/>
        <v/>
      </c>
      <c r="P2058" s="47" t="str">
        <f t="shared" si="5"/>
        <v/>
      </c>
      <c r="Q2058" s="47" t="str">
        <f t="shared" si="6"/>
        <v/>
      </c>
      <c r="R2058" s="47" t="str">
        <f t="shared" si="7"/>
        <v/>
      </c>
      <c r="S2058" s="47" t="str">
        <f t="shared" si="8"/>
        <v/>
      </c>
      <c r="T2058" s="48" t="str">
        <f t="shared" si="9"/>
        <v/>
      </c>
      <c r="U2058" s="47" t="str">
        <f t="array" ref="U2058">IF(B2058="","",IFERROR(XLOOKUP(B2058,DATA!$B$4:$B$2103,DATA!$M$4:$M$2103,"",0,1),""))</f>
        <v/>
      </c>
      <c r="V2058" s="47" t="str">
        <f t="array" ref="V2058">IF(B2058="","",IFERROR(XLOOKUP(B2058,DATA!$B$4:$B$2103,DATA!$X$4:$X$2103,"",0,1),""))</f>
        <v/>
      </c>
      <c r="W2058" s="47" t="str">
        <f t="array" ref="W2058">IF(B2058="","",IFERROR(XLOOKUP(B2058,DATA!$B$4:$B$2103,DATA!$H$4:$H$2103,"",0,1),""))</f>
        <v/>
      </c>
      <c r="X2058" s="47" t="str">
        <f t="shared" si="10"/>
        <v/>
      </c>
      <c r="Y2058" s="65" t="str">
        <f t="shared" si="11"/>
        <v/>
      </c>
      <c r="Z2058" s="47" t="str">
        <f t="shared" si="12"/>
        <v/>
      </c>
    </row>
    <row r="2059" ht="15.75" customHeight="1">
      <c r="B2059" s="52" t="str">
        <f>IF(DATA!B2059="","",DATA!B2059)</f>
        <v/>
      </c>
      <c r="C2059" s="52" t="str">
        <f t="array" ref="C2059">IF(B2059="","",IFERROR(XLOOKUP(B2059,DATA!$B$4:$B$2103,DATA!$D$4:$D$2103,"",0,1),""))</f>
        <v/>
      </c>
      <c r="D2059" s="52" t="str">
        <f t="array" ref="D2059">IF(B2059="","",IFERROR(XLOOKUP(B2059,DATA!$B$4:$B$2103,DATA!$C$4:$C$2103,"",0,1),""))</f>
        <v/>
      </c>
      <c r="E2059" s="52" t="str">
        <f t="array" ref="E2059">IF(B2059="","",IFERROR(XLOOKUP(B2059,DATA!$B$4:$B$2103,DATA!$W$4:$W$2103,"",0,1),""))</f>
        <v/>
      </c>
      <c r="F2059" s="52" t="str">
        <f t="array" ref="F2059">IF(B2059="","",IFERROR(XLOOKUP(E2059,PROVEEDORES!$A$2:$A$200,PROVEEDORES!$B$2:$B$200,"NO ENCONTRADO",0,1),""))</f>
        <v/>
      </c>
      <c r="G2059" s="52" t="str">
        <f t="array" ref="G2059">IF(B2059="","",IFERROR(XLOOKUP(B2059,DATA!$B$4:$B$2103,DATA!$L$4:$L$2103,"",0,1),""))</f>
        <v/>
      </c>
      <c r="H2059" s="52" t="str">
        <f t="array" ref="H2059">IF(B2059="","",IFERROR(XLOOKUP(B2059,DATA!$B$4:$B$2103,DATA!$E$4:$E$2103,0,0,1),0))</f>
        <v/>
      </c>
      <c r="I2059" s="53" t="str">
        <f t="array" ref="I2059">IF(B2059="","",IFERROR(XLOOKUP(B2059,DATA!$B$4:$B$2103,DATA!$F$4:$F$2103,0,0,1),0))</f>
        <v/>
      </c>
      <c r="J2059" s="53" t="str">
        <f t="shared" si="1"/>
        <v/>
      </c>
      <c r="K2059" s="52" t="str">
        <f t="array" ref="K2059">IF(B2059="","",IFERROR(XLOOKUP(B2059,DATA!$B$4:$B$2103,DATA!$N$4:$N$2103,0,0,1),0))</f>
        <v/>
      </c>
      <c r="L2059" s="86" t="str">
        <f t="shared" si="2"/>
        <v/>
      </c>
      <c r="M2059" s="52" t="str">
        <f t="array" ref="M2059">IF(B2059="","",IFERROR(XLOOKUP(B2059,DATA!$B$4:$B$2103,DATA!$P$4:$P$2103,0,0,1),0))</f>
        <v/>
      </c>
      <c r="N2059" s="52" t="str">
        <f t="shared" si="3"/>
        <v/>
      </c>
      <c r="O2059" s="52" t="str">
        <f t="shared" si="4"/>
        <v/>
      </c>
      <c r="P2059" s="52" t="str">
        <f t="shared" si="5"/>
        <v/>
      </c>
      <c r="Q2059" s="52" t="str">
        <f t="shared" si="6"/>
        <v/>
      </c>
      <c r="R2059" s="52" t="str">
        <f t="shared" si="7"/>
        <v/>
      </c>
      <c r="S2059" s="52" t="str">
        <f t="shared" si="8"/>
        <v/>
      </c>
      <c r="T2059" s="53" t="str">
        <f t="shared" si="9"/>
        <v/>
      </c>
      <c r="U2059" s="52" t="str">
        <f t="array" ref="U2059">IF(B2059="","",IFERROR(XLOOKUP(B2059,DATA!$B$4:$B$2103,DATA!$M$4:$M$2103,"",0,1),""))</f>
        <v/>
      </c>
      <c r="V2059" s="52" t="str">
        <f t="array" ref="V2059">IF(B2059="","",IFERROR(XLOOKUP(B2059,DATA!$B$4:$B$2103,DATA!$X$4:$X$2103,"",0,1),""))</f>
        <v/>
      </c>
      <c r="W2059" s="52" t="str">
        <f t="array" ref="W2059">IF(B2059="","",IFERROR(XLOOKUP(B2059,DATA!$B$4:$B$2103,DATA!$H$4:$H$2103,"",0,1),""))</f>
        <v/>
      </c>
      <c r="X2059" s="52" t="str">
        <f t="shared" si="10"/>
        <v/>
      </c>
      <c r="Y2059" s="87" t="str">
        <f t="shared" si="11"/>
        <v/>
      </c>
      <c r="Z2059" s="52" t="str">
        <f t="shared" si="12"/>
        <v/>
      </c>
    </row>
    <row r="2060" ht="15.75" customHeight="1">
      <c r="B2060" s="47" t="str">
        <f>IF(DATA!B2060="","",DATA!B2060)</f>
        <v/>
      </c>
      <c r="C2060" s="47" t="str">
        <f t="array" ref="C2060">IF(B2060="","",IFERROR(XLOOKUP(B2060,DATA!$B$4:$B$2103,DATA!$D$4:$D$2103,"",0,1),""))</f>
        <v/>
      </c>
      <c r="D2060" s="47" t="str">
        <f t="array" ref="D2060">IF(B2060="","",IFERROR(XLOOKUP(B2060,DATA!$B$4:$B$2103,DATA!$C$4:$C$2103,"",0,1),""))</f>
        <v/>
      </c>
      <c r="E2060" s="47" t="str">
        <f t="array" ref="E2060">IF(B2060="","",IFERROR(XLOOKUP(B2060,DATA!$B$4:$B$2103,DATA!$W$4:$W$2103,"",0,1),""))</f>
        <v/>
      </c>
      <c r="F2060" s="47" t="str">
        <f t="array" ref="F2060">IF(B2060="","",IFERROR(XLOOKUP(E2060,PROVEEDORES!$A$2:$A$200,PROVEEDORES!$B$2:$B$200,"NO ENCONTRADO",0,1),""))</f>
        <v/>
      </c>
      <c r="G2060" s="47" t="str">
        <f t="array" ref="G2060">IF(B2060="","",IFERROR(XLOOKUP(B2060,DATA!$B$4:$B$2103,DATA!$L$4:$L$2103,"",0,1),""))</f>
        <v/>
      </c>
      <c r="H2060" s="47" t="str">
        <f t="array" ref="H2060">IF(B2060="","",IFERROR(XLOOKUP(B2060,DATA!$B$4:$B$2103,DATA!$E$4:$E$2103,0,0,1),0))</f>
        <v/>
      </c>
      <c r="I2060" s="48" t="str">
        <f t="array" ref="I2060">IF(B2060="","",IFERROR(XLOOKUP(B2060,DATA!$B$4:$B$2103,DATA!$F$4:$F$2103,0,0,1),0))</f>
        <v/>
      </c>
      <c r="J2060" s="48" t="str">
        <f t="shared" si="1"/>
        <v/>
      </c>
      <c r="K2060" s="47" t="str">
        <f t="array" ref="K2060">IF(B2060="","",IFERROR(XLOOKUP(B2060,DATA!$B$4:$B$2103,DATA!$N$4:$N$2103,0,0,1),0))</f>
        <v/>
      </c>
      <c r="L2060" s="85" t="str">
        <f t="shared" si="2"/>
        <v/>
      </c>
      <c r="M2060" s="47" t="str">
        <f t="array" ref="M2060">IF(B2060="","",IFERROR(XLOOKUP(B2060,DATA!$B$4:$B$2103,DATA!$P$4:$P$2103,0,0,1),0))</f>
        <v/>
      </c>
      <c r="N2060" s="47" t="str">
        <f t="shared" si="3"/>
        <v/>
      </c>
      <c r="O2060" s="47" t="str">
        <f t="shared" si="4"/>
        <v/>
      </c>
      <c r="P2060" s="47" t="str">
        <f t="shared" si="5"/>
        <v/>
      </c>
      <c r="Q2060" s="47" t="str">
        <f t="shared" si="6"/>
        <v/>
      </c>
      <c r="R2060" s="47" t="str">
        <f t="shared" si="7"/>
        <v/>
      </c>
      <c r="S2060" s="47" t="str">
        <f t="shared" si="8"/>
        <v/>
      </c>
      <c r="T2060" s="48" t="str">
        <f t="shared" si="9"/>
        <v/>
      </c>
      <c r="U2060" s="47" t="str">
        <f t="array" ref="U2060">IF(B2060="","",IFERROR(XLOOKUP(B2060,DATA!$B$4:$B$2103,DATA!$M$4:$M$2103,"",0,1),""))</f>
        <v/>
      </c>
      <c r="V2060" s="47" t="str">
        <f t="array" ref="V2060">IF(B2060="","",IFERROR(XLOOKUP(B2060,DATA!$B$4:$B$2103,DATA!$X$4:$X$2103,"",0,1),""))</f>
        <v/>
      </c>
      <c r="W2060" s="47" t="str">
        <f t="array" ref="W2060">IF(B2060="","",IFERROR(XLOOKUP(B2060,DATA!$B$4:$B$2103,DATA!$H$4:$H$2103,"",0,1),""))</f>
        <v/>
      </c>
      <c r="X2060" s="47" t="str">
        <f t="shared" si="10"/>
        <v/>
      </c>
      <c r="Y2060" s="65" t="str">
        <f t="shared" si="11"/>
        <v/>
      </c>
      <c r="Z2060" s="47" t="str">
        <f t="shared" si="12"/>
        <v/>
      </c>
    </row>
    <row r="2061" ht="15.75" customHeight="1">
      <c r="B2061" s="52" t="str">
        <f>IF(DATA!B2061="","",DATA!B2061)</f>
        <v/>
      </c>
      <c r="C2061" s="52" t="str">
        <f t="array" ref="C2061">IF(B2061="","",IFERROR(XLOOKUP(B2061,DATA!$B$4:$B$2103,DATA!$D$4:$D$2103,"",0,1),""))</f>
        <v/>
      </c>
      <c r="D2061" s="52" t="str">
        <f t="array" ref="D2061">IF(B2061="","",IFERROR(XLOOKUP(B2061,DATA!$B$4:$B$2103,DATA!$C$4:$C$2103,"",0,1),""))</f>
        <v/>
      </c>
      <c r="E2061" s="52" t="str">
        <f t="array" ref="E2061">IF(B2061="","",IFERROR(XLOOKUP(B2061,DATA!$B$4:$B$2103,DATA!$W$4:$W$2103,"",0,1),""))</f>
        <v/>
      </c>
      <c r="F2061" s="52" t="str">
        <f t="array" ref="F2061">IF(B2061="","",IFERROR(XLOOKUP(E2061,PROVEEDORES!$A$2:$A$200,PROVEEDORES!$B$2:$B$200,"NO ENCONTRADO",0,1),""))</f>
        <v/>
      </c>
      <c r="G2061" s="52" t="str">
        <f t="array" ref="G2061">IF(B2061="","",IFERROR(XLOOKUP(B2061,DATA!$B$4:$B$2103,DATA!$L$4:$L$2103,"",0,1),""))</f>
        <v/>
      </c>
      <c r="H2061" s="52" t="str">
        <f t="array" ref="H2061">IF(B2061="","",IFERROR(XLOOKUP(B2061,DATA!$B$4:$B$2103,DATA!$E$4:$E$2103,0,0,1),0))</f>
        <v/>
      </c>
      <c r="I2061" s="53" t="str">
        <f t="array" ref="I2061">IF(B2061="","",IFERROR(XLOOKUP(B2061,DATA!$B$4:$B$2103,DATA!$F$4:$F$2103,0,0,1),0))</f>
        <v/>
      </c>
      <c r="J2061" s="53" t="str">
        <f t="shared" si="1"/>
        <v/>
      </c>
      <c r="K2061" s="52" t="str">
        <f t="array" ref="K2061">IF(B2061="","",IFERROR(XLOOKUP(B2061,DATA!$B$4:$B$2103,DATA!$N$4:$N$2103,0,0,1),0))</f>
        <v/>
      </c>
      <c r="L2061" s="86" t="str">
        <f t="shared" si="2"/>
        <v/>
      </c>
      <c r="M2061" s="52" t="str">
        <f t="array" ref="M2061">IF(B2061="","",IFERROR(XLOOKUP(B2061,DATA!$B$4:$B$2103,DATA!$P$4:$P$2103,0,0,1),0))</f>
        <v/>
      </c>
      <c r="N2061" s="52" t="str">
        <f t="shared" si="3"/>
        <v/>
      </c>
      <c r="O2061" s="52" t="str">
        <f t="shared" si="4"/>
        <v/>
      </c>
      <c r="P2061" s="52" t="str">
        <f t="shared" si="5"/>
        <v/>
      </c>
      <c r="Q2061" s="52" t="str">
        <f t="shared" si="6"/>
        <v/>
      </c>
      <c r="R2061" s="52" t="str">
        <f t="shared" si="7"/>
        <v/>
      </c>
      <c r="S2061" s="52" t="str">
        <f t="shared" si="8"/>
        <v/>
      </c>
      <c r="T2061" s="53" t="str">
        <f t="shared" si="9"/>
        <v/>
      </c>
      <c r="U2061" s="52" t="str">
        <f t="array" ref="U2061">IF(B2061="","",IFERROR(XLOOKUP(B2061,DATA!$B$4:$B$2103,DATA!$M$4:$M$2103,"",0,1),""))</f>
        <v/>
      </c>
      <c r="V2061" s="52" t="str">
        <f t="array" ref="V2061">IF(B2061="","",IFERROR(XLOOKUP(B2061,DATA!$B$4:$B$2103,DATA!$X$4:$X$2103,"",0,1),""))</f>
        <v/>
      </c>
      <c r="W2061" s="52" t="str">
        <f t="array" ref="W2061">IF(B2061="","",IFERROR(XLOOKUP(B2061,DATA!$B$4:$B$2103,DATA!$H$4:$H$2103,"",0,1),""))</f>
        <v/>
      </c>
      <c r="X2061" s="52" t="str">
        <f t="shared" si="10"/>
        <v/>
      </c>
      <c r="Y2061" s="87" t="str">
        <f t="shared" si="11"/>
        <v/>
      </c>
      <c r="Z2061" s="52" t="str">
        <f t="shared" si="12"/>
        <v/>
      </c>
    </row>
    <row r="2062" ht="15.75" customHeight="1">
      <c r="B2062" s="47" t="str">
        <f>IF(DATA!B2062="","",DATA!B2062)</f>
        <v/>
      </c>
      <c r="C2062" s="47" t="str">
        <f t="array" ref="C2062">IF(B2062="","",IFERROR(XLOOKUP(B2062,DATA!$B$4:$B$2103,DATA!$D$4:$D$2103,"",0,1),""))</f>
        <v/>
      </c>
      <c r="D2062" s="47" t="str">
        <f t="array" ref="D2062">IF(B2062="","",IFERROR(XLOOKUP(B2062,DATA!$B$4:$B$2103,DATA!$C$4:$C$2103,"",0,1),""))</f>
        <v/>
      </c>
      <c r="E2062" s="47" t="str">
        <f t="array" ref="E2062">IF(B2062="","",IFERROR(XLOOKUP(B2062,DATA!$B$4:$B$2103,DATA!$W$4:$W$2103,"",0,1),""))</f>
        <v/>
      </c>
      <c r="F2062" s="47" t="str">
        <f t="array" ref="F2062">IF(B2062="","",IFERROR(XLOOKUP(E2062,PROVEEDORES!$A$2:$A$200,PROVEEDORES!$B$2:$B$200,"NO ENCONTRADO",0,1),""))</f>
        <v/>
      </c>
      <c r="G2062" s="47" t="str">
        <f t="array" ref="G2062">IF(B2062="","",IFERROR(XLOOKUP(B2062,DATA!$B$4:$B$2103,DATA!$L$4:$L$2103,"",0,1),""))</f>
        <v/>
      </c>
      <c r="H2062" s="47" t="str">
        <f t="array" ref="H2062">IF(B2062="","",IFERROR(XLOOKUP(B2062,DATA!$B$4:$B$2103,DATA!$E$4:$E$2103,0,0,1),0))</f>
        <v/>
      </c>
      <c r="I2062" s="48" t="str">
        <f t="array" ref="I2062">IF(B2062="","",IFERROR(XLOOKUP(B2062,DATA!$B$4:$B$2103,DATA!$F$4:$F$2103,0,0,1),0))</f>
        <v/>
      </c>
      <c r="J2062" s="48" t="str">
        <f t="shared" si="1"/>
        <v/>
      </c>
      <c r="K2062" s="47" t="str">
        <f t="array" ref="K2062">IF(B2062="","",IFERROR(XLOOKUP(B2062,DATA!$B$4:$B$2103,DATA!$N$4:$N$2103,0,0,1),0))</f>
        <v/>
      </c>
      <c r="L2062" s="85" t="str">
        <f t="shared" si="2"/>
        <v/>
      </c>
      <c r="M2062" s="47" t="str">
        <f t="array" ref="M2062">IF(B2062="","",IFERROR(XLOOKUP(B2062,DATA!$B$4:$B$2103,DATA!$P$4:$P$2103,0,0,1),0))</f>
        <v/>
      </c>
      <c r="N2062" s="47" t="str">
        <f t="shared" si="3"/>
        <v/>
      </c>
      <c r="O2062" s="47" t="str">
        <f t="shared" si="4"/>
        <v/>
      </c>
      <c r="P2062" s="47" t="str">
        <f t="shared" si="5"/>
        <v/>
      </c>
      <c r="Q2062" s="47" t="str">
        <f t="shared" si="6"/>
        <v/>
      </c>
      <c r="R2062" s="47" t="str">
        <f t="shared" si="7"/>
        <v/>
      </c>
      <c r="S2062" s="47" t="str">
        <f t="shared" si="8"/>
        <v/>
      </c>
      <c r="T2062" s="48" t="str">
        <f t="shared" si="9"/>
        <v/>
      </c>
      <c r="U2062" s="47" t="str">
        <f t="array" ref="U2062">IF(B2062="","",IFERROR(XLOOKUP(B2062,DATA!$B$4:$B$2103,DATA!$M$4:$M$2103,"",0,1),""))</f>
        <v/>
      </c>
      <c r="V2062" s="47" t="str">
        <f t="array" ref="V2062">IF(B2062="","",IFERROR(XLOOKUP(B2062,DATA!$B$4:$B$2103,DATA!$X$4:$X$2103,"",0,1),""))</f>
        <v/>
      </c>
      <c r="W2062" s="47" t="str">
        <f t="array" ref="W2062">IF(B2062="","",IFERROR(XLOOKUP(B2062,DATA!$B$4:$B$2103,DATA!$H$4:$H$2103,"",0,1),""))</f>
        <v/>
      </c>
      <c r="X2062" s="47" t="str">
        <f t="shared" si="10"/>
        <v/>
      </c>
      <c r="Y2062" s="65" t="str">
        <f t="shared" si="11"/>
        <v/>
      </c>
      <c r="Z2062" s="47" t="str">
        <f t="shared" si="12"/>
        <v/>
      </c>
    </row>
    <row r="2063" ht="15.75" customHeight="1">
      <c r="B2063" s="52" t="str">
        <f>IF(DATA!B2063="","",DATA!B2063)</f>
        <v/>
      </c>
      <c r="C2063" s="52" t="str">
        <f t="array" ref="C2063">IF(B2063="","",IFERROR(XLOOKUP(B2063,DATA!$B$4:$B$2103,DATA!$D$4:$D$2103,"",0,1),""))</f>
        <v/>
      </c>
      <c r="D2063" s="52" t="str">
        <f t="array" ref="D2063">IF(B2063="","",IFERROR(XLOOKUP(B2063,DATA!$B$4:$B$2103,DATA!$C$4:$C$2103,"",0,1),""))</f>
        <v/>
      </c>
      <c r="E2063" s="52" t="str">
        <f t="array" ref="E2063">IF(B2063="","",IFERROR(XLOOKUP(B2063,DATA!$B$4:$B$2103,DATA!$W$4:$W$2103,"",0,1),""))</f>
        <v/>
      </c>
      <c r="F2063" s="52" t="str">
        <f t="array" ref="F2063">IF(B2063="","",IFERROR(XLOOKUP(E2063,PROVEEDORES!$A$2:$A$200,PROVEEDORES!$B$2:$B$200,"NO ENCONTRADO",0,1),""))</f>
        <v/>
      </c>
      <c r="G2063" s="52" t="str">
        <f t="array" ref="G2063">IF(B2063="","",IFERROR(XLOOKUP(B2063,DATA!$B$4:$B$2103,DATA!$L$4:$L$2103,"",0,1),""))</f>
        <v/>
      </c>
      <c r="H2063" s="52" t="str">
        <f t="array" ref="H2063">IF(B2063="","",IFERROR(XLOOKUP(B2063,DATA!$B$4:$B$2103,DATA!$E$4:$E$2103,0,0,1),0))</f>
        <v/>
      </c>
      <c r="I2063" s="53" t="str">
        <f t="array" ref="I2063">IF(B2063="","",IFERROR(XLOOKUP(B2063,DATA!$B$4:$B$2103,DATA!$F$4:$F$2103,0,0,1),0))</f>
        <v/>
      </c>
      <c r="J2063" s="53" t="str">
        <f t="shared" si="1"/>
        <v/>
      </c>
      <c r="K2063" s="52" t="str">
        <f t="array" ref="K2063">IF(B2063="","",IFERROR(XLOOKUP(B2063,DATA!$B$4:$B$2103,DATA!$N$4:$N$2103,0,0,1),0))</f>
        <v/>
      </c>
      <c r="L2063" s="86" t="str">
        <f t="shared" si="2"/>
        <v/>
      </c>
      <c r="M2063" s="52" t="str">
        <f t="array" ref="M2063">IF(B2063="","",IFERROR(XLOOKUP(B2063,DATA!$B$4:$B$2103,DATA!$P$4:$P$2103,0,0,1),0))</f>
        <v/>
      </c>
      <c r="N2063" s="52" t="str">
        <f t="shared" si="3"/>
        <v/>
      </c>
      <c r="O2063" s="52" t="str">
        <f t="shared" si="4"/>
        <v/>
      </c>
      <c r="P2063" s="52" t="str">
        <f t="shared" si="5"/>
        <v/>
      </c>
      <c r="Q2063" s="52" t="str">
        <f t="shared" si="6"/>
        <v/>
      </c>
      <c r="R2063" s="52" t="str">
        <f t="shared" si="7"/>
        <v/>
      </c>
      <c r="S2063" s="52" t="str">
        <f t="shared" si="8"/>
        <v/>
      </c>
      <c r="T2063" s="53" t="str">
        <f t="shared" si="9"/>
        <v/>
      </c>
      <c r="U2063" s="52" t="str">
        <f t="array" ref="U2063">IF(B2063="","",IFERROR(XLOOKUP(B2063,DATA!$B$4:$B$2103,DATA!$M$4:$M$2103,"",0,1),""))</f>
        <v/>
      </c>
      <c r="V2063" s="52" t="str">
        <f t="array" ref="V2063">IF(B2063="","",IFERROR(XLOOKUP(B2063,DATA!$B$4:$B$2103,DATA!$X$4:$X$2103,"",0,1),""))</f>
        <v/>
      </c>
      <c r="W2063" s="52" t="str">
        <f t="array" ref="W2063">IF(B2063="","",IFERROR(XLOOKUP(B2063,DATA!$B$4:$B$2103,DATA!$H$4:$H$2103,"",0,1),""))</f>
        <v/>
      </c>
      <c r="X2063" s="52" t="str">
        <f t="shared" si="10"/>
        <v/>
      </c>
      <c r="Y2063" s="87" t="str">
        <f t="shared" si="11"/>
        <v/>
      </c>
      <c r="Z2063" s="52" t="str">
        <f t="shared" si="12"/>
        <v/>
      </c>
    </row>
    <row r="2064" ht="15.75" customHeight="1">
      <c r="B2064" s="47" t="str">
        <f>IF(DATA!B2064="","",DATA!B2064)</f>
        <v/>
      </c>
      <c r="C2064" s="47" t="str">
        <f t="array" ref="C2064">IF(B2064="","",IFERROR(XLOOKUP(B2064,DATA!$B$4:$B$2103,DATA!$D$4:$D$2103,"",0,1),""))</f>
        <v/>
      </c>
      <c r="D2064" s="47" t="str">
        <f t="array" ref="D2064">IF(B2064="","",IFERROR(XLOOKUP(B2064,DATA!$B$4:$B$2103,DATA!$C$4:$C$2103,"",0,1),""))</f>
        <v/>
      </c>
      <c r="E2064" s="47" t="str">
        <f t="array" ref="E2064">IF(B2064="","",IFERROR(XLOOKUP(B2064,DATA!$B$4:$B$2103,DATA!$W$4:$W$2103,"",0,1),""))</f>
        <v/>
      </c>
      <c r="F2064" s="47" t="str">
        <f t="array" ref="F2064">IF(B2064="","",IFERROR(XLOOKUP(E2064,PROVEEDORES!$A$2:$A$200,PROVEEDORES!$B$2:$B$200,"NO ENCONTRADO",0,1),""))</f>
        <v/>
      </c>
      <c r="G2064" s="47" t="str">
        <f t="array" ref="G2064">IF(B2064="","",IFERROR(XLOOKUP(B2064,DATA!$B$4:$B$2103,DATA!$L$4:$L$2103,"",0,1),""))</f>
        <v/>
      </c>
      <c r="H2064" s="47" t="str">
        <f t="array" ref="H2064">IF(B2064="","",IFERROR(XLOOKUP(B2064,DATA!$B$4:$B$2103,DATA!$E$4:$E$2103,0,0,1),0))</f>
        <v/>
      </c>
      <c r="I2064" s="48" t="str">
        <f t="array" ref="I2064">IF(B2064="","",IFERROR(XLOOKUP(B2064,DATA!$B$4:$B$2103,DATA!$F$4:$F$2103,0,0,1),0))</f>
        <v/>
      </c>
      <c r="J2064" s="48" t="str">
        <f t="shared" si="1"/>
        <v/>
      </c>
      <c r="K2064" s="47" t="str">
        <f t="array" ref="K2064">IF(B2064="","",IFERROR(XLOOKUP(B2064,DATA!$B$4:$B$2103,DATA!$N$4:$N$2103,0,0,1),0))</f>
        <v/>
      </c>
      <c r="L2064" s="85" t="str">
        <f t="shared" si="2"/>
        <v/>
      </c>
      <c r="M2064" s="47" t="str">
        <f t="array" ref="M2064">IF(B2064="","",IFERROR(XLOOKUP(B2064,DATA!$B$4:$B$2103,DATA!$P$4:$P$2103,0,0,1),0))</f>
        <v/>
      </c>
      <c r="N2064" s="47" t="str">
        <f t="shared" si="3"/>
        <v/>
      </c>
      <c r="O2064" s="47" t="str">
        <f t="shared" si="4"/>
        <v/>
      </c>
      <c r="P2064" s="47" t="str">
        <f t="shared" si="5"/>
        <v/>
      </c>
      <c r="Q2064" s="47" t="str">
        <f t="shared" si="6"/>
        <v/>
      </c>
      <c r="R2064" s="47" t="str">
        <f t="shared" si="7"/>
        <v/>
      </c>
      <c r="S2064" s="47" t="str">
        <f t="shared" si="8"/>
        <v/>
      </c>
      <c r="T2064" s="48" t="str">
        <f t="shared" si="9"/>
        <v/>
      </c>
      <c r="U2064" s="47" t="str">
        <f t="array" ref="U2064">IF(B2064="","",IFERROR(XLOOKUP(B2064,DATA!$B$4:$B$2103,DATA!$M$4:$M$2103,"",0,1),""))</f>
        <v/>
      </c>
      <c r="V2064" s="47" t="str">
        <f t="array" ref="V2064">IF(B2064="","",IFERROR(XLOOKUP(B2064,DATA!$B$4:$B$2103,DATA!$X$4:$X$2103,"",0,1),""))</f>
        <v/>
      </c>
      <c r="W2064" s="47" t="str">
        <f t="array" ref="W2064">IF(B2064="","",IFERROR(XLOOKUP(B2064,DATA!$B$4:$B$2103,DATA!$H$4:$H$2103,"",0,1),""))</f>
        <v/>
      </c>
      <c r="X2064" s="47" t="str">
        <f t="shared" si="10"/>
        <v/>
      </c>
      <c r="Y2064" s="65" t="str">
        <f t="shared" si="11"/>
        <v/>
      </c>
      <c r="Z2064" s="47" t="str">
        <f t="shared" si="12"/>
        <v/>
      </c>
    </row>
    <row r="2065" ht="15.75" customHeight="1">
      <c r="B2065" s="52" t="str">
        <f>IF(DATA!B2065="","",DATA!B2065)</f>
        <v/>
      </c>
      <c r="C2065" s="52" t="str">
        <f t="array" ref="C2065">IF(B2065="","",IFERROR(XLOOKUP(B2065,DATA!$B$4:$B$2103,DATA!$D$4:$D$2103,"",0,1),""))</f>
        <v/>
      </c>
      <c r="D2065" s="52" t="str">
        <f t="array" ref="D2065">IF(B2065="","",IFERROR(XLOOKUP(B2065,DATA!$B$4:$B$2103,DATA!$C$4:$C$2103,"",0,1),""))</f>
        <v/>
      </c>
      <c r="E2065" s="52" t="str">
        <f t="array" ref="E2065">IF(B2065="","",IFERROR(XLOOKUP(B2065,DATA!$B$4:$B$2103,DATA!$W$4:$W$2103,"",0,1),""))</f>
        <v/>
      </c>
      <c r="F2065" s="52" t="str">
        <f t="array" ref="F2065">IF(B2065="","",IFERROR(XLOOKUP(E2065,PROVEEDORES!$A$2:$A$200,PROVEEDORES!$B$2:$B$200,"NO ENCONTRADO",0,1),""))</f>
        <v/>
      </c>
      <c r="G2065" s="52" t="str">
        <f t="array" ref="G2065">IF(B2065="","",IFERROR(XLOOKUP(B2065,DATA!$B$4:$B$2103,DATA!$L$4:$L$2103,"",0,1),""))</f>
        <v/>
      </c>
      <c r="H2065" s="52" t="str">
        <f t="array" ref="H2065">IF(B2065="","",IFERROR(XLOOKUP(B2065,DATA!$B$4:$B$2103,DATA!$E$4:$E$2103,0,0,1),0))</f>
        <v/>
      </c>
      <c r="I2065" s="53" t="str">
        <f t="array" ref="I2065">IF(B2065="","",IFERROR(XLOOKUP(B2065,DATA!$B$4:$B$2103,DATA!$F$4:$F$2103,0,0,1),0))</f>
        <v/>
      </c>
      <c r="J2065" s="53" t="str">
        <f t="shared" si="1"/>
        <v/>
      </c>
      <c r="K2065" s="52" t="str">
        <f t="array" ref="K2065">IF(B2065="","",IFERROR(XLOOKUP(B2065,DATA!$B$4:$B$2103,DATA!$N$4:$N$2103,0,0,1),0))</f>
        <v/>
      </c>
      <c r="L2065" s="86" t="str">
        <f t="shared" si="2"/>
        <v/>
      </c>
      <c r="M2065" s="52" t="str">
        <f t="array" ref="M2065">IF(B2065="","",IFERROR(XLOOKUP(B2065,DATA!$B$4:$B$2103,DATA!$P$4:$P$2103,0,0,1),0))</f>
        <v/>
      </c>
      <c r="N2065" s="52" t="str">
        <f t="shared" si="3"/>
        <v/>
      </c>
      <c r="O2065" s="52" t="str">
        <f t="shared" si="4"/>
        <v/>
      </c>
      <c r="P2065" s="52" t="str">
        <f t="shared" si="5"/>
        <v/>
      </c>
      <c r="Q2065" s="52" t="str">
        <f t="shared" si="6"/>
        <v/>
      </c>
      <c r="R2065" s="52" t="str">
        <f t="shared" si="7"/>
        <v/>
      </c>
      <c r="S2065" s="52" t="str">
        <f t="shared" si="8"/>
        <v/>
      </c>
      <c r="T2065" s="53" t="str">
        <f t="shared" si="9"/>
        <v/>
      </c>
      <c r="U2065" s="52" t="str">
        <f t="array" ref="U2065">IF(B2065="","",IFERROR(XLOOKUP(B2065,DATA!$B$4:$B$2103,DATA!$M$4:$M$2103,"",0,1),""))</f>
        <v/>
      </c>
      <c r="V2065" s="52" t="str">
        <f t="array" ref="V2065">IF(B2065="","",IFERROR(XLOOKUP(B2065,DATA!$B$4:$B$2103,DATA!$X$4:$X$2103,"",0,1),""))</f>
        <v/>
      </c>
      <c r="W2065" s="52" t="str">
        <f t="array" ref="W2065">IF(B2065="","",IFERROR(XLOOKUP(B2065,DATA!$B$4:$B$2103,DATA!$H$4:$H$2103,"",0,1),""))</f>
        <v/>
      </c>
      <c r="X2065" s="52" t="str">
        <f t="shared" si="10"/>
        <v/>
      </c>
      <c r="Y2065" s="87" t="str">
        <f t="shared" si="11"/>
        <v/>
      </c>
      <c r="Z2065" s="52" t="str">
        <f t="shared" si="12"/>
        <v/>
      </c>
    </row>
    <row r="2066" ht="15.75" customHeight="1">
      <c r="B2066" s="47" t="str">
        <f>IF(DATA!B2066="","",DATA!B2066)</f>
        <v/>
      </c>
      <c r="C2066" s="47" t="str">
        <f t="array" ref="C2066">IF(B2066="","",IFERROR(XLOOKUP(B2066,DATA!$B$4:$B$2103,DATA!$D$4:$D$2103,"",0,1),""))</f>
        <v/>
      </c>
      <c r="D2066" s="47" t="str">
        <f t="array" ref="D2066">IF(B2066="","",IFERROR(XLOOKUP(B2066,DATA!$B$4:$B$2103,DATA!$C$4:$C$2103,"",0,1),""))</f>
        <v/>
      </c>
      <c r="E2066" s="47" t="str">
        <f t="array" ref="E2066">IF(B2066="","",IFERROR(XLOOKUP(B2066,DATA!$B$4:$B$2103,DATA!$W$4:$W$2103,"",0,1),""))</f>
        <v/>
      </c>
      <c r="F2066" s="47" t="str">
        <f t="array" ref="F2066">IF(B2066="","",IFERROR(XLOOKUP(E2066,PROVEEDORES!$A$2:$A$200,PROVEEDORES!$B$2:$B$200,"NO ENCONTRADO",0,1),""))</f>
        <v/>
      </c>
      <c r="G2066" s="47" t="str">
        <f t="array" ref="G2066">IF(B2066="","",IFERROR(XLOOKUP(B2066,DATA!$B$4:$B$2103,DATA!$L$4:$L$2103,"",0,1),""))</f>
        <v/>
      </c>
      <c r="H2066" s="47" t="str">
        <f t="array" ref="H2066">IF(B2066="","",IFERROR(XLOOKUP(B2066,DATA!$B$4:$B$2103,DATA!$E$4:$E$2103,0,0,1),0))</f>
        <v/>
      </c>
      <c r="I2066" s="48" t="str">
        <f t="array" ref="I2066">IF(B2066="","",IFERROR(XLOOKUP(B2066,DATA!$B$4:$B$2103,DATA!$F$4:$F$2103,0,0,1),0))</f>
        <v/>
      </c>
      <c r="J2066" s="48" t="str">
        <f t="shared" si="1"/>
        <v/>
      </c>
      <c r="K2066" s="47" t="str">
        <f t="array" ref="K2066">IF(B2066="","",IFERROR(XLOOKUP(B2066,DATA!$B$4:$B$2103,DATA!$N$4:$N$2103,0,0,1),0))</f>
        <v/>
      </c>
      <c r="L2066" s="85" t="str">
        <f t="shared" si="2"/>
        <v/>
      </c>
      <c r="M2066" s="47" t="str">
        <f t="array" ref="M2066">IF(B2066="","",IFERROR(XLOOKUP(B2066,DATA!$B$4:$B$2103,DATA!$P$4:$P$2103,0,0,1),0))</f>
        <v/>
      </c>
      <c r="N2066" s="47" t="str">
        <f t="shared" si="3"/>
        <v/>
      </c>
      <c r="O2066" s="47" t="str">
        <f t="shared" si="4"/>
        <v/>
      </c>
      <c r="P2066" s="47" t="str">
        <f t="shared" si="5"/>
        <v/>
      </c>
      <c r="Q2066" s="47" t="str">
        <f t="shared" si="6"/>
        <v/>
      </c>
      <c r="R2066" s="47" t="str">
        <f t="shared" si="7"/>
        <v/>
      </c>
      <c r="S2066" s="47" t="str">
        <f t="shared" si="8"/>
        <v/>
      </c>
      <c r="T2066" s="48" t="str">
        <f t="shared" si="9"/>
        <v/>
      </c>
      <c r="U2066" s="47" t="str">
        <f t="array" ref="U2066">IF(B2066="","",IFERROR(XLOOKUP(B2066,DATA!$B$4:$B$2103,DATA!$M$4:$M$2103,"",0,1),""))</f>
        <v/>
      </c>
      <c r="V2066" s="47" t="str">
        <f t="array" ref="V2066">IF(B2066="","",IFERROR(XLOOKUP(B2066,DATA!$B$4:$B$2103,DATA!$X$4:$X$2103,"",0,1),""))</f>
        <v/>
      </c>
      <c r="W2066" s="47" t="str">
        <f t="array" ref="W2066">IF(B2066="","",IFERROR(XLOOKUP(B2066,DATA!$B$4:$B$2103,DATA!$H$4:$H$2103,"",0,1),""))</f>
        <v/>
      </c>
      <c r="X2066" s="47" t="str">
        <f t="shared" si="10"/>
        <v/>
      </c>
      <c r="Y2066" s="65" t="str">
        <f t="shared" si="11"/>
        <v/>
      </c>
      <c r="Z2066" s="47" t="str">
        <f t="shared" si="12"/>
        <v/>
      </c>
    </row>
    <row r="2067" ht="15.75" customHeight="1">
      <c r="B2067" s="52" t="str">
        <f>IF(DATA!B2067="","",DATA!B2067)</f>
        <v/>
      </c>
      <c r="C2067" s="52" t="str">
        <f t="array" ref="C2067">IF(B2067="","",IFERROR(XLOOKUP(B2067,DATA!$B$4:$B$2103,DATA!$D$4:$D$2103,"",0,1),""))</f>
        <v/>
      </c>
      <c r="D2067" s="52" t="str">
        <f t="array" ref="D2067">IF(B2067="","",IFERROR(XLOOKUP(B2067,DATA!$B$4:$B$2103,DATA!$C$4:$C$2103,"",0,1),""))</f>
        <v/>
      </c>
      <c r="E2067" s="52" t="str">
        <f t="array" ref="E2067">IF(B2067="","",IFERROR(XLOOKUP(B2067,DATA!$B$4:$B$2103,DATA!$W$4:$W$2103,"",0,1),""))</f>
        <v/>
      </c>
      <c r="F2067" s="52" t="str">
        <f t="array" ref="F2067">IF(B2067="","",IFERROR(XLOOKUP(E2067,PROVEEDORES!$A$2:$A$200,PROVEEDORES!$B$2:$B$200,"NO ENCONTRADO",0,1),""))</f>
        <v/>
      </c>
      <c r="G2067" s="52" t="str">
        <f t="array" ref="G2067">IF(B2067="","",IFERROR(XLOOKUP(B2067,DATA!$B$4:$B$2103,DATA!$L$4:$L$2103,"",0,1),""))</f>
        <v/>
      </c>
      <c r="H2067" s="52" t="str">
        <f t="array" ref="H2067">IF(B2067="","",IFERROR(XLOOKUP(B2067,DATA!$B$4:$B$2103,DATA!$E$4:$E$2103,0,0,1),0))</f>
        <v/>
      </c>
      <c r="I2067" s="53" t="str">
        <f t="array" ref="I2067">IF(B2067="","",IFERROR(XLOOKUP(B2067,DATA!$B$4:$B$2103,DATA!$F$4:$F$2103,0,0,1),0))</f>
        <v/>
      </c>
      <c r="J2067" s="53" t="str">
        <f t="shared" si="1"/>
        <v/>
      </c>
      <c r="K2067" s="52" t="str">
        <f t="array" ref="K2067">IF(B2067="","",IFERROR(XLOOKUP(B2067,DATA!$B$4:$B$2103,DATA!$N$4:$N$2103,0,0,1),0))</f>
        <v/>
      </c>
      <c r="L2067" s="86" t="str">
        <f t="shared" si="2"/>
        <v/>
      </c>
      <c r="M2067" s="52" t="str">
        <f t="array" ref="M2067">IF(B2067="","",IFERROR(XLOOKUP(B2067,DATA!$B$4:$B$2103,DATA!$P$4:$P$2103,0,0,1),0))</f>
        <v/>
      </c>
      <c r="N2067" s="52" t="str">
        <f t="shared" si="3"/>
        <v/>
      </c>
      <c r="O2067" s="52" t="str">
        <f t="shared" si="4"/>
        <v/>
      </c>
      <c r="P2067" s="52" t="str">
        <f t="shared" si="5"/>
        <v/>
      </c>
      <c r="Q2067" s="52" t="str">
        <f t="shared" si="6"/>
        <v/>
      </c>
      <c r="R2067" s="52" t="str">
        <f t="shared" si="7"/>
        <v/>
      </c>
      <c r="S2067" s="52" t="str">
        <f t="shared" si="8"/>
        <v/>
      </c>
      <c r="T2067" s="53" t="str">
        <f t="shared" si="9"/>
        <v/>
      </c>
      <c r="U2067" s="52" t="str">
        <f t="array" ref="U2067">IF(B2067="","",IFERROR(XLOOKUP(B2067,DATA!$B$4:$B$2103,DATA!$M$4:$M$2103,"",0,1),""))</f>
        <v/>
      </c>
      <c r="V2067" s="52" t="str">
        <f t="array" ref="V2067">IF(B2067="","",IFERROR(XLOOKUP(B2067,DATA!$B$4:$B$2103,DATA!$X$4:$X$2103,"",0,1),""))</f>
        <v/>
      </c>
      <c r="W2067" s="52" t="str">
        <f t="array" ref="W2067">IF(B2067="","",IFERROR(XLOOKUP(B2067,DATA!$B$4:$B$2103,DATA!$H$4:$H$2103,"",0,1),""))</f>
        <v/>
      </c>
      <c r="X2067" s="52" t="str">
        <f t="shared" si="10"/>
        <v/>
      </c>
      <c r="Y2067" s="87" t="str">
        <f t="shared" si="11"/>
        <v/>
      </c>
      <c r="Z2067" s="52" t="str">
        <f t="shared" si="12"/>
        <v/>
      </c>
    </row>
    <row r="2068" ht="15.75" customHeight="1">
      <c r="B2068" s="47" t="str">
        <f>IF(DATA!B2068="","",DATA!B2068)</f>
        <v/>
      </c>
      <c r="C2068" s="47" t="str">
        <f t="array" ref="C2068">IF(B2068="","",IFERROR(XLOOKUP(B2068,DATA!$B$4:$B$2103,DATA!$D$4:$D$2103,"",0,1),""))</f>
        <v/>
      </c>
      <c r="D2068" s="47" t="str">
        <f t="array" ref="D2068">IF(B2068="","",IFERROR(XLOOKUP(B2068,DATA!$B$4:$B$2103,DATA!$C$4:$C$2103,"",0,1),""))</f>
        <v/>
      </c>
      <c r="E2068" s="47" t="str">
        <f t="array" ref="E2068">IF(B2068="","",IFERROR(XLOOKUP(B2068,DATA!$B$4:$B$2103,DATA!$W$4:$W$2103,"",0,1),""))</f>
        <v/>
      </c>
      <c r="F2068" s="47" t="str">
        <f t="array" ref="F2068">IF(B2068="","",IFERROR(XLOOKUP(E2068,PROVEEDORES!$A$2:$A$200,PROVEEDORES!$B$2:$B$200,"NO ENCONTRADO",0,1),""))</f>
        <v/>
      </c>
      <c r="G2068" s="47" t="str">
        <f t="array" ref="G2068">IF(B2068="","",IFERROR(XLOOKUP(B2068,DATA!$B$4:$B$2103,DATA!$L$4:$L$2103,"",0,1),""))</f>
        <v/>
      </c>
      <c r="H2068" s="47" t="str">
        <f t="array" ref="H2068">IF(B2068="","",IFERROR(XLOOKUP(B2068,DATA!$B$4:$B$2103,DATA!$E$4:$E$2103,0,0,1),0))</f>
        <v/>
      </c>
      <c r="I2068" s="48" t="str">
        <f t="array" ref="I2068">IF(B2068="","",IFERROR(XLOOKUP(B2068,DATA!$B$4:$B$2103,DATA!$F$4:$F$2103,0,0,1),0))</f>
        <v/>
      </c>
      <c r="J2068" s="48" t="str">
        <f t="shared" si="1"/>
        <v/>
      </c>
      <c r="K2068" s="47" t="str">
        <f t="array" ref="K2068">IF(B2068="","",IFERROR(XLOOKUP(B2068,DATA!$B$4:$B$2103,DATA!$N$4:$N$2103,0,0,1),0))</f>
        <v/>
      </c>
      <c r="L2068" s="85" t="str">
        <f t="shared" si="2"/>
        <v/>
      </c>
      <c r="M2068" s="47" t="str">
        <f t="array" ref="M2068">IF(B2068="","",IFERROR(XLOOKUP(B2068,DATA!$B$4:$B$2103,DATA!$P$4:$P$2103,0,0,1),0))</f>
        <v/>
      </c>
      <c r="N2068" s="47" t="str">
        <f t="shared" si="3"/>
        <v/>
      </c>
      <c r="O2068" s="47" t="str">
        <f t="shared" si="4"/>
        <v/>
      </c>
      <c r="P2068" s="47" t="str">
        <f t="shared" si="5"/>
        <v/>
      </c>
      <c r="Q2068" s="47" t="str">
        <f t="shared" si="6"/>
        <v/>
      </c>
      <c r="R2068" s="47" t="str">
        <f t="shared" si="7"/>
        <v/>
      </c>
      <c r="S2068" s="47" t="str">
        <f t="shared" si="8"/>
        <v/>
      </c>
      <c r="T2068" s="48" t="str">
        <f t="shared" si="9"/>
        <v/>
      </c>
      <c r="U2068" s="47" t="str">
        <f t="array" ref="U2068">IF(B2068="","",IFERROR(XLOOKUP(B2068,DATA!$B$4:$B$2103,DATA!$M$4:$M$2103,"",0,1),""))</f>
        <v/>
      </c>
      <c r="V2068" s="47" t="str">
        <f t="array" ref="V2068">IF(B2068="","",IFERROR(XLOOKUP(B2068,DATA!$B$4:$B$2103,DATA!$X$4:$X$2103,"",0,1),""))</f>
        <v/>
      </c>
      <c r="W2068" s="47" t="str">
        <f t="array" ref="W2068">IF(B2068="","",IFERROR(XLOOKUP(B2068,DATA!$B$4:$B$2103,DATA!$H$4:$H$2103,"",0,1),""))</f>
        <v/>
      </c>
      <c r="X2068" s="47" t="str">
        <f t="shared" si="10"/>
        <v/>
      </c>
      <c r="Y2068" s="65" t="str">
        <f t="shared" si="11"/>
        <v/>
      </c>
      <c r="Z2068" s="47" t="str">
        <f t="shared" si="12"/>
        <v/>
      </c>
    </row>
    <row r="2069" ht="15.75" customHeight="1">
      <c r="B2069" s="52" t="str">
        <f>IF(DATA!B2069="","",DATA!B2069)</f>
        <v/>
      </c>
      <c r="C2069" s="52" t="str">
        <f t="array" ref="C2069">IF(B2069="","",IFERROR(XLOOKUP(B2069,DATA!$B$4:$B$2103,DATA!$D$4:$D$2103,"",0,1),""))</f>
        <v/>
      </c>
      <c r="D2069" s="52" t="str">
        <f t="array" ref="D2069">IF(B2069="","",IFERROR(XLOOKUP(B2069,DATA!$B$4:$B$2103,DATA!$C$4:$C$2103,"",0,1),""))</f>
        <v/>
      </c>
      <c r="E2069" s="52" t="str">
        <f t="array" ref="E2069">IF(B2069="","",IFERROR(XLOOKUP(B2069,DATA!$B$4:$B$2103,DATA!$W$4:$W$2103,"",0,1),""))</f>
        <v/>
      </c>
      <c r="F2069" s="52" t="str">
        <f t="array" ref="F2069">IF(B2069="","",IFERROR(XLOOKUP(E2069,PROVEEDORES!$A$2:$A$200,PROVEEDORES!$B$2:$B$200,"NO ENCONTRADO",0,1),""))</f>
        <v/>
      </c>
      <c r="G2069" s="52" t="str">
        <f t="array" ref="G2069">IF(B2069="","",IFERROR(XLOOKUP(B2069,DATA!$B$4:$B$2103,DATA!$L$4:$L$2103,"",0,1),""))</f>
        <v/>
      </c>
      <c r="H2069" s="52" t="str">
        <f t="array" ref="H2069">IF(B2069="","",IFERROR(XLOOKUP(B2069,DATA!$B$4:$B$2103,DATA!$E$4:$E$2103,0,0,1),0))</f>
        <v/>
      </c>
      <c r="I2069" s="53" t="str">
        <f t="array" ref="I2069">IF(B2069="","",IFERROR(XLOOKUP(B2069,DATA!$B$4:$B$2103,DATA!$F$4:$F$2103,0,0,1),0))</f>
        <v/>
      </c>
      <c r="J2069" s="53" t="str">
        <f t="shared" si="1"/>
        <v/>
      </c>
      <c r="K2069" s="52" t="str">
        <f t="array" ref="K2069">IF(B2069="","",IFERROR(XLOOKUP(B2069,DATA!$B$4:$B$2103,DATA!$N$4:$N$2103,0,0,1),0))</f>
        <v/>
      </c>
      <c r="L2069" s="86" t="str">
        <f t="shared" si="2"/>
        <v/>
      </c>
      <c r="M2069" s="52" t="str">
        <f t="array" ref="M2069">IF(B2069="","",IFERROR(XLOOKUP(B2069,DATA!$B$4:$B$2103,DATA!$P$4:$P$2103,0,0,1),0))</f>
        <v/>
      </c>
      <c r="N2069" s="52" t="str">
        <f t="shared" si="3"/>
        <v/>
      </c>
      <c r="O2069" s="52" t="str">
        <f t="shared" si="4"/>
        <v/>
      </c>
      <c r="P2069" s="52" t="str">
        <f t="shared" si="5"/>
        <v/>
      </c>
      <c r="Q2069" s="52" t="str">
        <f t="shared" si="6"/>
        <v/>
      </c>
      <c r="R2069" s="52" t="str">
        <f t="shared" si="7"/>
        <v/>
      </c>
      <c r="S2069" s="52" t="str">
        <f t="shared" si="8"/>
        <v/>
      </c>
      <c r="T2069" s="53" t="str">
        <f t="shared" si="9"/>
        <v/>
      </c>
      <c r="U2069" s="52" t="str">
        <f t="array" ref="U2069">IF(B2069="","",IFERROR(XLOOKUP(B2069,DATA!$B$4:$B$2103,DATA!$M$4:$M$2103,"",0,1),""))</f>
        <v/>
      </c>
      <c r="V2069" s="52" t="str">
        <f t="array" ref="V2069">IF(B2069="","",IFERROR(XLOOKUP(B2069,DATA!$B$4:$B$2103,DATA!$X$4:$X$2103,"",0,1),""))</f>
        <v/>
      </c>
      <c r="W2069" s="52" t="str">
        <f t="array" ref="W2069">IF(B2069="","",IFERROR(XLOOKUP(B2069,DATA!$B$4:$B$2103,DATA!$H$4:$H$2103,"",0,1),""))</f>
        <v/>
      </c>
      <c r="X2069" s="52" t="str">
        <f t="shared" si="10"/>
        <v/>
      </c>
      <c r="Y2069" s="87" t="str">
        <f t="shared" si="11"/>
        <v/>
      </c>
      <c r="Z2069" s="52" t="str">
        <f t="shared" si="12"/>
        <v/>
      </c>
    </row>
    <row r="2070" ht="15.75" customHeight="1">
      <c r="B2070" s="47" t="str">
        <f>IF(DATA!B2070="","",DATA!B2070)</f>
        <v/>
      </c>
      <c r="C2070" s="47" t="str">
        <f t="array" ref="C2070">IF(B2070="","",IFERROR(XLOOKUP(B2070,DATA!$B$4:$B$2103,DATA!$D$4:$D$2103,"",0,1),""))</f>
        <v/>
      </c>
      <c r="D2070" s="47" t="str">
        <f t="array" ref="D2070">IF(B2070="","",IFERROR(XLOOKUP(B2070,DATA!$B$4:$B$2103,DATA!$C$4:$C$2103,"",0,1),""))</f>
        <v/>
      </c>
      <c r="E2070" s="47" t="str">
        <f t="array" ref="E2070">IF(B2070="","",IFERROR(XLOOKUP(B2070,DATA!$B$4:$B$2103,DATA!$W$4:$W$2103,"",0,1),""))</f>
        <v/>
      </c>
      <c r="F2070" s="47" t="str">
        <f t="array" ref="F2070">IF(B2070="","",IFERROR(XLOOKUP(E2070,PROVEEDORES!$A$2:$A$200,PROVEEDORES!$B$2:$B$200,"NO ENCONTRADO",0,1),""))</f>
        <v/>
      </c>
      <c r="G2070" s="47" t="str">
        <f t="array" ref="G2070">IF(B2070="","",IFERROR(XLOOKUP(B2070,DATA!$B$4:$B$2103,DATA!$L$4:$L$2103,"",0,1),""))</f>
        <v/>
      </c>
      <c r="H2070" s="47" t="str">
        <f t="array" ref="H2070">IF(B2070="","",IFERROR(XLOOKUP(B2070,DATA!$B$4:$B$2103,DATA!$E$4:$E$2103,0,0,1),0))</f>
        <v/>
      </c>
      <c r="I2070" s="48" t="str">
        <f t="array" ref="I2070">IF(B2070="","",IFERROR(XLOOKUP(B2070,DATA!$B$4:$B$2103,DATA!$F$4:$F$2103,0,0,1),0))</f>
        <v/>
      </c>
      <c r="J2070" s="48" t="str">
        <f t="shared" si="1"/>
        <v/>
      </c>
      <c r="K2070" s="47" t="str">
        <f t="array" ref="K2070">IF(B2070="","",IFERROR(XLOOKUP(B2070,DATA!$B$4:$B$2103,DATA!$N$4:$N$2103,0,0,1),0))</f>
        <v/>
      </c>
      <c r="L2070" s="85" t="str">
        <f t="shared" si="2"/>
        <v/>
      </c>
      <c r="M2070" s="47" t="str">
        <f t="array" ref="M2070">IF(B2070="","",IFERROR(XLOOKUP(B2070,DATA!$B$4:$B$2103,DATA!$P$4:$P$2103,0,0,1),0))</f>
        <v/>
      </c>
      <c r="N2070" s="47" t="str">
        <f t="shared" si="3"/>
        <v/>
      </c>
      <c r="O2070" s="47" t="str">
        <f t="shared" si="4"/>
        <v/>
      </c>
      <c r="P2070" s="47" t="str">
        <f t="shared" si="5"/>
        <v/>
      </c>
      <c r="Q2070" s="47" t="str">
        <f t="shared" si="6"/>
        <v/>
      </c>
      <c r="R2070" s="47" t="str">
        <f t="shared" si="7"/>
        <v/>
      </c>
      <c r="S2070" s="47" t="str">
        <f t="shared" si="8"/>
        <v/>
      </c>
      <c r="T2070" s="48" t="str">
        <f t="shared" si="9"/>
        <v/>
      </c>
      <c r="U2070" s="47" t="str">
        <f t="array" ref="U2070">IF(B2070="","",IFERROR(XLOOKUP(B2070,DATA!$B$4:$B$2103,DATA!$M$4:$M$2103,"",0,1),""))</f>
        <v/>
      </c>
      <c r="V2070" s="47" t="str">
        <f t="array" ref="V2070">IF(B2070="","",IFERROR(XLOOKUP(B2070,DATA!$B$4:$B$2103,DATA!$X$4:$X$2103,"",0,1),""))</f>
        <v/>
      </c>
      <c r="W2070" s="47" t="str">
        <f t="array" ref="W2070">IF(B2070="","",IFERROR(XLOOKUP(B2070,DATA!$B$4:$B$2103,DATA!$H$4:$H$2103,"",0,1),""))</f>
        <v/>
      </c>
      <c r="X2070" s="47" t="str">
        <f t="shared" si="10"/>
        <v/>
      </c>
      <c r="Y2070" s="65" t="str">
        <f t="shared" si="11"/>
        <v/>
      </c>
      <c r="Z2070" s="47" t="str">
        <f t="shared" si="12"/>
        <v/>
      </c>
    </row>
    <row r="2071" ht="15.75" customHeight="1">
      <c r="B2071" s="52" t="str">
        <f>IF(DATA!B2071="","",DATA!B2071)</f>
        <v/>
      </c>
      <c r="C2071" s="52" t="str">
        <f t="array" ref="C2071">IF(B2071="","",IFERROR(XLOOKUP(B2071,DATA!$B$4:$B$2103,DATA!$D$4:$D$2103,"",0,1),""))</f>
        <v/>
      </c>
      <c r="D2071" s="52" t="str">
        <f t="array" ref="D2071">IF(B2071="","",IFERROR(XLOOKUP(B2071,DATA!$B$4:$B$2103,DATA!$C$4:$C$2103,"",0,1),""))</f>
        <v/>
      </c>
      <c r="E2071" s="52" t="str">
        <f t="array" ref="E2071">IF(B2071="","",IFERROR(XLOOKUP(B2071,DATA!$B$4:$B$2103,DATA!$W$4:$W$2103,"",0,1),""))</f>
        <v/>
      </c>
      <c r="F2071" s="52" t="str">
        <f t="array" ref="F2071">IF(B2071="","",IFERROR(XLOOKUP(E2071,PROVEEDORES!$A$2:$A$200,PROVEEDORES!$B$2:$B$200,"NO ENCONTRADO",0,1),""))</f>
        <v/>
      </c>
      <c r="G2071" s="52" t="str">
        <f t="array" ref="G2071">IF(B2071="","",IFERROR(XLOOKUP(B2071,DATA!$B$4:$B$2103,DATA!$L$4:$L$2103,"",0,1),""))</f>
        <v/>
      </c>
      <c r="H2071" s="52" t="str">
        <f t="array" ref="H2071">IF(B2071="","",IFERROR(XLOOKUP(B2071,DATA!$B$4:$B$2103,DATA!$E$4:$E$2103,0,0,1),0))</f>
        <v/>
      </c>
      <c r="I2071" s="53" t="str">
        <f t="array" ref="I2071">IF(B2071="","",IFERROR(XLOOKUP(B2071,DATA!$B$4:$B$2103,DATA!$F$4:$F$2103,0,0,1),0))</f>
        <v/>
      </c>
      <c r="J2071" s="53" t="str">
        <f t="shared" si="1"/>
        <v/>
      </c>
      <c r="K2071" s="52" t="str">
        <f t="array" ref="K2071">IF(B2071="","",IFERROR(XLOOKUP(B2071,DATA!$B$4:$B$2103,DATA!$N$4:$N$2103,0,0,1),0))</f>
        <v/>
      </c>
      <c r="L2071" s="86" t="str">
        <f t="shared" si="2"/>
        <v/>
      </c>
      <c r="M2071" s="52" t="str">
        <f t="array" ref="M2071">IF(B2071="","",IFERROR(XLOOKUP(B2071,DATA!$B$4:$B$2103,DATA!$P$4:$P$2103,0,0,1),0))</f>
        <v/>
      </c>
      <c r="N2071" s="52" t="str">
        <f t="shared" si="3"/>
        <v/>
      </c>
      <c r="O2071" s="52" t="str">
        <f t="shared" si="4"/>
        <v/>
      </c>
      <c r="P2071" s="52" t="str">
        <f t="shared" si="5"/>
        <v/>
      </c>
      <c r="Q2071" s="52" t="str">
        <f t="shared" si="6"/>
        <v/>
      </c>
      <c r="R2071" s="52" t="str">
        <f t="shared" si="7"/>
        <v/>
      </c>
      <c r="S2071" s="52" t="str">
        <f t="shared" si="8"/>
        <v/>
      </c>
      <c r="T2071" s="53" t="str">
        <f t="shared" si="9"/>
        <v/>
      </c>
      <c r="U2071" s="52" t="str">
        <f t="array" ref="U2071">IF(B2071="","",IFERROR(XLOOKUP(B2071,DATA!$B$4:$B$2103,DATA!$M$4:$M$2103,"",0,1),""))</f>
        <v/>
      </c>
      <c r="V2071" s="52" t="str">
        <f t="array" ref="V2071">IF(B2071="","",IFERROR(XLOOKUP(B2071,DATA!$B$4:$B$2103,DATA!$X$4:$X$2103,"",0,1),""))</f>
        <v/>
      </c>
      <c r="W2071" s="52" t="str">
        <f t="array" ref="W2071">IF(B2071="","",IFERROR(XLOOKUP(B2071,DATA!$B$4:$B$2103,DATA!$H$4:$H$2103,"",0,1),""))</f>
        <v/>
      </c>
      <c r="X2071" s="52" t="str">
        <f t="shared" si="10"/>
        <v/>
      </c>
      <c r="Y2071" s="87" t="str">
        <f t="shared" si="11"/>
        <v/>
      </c>
      <c r="Z2071" s="52" t="str">
        <f t="shared" si="12"/>
        <v/>
      </c>
    </row>
    <row r="2072" ht="15.75" customHeight="1">
      <c r="B2072" s="47" t="str">
        <f>IF(DATA!B2072="","",DATA!B2072)</f>
        <v/>
      </c>
      <c r="C2072" s="47" t="str">
        <f t="array" ref="C2072">IF(B2072="","",IFERROR(XLOOKUP(B2072,DATA!$B$4:$B$2103,DATA!$D$4:$D$2103,"",0,1),""))</f>
        <v/>
      </c>
      <c r="D2072" s="47" t="str">
        <f t="array" ref="D2072">IF(B2072="","",IFERROR(XLOOKUP(B2072,DATA!$B$4:$B$2103,DATA!$C$4:$C$2103,"",0,1),""))</f>
        <v/>
      </c>
      <c r="E2072" s="47" t="str">
        <f t="array" ref="E2072">IF(B2072="","",IFERROR(XLOOKUP(B2072,DATA!$B$4:$B$2103,DATA!$W$4:$W$2103,"",0,1),""))</f>
        <v/>
      </c>
      <c r="F2072" s="47" t="str">
        <f t="array" ref="F2072">IF(B2072="","",IFERROR(XLOOKUP(E2072,PROVEEDORES!$A$2:$A$200,PROVEEDORES!$B$2:$B$200,"NO ENCONTRADO",0,1),""))</f>
        <v/>
      </c>
      <c r="G2072" s="47" t="str">
        <f t="array" ref="G2072">IF(B2072="","",IFERROR(XLOOKUP(B2072,DATA!$B$4:$B$2103,DATA!$L$4:$L$2103,"",0,1),""))</f>
        <v/>
      </c>
      <c r="H2072" s="47" t="str">
        <f t="array" ref="H2072">IF(B2072="","",IFERROR(XLOOKUP(B2072,DATA!$B$4:$B$2103,DATA!$E$4:$E$2103,0,0,1),0))</f>
        <v/>
      </c>
      <c r="I2072" s="48" t="str">
        <f t="array" ref="I2072">IF(B2072="","",IFERROR(XLOOKUP(B2072,DATA!$B$4:$B$2103,DATA!$F$4:$F$2103,0,0,1),0))</f>
        <v/>
      </c>
      <c r="J2072" s="48" t="str">
        <f t="shared" si="1"/>
        <v/>
      </c>
      <c r="K2072" s="47" t="str">
        <f t="array" ref="K2072">IF(B2072="","",IFERROR(XLOOKUP(B2072,DATA!$B$4:$B$2103,DATA!$N$4:$N$2103,0,0,1),0))</f>
        <v/>
      </c>
      <c r="L2072" s="85" t="str">
        <f t="shared" si="2"/>
        <v/>
      </c>
      <c r="M2072" s="47" t="str">
        <f t="array" ref="M2072">IF(B2072="","",IFERROR(XLOOKUP(B2072,DATA!$B$4:$B$2103,DATA!$P$4:$P$2103,0,0,1),0))</f>
        <v/>
      </c>
      <c r="N2072" s="47" t="str">
        <f t="shared" si="3"/>
        <v/>
      </c>
      <c r="O2072" s="47" t="str">
        <f t="shared" si="4"/>
        <v/>
      </c>
      <c r="P2072" s="47" t="str">
        <f t="shared" si="5"/>
        <v/>
      </c>
      <c r="Q2072" s="47" t="str">
        <f t="shared" si="6"/>
        <v/>
      </c>
      <c r="R2072" s="47" t="str">
        <f t="shared" si="7"/>
        <v/>
      </c>
      <c r="S2072" s="47" t="str">
        <f t="shared" si="8"/>
        <v/>
      </c>
      <c r="T2072" s="48" t="str">
        <f t="shared" si="9"/>
        <v/>
      </c>
      <c r="U2072" s="47" t="str">
        <f t="array" ref="U2072">IF(B2072="","",IFERROR(XLOOKUP(B2072,DATA!$B$4:$B$2103,DATA!$M$4:$M$2103,"",0,1),""))</f>
        <v/>
      </c>
      <c r="V2072" s="47" t="str">
        <f t="array" ref="V2072">IF(B2072="","",IFERROR(XLOOKUP(B2072,DATA!$B$4:$B$2103,DATA!$X$4:$X$2103,"",0,1),""))</f>
        <v/>
      </c>
      <c r="W2072" s="47" t="str">
        <f t="array" ref="W2072">IF(B2072="","",IFERROR(XLOOKUP(B2072,DATA!$B$4:$B$2103,DATA!$H$4:$H$2103,"",0,1),""))</f>
        <v/>
      </c>
      <c r="X2072" s="47" t="str">
        <f t="shared" si="10"/>
        <v/>
      </c>
      <c r="Y2072" s="65" t="str">
        <f t="shared" si="11"/>
        <v/>
      </c>
      <c r="Z2072" s="47" t="str">
        <f t="shared" si="12"/>
        <v/>
      </c>
    </row>
    <row r="2073" ht="15.75" customHeight="1">
      <c r="B2073" s="52" t="str">
        <f>IF(DATA!B2073="","",DATA!B2073)</f>
        <v/>
      </c>
      <c r="C2073" s="52" t="str">
        <f t="array" ref="C2073">IF(B2073="","",IFERROR(XLOOKUP(B2073,DATA!$B$4:$B$2103,DATA!$D$4:$D$2103,"",0,1),""))</f>
        <v/>
      </c>
      <c r="D2073" s="52" t="str">
        <f t="array" ref="D2073">IF(B2073="","",IFERROR(XLOOKUP(B2073,DATA!$B$4:$B$2103,DATA!$C$4:$C$2103,"",0,1),""))</f>
        <v/>
      </c>
      <c r="E2073" s="52" t="str">
        <f t="array" ref="E2073">IF(B2073="","",IFERROR(XLOOKUP(B2073,DATA!$B$4:$B$2103,DATA!$W$4:$W$2103,"",0,1),""))</f>
        <v/>
      </c>
      <c r="F2073" s="52" t="str">
        <f t="array" ref="F2073">IF(B2073="","",IFERROR(XLOOKUP(E2073,PROVEEDORES!$A$2:$A$200,PROVEEDORES!$B$2:$B$200,"NO ENCONTRADO",0,1),""))</f>
        <v/>
      </c>
      <c r="G2073" s="52" t="str">
        <f t="array" ref="G2073">IF(B2073="","",IFERROR(XLOOKUP(B2073,DATA!$B$4:$B$2103,DATA!$L$4:$L$2103,"",0,1),""))</f>
        <v/>
      </c>
      <c r="H2073" s="52" t="str">
        <f t="array" ref="H2073">IF(B2073="","",IFERROR(XLOOKUP(B2073,DATA!$B$4:$B$2103,DATA!$E$4:$E$2103,0,0,1),0))</f>
        <v/>
      </c>
      <c r="I2073" s="53" t="str">
        <f t="array" ref="I2073">IF(B2073="","",IFERROR(XLOOKUP(B2073,DATA!$B$4:$B$2103,DATA!$F$4:$F$2103,0,0,1),0))</f>
        <v/>
      </c>
      <c r="J2073" s="53" t="str">
        <f t="shared" si="1"/>
        <v/>
      </c>
      <c r="K2073" s="52" t="str">
        <f t="array" ref="K2073">IF(B2073="","",IFERROR(XLOOKUP(B2073,DATA!$B$4:$B$2103,DATA!$N$4:$N$2103,0,0,1),0))</f>
        <v/>
      </c>
      <c r="L2073" s="86" t="str">
        <f t="shared" si="2"/>
        <v/>
      </c>
      <c r="M2073" s="52" t="str">
        <f t="array" ref="M2073">IF(B2073="","",IFERROR(XLOOKUP(B2073,DATA!$B$4:$B$2103,DATA!$P$4:$P$2103,0,0,1),0))</f>
        <v/>
      </c>
      <c r="N2073" s="52" t="str">
        <f t="shared" si="3"/>
        <v/>
      </c>
      <c r="O2073" s="52" t="str">
        <f t="shared" si="4"/>
        <v/>
      </c>
      <c r="P2073" s="52" t="str">
        <f t="shared" si="5"/>
        <v/>
      </c>
      <c r="Q2073" s="52" t="str">
        <f t="shared" si="6"/>
        <v/>
      </c>
      <c r="R2073" s="52" t="str">
        <f t="shared" si="7"/>
        <v/>
      </c>
      <c r="S2073" s="52" t="str">
        <f t="shared" si="8"/>
        <v/>
      </c>
      <c r="T2073" s="53" t="str">
        <f t="shared" si="9"/>
        <v/>
      </c>
      <c r="U2073" s="52" t="str">
        <f t="array" ref="U2073">IF(B2073="","",IFERROR(XLOOKUP(B2073,DATA!$B$4:$B$2103,DATA!$M$4:$M$2103,"",0,1),""))</f>
        <v/>
      </c>
      <c r="V2073" s="52" t="str">
        <f t="array" ref="V2073">IF(B2073="","",IFERROR(XLOOKUP(B2073,DATA!$B$4:$B$2103,DATA!$X$4:$X$2103,"",0,1),""))</f>
        <v/>
      </c>
      <c r="W2073" s="52" t="str">
        <f t="array" ref="W2073">IF(B2073="","",IFERROR(XLOOKUP(B2073,DATA!$B$4:$B$2103,DATA!$H$4:$H$2103,"",0,1),""))</f>
        <v/>
      </c>
      <c r="X2073" s="52" t="str">
        <f t="shared" si="10"/>
        <v/>
      </c>
      <c r="Y2073" s="87" t="str">
        <f t="shared" si="11"/>
        <v/>
      </c>
      <c r="Z2073" s="52" t="str">
        <f t="shared" si="12"/>
        <v/>
      </c>
    </row>
    <row r="2074" ht="15.75" customHeight="1">
      <c r="B2074" s="47" t="str">
        <f>IF(DATA!B2074="","",DATA!B2074)</f>
        <v/>
      </c>
      <c r="C2074" s="47" t="str">
        <f t="array" ref="C2074">IF(B2074="","",IFERROR(XLOOKUP(B2074,DATA!$B$4:$B$2103,DATA!$D$4:$D$2103,"",0,1),""))</f>
        <v/>
      </c>
      <c r="D2074" s="47" t="str">
        <f t="array" ref="D2074">IF(B2074="","",IFERROR(XLOOKUP(B2074,DATA!$B$4:$B$2103,DATA!$C$4:$C$2103,"",0,1),""))</f>
        <v/>
      </c>
      <c r="E2074" s="47" t="str">
        <f t="array" ref="E2074">IF(B2074="","",IFERROR(XLOOKUP(B2074,DATA!$B$4:$B$2103,DATA!$W$4:$W$2103,"",0,1),""))</f>
        <v/>
      </c>
      <c r="F2074" s="47" t="str">
        <f t="array" ref="F2074">IF(B2074="","",IFERROR(XLOOKUP(E2074,PROVEEDORES!$A$2:$A$200,PROVEEDORES!$B$2:$B$200,"NO ENCONTRADO",0,1),""))</f>
        <v/>
      </c>
      <c r="G2074" s="47" t="str">
        <f t="array" ref="G2074">IF(B2074="","",IFERROR(XLOOKUP(B2074,DATA!$B$4:$B$2103,DATA!$L$4:$L$2103,"",0,1),""))</f>
        <v/>
      </c>
      <c r="H2074" s="47" t="str">
        <f t="array" ref="H2074">IF(B2074="","",IFERROR(XLOOKUP(B2074,DATA!$B$4:$B$2103,DATA!$E$4:$E$2103,0,0,1),0))</f>
        <v/>
      </c>
      <c r="I2074" s="48" t="str">
        <f t="array" ref="I2074">IF(B2074="","",IFERROR(XLOOKUP(B2074,DATA!$B$4:$B$2103,DATA!$F$4:$F$2103,0,0,1),0))</f>
        <v/>
      </c>
      <c r="J2074" s="48" t="str">
        <f t="shared" si="1"/>
        <v/>
      </c>
      <c r="K2074" s="47" t="str">
        <f t="array" ref="K2074">IF(B2074="","",IFERROR(XLOOKUP(B2074,DATA!$B$4:$B$2103,DATA!$N$4:$N$2103,0,0,1),0))</f>
        <v/>
      </c>
      <c r="L2074" s="85" t="str">
        <f t="shared" si="2"/>
        <v/>
      </c>
      <c r="M2074" s="47" t="str">
        <f t="array" ref="M2074">IF(B2074="","",IFERROR(XLOOKUP(B2074,DATA!$B$4:$B$2103,DATA!$P$4:$P$2103,0,0,1),0))</f>
        <v/>
      </c>
      <c r="N2074" s="47" t="str">
        <f t="shared" si="3"/>
        <v/>
      </c>
      <c r="O2074" s="47" t="str">
        <f t="shared" si="4"/>
        <v/>
      </c>
      <c r="P2074" s="47" t="str">
        <f t="shared" si="5"/>
        <v/>
      </c>
      <c r="Q2074" s="47" t="str">
        <f t="shared" si="6"/>
        <v/>
      </c>
      <c r="R2074" s="47" t="str">
        <f t="shared" si="7"/>
        <v/>
      </c>
      <c r="S2074" s="47" t="str">
        <f t="shared" si="8"/>
        <v/>
      </c>
      <c r="T2074" s="48" t="str">
        <f t="shared" si="9"/>
        <v/>
      </c>
      <c r="U2074" s="47" t="str">
        <f t="array" ref="U2074">IF(B2074="","",IFERROR(XLOOKUP(B2074,DATA!$B$4:$B$2103,DATA!$M$4:$M$2103,"",0,1),""))</f>
        <v/>
      </c>
      <c r="V2074" s="47" t="str">
        <f t="array" ref="V2074">IF(B2074="","",IFERROR(XLOOKUP(B2074,DATA!$B$4:$B$2103,DATA!$X$4:$X$2103,"",0,1),""))</f>
        <v/>
      </c>
      <c r="W2074" s="47" t="str">
        <f t="array" ref="W2074">IF(B2074="","",IFERROR(XLOOKUP(B2074,DATA!$B$4:$B$2103,DATA!$H$4:$H$2103,"",0,1),""))</f>
        <v/>
      </c>
      <c r="X2074" s="47" t="str">
        <f t="shared" si="10"/>
        <v/>
      </c>
      <c r="Y2074" s="65" t="str">
        <f t="shared" si="11"/>
        <v/>
      </c>
      <c r="Z2074" s="47" t="str">
        <f t="shared" si="12"/>
        <v/>
      </c>
    </row>
    <row r="2075" ht="15.75" customHeight="1">
      <c r="B2075" s="52" t="str">
        <f>IF(DATA!B2075="","",DATA!B2075)</f>
        <v/>
      </c>
      <c r="C2075" s="52" t="str">
        <f t="array" ref="C2075">IF(B2075="","",IFERROR(XLOOKUP(B2075,DATA!$B$4:$B$2103,DATA!$D$4:$D$2103,"",0,1),""))</f>
        <v/>
      </c>
      <c r="D2075" s="52" t="str">
        <f t="array" ref="D2075">IF(B2075="","",IFERROR(XLOOKUP(B2075,DATA!$B$4:$B$2103,DATA!$C$4:$C$2103,"",0,1),""))</f>
        <v/>
      </c>
      <c r="E2075" s="52" t="str">
        <f t="array" ref="E2075">IF(B2075="","",IFERROR(XLOOKUP(B2075,DATA!$B$4:$B$2103,DATA!$W$4:$W$2103,"",0,1),""))</f>
        <v/>
      </c>
      <c r="F2075" s="52" t="str">
        <f t="array" ref="F2075">IF(B2075="","",IFERROR(XLOOKUP(E2075,PROVEEDORES!$A$2:$A$200,PROVEEDORES!$B$2:$B$200,"NO ENCONTRADO",0,1),""))</f>
        <v/>
      </c>
      <c r="G2075" s="52" t="str">
        <f t="array" ref="G2075">IF(B2075="","",IFERROR(XLOOKUP(B2075,DATA!$B$4:$B$2103,DATA!$L$4:$L$2103,"",0,1),""))</f>
        <v/>
      </c>
      <c r="H2075" s="52" t="str">
        <f t="array" ref="H2075">IF(B2075="","",IFERROR(XLOOKUP(B2075,DATA!$B$4:$B$2103,DATA!$E$4:$E$2103,0,0,1),0))</f>
        <v/>
      </c>
      <c r="I2075" s="53" t="str">
        <f t="array" ref="I2075">IF(B2075="","",IFERROR(XLOOKUP(B2075,DATA!$B$4:$B$2103,DATA!$F$4:$F$2103,0,0,1),0))</f>
        <v/>
      </c>
      <c r="J2075" s="53" t="str">
        <f t="shared" si="1"/>
        <v/>
      </c>
      <c r="K2075" s="52" t="str">
        <f t="array" ref="K2075">IF(B2075="","",IFERROR(XLOOKUP(B2075,DATA!$B$4:$B$2103,DATA!$N$4:$N$2103,0,0,1),0))</f>
        <v/>
      </c>
      <c r="L2075" s="86" t="str">
        <f t="shared" si="2"/>
        <v/>
      </c>
      <c r="M2075" s="52" t="str">
        <f t="array" ref="M2075">IF(B2075="","",IFERROR(XLOOKUP(B2075,DATA!$B$4:$B$2103,DATA!$P$4:$P$2103,0,0,1),0))</f>
        <v/>
      </c>
      <c r="N2075" s="52" t="str">
        <f t="shared" si="3"/>
        <v/>
      </c>
      <c r="O2075" s="52" t="str">
        <f t="shared" si="4"/>
        <v/>
      </c>
      <c r="P2075" s="52" t="str">
        <f t="shared" si="5"/>
        <v/>
      </c>
      <c r="Q2075" s="52" t="str">
        <f t="shared" si="6"/>
        <v/>
      </c>
      <c r="R2075" s="52" t="str">
        <f t="shared" si="7"/>
        <v/>
      </c>
      <c r="S2075" s="52" t="str">
        <f t="shared" si="8"/>
        <v/>
      </c>
      <c r="T2075" s="53" t="str">
        <f t="shared" si="9"/>
        <v/>
      </c>
      <c r="U2075" s="52" t="str">
        <f t="array" ref="U2075">IF(B2075="","",IFERROR(XLOOKUP(B2075,DATA!$B$4:$B$2103,DATA!$M$4:$M$2103,"",0,1),""))</f>
        <v/>
      </c>
      <c r="V2075" s="52" t="str">
        <f t="array" ref="V2075">IF(B2075="","",IFERROR(XLOOKUP(B2075,DATA!$B$4:$B$2103,DATA!$X$4:$X$2103,"",0,1),""))</f>
        <v/>
      </c>
      <c r="W2075" s="52" t="str">
        <f t="array" ref="W2075">IF(B2075="","",IFERROR(XLOOKUP(B2075,DATA!$B$4:$B$2103,DATA!$H$4:$H$2103,"",0,1),""))</f>
        <v/>
      </c>
      <c r="X2075" s="52" t="str">
        <f t="shared" si="10"/>
        <v/>
      </c>
      <c r="Y2075" s="87" t="str">
        <f t="shared" si="11"/>
        <v/>
      </c>
      <c r="Z2075" s="52" t="str">
        <f t="shared" si="12"/>
        <v/>
      </c>
    </row>
    <row r="2076" ht="15.75" customHeight="1">
      <c r="B2076" s="47" t="str">
        <f>IF(DATA!B2076="","",DATA!B2076)</f>
        <v/>
      </c>
      <c r="C2076" s="47" t="str">
        <f t="array" ref="C2076">IF(B2076="","",IFERROR(XLOOKUP(B2076,DATA!$B$4:$B$2103,DATA!$D$4:$D$2103,"",0,1),""))</f>
        <v/>
      </c>
      <c r="D2076" s="47" t="str">
        <f t="array" ref="D2076">IF(B2076="","",IFERROR(XLOOKUP(B2076,DATA!$B$4:$B$2103,DATA!$C$4:$C$2103,"",0,1),""))</f>
        <v/>
      </c>
      <c r="E2076" s="47" t="str">
        <f t="array" ref="E2076">IF(B2076="","",IFERROR(XLOOKUP(B2076,DATA!$B$4:$B$2103,DATA!$W$4:$W$2103,"",0,1),""))</f>
        <v/>
      </c>
      <c r="F2076" s="47" t="str">
        <f t="array" ref="F2076">IF(B2076="","",IFERROR(XLOOKUP(E2076,PROVEEDORES!$A$2:$A$200,PROVEEDORES!$B$2:$B$200,"NO ENCONTRADO",0,1),""))</f>
        <v/>
      </c>
      <c r="G2076" s="47" t="str">
        <f t="array" ref="G2076">IF(B2076="","",IFERROR(XLOOKUP(B2076,DATA!$B$4:$B$2103,DATA!$L$4:$L$2103,"",0,1),""))</f>
        <v/>
      </c>
      <c r="H2076" s="47" t="str">
        <f t="array" ref="H2076">IF(B2076="","",IFERROR(XLOOKUP(B2076,DATA!$B$4:$B$2103,DATA!$E$4:$E$2103,0,0,1),0))</f>
        <v/>
      </c>
      <c r="I2076" s="48" t="str">
        <f t="array" ref="I2076">IF(B2076="","",IFERROR(XLOOKUP(B2076,DATA!$B$4:$B$2103,DATA!$F$4:$F$2103,0,0,1),0))</f>
        <v/>
      </c>
      <c r="J2076" s="48" t="str">
        <f t="shared" si="1"/>
        <v/>
      </c>
      <c r="K2076" s="47" t="str">
        <f t="array" ref="K2076">IF(B2076="","",IFERROR(XLOOKUP(B2076,DATA!$B$4:$B$2103,DATA!$N$4:$N$2103,0,0,1),0))</f>
        <v/>
      </c>
      <c r="L2076" s="85" t="str">
        <f t="shared" si="2"/>
        <v/>
      </c>
      <c r="M2076" s="47" t="str">
        <f t="array" ref="M2076">IF(B2076="","",IFERROR(XLOOKUP(B2076,DATA!$B$4:$B$2103,DATA!$P$4:$P$2103,0,0,1),0))</f>
        <v/>
      </c>
      <c r="N2076" s="47" t="str">
        <f t="shared" si="3"/>
        <v/>
      </c>
      <c r="O2076" s="47" t="str">
        <f t="shared" si="4"/>
        <v/>
      </c>
      <c r="P2076" s="47" t="str">
        <f t="shared" si="5"/>
        <v/>
      </c>
      <c r="Q2076" s="47" t="str">
        <f t="shared" si="6"/>
        <v/>
      </c>
      <c r="R2076" s="47" t="str">
        <f t="shared" si="7"/>
        <v/>
      </c>
      <c r="S2076" s="47" t="str">
        <f t="shared" si="8"/>
        <v/>
      </c>
      <c r="T2076" s="48" t="str">
        <f t="shared" si="9"/>
        <v/>
      </c>
      <c r="U2076" s="47" t="str">
        <f t="array" ref="U2076">IF(B2076="","",IFERROR(XLOOKUP(B2076,DATA!$B$4:$B$2103,DATA!$M$4:$M$2103,"",0,1),""))</f>
        <v/>
      </c>
      <c r="V2076" s="47" t="str">
        <f t="array" ref="V2076">IF(B2076="","",IFERROR(XLOOKUP(B2076,DATA!$B$4:$B$2103,DATA!$X$4:$X$2103,"",0,1),""))</f>
        <v/>
      </c>
      <c r="W2076" s="47" t="str">
        <f t="array" ref="W2076">IF(B2076="","",IFERROR(XLOOKUP(B2076,DATA!$B$4:$B$2103,DATA!$H$4:$H$2103,"",0,1),""))</f>
        <v/>
      </c>
      <c r="X2076" s="47" t="str">
        <f t="shared" si="10"/>
        <v/>
      </c>
      <c r="Y2076" s="65" t="str">
        <f t="shared" si="11"/>
        <v/>
      </c>
      <c r="Z2076" s="47" t="str">
        <f t="shared" si="12"/>
        <v/>
      </c>
    </row>
    <row r="2077" ht="15.75" customHeight="1">
      <c r="B2077" s="52" t="str">
        <f>IF(DATA!B2077="","",DATA!B2077)</f>
        <v/>
      </c>
      <c r="C2077" s="52" t="str">
        <f t="array" ref="C2077">IF(B2077="","",IFERROR(XLOOKUP(B2077,DATA!$B$4:$B$2103,DATA!$D$4:$D$2103,"",0,1),""))</f>
        <v/>
      </c>
      <c r="D2077" s="52" t="str">
        <f t="array" ref="D2077">IF(B2077="","",IFERROR(XLOOKUP(B2077,DATA!$B$4:$B$2103,DATA!$C$4:$C$2103,"",0,1),""))</f>
        <v/>
      </c>
      <c r="E2077" s="52" t="str">
        <f t="array" ref="E2077">IF(B2077="","",IFERROR(XLOOKUP(B2077,DATA!$B$4:$B$2103,DATA!$W$4:$W$2103,"",0,1),""))</f>
        <v/>
      </c>
      <c r="F2077" s="52" t="str">
        <f t="array" ref="F2077">IF(B2077="","",IFERROR(XLOOKUP(E2077,PROVEEDORES!$A$2:$A$200,PROVEEDORES!$B$2:$B$200,"NO ENCONTRADO",0,1),""))</f>
        <v/>
      </c>
      <c r="G2077" s="52" t="str">
        <f t="array" ref="G2077">IF(B2077="","",IFERROR(XLOOKUP(B2077,DATA!$B$4:$B$2103,DATA!$L$4:$L$2103,"",0,1),""))</f>
        <v/>
      </c>
      <c r="H2077" s="52" t="str">
        <f t="array" ref="H2077">IF(B2077="","",IFERROR(XLOOKUP(B2077,DATA!$B$4:$B$2103,DATA!$E$4:$E$2103,0,0,1),0))</f>
        <v/>
      </c>
      <c r="I2077" s="53" t="str">
        <f t="array" ref="I2077">IF(B2077="","",IFERROR(XLOOKUP(B2077,DATA!$B$4:$B$2103,DATA!$F$4:$F$2103,0,0,1),0))</f>
        <v/>
      </c>
      <c r="J2077" s="53" t="str">
        <f t="shared" si="1"/>
        <v/>
      </c>
      <c r="K2077" s="52" t="str">
        <f t="array" ref="K2077">IF(B2077="","",IFERROR(XLOOKUP(B2077,DATA!$B$4:$B$2103,DATA!$N$4:$N$2103,0,0,1),0))</f>
        <v/>
      </c>
      <c r="L2077" s="86" t="str">
        <f t="shared" si="2"/>
        <v/>
      </c>
      <c r="M2077" s="52" t="str">
        <f t="array" ref="M2077">IF(B2077="","",IFERROR(XLOOKUP(B2077,DATA!$B$4:$B$2103,DATA!$P$4:$P$2103,0,0,1),0))</f>
        <v/>
      </c>
      <c r="N2077" s="52" t="str">
        <f t="shared" si="3"/>
        <v/>
      </c>
      <c r="O2077" s="52" t="str">
        <f t="shared" si="4"/>
        <v/>
      </c>
      <c r="P2077" s="52" t="str">
        <f t="shared" si="5"/>
        <v/>
      </c>
      <c r="Q2077" s="52" t="str">
        <f t="shared" si="6"/>
        <v/>
      </c>
      <c r="R2077" s="52" t="str">
        <f t="shared" si="7"/>
        <v/>
      </c>
      <c r="S2077" s="52" t="str">
        <f t="shared" si="8"/>
        <v/>
      </c>
      <c r="T2077" s="53" t="str">
        <f t="shared" si="9"/>
        <v/>
      </c>
      <c r="U2077" s="52" t="str">
        <f t="array" ref="U2077">IF(B2077="","",IFERROR(XLOOKUP(B2077,DATA!$B$4:$B$2103,DATA!$M$4:$M$2103,"",0,1),""))</f>
        <v/>
      </c>
      <c r="V2077" s="52" t="str">
        <f t="array" ref="V2077">IF(B2077="","",IFERROR(XLOOKUP(B2077,DATA!$B$4:$B$2103,DATA!$X$4:$X$2103,"",0,1),""))</f>
        <v/>
      </c>
      <c r="W2077" s="52" t="str">
        <f t="array" ref="W2077">IF(B2077="","",IFERROR(XLOOKUP(B2077,DATA!$B$4:$B$2103,DATA!$H$4:$H$2103,"",0,1),""))</f>
        <v/>
      </c>
      <c r="X2077" s="52" t="str">
        <f t="shared" si="10"/>
        <v/>
      </c>
      <c r="Y2077" s="87" t="str">
        <f t="shared" si="11"/>
        <v/>
      </c>
      <c r="Z2077" s="52" t="str">
        <f t="shared" si="12"/>
        <v/>
      </c>
    </row>
    <row r="2078" ht="15.75" customHeight="1">
      <c r="B2078" s="47" t="str">
        <f>IF(DATA!B2078="","",DATA!B2078)</f>
        <v/>
      </c>
      <c r="C2078" s="47" t="str">
        <f t="array" ref="C2078">IF(B2078="","",IFERROR(XLOOKUP(B2078,DATA!$B$4:$B$2103,DATA!$D$4:$D$2103,"",0,1),""))</f>
        <v/>
      </c>
      <c r="D2078" s="47" t="str">
        <f t="array" ref="D2078">IF(B2078="","",IFERROR(XLOOKUP(B2078,DATA!$B$4:$B$2103,DATA!$C$4:$C$2103,"",0,1),""))</f>
        <v/>
      </c>
      <c r="E2078" s="47" t="str">
        <f t="array" ref="E2078">IF(B2078="","",IFERROR(XLOOKUP(B2078,DATA!$B$4:$B$2103,DATA!$W$4:$W$2103,"",0,1),""))</f>
        <v/>
      </c>
      <c r="F2078" s="47" t="str">
        <f t="array" ref="F2078">IF(B2078="","",IFERROR(XLOOKUP(E2078,PROVEEDORES!$A$2:$A$200,PROVEEDORES!$B$2:$B$200,"NO ENCONTRADO",0,1),""))</f>
        <v/>
      </c>
      <c r="G2078" s="47" t="str">
        <f t="array" ref="G2078">IF(B2078="","",IFERROR(XLOOKUP(B2078,DATA!$B$4:$B$2103,DATA!$L$4:$L$2103,"",0,1),""))</f>
        <v/>
      </c>
      <c r="H2078" s="47" t="str">
        <f t="array" ref="H2078">IF(B2078="","",IFERROR(XLOOKUP(B2078,DATA!$B$4:$B$2103,DATA!$E$4:$E$2103,0,0,1),0))</f>
        <v/>
      </c>
      <c r="I2078" s="48" t="str">
        <f t="array" ref="I2078">IF(B2078="","",IFERROR(XLOOKUP(B2078,DATA!$B$4:$B$2103,DATA!$F$4:$F$2103,0,0,1),0))</f>
        <v/>
      </c>
      <c r="J2078" s="48" t="str">
        <f t="shared" si="1"/>
        <v/>
      </c>
      <c r="K2078" s="47" t="str">
        <f t="array" ref="K2078">IF(B2078="","",IFERROR(XLOOKUP(B2078,DATA!$B$4:$B$2103,DATA!$N$4:$N$2103,0,0,1),0))</f>
        <v/>
      </c>
      <c r="L2078" s="85" t="str">
        <f t="shared" si="2"/>
        <v/>
      </c>
      <c r="M2078" s="47" t="str">
        <f t="array" ref="M2078">IF(B2078="","",IFERROR(XLOOKUP(B2078,DATA!$B$4:$B$2103,DATA!$P$4:$P$2103,0,0,1),0))</f>
        <v/>
      </c>
      <c r="N2078" s="47" t="str">
        <f t="shared" si="3"/>
        <v/>
      </c>
      <c r="O2078" s="47" t="str">
        <f t="shared" si="4"/>
        <v/>
      </c>
      <c r="P2078" s="47" t="str">
        <f t="shared" si="5"/>
        <v/>
      </c>
      <c r="Q2078" s="47" t="str">
        <f t="shared" si="6"/>
        <v/>
      </c>
      <c r="R2078" s="47" t="str">
        <f t="shared" si="7"/>
        <v/>
      </c>
      <c r="S2078" s="47" t="str">
        <f t="shared" si="8"/>
        <v/>
      </c>
      <c r="T2078" s="48" t="str">
        <f t="shared" si="9"/>
        <v/>
      </c>
      <c r="U2078" s="47" t="str">
        <f t="array" ref="U2078">IF(B2078="","",IFERROR(XLOOKUP(B2078,DATA!$B$4:$B$2103,DATA!$M$4:$M$2103,"",0,1),""))</f>
        <v/>
      </c>
      <c r="V2078" s="47" t="str">
        <f t="array" ref="V2078">IF(B2078="","",IFERROR(XLOOKUP(B2078,DATA!$B$4:$B$2103,DATA!$X$4:$X$2103,"",0,1),""))</f>
        <v/>
      </c>
      <c r="W2078" s="47" t="str">
        <f t="array" ref="W2078">IF(B2078="","",IFERROR(XLOOKUP(B2078,DATA!$B$4:$B$2103,DATA!$H$4:$H$2103,"",0,1),""))</f>
        <v/>
      </c>
      <c r="X2078" s="47" t="str">
        <f t="shared" si="10"/>
        <v/>
      </c>
      <c r="Y2078" s="65" t="str">
        <f t="shared" si="11"/>
        <v/>
      </c>
      <c r="Z2078" s="47" t="str">
        <f t="shared" si="12"/>
        <v/>
      </c>
    </row>
    <row r="2079" ht="15.75" customHeight="1">
      <c r="B2079" s="52" t="str">
        <f>IF(DATA!B2079="","",DATA!B2079)</f>
        <v/>
      </c>
      <c r="C2079" s="52" t="str">
        <f t="array" ref="C2079">IF(B2079="","",IFERROR(XLOOKUP(B2079,DATA!$B$4:$B$2103,DATA!$D$4:$D$2103,"",0,1),""))</f>
        <v/>
      </c>
      <c r="D2079" s="52" t="str">
        <f t="array" ref="D2079">IF(B2079="","",IFERROR(XLOOKUP(B2079,DATA!$B$4:$B$2103,DATA!$C$4:$C$2103,"",0,1),""))</f>
        <v/>
      </c>
      <c r="E2079" s="52" t="str">
        <f t="array" ref="E2079">IF(B2079="","",IFERROR(XLOOKUP(B2079,DATA!$B$4:$B$2103,DATA!$W$4:$W$2103,"",0,1),""))</f>
        <v/>
      </c>
      <c r="F2079" s="52" t="str">
        <f t="array" ref="F2079">IF(B2079="","",IFERROR(XLOOKUP(E2079,PROVEEDORES!$A$2:$A$200,PROVEEDORES!$B$2:$B$200,"NO ENCONTRADO",0,1),""))</f>
        <v/>
      </c>
      <c r="G2079" s="52" t="str">
        <f t="array" ref="G2079">IF(B2079="","",IFERROR(XLOOKUP(B2079,DATA!$B$4:$B$2103,DATA!$L$4:$L$2103,"",0,1),""))</f>
        <v/>
      </c>
      <c r="H2079" s="52" t="str">
        <f t="array" ref="H2079">IF(B2079="","",IFERROR(XLOOKUP(B2079,DATA!$B$4:$B$2103,DATA!$E$4:$E$2103,0,0,1),0))</f>
        <v/>
      </c>
      <c r="I2079" s="53" t="str">
        <f t="array" ref="I2079">IF(B2079="","",IFERROR(XLOOKUP(B2079,DATA!$B$4:$B$2103,DATA!$F$4:$F$2103,0,0,1),0))</f>
        <v/>
      </c>
      <c r="J2079" s="53" t="str">
        <f t="shared" si="1"/>
        <v/>
      </c>
      <c r="K2079" s="52" t="str">
        <f t="array" ref="K2079">IF(B2079="","",IFERROR(XLOOKUP(B2079,DATA!$B$4:$B$2103,DATA!$N$4:$N$2103,0,0,1),0))</f>
        <v/>
      </c>
      <c r="L2079" s="86" t="str">
        <f t="shared" si="2"/>
        <v/>
      </c>
      <c r="M2079" s="52" t="str">
        <f t="array" ref="M2079">IF(B2079="","",IFERROR(XLOOKUP(B2079,DATA!$B$4:$B$2103,DATA!$P$4:$P$2103,0,0,1),0))</f>
        <v/>
      </c>
      <c r="N2079" s="52" t="str">
        <f t="shared" si="3"/>
        <v/>
      </c>
      <c r="O2079" s="52" t="str">
        <f t="shared" si="4"/>
        <v/>
      </c>
      <c r="P2079" s="52" t="str">
        <f t="shared" si="5"/>
        <v/>
      </c>
      <c r="Q2079" s="52" t="str">
        <f t="shared" si="6"/>
        <v/>
      </c>
      <c r="R2079" s="52" t="str">
        <f t="shared" si="7"/>
        <v/>
      </c>
      <c r="S2079" s="52" t="str">
        <f t="shared" si="8"/>
        <v/>
      </c>
      <c r="T2079" s="53" t="str">
        <f t="shared" si="9"/>
        <v/>
      </c>
      <c r="U2079" s="52" t="str">
        <f t="array" ref="U2079">IF(B2079="","",IFERROR(XLOOKUP(B2079,DATA!$B$4:$B$2103,DATA!$M$4:$M$2103,"",0,1),""))</f>
        <v/>
      </c>
      <c r="V2079" s="52" t="str">
        <f t="array" ref="V2079">IF(B2079="","",IFERROR(XLOOKUP(B2079,DATA!$B$4:$B$2103,DATA!$X$4:$X$2103,"",0,1),""))</f>
        <v/>
      </c>
      <c r="W2079" s="52" t="str">
        <f t="array" ref="W2079">IF(B2079="","",IFERROR(XLOOKUP(B2079,DATA!$B$4:$B$2103,DATA!$H$4:$H$2103,"",0,1),""))</f>
        <v/>
      </c>
      <c r="X2079" s="52" t="str">
        <f t="shared" si="10"/>
        <v/>
      </c>
      <c r="Y2079" s="87" t="str">
        <f t="shared" si="11"/>
        <v/>
      </c>
      <c r="Z2079" s="52" t="str">
        <f t="shared" si="12"/>
        <v/>
      </c>
    </row>
    <row r="2080" ht="15.75" customHeight="1">
      <c r="B2080" s="47" t="str">
        <f>IF(DATA!B2080="","",DATA!B2080)</f>
        <v/>
      </c>
      <c r="C2080" s="47" t="str">
        <f t="array" ref="C2080">IF(B2080="","",IFERROR(XLOOKUP(B2080,DATA!$B$4:$B$2103,DATA!$D$4:$D$2103,"",0,1),""))</f>
        <v/>
      </c>
      <c r="D2080" s="47" t="str">
        <f t="array" ref="D2080">IF(B2080="","",IFERROR(XLOOKUP(B2080,DATA!$B$4:$B$2103,DATA!$C$4:$C$2103,"",0,1),""))</f>
        <v/>
      </c>
      <c r="E2080" s="47" t="str">
        <f t="array" ref="E2080">IF(B2080="","",IFERROR(XLOOKUP(B2080,DATA!$B$4:$B$2103,DATA!$W$4:$W$2103,"",0,1),""))</f>
        <v/>
      </c>
      <c r="F2080" s="47" t="str">
        <f t="array" ref="F2080">IF(B2080="","",IFERROR(XLOOKUP(E2080,PROVEEDORES!$A$2:$A$200,PROVEEDORES!$B$2:$B$200,"NO ENCONTRADO",0,1),""))</f>
        <v/>
      </c>
      <c r="G2080" s="47" t="str">
        <f t="array" ref="G2080">IF(B2080="","",IFERROR(XLOOKUP(B2080,DATA!$B$4:$B$2103,DATA!$L$4:$L$2103,"",0,1),""))</f>
        <v/>
      </c>
      <c r="H2080" s="47" t="str">
        <f t="array" ref="H2080">IF(B2080="","",IFERROR(XLOOKUP(B2080,DATA!$B$4:$B$2103,DATA!$E$4:$E$2103,0,0,1),0))</f>
        <v/>
      </c>
      <c r="I2080" s="48" t="str">
        <f t="array" ref="I2080">IF(B2080="","",IFERROR(XLOOKUP(B2080,DATA!$B$4:$B$2103,DATA!$F$4:$F$2103,0,0,1),0))</f>
        <v/>
      </c>
      <c r="J2080" s="48" t="str">
        <f t="shared" si="1"/>
        <v/>
      </c>
      <c r="K2080" s="47" t="str">
        <f t="array" ref="K2080">IF(B2080="","",IFERROR(XLOOKUP(B2080,DATA!$B$4:$B$2103,DATA!$N$4:$N$2103,0,0,1),0))</f>
        <v/>
      </c>
      <c r="L2080" s="85" t="str">
        <f t="shared" si="2"/>
        <v/>
      </c>
      <c r="M2080" s="47" t="str">
        <f t="array" ref="M2080">IF(B2080="","",IFERROR(XLOOKUP(B2080,DATA!$B$4:$B$2103,DATA!$P$4:$P$2103,0,0,1),0))</f>
        <v/>
      </c>
      <c r="N2080" s="47" t="str">
        <f t="shared" si="3"/>
        <v/>
      </c>
      <c r="O2080" s="47" t="str">
        <f t="shared" si="4"/>
        <v/>
      </c>
      <c r="P2080" s="47" t="str">
        <f t="shared" si="5"/>
        <v/>
      </c>
      <c r="Q2080" s="47" t="str">
        <f t="shared" si="6"/>
        <v/>
      </c>
      <c r="R2080" s="47" t="str">
        <f t="shared" si="7"/>
        <v/>
      </c>
      <c r="S2080" s="47" t="str">
        <f t="shared" si="8"/>
        <v/>
      </c>
      <c r="T2080" s="48" t="str">
        <f t="shared" si="9"/>
        <v/>
      </c>
      <c r="U2080" s="47" t="str">
        <f t="array" ref="U2080">IF(B2080="","",IFERROR(XLOOKUP(B2080,DATA!$B$4:$B$2103,DATA!$M$4:$M$2103,"",0,1),""))</f>
        <v/>
      </c>
      <c r="V2080" s="47" t="str">
        <f t="array" ref="V2080">IF(B2080="","",IFERROR(XLOOKUP(B2080,DATA!$B$4:$B$2103,DATA!$X$4:$X$2103,"",0,1),""))</f>
        <v/>
      </c>
      <c r="W2080" s="47" t="str">
        <f t="array" ref="W2080">IF(B2080="","",IFERROR(XLOOKUP(B2080,DATA!$B$4:$B$2103,DATA!$H$4:$H$2103,"",0,1),""))</f>
        <v/>
      </c>
      <c r="X2080" s="47" t="str">
        <f t="shared" si="10"/>
        <v/>
      </c>
      <c r="Y2080" s="65" t="str">
        <f t="shared" si="11"/>
        <v/>
      </c>
      <c r="Z2080" s="47" t="str">
        <f t="shared" si="12"/>
        <v/>
      </c>
    </row>
    <row r="2081" ht="15.75" customHeight="1">
      <c r="B2081" s="52" t="str">
        <f>IF(DATA!B2081="","",DATA!B2081)</f>
        <v/>
      </c>
      <c r="C2081" s="52" t="str">
        <f t="array" ref="C2081">IF(B2081="","",IFERROR(XLOOKUP(B2081,DATA!$B$4:$B$2103,DATA!$D$4:$D$2103,"",0,1),""))</f>
        <v/>
      </c>
      <c r="D2081" s="52" t="str">
        <f t="array" ref="D2081">IF(B2081="","",IFERROR(XLOOKUP(B2081,DATA!$B$4:$B$2103,DATA!$C$4:$C$2103,"",0,1),""))</f>
        <v/>
      </c>
      <c r="E2081" s="52" t="str">
        <f t="array" ref="E2081">IF(B2081="","",IFERROR(XLOOKUP(B2081,DATA!$B$4:$B$2103,DATA!$W$4:$W$2103,"",0,1),""))</f>
        <v/>
      </c>
      <c r="F2081" s="52" t="str">
        <f t="array" ref="F2081">IF(B2081="","",IFERROR(XLOOKUP(E2081,PROVEEDORES!$A$2:$A$200,PROVEEDORES!$B$2:$B$200,"NO ENCONTRADO",0,1),""))</f>
        <v/>
      </c>
      <c r="G2081" s="52" t="str">
        <f t="array" ref="G2081">IF(B2081="","",IFERROR(XLOOKUP(B2081,DATA!$B$4:$B$2103,DATA!$L$4:$L$2103,"",0,1),""))</f>
        <v/>
      </c>
      <c r="H2081" s="52" t="str">
        <f t="array" ref="H2081">IF(B2081="","",IFERROR(XLOOKUP(B2081,DATA!$B$4:$B$2103,DATA!$E$4:$E$2103,0,0,1),0))</f>
        <v/>
      </c>
      <c r="I2081" s="53" t="str">
        <f t="array" ref="I2081">IF(B2081="","",IFERROR(XLOOKUP(B2081,DATA!$B$4:$B$2103,DATA!$F$4:$F$2103,0,0,1),0))</f>
        <v/>
      </c>
      <c r="J2081" s="53" t="str">
        <f t="shared" si="1"/>
        <v/>
      </c>
      <c r="K2081" s="52" t="str">
        <f t="array" ref="K2081">IF(B2081="","",IFERROR(XLOOKUP(B2081,DATA!$B$4:$B$2103,DATA!$N$4:$N$2103,0,0,1),0))</f>
        <v/>
      </c>
      <c r="L2081" s="86" t="str">
        <f t="shared" si="2"/>
        <v/>
      </c>
      <c r="M2081" s="52" t="str">
        <f t="array" ref="M2081">IF(B2081="","",IFERROR(XLOOKUP(B2081,DATA!$B$4:$B$2103,DATA!$P$4:$P$2103,0,0,1),0))</f>
        <v/>
      </c>
      <c r="N2081" s="52" t="str">
        <f t="shared" si="3"/>
        <v/>
      </c>
      <c r="O2081" s="52" t="str">
        <f t="shared" si="4"/>
        <v/>
      </c>
      <c r="P2081" s="52" t="str">
        <f t="shared" si="5"/>
        <v/>
      </c>
      <c r="Q2081" s="52" t="str">
        <f t="shared" si="6"/>
        <v/>
      </c>
      <c r="R2081" s="52" t="str">
        <f t="shared" si="7"/>
        <v/>
      </c>
      <c r="S2081" s="52" t="str">
        <f t="shared" si="8"/>
        <v/>
      </c>
      <c r="T2081" s="53" t="str">
        <f t="shared" si="9"/>
        <v/>
      </c>
      <c r="U2081" s="52" t="str">
        <f t="array" ref="U2081">IF(B2081="","",IFERROR(XLOOKUP(B2081,DATA!$B$4:$B$2103,DATA!$M$4:$M$2103,"",0,1),""))</f>
        <v/>
      </c>
      <c r="V2081" s="52" t="str">
        <f t="array" ref="V2081">IF(B2081="","",IFERROR(XLOOKUP(B2081,DATA!$B$4:$B$2103,DATA!$X$4:$X$2103,"",0,1),""))</f>
        <v/>
      </c>
      <c r="W2081" s="52" t="str">
        <f t="array" ref="W2081">IF(B2081="","",IFERROR(XLOOKUP(B2081,DATA!$B$4:$B$2103,DATA!$H$4:$H$2103,"",0,1),""))</f>
        <v/>
      </c>
      <c r="X2081" s="52" t="str">
        <f t="shared" si="10"/>
        <v/>
      </c>
      <c r="Y2081" s="87" t="str">
        <f t="shared" si="11"/>
        <v/>
      </c>
      <c r="Z2081" s="52" t="str">
        <f t="shared" si="12"/>
        <v/>
      </c>
    </row>
    <row r="2082" ht="15.75" customHeight="1">
      <c r="B2082" s="47" t="str">
        <f>IF(DATA!B2082="","",DATA!B2082)</f>
        <v/>
      </c>
      <c r="C2082" s="47" t="str">
        <f t="array" ref="C2082">IF(B2082="","",IFERROR(XLOOKUP(B2082,DATA!$B$4:$B$2103,DATA!$D$4:$D$2103,"",0,1),""))</f>
        <v/>
      </c>
      <c r="D2082" s="47" t="str">
        <f t="array" ref="D2082">IF(B2082="","",IFERROR(XLOOKUP(B2082,DATA!$B$4:$B$2103,DATA!$C$4:$C$2103,"",0,1),""))</f>
        <v/>
      </c>
      <c r="E2082" s="47" t="str">
        <f t="array" ref="E2082">IF(B2082="","",IFERROR(XLOOKUP(B2082,DATA!$B$4:$B$2103,DATA!$W$4:$W$2103,"",0,1),""))</f>
        <v/>
      </c>
      <c r="F2082" s="47" t="str">
        <f t="array" ref="F2082">IF(B2082="","",IFERROR(XLOOKUP(E2082,PROVEEDORES!$A$2:$A$200,PROVEEDORES!$B$2:$B$200,"NO ENCONTRADO",0,1),""))</f>
        <v/>
      </c>
      <c r="G2082" s="47" t="str">
        <f t="array" ref="G2082">IF(B2082="","",IFERROR(XLOOKUP(B2082,DATA!$B$4:$B$2103,DATA!$L$4:$L$2103,"",0,1),""))</f>
        <v/>
      </c>
      <c r="H2082" s="47" t="str">
        <f t="array" ref="H2082">IF(B2082="","",IFERROR(XLOOKUP(B2082,DATA!$B$4:$B$2103,DATA!$E$4:$E$2103,0,0,1),0))</f>
        <v/>
      </c>
      <c r="I2082" s="48" t="str">
        <f t="array" ref="I2082">IF(B2082="","",IFERROR(XLOOKUP(B2082,DATA!$B$4:$B$2103,DATA!$F$4:$F$2103,0,0,1),0))</f>
        <v/>
      </c>
      <c r="J2082" s="48" t="str">
        <f t="shared" si="1"/>
        <v/>
      </c>
      <c r="K2082" s="47" t="str">
        <f t="array" ref="K2082">IF(B2082="","",IFERROR(XLOOKUP(B2082,DATA!$B$4:$B$2103,DATA!$N$4:$N$2103,0,0,1),0))</f>
        <v/>
      </c>
      <c r="L2082" s="85" t="str">
        <f t="shared" si="2"/>
        <v/>
      </c>
      <c r="M2082" s="47" t="str">
        <f t="array" ref="M2082">IF(B2082="","",IFERROR(XLOOKUP(B2082,DATA!$B$4:$B$2103,DATA!$P$4:$P$2103,0,0,1),0))</f>
        <v/>
      </c>
      <c r="N2082" s="47" t="str">
        <f t="shared" si="3"/>
        <v/>
      </c>
      <c r="O2082" s="47" t="str">
        <f t="shared" si="4"/>
        <v/>
      </c>
      <c r="P2082" s="47" t="str">
        <f t="shared" si="5"/>
        <v/>
      </c>
      <c r="Q2082" s="47" t="str">
        <f t="shared" si="6"/>
        <v/>
      </c>
      <c r="R2082" s="47" t="str">
        <f t="shared" si="7"/>
        <v/>
      </c>
      <c r="S2082" s="47" t="str">
        <f t="shared" si="8"/>
        <v/>
      </c>
      <c r="T2082" s="48" t="str">
        <f t="shared" si="9"/>
        <v/>
      </c>
      <c r="U2082" s="47" t="str">
        <f t="array" ref="U2082">IF(B2082="","",IFERROR(XLOOKUP(B2082,DATA!$B$4:$B$2103,DATA!$M$4:$M$2103,"",0,1),""))</f>
        <v/>
      </c>
      <c r="V2082" s="47" t="str">
        <f t="array" ref="V2082">IF(B2082="","",IFERROR(XLOOKUP(B2082,DATA!$B$4:$B$2103,DATA!$X$4:$X$2103,"",0,1),""))</f>
        <v/>
      </c>
      <c r="W2082" s="47" t="str">
        <f t="array" ref="W2082">IF(B2082="","",IFERROR(XLOOKUP(B2082,DATA!$B$4:$B$2103,DATA!$H$4:$H$2103,"",0,1),""))</f>
        <v/>
      </c>
      <c r="X2082" s="47" t="str">
        <f t="shared" si="10"/>
        <v/>
      </c>
      <c r="Y2082" s="65" t="str">
        <f t="shared" si="11"/>
        <v/>
      </c>
      <c r="Z2082" s="47" t="str">
        <f t="shared" si="12"/>
        <v/>
      </c>
    </row>
    <row r="2083" ht="15.75" customHeight="1">
      <c r="B2083" s="52" t="str">
        <f>IF(DATA!B2083="","",DATA!B2083)</f>
        <v/>
      </c>
      <c r="C2083" s="52" t="str">
        <f t="array" ref="C2083">IF(B2083="","",IFERROR(XLOOKUP(B2083,DATA!$B$4:$B$2103,DATA!$D$4:$D$2103,"",0,1),""))</f>
        <v/>
      </c>
      <c r="D2083" s="52" t="str">
        <f t="array" ref="D2083">IF(B2083="","",IFERROR(XLOOKUP(B2083,DATA!$B$4:$B$2103,DATA!$C$4:$C$2103,"",0,1),""))</f>
        <v/>
      </c>
      <c r="E2083" s="52" t="str">
        <f t="array" ref="E2083">IF(B2083="","",IFERROR(XLOOKUP(B2083,DATA!$B$4:$B$2103,DATA!$W$4:$W$2103,"",0,1),""))</f>
        <v/>
      </c>
      <c r="F2083" s="52" t="str">
        <f t="array" ref="F2083">IF(B2083="","",IFERROR(XLOOKUP(E2083,PROVEEDORES!$A$2:$A$200,PROVEEDORES!$B$2:$B$200,"NO ENCONTRADO",0,1),""))</f>
        <v/>
      </c>
      <c r="G2083" s="52" t="str">
        <f t="array" ref="G2083">IF(B2083="","",IFERROR(XLOOKUP(B2083,DATA!$B$4:$B$2103,DATA!$L$4:$L$2103,"",0,1),""))</f>
        <v/>
      </c>
      <c r="H2083" s="52" t="str">
        <f t="array" ref="H2083">IF(B2083="","",IFERROR(XLOOKUP(B2083,DATA!$B$4:$B$2103,DATA!$E$4:$E$2103,0,0,1),0))</f>
        <v/>
      </c>
      <c r="I2083" s="53" t="str">
        <f t="array" ref="I2083">IF(B2083="","",IFERROR(XLOOKUP(B2083,DATA!$B$4:$B$2103,DATA!$F$4:$F$2103,0,0,1),0))</f>
        <v/>
      </c>
      <c r="J2083" s="53" t="str">
        <f t="shared" si="1"/>
        <v/>
      </c>
      <c r="K2083" s="52" t="str">
        <f t="array" ref="K2083">IF(B2083="","",IFERROR(XLOOKUP(B2083,DATA!$B$4:$B$2103,DATA!$N$4:$N$2103,0,0,1),0))</f>
        <v/>
      </c>
      <c r="L2083" s="86" t="str">
        <f t="shared" si="2"/>
        <v/>
      </c>
      <c r="M2083" s="52" t="str">
        <f t="array" ref="M2083">IF(B2083="","",IFERROR(XLOOKUP(B2083,DATA!$B$4:$B$2103,DATA!$P$4:$P$2103,0,0,1),0))</f>
        <v/>
      </c>
      <c r="N2083" s="52" t="str">
        <f t="shared" si="3"/>
        <v/>
      </c>
      <c r="O2083" s="52" t="str">
        <f t="shared" si="4"/>
        <v/>
      </c>
      <c r="P2083" s="52" t="str">
        <f t="shared" si="5"/>
        <v/>
      </c>
      <c r="Q2083" s="52" t="str">
        <f t="shared" si="6"/>
        <v/>
      </c>
      <c r="R2083" s="52" t="str">
        <f t="shared" si="7"/>
        <v/>
      </c>
      <c r="S2083" s="52" t="str">
        <f t="shared" si="8"/>
        <v/>
      </c>
      <c r="T2083" s="53" t="str">
        <f t="shared" si="9"/>
        <v/>
      </c>
      <c r="U2083" s="52" t="str">
        <f t="array" ref="U2083">IF(B2083="","",IFERROR(XLOOKUP(B2083,DATA!$B$4:$B$2103,DATA!$M$4:$M$2103,"",0,1),""))</f>
        <v/>
      </c>
      <c r="V2083" s="52" t="str">
        <f t="array" ref="V2083">IF(B2083="","",IFERROR(XLOOKUP(B2083,DATA!$B$4:$B$2103,DATA!$X$4:$X$2103,"",0,1),""))</f>
        <v/>
      </c>
      <c r="W2083" s="52" t="str">
        <f t="array" ref="W2083">IF(B2083="","",IFERROR(XLOOKUP(B2083,DATA!$B$4:$B$2103,DATA!$H$4:$H$2103,"",0,1),""))</f>
        <v/>
      </c>
      <c r="X2083" s="52" t="str">
        <f t="shared" si="10"/>
        <v/>
      </c>
      <c r="Y2083" s="87" t="str">
        <f t="shared" si="11"/>
        <v/>
      </c>
      <c r="Z2083" s="52" t="str">
        <f t="shared" si="12"/>
        <v/>
      </c>
    </row>
    <row r="2084" ht="15.75" customHeight="1">
      <c r="B2084" s="47" t="str">
        <f>IF(DATA!B2084="","",DATA!B2084)</f>
        <v/>
      </c>
      <c r="C2084" s="47" t="str">
        <f t="array" ref="C2084">IF(B2084="","",IFERROR(XLOOKUP(B2084,DATA!$B$4:$B$2103,DATA!$D$4:$D$2103,"",0,1),""))</f>
        <v/>
      </c>
      <c r="D2084" s="47" t="str">
        <f t="array" ref="D2084">IF(B2084="","",IFERROR(XLOOKUP(B2084,DATA!$B$4:$B$2103,DATA!$C$4:$C$2103,"",0,1),""))</f>
        <v/>
      </c>
      <c r="E2084" s="47" t="str">
        <f t="array" ref="E2084">IF(B2084="","",IFERROR(XLOOKUP(B2084,DATA!$B$4:$B$2103,DATA!$W$4:$W$2103,"",0,1),""))</f>
        <v/>
      </c>
      <c r="F2084" s="47" t="str">
        <f t="array" ref="F2084">IF(B2084="","",IFERROR(XLOOKUP(E2084,PROVEEDORES!$A$2:$A$200,PROVEEDORES!$B$2:$B$200,"NO ENCONTRADO",0,1),""))</f>
        <v/>
      </c>
      <c r="G2084" s="47" t="str">
        <f t="array" ref="G2084">IF(B2084="","",IFERROR(XLOOKUP(B2084,DATA!$B$4:$B$2103,DATA!$L$4:$L$2103,"",0,1),""))</f>
        <v/>
      </c>
      <c r="H2084" s="47" t="str">
        <f t="array" ref="H2084">IF(B2084="","",IFERROR(XLOOKUP(B2084,DATA!$B$4:$B$2103,DATA!$E$4:$E$2103,0,0,1),0))</f>
        <v/>
      </c>
      <c r="I2084" s="48" t="str">
        <f t="array" ref="I2084">IF(B2084="","",IFERROR(XLOOKUP(B2084,DATA!$B$4:$B$2103,DATA!$F$4:$F$2103,0,0,1),0))</f>
        <v/>
      </c>
      <c r="J2084" s="48" t="str">
        <f t="shared" si="1"/>
        <v/>
      </c>
      <c r="K2084" s="47" t="str">
        <f t="array" ref="K2084">IF(B2084="","",IFERROR(XLOOKUP(B2084,DATA!$B$4:$B$2103,DATA!$N$4:$N$2103,0,0,1),0))</f>
        <v/>
      </c>
      <c r="L2084" s="85" t="str">
        <f t="shared" si="2"/>
        <v/>
      </c>
      <c r="M2084" s="47" t="str">
        <f t="array" ref="M2084">IF(B2084="","",IFERROR(XLOOKUP(B2084,DATA!$B$4:$B$2103,DATA!$P$4:$P$2103,0,0,1),0))</f>
        <v/>
      </c>
      <c r="N2084" s="47" t="str">
        <f t="shared" si="3"/>
        <v/>
      </c>
      <c r="O2084" s="47" t="str">
        <f t="shared" si="4"/>
        <v/>
      </c>
      <c r="P2084" s="47" t="str">
        <f t="shared" si="5"/>
        <v/>
      </c>
      <c r="Q2084" s="47" t="str">
        <f t="shared" si="6"/>
        <v/>
      </c>
      <c r="R2084" s="47" t="str">
        <f t="shared" si="7"/>
        <v/>
      </c>
      <c r="S2084" s="47" t="str">
        <f t="shared" si="8"/>
        <v/>
      </c>
      <c r="T2084" s="48" t="str">
        <f t="shared" si="9"/>
        <v/>
      </c>
      <c r="U2084" s="47" t="str">
        <f t="array" ref="U2084">IF(B2084="","",IFERROR(XLOOKUP(B2084,DATA!$B$4:$B$2103,DATA!$M$4:$M$2103,"",0,1),""))</f>
        <v/>
      </c>
      <c r="V2084" s="47" t="str">
        <f t="array" ref="V2084">IF(B2084="","",IFERROR(XLOOKUP(B2084,DATA!$B$4:$B$2103,DATA!$X$4:$X$2103,"",0,1),""))</f>
        <v/>
      </c>
      <c r="W2084" s="47" t="str">
        <f t="array" ref="W2084">IF(B2084="","",IFERROR(XLOOKUP(B2084,DATA!$B$4:$B$2103,DATA!$H$4:$H$2103,"",0,1),""))</f>
        <v/>
      </c>
      <c r="X2084" s="47" t="str">
        <f t="shared" si="10"/>
        <v/>
      </c>
      <c r="Y2084" s="65" t="str">
        <f t="shared" si="11"/>
        <v/>
      </c>
      <c r="Z2084" s="47" t="str">
        <f t="shared" si="12"/>
        <v/>
      </c>
    </row>
    <row r="2085" ht="15.75" customHeight="1">
      <c r="B2085" s="52" t="str">
        <f>IF(DATA!B2085="","",DATA!B2085)</f>
        <v/>
      </c>
      <c r="C2085" s="52" t="str">
        <f t="array" ref="C2085">IF(B2085="","",IFERROR(XLOOKUP(B2085,DATA!$B$4:$B$2103,DATA!$D$4:$D$2103,"",0,1),""))</f>
        <v/>
      </c>
      <c r="D2085" s="52" t="str">
        <f t="array" ref="D2085">IF(B2085="","",IFERROR(XLOOKUP(B2085,DATA!$B$4:$B$2103,DATA!$C$4:$C$2103,"",0,1),""))</f>
        <v/>
      </c>
      <c r="E2085" s="52" t="str">
        <f t="array" ref="E2085">IF(B2085="","",IFERROR(XLOOKUP(B2085,DATA!$B$4:$B$2103,DATA!$W$4:$W$2103,"",0,1),""))</f>
        <v/>
      </c>
      <c r="F2085" s="52" t="str">
        <f t="array" ref="F2085">IF(B2085="","",IFERROR(XLOOKUP(E2085,PROVEEDORES!$A$2:$A$200,PROVEEDORES!$B$2:$B$200,"NO ENCONTRADO",0,1),""))</f>
        <v/>
      </c>
      <c r="G2085" s="52" t="str">
        <f t="array" ref="G2085">IF(B2085="","",IFERROR(XLOOKUP(B2085,DATA!$B$4:$B$2103,DATA!$L$4:$L$2103,"",0,1),""))</f>
        <v/>
      </c>
      <c r="H2085" s="52" t="str">
        <f t="array" ref="H2085">IF(B2085="","",IFERROR(XLOOKUP(B2085,DATA!$B$4:$B$2103,DATA!$E$4:$E$2103,0,0,1),0))</f>
        <v/>
      </c>
      <c r="I2085" s="53" t="str">
        <f t="array" ref="I2085">IF(B2085="","",IFERROR(XLOOKUP(B2085,DATA!$B$4:$B$2103,DATA!$F$4:$F$2103,0,0,1),0))</f>
        <v/>
      </c>
      <c r="J2085" s="53" t="str">
        <f t="shared" si="1"/>
        <v/>
      </c>
      <c r="K2085" s="52" t="str">
        <f t="array" ref="K2085">IF(B2085="","",IFERROR(XLOOKUP(B2085,DATA!$B$4:$B$2103,DATA!$N$4:$N$2103,0,0,1),0))</f>
        <v/>
      </c>
      <c r="L2085" s="86" t="str">
        <f t="shared" si="2"/>
        <v/>
      </c>
      <c r="M2085" s="52" t="str">
        <f t="array" ref="M2085">IF(B2085="","",IFERROR(XLOOKUP(B2085,DATA!$B$4:$B$2103,DATA!$P$4:$P$2103,0,0,1),0))</f>
        <v/>
      </c>
      <c r="N2085" s="52" t="str">
        <f t="shared" si="3"/>
        <v/>
      </c>
      <c r="O2085" s="52" t="str">
        <f t="shared" si="4"/>
        <v/>
      </c>
      <c r="P2085" s="52" t="str">
        <f t="shared" si="5"/>
        <v/>
      </c>
      <c r="Q2085" s="52" t="str">
        <f t="shared" si="6"/>
        <v/>
      </c>
      <c r="R2085" s="52" t="str">
        <f t="shared" si="7"/>
        <v/>
      </c>
      <c r="S2085" s="52" t="str">
        <f t="shared" si="8"/>
        <v/>
      </c>
      <c r="T2085" s="53" t="str">
        <f t="shared" si="9"/>
        <v/>
      </c>
      <c r="U2085" s="52" t="str">
        <f t="array" ref="U2085">IF(B2085="","",IFERROR(XLOOKUP(B2085,DATA!$B$4:$B$2103,DATA!$M$4:$M$2103,"",0,1),""))</f>
        <v/>
      </c>
      <c r="V2085" s="52" t="str">
        <f t="array" ref="V2085">IF(B2085="","",IFERROR(XLOOKUP(B2085,DATA!$B$4:$B$2103,DATA!$X$4:$X$2103,"",0,1),""))</f>
        <v/>
      </c>
      <c r="W2085" s="52" t="str">
        <f t="array" ref="W2085">IF(B2085="","",IFERROR(XLOOKUP(B2085,DATA!$B$4:$B$2103,DATA!$H$4:$H$2103,"",0,1),""))</f>
        <v/>
      </c>
      <c r="X2085" s="52" t="str">
        <f t="shared" si="10"/>
        <v/>
      </c>
      <c r="Y2085" s="87" t="str">
        <f t="shared" si="11"/>
        <v/>
      </c>
      <c r="Z2085" s="52" t="str">
        <f t="shared" si="12"/>
        <v/>
      </c>
    </row>
    <row r="2086" ht="15.75" customHeight="1">
      <c r="B2086" s="47" t="str">
        <f>IF(DATA!B2086="","",DATA!B2086)</f>
        <v/>
      </c>
      <c r="C2086" s="47" t="str">
        <f t="array" ref="C2086">IF(B2086="","",IFERROR(XLOOKUP(B2086,DATA!$B$4:$B$2103,DATA!$D$4:$D$2103,"",0,1),""))</f>
        <v/>
      </c>
      <c r="D2086" s="47" t="str">
        <f t="array" ref="D2086">IF(B2086="","",IFERROR(XLOOKUP(B2086,DATA!$B$4:$B$2103,DATA!$C$4:$C$2103,"",0,1),""))</f>
        <v/>
      </c>
      <c r="E2086" s="47" t="str">
        <f t="array" ref="E2086">IF(B2086="","",IFERROR(XLOOKUP(B2086,DATA!$B$4:$B$2103,DATA!$W$4:$W$2103,"",0,1),""))</f>
        <v/>
      </c>
      <c r="F2086" s="47" t="str">
        <f t="array" ref="F2086">IF(B2086="","",IFERROR(XLOOKUP(E2086,PROVEEDORES!$A$2:$A$200,PROVEEDORES!$B$2:$B$200,"NO ENCONTRADO",0,1),""))</f>
        <v/>
      </c>
      <c r="G2086" s="47" t="str">
        <f t="array" ref="G2086">IF(B2086="","",IFERROR(XLOOKUP(B2086,DATA!$B$4:$B$2103,DATA!$L$4:$L$2103,"",0,1),""))</f>
        <v/>
      </c>
      <c r="H2086" s="47" t="str">
        <f t="array" ref="H2086">IF(B2086="","",IFERROR(XLOOKUP(B2086,DATA!$B$4:$B$2103,DATA!$E$4:$E$2103,0,0,1),0))</f>
        <v/>
      </c>
      <c r="I2086" s="48" t="str">
        <f t="array" ref="I2086">IF(B2086="","",IFERROR(XLOOKUP(B2086,DATA!$B$4:$B$2103,DATA!$F$4:$F$2103,0,0,1),0))</f>
        <v/>
      </c>
      <c r="J2086" s="48" t="str">
        <f t="shared" si="1"/>
        <v/>
      </c>
      <c r="K2086" s="47" t="str">
        <f t="array" ref="K2086">IF(B2086="","",IFERROR(XLOOKUP(B2086,DATA!$B$4:$B$2103,DATA!$N$4:$N$2103,0,0,1),0))</f>
        <v/>
      </c>
      <c r="L2086" s="85" t="str">
        <f t="shared" si="2"/>
        <v/>
      </c>
      <c r="M2086" s="47" t="str">
        <f t="array" ref="M2086">IF(B2086="","",IFERROR(XLOOKUP(B2086,DATA!$B$4:$B$2103,DATA!$P$4:$P$2103,0,0,1),0))</f>
        <v/>
      </c>
      <c r="N2086" s="47" t="str">
        <f t="shared" si="3"/>
        <v/>
      </c>
      <c r="O2086" s="47" t="str">
        <f t="shared" si="4"/>
        <v/>
      </c>
      <c r="P2086" s="47" t="str">
        <f t="shared" si="5"/>
        <v/>
      </c>
      <c r="Q2086" s="47" t="str">
        <f t="shared" si="6"/>
        <v/>
      </c>
      <c r="R2086" s="47" t="str">
        <f t="shared" si="7"/>
        <v/>
      </c>
      <c r="S2086" s="47" t="str">
        <f t="shared" si="8"/>
        <v/>
      </c>
      <c r="T2086" s="48" t="str">
        <f t="shared" si="9"/>
        <v/>
      </c>
      <c r="U2086" s="47" t="str">
        <f t="array" ref="U2086">IF(B2086="","",IFERROR(XLOOKUP(B2086,DATA!$B$4:$B$2103,DATA!$M$4:$M$2103,"",0,1),""))</f>
        <v/>
      </c>
      <c r="V2086" s="47" t="str">
        <f t="array" ref="V2086">IF(B2086="","",IFERROR(XLOOKUP(B2086,DATA!$B$4:$B$2103,DATA!$X$4:$X$2103,"",0,1),""))</f>
        <v/>
      </c>
      <c r="W2086" s="47" t="str">
        <f t="array" ref="W2086">IF(B2086="","",IFERROR(XLOOKUP(B2086,DATA!$B$4:$B$2103,DATA!$H$4:$H$2103,"",0,1),""))</f>
        <v/>
      </c>
      <c r="X2086" s="47" t="str">
        <f t="shared" si="10"/>
        <v/>
      </c>
      <c r="Y2086" s="65" t="str">
        <f t="shared" si="11"/>
        <v/>
      </c>
      <c r="Z2086" s="47" t="str">
        <f t="shared" si="12"/>
        <v/>
      </c>
    </row>
    <row r="2087" ht="15.75" customHeight="1">
      <c r="B2087" s="52" t="str">
        <f>IF(DATA!B2087="","",DATA!B2087)</f>
        <v/>
      </c>
      <c r="C2087" s="52" t="str">
        <f t="array" ref="C2087">IF(B2087="","",IFERROR(XLOOKUP(B2087,DATA!$B$4:$B$2103,DATA!$D$4:$D$2103,"",0,1),""))</f>
        <v/>
      </c>
      <c r="D2087" s="52" t="str">
        <f t="array" ref="D2087">IF(B2087="","",IFERROR(XLOOKUP(B2087,DATA!$B$4:$B$2103,DATA!$C$4:$C$2103,"",0,1),""))</f>
        <v/>
      </c>
      <c r="E2087" s="52" t="str">
        <f t="array" ref="E2087">IF(B2087="","",IFERROR(XLOOKUP(B2087,DATA!$B$4:$B$2103,DATA!$W$4:$W$2103,"",0,1),""))</f>
        <v/>
      </c>
      <c r="F2087" s="52" t="str">
        <f t="array" ref="F2087">IF(B2087="","",IFERROR(XLOOKUP(E2087,PROVEEDORES!$A$2:$A$200,PROVEEDORES!$B$2:$B$200,"NO ENCONTRADO",0,1),""))</f>
        <v/>
      </c>
      <c r="G2087" s="52" t="str">
        <f t="array" ref="G2087">IF(B2087="","",IFERROR(XLOOKUP(B2087,DATA!$B$4:$B$2103,DATA!$L$4:$L$2103,"",0,1),""))</f>
        <v/>
      </c>
      <c r="H2087" s="52" t="str">
        <f t="array" ref="H2087">IF(B2087="","",IFERROR(XLOOKUP(B2087,DATA!$B$4:$B$2103,DATA!$E$4:$E$2103,0,0,1),0))</f>
        <v/>
      </c>
      <c r="I2087" s="53" t="str">
        <f t="array" ref="I2087">IF(B2087="","",IFERROR(XLOOKUP(B2087,DATA!$B$4:$B$2103,DATA!$F$4:$F$2103,0,0,1),0))</f>
        <v/>
      </c>
      <c r="J2087" s="53" t="str">
        <f t="shared" si="1"/>
        <v/>
      </c>
      <c r="K2087" s="52" t="str">
        <f t="array" ref="K2087">IF(B2087="","",IFERROR(XLOOKUP(B2087,DATA!$B$4:$B$2103,DATA!$N$4:$N$2103,0,0,1),0))</f>
        <v/>
      </c>
      <c r="L2087" s="86" t="str">
        <f t="shared" si="2"/>
        <v/>
      </c>
      <c r="M2087" s="52" t="str">
        <f t="array" ref="M2087">IF(B2087="","",IFERROR(XLOOKUP(B2087,DATA!$B$4:$B$2103,DATA!$P$4:$P$2103,0,0,1),0))</f>
        <v/>
      </c>
      <c r="N2087" s="52" t="str">
        <f t="shared" si="3"/>
        <v/>
      </c>
      <c r="O2087" s="52" t="str">
        <f t="shared" si="4"/>
        <v/>
      </c>
      <c r="P2087" s="52" t="str">
        <f t="shared" si="5"/>
        <v/>
      </c>
      <c r="Q2087" s="52" t="str">
        <f t="shared" si="6"/>
        <v/>
      </c>
      <c r="R2087" s="52" t="str">
        <f t="shared" si="7"/>
        <v/>
      </c>
      <c r="S2087" s="52" t="str">
        <f t="shared" si="8"/>
        <v/>
      </c>
      <c r="T2087" s="53" t="str">
        <f t="shared" si="9"/>
        <v/>
      </c>
      <c r="U2087" s="52" t="str">
        <f t="array" ref="U2087">IF(B2087="","",IFERROR(XLOOKUP(B2087,DATA!$B$4:$B$2103,DATA!$M$4:$M$2103,"",0,1),""))</f>
        <v/>
      </c>
      <c r="V2087" s="52" t="str">
        <f t="array" ref="V2087">IF(B2087="","",IFERROR(XLOOKUP(B2087,DATA!$B$4:$B$2103,DATA!$X$4:$X$2103,"",0,1),""))</f>
        <v/>
      </c>
      <c r="W2087" s="52" t="str">
        <f t="array" ref="W2087">IF(B2087="","",IFERROR(XLOOKUP(B2087,DATA!$B$4:$B$2103,DATA!$H$4:$H$2103,"",0,1),""))</f>
        <v/>
      </c>
      <c r="X2087" s="52" t="str">
        <f t="shared" si="10"/>
        <v/>
      </c>
      <c r="Y2087" s="87" t="str">
        <f t="shared" si="11"/>
        <v/>
      </c>
      <c r="Z2087" s="52" t="str">
        <f t="shared" si="12"/>
        <v/>
      </c>
    </row>
    <row r="2088" ht="15.75" customHeight="1">
      <c r="B2088" s="47" t="str">
        <f>IF(DATA!B2088="","",DATA!B2088)</f>
        <v/>
      </c>
      <c r="C2088" s="47" t="str">
        <f t="array" ref="C2088">IF(B2088="","",IFERROR(XLOOKUP(B2088,DATA!$B$4:$B$2103,DATA!$D$4:$D$2103,"",0,1),""))</f>
        <v/>
      </c>
      <c r="D2088" s="47" t="str">
        <f t="array" ref="D2088">IF(B2088="","",IFERROR(XLOOKUP(B2088,DATA!$B$4:$B$2103,DATA!$C$4:$C$2103,"",0,1),""))</f>
        <v/>
      </c>
      <c r="E2088" s="47" t="str">
        <f t="array" ref="E2088">IF(B2088="","",IFERROR(XLOOKUP(B2088,DATA!$B$4:$B$2103,DATA!$W$4:$W$2103,"",0,1),""))</f>
        <v/>
      </c>
      <c r="F2088" s="47" t="str">
        <f t="array" ref="F2088">IF(B2088="","",IFERROR(XLOOKUP(E2088,PROVEEDORES!$A$2:$A$200,PROVEEDORES!$B$2:$B$200,"NO ENCONTRADO",0,1),""))</f>
        <v/>
      </c>
      <c r="G2088" s="47" t="str">
        <f t="array" ref="G2088">IF(B2088="","",IFERROR(XLOOKUP(B2088,DATA!$B$4:$B$2103,DATA!$L$4:$L$2103,"",0,1),""))</f>
        <v/>
      </c>
      <c r="H2088" s="47" t="str">
        <f t="array" ref="H2088">IF(B2088="","",IFERROR(XLOOKUP(B2088,DATA!$B$4:$B$2103,DATA!$E$4:$E$2103,0,0,1),0))</f>
        <v/>
      </c>
      <c r="I2088" s="48" t="str">
        <f t="array" ref="I2088">IF(B2088="","",IFERROR(XLOOKUP(B2088,DATA!$B$4:$B$2103,DATA!$F$4:$F$2103,0,0,1),0))</f>
        <v/>
      </c>
      <c r="J2088" s="48" t="str">
        <f t="shared" si="1"/>
        <v/>
      </c>
      <c r="K2088" s="47" t="str">
        <f t="array" ref="K2088">IF(B2088="","",IFERROR(XLOOKUP(B2088,DATA!$B$4:$B$2103,DATA!$N$4:$N$2103,0,0,1),0))</f>
        <v/>
      </c>
      <c r="L2088" s="85" t="str">
        <f t="shared" si="2"/>
        <v/>
      </c>
      <c r="M2088" s="47" t="str">
        <f t="array" ref="M2088">IF(B2088="","",IFERROR(XLOOKUP(B2088,DATA!$B$4:$B$2103,DATA!$P$4:$P$2103,0,0,1),0))</f>
        <v/>
      </c>
      <c r="N2088" s="47" t="str">
        <f t="shared" si="3"/>
        <v/>
      </c>
      <c r="O2088" s="47" t="str">
        <f t="shared" si="4"/>
        <v/>
      </c>
      <c r="P2088" s="47" t="str">
        <f t="shared" si="5"/>
        <v/>
      </c>
      <c r="Q2088" s="47" t="str">
        <f t="shared" si="6"/>
        <v/>
      </c>
      <c r="R2088" s="47" t="str">
        <f t="shared" si="7"/>
        <v/>
      </c>
      <c r="S2088" s="47" t="str">
        <f t="shared" si="8"/>
        <v/>
      </c>
      <c r="T2088" s="48" t="str">
        <f t="shared" si="9"/>
        <v/>
      </c>
      <c r="U2088" s="47" t="str">
        <f t="array" ref="U2088">IF(B2088="","",IFERROR(XLOOKUP(B2088,DATA!$B$4:$B$2103,DATA!$M$4:$M$2103,"",0,1),""))</f>
        <v/>
      </c>
      <c r="V2088" s="47" t="str">
        <f t="array" ref="V2088">IF(B2088="","",IFERROR(XLOOKUP(B2088,DATA!$B$4:$B$2103,DATA!$X$4:$X$2103,"",0,1),""))</f>
        <v/>
      </c>
      <c r="W2088" s="47" t="str">
        <f t="array" ref="W2088">IF(B2088="","",IFERROR(XLOOKUP(B2088,DATA!$B$4:$B$2103,DATA!$H$4:$H$2103,"",0,1),""))</f>
        <v/>
      </c>
      <c r="X2088" s="47" t="str">
        <f t="shared" si="10"/>
        <v/>
      </c>
      <c r="Y2088" s="65" t="str">
        <f t="shared" si="11"/>
        <v/>
      </c>
      <c r="Z2088" s="47" t="str">
        <f t="shared" si="12"/>
        <v/>
      </c>
    </row>
    <row r="2089" ht="15.75" customHeight="1">
      <c r="B2089" s="52" t="str">
        <f>IF(DATA!B2089="","",DATA!B2089)</f>
        <v/>
      </c>
      <c r="C2089" s="52" t="str">
        <f t="array" ref="C2089">IF(B2089="","",IFERROR(XLOOKUP(B2089,DATA!$B$4:$B$2103,DATA!$D$4:$D$2103,"",0,1),""))</f>
        <v/>
      </c>
      <c r="D2089" s="52" t="str">
        <f t="array" ref="D2089">IF(B2089="","",IFERROR(XLOOKUP(B2089,DATA!$B$4:$B$2103,DATA!$C$4:$C$2103,"",0,1),""))</f>
        <v/>
      </c>
      <c r="E2089" s="52" t="str">
        <f t="array" ref="E2089">IF(B2089="","",IFERROR(XLOOKUP(B2089,DATA!$B$4:$B$2103,DATA!$W$4:$W$2103,"",0,1),""))</f>
        <v/>
      </c>
      <c r="F2089" s="52" t="str">
        <f t="array" ref="F2089">IF(B2089="","",IFERROR(XLOOKUP(E2089,PROVEEDORES!$A$2:$A$200,PROVEEDORES!$B$2:$B$200,"NO ENCONTRADO",0,1),""))</f>
        <v/>
      </c>
      <c r="G2089" s="52" t="str">
        <f t="array" ref="G2089">IF(B2089="","",IFERROR(XLOOKUP(B2089,DATA!$B$4:$B$2103,DATA!$L$4:$L$2103,"",0,1),""))</f>
        <v/>
      </c>
      <c r="H2089" s="52" t="str">
        <f t="array" ref="H2089">IF(B2089="","",IFERROR(XLOOKUP(B2089,DATA!$B$4:$B$2103,DATA!$E$4:$E$2103,0,0,1),0))</f>
        <v/>
      </c>
      <c r="I2089" s="53" t="str">
        <f t="array" ref="I2089">IF(B2089="","",IFERROR(XLOOKUP(B2089,DATA!$B$4:$B$2103,DATA!$F$4:$F$2103,0,0,1),0))</f>
        <v/>
      </c>
      <c r="J2089" s="53" t="str">
        <f t="shared" si="1"/>
        <v/>
      </c>
      <c r="K2089" s="52" t="str">
        <f t="array" ref="K2089">IF(B2089="","",IFERROR(XLOOKUP(B2089,DATA!$B$4:$B$2103,DATA!$N$4:$N$2103,0,0,1),0))</f>
        <v/>
      </c>
      <c r="L2089" s="86" t="str">
        <f t="shared" si="2"/>
        <v/>
      </c>
      <c r="M2089" s="52" t="str">
        <f t="array" ref="M2089">IF(B2089="","",IFERROR(XLOOKUP(B2089,DATA!$B$4:$B$2103,DATA!$P$4:$P$2103,0,0,1),0))</f>
        <v/>
      </c>
      <c r="N2089" s="52" t="str">
        <f t="shared" si="3"/>
        <v/>
      </c>
      <c r="O2089" s="52" t="str">
        <f t="shared" si="4"/>
        <v/>
      </c>
      <c r="P2089" s="52" t="str">
        <f t="shared" si="5"/>
        <v/>
      </c>
      <c r="Q2089" s="52" t="str">
        <f t="shared" si="6"/>
        <v/>
      </c>
      <c r="R2089" s="52" t="str">
        <f t="shared" si="7"/>
        <v/>
      </c>
      <c r="S2089" s="52" t="str">
        <f t="shared" si="8"/>
        <v/>
      </c>
      <c r="T2089" s="53" t="str">
        <f t="shared" si="9"/>
        <v/>
      </c>
      <c r="U2089" s="52" t="str">
        <f t="array" ref="U2089">IF(B2089="","",IFERROR(XLOOKUP(B2089,DATA!$B$4:$B$2103,DATA!$M$4:$M$2103,"",0,1),""))</f>
        <v/>
      </c>
      <c r="V2089" s="52" t="str">
        <f t="array" ref="V2089">IF(B2089="","",IFERROR(XLOOKUP(B2089,DATA!$B$4:$B$2103,DATA!$X$4:$X$2103,"",0,1),""))</f>
        <v/>
      </c>
      <c r="W2089" s="52" t="str">
        <f t="array" ref="W2089">IF(B2089="","",IFERROR(XLOOKUP(B2089,DATA!$B$4:$B$2103,DATA!$H$4:$H$2103,"",0,1),""))</f>
        <v/>
      </c>
      <c r="X2089" s="52" t="str">
        <f t="shared" si="10"/>
        <v/>
      </c>
      <c r="Y2089" s="87" t="str">
        <f t="shared" si="11"/>
        <v/>
      </c>
      <c r="Z2089" s="52" t="str">
        <f t="shared" si="12"/>
        <v/>
      </c>
    </row>
    <row r="2090" ht="15.75" customHeight="1">
      <c r="B2090" s="47" t="str">
        <f>IF(DATA!B2090="","",DATA!B2090)</f>
        <v/>
      </c>
      <c r="C2090" s="47" t="str">
        <f t="array" ref="C2090">IF(B2090="","",IFERROR(XLOOKUP(B2090,DATA!$B$4:$B$2103,DATA!$D$4:$D$2103,"",0,1),""))</f>
        <v/>
      </c>
      <c r="D2090" s="47" t="str">
        <f t="array" ref="D2090">IF(B2090="","",IFERROR(XLOOKUP(B2090,DATA!$B$4:$B$2103,DATA!$C$4:$C$2103,"",0,1),""))</f>
        <v/>
      </c>
      <c r="E2090" s="47" t="str">
        <f t="array" ref="E2090">IF(B2090="","",IFERROR(XLOOKUP(B2090,DATA!$B$4:$B$2103,DATA!$W$4:$W$2103,"",0,1),""))</f>
        <v/>
      </c>
      <c r="F2090" s="47" t="str">
        <f t="array" ref="F2090">IF(B2090="","",IFERROR(XLOOKUP(E2090,PROVEEDORES!$A$2:$A$200,PROVEEDORES!$B$2:$B$200,"NO ENCONTRADO",0,1),""))</f>
        <v/>
      </c>
      <c r="G2090" s="47" t="str">
        <f t="array" ref="G2090">IF(B2090="","",IFERROR(XLOOKUP(B2090,DATA!$B$4:$B$2103,DATA!$L$4:$L$2103,"",0,1),""))</f>
        <v/>
      </c>
      <c r="H2090" s="47" t="str">
        <f t="array" ref="H2090">IF(B2090="","",IFERROR(XLOOKUP(B2090,DATA!$B$4:$B$2103,DATA!$E$4:$E$2103,0,0,1),0))</f>
        <v/>
      </c>
      <c r="I2090" s="48" t="str">
        <f t="array" ref="I2090">IF(B2090="","",IFERROR(XLOOKUP(B2090,DATA!$B$4:$B$2103,DATA!$F$4:$F$2103,0,0,1),0))</f>
        <v/>
      </c>
      <c r="J2090" s="48" t="str">
        <f t="shared" si="1"/>
        <v/>
      </c>
      <c r="K2090" s="47" t="str">
        <f t="array" ref="K2090">IF(B2090="","",IFERROR(XLOOKUP(B2090,DATA!$B$4:$B$2103,DATA!$N$4:$N$2103,0,0,1),0))</f>
        <v/>
      </c>
      <c r="L2090" s="85" t="str">
        <f t="shared" si="2"/>
        <v/>
      </c>
      <c r="M2090" s="47" t="str">
        <f t="array" ref="M2090">IF(B2090="","",IFERROR(XLOOKUP(B2090,DATA!$B$4:$B$2103,DATA!$P$4:$P$2103,0,0,1),0))</f>
        <v/>
      </c>
      <c r="N2090" s="47" t="str">
        <f t="shared" si="3"/>
        <v/>
      </c>
      <c r="O2090" s="47" t="str">
        <f t="shared" si="4"/>
        <v/>
      </c>
      <c r="P2090" s="47" t="str">
        <f t="shared" si="5"/>
        <v/>
      </c>
      <c r="Q2090" s="47" t="str">
        <f t="shared" si="6"/>
        <v/>
      </c>
      <c r="R2090" s="47" t="str">
        <f t="shared" si="7"/>
        <v/>
      </c>
      <c r="S2090" s="47" t="str">
        <f t="shared" si="8"/>
        <v/>
      </c>
      <c r="T2090" s="48" t="str">
        <f t="shared" si="9"/>
        <v/>
      </c>
      <c r="U2090" s="47" t="str">
        <f t="array" ref="U2090">IF(B2090="","",IFERROR(XLOOKUP(B2090,DATA!$B$4:$B$2103,DATA!$M$4:$M$2103,"",0,1),""))</f>
        <v/>
      </c>
      <c r="V2090" s="47" t="str">
        <f t="array" ref="V2090">IF(B2090="","",IFERROR(XLOOKUP(B2090,DATA!$B$4:$B$2103,DATA!$X$4:$X$2103,"",0,1),""))</f>
        <v/>
      </c>
      <c r="W2090" s="47" t="str">
        <f t="array" ref="W2090">IF(B2090="","",IFERROR(XLOOKUP(B2090,DATA!$B$4:$B$2103,DATA!$H$4:$H$2103,"",0,1),""))</f>
        <v/>
      </c>
      <c r="X2090" s="47" t="str">
        <f t="shared" si="10"/>
        <v/>
      </c>
      <c r="Y2090" s="65" t="str">
        <f t="shared" si="11"/>
        <v/>
      </c>
      <c r="Z2090" s="47" t="str">
        <f t="shared" si="12"/>
        <v/>
      </c>
    </row>
    <row r="2091" ht="15.75" customHeight="1">
      <c r="B2091" s="52" t="str">
        <f>IF(DATA!B2091="","",DATA!B2091)</f>
        <v/>
      </c>
      <c r="C2091" s="52" t="str">
        <f t="array" ref="C2091">IF(B2091="","",IFERROR(XLOOKUP(B2091,DATA!$B$4:$B$2103,DATA!$D$4:$D$2103,"",0,1),""))</f>
        <v/>
      </c>
      <c r="D2091" s="52" t="str">
        <f t="array" ref="D2091">IF(B2091="","",IFERROR(XLOOKUP(B2091,DATA!$B$4:$B$2103,DATA!$C$4:$C$2103,"",0,1),""))</f>
        <v/>
      </c>
      <c r="E2091" s="52" t="str">
        <f t="array" ref="E2091">IF(B2091="","",IFERROR(XLOOKUP(B2091,DATA!$B$4:$B$2103,DATA!$W$4:$W$2103,"",0,1),""))</f>
        <v/>
      </c>
      <c r="F2091" s="52" t="str">
        <f t="array" ref="F2091">IF(B2091="","",IFERROR(XLOOKUP(E2091,PROVEEDORES!$A$2:$A$200,PROVEEDORES!$B$2:$B$200,"NO ENCONTRADO",0,1),""))</f>
        <v/>
      </c>
      <c r="G2091" s="52" t="str">
        <f t="array" ref="G2091">IF(B2091="","",IFERROR(XLOOKUP(B2091,DATA!$B$4:$B$2103,DATA!$L$4:$L$2103,"",0,1),""))</f>
        <v/>
      </c>
      <c r="H2091" s="52" t="str">
        <f t="array" ref="H2091">IF(B2091="","",IFERROR(XLOOKUP(B2091,DATA!$B$4:$B$2103,DATA!$E$4:$E$2103,0,0,1),0))</f>
        <v/>
      </c>
      <c r="I2091" s="53" t="str">
        <f t="array" ref="I2091">IF(B2091="","",IFERROR(XLOOKUP(B2091,DATA!$B$4:$B$2103,DATA!$F$4:$F$2103,0,0,1),0))</f>
        <v/>
      </c>
      <c r="J2091" s="53" t="str">
        <f t="shared" si="1"/>
        <v/>
      </c>
      <c r="K2091" s="52" t="str">
        <f t="array" ref="K2091">IF(B2091="","",IFERROR(XLOOKUP(B2091,DATA!$B$4:$B$2103,DATA!$N$4:$N$2103,0,0,1),0))</f>
        <v/>
      </c>
      <c r="L2091" s="86" t="str">
        <f t="shared" si="2"/>
        <v/>
      </c>
      <c r="M2091" s="52" t="str">
        <f t="array" ref="M2091">IF(B2091="","",IFERROR(XLOOKUP(B2091,DATA!$B$4:$B$2103,DATA!$P$4:$P$2103,0,0,1),0))</f>
        <v/>
      </c>
      <c r="N2091" s="52" t="str">
        <f t="shared" si="3"/>
        <v/>
      </c>
      <c r="O2091" s="52" t="str">
        <f t="shared" si="4"/>
        <v/>
      </c>
      <c r="P2091" s="52" t="str">
        <f t="shared" si="5"/>
        <v/>
      </c>
      <c r="Q2091" s="52" t="str">
        <f t="shared" si="6"/>
        <v/>
      </c>
      <c r="R2091" s="52" t="str">
        <f t="shared" si="7"/>
        <v/>
      </c>
      <c r="S2091" s="52" t="str">
        <f t="shared" si="8"/>
        <v/>
      </c>
      <c r="T2091" s="53" t="str">
        <f t="shared" si="9"/>
        <v/>
      </c>
      <c r="U2091" s="52" t="str">
        <f t="array" ref="U2091">IF(B2091="","",IFERROR(XLOOKUP(B2091,DATA!$B$4:$B$2103,DATA!$M$4:$M$2103,"",0,1),""))</f>
        <v/>
      </c>
      <c r="V2091" s="52" t="str">
        <f t="array" ref="V2091">IF(B2091="","",IFERROR(XLOOKUP(B2091,DATA!$B$4:$B$2103,DATA!$X$4:$X$2103,"",0,1),""))</f>
        <v/>
      </c>
      <c r="W2091" s="52" t="str">
        <f t="array" ref="W2091">IF(B2091="","",IFERROR(XLOOKUP(B2091,DATA!$B$4:$B$2103,DATA!$H$4:$H$2103,"",0,1),""))</f>
        <v/>
      </c>
      <c r="X2091" s="52" t="str">
        <f t="shared" si="10"/>
        <v/>
      </c>
      <c r="Y2091" s="87" t="str">
        <f t="shared" si="11"/>
        <v/>
      </c>
      <c r="Z2091" s="52" t="str">
        <f t="shared" si="12"/>
        <v/>
      </c>
    </row>
    <row r="2092" ht="15.75" customHeight="1">
      <c r="B2092" s="47" t="str">
        <f>IF(DATA!B2092="","",DATA!B2092)</f>
        <v/>
      </c>
      <c r="C2092" s="47" t="str">
        <f t="array" ref="C2092">IF(B2092="","",IFERROR(XLOOKUP(B2092,DATA!$B$4:$B$2103,DATA!$D$4:$D$2103,"",0,1),""))</f>
        <v/>
      </c>
      <c r="D2092" s="47" t="str">
        <f t="array" ref="D2092">IF(B2092="","",IFERROR(XLOOKUP(B2092,DATA!$B$4:$B$2103,DATA!$C$4:$C$2103,"",0,1),""))</f>
        <v/>
      </c>
      <c r="E2092" s="47" t="str">
        <f t="array" ref="E2092">IF(B2092="","",IFERROR(XLOOKUP(B2092,DATA!$B$4:$B$2103,DATA!$W$4:$W$2103,"",0,1),""))</f>
        <v/>
      </c>
      <c r="F2092" s="47" t="str">
        <f t="array" ref="F2092">IF(B2092="","",IFERROR(XLOOKUP(E2092,PROVEEDORES!$A$2:$A$200,PROVEEDORES!$B$2:$B$200,"NO ENCONTRADO",0,1),""))</f>
        <v/>
      </c>
      <c r="G2092" s="47" t="str">
        <f t="array" ref="G2092">IF(B2092="","",IFERROR(XLOOKUP(B2092,DATA!$B$4:$B$2103,DATA!$L$4:$L$2103,"",0,1),""))</f>
        <v/>
      </c>
      <c r="H2092" s="47" t="str">
        <f t="array" ref="H2092">IF(B2092="","",IFERROR(XLOOKUP(B2092,DATA!$B$4:$B$2103,DATA!$E$4:$E$2103,0,0,1),0))</f>
        <v/>
      </c>
      <c r="I2092" s="48" t="str">
        <f t="array" ref="I2092">IF(B2092="","",IFERROR(XLOOKUP(B2092,DATA!$B$4:$B$2103,DATA!$F$4:$F$2103,0,0,1),0))</f>
        <v/>
      </c>
      <c r="J2092" s="48" t="str">
        <f t="shared" si="1"/>
        <v/>
      </c>
      <c r="K2092" s="47" t="str">
        <f t="array" ref="K2092">IF(B2092="","",IFERROR(XLOOKUP(B2092,DATA!$B$4:$B$2103,DATA!$N$4:$N$2103,0,0,1),0))</f>
        <v/>
      </c>
      <c r="L2092" s="85" t="str">
        <f t="shared" si="2"/>
        <v/>
      </c>
      <c r="M2092" s="47" t="str">
        <f t="array" ref="M2092">IF(B2092="","",IFERROR(XLOOKUP(B2092,DATA!$B$4:$B$2103,DATA!$P$4:$P$2103,0,0,1),0))</f>
        <v/>
      </c>
      <c r="N2092" s="47" t="str">
        <f t="shared" si="3"/>
        <v/>
      </c>
      <c r="O2092" s="47" t="str">
        <f t="shared" si="4"/>
        <v/>
      </c>
      <c r="P2092" s="47" t="str">
        <f t="shared" si="5"/>
        <v/>
      </c>
      <c r="Q2092" s="47" t="str">
        <f t="shared" si="6"/>
        <v/>
      </c>
      <c r="R2092" s="47" t="str">
        <f t="shared" si="7"/>
        <v/>
      </c>
      <c r="S2092" s="47" t="str">
        <f t="shared" si="8"/>
        <v/>
      </c>
      <c r="T2092" s="48" t="str">
        <f t="shared" si="9"/>
        <v/>
      </c>
      <c r="U2092" s="47" t="str">
        <f t="array" ref="U2092">IF(B2092="","",IFERROR(XLOOKUP(B2092,DATA!$B$4:$B$2103,DATA!$M$4:$M$2103,"",0,1),""))</f>
        <v/>
      </c>
      <c r="V2092" s="47" t="str">
        <f t="array" ref="V2092">IF(B2092="","",IFERROR(XLOOKUP(B2092,DATA!$B$4:$B$2103,DATA!$X$4:$X$2103,"",0,1),""))</f>
        <v/>
      </c>
      <c r="W2092" s="47" t="str">
        <f t="array" ref="W2092">IF(B2092="","",IFERROR(XLOOKUP(B2092,DATA!$B$4:$B$2103,DATA!$H$4:$H$2103,"",0,1),""))</f>
        <v/>
      </c>
      <c r="X2092" s="47" t="str">
        <f t="shared" si="10"/>
        <v/>
      </c>
      <c r="Y2092" s="65" t="str">
        <f t="shared" si="11"/>
        <v/>
      </c>
      <c r="Z2092" s="47" t="str">
        <f t="shared" si="12"/>
        <v/>
      </c>
    </row>
    <row r="2093" ht="15.75" customHeight="1">
      <c r="B2093" s="52" t="str">
        <f>IF(DATA!B2093="","",DATA!B2093)</f>
        <v/>
      </c>
      <c r="C2093" s="52" t="str">
        <f t="array" ref="C2093">IF(B2093="","",IFERROR(XLOOKUP(B2093,DATA!$B$4:$B$2103,DATA!$D$4:$D$2103,"",0,1),""))</f>
        <v/>
      </c>
      <c r="D2093" s="52" t="str">
        <f t="array" ref="D2093">IF(B2093="","",IFERROR(XLOOKUP(B2093,DATA!$B$4:$B$2103,DATA!$C$4:$C$2103,"",0,1),""))</f>
        <v/>
      </c>
      <c r="E2093" s="52" t="str">
        <f t="array" ref="E2093">IF(B2093="","",IFERROR(XLOOKUP(B2093,DATA!$B$4:$B$2103,DATA!$W$4:$W$2103,"",0,1),""))</f>
        <v/>
      </c>
      <c r="F2093" s="52" t="str">
        <f t="array" ref="F2093">IF(B2093="","",IFERROR(XLOOKUP(E2093,PROVEEDORES!$A$2:$A$200,PROVEEDORES!$B$2:$B$200,"NO ENCONTRADO",0,1),""))</f>
        <v/>
      </c>
      <c r="G2093" s="52" t="str">
        <f t="array" ref="G2093">IF(B2093="","",IFERROR(XLOOKUP(B2093,DATA!$B$4:$B$2103,DATA!$L$4:$L$2103,"",0,1),""))</f>
        <v/>
      </c>
      <c r="H2093" s="52" t="str">
        <f t="array" ref="H2093">IF(B2093="","",IFERROR(XLOOKUP(B2093,DATA!$B$4:$B$2103,DATA!$E$4:$E$2103,0,0,1),0))</f>
        <v/>
      </c>
      <c r="I2093" s="53" t="str">
        <f t="array" ref="I2093">IF(B2093="","",IFERROR(XLOOKUP(B2093,DATA!$B$4:$B$2103,DATA!$F$4:$F$2103,0,0,1),0))</f>
        <v/>
      </c>
      <c r="J2093" s="53" t="str">
        <f t="shared" si="1"/>
        <v/>
      </c>
      <c r="K2093" s="52" t="str">
        <f t="array" ref="K2093">IF(B2093="","",IFERROR(XLOOKUP(B2093,DATA!$B$4:$B$2103,DATA!$N$4:$N$2103,0,0,1),0))</f>
        <v/>
      </c>
      <c r="L2093" s="86" t="str">
        <f t="shared" si="2"/>
        <v/>
      </c>
      <c r="M2093" s="52" t="str">
        <f t="array" ref="M2093">IF(B2093="","",IFERROR(XLOOKUP(B2093,DATA!$B$4:$B$2103,DATA!$P$4:$P$2103,0,0,1),0))</f>
        <v/>
      </c>
      <c r="N2093" s="52" t="str">
        <f t="shared" si="3"/>
        <v/>
      </c>
      <c r="O2093" s="52" t="str">
        <f t="shared" si="4"/>
        <v/>
      </c>
      <c r="P2093" s="52" t="str">
        <f t="shared" si="5"/>
        <v/>
      </c>
      <c r="Q2093" s="52" t="str">
        <f t="shared" si="6"/>
        <v/>
      </c>
      <c r="R2093" s="52" t="str">
        <f t="shared" si="7"/>
        <v/>
      </c>
      <c r="S2093" s="52" t="str">
        <f t="shared" si="8"/>
        <v/>
      </c>
      <c r="T2093" s="53" t="str">
        <f t="shared" si="9"/>
        <v/>
      </c>
      <c r="U2093" s="52" t="str">
        <f t="array" ref="U2093">IF(B2093="","",IFERROR(XLOOKUP(B2093,DATA!$B$4:$B$2103,DATA!$M$4:$M$2103,"",0,1),""))</f>
        <v/>
      </c>
      <c r="V2093" s="52" t="str">
        <f t="array" ref="V2093">IF(B2093="","",IFERROR(XLOOKUP(B2093,DATA!$B$4:$B$2103,DATA!$X$4:$X$2103,"",0,1),""))</f>
        <v/>
      </c>
      <c r="W2093" s="52" t="str">
        <f t="array" ref="W2093">IF(B2093="","",IFERROR(XLOOKUP(B2093,DATA!$B$4:$B$2103,DATA!$H$4:$H$2103,"",0,1),""))</f>
        <v/>
      </c>
      <c r="X2093" s="52" t="str">
        <f t="shared" si="10"/>
        <v/>
      </c>
      <c r="Y2093" s="87" t="str">
        <f t="shared" si="11"/>
        <v/>
      </c>
      <c r="Z2093" s="52" t="str">
        <f t="shared" si="12"/>
        <v/>
      </c>
    </row>
    <row r="2094" ht="15.75" customHeight="1">
      <c r="B2094" s="47" t="str">
        <f>IF(DATA!B2094="","",DATA!B2094)</f>
        <v/>
      </c>
      <c r="C2094" s="47" t="str">
        <f t="array" ref="C2094">IF(B2094="","",IFERROR(XLOOKUP(B2094,DATA!$B$4:$B$2103,DATA!$D$4:$D$2103,"",0,1),""))</f>
        <v/>
      </c>
      <c r="D2094" s="47" t="str">
        <f t="array" ref="D2094">IF(B2094="","",IFERROR(XLOOKUP(B2094,DATA!$B$4:$B$2103,DATA!$C$4:$C$2103,"",0,1),""))</f>
        <v/>
      </c>
      <c r="E2094" s="47" t="str">
        <f t="array" ref="E2094">IF(B2094="","",IFERROR(XLOOKUP(B2094,DATA!$B$4:$B$2103,DATA!$W$4:$W$2103,"",0,1),""))</f>
        <v/>
      </c>
      <c r="F2094" s="47" t="str">
        <f t="array" ref="F2094">IF(B2094="","",IFERROR(XLOOKUP(E2094,PROVEEDORES!$A$2:$A$200,PROVEEDORES!$B$2:$B$200,"NO ENCONTRADO",0,1),""))</f>
        <v/>
      </c>
      <c r="G2094" s="47" t="str">
        <f t="array" ref="G2094">IF(B2094="","",IFERROR(XLOOKUP(B2094,DATA!$B$4:$B$2103,DATA!$L$4:$L$2103,"",0,1),""))</f>
        <v/>
      </c>
      <c r="H2094" s="47" t="str">
        <f t="array" ref="H2094">IF(B2094="","",IFERROR(XLOOKUP(B2094,DATA!$B$4:$B$2103,DATA!$E$4:$E$2103,0,0,1),0))</f>
        <v/>
      </c>
      <c r="I2094" s="48" t="str">
        <f t="array" ref="I2094">IF(B2094="","",IFERROR(XLOOKUP(B2094,DATA!$B$4:$B$2103,DATA!$F$4:$F$2103,0,0,1),0))</f>
        <v/>
      </c>
      <c r="J2094" s="48" t="str">
        <f t="shared" si="1"/>
        <v/>
      </c>
      <c r="K2094" s="47" t="str">
        <f t="array" ref="K2094">IF(B2094="","",IFERROR(XLOOKUP(B2094,DATA!$B$4:$B$2103,DATA!$N$4:$N$2103,0,0,1),0))</f>
        <v/>
      </c>
      <c r="L2094" s="85" t="str">
        <f t="shared" si="2"/>
        <v/>
      </c>
      <c r="M2094" s="47" t="str">
        <f t="array" ref="M2094">IF(B2094="","",IFERROR(XLOOKUP(B2094,DATA!$B$4:$B$2103,DATA!$P$4:$P$2103,0,0,1),0))</f>
        <v/>
      </c>
      <c r="N2094" s="47" t="str">
        <f t="shared" si="3"/>
        <v/>
      </c>
      <c r="O2094" s="47" t="str">
        <f t="shared" si="4"/>
        <v/>
      </c>
      <c r="P2094" s="47" t="str">
        <f t="shared" si="5"/>
        <v/>
      </c>
      <c r="Q2094" s="47" t="str">
        <f t="shared" si="6"/>
        <v/>
      </c>
      <c r="R2094" s="47" t="str">
        <f t="shared" si="7"/>
        <v/>
      </c>
      <c r="S2094" s="47" t="str">
        <f t="shared" si="8"/>
        <v/>
      </c>
      <c r="T2094" s="48" t="str">
        <f t="shared" si="9"/>
        <v/>
      </c>
      <c r="U2094" s="47" t="str">
        <f t="array" ref="U2094">IF(B2094="","",IFERROR(XLOOKUP(B2094,DATA!$B$4:$B$2103,DATA!$M$4:$M$2103,"",0,1),""))</f>
        <v/>
      </c>
      <c r="V2094" s="47" t="str">
        <f t="array" ref="V2094">IF(B2094="","",IFERROR(XLOOKUP(B2094,DATA!$B$4:$B$2103,DATA!$X$4:$X$2103,"",0,1),""))</f>
        <v/>
      </c>
      <c r="W2094" s="47" t="str">
        <f t="array" ref="W2094">IF(B2094="","",IFERROR(XLOOKUP(B2094,DATA!$B$4:$B$2103,DATA!$H$4:$H$2103,"",0,1),""))</f>
        <v/>
      </c>
      <c r="X2094" s="47" t="str">
        <f t="shared" si="10"/>
        <v/>
      </c>
      <c r="Y2094" s="65" t="str">
        <f t="shared" si="11"/>
        <v/>
      </c>
      <c r="Z2094" s="47" t="str">
        <f t="shared" si="12"/>
        <v/>
      </c>
    </row>
    <row r="2095" ht="15.75" customHeight="1">
      <c r="B2095" s="52" t="str">
        <f>IF(DATA!B2095="","",DATA!B2095)</f>
        <v/>
      </c>
      <c r="C2095" s="52" t="str">
        <f t="array" ref="C2095">IF(B2095="","",IFERROR(XLOOKUP(B2095,DATA!$B$4:$B$2103,DATA!$D$4:$D$2103,"",0,1),""))</f>
        <v/>
      </c>
      <c r="D2095" s="52" t="str">
        <f t="array" ref="D2095">IF(B2095="","",IFERROR(XLOOKUP(B2095,DATA!$B$4:$B$2103,DATA!$C$4:$C$2103,"",0,1),""))</f>
        <v/>
      </c>
      <c r="E2095" s="52" t="str">
        <f t="array" ref="E2095">IF(B2095="","",IFERROR(XLOOKUP(B2095,DATA!$B$4:$B$2103,DATA!$W$4:$W$2103,"",0,1),""))</f>
        <v/>
      </c>
      <c r="F2095" s="52" t="str">
        <f t="array" ref="F2095">IF(B2095="","",IFERROR(XLOOKUP(E2095,PROVEEDORES!$A$2:$A$200,PROVEEDORES!$B$2:$B$200,"NO ENCONTRADO",0,1),""))</f>
        <v/>
      </c>
      <c r="G2095" s="52" t="str">
        <f t="array" ref="G2095">IF(B2095="","",IFERROR(XLOOKUP(B2095,DATA!$B$4:$B$2103,DATA!$L$4:$L$2103,"",0,1),""))</f>
        <v/>
      </c>
      <c r="H2095" s="52" t="str">
        <f t="array" ref="H2095">IF(B2095="","",IFERROR(XLOOKUP(B2095,DATA!$B$4:$B$2103,DATA!$E$4:$E$2103,0,0,1),0))</f>
        <v/>
      </c>
      <c r="I2095" s="53" t="str">
        <f t="array" ref="I2095">IF(B2095="","",IFERROR(XLOOKUP(B2095,DATA!$B$4:$B$2103,DATA!$F$4:$F$2103,0,0,1),0))</f>
        <v/>
      </c>
      <c r="J2095" s="53" t="str">
        <f t="shared" si="1"/>
        <v/>
      </c>
      <c r="K2095" s="52" t="str">
        <f t="array" ref="K2095">IF(B2095="","",IFERROR(XLOOKUP(B2095,DATA!$B$4:$B$2103,DATA!$N$4:$N$2103,0,0,1),0))</f>
        <v/>
      </c>
      <c r="L2095" s="86" t="str">
        <f t="shared" si="2"/>
        <v/>
      </c>
      <c r="M2095" s="52" t="str">
        <f t="array" ref="M2095">IF(B2095="","",IFERROR(XLOOKUP(B2095,DATA!$B$4:$B$2103,DATA!$P$4:$P$2103,0,0,1),0))</f>
        <v/>
      </c>
      <c r="N2095" s="52" t="str">
        <f t="shared" si="3"/>
        <v/>
      </c>
      <c r="O2095" s="52" t="str">
        <f t="shared" si="4"/>
        <v/>
      </c>
      <c r="P2095" s="52" t="str">
        <f t="shared" si="5"/>
        <v/>
      </c>
      <c r="Q2095" s="52" t="str">
        <f t="shared" si="6"/>
        <v/>
      </c>
      <c r="R2095" s="52" t="str">
        <f t="shared" si="7"/>
        <v/>
      </c>
      <c r="S2095" s="52" t="str">
        <f t="shared" si="8"/>
        <v/>
      </c>
      <c r="T2095" s="53" t="str">
        <f t="shared" si="9"/>
        <v/>
      </c>
      <c r="U2095" s="52" t="str">
        <f t="array" ref="U2095">IF(B2095="","",IFERROR(XLOOKUP(B2095,DATA!$B$4:$B$2103,DATA!$M$4:$M$2103,"",0,1),""))</f>
        <v/>
      </c>
      <c r="V2095" s="52" t="str">
        <f t="array" ref="V2095">IF(B2095="","",IFERROR(XLOOKUP(B2095,DATA!$B$4:$B$2103,DATA!$X$4:$X$2103,"",0,1),""))</f>
        <v/>
      </c>
      <c r="W2095" s="52" t="str">
        <f t="array" ref="W2095">IF(B2095="","",IFERROR(XLOOKUP(B2095,DATA!$B$4:$B$2103,DATA!$H$4:$H$2103,"",0,1),""))</f>
        <v/>
      </c>
      <c r="X2095" s="52" t="str">
        <f t="shared" si="10"/>
        <v/>
      </c>
      <c r="Y2095" s="87" t="str">
        <f t="shared" si="11"/>
        <v/>
      </c>
      <c r="Z2095" s="52" t="str">
        <f t="shared" si="12"/>
        <v/>
      </c>
    </row>
    <row r="2096" ht="15.75" customHeight="1">
      <c r="B2096" s="47" t="str">
        <f>IF(DATA!B2096="","",DATA!B2096)</f>
        <v/>
      </c>
      <c r="C2096" s="47" t="str">
        <f t="array" ref="C2096">IF(B2096="","",IFERROR(XLOOKUP(B2096,DATA!$B$4:$B$2103,DATA!$D$4:$D$2103,"",0,1),""))</f>
        <v/>
      </c>
      <c r="D2096" s="47" t="str">
        <f t="array" ref="D2096">IF(B2096="","",IFERROR(XLOOKUP(B2096,DATA!$B$4:$B$2103,DATA!$C$4:$C$2103,"",0,1),""))</f>
        <v/>
      </c>
      <c r="E2096" s="47" t="str">
        <f t="array" ref="E2096">IF(B2096="","",IFERROR(XLOOKUP(B2096,DATA!$B$4:$B$2103,DATA!$W$4:$W$2103,"",0,1),""))</f>
        <v/>
      </c>
      <c r="F2096" s="47" t="str">
        <f t="array" ref="F2096">IF(B2096="","",IFERROR(XLOOKUP(E2096,PROVEEDORES!$A$2:$A$200,PROVEEDORES!$B$2:$B$200,"NO ENCONTRADO",0,1),""))</f>
        <v/>
      </c>
      <c r="G2096" s="47" t="str">
        <f t="array" ref="G2096">IF(B2096="","",IFERROR(XLOOKUP(B2096,DATA!$B$4:$B$2103,DATA!$L$4:$L$2103,"",0,1),""))</f>
        <v/>
      </c>
      <c r="H2096" s="47" t="str">
        <f t="array" ref="H2096">IF(B2096="","",IFERROR(XLOOKUP(B2096,DATA!$B$4:$B$2103,DATA!$E$4:$E$2103,0,0,1),0))</f>
        <v/>
      </c>
      <c r="I2096" s="48" t="str">
        <f t="array" ref="I2096">IF(B2096="","",IFERROR(XLOOKUP(B2096,DATA!$B$4:$B$2103,DATA!$F$4:$F$2103,0,0,1),0))</f>
        <v/>
      </c>
      <c r="J2096" s="48" t="str">
        <f t="shared" si="1"/>
        <v/>
      </c>
      <c r="K2096" s="47" t="str">
        <f t="array" ref="K2096">IF(B2096="","",IFERROR(XLOOKUP(B2096,DATA!$B$4:$B$2103,DATA!$N$4:$N$2103,0,0,1),0))</f>
        <v/>
      </c>
      <c r="L2096" s="85" t="str">
        <f t="shared" si="2"/>
        <v/>
      </c>
      <c r="M2096" s="47" t="str">
        <f t="array" ref="M2096">IF(B2096="","",IFERROR(XLOOKUP(B2096,DATA!$B$4:$B$2103,DATA!$P$4:$P$2103,0,0,1),0))</f>
        <v/>
      </c>
      <c r="N2096" s="47" t="str">
        <f t="shared" si="3"/>
        <v/>
      </c>
      <c r="O2096" s="47" t="str">
        <f t="shared" si="4"/>
        <v/>
      </c>
      <c r="P2096" s="47" t="str">
        <f t="shared" si="5"/>
        <v/>
      </c>
      <c r="Q2096" s="47" t="str">
        <f t="shared" si="6"/>
        <v/>
      </c>
      <c r="R2096" s="47" t="str">
        <f t="shared" si="7"/>
        <v/>
      </c>
      <c r="S2096" s="47" t="str">
        <f t="shared" si="8"/>
        <v/>
      </c>
      <c r="T2096" s="48" t="str">
        <f t="shared" si="9"/>
        <v/>
      </c>
      <c r="U2096" s="47" t="str">
        <f t="array" ref="U2096">IF(B2096="","",IFERROR(XLOOKUP(B2096,DATA!$B$4:$B$2103,DATA!$M$4:$M$2103,"",0,1),""))</f>
        <v/>
      </c>
      <c r="V2096" s="47" t="str">
        <f t="array" ref="V2096">IF(B2096="","",IFERROR(XLOOKUP(B2096,DATA!$B$4:$B$2103,DATA!$X$4:$X$2103,"",0,1),""))</f>
        <v/>
      </c>
      <c r="W2096" s="47" t="str">
        <f t="array" ref="W2096">IF(B2096="","",IFERROR(XLOOKUP(B2096,DATA!$B$4:$B$2103,DATA!$H$4:$H$2103,"",0,1),""))</f>
        <v/>
      </c>
      <c r="X2096" s="47" t="str">
        <f t="shared" si="10"/>
        <v/>
      </c>
      <c r="Y2096" s="65" t="str">
        <f t="shared" si="11"/>
        <v/>
      </c>
      <c r="Z2096" s="47" t="str">
        <f t="shared" si="12"/>
        <v/>
      </c>
    </row>
    <row r="2097" ht="15.75" customHeight="1">
      <c r="B2097" s="52" t="str">
        <f>IF(DATA!B2097="","",DATA!B2097)</f>
        <v/>
      </c>
      <c r="C2097" s="52" t="str">
        <f t="array" ref="C2097">IF(B2097="","",IFERROR(XLOOKUP(B2097,DATA!$B$4:$B$2103,DATA!$D$4:$D$2103,"",0,1),""))</f>
        <v/>
      </c>
      <c r="D2097" s="52" t="str">
        <f t="array" ref="D2097">IF(B2097="","",IFERROR(XLOOKUP(B2097,DATA!$B$4:$B$2103,DATA!$C$4:$C$2103,"",0,1),""))</f>
        <v/>
      </c>
      <c r="E2097" s="52" t="str">
        <f t="array" ref="E2097">IF(B2097="","",IFERROR(XLOOKUP(B2097,DATA!$B$4:$B$2103,DATA!$W$4:$W$2103,"",0,1),""))</f>
        <v/>
      </c>
      <c r="F2097" s="52" t="str">
        <f t="array" ref="F2097">IF(B2097="","",IFERROR(XLOOKUP(E2097,PROVEEDORES!$A$2:$A$200,PROVEEDORES!$B$2:$B$200,"NO ENCONTRADO",0,1),""))</f>
        <v/>
      </c>
      <c r="G2097" s="52" t="str">
        <f t="array" ref="G2097">IF(B2097="","",IFERROR(XLOOKUP(B2097,DATA!$B$4:$B$2103,DATA!$L$4:$L$2103,"",0,1),""))</f>
        <v/>
      </c>
      <c r="H2097" s="52" t="str">
        <f t="array" ref="H2097">IF(B2097="","",IFERROR(XLOOKUP(B2097,DATA!$B$4:$B$2103,DATA!$E$4:$E$2103,0,0,1),0))</f>
        <v/>
      </c>
      <c r="I2097" s="53" t="str">
        <f t="array" ref="I2097">IF(B2097="","",IFERROR(XLOOKUP(B2097,DATA!$B$4:$B$2103,DATA!$F$4:$F$2103,0,0,1),0))</f>
        <v/>
      </c>
      <c r="J2097" s="53" t="str">
        <f t="shared" si="1"/>
        <v/>
      </c>
      <c r="K2097" s="52" t="str">
        <f t="array" ref="K2097">IF(B2097="","",IFERROR(XLOOKUP(B2097,DATA!$B$4:$B$2103,DATA!$N$4:$N$2103,0,0,1),0))</f>
        <v/>
      </c>
      <c r="L2097" s="86" t="str">
        <f t="shared" si="2"/>
        <v/>
      </c>
      <c r="M2097" s="52" t="str">
        <f t="array" ref="M2097">IF(B2097="","",IFERROR(XLOOKUP(B2097,DATA!$B$4:$B$2103,DATA!$P$4:$P$2103,0,0,1),0))</f>
        <v/>
      </c>
      <c r="N2097" s="52" t="str">
        <f t="shared" si="3"/>
        <v/>
      </c>
      <c r="O2097" s="52" t="str">
        <f t="shared" si="4"/>
        <v/>
      </c>
      <c r="P2097" s="52" t="str">
        <f t="shared" si="5"/>
        <v/>
      </c>
      <c r="Q2097" s="52" t="str">
        <f t="shared" si="6"/>
        <v/>
      </c>
      <c r="R2097" s="52" t="str">
        <f t="shared" si="7"/>
        <v/>
      </c>
      <c r="S2097" s="52" t="str">
        <f t="shared" si="8"/>
        <v/>
      </c>
      <c r="T2097" s="53" t="str">
        <f t="shared" si="9"/>
        <v/>
      </c>
      <c r="U2097" s="52" t="str">
        <f t="array" ref="U2097">IF(B2097="","",IFERROR(XLOOKUP(B2097,DATA!$B$4:$B$2103,DATA!$M$4:$M$2103,"",0,1),""))</f>
        <v/>
      </c>
      <c r="V2097" s="52" t="str">
        <f t="array" ref="V2097">IF(B2097="","",IFERROR(XLOOKUP(B2097,DATA!$B$4:$B$2103,DATA!$X$4:$X$2103,"",0,1),""))</f>
        <v/>
      </c>
      <c r="W2097" s="52" t="str">
        <f t="array" ref="W2097">IF(B2097="","",IFERROR(XLOOKUP(B2097,DATA!$B$4:$B$2103,DATA!$H$4:$H$2103,"",0,1),""))</f>
        <v/>
      </c>
      <c r="X2097" s="52" t="str">
        <f t="shared" si="10"/>
        <v/>
      </c>
      <c r="Y2097" s="87" t="str">
        <f t="shared" si="11"/>
        <v/>
      </c>
      <c r="Z2097" s="52" t="str">
        <f t="shared" si="12"/>
        <v/>
      </c>
    </row>
    <row r="2098" ht="15.75" customHeight="1">
      <c r="B2098" s="47" t="str">
        <f>IF(DATA!B2098="","",DATA!B2098)</f>
        <v/>
      </c>
      <c r="C2098" s="47" t="str">
        <f t="array" ref="C2098">IF(B2098="","",IFERROR(XLOOKUP(B2098,DATA!$B$4:$B$2103,DATA!$D$4:$D$2103,"",0,1),""))</f>
        <v/>
      </c>
      <c r="D2098" s="47" t="str">
        <f t="array" ref="D2098">IF(B2098="","",IFERROR(XLOOKUP(B2098,DATA!$B$4:$B$2103,DATA!$C$4:$C$2103,"",0,1),""))</f>
        <v/>
      </c>
      <c r="E2098" s="47" t="str">
        <f t="array" ref="E2098">IF(B2098="","",IFERROR(XLOOKUP(B2098,DATA!$B$4:$B$2103,DATA!$W$4:$W$2103,"",0,1),""))</f>
        <v/>
      </c>
      <c r="F2098" s="47" t="str">
        <f t="array" ref="F2098">IF(B2098="","",IFERROR(XLOOKUP(E2098,PROVEEDORES!$A$2:$A$200,PROVEEDORES!$B$2:$B$200,"NO ENCONTRADO",0,1),""))</f>
        <v/>
      </c>
      <c r="G2098" s="47" t="str">
        <f t="array" ref="G2098">IF(B2098="","",IFERROR(XLOOKUP(B2098,DATA!$B$4:$B$2103,DATA!$L$4:$L$2103,"",0,1),""))</f>
        <v/>
      </c>
      <c r="H2098" s="47" t="str">
        <f t="array" ref="H2098">IF(B2098="","",IFERROR(XLOOKUP(B2098,DATA!$B$4:$B$2103,DATA!$E$4:$E$2103,0,0,1),0))</f>
        <v/>
      </c>
      <c r="I2098" s="48" t="str">
        <f t="array" ref="I2098">IF(B2098="","",IFERROR(XLOOKUP(B2098,DATA!$B$4:$B$2103,DATA!$F$4:$F$2103,0,0,1),0))</f>
        <v/>
      </c>
      <c r="J2098" s="48" t="str">
        <f t="shared" si="1"/>
        <v/>
      </c>
      <c r="K2098" s="47" t="str">
        <f t="array" ref="K2098">IF(B2098="","",IFERROR(XLOOKUP(B2098,DATA!$B$4:$B$2103,DATA!$N$4:$N$2103,0,0,1),0))</f>
        <v/>
      </c>
      <c r="L2098" s="85" t="str">
        <f t="shared" si="2"/>
        <v/>
      </c>
      <c r="M2098" s="47" t="str">
        <f t="array" ref="M2098">IF(B2098="","",IFERROR(XLOOKUP(B2098,DATA!$B$4:$B$2103,DATA!$P$4:$P$2103,0,0,1),0))</f>
        <v/>
      </c>
      <c r="N2098" s="47" t="str">
        <f t="shared" si="3"/>
        <v/>
      </c>
      <c r="O2098" s="47" t="str">
        <f t="shared" si="4"/>
        <v/>
      </c>
      <c r="P2098" s="47" t="str">
        <f t="shared" si="5"/>
        <v/>
      </c>
      <c r="Q2098" s="47" t="str">
        <f t="shared" si="6"/>
        <v/>
      </c>
      <c r="R2098" s="47" t="str">
        <f t="shared" si="7"/>
        <v/>
      </c>
      <c r="S2098" s="47" t="str">
        <f t="shared" si="8"/>
        <v/>
      </c>
      <c r="T2098" s="48" t="str">
        <f t="shared" si="9"/>
        <v/>
      </c>
      <c r="U2098" s="47" t="str">
        <f t="array" ref="U2098">IF(B2098="","",IFERROR(XLOOKUP(B2098,DATA!$B$4:$B$2103,DATA!$M$4:$M$2103,"",0,1),""))</f>
        <v/>
      </c>
      <c r="V2098" s="47" t="str">
        <f t="array" ref="V2098">IF(B2098="","",IFERROR(XLOOKUP(B2098,DATA!$B$4:$B$2103,DATA!$X$4:$X$2103,"",0,1),""))</f>
        <v/>
      </c>
      <c r="W2098" s="47" t="str">
        <f t="array" ref="W2098">IF(B2098="","",IFERROR(XLOOKUP(B2098,DATA!$B$4:$B$2103,DATA!$H$4:$H$2103,"",0,1),""))</f>
        <v/>
      </c>
      <c r="X2098" s="47" t="str">
        <f t="shared" si="10"/>
        <v/>
      </c>
      <c r="Y2098" s="65" t="str">
        <f t="shared" si="11"/>
        <v/>
      </c>
      <c r="Z2098" s="47" t="str">
        <f t="shared" si="12"/>
        <v/>
      </c>
    </row>
    <row r="2099" ht="15.75" customHeight="1">
      <c r="B2099" s="52" t="str">
        <f>IF(DATA!B2099="","",DATA!B2099)</f>
        <v/>
      </c>
      <c r="C2099" s="52" t="str">
        <f t="array" ref="C2099">IF(B2099="","",IFERROR(XLOOKUP(B2099,DATA!$B$4:$B$2103,DATA!$D$4:$D$2103,"",0,1),""))</f>
        <v/>
      </c>
      <c r="D2099" s="52" t="str">
        <f t="array" ref="D2099">IF(B2099="","",IFERROR(XLOOKUP(B2099,DATA!$B$4:$B$2103,DATA!$C$4:$C$2103,"",0,1),""))</f>
        <v/>
      </c>
      <c r="E2099" s="52" t="str">
        <f t="array" ref="E2099">IF(B2099="","",IFERROR(XLOOKUP(B2099,DATA!$B$4:$B$2103,DATA!$W$4:$W$2103,"",0,1),""))</f>
        <v/>
      </c>
      <c r="F2099" s="52" t="str">
        <f t="array" ref="F2099">IF(B2099="","",IFERROR(XLOOKUP(E2099,PROVEEDORES!$A$2:$A$200,PROVEEDORES!$B$2:$B$200,"NO ENCONTRADO",0,1),""))</f>
        <v/>
      </c>
      <c r="G2099" s="52" t="str">
        <f t="array" ref="G2099">IF(B2099="","",IFERROR(XLOOKUP(B2099,DATA!$B$4:$B$2103,DATA!$L$4:$L$2103,"",0,1),""))</f>
        <v/>
      </c>
      <c r="H2099" s="52" t="str">
        <f t="array" ref="H2099">IF(B2099="","",IFERROR(XLOOKUP(B2099,DATA!$B$4:$B$2103,DATA!$E$4:$E$2103,0,0,1),0))</f>
        <v/>
      </c>
      <c r="I2099" s="53" t="str">
        <f t="array" ref="I2099">IF(B2099="","",IFERROR(XLOOKUP(B2099,DATA!$B$4:$B$2103,DATA!$F$4:$F$2103,0,0,1),0))</f>
        <v/>
      </c>
      <c r="J2099" s="53" t="str">
        <f t="shared" si="1"/>
        <v/>
      </c>
      <c r="K2099" s="52" t="str">
        <f t="array" ref="K2099">IF(B2099="","",IFERROR(XLOOKUP(B2099,DATA!$B$4:$B$2103,DATA!$N$4:$N$2103,0,0,1),0))</f>
        <v/>
      </c>
      <c r="L2099" s="86" t="str">
        <f t="shared" si="2"/>
        <v/>
      </c>
      <c r="M2099" s="52" t="str">
        <f t="array" ref="M2099">IF(B2099="","",IFERROR(XLOOKUP(B2099,DATA!$B$4:$B$2103,DATA!$P$4:$P$2103,0,0,1),0))</f>
        <v/>
      </c>
      <c r="N2099" s="52" t="str">
        <f t="shared" si="3"/>
        <v/>
      </c>
      <c r="O2099" s="52" t="str">
        <f t="shared" si="4"/>
        <v/>
      </c>
      <c r="P2099" s="52" t="str">
        <f t="shared" si="5"/>
        <v/>
      </c>
      <c r="Q2099" s="52" t="str">
        <f t="shared" si="6"/>
        <v/>
      </c>
      <c r="R2099" s="52" t="str">
        <f t="shared" si="7"/>
        <v/>
      </c>
      <c r="S2099" s="52" t="str">
        <f t="shared" si="8"/>
        <v/>
      </c>
      <c r="T2099" s="53" t="str">
        <f t="shared" si="9"/>
        <v/>
      </c>
      <c r="U2099" s="52" t="str">
        <f t="array" ref="U2099">IF(B2099="","",IFERROR(XLOOKUP(B2099,DATA!$B$4:$B$2103,DATA!$M$4:$M$2103,"",0,1),""))</f>
        <v/>
      </c>
      <c r="V2099" s="52" t="str">
        <f t="array" ref="V2099">IF(B2099="","",IFERROR(XLOOKUP(B2099,DATA!$B$4:$B$2103,DATA!$X$4:$X$2103,"",0,1),""))</f>
        <v/>
      </c>
      <c r="W2099" s="52" t="str">
        <f t="array" ref="W2099">IF(B2099="","",IFERROR(XLOOKUP(B2099,DATA!$B$4:$B$2103,DATA!$H$4:$H$2103,"",0,1),""))</f>
        <v/>
      </c>
      <c r="X2099" s="52" t="str">
        <f t="shared" si="10"/>
        <v/>
      </c>
      <c r="Y2099" s="87" t="str">
        <f t="shared" si="11"/>
        <v/>
      </c>
      <c r="Z2099" s="52" t="str">
        <f t="shared" si="12"/>
        <v/>
      </c>
    </row>
    <row r="2100" ht="15.75" customHeight="1">
      <c r="B2100" s="47" t="str">
        <f>IF(DATA!B2100="","",DATA!B2100)</f>
        <v/>
      </c>
      <c r="C2100" s="47" t="str">
        <f t="array" ref="C2100">IF(B2100="","",IFERROR(XLOOKUP(B2100,DATA!$B$4:$B$2103,DATA!$D$4:$D$2103,"",0,1),""))</f>
        <v/>
      </c>
      <c r="D2100" s="47" t="str">
        <f t="array" ref="D2100">IF(B2100="","",IFERROR(XLOOKUP(B2100,DATA!$B$4:$B$2103,DATA!$C$4:$C$2103,"",0,1),""))</f>
        <v/>
      </c>
      <c r="E2100" s="47" t="str">
        <f t="array" ref="E2100">IF(B2100="","",IFERROR(XLOOKUP(B2100,DATA!$B$4:$B$2103,DATA!$W$4:$W$2103,"",0,1),""))</f>
        <v/>
      </c>
      <c r="F2100" s="47" t="str">
        <f t="array" ref="F2100">IF(B2100="","",IFERROR(XLOOKUP(E2100,PROVEEDORES!$A$2:$A$200,PROVEEDORES!$B$2:$B$200,"NO ENCONTRADO",0,1),""))</f>
        <v/>
      </c>
      <c r="G2100" s="47" t="str">
        <f t="array" ref="G2100">IF(B2100="","",IFERROR(XLOOKUP(B2100,DATA!$B$4:$B$2103,DATA!$L$4:$L$2103,"",0,1),""))</f>
        <v/>
      </c>
      <c r="H2100" s="47" t="str">
        <f t="array" ref="H2100">IF(B2100="","",IFERROR(XLOOKUP(B2100,DATA!$B$4:$B$2103,DATA!$E$4:$E$2103,0,0,1),0))</f>
        <v/>
      </c>
      <c r="I2100" s="48" t="str">
        <f t="array" ref="I2100">IF(B2100="","",IFERROR(XLOOKUP(B2100,DATA!$B$4:$B$2103,DATA!$F$4:$F$2103,0,0,1),0))</f>
        <v/>
      </c>
      <c r="J2100" s="48" t="str">
        <f t="shared" si="1"/>
        <v/>
      </c>
      <c r="K2100" s="47" t="str">
        <f t="array" ref="K2100">IF(B2100="","",IFERROR(XLOOKUP(B2100,DATA!$B$4:$B$2103,DATA!$N$4:$N$2103,0,0,1),0))</f>
        <v/>
      </c>
      <c r="L2100" s="85" t="str">
        <f t="shared" si="2"/>
        <v/>
      </c>
      <c r="M2100" s="47" t="str">
        <f t="array" ref="M2100">IF(B2100="","",IFERROR(XLOOKUP(B2100,DATA!$B$4:$B$2103,DATA!$P$4:$P$2103,0,0,1),0))</f>
        <v/>
      </c>
      <c r="N2100" s="47" t="str">
        <f t="shared" si="3"/>
        <v/>
      </c>
      <c r="O2100" s="47" t="str">
        <f t="shared" si="4"/>
        <v/>
      </c>
      <c r="P2100" s="47" t="str">
        <f t="shared" si="5"/>
        <v/>
      </c>
      <c r="Q2100" s="47" t="str">
        <f t="shared" si="6"/>
        <v/>
      </c>
      <c r="R2100" s="47" t="str">
        <f t="shared" si="7"/>
        <v/>
      </c>
      <c r="S2100" s="47" t="str">
        <f t="shared" si="8"/>
        <v/>
      </c>
      <c r="T2100" s="48" t="str">
        <f t="shared" si="9"/>
        <v/>
      </c>
      <c r="U2100" s="47" t="str">
        <f t="array" ref="U2100">IF(B2100="","",IFERROR(XLOOKUP(B2100,DATA!$B$4:$B$2103,DATA!$M$4:$M$2103,"",0,1),""))</f>
        <v/>
      </c>
      <c r="V2100" s="47" t="str">
        <f t="array" ref="V2100">IF(B2100="","",IFERROR(XLOOKUP(B2100,DATA!$B$4:$B$2103,DATA!$X$4:$X$2103,"",0,1),""))</f>
        <v/>
      </c>
      <c r="W2100" s="47" t="str">
        <f t="array" ref="W2100">IF(B2100="","",IFERROR(XLOOKUP(B2100,DATA!$B$4:$B$2103,DATA!$H$4:$H$2103,"",0,1),""))</f>
        <v/>
      </c>
      <c r="X2100" s="47" t="str">
        <f t="shared" si="10"/>
        <v/>
      </c>
      <c r="Y2100" s="65" t="str">
        <f t="shared" si="11"/>
        <v/>
      </c>
      <c r="Z2100" s="47" t="str">
        <f t="shared" si="12"/>
        <v/>
      </c>
    </row>
    <row r="2101" ht="15.75" customHeight="1">
      <c r="B2101" s="52" t="str">
        <f>IF(DATA!B2101="","",DATA!B2101)</f>
        <v/>
      </c>
      <c r="C2101" s="52" t="str">
        <f t="array" ref="C2101">IF(B2101="","",IFERROR(XLOOKUP(B2101,DATA!$B$4:$B$2103,DATA!$D$4:$D$2103,"",0,1),""))</f>
        <v/>
      </c>
      <c r="D2101" s="52" t="str">
        <f t="array" ref="D2101">IF(B2101="","",IFERROR(XLOOKUP(B2101,DATA!$B$4:$B$2103,DATA!$C$4:$C$2103,"",0,1),""))</f>
        <v/>
      </c>
      <c r="E2101" s="52" t="str">
        <f t="array" ref="E2101">IF(B2101="","",IFERROR(XLOOKUP(B2101,DATA!$B$4:$B$2103,DATA!$W$4:$W$2103,"",0,1),""))</f>
        <v/>
      </c>
      <c r="F2101" s="52" t="str">
        <f t="array" ref="F2101">IF(B2101="","",IFERROR(XLOOKUP(E2101,PROVEEDORES!$A$2:$A$200,PROVEEDORES!$B$2:$B$200,"NO ENCONTRADO",0,1),""))</f>
        <v/>
      </c>
      <c r="G2101" s="52" t="str">
        <f t="array" ref="G2101">IF(B2101="","",IFERROR(XLOOKUP(B2101,DATA!$B$4:$B$2103,DATA!$L$4:$L$2103,"",0,1),""))</f>
        <v/>
      </c>
      <c r="H2101" s="52" t="str">
        <f t="array" ref="H2101">IF(B2101="","",IFERROR(XLOOKUP(B2101,DATA!$B$4:$B$2103,DATA!$E$4:$E$2103,0,0,1),0))</f>
        <v/>
      </c>
      <c r="I2101" s="53" t="str">
        <f t="array" ref="I2101">IF(B2101="","",IFERROR(XLOOKUP(B2101,DATA!$B$4:$B$2103,DATA!$F$4:$F$2103,0,0,1),0))</f>
        <v/>
      </c>
      <c r="J2101" s="53" t="str">
        <f t="shared" si="1"/>
        <v/>
      </c>
      <c r="K2101" s="52" t="str">
        <f t="array" ref="K2101">IF(B2101="","",IFERROR(XLOOKUP(B2101,DATA!$B$4:$B$2103,DATA!$N$4:$N$2103,0,0,1),0))</f>
        <v/>
      </c>
      <c r="L2101" s="86" t="str">
        <f t="shared" si="2"/>
        <v/>
      </c>
      <c r="M2101" s="52" t="str">
        <f t="array" ref="M2101">IF(B2101="","",IFERROR(XLOOKUP(B2101,DATA!$B$4:$B$2103,DATA!$P$4:$P$2103,0,0,1),0))</f>
        <v/>
      </c>
      <c r="N2101" s="52" t="str">
        <f t="shared" si="3"/>
        <v/>
      </c>
      <c r="O2101" s="52" t="str">
        <f t="shared" si="4"/>
        <v/>
      </c>
      <c r="P2101" s="52" t="str">
        <f t="shared" si="5"/>
        <v/>
      </c>
      <c r="Q2101" s="52" t="str">
        <f t="shared" si="6"/>
        <v/>
      </c>
      <c r="R2101" s="52" t="str">
        <f t="shared" si="7"/>
        <v/>
      </c>
      <c r="S2101" s="52" t="str">
        <f t="shared" si="8"/>
        <v/>
      </c>
      <c r="T2101" s="53" t="str">
        <f t="shared" si="9"/>
        <v/>
      </c>
      <c r="U2101" s="52" t="str">
        <f t="array" ref="U2101">IF(B2101="","",IFERROR(XLOOKUP(B2101,DATA!$B$4:$B$2103,DATA!$M$4:$M$2103,"",0,1),""))</f>
        <v/>
      </c>
      <c r="V2101" s="52" t="str">
        <f t="array" ref="V2101">IF(B2101="","",IFERROR(XLOOKUP(B2101,DATA!$B$4:$B$2103,DATA!$X$4:$X$2103,"",0,1),""))</f>
        <v/>
      </c>
      <c r="W2101" s="52" t="str">
        <f t="array" ref="W2101">IF(B2101="","",IFERROR(XLOOKUP(B2101,DATA!$B$4:$B$2103,DATA!$H$4:$H$2103,"",0,1),""))</f>
        <v/>
      </c>
      <c r="X2101" s="52" t="str">
        <f t="shared" si="10"/>
        <v/>
      </c>
      <c r="Y2101" s="87" t="str">
        <f t="shared" si="11"/>
        <v/>
      </c>
      <c r="Z2101" s="52" t="str">
        <f t="shared" si="12"/>
        <v/>
      </c>
    </row>
    <row r="2102" ht="15.75" customHeight="1">
      <c r="B2102" s="47" t="str">
        <f>IF(DATA!B2102="","",DATA!B2102)</f>
        <v/>
      </c>
      <c r="C2102" s="47" t="str">
        <f t="array" ref="C2102">IF(B2102="","",IFERROR(XLOOKUP(B2102,DATA!$B$4:$B$2103,DATA!$D$4:$D$2103,"",0,1),""))</f>
        <v/>
      </c>
      <c r="D2102" s="47" t="str">
        <f t="array" ref="D2102">IF(B2102="","",IFERROR(XLOOKUP(B2102,DATA!$B$4:$B$2103,DATA!$C$4:$C$2103,"",0,1),""))</f>
        <v/>
      </c>
      <c r="E2102" s="47" t="str">
        <f t="array" ref="E2102">IF(B2102="","",IFERROR(XLOOKUP(B2102,DATA!$B$4:$B$2103,DATA!$W$4:$W$2103,"",0,1),""))</f>
        <v/>
      </c>
      <c r="F2102" s="47" t="str">
        <f t="array" ref="F2102">IF(B2102="","",IFERROR(XLOOKUP(E2102,PROVEEDORES!$A$2:$A$200,PROVEEDORES!$B$2:$B$200,"NO ENCONTRADO",0,1),""))</f>
        <v/>
      </c>
      <c r="G2102" s="47" t="str">
        <f t="array" ref="G2102">IF(B2102="","",IFERROR(XLOOKUP(B2102,DATA!$B$4:$B$2103,DATA!$L$4:$L$2103,"",0,1),""))</f>
        <v/>
      </c>
      <c r="H2102" s="47" t="str">
        <f t="array" ref="H2102">IF(B2102="","",IFERROR(XLOOKUP(B2102,DATA!$B$4:$B$2103,DATA!$E$4:$E$2103,0,0,1),0))</f>
        <v/>
      </c>
      <c r="I2102" s="48" t="str">
        <f t="array" ref="I2102">IF(B2102="","",IFERROR(XLOOKUP(B2102,DATA!$B$4:$B$2103,DATA!$F$4:$F$2103,0,0,1),0))</f>
        <v/>
      </c>
      <c r="J2102" s="48" t="str">
        <f t="shared" si="1"/>
        <v/>
      </c>
      <c r="K2102" s="47" t="str">
        <f t="array" ref="K2102">IF(B2102="","",IFERROR(XLOOKUP(B2102,DATA!$B$4:$B$2103,DATA!$N$4:$N$2103,0,0,1),0))</f>
        <v/>
      </c>
      <c r="L2102" s="85" t="str">
        <f t="shared" si="2"/>
        <v/>
      </c>
      <c r="M2102" s="47" t="str">
        <f t="array" ref="M2102">IF(B2102="","",IFERROR(XLOOKUP(B2102,DATA!$B$4:$B$2103,DATA!$P$4:$P$2103,0,0,1),0))</f>
        <v/>
      </c>
      <c r="N2102" s="47" t="str">
        <f t="shared" si="3"/>
        <v/>
      </c>
      <c r="O2102" s="47" t="str">
        <f t="shared" si="4"/>
        <v/>
      </c>
      <c r="P2102" s="47" t="str">
        <f t="shared" si="5"/>
        <v/>
      </c>
      <c r="Q2102" s="47" t="str">
        <f t="shared" si="6"/>
        <v/>
      </c>
      <c r="R2102" s="47" t="str">
        <f t="shared" si="7"/>
        <v/>
      </c>
      <c r="S2102" s="47" t="str">
        <f t="shared" si="8"/>
        <v/>
      </c>
      <c r="T2102" s="48" t="str">
        <f t="shared" si="9"/>
        <v/>
      </c>
      <c r="U2102" s="47" t="str">
        <f t="array" ref="U2102">IF(B2102="","",IFERROR(XLOOKUP(B2102,DATA!$B$4:$B$2103,DATA!$M$4:$M$2103,"",0,1),""))</f>
        <v/>
      </c>
      <c r="V2102" s="47" t="str">
        <f t="array" ref="V2102">IF(B2102="","",IFERROR(XLOOKUP(B2102,DATA!$B$4:$B$2103,DATA!$X$4:$X$2103,"",0,1),""))</f>
        <v/>
      </c>
      <c r="W2102" s="47" t="str">
        <f t="array" ref="W2102">IF(B2102="","",IFERROR(XLOOKUP(B2102,DATA!$B$4:$B$2103,DATA!$H$4:$H$2103,"",0,1),""))</f>
        <v/>
      </c>
      <c r="X2102" s="47" t="str">
        <f t="shared" si="10"/>
        <v/>
      </c>
      <c r="Y2102" s="65" t="str">
        <f t="shared" si="11"/>
        <v/>
      </c>
      <c r="Z2102" s="47" t="str">
        <f t="shared" si="12"/>
        <v/>
      </c>
    </row>
    <row r="2103" ht="15.75" customHeight="1">
      <c r="B2103" s="52" t="str">
        <f>IF(DATA!B2103="","",DATA!B2103)</f>
        <v/>
      </c>
      <c r="C2103" s="52" t="str">
        <f t="array" ref="C2103">IF(B2103="","",IFERROR(XLOOKUP(B2103,DATA!$B$4:$B$2103,DATA!$D$4:$D$2103,"",0,1),""))</f>
        <v/>
      </c>
      <c r="D2103" s="52" t="str">
        <f t="array" ref="D2103">IF(B2103="","",IFERROR(XLOOKUP(B2103,DATA!$B$4:$B$2103,DATA!$C$4:$C$2103,"",0,1),""))</f>
        <v/>
      </c>
      <c r="E2103" s="52" t="str">
        <f t="array" ref="E2103">IF(B2103="","",IFERROR(XLOOKUP(B2103,DATA!$B$4:$B$2103,DATA!$W$4:$W$2103,"",0,1),""))</f>
        <v/>
      </c>
      <c r="F2103" s="52" t="str">
        <f t="array" ref="F2103">IF(B2103="","",IFERROR(XLOOKUP(E2103,PROVEEDORES!$A$2:$A$200,PROVEEDORES!$B$2:$B$200,"NO ENCONTRADO",0,1),""))</f>
        <v/>
      </c>
      <c r="G2103" s="52" t="str">
        <f t="array" ref="G2103">IF(B2103="","",IFERROR(XLOOKUP(B2103,DATA!$B$4:$B$2103,DATA!$L$4:$L$2103,"",0,1),""))</f>
        <v/>
      </c>
      <c r="H2103" s="52" t="str">
        <f t="array" ref="H2103">IF(B2103="","",IFERROR(XLOOKUP(B2103,DATA!$B$4:$B$2103,DATA!$E$4:$E$2103,0,0,1),0))</f>
        <v/>
      </c>
      <c r="I2103" s="53" t="str">
        <f t="array" ref="I2103">IF(B2103="","",IFERROR(XLOOKUP(B2103,DATA!$B$4:$B$2103,DATA!$F$4:$F$2103,0,0,1),0))</f>
        <v/>
      </c>
      <c r="J2103" s="53" t="str">
        <f t="shared" si="1"/>
        <v/>
      </c>
      <c r="K2103" s="52" t="str">
        <f t="array" ref="K2103">IF(B2103="","",IFERROR(XLOOKUP(B2103,DATA!$B$4:$B$2103,DATA!$N$4:$N$2103,0,0,1),0))</f>
        <v/>
      </c>
      <c r="L2103" s="86" t="str">
        <f t="shared" si="2"/>
        <v/>
      </c>
      <c r="M2103" s="52" t="str">
        <f t="array" ref="M2103">IF(B2103="","",IFERROR(XLOOKUP(B2103,DATA!$B$4:$B$2103,DATA!$P$4:$P$2103,0,0,1),0))</f>
        <v/>
      </c>
      <c r="N2103" s="52" t="str">
        <f t="shared" si="3"/>
        <v/>
      </c>
      <c r="O2103" s="52" t="str">
        <f t="shared" si="4"/>
        <v/>
      </c>
      <c r="P2103" s="52" t="str">
        <f t="shared" si="5"/>
        <v/>
      </c>
      <c r="Q2103" s="52" t="str">
        <f t="shared" si="6"/>
        <v/>
      </c>
      <c r="R2103" s="52" t="str">
        <f t="shared" si="7"/>
        <v/>
      </c>
      <c r="S2103" s="52" t="str">
        <f t="shared" si="8"/>
        <v/>
      </c>
      <c r="T2103" s="53" t="str">
        <f t="shared" si="9"/>
        <v/>
      </c>
      <c r="U2103" s="52" t="str">
        <f t="array" ref="U2103">IF(B2103="","",IFERROR(XLOOKUP(B2103,DATA!$B$4:$B$2103,DATA!$M$4:$M$2103,"",0,1),""))</f>
        <v/>
      </c>
      <c r="V2103" s="52" t="str">
        <f t="array" ref="V2103">IF(B2103="","",IFERROR(XLOOKUP(B2103,DATA!$B$4:$B$2103,DATA!$X$4:$X$2103,"",0,1),""))</f>
        <v/>
      </c>
      <c r="W2103" s="52" t="str">
        <f t="array" ref="W2103">IF(B2103="","",IFERROR(XLOOKUP(B2103,DATA!$B$4:$B$2103,DATA!$H$4:$H$2103,"",0,1),""))</f>
        <v/>
      </c>
      <c r="X2103" s="52" t="str">
        <f t="shared" si="10"/>
        <v/>
      </c>
      <c r="Y2103" s="87" t="str">
        <f t="shared" si="11"/>
        <v/>
      </c>
      <c r="Z2103" s="52" t="str">
        <f t="shared" si="12"/>
        <v/>
      </c>
    </row>
  </sheetData>
  <mergeCells count="2">
    <mergeCell ref="B1:Y1"/>
    <mergeCell ref="B2:Y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12.0"/>
    <col customWidth="1" min="4" max="4" width="20.0"/>
    <col customWidth="1" min="5" max="5" width="30.0"/>
    <col customWidth="1" min="6" max="6" width="10.0"/>
    <col customWidth="1" min="7" max="26" width="8.71"/>
  </cols>
  <sheetData>
    <row r="1">
      <c r="A1" s="45" t="s">
        <v>2381</v>
      </c>
      <c r="B1" s="45" t="s">
        <v>2382</v>
      </c>
      <c r="C1" s="45" t="s">
        <v>2383</v>
      </c>
      <c r="D1" s="45" t="s">
        <v>2384</v>
      </c>
      <c r="E1" s="45" t="s">
        <v>2385</v>
      </c>
      <c r="F1" s="45" t="s">
        <v>2386</v>
      </c>
    </row>
    <row r="2">
      <c r="A2" s="47">
        <v>9.00442089E8</v>
      </c>
      <c r="B2" s="47" t="s">
        <v>2387</v>
      </c>
      <c r="F2" s="47" t="s">
        <v>2388</v>
      </c>
    </row>
    <row r="3">
      <c r="A3" s="52">
        <v>9.00453688E8</v>
      </c>
      <c r="B3" s="52" t="s">
        <v>2389</v>
      </c>
      <c r="C3" s="52" t="s">
        <v>2390</v>
      </c>
      <c r="F3" s="52" t="s">
        <v>2388</v>
      </c>
    </row>
    <row r="4">
      <c r="A4" s="47">
        <v>9.00449648E8</v>
      </c>
      <c r="B4" s="47" t="s">
        <v>2253</v>
      </c>
      <c r="F4" s="47" t="s">
        <v>2388</v>
      </c>
    </row>
    <row r="5">
      <c r="A5" s="52">
        <v>8.30092963E8</v>
      </c>
      <c r="B5" s="52" t="s">
        <v>2250</v>
      </c>
      <c r="F5" s="52" t="s">
        <v>2388</v>
      </c>
    </row>
    <row r="6">
      <c r="A6" s="47">
        <v>9.00176171E8</v>
      </c>
      <c r="B6" s="47" t="s">
        <v>2391</v>
      </c>
      <c r="F6" s="47" t="s">
        <v>2388</v>
      </c>
    </row>
    <row r="7">
      <c r="A7" s="52">
        <v>8.3008821E8</v>
      </c>
      <c r="B7" s="52" t="s">
        <v>2392</v>
      </c>
      <c r="F7" s="52" t="s">
        <v>2388</v>
      </c>
    </row>
    <row r="8">
      <c r="A8" s="47">
        <v>9.00508894E8</v>
      </c>
      <c r="B8" s="47" t="s">
        <v>2393</v>
      </c>
      <c r="F8" s="47" t="s">
        <v>2388</v>
      </c>
    </row>
    <row r="9">
      <c r="A9" s="52">
        <v>8.60012336E8</v>
      </c>
      <c r="B9" s="52" t="s">
        <v>2394</v>
      </c>
      <c r="E9" s="52" t="s">
        <v>2395</v>
      </c>
      <c r="F9" s="52" t="s">
        <v>2388</v>
      </c>
    </row>
    <row r="10">
      <c r="A10" s="47">
        <v>9.00567363E8</v>
      </c>
      <c r="B10" s="47" t="s">
        <v>2396</v>
      </c>
      <c r="F10" s="47" t="s">
        <v>2388</v>
      </c>
    </row>
    <row r="11">
      <c r="A11" s="52">
        <v>9.00315569E8</v>
      </c>
      <c r="B11" s="52" t="s">
        <v>2228</v>
      </c>
      <c r="C11" s="52" t="s">
        <v>2390</v>
      </c>
      <c r="F11" s="52" t="s">
        <v>2388</v>
      </c>
    </row>
    <row r="12">
      <c r="A12" s="47">
        <v>9.00603232E8</v>
      </c>
      <c r="B12" s="47" t="s">
        <v>2341</v>
      </c>
      <c r="C12" s="47" t="s">
        <v>2390</v>
      </c>
      <c r="F12" s="47" t="s">
        <v>2388</v>
      </c>
    </row>
    <row r="13">
      <c r="A13" s="52">
        <v>9.00343288E8</v>
      </c>
      <c r="B13" s="52" t="s">
        <v>2397</v>
      </c>
      <c r="F13" s="52" t="s">
        <v>2388</v>
      </c>
    </row>
    <row r="14">
      <c r="A14" s="47">
        <v>8.30073087E8</v>
      </c>
      <c r="B14" s="47" t="s">
        <v>2398</v>
      </c>
      <c r="F14" s="47" t="s">
        <v>2388</v>
      </c>
    </row>
    <row r="15">
      <c r="A15" s="52">
        <v>9.00742345E8</v>
      </c>
      <c r="B15" s="52" t="s">
        <v>2399</v>
      </c>
      <c r="F15" s="52" t="s">
        <v>2388</v>
      </c>
    </row>
    <row r="16">
      <c r="A16" s="47">
        <v>9.00977426E8</v>
      </c>
      <c r="B16" s="47" t="s">
        <v>2400</v>
      </c>
      <c r="F16" s="47" t="s">
        <v>2388</v>
      </c>
    </row>
    <row r="17">
      <c r="A17" s="52">
        <v>8.60029087E8</v>
      </c>
      <c r="B17" s="52" t="s">
        <v>2401</v>
      </c>
      <c r="E17" s="52" t="s">
        <v>2402</v>
      </c>
      <c r="F17" s="52" t="s">
        <v>2388</v>
      </c>
    </row>
    <row r="18">
      <c r="A18" s="47">
        <v>8.00237412E8</v>
      </c>
      <c r="B18" s="47" t="s">
        <v>2403</v>
      </c>
      <c r="E18" s="47" t="s">
        <v>2404</v>
      </c>
      <c r="F18" s="47" t="s">
        <v>2388</v>
      </c>
    </row>
    <row r="19">
      <c r="A19" s="52" t="s">
        <v>2405</v>
      </c>
      <c r="B19" s="52" t="s">
        <v>2406</v>
      </c>
      <c r="F19" s="52" t="s">
        <v>2388</v>
      </c>
    </row>
    <row r="20">
      <c r="A20" s="47">
        <v>9.00597369E8</v>
      </c>
      <c r="B20" s="47" t="s">
        <v>2407</v>
      </c>
      <c r="F20" s="47" t="s">
        <v>2388</v>
      </c>
    </row>
    <row r="21" ht="15.75" customHeight="1">
      <c r="A21" s="52">
        <v>9.00322487E8</v>
      </c>
      <c r="B21" s="52" t="s">
        <v>2337</v>
      </c>
      <c r="F21" s="52" t="s">
        <v>2388</v>
      </c>
    </row>
    <row r="22" ht="15.75" customHeight="1">
      <c r="A22" s="47">
        <v>8.30095213E8</v>
      </c>
      <c r="B22" s="47" t="s">
        <v>2408</v>
      </c>
      <c r="F22" s="47" t="s">
        <v>2388</v>
      </c>
    </row>
    <row r="23" ht="15.75" customHeight="1">
      <c r="A23" s="52">
        <v>8.30047021E8</v>
      </c>
      <c r="B23" s="52" t="s">
        <v>2409</v>
      </c>
      <c r="F23" s="52" t="s">
        <v>2388</v>
      </c>
    </row>
    <row r="24" ht="15.75" customHeight="1">
      <c r="A24" s="47">
        <v>9.00479084E8</v>
      </c>
      <c r="B24" s="47" t="s">
        <v>2410</v>
      </c>
      <c r="F24" s="47" t="s">
        <v>2388</v>
      </c>
    </row>
    <row r="25" ht="15.75" customHeight="1">
      <c r="A25" s="52">
        <v>9.00922557E8</v>
      </c>
      <c r="B25" s="52" t="s">
        <v>2313</v>
      </c>
      <c r="F25" s="52" t="s">
        <v>2388</v>
      </c>
    </row>
    <row r="26" ht="15.75" customHeight="1">
      <c r="A26" s="47">
        <v>9.0119438E8</v>
      </c>
      <c r="B26" s="47" t="s">
        <v>2411</v>
      </c>
      <c r="F26" s="47" t="s">
        <v>2388</v>
      </c>
    </row>
    <row r="27" ht="15.75" customHeight="1">
      <c r="A27" s="52">
        <v>9.00749145E8</v>
      </c>
      <c r="B27" s="52" t="s">
        <v>2412</v>
      </c>
      <c r="F27" s="52" t="s">
        <v>2388</v>
      </c>
    </row>
    <row r="28" ht="15.75" customHeight="1">
      <c r="A28" s="47">
        <v>8.30074603E8</v>
      </c>
      <c r="B28" s="47" t="s">
        <v>2287</v>
      </c>
      <c r="C28" s="47" t="s">
        <v>2390</v>
      </c>
      <c r="F28" s="47" t="s">
        <v>2388</v>
      </c>
    </row>
    <row r="29" ht="15.75" customHeight="1">
      <c r="A29" s="52">
        <v>8.30104445E8</v>
      </c>
      <c r="B29" s="52" t="s">
        <v>2413</v>
      </c>
      <c r="F29" s="52" t="s">
        <v>2388</v>
      </c>
    </row>
    <row r="30" ht="15.75" customHeight="1">
      <c r="A30" s="47">
        <v>9.00026627E8</v>
      </c>
      <c r="B30" s="47" t="s">
        <v>2414</v>
      </c>
      <c r="F30" s="47" t="s">
        <v>2388</v>
      </c>
    </row>
    <row r="31" ht="15.75" customHeight="1">
      <c r="A31" s="52">
        <v>8.30111317E8</v>
      </c>
      <c r="B31" s="52" t="s">
        <v>2415</v>
      </c>
      <c r="F31" s="52" t="s">
        <v>2388</v>
      </c>
    </row>
    <row r="32" ht="15.75" customHeight="1">
      <c r="A32" s="47">
        <v>8.30011686E8</v>
      </c>
      <c r="B32" s="47" t="s">
        <v>2325</v>
      </c>
      <c r="F32" s="47" t="s">
        <v>2388</v>
      </c>
    </row>
    <row r="33" ht="15.75" customHeight="1">
      <c r="A33" s="52">
        <v>9.01132481E8</v>
      </c>
      <c r="B33" s="52" t="s">
        <v>2416</v>
      </c>
      <c r="F33" s="52" t="s">
        <v>2388</v>
      </c>
    </row>
    <row r="34" ht="15.75" customHeight="1">
      <c r="A34" s="47">
        <v>8.90300225E8</v>
      </c>
      <c r="B34" s="47" t="s">
        <v>2354</v>
      </c>
      <c r="F34" s="47" t="s">
        <v>2388</v>
      </c>
    </row>
    <row r="35" ht="15.75" customHeight="1">
      <c r="A35" s="52">
        <v>9.00084087E8</v>
      </c>
      <c r="B35" s="52" t="s">
        <v>2417</v>
      </c>
      <c r="F35" s="52" t="s">
        <v>2388</v>
      </c>
    </row>
    <row r="36" ht="15.75" customHeight="1">
      <c r="A36" s="47">
        <v>9.00730034E8</v>
      </c>
      <c r="B36" s="47" t="s">
        <v>2418</v>
      </c>
      <c r="F36" s="47" t="s">
        <v>2388</v>
      </c>
    </row>
    <row r="37" ht="15.75" customHeight="1">
      <c r="A37" s="52">
        <v>9.01159696E8</v>
      </c>
      <c r="B37" s="52" t="s">
        <v>2419</v>
      </c>
      <c r="F37" s="52" t="s">
        <v>2388</v>
      </c>
    </row>
    <row r="38" ht="15.75" customHeight="1">
      <c r="A38" s="47">
        <v>8.30092153E8</v>
      </c>
      <c r="B38" s="47" t="s">
        <v>2420</v>
      </c>
      <c r="F38" s="47" t="s">
        <v>2388</v>
      </c>
    </row>
    <row r="39" ht="15.75" customHeight="1">
      <c r="A39" s="52">
        <v>9.00650852E8</v>
      </c>
      <c r="B39" s="52" t="s">
        <v>2293</v>
      </c>
      <c r="E39" s="52" t="s">
        <v>2421</v>
      </c>
      <c r="F39" s="52" t="s">
        <v>2388</v>
      </c>
    </row>
    <row r="40" ht="15.75" customHeight="1">
      <c r="A40" s="47">
        <v>8.11025549E8</v>
      </c>
      <c r="B40" s="47" t="s">
        <v>2339</v>
      </c>
      <c r="F40" s="47" t="s">
        <v>2388</v>
      </c>
    </row>
    <row r="41" ht="15.75" customHeight="1">
      <c r="A41" s="52">
        <v>9.00268222E8</v>
      </c>
      <c r="B41" s="52" t="s">
        <v>2422</v>
      </c>
      <c r="C41" s="52" t="s">
        <v>2390</v>
      </c>
      <c r="F41" s="52" t="s">
        <v>2388</v>
      </c>
    </row>
    <row r="42" ht="15.75" customHeight="1">
      <c r="A42" s="47">
        <v>9.01259235E8</v>
      </c>
      <c r="B42" s="47" t="s">
        <v>2423</v>
      </c>
      <c r="F42" s="47" t="s">
        <v>2388</v>
      </c>
    </row>
    <row r="43" ht="15.75" customHeight="1">
      <c r="A43" s="52">
        <v>9.00472952E8</v>
      </c>
      <c r="B43" s="52" t="s">
        <v>2424</v>
      </c>
      <c r="F43" s="52" t="s">
        <v>2388</v>
      </c>
    </row>
    <row r="44" ht="15.75" customHeight="1">
      <c r="A44" s="47">
        <v>9.00377936E8</v>
      </c>
      <c r="B44" s="47" t="s">
        <v>2425</v>
      </c>
      <c r="F44" s="47" t="s">
        <v>2388</v>
      </c>
    </row>
    <row r="45" ht="15.75" customHeight="1">
      <c r="A45" s="52" t="s">
        <v>2426</v>
      </c>
      <c r="B45" s="52" t="s">
        <v>2427</v>
      </c>
      <c r="C45" s="52" t="s">
        <v>2390</v>
      </c>
      <c r="E45" s="52" t="s">
        <v>2428</v>
      </c>
      <c r="F45" s="52" t="s">
        <v>2388</v>
      </c>
    </row>
    <row r="46" ht="15.75" customHeight="1">
      <c r="A46" s="47">
        <v>8.00178813E8</v>
      </c>
      <c r="B46" s="47" t="s">
        <v>2429</v>
      </c>
      <c r="F46" s="47" t="s">
        <v>2388</v>
      </c>
    </row>
    <row r="47" ht="15.75" customHeight="1">
      <c r="A47" s="52">
        <v>9.00235322E8</v>
      </c>
      <c r="B47" s="52" t="s">
        <v>2430</v>
      </c>
      <c r="F47" s="52" t="s">
        <v>2388</v>
      </c>
    </row>
    <row r="48" ht="15.75" customHeight="1">
      <c r="A48" s="47">
        <v>9.01718753E8</v>
      </c>
      <c r="B48" s="47" t="s">
        <v>2431</v>
      </c>
      <c r="F48" s="47" t="s">
        <v>2388</v>
      </c>
    </row>
    <row r="49" ht="15.75" customHeight="1">
      <c r="A49" s="52">
        <v>8.30087675E8</v>
      </c>
      <c r="B49" s="52" t="s">
        <v>2432</v>
      </c>
      <c r="F49" s="52" t="s">
        <v>2388</v>
      </c>
    </row>
    <row r="50" ht="15.75" customHeight="1">
      <c r="A50" s="47">
        <v>8.00215509E8</v>
      </c>
      <c r="B50" s="47" t="s">
        <v>2433</v>
      </c>
      <c r="F50" s="47" t="s">
        <v>2388</v>
      </c>
    </row>
    <row r="51" ht="15.75" customHeight="1">
      <c r="A51" s="52">
        <v>438493.0</v>
      </c>
      <c r="B51" s="52" t="s">
        <v>2434</v>
      </c>
      <c r="C51" s="52" t="s">
        <v>2390</v>
      </c>
      <c r="F51" s="52" t="s">
        <v>2388</v>
      </c>
    </row>
    <row r="52" ht="15.75" customHeight="1">
      <c r="A52" s="47">
        <v>9.01535375E8</v>
      </c>
      <c r="B52" s="47" t="s">
        <v>2316</v>
      </c>
      <c r="F52" s="47" t="s">
        <v>2388</v>
      </c>
    </row>
    <row r="53" ht="15.75" customHeight="1">
      <c r="A53" s="52">
        <v>9.0042691E8</v>
      </c>
      <c r="B53" s="52" t="s">
        <v>2308</v>
      </c>
      <c r="F53" s="52" t="s">
        <v>2388</v>
      </c>
    </row>
    <row r="54" ht="15.75" customHeight="1">
      <c r="A54" s="47">
        <v>9.01327111E8</v>
      </c>
      <c r="B54" s="47" t="s">
        <v>2242</v>
      </c>
      <c r="F54" s="47" t="s">
        <v>2388</v>
      </c>
    </row>
    <row r="55" ht="15.75" customHeight="1">
      <c r="A55" s="52">
        <v>8.00157698E8</v>
      </c>
      <c r="B55" s="52" t="s">
        <v>2435</v>
      </c>
      <c r="F55" s="52" t="s">
        <v>2388</v>
      </c>
    </row>
    <row r="56" ht="15.75" customHeight="1">
      <c r="A56" s="47">
        <v>9.00081357E8</v>
      </c>
      <c r="B56" s="47" t="s">
        <v>2436</v>
      </c>
      <c r="F56" s="47" t="s">
        <v>2388</v>
      </c>
    </row>
    <row r="57" ht="15.75" customHeight="1">
      <c r="A57" s="52">
        <v>9.01100688E8</v>
      </c>
      <c r="B57" s="52" t="s">
        <v>2437</v>
      </c>
      <c r="C57" s="52" t="s">
        <v>2390</v>
      </c>
      <c r="F57" s="52" t="s">
        <v>2388</v>
      </c>
    </row>
    <row r="58" ht="15.75" customHeight="1">
      <c r="A58" s="47">
        <v>9.00971262E8</v>
      </c>
      <c r="B58" s="47" t="s">
        <v>2438</v>
      </c>
      <c r="F58" s="47" t="s">
        <v>2388</v>
      </c>
    </row>
    <row r="59" ht="15.75" customHeight="1">
      <c r="A59" s="52">
        <v>9.00081626E8</v>
      </c>
      <c r="B59" s="52" t="s">
        <v>2439</v>
      </c>
      <c r="F59" s="52" t="s">
        <v>2388</v>
      </c>
    </row>
    <row r="60" ht="15.75" customHeight="1">
      <c r="A60" s="47">
        <v>9.01028951E8</v>
      </c>
      <c r="B60" s="47" t="s">
        <v>2276</v>
      </c>
      <c r="F60" s="47" t="s">
        <v>2388</v>
      </c>
    </row>
    <row r="61" ht="15.75" customHeight="1">
      <c r="A61" s="52">
        <v>8.00135923E8</v>
      </c>
      <c r="B61" s="52" t="s">
        <v>2440</v>
      </c>
      <c r="F61" s="52" t="s">
        <v>2388</v>
      </c>
    </row>
    <row r="62" ht="15.75" customHeight="1">
      <c r="A62" s="47">
        <v>8.30122566E8</v>
      </c>
      <c r="B62" s="47" t="s">
        <v>2441</v>
      </c>
      <c r="E62" s="47" t="s">
        <v>2442</v>
      </c>
      <c r="F62" s="47" t="s">
        <v>2388</v>
      </c>
    </row>
    <row r="63" ht="15.75" customHeight="1">
      <c r="A63" s="52">
        <v>9.00415758E8</v>
      </c>
      <c r="B63" s="52" t="s">
        <v>2443</v>
      </c>
      <c r="F63" s="52" t="s">
        <v>2388</v>
      </c>
    </row>
    <row r="64" ht="15.75" customHeight="1">
      <c r="A64" s="47">
        <v>9.01008706E8</v>
      </c>
      <c r="B64" s="47" t="s">
        <v>2444</v>
      </c>
      <c r="F64" s="47" t="s">
        <v>2388</v>
      </c>
    </row>
    <row r="65" ht="15.75" customHeight="1">
      <c r="A65" s="52">
        <v>9.01299769E8</v>
      </c>
      <c r="B65" s="52" t="s">
        <v>2445</v>
      </c>
      <c r="F65" s="52" t="s">
        <v>2388</v>
      </c>
    </row>
    <row r="66" ht="15.75" customHeight="1">
      <c r="A66" s="47">
        <v>9.00522878E8</v>
      </c>
      <c r="B66" s="47" t="s">
        <v>2446</v>
      </c>
      <c r="F66" s="47" t="s">
        <v>2388</v>
      </c>
    </row>
    <row r="67" ht="15.75" customHeight="1">
      <c r="A67" s="52">
        <v>8.30097194E8</v>
      </c>
      <c r="B67" s="52" t="s">
        <v>2447</v>
      </c>
      <c r="F67" s="52" t="s">
        <v>2388</v>
      </c>
    </row>
    <row r="68" ht="15.75" customHeight="1">
      <c r="A68" s="47">
        <v>8.3008554E8</v>
      </c>
      <c r="B68" s="47" t="s">
        <v>2448</v>
      </c>
      <c r="F68" s="47" t="s">
        <v>2388</v>
      </c>
    </row>
    <row r="69" ht="15.75" customHeight="1">
      <c r="A69" s="52">
        <v>9.00178182E8</v>
      </c>
      <c r="B69" s="52" t="s">
        <v>2449</v>
      </c>
      <c r="F69" s="52" t="s">
        <v>2388</v>
      </c>
    </row>
    <row r="70" ht="15.75" customHeight="1">
      <c r="A70" s="47">
        <v>9.00789008E8</v>
      </c>
      <c r="B70" s="47" t="s">
        <v>2311</v>
      </c>
      <c r="F70" s="47" t="s">
        <v>2388</v>
      </c>
    </row>
    <row r="71" ht="15.75" customHeight="1">
      <c r="A71" s="52">
        <v>9.00071031E8</v>
      </c>
      <c r="B71" s="52" t="s">
        <v>2450</v>
      </c>
      <c r="F71" s="52" t="s">
        <v>2388</v>
      </c>
    </row>
    <row r="72" ht="15.75" customHeight="1">
      <c r="A72" s="47">
        <v>8.30143647E8</v>
      </c>
      <c r="B72" s="47" t="s">
        <v>2451</v>
      </c>
      <c r="F72" s="47" t="s">
        <v>2388</v>
      </c>
    </row>
    <row r="73" ht="15.75" customHeight="1">
      <c r="A73" s="52">
        <v>9.01314249E8</v>
      </c>
      <c r="B73" s="52" t="s">
        <v>2452</v>
      </c>
      <c r="F73" s="52" t="s">
        <v>2388</v>
      </c>
    </row>
    <row r="74" ht="15.75" customHeight="1">
      <c r="A74" s="47">
        <v>9.01319175E8</v>
      </c>
      <c r="B74" s="47" t="s">
        <v>2269</v>
      </c>
      <c r="F74" s="47" t="s">
        <v>2388</v>
      </c>
    </row>
    <row r="75" ht="15.75" customHeight="1">
      <c r="A75" s="52">
        <v>8.000069E8</v>
      </c>
      <c r="B75" s="52" t="s">
        <v>2453</v>
      </c>
      <c r="F75" s="52" t="s">
        <v>2388</v>
      </c>
    </row>
    <row r="76" ht="15.75" customHeight="1">
      <c r="A76" s="47">
        <v>8.00013349E8</v>
      </c>
      <c r="B76" s="47" t="s">
        <v>2454</v>
      </c>
      <c r="F76" s="47" t="s">
        <v>2388</v>
      </c>
    </row>
    <row r="77" ht="15.75" customHeight="1">
      <c r="A77" s="52">
        <v>8.26003816E8</v>
      </c>
      <c r="B77" s="52" t="s">
        <v>2455</v>
      </c>
      <c r="F77" s="52" t="s">
        <v>2388</v>
      </c>
    </row>
    <row r="78" ht="15.75" customHeight="1">
      <c r="A78" s="47">
        <v>8.3007357E8</v>
      </c>
      <c r="B78" s="47" t="s">
        <v>2456</v>
      </c>
      <c r="F78" s="47" t="s">
        <v>2388</v>
      </c>
    </row>
    <row r="79" ht="15.75" customHeight="1">
      <c r="A79" s="52">
        <v>9.00664298E8</v>
      </c>
      <c r="B79" s="52" t="s">
        <v>2264</v>
      </c>
      <c r="F79" s="52" t="s">
        <v>2388</v>
      </c>
    </row>
    <row r="80" ht="15.75" customHeight="1">
      <c r="A80" s="47">
        <v>9.00709332E8</v>
      </c>
      <c r="B80" s="47" t="s">
        <v>2457</v>
      </c>
      <c r="F80" s="47" t="s">
        <v>2388</v>
      </c>
    </row>
    <row r="81" ht="15.75" customHeight="1">
      <c r="A81" s="52">
        <v>9.00239627E8</v>
      </c>
      <c r="B81" s="52" t="s">
        <v>2458</v>
      </c>
      <c r="C81" s="52" t="s">
        <v>2390</v>
      </c>
      <c r="F81" s="52" t="s">
        <v>2388</v>
      </c>
    </row>
    <row r="82" ht="15.75" customHeight="1">
      <c r="A82" s="47">
        <v>8.30129239E8</v>
      </c>
      <c r="B82" s="47" t="s">
        <v>2303</v>
      </c>
      <c r="C82" s="47" t="s">
        <v>2390</v>
      </c>
      <c r="F82" s="47" t="s">
        <v>2388</v>
      </c>
    </row>
    <row r="83" ht="15.75" customHeight="1">
      <c r="A83" s="52">
        <v>8.60050977E8</v>
      </c>
      <c r="B83" s="52" t="s">
        <v>2459</v>
      </c>
      <c r="C83" s="52" t="s">
        <v>2390</v>
      </c>
      <c r="F83" s="52" t="s">
        <v>2388</v>
      </c>
    </row>
    <row r="84" ht="15.75" customHeight="1">
      <c r="A84" s="47">
        <v>9.00942907E8</v>
      </c>
      <c r="B84" s="47" t="s">
        <v>2332</v>
      </c>
      <c r="F84" s="47" t="s">
        <v>2388</v>
      </c>
    </row>
    <row r="85" ht="15.75" customHeight="1">
      <c r="A85" s="52">
        <v>9.01265205E8</v>
      </c>
      <c r="B85" s="52" t="s">
        <v>2460</v>
      </c>
      <c r="E85" s="52" t="s">
        <v>2461</v>
      </c>
      <c r="F85" s="52" t="s">
        <v>2388</v>
      </c>
    </row>
    <row r="86" ht="15.75" customHeight="1">
      <c r="A86" s="47">
        <v>9.00957363E8</v>
      </c>
      <c r="B86" s="47" t="s">
        <v>2462</v>
      </c>
      <c r="F86" s="47" t="s">
        <v>2388</v>
      </c>
    </row>
    <row r="87" ht="15.75" customHeight="1">
      <c r="A87" s="52">
        <v>9.00559647E8</v>
      </c>
      <c r="B87" s="52" t="s">
        <v>2323</v>
      </c>
      <c r="F87" s="52" t="s">
        <v>2388</v>
      </c>
    </row>
    <row r="88" ht="15.75" customHeight="1">
      <c r="A88" s="47">
        <v>9.00771744E8</v>
      </c>
      <c r="B88" s="47" t="s">
        <v>2463</v>
      </c>
      <c r="F88" s="47" t="s">
        <v>2388</v>
      </c>
    </row>
    <row r="89" ht="15.75" customHeight="1">
      <c r="A89" s="52">
        <v>9.00358058E8</v>
      </c>
      <c r="B89" s="52" t="s">
        <v>2464</v>
      </c>
      <c r="F89" s="52" t="s">
        <v>2388</v>
      </c>
    </row>
    <row r="90" ht="15.75" customHeight="1">
      <c r="A90" s="47">
        <v>9.00695767E8</v>
      </c>
      <c r="B90" s="47" t="s">
        <v>2465</v>
      </c>
      <c r="F90" s="47" t="s">
        <v>2388</v>
      </c>
    </row>
    <row r="91" ht="15.75" customHeight="1">
      <c r="A91" s="52">
        <v>8.3011525E8</v>
      </c>
      <c r="B91" s="52" t="s">
        <v>2466</v>
      </c>
      <c r="F91" s="52" t="s">
        <v>2388</v>
      </c>
    </row>
    <row r="92" ht="15.75" customHeight="1">
      <c r="A92" s="47">
        <v>9.00514445E8</v>
      </c>
      <c r="B92" s="47" t="s">
        <v>2467</v>
      </c>
      <c r="F92" s="47" t="s">
        <v>2388</v>
      </c>
    </row>
    <row r="93" ht="15.75" customHeight="1">
      <c r="A93" s="52">
        <v>9.00752279E8</v>
      </c>
      <c r="B93" s="52" t="s">
        <v>2468</v>
      </c>
      <c r="F93" s="52" t="s">
        <v>2388</v>
      </c>
    </row>
    <row r="94" ht="15.75" customHeight="1">
      <c r="A94" s="47">
        <v>9.00057931E8</v>
      </c>
      <c r="B94" s="47" t="s">
        <v>2469</v>
      </c>
      <c r="F94" s="47" t="s">
        <v>2388</v>
      </c>
    </row>
    <row r="95" ht="15.75" customHeight="1">
      <c r="A95" s="52">
        <v>8.60030828E8</v>
      </c>
      <c r="B95" s="52" t="s">
        <v>2470</v>
      </c>
      <c r="F95" s="52" t="s">
        <v>2388</v>
      </c>
    </row>
    <row r="96" ht="15.75" customHeight="1">
      <c r="A96" s="47">
        <v>9.00503352E8</v>
      </c>
      <c r="B96" s="47" t="s">
        <v>2471</v>
      </c>
      <c r="F96" s="47" t="s">
        <v>2388</v>
      </c>
    </row>
    <row r="97" ht="15.75" customHeight="1">
      <c r="A97" s="52">
        <v>8.60054854E8</v>
      </c>
      <c r="B97" s="52" t="s">
        <v>2472</v>
      </c>
      <c r="F97" s="52" t="s">
        <v>2388</v>
      </c>
    </row>
    <row r="98" ht="15.75" customHeight="1">
      <c r="A98" s="47">
        <v>9.00364704E8</v>
      </c>
      <c r="B98" s="47" t="s">
        <v>2473</v>
      </c>
      <c r="F98" s="47" t="s">
        <v>2388</v>
      </c>
    </row>
    <row r="99" ht="15.75" customHeight="1">
      <c r="A99" s="52">
        <v>8.60032115E8</v>
      </c>
      <c r="B99" s="52" t="s">
        <v>2474</v>
      </c>
      <c r="F99" s="52" t="s">
        <v>2388</v>
      </c>
    </row>
    <row r="100" ht="15.75" customHeight="1">
      <c r="A100" s="47">
        <v>9.00559347E8</v>
      </c>
      <c r="B100" s="47" t="s">
        <v>2475</v>
      </c>
      <c r="F100" s="47" t="s">
        <v>2388</v>
      </c>
    </row>
    <row r="101" ht="15.75" customHeight="1">
      <c r="A101" s="52">
        <v>8.30145954E8</v>
      </c>
      <c r="B101" s="52" t="s">
        <v>2476</v>
      </c>
      <c r="F101" s="52" t="s">
        <v>2388</v>
      </c>
    </row>
    <row r="102" ht="15.75" customHeight="1">
      <c r="A102" s="47">
        <v>8.0018696E8</v>
      </c>
      <c r="B102" s="47" t="s">
        <v>2477</v>
      </c>
      <c r="F102" s="47" t="s">
        <v>2388</v>
      </c>
    </row>
    <row r="103" ht="15.75" customHeight="1">
      <c r="A103" s="52">
        <v>9.00624922E8</v>
      </c>
      <c r="B103" s="52" t="s">
        <v>2285</v>
      </c>
      <c r="C103" s="52" t="s">
        <v>2390</v>
      </c>
      <c r="E103" s="52" t="s">
        <v>2478</v>
      </c>
      <c r="F103" s="52" t="s">
        <v>2388</v>
      </c>
    </row>
    <row r="104" ht="15.75" customHeight="1">
      <c r="A104" s="47">
        <v>8.90915475E8</v>
      </c>
      <c r="B104" s="47" t="s">
        <v>2328</v>
      </c>
      <c r="F104" s="47" t="s">
        <v>2388</v>
      </c>
    </row>
    <row r="105" ht="15.75" customHeight="1">
      <c r="A105" s="52">
        <v>8.90800788E8</v>
      </c>
      <c r="B105" s="52" t="s">
        <v>2479</v>
      </c>
      <c r="F105" s="52" t="s">
        <v>2388</v>
      </c>
    </row>
    <row r="106" ht="15.75" customHeight="1">
      <c r="A106" s="47">
        <v>8.19001667E8</v>
      </c>
      <c r="B106" s="47" t="s">
        <v>2480</v>
      </c>
      <c r="F106" s="47" t="s">
        <v>2388</v>
      </c>
    </row>
    <row r="107" ht="15.75" customHeight="1">
      <c r="A107" s="52">
        <v>8.00079399E8</v>
      </c>
      <c r="B107" s="52" t="s">
        <v>2481</v>
      </c>
      <c r="F107" s="52" t="s">
        <v>2388</v>
      </c>
    </row>
    <row r="108" ht="15.75" customHeight="1">
      <c r="A108" s="47">
        <v>8.00032069E8</v>
      </c>
      <c r="B108" s="47" t="s">
        <v>2482</v>
      </c>
      <c r="F108" s="47" t="s">
        <v>2388</v>
      </c>
    </row>
    <row r="109" ht="15.75" customHeight="1">
      <c r="A109" s="52">
        <v>8.30102013E8</v>
      </c>
      <c r="B109" s="52" t="s">
        <v>2483</v>
      </c>
      <c r="F109" s="52" t="s">
        <v>2388</v>
      </c>
    </row>
    <row r="110" ht="15.75" customHeight="1">
      <c r="A110" s="47">
        <v>8.30100716E8</v>
      </c>
      <c r="B110" s="47" t="s">
        <v>2484</v>
      </c>
      <c r="F110" s="47" t="s">
        <v>2388</v>
      </c>
    </row>
    <row r="111" ht="15.75" customHeight="1">
      <c r="A111" s="52">
        <v>8.30006334E8</v>
      </c>
      <c r="B111" s="52" t="s">
        <v>2485</v>
      </c>
      <c r="F111" s="52" t="s">
        <v>2388</v>
      </c>
    </row>
    <row r="112" ht="15.75" customHeight="1">
      <c r="A112" s="47">
        <v>9.01230213E8</v>
      </c>
      <c r="B112" s="47" t="s">
        <v>2486</v>
      </c>
      <c r="F112" s="47" t="s">
        <v>2388</v>
      </c>
    </row>
    <row r="113" ht="15.75" customHeight="1">
      <c r="A113" s="52">
        <v>9.01082235E8</v>
      </c>
      <c r="B113" s="52" t="s">
        <v>2487</v>
      </c>
      <c r="F113" s="52" t="s">
        <v>2388</v>
      </c>
    </row>
    <row r="114" ht="15.75" customHeight="1">
      <c r="A114" s="47">
        <v>8.30054354E8</v>
      </c>
      <c r="B114" s="47" t="s">
        <v>2488</v>
      </c>
      <c r="F114" s="47" t="s">
        <v>2388</v>
      </c>
    </row>
    <row r="115" ht="15.75" customHeight="1">
      <c r="A115" s="52">
        <v>8.3011577E8</v>
      </c>
      <c r="B115" s="52" t="s">
        <v>2489</v>
      </c>
      <c r="F115" s="52" t="s">
        <v>2388</v>
      </c>
    </row>
    <row r="116" ht="15.75" customHeight="1">
      <c r="A116" s="47">
        <v>9.01415373E8</v>
      </c>
      <c r="B116" s="47" t="s">
        <v>2490</v>
      </c>
      <c r="F116" s="47" t="s">
        <v>2388</v>
      </c>
    </row>
    <row r="117" ht="15.75" customHeight="1">
      <c r="A117" s="52">
        <v>9.01181698E8</v>
      </c>
      <c r="B117" s="52" t="s">
        <v>2491</v>
      </c>
      <c r="C117" s="52" t="s">
        <v>2390</v>
      </c>
      <c r="F117" s="52" t="s">
        <v>2388</v>
      </c>
    </row>
    <row r="118" ht="15.75" customHeight="1">
      <c r="A118" s="47">
        <v>9.00057383E8</v>
      </c>
      <c r="B118" s="47" t="s">
        <v>2492</v>
      </c>
      <c r="F118" s="47" t="s">
        <v>2388</v>
      </c>
    </row>
    <row r="119" ht="15.75" customHeight="1">
      <c r="A119" s="52">
        <v>8.60051814E8</v>
      </c>
      <c r="B119" s="52" t="s">
        <v>2493</v>
      </c>
      <c r="F119" s="52" t="s">
        <v>2388</v>
      </c>
    </row>
    <row r="120" ht="15.75" customHeight="1">
      <c r="A120" s="47">
        <v>8.00058793E8</v>
      </c>
      <c r="B120" s="47" t="s">
        <v>2297</v>
      </c>
      <c r="F120" s="47" t="s">
        <v>2388</v>
      </c>
    </row>
    <row r="121" ht="15.75" customHeight="1">
      <c r="A121" s="52">
        <v>1.9148888E7</v>
      </c>
      <c r="B121" s="52" t="s">
        <v>2494</v>
      </c>
      <c r="F121" s="52" t="s">
        <v>2388</v>
      </c>
    </row>
    <row r="122" ht="15.75" customHeight="1">
      <c r="A122" s="47">
        <v>7.978356E7</v>
      </c>
      <c r="B122" s="47" t="s">
        <v>2495</v>
      </c>
      <c r="E122" s="47" t="s">
        <v>2496</v>
      </c>
      <c r="F122" s="47" t="s">
        <v>2388</v>
      </c>
    </row>
    <row r="123" ht="15.75" customHeight="1">
      <c r="A123" s="52">
        <v>8.30136884E8</v>
      </c>
      <c r="B123" s="52" t="s">
        <v>2497</v>
      </c>
      <c r="F123" s="52" t="s">
        <v>2388</v>
      </c>
    </row>
    <row r="124" ht="15.75" customHeight="1">
      <c r="A124" s="47">
        <v>8.30142604E8</v>
      </c>
      <c r="B124" s="47" t="s">
        <v>2248</v>
      </c>
      <c r="F124" s="47" t="s">
        <v>2388</v>
      </c>
    </row>
    <row r="125" ht="15.75" customHeight="1">
      <c r="A125" s="52">
        <v>9.00131436E8</v>
      </c>
      <c r="B125" s="52" t="s">
        <v>2498</v>
      </c>
      <c r="C125" s="52" t="s">
        <v>2390</v>
      </c>
      <c r="E125" s="52" t="s">
        <v>2499</v>
      </c>
      <c r="F125" s="52" t="s">
        <v>2388</v>
      </c>
    </row>
    <row r="126" ht="15.75" customHeight="1">
      <c r="A126" s="47">
        <v>8.60514664E8</v>
      </c>
      <c r="B126" s="47" t="s">
        <v>2500</v>
      </c>
      <c r="F126" s="47" t="s">
        <v>2388</v>
      </c>
    </row>
    <row r="127" ht="15.75" customHeight="1">
      <c r="A127" s="52">
        <v>9.01469909E8</v>
      </c>
      <c r="B127" s="52" t="s">
        <v>2501</v>
      </c>
      <c r="F127" s="52" t="s">
        <v>2388</v>
      </c>
    </row>
    <row r="128" ht="15.75" customHeight="1">
      <c r="A128" s="47">
        <v>9.00441201E8</v>
      </c>
      <c r="B128" s="47" t="s">
        <v>2502</v>
      </c>
      <c r="F128" s="47" t="s">
        <v>2388</v>
      </c>
    </row>
    <row r="129" ht="15.75" customHeight="1">
      <c r="A129" s="52">
        <v>9.00235257E8</v>
      </c>
      <c r="B129" s="52" t="s">
        <v>2503</v>
      </c>
      <c r="F129" s="52" t="s">
        <v>2388</v>
      </c>
    </row>
    <row r="130" ht="15.75" customHeight="1">
      <c r="A130" s="47">
        <v>9.00426179E8</v>
      </c>
      <c r="B130" s="47" t="s">
        <v>2504</v>
      </c>
      <c r="F130" s="47" t="s">
        <v>2388</v>
      </c>
    </row>
    <row r="131" ht="15.75" customHeight="1">
      <c r="A131" s="52">
        <v>8.3002385E8</v>
      </c>
      <c r="B131" s="52" t="s">
        <v>2505</v>
      </c>
      <c r="F131" s="52" t="s">
        <v>2388</v>
      </c>
    </row>
    <row r="132" ht="15.75" customHeight="1">
      <c r="A132" s="47">
        <v>3068900.0</v>
      </c>
      <c r="B132" s="47" t="s">
        <v>2506</v>
      </c>
      <c r="F132" s="47" t="s">
        <v>2388</v>
      </c>
    </row>
    <row r="133" ht="15.75" customHeight="1">
      <c r="A133" s="52">
        <v>9.00425918E8</v>
      </c>
      <c r="B133" s="52" t="s">
        <v>2507</v>
      </c>
      <c r="F133" s="52" t="s">
        <v>2388</v>
      </c>
    </row>
    <row r="134" ht="15.75" customHeight="1">
      <c r="A134" s="47">
        <v>9.01561906E8</v>
      </c>
      <c r="B134" s="47" t="s">
        <v>2508</v>
      </c>
      <c r="F134" s="47" t="s">
        <v>2388</v>
      </c>
    </row>
    <row r="135" ht="15.75" customHeight="1">
      <c r="A135" s="52">
        <v>8.90304055E8</v>
      </c>
      <c r="B135" s="52" t="s">
        <v>2509</v>
      </c>
      <c r="F135" s="52" t="s">
        <v>2388</v>
      </c>
    </row>
    <row r="136" ht="15.75" customHeight="1">
      <c r="A136" s="47">
        <v>9.00875734E8</v>
      </c>
      <c r="B136" s="47" t="s">
        <v>2510</v>
      </c>
      <c r="F136" s="47" t="s">
        <v>2388</v>
      </c>
    </row>
    <row r="137" ht="15.75" customHeight="1">
      <c r="A137" s="52">
        <v>8.60065036E8</v>
      </c>
      <c r="B137" s="52" t="s">
        <v>2511</v>
      </c>
      <c r="F137" s="52" t="s">
        <v>2388</v>
      </c>
    </row>
    <row r="138" ht="15.75" customHeight="1">
      <c r="A138" s="47">
        <v>8.60043397E8</v>
      </c>
      <c r="B138" s="47" t="s">
        <v>2512</v>
      </c>
      <c r="F138" s="47" t="s">
        <v>2388</v>
      </c>
    </row>
    <row r="139" ht="15.75" customHeight="1">
      <c r="A139" s="52">
        <v>9.00162612E8</v>
      </c>
      <c r="B139" s="52" t="s">
        <v>2513</v>
      </c>
      <c r="F139" s="52" t="s">
        <v>2388</v>
      </c>
    </row>
    <row r="140" ht="15.75" customHeight="1">
      <c r="A140" s="47">
        <v>9.00949501E8</v>
      </c>
      <c r="B140" s="47" t="s">
        <v>2514</v>
      </c>
      <c r="F140" s="47" t="s">
        <v>2388</v>
      </c>
    </row>
    <row r="141" ht="15.75" customHeight="1">
      <c r="A141" s="52">
        <v>9.01446133E8</v>
      </c>
      <c r="B141" s="52" t="s">
        <v>2515</v>
      </c>
      <c r="F141" s="52" t="s">
        <v>2388</v>
      </c>
    </row>
    <row r="142" ht="15.75" customHeight="1">
      <c r="A142" s="47">
        <v>8.05019449E8</v>
      </c>
      <c r="B142" s="47" t="s">
        <v>2516</v>
      </c>
      <c r="F142" s="47" t="s">
        <v>2388</v>
      </c>
    </row>
    <row r="143" ht="15.75" customHeight="1">
      <c r="A143" s="52">
        <v>9.0014695E8</v>
      </c>
      <c r="B143" s="52" t="s">
        <v>2517</v>
      </c>
      <c r="F143" s="52" t="s">
        <v>2388</v>
      </c>
    </row>
    <row r="144" ht="15.75" customHeight="1">
      <c r="A144" s="47">
        <v>7.9945106E7</v>
      </c>
      <c r="B144" s="47" t="s">
        <v>2518</v>
      </c>
      <c r="F144" s="47" t="s">
        <v>2388</v>
      </c>
    </row>
    <row r="145" ht="15.75" customHeight="1">
      <c r="A145" s="52">
        <v>8.60530559E8</v>
      </c>
      <c r="B145" s="52" t="s">
        <v>2519</v>
      </c>
      <c r="F145" s="52" t="s">
        <v>2388</v>
      </c>
    </row>
    <row r="146" ht="15.75" customHeight="1">
      <c r="A146" s="47">
        <v>7.9880307E7</v>
      </c>
      <c r="B146" s="47" t="s">
        <v>2520</v>
      </c>
      <c r="F146" s="47" t="s">
        <v>2388</v>
      </c>
    </row>
    <row r="147" ht="15.75" customHeight="1">
      <c r="A147" s="52">
        <v>1.1427103E7</v>
      </c>
      <c r="B147" s="52" t="s">
        <v>2521</v>
      </c>
      <c r="F147" s="52" t="s">
        <v>2388</v>
      </c>
    </row>
    <row r="148" ht="15.75" customHeight="1">
      <c r="A148" s="47">
        <v>7220230.0</v>
      </c>
      <c r="B148" s="47" t="s">
        <v>2522</v>
      </c>
      <c r="F148" s="47" t="s">
        <v>2388</v>
      </c>
    </row>
    <row r="149" ht="15.75" customHeight="1">
      <c r="A149" s="52">
        <v>1.00132694E9</v>
      </c>
      <c r="B149" s="52" t="s">
        <v>2523</v>
      </c>
      <c r="F149" s="52" t="s">
        <v>2388</v>
      </c>
    </row>
    <row r="150" ht="15.75" customHeight="1">
      <c r="A150" s="47">
        <v>9.01165755E8</v>
      </c>
      <c r="B150" s="47" t="s">
        <v>2524</v>
      </c>
      <c r="F150" s="47" t="s">
        <v>2388</v>
      </c>
    </row>
    <row r="151" ht="15.75" customHeight="1">
      <c r="A151" s="52">
        <v>8.30050957E8</v>
      </c>
      <c r="B151" s="52" t="s">
        <v>2525</v>
      </c>
      <c r="F151" s="52" t="s">
        <v>2388</v>
      </c>
    </row>
    <row r="152" ht="15.75" customHeight="1">
      <c r="A152" s="47">
        <v>9.00401016E8</v>
      </c>
      <c r="B152" s="47" t="s">
        <v>2526</v>
      </c>
      <c r="F152" s="47" t="s">
        <v>2388</v>
      </c>
    </row>
    <row r="153" ht="15.75" customHeight="1">
      <c r="A153" s="52">
        <v>8.60016511E8</v>
      </c>
      <c r="B153" s="52" t="s">
        <v>2527</v>
      </c>
      <c r="F153" s="52" t="s">
        <v>2388</v>
      </c>
    </row>
    <row r="154" ht="15.75" customHeight="1">
      <c r="A154" s="47">
        <v>9.00101105E8</v>
      </c>
      <c r="B154" s="47" t="s">
        <v>2528</v>
      </c>
      <c r="F154" s="47" t="s">
        <v>2388</v>
      </c>
    </row>
    <row r="155" ht="15.75" customHeight="1">
      <c r="A155" s="52">
        <v>8.60508826E8</v>
      </c>
      <c r="B155" s="52" t="s">
        <v>2529</v>
      </c>
      <c r="F155" s="52" t="s">
        <v>2388</v>
      </c>
    </row>
    <row r="156" ht="15.75" customHeight="1">
      <c r="A156" s="47">
        <v>8.30140144E8</v>
      </c>
      <c r="B156" s="47" t="s">
        <v>2530</v>
      </c>
      <c r="F156" s="47" t="s">
        <v>2388</v>
      </c>
    </row>
    <row r="157" ht="15.75" customHeight="1">
      <c r="A157" s="52">
        <v>8.30066054E8</v>
      </c>
      <c r="B157" s="52" t="s">
        <v>2531</v>
      </c>
      <c r="F157" s="52" t="s">
        <v>2388</v>
      </c>
    </row>
    <row r="158" ht="15.75" customHeight="1">
      <c r="A158" s="47">
        <v>8.0014127E8</v>
      </c>
      <c r="B158" s="47" t="s">
        <v>2532</v>
      </c>
      <c r="F158" s="47" t="s">
        <v>2388</v>
      </c>
    </row>
    <row r="159" ht="15.75" customHeight="1">
      <c r="A159" s="52">
        <v>8.00193902E8</v>
      </c>
      <c r="B159" s="52" t="s">
        <v>2533</v>
      </c>
      <c r="F159" s="52" t="s">
        <v>2388</v>
      </c>
    </row>
    <row r="160" ht="15.75" customHeight="1">
      <c r="A160" s="47">
        <v>9.01177712E8</v>
      </c>
      <c r="B160" s="47" t="s">
        <v>2534</v>
      </c>
      <c r="C160" s="47" t="s">
        <v>2390</v>
      </c>
      <c r="F160" s="47" t="s">
        <v>2388</v>
      </c>
    </row>
    <row r="161" ht="15.75" customHeight="1">
      <c r="A161" s="52">
        <v>8.30118143E8</v>
      </c>
      <c r="B161" s="52" t="s">
        <v>2535</v>
      </c>
      <c r="F161" s="52" t="s">
        <v>2388</v>
      </c>
    </row>
    <row r="162" ht="15.75" customHeight="1">
      <c r="A162" s="47">
        <v>8.30037039E8</v>
      </c>
      <c r="B162" s="47" t="s">
        <v>2321</v>
      </c>
      <c r="F162" s="47" t="s">
        <v>2388</v>
      </c>
    </row>
    <row r="163" ht="15.75" customHeight="1">
      <c r="A163" s="52">
        <v>9.01563039E8</v>
      </c>
      <c r="B163" s="52" t="s">
        <v>2356</v>
      </c>
      <c r="F163" s="52" t="s">
        <v>2388</v>
      </c>
    </row>
    <row r="164" ht="15.75" customHeight="1">
      <c r="A164" s="47">
        <v>9.01176294E8</v>
      </c>
      <c r="B164" s="47" t="s">
        <v>2536</v>
      </c>
      <c r="F164" s="47" t="s">
        <v>2388</v>
      </c>
    </row>
    <row r="165" ht="15.75" customHeight="1">
      <c r="A165" s="52">
        <v>1.033691235E9</v>
      </c>
      <c r="B165" s="52" t="s">
        <v>2537</v>
      </c>
      <c r="F165" s="52" t="s">
        <v>2388</v>
      </c>
    </row>
    <row r="166" ht="15.75" customHeight="1">
      <c r="A166" s="47">
        <v>9.01495326E8</v>
      </c>
      <c r="B166" s="47" t="s">
        <v>2538</v>
      </c>
      <c r="F166" s="47" t="s">
        <v>2388</v>
      </c>
    </row>
    <row r="167" ht="15.75" customHeight="1">
      <c r="A167" s="52">
        <v>8.60002127E8</v>
      </c>
      <c r="B167" s="52" t="s">
        <v>2539</v>
      </c>
      <c r="F167" s="52" t="s">
        <v>2388</v>
      </c>
    </row>
    <row r="168" ht="15.75" customHeight="1">
      <c r="A168" s="47">
        <v>9.00266427E8</v>
      </c>
      <c r="B168" s="47" t="s">
        <v>2540</v>
      </c>
      <c r="F168" s="47" t="s">
        <v>2388</v>
      </c>
    </row>
    <row r="169" ht="15.75" customHeight="1">
      <c r="A169" s="52">
        <v>9.00839808E8</v>
      </c>
      <c r="B169" s="52" t="s">
        <v>2541</v>
      </c>
      <c r="F169" s="52" t="s">
        <v>2388</v>
      </c>
    </row>
    <row r="170" ht="15.75" customHeight="1">
      <c r="A170" s="47">
        <v>9.00716988E8</v>
      </c>
      <c r="B170" s="47" t="s">
        <v>2542</v>
      </c>
      <c r="F170" s="47" t="s">
        <v>2388</v>
      </c>
    </row>
    <row r="171" ht="15.75" customHeight="1">
      <c r="A171" s="52">
        <v>1.015477307E9</v>
      </c>
      <c r="B171" s="52" t="s">
        <v>2359</v>
      </c>
      <c r="C171" s="52" t="s">
        <v>2390</v>
      </c>
      <c r="F171" s="52" t="s">
        <v>2388</v>
      </c>
    </row>
    <row r="172" ht="15.75" customHeight="1">
      <c r="A172" s="47">
        <v>9.00957534E8</v>
      </c>
      <c r="B172" s="47" t="s">
        <v>2543</v>
      </c>
      <c r="F172" s="47" t="s">
        <v>2388</v>
      </c>
    </row>
    <row r="173" ht="15.75" customHeight="1">
      <c r="A173" s="52">
        <v>8.30090321E8</v>
      </c>
      <c r="B173" s="52" t="s">
        <v>2544</v>
      </c>
      <c r="F173" s="52" t="s">
        <v>2388</v>
      </c>
    </row>
    <row r="174" ht="15.75" customHeight="1">
      <c r="A174" s="47">
        <v>9.00340506E8</v>
      </c>
      <c r="B174" s="47" t="s">
        <v>2239</v>
      </c>
      <c r="F174" s="47" t="s">
        <v>2388</v>
      </c>
    </row>
    <row r="175" ht="15.75" customHeight="1">
      <c r="A175" s="52">
        <v>1.033730363E9</v>
      </c>
      <c r="B175" s="52" t="s">
        <v>2545</v>
      </c>
      <c r="F175" s="52" t="s">
        <v>2388</v>
      </c>
    </row>
    <row r="176" ht="15.75" customHeight="1">
      <c r="A176" s="47">
        <v>8.30066009E8</v>
      </c>
      <c r="B176" s="47" t="s">
        <v>2546</v>
      </c>
      <c r="F176" s="47" t="s">
        <v>2388</v>
      </c>
    </row>
    <row r="177" ht="15.75" customHeight="1">
      <c r="A177" s="52">
        <v>8.30143011E8</v>
      </c>
      <c r="B177" s="52" t="s">
        <v>2547</v>
      </c>
      <c r="F177" s="52" t="s">
        <v>2388</v>
      </c>
    </row>
    <row r="178" ht="15.75" customHeight="1">
      <c r="A178" s="47">
        <v>8.00105847E8</v>
      </c>
      <c r="B178" s="47" t="s">
        <v>2548</v>
      </c>
      <c r="F178" s="47" t="s">
        <v>2388</v>
      </c>
    </row>
    <row r="179" ht="15.75" customHeight="1">
      <c r="A179" s="52">
        <v>9.00165418E8</v>
      </c>
      <c r="B179" s="52" t="s">
        <v>2549</v>
      </c>
      <c r="F179" s="52" t="s">
        <v>2388</v>
      </c>
    </row>
    <row r="180" ht="15.75" customHeight="1">
      <c r="A180" s="47">
        <v>9.0168824E8</v>
      </c>
      <c r="B180" s="47" t="s">
        <v>2295</v>
      </c>
      <c r="F180" s="47" t="s">
        <v>2388</v>
      </c>
    </row>
    <row r="181" ht="15.75" customHeight="1">
      <c r="A181" s="52">
        <v>8.60509748E8</v>
      </c>
      <c r="B181" s="52" t="s">
        <v>2278</v>
      </c>
      <c r="F181" s="52" t="s">
        <v>2388</v>
      </c>
    </row>
    <row r="182" ht="15.75" customHeight="1">
      <c r="A182" s="47">
        <v>9.01342191E8</v>
      </c>
      <c r="B182" s="47" t="s">
        <v>2550</v>
      </c>
      <c r="F182" s="47" t="s">
        <v>2388</v>
      </c>
    </row>
    <row r="183" ht="15.75" customHeight="1">
      <c r="A183" s="52">
        <v>9.00513696E8</v>
      </c>
      <c r="B183" s="52" t="s">
        <v>2551</v>
      </c>
      <c r="F183" s="52" t="s">
        <v>2388</v>
      </c>
    </row>
    <row r="184" ht="15.75" customHeight="1">
      <c r="A184" s="47">
        <v>8.30017419E8</v>
      </c>
      <c r="B184" s="47" t="s">
        <v>2552</v>
      </c>
      <c r="F184" s="47" t="s">
        <v>2388</v>
      </c>
    </row>
    <row r="185" ht="15.75" customHeight="1">
      <c r="A185" s="52">
        <v>9.00244872E8</v>
      </c>
      <c r="B185" s="52" t="s">
        <v>2553</v>
      </c>
      <c r="F185" s="52" t="s">
        <v>2388</v>
      </c>
    </row>
    <row r="186" ht="15.75" customHeight="1">
      <c r="A186" s="47">
        <v>9.00260126E8</v>
      </c>
      <c r="B186" s="47" t="s">
        <v>2554</v>
      </c>
      <c r="F186" s="47" t="s">
        <v>2388</v>
      </c>
    </row>
    <row r="187" ht="15.75" customHeight="1">
      <c r="A187" s="52">
        <v>9.01310317E8</v>
      </c>
      <c r="B187" s="52" t="s">
        <v>2273</v>
      </c>
      <c r="F187" s="52" t="s">
        <v>2388</v>
      </c>
    </row>
    <row r="188" ht="15.75" customHeight="1">
      <c r="A188" s="47">
        <v>9.00694508E8</v>
      </c>
      <c r="B188" s="47" t="s">
        <v>2555</v>
      </c>
      <c r="F188" s="47" t="s">
        <v>2388</v>
      </c>
    </row>
    <row r="189" ht="15.75" customHeight="1">
      <c r="A189" s="52">
        <v>9.00396484E8</v>
      </c>
      <c r="B189" s="52" t="s">
        <v>2556</v>
      </c>
      <c r="F189" s="52" t="s">
        <v>2388</v>
      </c>
    </row>
    <row r="190" ht="15.75" customHeight="1">
      <c r="A190" s="47">
        <v>1.9455712E7</v>
      </c>
      <c r="B190" s="47" t="s">
        <v>2557</v>
      </c>
      <c r="F190" s="47" t="s">
        <v>2388</v>
      </c>
    </row>
    <row r="191" ht="15.75" customHeight="1">
      <c r="A191" s="52">
        <v>9.00520375E8</v>
      </c>
      <c r="B191" s="52" t="s">
        <v>2558</v>
      </c>
      <c r="F191" s="52" t="s">
        <v>2388</v>
      </c>
    </row>
    <row r="192" ht="15.75" customHeight="1">
      <c r="A192" s="47">
        <v>8.30135709E8</v>
      </c>
      <c r="B192" s="47" t="s">
        <v>2559</v>
      </c>
      <c r="F192" s="47" t="s">
        <v>2388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14"/>
    <col customWidth="1" min="4" max="4" width="8.71"/>
    <col customWidth="1" min="5" max="5" width="30.14"/>
    <col customWidth="1" min="6" max="6" width="27.86"/>
    <col customWidth="1" min="7" max="7" width="8.71"/>
    <col customWidth="1" min="8" max="8" width="15.86"/>
    <col customWidth="1" min="9" max="9" width="18.29"/>
    <col customWidth="1" min="10" max="10" width="8.71"/>
    <col customWidth="1" min="11" max="11" width="22.0"/>
    <col customWidth="1" min="12" max="12" width="15.57"/>
    <col customWidth="1" min="13" max="13" width="19.71"/>
    <col customWidth="1" min="14" max="14" width="20.57"/>
    <col customWidth="1" min="15" max="26" width="8.71"/>
  </cols>
  <sheetData>
    <row r="1">
      <c r="B1" s="4" t="s">
        <v>32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>
      <c r="B2" s="71" t="s">
        <v>2560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B3" s="45" t="s">
        <v>34</v>
      </c>
      <c r="C3" s="45" t="s">
        <v>2561</v>
      </c>
      <c r="D3" s="45" t="s">
        <v>36</v>
      </c>
      <c r="E3" s="45" t="s">
        <v>37</v>
      </c>
      <c r="F3" s="45" t="s">
        <v>38</v>
      </c>
      <c r="G3" s="45" t="s">
        <v>39</v>
      </c>
      <c r="H3" s="45" t="s">
        <v>40</v>
      </c>
      <c r="I3" s="45" t="s">
        <v>41</v>
      </c>
      <c r="J3" s="45" t="s">
        <v>105</v>
      </c>
      <c r="K3" s="45" t="s">
        <v>116</v>
      </c>
      <c r="L3" s="45" t="s">
        <v>0</v>
      </c>
      <c r="M3" s="45" t="s">
        <v>2224</v>
      </c>
      <c r="N3" s="45" t="s">
        <v>2226</v>
      </c>
    </row>
    <row r="4">
      <c r="B4" s="47">
        <v>1.0</v>
      </c>
      <c r="C4" s="47" t="str">
        <f t="array" ref="C4">IFERROR(XLOOKUP(D4,'DATA PENDIENTES'!$L$4:$L$2103,'DATA PENDIENTES'!$B$4:$B$2103,""),"")</f>
        <v/>
      </c>
      <c r="D4" s="47">
        <f t="array" ref="D4">IFERROR(INDEX('CONTROL INVENTARIO'!$B$4:$B$2103,MATCH(I4,'CONTROL INVENTARIO'!$J$4:$J$2103,0)),"")</f>
        <v>77101000</v>
      </c>
      <c r="E4" s="47" t="str">
        <f t="array" ref="E4">IFERROR(INDEX('CONTROL INVENTARIO'!$D$4:$D$2103,MATCH(I4,'CONTROL INVENTARIO'!$J$4:$J$2103,0)),"")</f>
        <v>RIN RUEDA DE DISCO 8.25X22.5 CON AVELLAN</v>
      </c>
      <c r="F4" s="47" t="str">
        <f t="array" ref="F4">IFERROR(INDEX('CONTROL INVENTARIO'!$F$4:$F$2103,MATCH(I4,'CONTROL INVENTARIO'!$J$4:$J$2103,0)),"")</f>
        <v>LLANTAS REPUESTOS Y SERVICIO SAS</v>
      </c>
      <c r="G4" s="47">
        <f t="array" ref="G4">IFERROR(INDEX('CONTROL INVENTARIO'!$H$4:$H$2103,MATCH(I4,'CONTROL INVENTARIO'!$J$4:$J$2103,0)),"")</f>
        <v>202</v>
      </c>
      <c r="H4" s="48">
        <f t="array" ref="H4">IFERROR(INDEX('CONTROL INVENTARIO'!$I$4:$I$2103,MATCH(I4,'CONTROL INVENTARIO'!$J$4:$J$2103,0)),"")</f>
        <v>1750000</v>
      </c>
      <c r="I4" s="48">
        <f>IFERROR(LARGE('CONTROL INVENTARIO'!$J$4:$J$2103,1),"")</f>
        <v>353500000</v>
      </c>
      <c r="J4" s="47" t="str">
        <f t="array" ref="J4">IFERROR(INDEX('CONTROL INVENTARIO'!$U$4:$U$2103,MATCH(I4,'CONTROL INVENTARIO'!$J$4:$J$2103,0)),"")</f>
        <v>A</v>
      </c>
      <c r="K4" s="47" t="str">
        <f t="array" ref="K4">IFERROR(INDEX('CONTROL INVENTARIO'!$V$4:$V$2103,MATCH(I4,'CONTROL INVENTARIO'!$J$4:$J$2103,0)),"")</f>
        <v>SU01C0101</v>
      </c>
      <c r="L4" s="47" t="str">
        <f t="array" ref="L4">IFERROR(INDEX('CONTROL INVENTARIO'!$W$4:$W$2103,MATCH(I4,'CONTROL INVENTARIO'!$J$4:$J$2103,0)),"")</f>
        <v>LLANTAS</v>
      </c>
      <c r="M4" s="47" t="str">
        <f t="array" ref="M4">IFERROR(INDEX('CONTROL INVENTARIO'!$Q$4:$Q$2103,MATCH(I4,'CONTROL INVENTARIO'!$J$4:$J$2103,0)),"")</f>
        <v>EXCESO</v>
      </c>
      <c r="N4" s="47" t="str">
        <f t="array" ref="N4">IFERROR(INDEX('CONTROL INVENTARIO'!$X$4:$X$2103,MATCH(I4,'CONTROL INVENTARIO'!$J$4:$J$2103,0)),"")</f>
        <v>2-ALTA</v>
      </c>
    </row>
    <row r="5">
      <c r="B5" s="52">
        <v>2.0</v>
      </c>
      <c r="C5" s="52" t="str">
        <f t="array" ref="C5">IFERROR(XLOOKUP(D5,'DATA PENDIENTES'!$L$4:$L$2103,'DATA PENDIENTES'!$B$4:$B$2103,""),"")</f>
        <v>SU114003</v>
      </c>
      <c r="D5" s="52">
        <f t="array" ref="D5">IFERROR(INDEX('CONTROL INVENTARIO'!$B$4:$B$2103,MATCH(I5,'CONTROL INVENTARIO'!$J$4:$J$2103,0)),"")</f>
        <v>7730306</v>
      </c>
      <c r="E5" s="52" t="str">
        <f t="array" ref="E5">IFERROR(INDEX('CONTROL INVENTARIO'!$D$4:$D$2103,MATCH(I5,'CONTROL INVENTARIO'!$J$4:$J$2103,0)),"")</f>
        <v>RODAMIENTO CUBO RUEDA DE REMOLQUE</v>
      </c>
      <c r="F5" s="52" t="str">
        <f t="array" ref="F5">IFERROR(INDEX('CONTROL INVENTARIO'!$F$4:$F$2103,MATCH(I5,'CONTROL INVENTARIO'!$J$4:$J$2103,0)),"")</f>
        <v>VOLVO GROUP COLOMBIA S A S</v>
      </c>
      <c r="G5" s="52">
        <f t="array" ref="G5">IFERROR(INDEX('CONTROL INVENTARIO'!$H$4:$H$2103,MATCH(I5,'CONTROL INVENTARIO'!$J$4:$J$2103,0)),"")</f>
        <v>60</v>
      </c>
      <c r="H5" s="53">
        <f t="array" ref="H5">IFERROR(INDEX('CONTROL INVENTARIO'!$I$4:$I$2103,MATCH(I5,'CONTROL INVENTARIO'!$J$4:$J$2103,0)),"")</f>
        <v>1849900</v>
      </c>
      <c r="I5" s="53">
        <f>IFERROR(LARGE('CONTROL INVENTARIO'!$J$4:$J$2103,2),"")</f>
        <v>110994000</v>
      </c>
      <c r="J5" s="52" t="str">
        <f t="array" ref="J5">IFERROR(INDEX('CONTROL INVENTARIO'!$U$4:$U$2103,MATCH(I5,'CONTROL INVENTARIO'!$J$4:$J$2103,0)),"")</f>
        <v>A</v>
      </c>
      <c r="K5" s="52" t="str">
        <f t="array" ref="K5">IFERROR(INDEX('CONTROL INVENTARIO'!$V$4:$V$2103,MATCH(I5,'CONTROL INVENTARIO'!$J$4:$J$2103,0)),"")</f>
        <v>SU01F0201</v>
      </c>
      <c r="L5" s="52" t="str">
        <f t="array" ref="L5">IFERROR(INDEX('CONTROL INVENTARIO'!$W$4:$W$2103,MATCH(I5,'CONTROL INVENTARIO'!$J$4:$J$2103,0)),"")</f>
        <v>PLATAFORMA</v>
      </c>
      <c r="M5" s="52" t="str">
        <f t="array" ref="M5">IFERROR(INDEX('CONTROL INVENTARIO'!$Q$4:$Q$2103,MATCH(I5,'CONTROL INVENTARIO'!$J$4:$J$2103,0)),"")</f>
        <v>OPTIMO</v>
      </c>
      <c r="N5" s="52" t="str">
        <f t="array" ref="N5">IFERROR(INDEX('CONTROL INVENTARIO'!$X$4:$X$2103,MATCH(I5,'CONTROL INVENTARIO'!$J$4:$J$2103,0)),"")</f>
        <v>2-ALTA</v>
      </c>
    </row>
    <row r="6">
      <c r="B6" s="47">
        <v>3.0</v>
      </c>
      <c r="C6" s="47" t="str">
        <f t="array" ref="C6">IFERROR(XLOOKUP(D6,'DATA PENDIENTES'!$L$4:$L$2103,'DATA PENDIENTES'!$B$4:$B$2103,""),"")</f>
        <v>SU115530</v>
      </c>
      <c r="D6" s="47">
        <f t="array" ref="D6">IFERROR(INDEX('CONTROL INVENTARIO'!$B$4:$B$2103,MATCH(I6,'CONTROL INVENTARIO'!$J$4:$J$2103,0)),"")</f>
        <v>77101008</v>
      </c>
      <c r="E6" s="47" t="str">
        <f t="array" ref="E6">IFERROR(INDEX('CONTROL INVENTARIO'!$D$4:$D$2103,MATCH(I6,'CONTROL INVENTARIO'!$J$4:$J$2103,0)),"")</f>
        <v>LLANTA NUEVA RADIAL 295/80-R22.5</v>
      </c>
      <c r="F6" s="47" t="str">
        <f t="array" ref="F6">IFERROR(INDEX('CONTROL INVENTARIO'!$F$4:$F$2103,MATCH(I6,'CONTROL INVENTARIO'!$J$4:$J$2103,0)),"")</f>
        <v>LLANTAS REPUESTOS Y SERVICIO SAS</v>
      </c>
      <c r="G6" s="47">
        <f t="array" ref="G6">IFERROR(INDEX('CONTROL INVENTARIO'!$H$4:$H$2103,MATCH(I6,'CONTROL INVENTARIO'!$J$4:$J$2103,0)),"")</f>
        <v>46</v>
      </c>
      <c r="H6" s="48">
        <f t="array" ref="H6">IFERROR(INDEX('CONTROL INVENTARIO'!$I$4:$I$2103,MATCH(I6,'CONTROL INVENTARIO'!$J$4:$J$2103,0)),"")</f>
        <v>2354430</v>
      </c>
      <c r="I6" s="48">
        <f>IFERROR(LARGE('CONTROL INVENTARIO'!$J$4:$J$2103,3),"")</f>
        <v>108303780</v>
      </c>
      <c r="J6" s="47" t="str">
        <f t="array" ref="J6">IFERROR(INDEX('CONTROL INVENTARIO'!$U$4:$U$2103,MATCH(I6,'CONTROL INVENTARIO'!$J$4:$J$2103,0)),"")</f>
        <v>A</v>
      </c>
      <c r="K6" s="47" t="str">
        <f t="array" ref="K6">IFERROR(INDEX('CONTROL INVENTARIO'!$V$4:$V$2103,MATCH(I6,'CONTROL INVENTARIO'!$J$4:$J$2103,0)),"")</f>
        <v>LLANTAS</v>
      </c>
      <c r="L6" s="47" t="str">
        <f t="array" ref="L6">IFERROR(INDEX('CONTROL INVENTARIO'!$W$4:$W$2103,MATCH(I6,'CONTROL INVENTARIO'!$J$4:$J$2103,0)),"")</f>
        <v>LLANTAS</v>
      </c>
      <c r="M6" s="47" t="str">
        <f t="array" ref="M6">IFERROR(INDEX('CONTROL INVENTARIO'!$Q$4:$Q$2103,MATCH(I6,'CONTROL INVENTARIO'!$J$4:$J$2103,0)),"")</f>
        <v>REORDEN INMEDIATO</v>
      </c>
      <c r="N6" s="47" t="str">
        <f t="array" ref="N6">IFERROR(INDEX('CONTROL INVENTARIO'!$X$4:$X$2103,MATCH(I6,'CONTROL INVENTARIO'!$J$4:$J$2103,0)),"")</f>
        <v>2-ALTA</v>
      </c>
    </row>
    <row r="7">
      <c r="B7" s="52">
        <v>4.0</v>
      </c>
      <c r="C7" s="52" t="str">
        <f t="array" ref="C7">IFERROR(XLOOKUP(D7,'DATA PENDIENTES'!$L$4:$L$2103,'DATA PENDIENTES'!$B$4:$B$2103,""),"")</f>
        <v>SU114827</v>
      </c>
      <c r="D7" s="52">
        <f t="array" ref="D7">IFERROR(INDEX('CONTROL INVENTARIO'!$B$4:$B$2103,MATCH(I7,'CONTROL INVENTARIO'!$J$4:$J$2103,0)),"")</f>
        <v>13210008</v>
      </c>
      <c r="E7" s="52" t="str">
        <f t="array" ref="E7">IFERROR(INDEX('CONTROL INVENTARIO'!$D$4:$D$2103,MATCH(I7,'CONTROL INVENTARIO'!$J$4:$J$2103,0)),"")</f>
        <v>ALTERNADOR</v>
      </c>
      <c r="F7" s="52" t="str">
        <f t="array" ref="F7">IFERROR(INDEX('CONTROL INVENTARIO'!$F$4:$F$2103,MATCH(I7,'CONTROL INVENTARIO'!$J$4:$J$2103,0)),"")</f>
        <v>INNOVATEQ S.A.S</v>
      </c>
      <c r="G7" s="52">
        <f t="array" ref="G7">IFERROR(INDEX('CONTROL INVENTARIO'!$H$4:$H$2103,MATCH(I7,'CONTROL INVENTARIO'!$J$4:$J$2103,0)),"")</f>
        <v>51</v>
      </c>
      <c r="H7" s="53">
        <f t="array" ref="H7">IFERROR(INDEX('CONTROL INVENTARIO'!$I$4:$I$2103,MATCH(I7,'CONTROL INVENTARIO'!$J$4:$J$2103,0)),"")</f>
        <v>1487533</v>
      </c>
      <c r="I7" s="53">
        <f>IFERROR(LARGE('CONTROL INVENTARIO'!$J$4:$J$2103,4),"")</f>
        <v>75864183</v>
      </c>
      <c r="J7" s="52" t="str">
        <f t="array" ref="J7">IFERROR(INDEX('CONTROL INVENTARIO'!$U$4:$U$2103,MATCH(I7,'CONTROL INVENTARIO'!$J$4:$J$2103,0)),"")</f>
        <v>A</v>
      </c>
      <c r="K7" s="52" t="str">
        <f t="array" ref="K7">IFERROR(INDEX('CONTROL INVENTARIO'!$V$4:$V$2103,MATCH(I7,'CONTROL INVENTARIO'!$J$4:$J$2103,0)),"")</f>
        <v>SU01B0101</v>
      </c>
      <c r="L7" s="52" t="str">
        <f t="array" ref="L7">IFERROR(INDEX('CONTROL INVENTARIO'!$W$4:$W$2103,MATCH(I7,'CONTROL INVENTARIO'!$J$4:$J$2103,0)),"")</f>
        <v>ELECTRICIDAD</v>
      </c>
      <c r="M7" s="52" t="str">
        <f t="array" ref="M7">IFERROR(INDEX('CONTROL INVENTARIO'!$Q$4:$Q$2103,MATCH(I7,'CONTROL INVENTARIO'!$J$4:$J$2103,0)),"")</f>
        <v>OPTIMO</v>
      </c>
      <c r="N7" s="52" t="str">
        <f t="array" ref="N7">IFERROR(INDEX('CONTROL INVENTARIO'!$X$4:$X$2103,MATCH(I7,'CONTROL INVENTARIO'!$J$4:$J$2103,0)),"")</f>
        <v>2-ALTA</v>
      </c>
    </row>
    <row r="8">
      <c r="B8" s="47">
        <v>5.0</v>
      </c>
      <c r="C8" s="47" t="str">
        <f t="array" ref="C8">IFERROR(XLOOKUP(D8,'DATA PENDIENTES'!$L$4:$L$2103,'DATA PENDIENTES'!$B$4:$B$2103,""),"")</f>
        <v/>
      </c>
      <c r="D8" s="47">
        <f t="array" ref="D8">IFERROR(INDEX('CONTROL INVENTARIO'!$B$4:$B$2103,MATCH(I8,'CONTROL INVENTARIO'!$J$4:$J$2103,0)),"")</f>
        <v>20220003</v>
      </c>
      <c r="E8" s="47" t="str">
        <f t="array" ref="E8">IFERROR(INDEX('CONTROL INVENTARIO'!$D$4:$D$2103,MATCH(I8,'CONTROL INVENTARIO'!$J$4:$J$2103,0)),"")</f>
        <v>ACEITE MOTOR MOBIL DELVAC MODERN 15W 40</v>
      </c>
      <c r="F8" s="47" t="str">
        <f t="array" ref="F8">IFERROR(INDEX('CONTROL INVENTARIO'!$F$4:$F$2103,MATCH(I8,'CONTROL INVENTARIO'!$J$4:$J$2103,0)),"")</f>
        <v>ORGANIZACION TERPEL S.A.</v>
      </c>
      <c r="G8" s="47">
        <f t="array" ref="G8">IFERROR(INDEX('CONTROL INVENTARIO'!$H$4:$H$2103,MATCH(I8,'CONTROL INVENTARIO'!$J$4:$J$2103,0)),"")</f>
        <v>1171.1</v>
      </c>
      <c r="H8" s="48">
        <f t="array" ref="H8">IFERROR(INDEX('CONTROL INVENTARIO'!$I$4:$I$2103,MATCH(I8,'CONTROL INVENTARIO'!$J$4:$J$2103,0)),"")</f>
        <v>56520.99</v>
      </c>
      <c r="I8" s="48">
        <f>IFERROR(LARGE('CONTROL INVENTARIO'!$J$4:$J$2103,5),"")</f>
        <v>66191731.39</v>
      </c>
      <c r="J8" s="47" t="str">
        <f t="array" ref="J8">IFERROR(INDEX('CONTROL INVENTARIO'!$U$4:$U$2103,MATCH(I8,'CONTROL INVENTARIO'!$J$4:$J$2103,0)),"")</f>
        <v>A</v>
      </c>
      <c r="K8" s="47" t="str">
        <f t="array" ref="K8">IFERROR(INDEX('CONTROL INVENTARIO'!$V$4:$V$2103,MATCH(I8,'CONTROL INVENTARIO'!$J$4:$J$2103,0)),"")</f>
        <v>LUBRICNTES</v>
      </c>
      <c r="L8" s="47" t="str">
        <f t="array" ref="L8">IFERROR(INDEX('CONTROL INVENTARIO'!$W$4:$W$2103,MATCH(I8,'CONTROL INVENTARIO'!$J$4:$J$2103,0)),"")</f>
        <v>LUBRICANTES</v>
      </c>
      <c r="M8" s="47" t="str">
        <f t="array" ref="M8">IFERROR(INDEX('CONTROL INVENTARIO'!$Q$4:$Q$2103,MATCH(I8,'CONTROL INVENTARIO'!$J$4:$J$2103,0)),"")</f>
        <v>PRECAUCION</v>
      </c>
      <c r="N8" s="47" t="str">
        <f t="array" ref="N8">IFERROR(INDEX('CONTROL INVENTARIO'!$X$4:$X$2103,MATCH(I8,'CONTROL INVENTARIO'!$J$4:$J$2103,0)),"")</f>
        <v>2-ALTA</v>
      </c>
    </row>
    <row r="9">
      <c r="B9" s="52">
        <v>6.0</v>
      </c>
      <c r="C9" s="52" t="str">
        <f t="array" ref="C9">IFERROR(XLOOKUP(D9,'DATA PENDIENTES'!$L$4:$L$2103,'DATA PENDIENTES'!$B$4:$B$2103,""),"")</f>
        <v>SU114003</v>
      </c>
      <c r="D9" s="52">
        <f t="array" ref="D9">IFERROR(INDEX('CONTROL INVENTARIO'!$B$4:$B$2103,MATCH(I9,'CONTROL INVENTARIO'!$J$4:$J$2103,0)),"")</f>
        <v>5100101</v>
      </c>
      <c r="E9" s="52" t="str">
        <f t="array" ref="E9">IFERROR(INDEX('CONTROL INVENTARIO'!$D$4:$D$2103,MATCH(I9,'CONTROL INVENTARIO'!$J$4:$J$2103,0)),"")</f>
        <v>DISCO DE FRENO VENTILADO</v>
      </c>
      <c r="F9" s="52" t="str">
        <f t="array" ref="F9">IFERROR(INDEX('CONTROL INVENTARIO'!$F$4:$F$2103,MATCH(I9,'CONTROL INVENTARIO'!$J$4:$J$2103,0)),"")</f>
        <v>VOLVO GROUP COLOMBIA S A S</v>
      </c>
      <c r="G9" s="52">
        <f t="array" ref="G9">IFERROR(INDEX('CONTROL INVENTARIO'!$H$4:$H$2103,MATCH(I9,'CONTROL INVENTARIO'!$J$4:$J$2103,0)),"")</f>
        <v>54</v>
      </c>
      <c r="H9" s="53">
        <f t="array" ref="H9">IFERROR(INDEX('CONTROL INVENTARIO'!$I$4:$I$2103,MATCH(I9,'CONTROL INVENTARIO'!$J$4:$J$2103,0)),"")</f>
        <v>1193464</v>
      </c>
      <c r="I9" s="53">
        <f>IFERROR(LARGE('CONTROL INVENTARIO'!$J$4:$J$2103,6),"")</f>
        <v>64447056</v>
      </c>
      <c r="J9" s="52" t="str">
        <f t="array" ref="J9">IFERROR(INDEX('CONTROL INVENTARIO'!$U$4:$U$2103,MATCH(I9,'CONTROL INVENTARIO'!$J$4:$J$2103,0)),"")</f>
        <v>A</v>
      </c>
      <c r="K9" s="52" t="str">
        <f t="array" ref="K9">IFERROR(INDEX('CONTROL INVENTARIO'!$V$4:$V$2103,MATCH(I9,'CONTROL INVENTARIO'!$J$4:$J$2103,0)),"")</f>
        <v>SU01A0102</v>
      </c>
      <c r="L9" s="52" t="str">
        <f t="array" ref="L9">IFERROR(INDEX('CONTROL INVENTARIO'!$W$4:$W$2103,MATCH(I9,'CONTROL INVENTARIO'!$J$4:$J$2103,0)),"")</f>
        <v>PLATAFORMA</v>
      </c>
      <c r="M9" s="52" t="str">
        <f t="array" ref="M9">IFERROR(INDEX('CONTROL INVENTARIO'!$Q$4:$Q$2103,MATCH(I9,'CONTROL INVENTARIO'!$J$4:$J$2103,0)),"")</f>
        <v>OPTIMO</v>
      </c>
      <c r="N9" s="52" t="str">
        <f t="array" ref="N9">IFERROR(INDEX('CONTROL INVENTARIO'!$X$4:$X$2103,MATCH(I9,'CONTROL INVENTARIO'!$J$4:$J$2103,0)),"")</f>
        <v>2-ALTA</v>
      </c>
    </row>
    <row r="10">
      <c r="B10" s="47">
        <v>7.0</v>
      </c>
      <c r="C10" s="47" t="str">
        <f t="array" ref="C10">IFERROR(XLOOKUP(D10,'DATA PENDIENTES'!$L$4:$L$2103,'DATA PENDIENTES'!$B$4:$B$2103,""),"")</f>
        <v/>
      </c>
      <c r="D10" s="47">
        <f t="array" ref="D10">IFERROR(INDEX('CONTROL INVENTARIO'!$B$4:$B$2103,MATCH(I10,'CONTROL INVENTARIO'!$J$4:$J$2103,0)),"")</f>
        <v>80200005</v>
      </c>
      <c r="E10" s="47" t="str">
        <f t="array" ref="E10">IFERROR(INDEX('CONTROL INVENTARIO'!$D$4:$D$2103,MATCH(I10,'CONTROL INVENTARIO'!$J$4:$J$2103,0)),"")</f>
        <v>NVR -SREAMAX A8</v>
      </c>
      <c r="F10" s="47" t="str">
        <f t="array" ref="F10">IFERROR(INDEX('CONTROL INVENTARIO'!$F$4:$F$2103,MATCH(I10,'CONTROL INVENTARIO'!$J$4:$J$2103,0)),"")</f>
        <v>COLOMBIA TELECOMUNICACIONES S.A E.S.P</v>
      </c>
      <c r="G10" s="47">
        <f t="array" ref="G10">IFERROR(INDEX('CONTROL INVENTARIO'!$H$4:$H$2103,MATCH(I10,'CONTROL INVENTARIO'!$J$4:$J$2103,0)),"")</f>
        <v>7</v>
      </c>
      <c r="H10" s="48">
        <f t="array" ref="H10">IFERROR(INDEX('CONTROL INVENTARIO'!$I$4:$I$2103,MATCH(I10,'CONTROL INVENTARIO'!$J$4:$J$2103,0)),"")</f>
        <v>8725736</v>
      </c>
      <c r="I10" s="48">
        <f>IFERROR(LARGE('CONTROL INVENTARIO'!$J$4:$J$2103,7),"")</f>
        <v>61080152</v>
      </c>
      <c r="J10" s="47" t="str">
        <f t="array" ref="J10">IFERROR(INDEX('CONTROL INVENTARIO'!$U$4:$U$2103,MATCH(I10,'CONTROL INVENTARIO'!$J$4:$J$2103,0)),"")</f>
        <v>A</v>
      </c>
      <c r="K10" s="47" t="str">
        <f t="array" ref="K10">IFERROR(INDEX('CONTROL INVENTARIO'!$V$4:$V$2103,MATCH(I10,'CONTROL INVENTARIO'!$J$4:$J$2103,0)),"")</f>
        <v>SU01C0206</v>
      </c>
      <c r="L10" s="47" t="str">
        <f t="array" ref="L10">IFERROR(INDEX('CONTROL INVENTARIO'!$W$4:$W$2103,MATCH(I10,'CONTROL INVENTARIO'!$J$4:$J$2103,0)),"")</f>
        <v>COMUNICACIONES</v>
      </c>
      <c r="M10" s="47" t="str">
        <f t="array" ref="M10">IFERROR(INDEX('CONTROL INVENTARIO'!$Q$4:$Q$2103,MATCH(I10,'CONTROL INVENTARIO'!$J$4:$J$2103,0)),"")</f>
        <v>OPTIMO</v>
      </c>
      <c r="N10" s="47" t="str">
        <f t="array" ref="N10">IFERROR(INDEX('CONTROL INVENTARIO'!$X$4:$X$2103,MATCH(I10,'CONTROL INVENTARIO'!$J$4:$J$2103,0)),"")</f>
        <v>2-ALTA</v>
      </c>
    </row>
    <row r="11">
      <c r="B11" s="52">
        <v>8.0</v>
      </c>
      <c r="C11" s="52" t="str">
        <f t="array" ref="C11">IFERROR(XLOOKUP(D11,'DATA PENDIENTES'!$L$4:$L$2103,'DATA PENDIENTES'!$B$4:$B$2103,""),"")</f>
        <v>SU114595</v>
      </c>
      <c r="D11" s="52">
        <f t="array" ref="D11">IFERROR(INDEX('CONTROL INVENTARIO'!$B$4:$B$2103,MATCH(I11,'CONTROL INVENTARIO'!$J$4:$J$2103,0)),"")</f>
        <v>5100200</v>
      </c>
      <c r="E11" s="52" t="str">
        <f t="array" ref="E11">IFERROR(INDEX('CONTROL INVENTARIO'!$D$4:$D$2103,MATCH(I11,'CONTROL INVENTARIO'!$J$4:$J$2103,0)),"")</f>
        <v>JUEGO DE PASTILLAS DE DISCO DE FRENO</v>
      </c>
      <c r="F11" s="52" t="str">
        <f t="array" ref="F11">IFERROR(INDEX('CONTROL INVENTARIO'!$F$4:$F$2103,MATCH(I11,'CONTROL INVENTARIO'!$J$4:$J$2103,0)),"")</f>
        <v>COMERCONZA SAS</v>
      </c>
      <c r="G11" s="52">
        <f t="array" ref="G11">IFERROR(INDEX('CONTROL INVENTARIO'!$H$4:$H$2103,MATCH(I11,'CONTROL INVENTARIO'!$J$4:$J$2103,0)),"")</f>
        <v>122</v>
      </c>
      <c r="H11" s="53">
        <f t="array" ref="H11">IFERROR(INDEX('CONTROL INVENTARIO'!$I$4:$I$2103,MATCH(I11,'CONTROL INVENTARIO'!$J$4:$J$2103,0)),"")</f>
        <v>500272</v>
      </c>
      <c r="I11" s="53">
        <f>IFERROR(LARGE('CONTROL INVENTARIO'!$J$4:$J$2103,8),"")</f>
        <v>61033184</v>
      </c>
      <c r="J11" s="52" t="str">
        <f t="array" ref="J11">IFERROR(INDEX('CONTROL INVENTARIO'!$U$4:$U$2103,MATCH(I11,'CONTROL INVENTARIO'!$J$4:$J$2103,0)),"")</f>
        <v>A</v>
      </c>
      <c r="K11" s="52" t="str">
        <f t="array" ref="K11">IFERROR(INDEX('CONTROL INVENTARIO'!$V$4:$V$2103,MATCH(I11,'CONTROL INVENTARIO'!$J$4:$J$2103,0)),"")</f>
        <v>SU01G0301</v>
      </c>
      <c r="L11" s="52" t="str">
        <f t="array" ref="L11">IFERROR(INDEX('CONTROL INVENTARIO'!$W$4:$W$2103,MATCH(I11,'CONTROL INVENTARIO'!$J$4:$J$2103,0)),"")</f>
        <v>PLATAFORMA</v>
      </c>
      <c r="M11" s="52" t="str">
        <f t="array" ref="M11">IFERROR(INDEX('CONTROL INVENTARIO'!$Q$4:$Q$2103,MATCH(I11,'CONTROL INVENTARIO'!$J$4:$J$2103,0)),"")</f>
        <v>REORDEN INMEDIATO</v>
      </c>
      <c r="N11" s="52" t="str">
        <f t="array" ref="N11">IFERROR(INDEX('CONTROL INVENTARIO'!$X$4:$X$2103,MATCH(I11,'CONTROL INVENTARIO'!$J$4:$J$2103,0)),"")</f>
        <v>2-ALTA</v>
      </c>
    </row>
    <row r="12">
      <c r="B12" s="47">
        <v>9.0</v>
      </c>
      <c r="C12" s="47" t="str">
        <f t="array" ref="C12">IFERROR(XLOOKUP(D12,'DATA PENDIENTES'!$L$4:$L$2103,'DATA PENDIENTES'!$B$4:$B$2103,""),"")</f>
        <v>SU114612</v>
      </c>
      <c r="D12" s="47">
        <f t="array" ref="D12">IFERROR(INDEX('CONTROL INVENTARIO'!$B$4:$B$2103,MATCH(I12,'CONTROL INVENTARIO'!$J$4:$J$2103,0)),"")</f>
        <v>2540131</v>
      </c>
      <c r="E12" s="47" t="str">
        <f t="array" ref="E12">IFERROR(INDEX('CONTROL INVENTARIO'!$D$4:$D$2103,MATCH(I12,'CONTROL INVENTARIO'!$J$4:$J$2103,0)),"")</f>
        <v>ADBLUE ARLA 32 AUTOMOTRIZ</v>
      </c>
      <c r="F12" s="47" t="str">
        <f t="array" ref="F12">IFERROR(INDEX('CONTROL INVENTARIO'!$F$4:$F$2103,MATCH(I12,'CONTROL INVENTARIO'!$J$4:$J$2103,0)),"")</f>
        <v>HIDROTECNIK S A S</v>
      </c>
      <c r="G12" s="47">
        <f t="array" ref="G12">IFERROR(INDEX('CONTROL INVENTARIO'!$H$4:$H$2103,MATCH(I12,'CONTROL INVENTARIO'!$J$4:$J$2103,0)),"")</f>
        <v>16174.9</v>
      </c>
      <c r="H12" s="48">
        <f t="array" ref="H12">IFERROR(INDEX('CONTROL INVENTARIO'!$I$4:$I$2103,MATCH(I12,'CONTROL INVENTARIO'!$J$4:$J$2103,0)),"")</f>
        <v>3094</v>
      </c>
      <c r="I12" s="48">
        <f>IFERROR(LARGE('CONTROL INVENTARIO'!$J$4:$J$2103,9),"")</f>
        <v>50045140.6</v>
      </c>
      <c r="J12" s="47" t="str">
        <f t="array" ref="J12">IFERROR(INDEX('CONTROL INVENTARIO'!$U$4:$U$2103,MATCH(I12,'CONTROL INVENTARIO'!$J$4:$J$2103,0)),"")</f>
        <v>A</v>
      </c>
      <c r="K12" s="47" t="str">
        <f t="array" ref="K12">IFERROR(INDEX('CONTROL INVENTARIO'!$V$4:$V$2103,MATCH(I12,'CONTROL INVENTARIO'!$J$4:$J$2103,0)),"")</f>
        <v>LUBRICNTES</v>
      </c>
      <c r="L12" s="47" t="str">
        <f t="array" ref="L12">IFERROR(INDEX('CONTROL INVENTARIO'!$W$4:$W$2103,MATCH(I12,'CONTROL INVENTARIO'!$J$4:$J$2103,0)),"")</f>
        <v>COMBUSTIBLE</v>
      </c>
      <c r="M12" s="47" t="str">
        <f t="array" ref="M12">IFERROR(INDEX('CONTROL INVENTARIO'!$Q$4:$Q$2103,MATCH(I12,'CONTROL INVENTARIO'!$J$4:$J$2103,0)),"")</f>
        <v>REORDEN INMEDIATO</v>
      </c>
      <c r="N12" s="47" t="str">
        <f t="array" ref="N12">IFERROR(INDEX('CONTROL INVENTARIO'!$X$4:$X$2103,MATCH(I12,'CONTROL INVENTARIO'!$J$4:$J$2103,0)),"")</f>
        <v>2-ALTA</v>
      </c>
    </row>
    <row r="13">
      <c r="B13" s="52">
        <v>10.0</v>
      </c>
      <c r="C13" s="52" t="str">
        <f t="array" ref="C13">IFERROR(XLOOKUP(D13,'DATA PENDIENTES'!$L$4:$L$2103,'DATA PENDIENTES'!$B$4:$B$2103,""),"")</f>
        <v/>
      </c>
      <c r="D13" s="52">
        <f t="array" ref="D13">IFERROR(INDEX('CONTROL INVENTARIO'!$B$4:$B$2103,MATCH(I13,'CONTROL INVENTARIO'!$J$4:$J$2103,0)),"")</f>
        <v>20220008</v>
      </c>
      <c r="E13" s="52" t="str">
        <f t="array" ref="E13">IFERROR(INDEX('CONTROL INVENTARIO'!$D$4:$D$2103,MATCH(I13,'CONTROL INVENTARIO'!$J$4:$J$2103,0)),"")</f>
        <v>BOMBA DE ACEITE MOTOR</v>
      </c>
      <c r="F13" s="52" t="str">
        <f t="array" ref="F13">IFERROR(INDEX('CONTROL INVENTARIO'!$F$4:$F$2103,MATCH(I13,'CONTROL INVENTARIO'!$J$4:$J$2103,0)),"")</f>
        <v>VOLVO GROUP COLOMBIA S A S</v>
      </c>
      <c r="G13" s="52">
        <f t="array" ref="G13">IFERROR(INDEX('CONTROL INVENTARIO'!$H$4:$H$2103,MATCH(I13,'CONTROL INVENTARIO'!$J$4:$J$2103,0)),"")</f>
        <v>4</v>
      </c>
      <c r="H13" s="53">
        <f t="array" ref="H13">IFERROR(INDEX('CONTROL INVENTARIO'!$I$4:$I$2103,MATCH(I13,'CONTROL INVENTARIO'!$J$4:$J$2103,0)),"")</f>
        <v>11534730</v>
      </c>
      <c r="I13" s="53">
        <f>IFERROR(LARGE('CONTROL INVENTARIO'!$J$4:$J$2103,10),"")</f>
        <v>46138920</v>
      </c>
      <c r="J13" s="52" t="str">
        <f t="array" ref="J13">IFERROR(INDEX('CONTROL INVENTARIO'!$U$4:$U$2103,MATCH(I13,'CONTROL INVENTARIO'!$J$4:$J$2103,0)),"")</f>
        <v>A</v>
      </c>
      <c r="K13" s="52" t="str">
        <f t="array" ref="K13">IFERROR(INDEX('CONTROL INVENTARIO'!$V$4:$V$2103,MATCH(I13,'CONTROL INVENTARIO'!$J$4:$J$2103,0)),"")</f>
        <v>SU01F0201</v>
      </c>
      <c r="L13" s="52" t="str">
        <f t="array" ref="L13">IFERROR(INDEX('CONTROL INVENTARIO'!$W$4:$W$2103,MATCH(I13,'CONTROL INVENTARIO'!$J$4:$J$2103,0)),"")</f>
        <v>PLATAFORMA</v>
      </c>
      <c r="M13" s="52" t="str">
        <f t="array" ref="M13">IFERROR(INDEX('CONTROL INVENTARIO'!$Q$4:$Q$2103,MATCH(I13,'CONTROL INVENTARIO'!$J$4:$J$2103,0)),"")</f>
        <v>PRECAUCION</v>
      </c>
      <c r="N13" s="52" t="str">
        <f t="array" ref="N13">IFERROR(INDEX('CONTROL INVENTARIO'!$X$4:$X$2103,MATCH(I13,'CONTROL INVENTARIO'!$J$4:$J$2103,0)),"")</f>
        <v>2-ALTA</v>
      </c>
    </row>
    <row r="14">
      <c r="B14" s="47">
        <v>11.0</v>
      </c>
      <c r="C14" s="47" t="str">
        <f t="array" ref="C14">IFERROR(XLOOKUP(D14,'DATA PENDIENTES'!$L$4:$L$2103,'DATA PENDIENTES'!$B$4:$B$2103,""),"")</f>
        <v/>
      </c>
      <c r="D14" s="47">
        <f t="array" ref="D14">IFERROR(INDEX('CONTROL INVENTARIO'!$B$4:$B$2103,MATCH(I14,'CONTROL INVENTARIO'!$J$4:$J$2103,0)),"")</f>
        <v>43000003</v>
      </c>
      <c r="E14" s="47" t="str">
        <f t="array" ref="E14">IFERROR(INDEX('CONTROL INVENTARIO'!$D$4:$D$2103,MATCH(I14,'CONTROL INVENTARIO'!$J$4:$J$2103,0)),"")</f>
        <v>ACEITE DIFERENCIAL MOBIL LUBE HD PLUS 85W140</v>
      </c>
      <c r="F14" s="47" t="str">
        <f t="array" ref="F14">IFERROR(INDEX('CONTROL INVENTARIO'!$F$4:$F$2103,MATCH(I14,'CONTROL INVENTARIO'!$J$4:$J$2103,0)),"")</f>
        <v>ORGANIZACION TERPEL S.A.</v>
      </c>
      <c r="G14" s="47">
        <f t="array" ref="G14">IFERROR(INDEX('CONTROL INVENTARIO'!$H$4:$H$2103,MATCH(I14,'CONTROL INVENTARIO'!$J$4:$J$2103,0)),"")</f>
        <v>451.07</v>
      </c>
      <c r="H14" s="48">
        <f t="array" ref="H14">IFERROR(INDEX('CONTROL INVENTARIO'!$I$4:$I$2103,MATCH(I14,'CONTROL INVENTARIO'!$J$4:$J$2103,0)),"")</f>
        <v>85083.15</v>
      </c>
      <c r="I14" s="48">
        <f>IFERROR(LARGE('CONTROL INVENTARIO'!$J$4:$J$2103,11),"")</f>
        <v>38378456.47</v>
      </c>
      <c r="J14" s="47" t="str">
        <f t="array" ref="J14">IFERROR(INDEX('CONTROL INVENTARIO'!$U$4:$U$2103,MATCH(I14,'CONTROL INVENTARIO'!$J$4:$J$2103,0)),"")</f>
        <v>A</v>
      </c>
      <c r="K14" s="47" t="str">
        <f t="array" ref="K14">IFERROR(INDEX('CONTROL INVENTARIO'!$V$4:$V$2103,MATCH(I14,'CONTROL INVENTARIO'!$J$4:$J$2103,0)),"")</f>
        <v>LUBRICNTES</v>
      </c>
      <c r="L14" s="47" t="str">
        <f t="array" ref="L14">IFERROR(INDEX('CONTROL INVENTARIO'!$W$4:$W$2103,MATCH(I14,'CONTROL INVENTARIO'!$J$4:$J$2103,0)),"")</f>
        <v>LUBRICANTES</v>
      </c>
      <c r="M14" s="47" t="str">
        <f t="array" ref="M14">IFERROR(INDEX('CONTROL INVENTARIO'!$Q$4:$Q$2103,MATCH(I14,'CONTROL INVENTARIO'!$J$4:$J$2103,0)),"")</f>
        <v>PRECAUCION</v>
      </c>
      <c r="N14" s="47" t="str">
        <f t="array" ref="N14">IFERROR(INDEX('CONTROL INVENTARIO'!$X$4:$X$2103,MATCH(I14,'CONTROL INVENTARIO'!$J$4:$J$2103,0)),"")</f>
        <v>2-ALTA</v>
      </c>
    </row>
    <row r="15">
      <c r="B15" s="52">
        <v>12.0</v>
      </c>
      <c r="C15" s="52" t="str">
        <f t="array" ref="C15">IFERROR(XLOOKUP(D15,'DATA PENDIENTES'!$L$4:$L$2103,'DATA PENDIENTES'!$B$4:$B$2103,""),"")</f>
        <v/>
      </c>
      <c r="D15" s="52">
        <f t="array" ref="D15">IFERROR(INDEX('CONTROL INVENTARIO'!$B$4:$B$2103,MATCH(I15,'CONTROL INVENTARIO'!$J$4:$J$2103,0)),"")</f>
        <v>43000006</v>
      </c>
      <c r="E15" s="52" t="str">
        <f t="array" ref="E15">IFERROR(INDEX('CONTROL INVENTARIO'!$D$4:$D$2103,MATCH(I15,'CONTROL INVENTARIO'!$J$4:$J$2103,0)),"")</f>
        <v>ACEITE CAJA MOBIL ATF DELVAC DRUM</v>
      </c>
      <c r="F15" s="52" t="str">
        <f t="array" ref="F15">IFERROR(INDEX('CONTROL INVENTARIO'!$F$4:$F$2103,MATCH(I15,'CONTROL INVENTARIO'!$J$4:$J$2103,0)),"")</f>
        <v>ORGANIZACION TERPEL S.A.</v>
      </c>
      <c r="G15" s="52">
        <f t="array" ref="G15">IFERROR(INDEX('CONTROL INVENTARIO'!$H$4:$H$2103,MATCH(I15,'CONTROL INVENTARIO'!$J$4:$J$2103,0)),"")</f>
        <v>236.31</v>
      </c>
      <c r="H15" s="53">
        <f t="array" ref="H15">IFERROR(INDEX('CONTROL INVENTARIO'!$I$4:$I$2103,MATCH(I15,'CONTROL INVENTARIO'!$J$4:$J$2103,0)),"")</f>
        <v>156917.6</v>
      </c>
      <c r="I15" s="53">
        <f>IFERROR(LARGE('CONTROL INVENTARIO'!$J$4:$J$2103,12),"")</f>
        <v>37081198.06</v>
      </c>
      <c r="J15" s="52" t="str">
        <f t="array" ref="J15">IFERROR(INDEX('CONTROL INVENTARIO'!$U$4:$U$2103,MATCH(I15,'CONTROL INVENTARIO'!$J$4:$J$2103,0)),"")</f>
        <v>A</v>
      </c>
      <c r="K15" s="52" t="str">
        <f t="array" ref="K15">IFERROR(INDEX('CONTROL INVENTARIO'!$V$4:$V$2103,MATCH(I15,'CONTROL INVENTARIO'!$J$4:$J$2103,0)),"")</f>
        <v>LUBRICNTES</v>
      </c>
      <c r="L15" s="52" t="str">
        <f t="array" ref="L15">IFERROR(INDEX('CONTROL INVENTARIO'!$W$4:$W$2103,MATCH(I15,'CONTROL INVENTARIO'!$J$4:$J$2103,0)),"")</f>
        <v>LUBRICANTES</v>
      </c>
      <c r="M15" s="52" t="str">
        <f t="array" ref="M15">IFERROR(INDEX('CONTROL INVENTARIO'!$Q$4:$Q$2103,MATCH(I15,'CONTROL INVENTARIO'!$J$4:$J$2103,0)),"")</f>
        <v>PRECAUCION</v>
      </c>
      <c r="N15" s="52" t="str">
        <f t="array" ref="N15">IFERROR(INDEX('CONTROL INVENTARIO'!$X$4:$X$2103,MATCH(I15,'CONTROL INVENTARIO'!$J$4:$J$2103,0)),"")</f>
        <v>2-ALTA</v>
      </c>
    </row>
    <row r="16">
      <c r="B16" s="47">
        <v>13.0</v>
      </c>
      <c r="C16" s="47" t="str">
        <f t="array" ref="C16">IFERROR(XLOOKUP(D16,'DATA PENDIENTES'!$L$4:$L$2103,'DATA PENDIENTES'!$B$4:$B$2103,""),"")</f>
        <v/>
      </c>
      <c r="D16" s="47">
        <f t="array" ref="D16">IFERROR(INDEX('CONTROL INVENTARIO'!$B$4:$B$2103,MATCH(I16,'CONTROL INVENTARIO'!$J$4:$J$2103,0)),"")</f>
        <v>80200002</v>
      </c>
      <c r="E16" s="47" t="str">
        <f t="array" ref="E16">IFERROR(INDEX('CONTROL INVENTARIO'!$D$4:$D$2103,MATCH(I16,'CONTROL INVENTARIO'!$J$4:$J$2103,0)),"")</f>
        <v>CAMARA INTERNA VAGÓN - C25 720P</v>
      </c>
      <c r="F16" s="47" t="str">
        <f t="array" ref="F16">IFERROR(INDEX('CONTROL INVENTARIO'!$F$4:$F$2103,MATCH(I16,'CONTROL INVENTARIO'!$J$4:$J$2103,0)),"")</f>
        <v>COLOMBIA TELECOMUNICACIONES S.A E.S.P</v>
      </c>
      <c r="G16" s="47">
        <f t="array" ref="G16">IFERROR(INDEX('CONTROL INVENTARIO'!$H$4:$H$2103,MATCH(I16,'CONTROL INVENTARIO'!$J$4:$J$2103,0)),"")</f>
        <v>59</v>
      </c>
      <c r="H16" s="48">
        <f t="array" ref="H16">IFERROR(INDEX('CONTROL INVENTARIO'!$I$4:$I$2103,MATCH(I16,'CONTROL INVENTARIO'!$J$4:$J$2103,0)),"")</f>
        <v>565570.1</v>
      </c>
      <c r="I16" s="48">
        <f>IFERROR(LARGE('CONTROL INVENTARIO'!$J$4:$J$2103,13),"")</f>
        <v>33368635.9</v>
      </c>
      <c r="J16" s="47" t="str">
        <f t="array" ref="J16">IFERROR(INDEX('CONTROL INVENTARIO'!$U$4:$U$2103,MATCH(I16,'CONTROL INVENTARIO'!$J$4:$J$2103,0)),"")</f>
        <v>B</v>
      </c>
      <c r="K16" s="47" t="str">
        <f t="array" ref="K16">IFERROR(INDEX('CONTROL INVENTARIO'!$V$4:$V$2103,MATCH(I16,'CONTROL INVENTARIO'!$J$4:$J$2103,0)),"")</f>
        <v>SU01D0305</v>
      </c>
      <c r="L16" s="47" t="str">
        <f t="array" ref="L16">IFERROR(INDEX('CONTROL INVENTARIO'!$W$4:$W$2103,MATCH(I16,'CONTROL INVENTARIO'!$J$4:$J$2103,0)),"")</f>
        <v>COMUNICACIONES</v>
      </c>
      <c r="M16" s="47" t="str">
        <f t="array" ref="M16">IFERROR(INDEX('CONTROL INVENTARIO'!$Q$4:$Q$2103,MATCH(I16,'CONTROL INVENTARIO'!$J$4:$J$2103,0)),"")</f>
        <v>EXCESO</v>
      </c>
      <c r="N16" s="47" t="str">
        <f t="array" ref="N16">IFERROR(INDEX('CONTROL INVENTARIO'!$X$4:$X$2103,MATCH(I16,'CONTROL INVENTARIO'!$J$4:$J$2103,0)),"")</f>
        <v>3-MEDIA</v>
      </c>
    </row>
    <row r="17">
      <c r="B17" s="52">
        <v>14.0</v>
      </c>
      <c r="C17" s="52" t="str">
        <f t="array" ref="C17">IFERROR(XLOOKUP(D17,'DATA PENDIENTES'!$L$4:$L$2103,'DATA PENDIENTES'!$B$4:$B$2103,""),"")</f>
        <v/>
      </c>
      <c r="D17" s="52">
        <f t="array" ref="D17">IFERROR(INDEX('CONTROL INVENTARIO'!$B$4:$B$2103,MATCH(I17,'CONTROL INVENTARIO'!$J$4:$J$2103,0)),"")</f>
        <v>80200003</v>
      </c>
      <c r="E17" s="52" t="str">
        <f t="array" ref="E17">IFERROR(INDEX('CONTROL INVENTARIO'!$D$4:$D$2103,MATCH(I17,'CONTROL INVENTARIO'!$J$4:$J$2103,0)),"")</f>
        <v>CAMARA INTERNA VAGÓN - C2 720P</v>
      </c>
      <c r="F17" s="52" t="str">
        <f t="array" ref="F17">IFERROR(INDEX('CONTROL INVENTARIO'!$F$4:$F$2103,MATCH(I17,'CONTROL INVENTARIO'!$J$4:$J$2103,0)),"")</f>
        <v>COLOMBIA TELECOMUNICACIONES S.A E.S.P</v>
      </c>
      <c r="G17" s="52">
        <f t="array" ref="G17">IFERROR(INDEX('CONTROL INVENTARIO'!$H$4:$H$2103,MATCH(I17,'CONTROL INVENTARIO'!$J$4:$J$2103,0)),"")</f>
        <v>64</v>
      </c>
      <c r="H17" s="53">
        <f t="array" ref="H17">IFERROR(INDEX('CONTROL INVENTARIO'!$I$4:$I$2103,MATCH(I17,'CONTROL INVENTARIO'!$J$4:$J$2103,0)),"")</f>
        <v>455332.1</v>
      </c>
      <c r="I17" s="53">
        <f>IFERROR(LARGE('CONTROL INVENTARIO'!$J$4:$J$2103,14),"")</f>
        <v>29141254.4</v>
      </c>
      <c r="J17" s="52" t="str">
        <f t="array" ref="J17">IFERROR(INDEX('CONTROL INVENTARIO'!$U$4:$U$2103,MATCH(I17,'CONTROL INVENTARIO'!$J$4:$J$2103,0)),"")</f>
        <v>A</v>
      </c>
      <c r="K17" s="52" t="str">
        <f t="array" ref="K17">IFERROR(INDEX('CONTROL INVENTARIO'!$V$4:$V$2103,MATCH(I17,'CONTROL INVENTARIO'!$J$4:$J$2103,0)),"")</f>
        <v>SU01D0305</v>
      </c>
      <c r="L17" s="52" t="str">
        <f t="array" ref="L17">IFERROR(INDEX('CONTROL INVENTARIO'!$W$4:$W$2103,MATCH(I17,'CONTROL INVENTARIO'!$J$4:$J$2103,0)),"")</f>
        <v>COMUNICACIONES</v>
      </c>
      <c r="M17" s="52" t="str">
        <f t="array" ref="M17">IFERROR(INDEX('CONTROL INVENTARIO'!$Q$4:$Q$2103,MATCH(I17,'CONTROL INVENTARIO'!$J$4:$J$2103,0)),"")</f>
        <v>EXCESO</v>
      </c>
      <c r="N17" s="52" t="str">
        <f t="array" ref="N17">IFERROR(INDEX('CONTROL INVENTARIO'!$X$4:$X$2103,MATCH(I17,'CONTROL INVENTARIO'!$J$4:$J$2103,0)),"")</f>
        <v>2-ALTA</v>
      </c>
    </row>
    <row r="18">
      <c r="B18" s="47">
        <v>15.0</v>
      </c>
      <c r="C18" s="47" t="str">
        <f t="array" ref="C18">IFERROR(XLOOKUP(D18,'DATA PENDIENTES'!$L$4:$L$2103,'DATA PENDIENTES'!$B$4:$B$2103,""),"")</f>
        <v>SU114003</v>
      </c>
      <c r="D18" s="47">
        <f t="array" ref="D18">IFERROR(INDEX('CONTROL INVENTARIO'!$B$4:$B$2103,MATCH(I18,'CONTROL INVENTARIO'!$J$4:$J$2103,0)),"")</f>
        <v>5100100</v>
      </c>
      <c r="E18" s="47" t="str">
        <f t="array" ref="E18">IFERROR(INDEX('CONTROL INVENTARIO'!$D$4:$D$2103,MATCH(I18,'CONTROL INVENTARIO'!$J$4:$J$2103,0)),"")</f>
        <v>DISCO DE FRENO SOLIDO</v>
      </c>
      <c r="F18" s="47" t="str">
        <f t="array" ref="F18">IFERROR(INDEX('CONTROL INVENTARIO'!$F$4:$F$2103,MATCH(I18,'CONTROL INVENTARIO'!$J$4:$J$2103,0)),"")</f>
        <v>VOLVO GROUP COLOMBIA S A S</v>
      </c>
      <c r="G18" s="47">
        <f t="array" ref="G18">IFERROR(INDEX('CONTROL INVENTARIO'!$H$4:$H$2103,MATCH(I18,'CONTROL INVENTARIO'!$J$4:$J$2103,0)),"")</f>
        <v>18</v>
      </c>
      <c r="H18" s="48">
        <f t="array" ref="H18">IFERROR(INDEX('CONTROL INVENTARIO'!$I$4:$I$2103,MATCH(I18,'CONTROL INVENTARIO'!$J$4:$J$2103,0)),"")</f>
        <v>1356600</v>
      </c>
      <c r="I18" s="48">
        <f>IFERROR(LARGE('CONTROL INVENTARIO'!$J$4:$J$2103,15),"")</f>
        <v>24418800</v>
      </c>
      <c r="J18" s="47" t="str">
        <f t="array" ref="J18">IFERROR(INDEX('CONTROL INVENTARIO'!$U$4:$U$2103,MATCH(I18,'CONTROL INVENTARIO'!$J$4:$J$2103,0)),"")</f>
        <v>B</v>
      </c>
      <c r="K18" s="47" t="str">
        <f t="array" ref="K18">IFERROR(INDEX('CONTROL INVENTARIO'!$V$4:$V$2103,MATCH(I18,'CONTROL INVENTARIO'!$J$4:$J$2103,0)),"")</f>
        <v>SU01A0102</v>
      </c>
      <c r="L18" s="47" t="str">
        <f t="array" ref="L18">IFERROR(INDEX('CONTROL INVENTARIO'!$W$4:$W$2103,MATCH(I18,'CONTROL INVENTARIO'!$J$4:$J$2103,0)),"")</f>
        <v>PLATAFORMA</v>
      </c>
      <c r="M18" s="47" t="str">
        <f t="array" ref="M18">IFERROR(INDEX('CONTROL INVENTARIO'!$Q$4:$Q$2103,MATCH(I18,'CONTROL INVENTARIO'!$J$4:$J$2103,0)),"")</f>
        <v>OPTIMO</v>
      </c>
      <c r="N18" s="47" t="str">
        <f t="array" ref="N18">IFERROR(INDEX('CONTROL INVENTARIO'!$X$4:$X$2103,MATCH(I18,'CONTROL INVENTARIO'!$J$4:$J$2103,0)),"")</f>
        <v>3-MEDIA</v>
      </c>
    </row>
    <row r="19">
      <c r="B19" s="52">
        <v>16.0</v>
      </c>
      <c r="C19" s="52" t="str">
        <f t="array" ref="C19">IFERROR(XLOOKUP(D19,'DATA PENDIENTES'!$L$4:$L$2103,'DATA PENDIENTES'!$B$4:$B$2103,""),"")</f>
        <v/>
      </c>
      <c r="D19" s="52">
        <f t="array" ref="D19">IFERROR(INDEX('CONTROL INVENTARIO'!$B$4:$B$2103,MATCH(I19,'CONTROL INVENTARIO'!$J$4:$J$2103,0)),"")</f>
        <v>56103144</v>
      </c>
      <c r="E19" s="52" t="str">
        <f t="array" ref="E19">IFERROR(INDEX('CONTROL INVENTARIO'!$D$4:$D$2103,MATCH(I19,'CONTROL INVENTARIO'!$J$4:$J$2103,0)),"")</f>
        <v>JUNTAS DE REPARACION CONSEP</v>
      </c>
      <c r="F19" s="52" t="str">
        <f t="array" ref="F19">IFERROR(INDEX('CONTROL INVENTARIO'!$F$4:$F$2103,MATCH(I19,'CONTROL INVENTARIO'!$J$4:$J$2103,0)),"")</f>
        <v>VOLVO GROUP COLOMBIA S A S</v>
      </c>
      <c r="G19" s="52">
        <f t="array" ref="G19">IFERROR(INDEX('CONTROL INVENTARIO'!$H$4:$H$2103,MATCH(I19,'CONTROL INVENTARIO'!$J$4:$J$2103,0)),"")</f>
        <v>99</v>
      </c>
      <c r="H19" s="53">
        <f t="array" ref="H19">IFERROR(INDEX('CONTROL INVENTARIO'!$I$4:$I$2103,MATCH(I19,'CONTROL INVENTARIO'!$J$4:$J$2103,0)),"")</f>
        <v>191319.3</v>
      </c>
      <c r="I19" s="53">
        <f>IFERROR(LARGE('CONTROL INVENTARIO'!$J$4:$J$2103,16),"")</f>
        <v>18940610.7</v>
      </c>
      <c r="J19" s="52" t="str">
        <f t="array" ref="J19">IFERROR(INDEX('CONTROL INVENTARIO'!$U$4:$U$2103,MATCH(I19,'CONTROL INVENTARIO'!$J$4:$J$2103,0)),"")</f>
        <v>A</v>
      </c>
      <c r="K19" s="52" t="str">
        <f t="array" ref="K19">IFERROR(INDEX('CONTROL INVENTARIO'!$V$4:$V$2103,MATCH(I19,'CONTROL INVENTARIO'!$J$4:$J$2103,0)),"")</f>
        <v>SU01F0201</v>
      </c>
      <c r="L19" s="52" t="str">
        <f t="array" ref="L19">IFERROR(INDEX('CONTROL INVENTARIO'!$W$4:$W$2103,MATCH(I19,'CONTROL INVENTARIO'!$J$4:$J$2103,0)),"")</f>
        <v>PLATAFORMA</v>
      </c>
      <c r="M19" s="52" t="str">
        <f t="array" ref="M19">IFERROR(INDEX('CONTROL INVENTARIO'!$Q$4:$Q$2103,MATCH(I19,'CONTROL INVENTARIO'!$J$4:$J$2103,0)),"")</f>
        <v>REORDEN INMEDIATO</v>
      </c>
      <c r="N19" s="52" t="str">
        <f t="array" ref="N19">IFERROR(INDEX('CONTROL INVENTARIO'!$X$4:$X$2103,MATCH(I19,'CONTROL INVENTARIO'!$J$4:$J$2103,0)),"")</f>
        <v>2-ALTA</v>
      </c>
    </row>
    <row r="20">
      <c r="B20" s="47">
        <v>17.0</v>
      </c>
      <c r="C20" s="47" t="str">
        <f t="array" ref="C20">IFERROR(XLOOKUP(D20,'DATA PENDIENTES'!$L$4:$L$2103,'DATA PENDIENTES'!$B$4:$B$2103,""),"")</f>
        <v/>
      </c>
      <c r="D20" s="47">
        <f t="array" ref="D20">IFERROR(INDEX('CONTROL INVENTARIO'!$B$4:$B$2103,MATCH(I20,'CONTROL INVENTARIO'!$J$4:$J$2103,0)),"")</f>
        <v>43000046</v>
      </c>
      <c r="E20" s="47" t="str">
        <f t="array" ref="E20">IFERROR(INDEX('CONTROL INVENTARIO'!$D$4:$D$2103,MATCH(I20,'CONTROL INVENTARIO'!$J$4:$J$2103,0)),"")</f>
        <v>HIDRODAMPER</v>
      </c>
      <c r="F20" s="47" t="str">
        <f t="array" ref="F20">IFERROR(INDEX('CONTROL INVENTARIO'!$F$4:$F$2103,MATCH(I20,'CONTROL INVENTARIO'!$J$4:$J$2103,0)),"")</f>
        <v>VOITH TURBO COLOMBIA S.A.S.</v>
      </c>
      <c r="G20" s="47">
        <f t="array" ref="G20">IFERROR(INDEX('CONTROL INVENTARIO'!$H$4:$H$2103,MATCH(I20,'CONTROL INVENTARIO'!$J$4:$J$2103,0)),"")</f>
        <v>2</v>
      </c>
      <c r="H20" s="48">
        <f t="array" ref="H20">IFERROR(INDEX('CONTROL INVENTARIO'!$I$4:$I$2103,MATCH(I20,'CONTROL INVENTARIO'!$J$4:$J$2103,0)),"")</f>
        <v>9462880</v>
      </c>
      <c r="I20" s="48">
        <f>IFERROR(LARGE('CONTROL INVENTARIO'!$J$4:$J$2103,17),"")</f>
        <v>18925760</v>
      </c>
      <c r="J20" s="47" t="str">
        <f t="array" ref="J20">IFERROR(INDEX('CONTROL INVENTARIO'!$U$4:$U$2103,MATCH(I20,'CONTROL INVENTARIO'!$J$4:$J$2103,0)),"")</f>
        <v>C</v>
      </c>
      <c r="K20" s="47" t="str">
        <f t="array" ref="K20">IFERROR(INDEX('CONTROL INVENTARIO'!$V$4:$V$2103,MATCH(I20,'CONTROL INVENTARIO'!$J$4:$J$2103,0)),"")</f>
        <v>SU01F0205</v>
      </c>
      <c r="L20" s="47" t="str">
        <f t="array" ref="L20">IFERROR(INDEX('CONTROL INVENTARIO'!$W$4:$W$2103,MATCH(I20,'CONTROL INVENTARIO'!$J$4:$J$2103,0)),"")</f>
        <v>CAJA</v>
      </c>
      <c r="M20" s="47" t="str">
        <f t="array" ref="M20">IFERROR(INDEX('CONTROL INVENTARIO'!$Q$4:$Q$2103,MATCH(I20,'CONTROL INVENTARIO'!$J$4:$J$2103,0)),"")</f>
        <v>OPTIMO</v>
      </c>
      <c r="N20" s="47" t="str">
        <f t="array" ref="N20">IFERROR(INDEX('CONTROL INVENTARIO'!$X$4:$X$2103,MATCH(I20,'CONTROL INVENTARIO'!$J$4:$J$2103,0)),"")</f>
        <v>4-BAJA</v>
      </c>
    </row>
    <row r="21" ht="15.75" customHeight="1">
      <c r="B21" s="52">
        <v>18.0</v>
      </c>
      <c r="C21" s="52" t="str">
        <f t="array" ref="C21">IFERROR(XLOOKUP(D21,'DATA PENDIENTES'!$L$4:$L$2103,'DATA PENDIENTES'!$B$4:$B$2103,""),"")</f>
        <v/>
      </c>
      <c r="D21" s="52">
        <f t="array" ref="D21">IFERROR(INDEX('CONTROL INVENTARIO'!$B$4:$B$2103,MATCH(I21,'CONTROL INVENTARIO'!$J$4:$J$2103,0)),"")</f>
        <v>12130001</v>
      </c>
      <c r="E21" s="52" t="str">
        <f t="array" ref="E21">IFERROR(INDEX('CONTROL INVENTARIO'!$D$4:$D$2103,MATCH(I21,'CONTROL INVENTARIO'!$J$4:$J$2103,0)),"")</f>
        <v>CAMISAS DE CILINDRO MOTOR</v>
      </c>
      <c r="F21" s="52" t="str">
        <f t="array" ref="F21">IFERROR(INDEX('CONTROL INVENTARIO'!$F$4:$F$2103,MATCH(I21,'CONTROL INVENTARIO'!$J$4:$J$2103,0)),"")</f>
        <v>VOLVO GROUP COLOMBIA S A S</v>
      </c>
      <c r="G21" s="52">
        <f t="array" ref="G21">IFERROR(INDEX('CONTROL INVENTARIO'!$H$4:$H$2103,MATCH(I21,'CONTROL INVENTARIO'!$J$4:$J$2103,0)),"")</f>
        <v>6</v>
      </c>
      <c r="H21" s="53">
        <f t="array" ref="H21">IFERROR(INDEX('CONTROL INVENTARIO'!$I$4:$I$2103,MATCH(I21,'CONTROL INVENTARIO'!$J$4:$J$2103,0)),"")</f>
        <v>2636836</v>
      </c>
      <c r="I21" s="53">
        <f>IFERROR(LARGE('CONTROL INVENTARIO'!$J$4:$J$2103,18),"")</f>
        <v>15821016</v>
      </c>
      <c r="J21" s="52" t="str">
        <f t="array" ref="J21">IFERROR(INDEX('CONTROL INVENTARIO'!$U$4:$U$2103,MATCH(I21,'CONTROL INVENTARIO'!$J$4:$J$2103,0)),"")</f>
        <v>A</v>
      </c>
      <c r="K21" s="52" t="str">
        <f t="array" ref="K21">IFERROR(INDEX('CONTROL INVENTARIO'!$V$4:$V$2103,MATCH(I21,'CONTROL INVENTARIO'!$J$4:$J$2103,0)),"")</f>
        <v>SU01D0105</v>
      </c>
      <c r="L21" s="52" t="str">
        <f t="array" ref="L21">IFERROR(INDEX('CONTROL INVENTARIO'!$W$4:$W$2103,MATCH(I21,'CONTROL INVENTARIO'!$J$4:$J$2103,0)),"")</f>
        <v>PLATAFORMA</v>
      </c>
      <c r="M21" s="52" t="str">
        <f t="array" ref="M21">IFERROR(INDEX('CONTROL INVENTARIO'!$Q$4:$Q$2103,MATCH(I21,'CONTROL INVENTARIO'!$J$4:$J$2103,0)),"")</f>
        <v>OPTIMO</v>
      </c>
      <c r="N21" s="52" t="str">
        <f t="array" ref="N21">IFERROR(INDEX('CONTROL INVENTARIO'!$X$4:$X$2103,MATCH(I21,'CONTROL INVENTARIO'!$J$4:$J$2103,0)),"")</f>
        <v>2-ALTA</v>
      </c>
    </row>
    <row r="22" ht="15.75" customHeight="1">
      <c r="B22" s="47">
        <v>19.0</v>
      </c>
      <c r="C22" s="47" t="str">
        <f t="array" ref="C22">IFERROR(XLOOKUP(D22,'DATA PENDIENTES'!$L$4:$L$2103,'DATA PENDIENTES'!$B$4:$B$2103,""),"")</f>
        <v/>
      </c>
      <c r="D22" s="47" t="str">
        <f t="array" ref="D22">IFERROR(INDEX('CONTROL INVENTARIO'!$B$4:$B$2103,MATCH(I22,'CONTROL INVENTARIO'!$J$4:$J$2103,0)),"")</f>
        <v>21701114-R</v>
      </c>
      <c r="E22" s="47" t="str">
        <f t="array" ref="E22">IFERROR(INDEX('CONTROL INVENTARIO'!$D$4:$D$2103,MATCH(I22,'CONTROL INVENTARIO'!$J$4:$J$2103,0)),"")</f>
        <v>CARTER MOTOR (CARTER CIGÜEÑAL)</v>
      </c>
      <c r="F22" s="47" t="str">
        <f t="array" ref="F22">IFERROR(INDEX('CONTROL INVENTARIO'!$F$4:$F$2103,MATCH(I22,'CONTROL INVENTARIO'!$J$4:$J$2103,0)),"")</f>
        <v>VOLVO GROUP COLOMBIA S A S</v>
      </c>
      <c r="G22" s="47">
        <f t="array" ref="G22">IFERROR(INDEX('CONTROL INVENTARIO'!$H$4:$H$2103,MATCH(I22,'CONTROL INVENTARIO'!$J$4:$J$2103,0)),"")</f>
        <v>1</v>
      </c>
      <c r="H22" s="48">
        <f t="array" ref="H22">IFERROR(INDEX('CONTROL INVENTARIO'!$I$4:$I$2103,MATCH(I22,'CONTROL INVENTARIO'!$J$4:$J$2103,0)),"")</f>
        <v>14884895</v>
      </c>
      <c r="I22" s="48">
        <f>IFERROR(LARGE('CONTROL INVENTARIO'!$J$4:$J$2103,19),"")</f>
        <v>14884895</v>
      </c>
      <c r="J22" s="47" t="str">
        <f t="array" ref="J22">IFERROR(INDEX('CONTROL INVENTARIO'!$U$4:$U$2103,MATCH(I22,'CONTROL INVENTARIO'!$J$4:$J$2103,0)),"")</f>
        <v>C</v>
      </c>
      <c r="K22" s="47" t="str">
        <f t="array" ref="K22">IFERROR(INDEX('CONTROL INVENTARIO'!$V$4:$V$2103,MATCH(I22,'CONTROL INVENTARIO'!$J$4:$J$2103,0)),"")</f>
        <v>SU01A0202</v>
      </c>
      <c r="L22" s="47" t="str">
        <f t="array" ref="L22">IFERROR(INDEX('CONTROL INVENTARIO'!$W$4:$W$2103,MATCH(I22,'CONTROL INVENTARIO'!$J$4:$J$2103,0)),"")</f>
        <v>PLATAFORMA</v>
      </c>
      <c r="M22" s="47" t="str">
        <f t="array" ref="M22">IFERROR(INDEX('CONTROL INVENTARIO'!$Q$4:$Q$2103,MATCH(I22,'CONTROL INVENTARIO'!$J$4:$J$2103,0)),"")</f>
        <v>EXCESO</v>
      </c>
      <c r="N22" s="47" t="str">
        <f t="array" ref="N22">IFERROR(INDEX('CONTROL INVENTARIO'!$X$4:$X$2103,MATCH(I22,'CONTROL INVENTARIO'!$J$4:$J$2103,0)),"")</f>
        <v>4-BAJA</v>
      </c>
    </row>
    <row r="23" ht="15.75" customHeight="1">
      <c r="B23" s="52">
        <v>20.0</v>
      </c>
      <c r="C23" s="52" t="str">
        <f t="array" ref="C23">IFERROR(XLOOKUP(D23,'DATA PENDIENTES'!$L$4:$L$2103,'DATA PENDIENTES'!$B$4:$B$2103,""),"")</f>
        <v>SU111857</v>
      </c>
      <c r="D23" s="52">
        <f t="array" ref="D23">IFERROR(INDEX('CONTROL INVENTARIO'!$B$4:$B$2103,MATCH(I23,'CONTROL INVENTARIO'!$J$4:$J$2103,0)),"")</f>
        <v>7260200</v>
      </c>
      <c r="E23" s="52" t="str">
        <f t="array" ref="E23">IFERROR(INDEX('CONTROL INVENTARIO'!$D$4:$D$2103,MATCH(I23,'CONTROL INVENTARIO'!$J$4:$J$2103,0)),"")</f>
        <v>FUELLE NEUMATICO DELANTERO</v>
      </c>
      <c r="F23" s="52" t="str">
        <f t="array" ref="F23">IFERROR(INDEX('CONTROL INVENTARIO'!$F$4:$F$2103,MATCH(I23,'CONTROL INVENTARIO'!$J$4:$J$2103,0)),"")</f>
        <v>VOLVO GROUP COLOMBIA S A S</v>
      </c>
      <c r="G23" s="52">
        <f t="array" ref="G23">IFERROR(INDEX('CONTROL INVENTARIO'!$H$4:$H$2103,MATCH(I23,'CONTROL INVENTARIO'!$J$4:$J$2103,0)),"")</f>
        <v>19</v>
      </c>
      <c r="H23" s="53">
        <f t="array" ref="H23">IFERROR(INDEX('CONTROL INVENTARIO'!$I$4:$I$2103,MATCH(I23,'CONTROL INVENTARIO'!$J$4:$J$2103,0)),"")</f>
        <v>690200</v>
      </c>
      <c r="I23" s="53">
        <f>IFERROR(LARGE('CONTROL INVENTARIO'!$J$4:$J$2103,20),"")</f>
        <v>13113800</v>
      </c>
      <c r="J23" s="52" t="str">
        <f t="array" ref="J23">IFERROR(INDEX('CONTROL INVENTARIO'!$U$4:$U$2103,MATCH(I23,'CONTROL INVENTARIO'!$J$4:$J$2103,0)),"")</f>
        <v>A</v>
      </c>
      <c r="K23" s="52" t="str">
        <f t="array" ref="K23">IFERROR(INDEX('CONTROL INVENTARIO'!$V$4:$V$2103,MATCH(I23,'CONTROL INVENTARIO'!$J$4:$J$2103,0)),"")</f>
        <v>SU01G0401</v>
      </c>
      <c r="L23" s="52" t="str">
        <f t="array" ref="L23">IFERROR(INDEX('CONTROL INVENTARIO'!$W$4:$W$2103,MATCH(I23,'CONTROL INVENTARIO'!$J$4:$J$2103,0)),"")</f>
        <v>PLATAFORMA</v>
      </c>
      <c r="M23" s="52" t="str">
        <f t="array" ref="M23">IFERROR(INDEX('CONTROL INVENTARIO'!$Q$4:$Q$2103,MATCH(I23,'CONTROL INVENTARIO'!$J$4:$J$2103,0)),"")</f>
        <v>REORDEN INMEDIATO</v>
      </c>
      <c r="N23" s="52" t="str">
        <f t="array" ref="N23">IFERROR(INDEX('CONTROL INVENTARIO'!$X$4:$X$2103,MATCH(I23,'CONTROL INVENTARIO'!$J$4:$J$2103,0)),"")</f>
        <v>2-ALTA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N1"/>
    <mergeCell ref="B2:N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3.57"/>
    <col customWidth="1" min="4" max="4" width="38.0"/>
    <col customWidth="1" min="5" max="10" width="8.71"/>
    <col customWidth="1" min="11" max="11" width="31.71"/>
    <col customWidth="1" min="12" max="13" width="17.43"/>
    <col customWidth="1" min="14" max="14" width="17.14"/>
    <col customWidth="1" min="15" max="26" width="8.71"/>
  </cols>
  <sheetData>
    <row r="1">
      <c r="B1" s="88" t="s">
        <v>2562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>
      <c r="B2" s="89" t="s">
        <v>2563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B3" s="45" t="s">
        <v>34</v>
      </c>
      <c r="C3" s="45" t="s">
        <v>36</v>
      </c>
      <c r="D3" s="45" t="s">
        <v>37</v>
      </c>
      <c r="E3" s="45" t="s">
        <v>38</v>
      </c>
      <c r="F3" s="45" t="s">
        <v>2370</v>
      </c>
      <c r="G3" s="45" t="s">
        <v>44</v>
      </c>
      <c r="H3" s="45" t="s">
        <v>2564</v>
      </c>
      <c r="I3" s="45" t="s">
        <v>105</v>
      </c>
      <c r="J3" s="45" t="s">
        <v>2374</v>
      </c>
      <c r="K3" s="45" t="s">
        <v>2565</v>
      </c>
      <c r="L3" s="45" t="s">
        <v>2226</v>
      </c>
      <c r="M3" s="45" t="s">
        <v>0</v>
      </c>
      <c r="N3" s="45" t="s">
        <v>116</v>
      </c>
    </row>
    <row r="4">
      <c r="B4" s="49">
        <v>1.0</v>
      </c>
      <c r="C4" s="49">
        <v>2210101.0</v>
      </c>
      <c r="D4" s="49" t="s">
        <v>605</v>
      </c>
      <c r="E4" s="49">
        <v>8.0018696E8</v>
      </c>
      <c r="F4" s="50">
        <v>213338.7</v>
      </c>
      <c r="G4" s="51">
        <v>584.4895890410959</v>
      </c>
      <c r="H4" s="49">
        <v>0.0</v>
      </c>
      <c r="I4" s="49" t="s">
        <v>119</v>
      </c>
      <c r="J4" s="49">
        <v>0.0</v>
      </c>
      <c r="K4" s="90" t="str">
        <f t="shared" ref="K4:K23" si="1">IF(C4="","","PEDIR URGENTE - Riesgo parada")</f>
        <v>PEDIR URGENTE - Riesgo parada</v>
      </c>
      <c r="L4" s="49" t="str">
        <f t="shared" ref="L4:L23" si="2">IF(C4="","",IF(I4="A","1-MAXIMA","2-ALTA"))</f>
        <v>1-MAXIMA</v>
      </c>
      <c r="M4" s="49" t="s">
        <v>8</v>
      </c>
      <c r="N4" s="49" t="s">
        <v>558</v>
      </c>
    </row>
    <row r="5">
      <c r="B5" s="49">
        <v>2.0</v>
      </c>
      <c r="C5" s="49">
        <v>8.01702021E8</v>
      </c>
      <c r="D5" s="49" t="s">
        <v>2566</v>
      </c>
      <c r="E5" s="49">
        <v>9.01319175E8</v>
      </c>
      <c r="F5" s="50">
        <v>87200.0</v>
      </c>
      <c r="G5" s="51">
        <v>238.9041095890411</v>
      </c>
      <c r="H5" s="49">
        <v>0.0</v>
      </c>
      <c r="I5" s="49" t="s">
        <v>119</v>
      </c>
      <c r="J5" s="49">
        <v>0.0</v>
      </c>
      <c r="K5" s="90" t="str">
        <f t="shared" si="1"/>
        <v>PEDIR URGENTE - Riesgo parada</v>
      </c>
      <c r="L5" s="49" t="str">
        <f t="shared" si="2"/>
        <v>1-MAXIMA</v>
      </c>
      <c r="M5" s="49" t="s">
        <v>3</v>
      </c>
      <c r="N5" s="49" t="s">
        <v>1500</v>
      </c>
    </row>
    <row r="6">
      <c r="B6" s="49">
        <v>3.0</v>
      </c>
      <c r="C6" s="49">
        <v>8.01702028E8</v>
      </c>
      <c r="D6" s="49" t="s">
        <v>2111</v>
      </c>
      <c r="E6" s="49">
        <v>9.01319175E8</v>
      </c>
      <c r="F6" s="50">
        <v>31800.0</v>
      </c>
      <c r="G6" s="51">
        <v>87.12328767123287</v>
      </c>
      <c r="H6" s="49">
        <v>0.0</v>
      </c>
      <c r="I6" s="49" t="s">
        <v>119</v>
      </c>
      <c r="J6" s="49">
        <v>0.0</v>
      </c>
      <c r="K6" s="90" t="str">
        <f t="shared" si="1"/>
        <v>PEDIR URGENTE - Riesgo parada</v>
      </c>
      <c r="L6" s="49" t="str">
        <f t="shared" si="2"/>
        <v>1-MAXIMA</v>
      </c>
      <c r="M6" s="49" t="s">
        <v>3</v>
      </c>
      <c r="N6" s="49" t="s">
        <v>1500</v>
      </c>
    </row>
    <row r="7">
      <c r="B7" s="49">
        <v>4.0</v>
      </c>
      <c r="C7" s="49">
        <v>2.1100002E7</v>
      </c>
      <c r="D7" s="49" t="s">
        <v>578</v>
      </c>
      <c r="E7" s="49">
        <v>9.00315569E8</v>
      </c>
      <c r="F7" s="50">
        <v>23653.0</v>
      </c>
      <c r="G7" s="51">
        <v>64.8027397260274</v>
      </c>
      <c r="H7" s="49">
        <v>0.0</v>
      </c>
      <c r="I7" s="49" t="s">
        <v>119</v>
      </c>
      <c r="J7" s="49">
        <v>150.0</v>
      </c>
      <c r="K7" s="90" t="str">
        <f t="shared" si="1"/>
        <v>PEDIR URGENTE - Riesgo parada</v>
      </c>
      <c r="L7" s="49" t="str">
        <f t="shared" si="2"/>
        <v>1-MAXIMA</v>
      </c>
      <c r="M7" s="49" t="s">
        <v>9</v>
      </c>
      <c r="N7" s="49" t="s">
        <v>123</v>
      </c>
    </row>
    <row r="8">
      <c r="B8" s="49">
        <v>5.0</v>
      </c>
      <c r="C8" s="49">
        <v>8.0120006E7</v>
      </c>
      <c r="D8" s="49" t="s">
        <v>2567</v>
      </c>
      <c r="E8" s="49">
        <v>9.00449648E8</v>
      </c>
      <c r="F8" s="50">
        <v>18937.0</v>
      </c>
      <c r="G8" s="51">
        <v>51.88219178082192</v>
      </c>
      <c r="H8" s="49">
        <v>0.0</v>
      </c>
      <c r="I8" s="49" t="s">
        <v>119</v>
      </c>
      <c r="J8" s="49">
        <v>0.0</v>
      </c>
      <c r="K8" s="90" t="str">
        <f t="shared" si="1"/>
        <v>PEDIR URGENTE - Riesgo parada</v>
      </c>
      <c r="L8" s="49" t="str">
        <f t="shared" si="2"/>
        <v>1-MAXIMA</v>
      </c>
      <c r="M8" s="49" t="s">
        <v>9</v>
      </c>
      <c r="N8" s="49" t="s">
        <v>561</v>
      </c>
    </row>
    <row r="9">
      <c r="B9" s="49">
        <v>6.0</v>
      </c>
      <c r="C9" s="49">
        <v>2.0220002E7</v>
      </c>
      <c r="D9" s="49" t="s">
        <v>563</v>
      </c>
      <c r="E9" s="49">
        <v>8.30095213E8</v>
      </c>
      <c r="F9" s="50">
        <v>15675.01</v>
      </c>
      <c r="G9" s="51">
        <v>42.94523287671233</v>
      </c>
      <c r="H9" s="49">
        <v>0.0</v>
      </c>
      <c r="I9" s="49" t="s">
        <v>165</v>
      </c>
      <c r="J9" s="49">
        <v>0.0</v>
      </c>
      <c r="K9" s="90" t="str">
        <f t="shared" si="1"/>
        <v>PEDIR URGENTE - Riesgo parada</v>
      </c>
      <c r="L9" s="49" t="str">
        <f t="shared" si="2"/>
        <v>2-ALTA</v>
      </c>
      <c r="M9" s="49" t="s">
        <v>8</v>
      </c>
      <c r="N9" s="49" t="s">
        <v>558</v>
      </c>
    </row>
    <row r="10">
      <c r="B10" s="49">
        <v>7.0</v>
      </c>
      <c r="C10" s="49">
        <v>4.3000004E7</v>
      </c>
      <c r="D10" s="49" t="s">
        <v>870</v>
      </c>
      <c r="E10" s="49">
        <v>8.30095213E8</v>
      </c>
      <c r="F10" s="50">
        <v>13695.0</v>
      </c>
      <c r="G10" s="51">
        <v>37.52054794520548</v>
      </c>
      <c r="H10" s="49">
        <v>0.0</v>
      </c>
      <c r="I10" s="49" t="s">
        <v>119</v>
      </c>
      <c r="J10" s="49">
        <v>0.0</v>
      </c>
      <c r="K10" s="90" t="str">
        <f t="shared" si="1"/>
        <v>PEDIR URGENTE - Riesgo parada</v>
      </c>
      <c r="L10" s="49" t="str">
        <f t="shared" si="2"/>
        <v>1-MAXIMA</v>
      </c>
      <c r="M10" s="49" t="s">
        <v>8</v>
      </c>
      <c r="N10" s="49" t="s">
        <v>558</v>
      </c>
    </row>
    <row r="11">
      <c r="B11" s="49">
        <v>8.0</v>
      </c>
      <c r="C11" s="49" t="s">
        <v>1800</v>
      </c>
      <c r="D11" s="49" t="s">
        <v>1801</v>
      </c>
      <c r="E11" s="49">
        <v>9.00449648E8</v>
      </c>
      <c r="F11" s="50">
        <v>12000.0</v>
      </c>
      <c r="G11" s="51">
        <v>32.87671232876713</v>
      </c>
      <c r="H11" s="49">
        <v>0.0</v>
      </c>
      <c r="I11" s="49" t="s">
        <v>122</v>
      </c>
      <c r="J11" s="49">
        <v>0.0</v>
      </c>
      <c r="K11" s="90" t="str">
        <f t="shared" si="1"/>
        <v>PEDIR URGENTE - Riesgo parada</v>
      </c>
      <c r="L11" s="49" t="str">
        <f t="shared" si="2"/>
        <v>2-ALTA</v>
      </c>
      <c r="M11" s="49" t="s">
        <v>3</v>
      </c>
      <c r="N11" s="49" t="s">
        <v>1488</v>
      </c>
    </row>
    <row r="12">
      <c r="B12" s="49">
        <v>9.0</v>
      </c>
      <c r="C12" s="49">
        <v>2210102.0</v>
      </c>
      <c r="D12" s="49" t="s">
        <v>606</v>
      </c>
      <c r="E12" s="49">
        <v>8.0018696E8</v>
      </c>
      <c r="F12" s="50">
        <v>9347.991</v>
      </c>
      <c r="G12" s="51">
        <v>25.61093424657534</v>
      </c>
      <c r="H12" s="49">
        <v>0.0</v>
      </c>
      <c r="I12" s="49" t="s">
        <v>122</v>
      </c>
      <c r="J12" s="49">
        <v>0.0</v>
      </c>
      <c r="K12" s="90" t="str">
        <f t="shared" si="1"/>
        <v>PEDIR URGENTE - Riesgo parada</v>
      </c>
      <c r="L12" s="49" t="str">
        <f t="shared" si="2"/>
        <v>2-ALTA</v>
      </c>
      <c r="M12" s="49" t="s">
        <v>8</v>
      </c>
      <c r="N12" s="49" t="s">
        <v>558</v>
      </c>
    </row>
    <row r="13">
      <c r="B13" s="49">
        <v>10.0</v>
      </c>
      <c r="C13" s="49" t="s">
        <v>1262</v>
      </c>
      <c r="D13" s="49" t="s">
        <v>1151</v>
      </c>
      <c r="E13" s="49">
        <v>8.00105847E8</v>
      </c>
      <c r="F13" s="50">
        <v>6145.0</v>
      </c>
      <c r="G13" s="51">
        <v>16.83561643835617</v>
      </c>
      <c r="H13" s="49">
        <v>0.0</v>
      </c>
      <c r="I13" s="49" t="s">
        <v>119</v>
      </c>
      <c r="J13" s="49">
        <v>0.0</v>
      </c>
      <c r="K13" s="90" t="str">
        <f t="shared" si="1"/>
        <v>PEDIR URGENTE - Riesgo parada</v>
      </c>
      <c r="L13" s="49" t="str">
        <f t="shared" si="2"/>
        <v>1-MAXIMA</v>
      </c>
      <c r="M13" s="49" t="s">
        <v>3</v>
      </c>
      <c r="N13" s="49" t="s">
        <v>403</v>
      </c>
    </row>
    <row r="14">
      <c r="B14" s="49">
        <v>11.0</v>
      </c>
      <c r="C14" s="49">
        <v>8.012018E7</v>
      </c>
      <c r="D14" s="49" t="s">
        <v>1720</v>
      </c>
      <c r="E14" s="49">
        <v>9.00449648E8</v>
      </c>
      <c r="F14" s="50">
        <v>5588.0</v>
      </c>
      <c r="G14" s="51">
        <v>15.30958904109589</v>
      </c>
      <c r="H14" s="49">
        <v>0.0</v>
      </c>
      <c r="I14" s="49" t="s">
        <v>165</v>
      </c>
      <c r="J14" s="49">
        <v>0.0</v>
      </c>
      <c r="K14" s="90" t="str">
        <f t="shared" si="1"/>
        <v>PEDIR URGENTE - Riesgo parada</v>
      </c>
      <c r="L14" s="49" t="str">
        <f t="shared" si="2"/>
        <v>2-ALTA</v>
      </c>
      <c r="M14" s="49" t="s">
        <v>3</v>
      </c>
      <c r="N14" s="49" t="s">
        <v>859</v>
      </c>
    </row>
    <row r="15">
      <c r="B15" s="49">
        <v>12.0</v>
      </c>
      <c r="C15" s="49" t="s">
        <v>1064</v>
      </c>
      <c r="D15" s="49" t="s">
        <v>1065</v>
      </c>
      <c r="E15" s="49">
        <v>9.00268222E8</v>
      </c>
      <c r="F15" s="50">
        <v>5367.0</v>
      </c>
      <c r="G15" s="51">
        <v>14.7041095890411</v>
      </c>
      <c r="H15" s="49">
        <v>0.0</v>
      </c>
      <c r="I15" s="49" t="s">
        <v>119</v>
      </c>
      <c r="J15" s="49">
        <v>0.0</v>
      </c>
      <c r="K15" s="90" t="str">
        <f t="shared" si="1"/>
        <v>PEDIR URGENTE - Riesgo parada</v>
      </c>
      <c r="L15" s="49" t="str">
        <f t="shared" si="2"/>
        <v>1-MAXIMA</v>
      </c>
      <c r="M15" s="49" t="s">
        <v>7</v>
      </c>
      <c r="N15" s="49" t="s">
        <v>1066</v>
      </c>
    </row>
    <row r="16">
      <c r="B16" s="49">
        <v>13.0</v>
      </c>
      <c r="C16" s="49">
        <v>8.013029E7</v>
      </c>
      <c r="D16" s="49" t="s">
        <v>1843</v>
      </c>
      <c r="E16" s="49">
        <v>9.00449648E8</v>
      </c>
      <c r="F16" s="50">
        <v>5240.0</v>
      </c>
      <c r="G16" s="51">
        <v>14.35616438356164</v>
      </c>
      <c r="H16" s="49">
        <v>0.0</v>
      </c>
      <c r="I16" s="49" t="s">
        <v>119</v>
      </c>
      <c r="J16" s="49">
        <v>0.0</v>
      </c>
      <c r="K16" s="90" t="str">
        <f t="shared" si="1"/>
        <v>PEDIR URGENTE - Riesgo parada</v>
      </c>
      <c r="L16" s="49" t="str">
        <f t="shared" si="2"/>
        <v>1-MAXIMA</v>
      </c>
      <c r="M16" s="49" t="s">
        <v>3</v>
      </c>
      <c r="N16" s="49" t="s">
        <v>1488</v>
      </c>
    </row>
    <row r="17">
      <c r="B17" s="49">
        <v>14.0</v>
      </c>
      <c r="C17" s="49">
        <v>8.0120154E7</v>
      </c>
      <c r="D17" s="49" t="s">
        <v>2568</v>
      </c>
      <c r="E17" s="49">
        <v>9.00449648E8</v>
      </c>
      <c r="F17" s="50">
        <v>4908.0</v>
      </c>
      <c r="G17" s="51">
        <v>13.44657534246575</v>
      </c>
      <c r="H17" s="49">
        <v>0.0</v>
      </c>
      <c r="I17" s="49" t="s">
        <v>119</v>
      </c>
      <c r="J17" s="49">
        <v>0.0</v>
      </c>
      <c r="K17" s="90" t="str">
        <f t="shared" si="1"/>
        <v>PEDIR URGENTE - Riesgo parada</v>
      </c>
      <c r="L17" s="49" t="str">
        <f t="shared" si="2"/>
        <v>1-MAXIMA</v>
      </c>
      <c r="M17" s="49" t="s">
        <v>3</v>
      </c>
      <c r="N17" s="49" t="s">
        <v>647</v>
      </c>
    </row>
    <row r="18">
      <c r="B18" s="49">
        <v>15.0</v>
      </c>
      <c r="C18" s="49">
        <v>7.7101008E7</v>
      </c>
      <c r="D18" s="49" t="s">
        <v>1042</v>
      </c>
      <c r="E18" s="49">
        <v>8.00058793E8</v>
      </c>
      <c r="F18" s="50">
        <v>4684.0</v>
      </c>
      <c r="G18" s="51">
        <v>12.83287671232877</v>
      </c>
      <c r="H18" s="49">
        <v>0.0</v>
      </c>
      <c r="I18" s="49" t="s">
        <v>119</v>
      </c>
      <c r="J18" s="49">
        <v>5.0</v>
      </c>
      <c r="K18" s="90" t="str">
        <f t="shared" si="1"/>
        <v>PEDIR URGENTE - Riesgo parada</v>
      </c>
      <c r="L18" s="49" t="str">
        <f t="shared" si="2"/>
        <v>1-MAXIMA</v>
      </c>
      <c r="M18" s="49" t="s">
        <v>7</v>
      </c>
      <c r="N18" s="49" t="s">
        <v>7</v>
      </c>
    </row>
    <row r="19">
      <c r="B19" s="49">
        <v>16.0</v>
      </c>
      <c r="C19" s="49">
        <v>4.3000002E7</v>
      </c>
      <c r="D19" s="49" t="s">
        <v>868</v>
      </c>
      <c r="E19" s="49">
        <v>8.30095213E8</v>
      </c>
      <c r="F19" s="50">
        <v>4377.675</v>
      </c>
      <c r="G19" s="51">
        <v>11.9936301369863</v>
      </c>
      <c r="H19" s="49">
        <v>0.0</v>
      </c>
      <c r="I19" s="49" t="s">
        <v>165</v>
      </c>
      <c r="J19" s="49">
        <v>0.0</v>
      </c>
      <c r="K19" s="90" t="str">
        <f t="shared" si="1"/>
        <v>PEDIR URGENTE - Riesgo parada</v>
      </c>
      <c r="L19" s="49" t="str">
        <f t="shared" si="2"/>
        <v>2-ALTA</v>
      </c>
      <c r="M19" s="49" t="s">
        <v>8</v>
      </c>
      <c r="N19" s="49" t="s">
        <v>558</v>
      </c>
    </row>
    <row r="20">
      <c r="B20" s="49">
        <v>17.0</v>
      </c>
      <c r="C20" s="49">
        <v>8.0120061E7</v>
      </c>
      <c r="D20" s="49" t="s">
        <v>2569</v>
      </c>
      <c r="E20" s="49">
        <v>9.00449648E8</v>
      </c>
      <c r="F20" s="50">
        <v>3900.0</v>
      </c>
      <c r="G20" s="51">
        <v>10.68493150684932</v>
      </c>
      <c r="H20" s="49">
        <v>0.0</v>
      </c>
      <c r="I20" s="49" t="s">
        <v>119</v>
      </c>
      <c r="J20" s="49">
        <v>35.0</v>
      </c>
      <c r="K20" s="90" t="str">
        <f t="shared" si="1"/>
        <v>PEDIR URGENTE - Riesgo parada</v>
      </c>
      <c r="L20" s="49" t="str">
        <f t="shared" si="2"/>
        <v>1-MAXIMA</v>
      </c>
      <c r="M20" s="49" t="s">
        <v>3</v>
      </c>
      <c r="N20" s="49" t="s">
        <v>647</v>
      </c>
    </row>
    <row r="21" ht="15.75" customHeight="1">
      <c r="B21" s="49">
        <v>18.0</v>
      </c>
      <c r="C21" s="49">
        <v>4650100.0</v>
      </c>
      <c r="D21" s="49" t="s">
        <v>925</v>
      </c>
      <c r="E21" s="49">
        <v>8.0018696E8</v>
      </c>
      <c r="F21" s="50">
        <v>2805.0</v>
      </c>
      <c r="G21" s="51">
        <v>7.684931506849315</v>
      </c>
      <c r="H21" s="49">
        <v>0.0</v>
      </c>
      <c r="I21" s="49" t="s">
        <v>119</v>
      </c>
      <c r="J21" s="49">
        <v>0.0</v>
      </c>
      <c r="K21" s="90" t="str">
        <f t="shared" si="1"/>
        <v>PEDIR URGENTE - Riesgo parada</v>
      </c>
      <c r="L21" s="49" t="str">
        <f t="shared" si="2"/>
        <v>1-MAXIMA</v>
      </c>
      <c r="M21" s="49" t="s">
        <v>8</v>
      </c>
      <c r="N21" s="49" t="s">
        <v>558</v>
      </c>
    </row>
    <row r="22" ht="15.75" customHeight="1">
      <c r="B22" s="49">
        <v>19.0</v>
      </c>
      <c r="C22" s="49" t="s">
        <v>1828</v>
      </c>
      <c r="D22" s="49" t="s">
        <v>1829</v>
      </c>
      <c r="E22" s="49">
        <v>8.30011686E8</v>
      </c>
      <c r="F22" s="50">
        <v>2790.0</v>
      </c>
      <c r="G22" s="51">
        <v>7.643835616438357</v>
      </c>
      <c r="H22" s="49">
        <v>0.0</v>
      </c>
      <c r="I22" s="49" t="s">
        <v>122</v>
      </c>
      <c r="J22" s="49">
        <v>0.0</v>
      </c>
      <c r="K22" s="90" t="str">
        <f t="shared" si="1"/>
        <v>PEDIR URGENTE - Riesgo parada</v>
      </c>
      <c r="L22" s="49" t="str">
        <f t="shared" si="2"/>
        <v>2-ALTA</v>
      </c>
      <c r="M22" s="49" t="s">
        <v>3</v>
      </c>
      <c r="N22" s="49" t="s">
        <v>859</v>
      </c>
    </row>
    <row r="23" ht="15.75" customHeight="1">
      <c r="B23" s="49">
        <v>20.0</v>
      </c>
      <c r="C23" s="49">
        <v>4370100.0</v>
      </c>
      <c r="D23" s="49" t="s">
        <v>922</v>
      </c>
      <c r="E23" s="49">
        <v>8.0018696E8</v>
      </c>
      <c r="F23" s="50">
        <v>1980.0</v>
      </c>
      <c r="G23" s="51">
        <v>5.424657534246576</v>
      </c>
      <c r="H23" s="49">
        <v>0.0</v>
      </c>
      <c r="I23" s="49" t="s">
        <v>119</v>
      </c>
      <c r="J23" s="49">
        <v>0.0</v>
      </c>
      <c r="K23" s="90" t="str">
        <f t="shared" si="1"/>
        <v>PEDIR URGENTE - Riesgo parada</v>
      </c>
      <c r="L23" s="49" t="str">
        <f t="shared" si="2"/>
        <v>1-MAXIMA</v>
      </c>
      <c r="M23" s="49" t="s">
        <v>8</v>
      </c>
      <c r="N23" s="49" t="s">
        <v>558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N1"/>
    <mergeCell ref="B2:N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5.0"/>
    <col customWidth="1" min="3" max="26" width="8.71"/>
  </cols>
  <sheetData>
    <row r="1">
      <c r="A1" s="4" t="s">
        <v>2570</v>
      </c>
      <c r="B1" s="5"/>
      <c r="C1" s="6"/>
    </row>
    <row r="3">
      <c r="A3" s="45" t="s">
        <v>0</v>
      </c>
      <c r="B3" s="45" t="s">
        <v>2571</v>
      </c>
    </row>
    <row r="4">
      <c r="A4" s="64" t="s">
        <v>2</v>
      </c>
      <c r="B4" s="91">
        <f>SUMIFS('CONTROL INVENTARIO'!$J$4:$J$2103, 'CONTROL INVENTARIO'!$H$4:$H$2103, A4)</f>
        <v>0</v>
      </c>
    </row>
    <row r="5">
      <c r="A5" s="66" t="s">
        <v>3</v>
      </c>
      <c r="B5" s="92" t="str">
        <f>SUMIFS('CONTROL INVENTARIO'!$J$4:$J$2103,DATA!$H$4:$H$2103,"CARROCERIA")</f>
        <v>#VALUE!</v>
      </c>
    </row>
    <row r="6">
      <c r="A6" s="64" t="s">
        <v>4</v>
      </c>
      <c r="B6" s="91" t="str">
        <f>SUMIFS('CONTROL INVENTARIO'!$J$4:$J$2103,DATA!$H$4:$H$2103,"COMBUSTIBLE")</f>
        <v>#VALUE!</v>
      </c>
    </row>
    <row r="7">
      <c r="A7" s="66" t="s">
        <v>5</v>
      </c>
      <c r="B7" s="92" t="str">
        <f>SUMIFS('CONTROL INVENTARIO'!$J$4:$J$2103,DATA!$H$4:$H$2103,"COMUNICACIONES")</f>
        <v>#VALUE!</v>
      </c>
    </row>
    <row r="8">
      <c r="A8" s="64" t="s">
        <v>6</v>
      </c>
      <c r="B8" s="91" t="str">
        <f>SUMIFS('CONTROL INVENTARIO'!$J$4:$J$2103,DATA!$H$4:$H$2103,"ELECTRICIDAD")</f>
        <v>#VALUE!</v>
      </c>
    </row>
    <row r="9">
      <c r="A9" s="66" t="s">
        <v>7</v>
      </c>
      <c r="B9" s="92" t="str">
        <f>SUMIFS('CONTROL INVENTARIO'!$J$4:$J$2103,DATA!$H$4:$H$2103,"LLANTAS")</f>
        <v>#VALUE!</v>
      </c>
    </row>
    <row r="10">
      <c r="A10" s="64" t="s">
        <v>8</v>
      </c>
      <c r="B10" s="91" t="str">
        <f>SUMIFS('CONTROL INVENTARIO'!$J$4:$J$2103,DATA!$H$4:$H$2103,"LUBRICANTES")</f>
        <v>#VALUE!</v>
      </c>
    </row>
    <row r="11">
      <c r="A11" s="66" t="s">
        <v>9</v>
      </c>
      <c r="B11" s="92" t="str">
        <f>SUMIFS('CONTROL INVENTARIO'!$J$4:$J$2103,DATA!$H$4:$H$2103,"PLATAFORMA")</f>
        <v>#VALUE!</v>
      </c>
    </row>
    <row r="12">
      <c r="A12" s="74" t="s">
        <v>2572</v>
      </c>
      <c r="B12" s="93" t="str">
        <f>SUM(B4:B11)</f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tr">
        <f>SUMPRODUCT((DATA!$H$4:$H$2103="CAJA")*('CONTROL INVENTARIO'!$J$4:$J$2103))</f>
        <v>#N/A</v>
      </c>
    </row>
    <row r="2">
      <c r="A2" s="1" t="s">
        <v>3</v>
      </c>
      <c r="B2" s="1" t="str">
        <f>SUMPRODUCT((DATA!$H$4:$H$2103="CARROCERIA")*('CONTROL INVENTARIO'!$J$4:$J$2103))</f>
        <v>#N/A</v>
      </c>
    </row>
    <row r="3">
      <c r="A3" s="1" t="s">
        <v>4</v>
      </c>
      <c r="B3" s="1" t="str">
        <f>SUMPRODUCT((DATA!$H$4:$H$2103="COMBUSTIBLE")*('CONTROL INVENTARIO'!$J$4:$J$2103))</f>
        <v>#N/A</v>
      </c>
    </row>
    <row r="4">
      <c r="A4" s="1" t="s">
        <v>5</v>
      </c>
      <c r="B4" s="1" t="str">
        <f>SUMPRODUCT((DATA!$H$4:$H$2103="COMUNICACIONES")*('CONTROL INVENTARIO'!$J$4:$J$2103))</f>
        <v>#N/A</v>
      </c>
    </row>
    <row r="5">
      <c r="A5" s="1" t="s">
        <v>6</v>
      </c>
      <c r="B5" s="1" t="str">
        <f>SUMPRODUCT((DATA!$H$4:$H$2103="ELECTRICIDAD")*('CONTROL INVENTARIO'!$J$4:$J$2103))</f>
        <v>#N/A</v>
      </c>
    </row>
    <row r="6">
      <c r="A6" s="1" t="s">
        <v>7</v>
      </c>
      <c r="B6" s="1" t="str">
        <f>SUMPRODUCT((DATA!$H$4:$H$2103="LLANTAS")*('CONTROL INVENTARIO'!$J$4:$J$2103))</f>
        <v>#N/A</v>
      </c>
    </row>
    <row r="7">
      <c r="A7" s="1" t="s">
        <v>8</v>
      </c>
      <c r="B7" s="1" t="str">
        <f>SUMPRODUCT((DATA!$H$4:$H$2103="LUBRICANTES")*('CONTROL INVENTARIO'!$J$4:$J$2103))</f>
        <v>#N/A</v>
      </c>
    </row>
    <row r="8">
      <c r="A8" s="1" t="s">
        <v>9</v>
      </c>
      <c r="B8" s="1" t="str">
        <f>SUMPRODUCT((DATA!$H$4:$H$2103="PLATAFORMA")*('CONTROL INVENTARIO'!$J$4:$J$2103))</f>
        <v>#N/A</v>
      </c>
    </row>
    <row r="9">
      <c r="A9" s="1" t="s">
        <v>27</v>
      </c>
      <c r="B9" s="1" t="str">
        <f>SUM(B1:B8)</f>
        <v>#N/A</v>
      </c>
    </row>
    <row r="11">
      <c r="A11" s="1" t="str">
        <f>AGGREGATE(14,6,'CONTROL INVENTARIO'!$Y$4:$Y$2103,1)</f>
        <v>#NAME?</v>
      </c>
      <c r="B11" s="1" t="str">
        <f t="array" ref="B11">IFERROR(INDEX('CONTROL INVENTARIO'!$Z$4:$Z$2103,MATCH(A11,'CONTROL INVENTARIO'!$Y$4:$Y$2103,0)),"")</f>
        <v/>
      </c>
    </row>
    <row r="12">
      <c r="A12" s="1" t="str">
        <f>AGGREGATE(14,6,'CONTROL INVENTARIO'!$Y$4:$Y$2103,2)</f>
        <v>#NAME?</v>
      </c>
      <c r="B12" s="1" t="str">
        <f t="array" ref="B12">IFERROR(INDEX('CONTROL INVENTARIO'!$Z$4:$Z$2103,MATCH(A12,'CONTROL INVENTARIO'!$Y$4:$Y$2103,0)),"")</f>
        <v/>
      </c>
    </row>
    <row r="13">
      <c r="A13" s="1" t="str">
        <f>AGGREGATE(14,6,'CONTROL INVENTARIO'!$Y$4:$Y$2103,3)</f>
        <v>#NAME?</v>
      </c>
      <c r="B13" s="1" t="str">
        <f t="array" ref="B13">IFERROR(INDEX('CONTROL INVENTARIO'!$Z$4:$Z$2103,MATCH(A13,'CONTROL INVENTARIO'!$Y$4:$Y$2103,0)),"")</f>
        <v/>
      </c>
    </row>
    <row r="14">
      <c r="A14" s="1" t="str">
        <f>AGGREGATE(14,6,'CONTROL INVENTARIO'!$Y$4:$Y$2103,4)</f>
        <v>#NAME?</v>
      </c>
      <c r="B14" s="1" t="str">
        <f t="array" ref="B14">IFERROR(INDEX('CONTROL INVENTARIO'!$Z$4:$Z$2103,MATCH(A14,'CONTROL INVENTARIO'!$Y$4:$Y$2103,0)),"")</f>
        <v/>
      </c>
    </row>
    <row r="15">
      <c r="A15" s="1" t="str">
        <f>AGGREGATE(14,6,'CONTROL INVENTARIO'!$Y$4:$Y$2103,5)</f>
        <v>#NAME?</v>
      </c>
      <c r="B15" s="1" t="str">
        <f t="array" ref="B15">IFERROR(INDEX('CONTROL INVENTARIO'!$Z$4:$Z$2103,MATCH(A15,'CONTROL INVENTARIO'!$Y$4:$Y$2103,0)),"")</f>
        <v/>
      </c>
    </row>
    <row r="16">
      <c r="A16" s="1" t="str">
        <f>AGGREGATE(14,6,'CONTROL INVENTARIO'!$Y$4:$Y$2103,6)</f>
        <v>#NAME?</v>
      </c>
      <c r="B16" s="1" t="str">
        <f t="array" ref="B16">IFERROR(INDEX('CONTROL INVENTARIO'!$Z$4:$Z$2103,MATCH(A16,'CONTROL INVENTARIO'!$Y$4:$Y$2103,0)),"")</f>
        <v/>
      </c>
    </row>
    <row r="17">
      <c r="A17" s="1" t="str">
        <f>AGGREGATE(14,6,'CONTROL INVENTARIO'!$Y$4:$Y$2103,7)</f>
        <v>#NAME?</v>
      </c>
      <c r="B17" s="1" t="str">
        <f t="array" ref="B17">IFERROR(INDEX('CONTROL INVENTARIO'!$Z$4:$Z$2103,MATCH(A17,'CONTROL INVENTARIO'!$Y$4:$Y$2103,0)),"")</f>
        <v/>
      </c>
    </row>
    <row r="18">
      <c r="A18" s="1" t="str">
        <f>AGGREGATE(14,6,'CONTROL INVENTARIO'!$Y$4:$Y$2103,8)</f>
        <v>#NAME?</v>
      </c>
      <c r="B18" s="1" t="str">
        <f t="array" ref="B18">IFERROR(INDEX('CONTROL INVENTARIO'!$Z$4:$Z$2103,MATCH(A18,'CONTROL INVENTARIO'!$Y$4:$Y$2103,0)),"")</f>
        <v/>
      </c>
    </row>
    <row r="19">
      <c r="A19" s="1" t="str">
        <f>AGGREGATE(14,6,'CONTROL INVENTARIO'!$Y$4:$Y$2103,9)</f>
        <v>#NAME?</v>
      </c>
      <c r="B19" s="1" t="str">
        <f t="array" ref="B19">IFERROR(INDEX('CONTROL INVENTARIO'!$Z$4:$Z$2103,MATCH(A19,'CONTROL INVENTARIO'!$Y$4:$Y$2103,0)),"")</f>
        <v/>
      </c>
    </row>
    <row r="20">
      <c r="A20" s="1" t="str">
        <f>AGGREGATE(14,6,'CONTROL INVENTARIO'!$Y$4:$Y$2103,10)</f>
        <v>#NAME?</v>
      </c>
      <c r="B20" s="1" t="str">
        <f t="array" ref="B20">IFERROR(INDEX('CONTROL INVENTARIO'!$Z$4:$Z$2103,MATCH(A20,'CONTROL INVENTARIO'!$Y$4:$Y$2103,0)),"")</f>
        <v/>
      </c>
    </row>
    <row r="21" ht="15.75" customHeight="1">
      <c r="A21" s="1" t="str">
        <f>AGGREGATE(14,6,'CONTROL INVENTARIO'!$Y$4:$Y$2103,11)</f>
        <v>#NAME?</v>
      </c>
      <c r="B21" s="1" t="str">
        <f t="array" ref="B21">IFERROR(INDEX('CONTROL INVENTARIO'!$Z$4:$Z$2103,MATCH(A21,'CONTROL INVENTARIO'!$Y$4:$Y$2103,0)),"")</f>
        <v/>
      </c>
    </row>
    <row r="22" ht="15.75" customHeight="1">
      <c r="A22" s="1" t="str">
        <f>AGGREGATE(14,6,'CONTROL INVENTARIO'!$Y$4:$Y$2103,12)</f>
        <v>#NAME?</v>
      </c>
      <c r="B22" s="1" t="str">
        <f t="array" ref="B22">IFERROR(INDEX('CONTROL INVENTARIO'!$Z$4:$Z$2103,MATCH(A22,'CONTROL INVENTARIO'!$Y$4:$Y$2103,0)),"")</f>
        <v/>
      </c>
    </row>
    <row r="23" ht="15.75" customHeight="1">
      <c r="A23" s="1" t="str">
        <f>AGGREGATE(14,6,'CONTROL INVENTARIO'!$Y$4:$Y$2103,13)</f>
        <v>#NAME?</v>
      </c>
      <c r="B23" s="1" t="str">
        <f t="array" ref="B23">IFERROR(INDEX('CONTROL INVENTARIO'!$Z$4:$Z$2103,MATCH(A23,'CONTROL INVENTARIO'!$Y$4:$Y$2103,0)),"")</f>
        <v/>
      </c>
    </row>
    <row r="24" ht="15.75" customHeight="1">
      <c r="A24" s="1" t="str">
        <f>AGGREGATE(14,6,'CONTROL INVENTARIO'!$Y$4:$Y$2103,14)</f>
        <v>#NAME?</v>
      </c>
      <c r="B24" s="1" t="str">
        <f t="array" ref="B24">IFERROR(INDEX('CONTROL INVENTARIO'!$Z$4:$Z$2103,MATCH(A24,'CONTROL INVENTARIO'!$Y$4:$Y$2103,0)),"")</f>
        <v/>
      </c>
    </row>
    <row r="25" ht="15.75" customHeight="1">
      <c r="A25" s="1" t="str">
        <f>AGGREGATE(14,6,'CONTROL INVENTARIO'!$Y$4:$Y$2103,15)</f>
        <v>#NAME?</v>
      </c>
      <c r="B25" s="1" t="str">
        <f t="array" ref="B25">IFERROR(INDEX('CONTROL INVENTARIO'!$Z$4:$Z$2103,MATCH(A25,'CONTROL INVENTARIO'!$Y$4:$Y$2103,0)),"")</f>
        <v/>
      </c>
    </row>
    <row r="26" ht="15.75" customHeight="1">
      <c r="A26" s="1" t="str">
        <f>AGGREGATE(14,6,'CONTROL INVENTARIO'!$Y$4:$Y$2103,16)</f>
        <v>#NAME?</v>
      </c>
      <c r="B26" s="1" t="str">
        <f t="array" ref="B26">IFERROR(INDEX('CONTROL INVENTARIO'!$Z$4:$Z$2103,MATCH(A26,'CONTROL INVENTARIO'!$Y$4:$Y$2103,0)),"")</f>
        <v/>
      </c>
    </row>
    <row r="27" ht="15.75" customHeight="1">
      <c r="A27" s="1" t="str">
        <f>AGGREGATE(14,6,'CONTROL INVENTARIO'!$Y$4:$Y$2103,17)</f>
        <v>#NAME?</v>
      </c>
      <c r="B27" s="1" t="str">
        <f t="array" ref="B27">IFERROR(INDEX('CONTROL INVENTARIO'!$Z$4:$Z$2103,MATCH(A27,'CONTROL INVENTARIO'!$Y$4:$Y$2103,0)),"")</f>
        <v/>
      </c>
    </row>
    <row r="28" ht="15.75" customHeight="1">
      <c r="A28" s="1" t="str">
        <f>AGGREGATE(14,6,'CONTROL INVENTARIO'!$Y$4:$Y$2103,18)</f>
        <v>#NAME?</v>
      </c>
      <c r="B28" s="1" t="str">
        <f t="array" ref="B28">IFERROR(INDEX('CONTROL INVENTARIO'!$Z$4:$Z$2103,MATCH(A28,'CONTROL INVENTARIO'!$Y$4:$Y$2103,0)),"")</f>
        <v/>
      </c>
    </row>
    <row r="29" ht="15.75" customHeight="1">
      <c r="A29" s="1" t="str">
        <f>AGGREGATE(14,6,'CONTROL INVENTARIO'!$Y$4:$Y$2103,19)</f>
        <v>#NAME?</v>
      </c>
      <c r="B29" s="1" t="str">
        <f t="array" ref="B29">IFERROR(INDEX('CONTROL INVENTARIO'!$Z$4:$Z$2103,MATCH(A29,'CONTROL INVENTARIO'!$Y$4:$Y$2103,0)),"")</f>
        <v/>
      </c>
    </row>
    <row r="30" ht="15.75" customHeight="1">
      <c r="A30" s="1" t="str">
        <f>AGGREGATE(14,6,'CONTROL INVENTARIO'!$Y$4:$Y$2103,20)</f>
        <v>#NAME?</v>
      </c>
      <c r="B30" s="1" t="str">
        <f t="array" ref="B30">IFERROR(INDEX('CONTROL INVENTARIO'!$Z$4:$Z$2103,MATCH(A30,'CONTROL INVENTARIO'!$Y$4:$Y$2103,0)),"")</f>
        <v/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2026-04-07T04:57:31Z</dcterms:created>
  <dc:creator>openpyxl</dc:creator>
</cp:coreProperties>
</file>